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xr:revisionPtr revIDLastSave="0" documentId="13_ncr:1_{FD23867C-646B-4BB7-95D0-DF0277BA07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2-01-05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'02-01-05'!$27:$27</definedName>
    <definedName name="_xlnm.Print_Titles" localSheetId="1">'Ведомость объемов работ'!$17:$17</definedName>
    <definedName name="_xlnm.Print_Area" localSheetId="0">'02-01-05'!$A$1:$K$893</definedName>
    <definedName name="_xlnm.Print_Area" localSheetId="1">'Ведомость объемов работ'!$A$1:$H$214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2" i="8" l="1"/>
  <c r="D210" i="8"/>
  <c r="F207" i="8"/>
  <c r="E207" i="8"/>
  <c r="C207" i="8"/>
  <c r="B207" i="8"/>
  <c r="G206" i="8"/>
  <c r="F206" i="8"/>
  <c r="E206" i="8"/>
  <c r="C206" i="8"/>
  <c r="B206" i="8"/>
  <c r="F205" i="8"/>
  <c r="E205" i="8"/>
  <c r="C205" i="8"/>
  <c r="B205" i="8"/>
  <c r="G204" i="8"/>
  <c r="F204" i="8"/>
  <c r="E204" i="8"/>
  <c r="C204" i="8"/>
  <c r="B204" i="8"/>
  <c r="G203" i="8"/>
  <c r="F203" i="8"/>
  <c r="E203" i="8"/>
  <c r="C203" i="8"/>
  <c r="B203" i="8"/>
  <c r="G202" i="8"/>
  <c r="F202" i="8"/>
  <c r="E202" i="8"/>
  <c r="C202" i="8"/>
  <c r="B202" i="8"/>
  <c r="F201" i="8"/>
  <c r="E201" i="8"/>
  <c r="C201" i="8"/>
  <c r="B201" i="8"/>
  <c r="F200" i="8"/>
  <c r="E200" i="8"/>
  <c r="C200" i="8"/>
  <c r="B200" i="8"/>
  <c r="F199" i="8"/>
  <c r="E199" i="8"/>
  <c r="C199" i="8"/>
  <c r="B199" i="8"/>
  <c r="G198" i="8"/>
  <c r="F198" i="8"/>
  <c r="E198" i="8"/>
  <c r="C198" i="8"/>
  <c r="B198" i="8"/>
  <c r="G197" i="8"/>
  <c r="F197" i="8"/>
  <c r="E197" i="8"/>
  <c r="C197" i="8"/>
  <c r="B197" i="8"/>
  <c r="F196" i="8"/>
  <c r="E196" i="8"/>
  <c r="C196" i="8"/>
  <c r="B196" i="8"/>
  <c r="F195" i="8"/>
  <c r="E195" i="8"/>
  <c r="C195" i="8"/>
  <c r="B195" i="8"/>
  <c r="F194" i="8"/>
  <c r="E194" i="8"/>
  <c r="C194" i="8"/>
  <c r="B194" i="8"/>
  <c r="G193" i="8"/>
  <c r="F193" i="8"/>
  <c r="E193" i="8"/>
  <c r="C193" i="8"/>
  <c r="B193" i="8"/>
  <c r="A192" i="8"/>
  <c r="A191" i="8"/>
  <c r="G190" i="8"/>
  <c r="F190" i="8"/>
  <c r="E190" i="8"/>
  <c r="C190" i="8"/>
  <c r="B190" i="8"/>
  <c r="G189" i="8"/>
  <c r="F189" i="8"/>
  <c r="E189" i="8"/>
  <c r="C189" i="8"/>
  <c r="B189" i="8"/>
  <c r="F188" i="8"/>
  <c r="E188" i="8"/>
  <c r="C188" i="8"/>
  <c r="B188" i="8"/>
  <c r="G187" i="8"/>
  <c r="F187" i="8"/>
  <c r="E187" i="8"/>
  <c r="C187" i="8"/>
  <c r="B187" i="8"/>
  <c r="F186" i="8"/>
  <c r="E186" i="8"/>
  <c r="C186" i="8"/>
  <c r="B186" i="8"/>
  <c r="F185" i="8"/>
  <c r="E185" i="8"/>
  <c r="C185" i="8"/>
  <c r="B185" i="8"/>
  <c r="G184" i="8"/>
  <c r="F184" i="8"/>
  <c r="E184" i="8"/>
  <c r="C184" i="8"/>
  <c r="B184" i="8"/>
  <c r="F183" i="8"/>
  <c r="E183" i="8"/>
  <c r="C183" i="8"/>
  <c r="B183" i="8"/>
  <c r="F182" i="8"/>
  <c r="E182" i="8"/>
  <c r="C182" i="8"/>
  <c r="B182" i="8"/>
  <c r="G181" i="8"/>
  <c r="F181" i="8"/>
  <c r="E181" i="8"/>
  <c r="C181" i="8"/>
  <c r="B181" i="8"/>
  <c r="F180" i="8"/>
  <c r="E180" i="8"/>
  <c r="C180" i="8"/>
  <c r="B180" i="8"/>
  <c r="G179" i="8"/>
  <c r="F179" i="8"/>
  <c r="E179" i="8"/>
  <c r="C179" i="8"/>
  <c r="B179" i="8"/>
  <c r="F178" i="8"/>
  <c r="E178" i="8"/>
  <c r="C178" i="8"/>
  <c r="B178" i="8"/>
  <c r="F177" i="8"/>
  <c r="E177" i="8"/>
  <c r="C177" i="8"/>
  <c r="B177" i="8"/>
  <c r="F176" i="8"/>
  <c r="E176" i="8"/>
  <c r="C176" i="8"/>
  <c r="B176" i="8"/>
  <c r="G175" i="8"/>
  <c r="F175" i="8"/>
  <c r="E175" i="8"/>
  <c r="C175" i="8"/>
  <c r="B175" i="8"/>
  <c r="F174" i="8"/>
  <c r="E174" i="8"/>
  <c r="C174" i="8"/>
  <c r="B174" i="8"/>
  <c r="F173" i="8"/>
  <c r="E173" i="8"/>
  <c r="C173" i="8"/>
  <c r="B173" i="8"/>
  <c r="F172" i="8"/>
  <c r="E172" i="8"/>
  <c r="C172" i="8"/>
  <c r="B172" i="8"/>
  <c r="F171" i="8"/>
  <c r="E171" i="8"/>
  <c r="C171" i="8"/>
  <c r="B171" i="8"/>
  <c r="G170" i="8"/>
  <c r="F170" i="8"/>
  <c r="E170" i="8"/>
  <c r="C170" i="8"/>
  <c r="B170" i="8"/>
  <c r="F169" i="8"/>
  <c r="E169" i="8"/>
  <c r="C169" i="8"/>
  <c r="B169" i="8"/>
  <c r="G168" i="8"/>
  <c r="F168" i="8"/>
  <c r="E168" i="8"/>
  <c r="C168" i="8"/>
  <c r="B168" i="8"/>
  <c r="G167" i="8"/>
  <c r="F167" i="8"/>
  <c r="E167" i="8"/>
  <c r="C167" i="8"/>
  <c r="B167" i="8"/>
  <c r="G166" i="8"/>
  <c r="F166" i="8"/>
  <c r="E166" i="8"/>
  <c r="C166" i="8"/>
  <c r="B166" i="8"/>
  <c r="G165" i="8"/>
  <c r="F165" i="8"/>
  <c r="E165" i="8"/>
  <c r="C165" i="8"/>
  <c r="B165" i="8"/>
  <c r="G164" i="8"/>
  <c r="F164" i="8"/>
  <c r="E164" i="8"/>
  <c r="C164" i="8"/>
  <c r="B164" i="8"/>
  <c r="A163" i="8"/>
  <c r="G162" i="8"/>
  <c r="F162" i="8"/>
  <c r="E162" i="8"/>
  <c r="C162" i="8"/>
  <c r="B162" i="8"/>
  <c r="G161" i="8"/>
  <c r="F161" i="8"/>
  <c r="E161" i="8"/>
  <c r="C161" i="8"/>
  <c r="B161" i="8"/>
  <c r="F160" i="8"/>
  <c r="E160" i="8"/>
  <c r="C160" i="8"/>
  <c r="B160" i="8"/>
  <c r="G159" i="8"/>
  <c r="F159" i="8"/>
  <c r="E159" i="8"/>
  <c r="C159" i="8"/>
  <c r="B159" i="8"/>
  <c r="F158" i="8"/>
  <c r="E158" i="8"/>
  <c r="C158" i="8"/>
  <c r="B158" i="8"/>
  <c r="G157" i="8"/>
  <c r="F157" i="8"/>
  <c r="E157" i="8"/>
  <c r="C157" i="8"/>
  <c r="B157" i="8"/>
  <c r="G156" i="8"/>
  <c r="F156" i="8"/>
  <c r="E156" i="8"/>
  <c r="C156" i="8"/>
  <c r="B156" i="8"/>
  <c r="G155" i="8"/>
  <c r="F155" i="8"/>
  <c r="E155" i="8"/>
  <c r="C155" i="8"/>
  <c r="B155" i="8"/>
  <c r="G154" i="8"/>
  <c r="F154" i="8"/>
  <c r="E154" i="8"/>
  <c r="C154" i="8"/>
  <c r="B154" i="8"/>
  <c r="F153" i="8"/>
  <c r="E153" i="8"/>
  <c r="C153" i="8"/>
  <c r="B153" i="8"/>
  <c r="G152" i="8"/>
  <c r="F152" i="8"/>
  <c r="E152" i="8"/>
  <c r="C152" i="8"/>
  <c r="B152" i="8"/>
  <c r="G151" i="8"/>
  <c r="F151" i="8"/>
  <c r="E151" i="8"/>
  <c r="C151" i="8"/>
  <c r="B151" i="8"/>
  <c r="F150" i="8"/>
  <c r="E150" i="8"/>
  <c r="C150" i="8"/>
  <c r="B150" i="8"/>
  <c r="G149" i="8"/>
  <c r="F149" i="8"/>
  <c r="E149" i="8"/>
  <c r="C149" i="8"/>
  <c r="B149" i="8"/>
  <c r="F148" i="8"/>
  <c r="E148" i="8"/>
  <c r="C148" i="8"/>
  <c r="B148" i="8"/>
  <c r="F147" i="8"/>
  <c r="E147" i="8"/>
  <c r="C147" i="8"/>
  <c r="B147" i="8"/>
  <c r="F146" i="8"/>
  <c r="E146" i="8"/>
  <c r="C146" i="8"/>
  <c r="B146" i="8"/>
  <c r="F145" i="8"/>
  <c r="E145" i="8"/>
  <c r="C145" i="8"/>
  <c r="B145" i="8"/>
  <c r="G144" i="8"/>
  <c r="F144" i="8"/>
  <c r="E144" i="8"/>
  <c r="C144" i="8"/>
  <c r="B144" i="8"/>
  <c r="G143" i="8"/>
  <c r="F143" i="8"/>
  <c r="E143" i="8"/>
  <c r="C143" i="8"/>
  <c r="B143" i="8"/>
  <c r="G142" i="8"/>
  <c r="F142" i="8"/>
  <c r="E142" i="8"/>
  <c r="C142" i="8"/>
  <c r="B142" i="8"/>
  <c r="G141" i="8"/>
  <c r="F141" i="8"/>
  <c r="E141" i="8"/>
  <c r="C141" i="8"/>
  <c r="B141" i="8"/>
  <c r="G140" i="8"/>
  <c r="F140" i="8"/>
  <c r="E140" i="8"/>
  <c r="C140" i="8"/>
  <c r="B140" i="8"/>
  <c r="F139" i="8"/>
  <c r="E139" i="8"/>
  <c r="C139" i="8"/>
  <c r="B139" i="8"/>
  <c r="F138" i="8"/>
  <c r="E138" i="8"/>
  <c r="C138" i="8"/>
  <c r="B138" i="8"/>
  <c r="F137" i="8"/>
  <c r="E137" i="8"/>
  <c r="C137" i="8"/>
  <c r="B137" i="8"/>
  <c r="F136" i="8"/>
  <c r="E136" i="8"/>
  <c r="C136" i="8"/>
  <c r="B136" i="8"/>
  <c r="G135" i="8"/>
  <c r="F135" i="8"/>
  <c r="E135" i="8"/>
  <c r="C135" i="8"/>
  <c r="B135" i="8"/>
  <c r="F134" i="8"/>
  <c r="E134" i="8"/>
  <c r="C134" i="8"/>
  <c r="B134" i="8"/>
  <c r="G133" i="8"/>
  <c r="F133" i="8"/>
  <c r="E133" i="8"/>
  <c r="C133" i="8"/>
  <c r="B133" i="8"/>
  <c r="F132" i="8"/>
  <c r="E132" i="8"/>
  <c r="C132" i="8"/>
  <c r="B132" i="8"/>
  <c r="F131" i="8"/>
  <c r="E131" i="8"/>
  <c r="C131" i="8"/>
  <c r="B131" i="8"/>
  <c r="F130" i="8"/>
  <c r="E130" i="8"/>
  <c r="C130" i="8"/>
  <c r="B130" i="8"/>
  <c r="F129" i="8"/>
  <c r="E129" i="8"/>
  <c r="C129" i="8"/>
  <c r="B129" i="8"/>
  <c r="G128" i="8"/>
  <c r="F128" i="8"/>
  <c r="E128" i="8"/>
  <c r="C128" i="8"/>
  <c r="B128" i="8"/>
  <c r="F127" i="8"/>
  <c r="E127" i="8"/>
  <c r="C127" i="8"/>
  <c r="B127" i="8"/>
  <c r="G126" i="8"/>
  <c r="F126" i="8"/>
  <c r="E126" i="8"/>
  <c r="C126" i="8"/>
  <c r="B126" i="8"/>
  <c r="F125" i="8"/>
  <c r="E125" i="8"/>
  <c r="C125" i="8"/>
  <c r="B125" i="8"/>
  <c r="G124" i="8"/>
  <c r="F124" i="8"/>
  <c r="E124" i="8"/>
  <c r="C124" i="8"/>
  <c r="B124" i="8"/>
  <c r="F123" i="8"/>
  <c r="E123" i="8"/>
  <c r="C123" i="8"/>
  <c r="B123" i="8"/>
  <c r="F122" i="8"/>
  <c r="E122" i="8"/>
  <c r="C122" i="8"/>
  <c r="B122" i="8"/>
  <c r="G121" i="8"/>
  <c r="F121" i="8"/>
  <c r="E121" i="8"/>
  <c r="C121" i="8"/>
  <c r="B121" i="8"/>
  <c r="F120" i="8"/>
  <c r="E120" i="8"/>
  <c r="C120" i="8"/>
  <c r="B120" i="8"/>
  <c r="F119" i="8"/>
  <c r="E119" i="8"/>
  <c r="C119" i="8"/>
  <c r="B119" i="8"/>
  <c r="G118" i="8"/>
  <c r="F118" i="8"/>
  <c r="E118" i="8"/>
  <c r="C118" i="8"/>
  <c r="B118" i="8"/>
  <c r="F117" i="8"/>
  <c r="E117" i="8"/>
  <c r="C117" i="8"/>
  <c r="B117" i="8"/>
  <c r="G116" i="8"/>
  <c r="F116" i="8"/>
  <c r="E116" i="8"/>
  <c r="C116" i="8"/>
  <c r="B116" i="8"/>
  <c r="F115" i="8"/>
  <c r="E115" i="8"/>
  <c r="C115" i="8"/>
  <c r="B115" i="8"/>
  <c r="F114" i="8"/>
  <c r="E114" i="8"/>
  <c r="C114" i="8"/>
  <c r="B114" i="8"/>
  <c r="F113" i="8"/>
  <c r="E113" i="8"/>
  <c r="C113" i="8"/>
  <c r="B113" i="8"/>
  <c r="G112" i="8"/>
  <c r="F112" i="8"/>
  <c r="E112" i="8"/>
  <c r="C112" i="8"/>
  <c r="B112" i="8"/>
  <c r="F111" i="8"/>
  <c r="E111" i="8"/>
  <c r="C111" i="8"/>
  <c r="B111" i="8"/>
  <c r="G110" i="8"/>
  <c r="F110" i="8"/>
  <c r="E110" i="8"/>
  <c r="C110" i="8"/>
  <c r="B110" i="8"/>
  <c r="F109" i="8"/>
  <c r="E109" i="8"/>
  <c r="C109" i="8"/>
  <c r="B109" i="8"/>
  <c r="F108" i="8"/>
  <c r="E108" i="8"/>
  <c r="C108" i="8"/>
  <c r="B108" i="8"/>
  <c r="F107" i="8"/>
  <c r="E107" i="8"/>
  <c r="C107" i="8"/>
  <c r="B107" i="8"/>
  <c r="G106" i="8"/>
  <c r="F106" i="8"/>
  <c r="E106" i="8"/>
  <c r="C106" i="8"/>
  <c r="B106" i="8"/>
  <c r="A105" i="8"/>
  <c r="A104" i="8"/>
  <c r="F103" i="8"/>
  <c r="E103" i="8"/>
  <c r="C103" i="8"/>
  <c r="B103" i="8"/>
  <c r="G102" i="8"/>
  <c r="F102" i="8"/>
  <c r="E102" i="8"/>
  <c r="C102" i="8"/>
  <c r="B102" i="8"/>
  <c r="F101" i="8"/>
  <c r="E101" i="8"/>
  <c r="C101" i="8"/>
  <c r="B101" i="8"/>
  <c r="F100" i="8"/>
  <c r="E100" i="8"/>
  <c r="C100" i="8"/>
  <c r="B100" i="8"/>
  <c r="F99" i="8"/>
  <c r="E99" i="8"/>
  <c r="C99" i="8"/>
  <c r="B99" i="8"/>
  <c r="G98" i="8"/>
  <c r="F98" i="8"/>
  <c r="E98" i="8"/>
  <c r="C98" i="8"/>
  <c r="B98" i="8"/>
  <c r="F97" i="8"/>
  <c r="E97" i="8"/>
  <c r="C97" i="8"/>
  <c r="B97" i="8"/>
  <c r="F96" i="8"/>
  <c r="E96" i="8"/>
  <c r="C96" i="8"/>
  <c r="B96" i="8"/>
  <c r="G95" i="8"/>
  <c r="F95" i="8"/>
  <c r="E95" i="8"/>
  <c r="C95" i="8"/>
  <c r="B95" i="8"/>
  <c r="A94" i="8"/>
  <c r="A93" i="8"/>
  <c r="F92" i="8"/>
  <c r="E92" i="8"/>
  <c r="C92" i="8"/>
  <c r="B92" i="8"/>
  <c r="G91" i="8"/>
  <c r="F91" i="8"/>
  <c r="E91" i="8"/>
  <c r="C91" i="8"/>
  <c r="B91" i="8"/>
  <c r="G90" i="8"/>
  <c r="F90" i="8"/>
  <c r="E90" i="8"/>
  <c r="C90" i="8"/>
  <c r="B90" i="8"/>
  <c r="G89" i="8"/>
  <c r="F89" i="8"/>
  <c r="E89" i="8"/>
  <c r="C89" i="8"/>
  <c r="B89" i="8"/>
  <c r="F88" i="8"/>
  <c r="E88" i="8"/>
  <c r="C88" i="8"/>
  <c r="B88" i="8"/>
  <c r="F87" i="8"/>
  <c r="E87" i="8"/>
  <c r="C87" i="8"/>
  <c r="B87" i="8"/>
  <c r="F86" i="8"/>
  <c r="E86" i="8"/>
  <c r="C86" i="8"/>
  <c r="B86" i="8"/>
  <c r="G85" i="8"/>
  <c r="F85" i="8"/>
  <c r="E85" i="8"/>
  <c r="C85" i="8"/>
  <c r="B85" i="8"/>
  <c r="A84" i="8"/>
  <c r="A83" i="8"/>
  <c r="F82" i="8"/>
  <c r="E82" i="8"/>
  <c r="C82" i="8"/>
  <c r="B82" i="8"/>
  <c r="F81" i="8"/>
  <c r="E81" i="8"/>
  <c r="C81" i="8"/>
  <c r="B81" i="8"/>
  <c r="G80" i="8"/>
  <c r="F80" i="8"/>
  <c r="E80" i="8"/>
  <c r="C80" i="8"/>
  <c r="B80" i="8"/>
  <c r="G79" i="8"/>
  <c r="F79" i="8"/>
  <c r="E79" i="8"/>
  <c r="C79" i="8"/>
  <c r="B79" i="8"/>
  <c r="F78" i="8"/>
  <c r="E78" i="8"/>
  <c r="C78" i="8"/>
  <c r="B78" i="8"/>
  <c r="F77" i="8"/>
  <c r="E77" i="8"/>
  <c r="C77" i="8"/>
  <c r="B77" i="8"/>
  <c r="F76" i="8"/>
  <c r="E76" i="8"/>
  <c r="C76" i="8"/>
  <c r="B76" i="8"/>
  <c r="F75" i="8"/>
  <c r="E75" i="8"/>
  <c r="C75" i="8"/>
  <c r="B75" i="8"/>
  <c r="G74" i="8"/>
  <c r="F74" i="8"/>
  <c r="E74" i="8"/>
  <c r="C74" i="8"/>
  <c r="B74" i="8"/>
  <c r="F73" i="8"/>
  <c r="E73" i="8"/>
  <c r="C73" i="8"/>
  <c r="B73" i="8"/>
  <c r="F72" i="8"/>
  <c r="E72" i="8"/>
  <c r="C72" i="8"/>
  <c r="B72" i="8"/>
  <c r="G71" i="8"/>
  <c r="F71" i="8"/>
  <c r="E71" i="8"/>
  <c r="C71" i="8"/>
  <c r="B71" i="8"/>
  <c r="A70" i="8"/>
  <c r="A69" i="8"/>
  <c r="F68" i="8"/>
  <c r="E68" i="8"/>
  <c r="C68" i="8"/>
  <c r="B68" i="8"/>
  <c r="G67" i="8"/>
  <c r="F67" i="8"/>
  <c r="E67" i="8"/>
  <c r="C67" i="8"/>
  <c r="B67" i="8"/>
  <c r="F66" i="8"/>
  <c r="E66" i="8"/>
  <c r="C66" i="8"/>
  <c r="B66" i="8"/>
  <c r="F65" i="8"/>
  <c r="E65" i="8"/>
  <c r="C65" i="8"/>
  <c r="B65" i="8"/>
  <c r="G64" i="8"/>
  <c r="F64" i="8"/>
  <c r="E64" i="8"/>
  <c r="C64" i="8"/>
  <c r="B64" i="8"/>
  <c r="F63" i="8"/>
  <c r="E63" i="8"/>
  <c r="C63" i="8"/>
  <c r="B63" i="8"/>
  <c r="F62" i="8"/>
  <c r="E62" i="8"/>
  <c r="C62" i="8"/>
  <c r="B62" i="8"/>
  <c r="F61" i="8"/>
  <c r="E61" i="8"/>
  <c r="C61" i="8"/>
  <c r="B61" i="8"/>
  <c r="G60" i="8"/>
  <c r="F60" i="8"/>
  <c r="E60" i="8"/>
  <c r="C60" i="8"/>
  <c r="B60" i="8"/>
  <c r="F59" i="8"/>
  <c r="E59" i="8"/>
  <c r="C59" i="8"/>
  <c r="B59" i="8"/>
  <c r="F58" i="8"/>
  <c r="E58" i="8"/>
  <c r="C58" i="8"/>
  <c r="B58" i="8"/>
  <c r="F57" i="8"/>
  <c r="E57" i="8"/>
  <c r="C57" i="8"/>
  <c r="B57" i="8"/>
  <c r="G56" i="8"/>
  <c r="F56" i="8"/>
  <c r="E56" i="8"/>
  <c r="C56" i="8"/>
  <c r="B56" i="8"/>
  <c r="A55" i="8"/>
  <c r="A54" i="8"/>
  <c r="F53" i="8"/>
  <c r="E53" i="8"/>
  <c r="C53" i="8"/>
  <c r="B53" i="8"/>
  <c r="G52" i="8"/>
  <c r="F52" i="8"/>
  <c r="E52" i="8"/>
  <c r="C52" i="8"/>
  <c r="B52" i="8"/>
  <c r="G51" i="8"/>
  <c r="F51" i="8"/>
  <c r="E51" i="8"/>
  <c r="C51" i="8"/>
  <c r="B51" i="8"/>
  <c r="G50" i="8"/>
  <c r="F50" i="8"/>
  <c r="E50" i="8"/>
  <c r="C50" i="8"/>
  <c r="B50" i="8"/>
  <c r="F49" i="8"/>
  <c r="E49" i="8"/>
  <c r="C49" i="8"/>
  <c r="B49" i="8"/>
  <c r="F48" i="8"/>
  <c r="E48" i="8"/>
  <c r="C48" i="8"/>
  <c r="B48" i="8"/>
  <c r="F47" i="8"/>
  <c r="E47" i="8"/>
  <c r="C47" i="8"/>
  <c r="B47" i="8"/>
  <c r="F46" i="8"/>
  <c r="E46" i="8"/>
  <c r="C46" i="8"/>
  <c r="B46" i="8"/>
  <c r="F45" i="8"/>
  <c r="E45" i="8"/>
  <c r="C45" i="8"/>
  <c r="B45" i="8"/>
  <c r="G44" i="8"/>
  <c r="F44" i="8"/>
  <c r="E44" i="8"/>
  <c r="C44" i="8"/>
  <c r="B44" i="8"/>
  <c r="F43" i="8"/>
  <c r="E43" i="8"/>
  <c r="C43" i="8"/>
  <c r="B43" i="8"/>
  <c r="G42" i="8"/>
  <c r="F42" i="8"/>
  <c r="E42" i="8"/>
  <c r="C42" i="8"/>
  <c r="B42" i="8"/>
  <c r="G41" i="8"/>
  <c r="F41" i="8"/>
  <c r="E41" i="8"/>
  <c r="C41" i="8"/>
  <c r="B41" i="8"/>
  <c r="F40" i="8"/>
  <c r="E40" i="8"/>
  <c r="C40" i="8"/>
  <c r="B40" i="8"/>
  <c r="F39" i="8"/>
  <c r="E39" i="8"/>
  <c r="C39" i="8"/>
  <c r="B39" i="8"/>
  <c r="F38" i="8"/>
  <c r="E38" i="8"/>
  <c r="C38" i="8"/>
  <c r="B38" i="8"/>
  <c r="G37" i="8"/>
  <c r="F37" i="8"/>
  <c r="E37" i="8"/>
  <c r="C37" i="8"/>
  <c r="B37" i="8"/>
  <c r="A36" i="8"/>
  <c r="A35" i="8"/>
  <c r="F34" i="8"/>
  <c r="E34" i="8"/>
  <c r="C34" i="8"/>
  <c r="B34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F30" i="8"/>
  <c r="E30" i="8"/>
  <c r="C30" i="8"/>
  <c r="B30" i="8"/>
  <c r="F29" i="8"/>
  <c r="E29" i="8"/>
  <c r="C29" i="8"/>
  <c r="B29" i="8"/>
  <c r="F28" i="8"/>
  <c r="E28" i="8"/>
  <c r="C28" i="8"/>
  <c r="B28" i="8"/>
  <c r="G27" i="8"/>
  <c r="F27" i="8"/>
  <c r="E27" i="8"/>
  <c r="C27" i="8"/>
  <c r="B27" i="8"/>
  <c r="F26" i="8"/>
  <c r="E26" i="8"/>
  <c r="C26" i="8"/>
  <c r="B26" i="8"/>
  <c r="F25" i="8"/>
  <c r="E25" i="8"/>
  <c r="C25" i="8"/>
  <c r="B25" i="8"/>
  <c r="F24" i="8"/>
  <c r="E24" i="8"/>
  <c r="C24" i="8"/>
  <c r="B24" i="8"/>
  <c r="G23" i="8"/>
  <c r="F23" i="8"/>
  <c r="E23" i="8"/>
  <c r="C23" i="8"/>
  <c r="B23" i="8"/>
  <c r="F22" i="8"/>
  <c r="E22" i="8"/>
  <c r="C22" i="8"/>
  <c r="B22" i="8"/>
  <c r="G21" i="8"/>
  <c r="F21" i="8"/>
  <c r="E21" i="8"/>
  <c r="C21" i="8"/>
  <c r="B21" i="8"/>
  <c r="A20" i="8"/>
  <c r="A19" i="8"/>
  <c r="A18" i="8"/>
  <c r="B13" i="8"/>
  <c r="B12" i="8"/>
  <c r="A1" i="8"/>
  <c r="H891" i="7"/>
  <c r="H888" i="7"/>
  <c r="C891" i="7"/>
  <c r="C888" i="7"/>
  <c r="J22" i="7"/>
  <c r="J19" i="7"/>
  <c r="J18" i="7"/>
  <c r="J17" i="7"/>
  <c r="J16" i="7"/>
  <c r="J15" i="7"/>
  <c r="I22" i="7"/>
  <c r="I20" i="7"/>
  <c r="I19" i="7"/>
  <c r="I18" i="7"/>
  <c r="I17" i="7"/>
  <c r="I16" i="7"/>
  <c r="I15" i="7"/>
  <c r="I885" i="7"/>
  <c r="J885" i="7"/>
  <c r="I884" i="7"/>
  <c r="J884" i="7"/>
  <c r="A883" i="7"/>
  <c r="I881" i="7"/>
  <c r="J881" i="7"/>
  <c r="I880" i="7"/>
  <c r="J880" i="7"/>
  <c r="A879" i="7"/>
  <c r="I877" i="7"/>
  <c r="J877" i="7"/>
  <c r="I876" i="7"/>
  <c r="J876" i="7"/>
  <c r="A875" i="7"/>
  <c r="I871" i="7"/>
  <c r="H871" i="7"/>
  <c r="G871" i="7"/>
  <c r="E871" i="7"/>
  <c r="J870" i="7"/>
  <c r="E870" i="7"/>
  <c r="J869" i="7"/>
  <c r="E869" i="7"/>
  <c r="K868" i="7"/>
  <c r="J868" i="7"/>
  <c r="H868" i="7"/>
  <c r="I868" i="7"/>
  <c r="F868" i="7"/>
  <c r="V868" i="7"/>
  <c r="T868" i="7"/>
  <c r="R868" i="7"/>
  <c r="K869" i="7" s="1"/>
  <c r="J872" i="7" s="1"/>
  <c r="U868" i="7"/>
  <c r="S868" i="7"/>
  <c r="Q868" i="7"/>
  <c r="E868" i="7"/>
  <c r="D868" i="7"/>
  <c r="B868" i="7"/>
  <c r="K867" i="7"/>
  <c r="J867" i="7"/>
  <c r="I867" i="7"/>
  <c r="H867" i="7"/>
  <c r="G867" i="7"/>
  <c r="F867" i="7"/>
  <c r="K866" i="7"/>
  <c r="J866" i="7"/>
  <c r="I866" i="7"/>
  <c r="H866" i="7"/>
  <c r="G866" i="7"/>
  <c r="F866" i="7"/>
  <c r="K865" i="7"/>
  <c r="P872" i="7" s="1"/>
  <c r="J865" i="7"/>
  <c r="I865" i="7"/>
  <c r="H865" i="7"/>
  <c r="G865" i="7"/>
  <c r="F865" i="7"/>
  <c r="V864" i="7"/>
  <c r="T864" i="7"/>
  <c r="K870" i="7" s="1"/>
  <c r="R864" i="7"/>
  <c r="U864" i="7"/>
  <c r="S864" i="7"/>
  <c r="I870" i="7" s="1"/>
  <c r="Q864" i="7"/>
  <c r="I869" i="7" s="1"/>
  <c r="E864" i="7"/>
  <c r="D864" i="7"/>
  <c r="I861" i="7"/>
  <c r="H861" i="7"/>
  <c r="G861" i="7"/>
  <c r="E861" i="7"/>
  <c r="J860" i="7"/>
  <c r="E860" i="7"/>
  <c r="J859" i="7"/>
  <c r="E859" i="7"/>
  <c r="K858" i="7"/>
  <c r="J858" i="7"/>
  <c r="H858" i="7"/>
  <c r="I858" i="7"/>
  <c r="F858" i="7"/>
  <c r="V858" i="7"/>
  <c r="T858" i="7"/>
  <c r="R858" i="7"/>
  <c r="U858" i="7"/>
  <c r="S858" i="7"/>
  <c r="Q858" i="7"/>
  <c r="E858" i="7"/>
  <c r="D858" i="7"/>
  <c r="K857" i="7"/>
  <c r="J857" i="7"/>
  <c r="I857" i="7"/>
  <c r="H857" i="7"/>
  <c r="G857" i="7"/>
  <c r="F857" i="7"/>
  <c r="K856" i="7"/>
  <c r="J856" i="7"/>
  <c r="I856" i="7"/>
  <c r="H856" i="7"/>
  <c r="G856" i="7"/>
  <c r="F856" i="7"/>
  <c r="K855" i="7"/>
  <c r="J855" i="7"/>
  <c r="I855" i="7"/>
  <c r="H855" i="7"/>
  <c r="G855" i="7"/>
  <c r="F855" i="7"/>
  <c r="V854" i="7"/>
  <c r="T854" i="7"/>
  <c r="K860" i="7" s="1"/>
  <c r="R854" i="7"/>
  <c r="U854" i="7"/>
  <c r="S854" i="7"/>
  <c r="I860" i="7" s="1"/>
  <c r="Q854" i="7"/>
  <c r="I859" i="7" s="1"/>
  <c r="E854" i="7"/>
  <c r="D854" i="7"/>
  <c r="O852" i="7"/>
  <c r="K851" i="7"/>
  <c r="J851" i="7"/>
  <c r="I851" i="7"/>
  <c r="H852" i="7" s="1"/>
  <c r="H851" i="7"/>
  <c r="G851" i="7"/>
  <c r="F851" i="7"/>
  <c r="V851" i="7"/>
  <c r="T851" i="7"/>
  <c r="R851" i="7"/>
  <c r="U851" i="7"/>
  <c r="S851" i="7"/>
  <c r="Q851" i="7"/>
  <c r="E851" i="7"/>
  <c r="D851" i="7"/>
  <c r="B851" i="7"/>
  <c r="H849" i="7"/>
  <c r="I848" i="7"/>
  <c r="H848" i="7"/>
  <c r="G848" i="7"/>
  <c r="E848" i="7"/>
  <c r="J847" i="7"/>
  <c r="E847" i="7"/>
  <c r="J846" i="7"/>
  <c r="E846" i="7"/>
  <c r="K845" i="7"/>
  <c r="J845" i="7"/>
  <c r="I845" i="7"/>
  <c r="H845" i="7"/>
  <c r="G845" i="7"/>
  <c r="F845" i="7"/>
  <c r="K844" i="7"/>
  <c r="J844" i="7"/>
  <c r="I844" i="7"/>
  <c r="H844" i="7"/>
  <c r="G844" i="7"/>
  <c r="F844" i="7"/>
  <c r="C843" i="7"/>
  <c r="V842" i="7"/>
  <c r="T842" i="7"/>
  <c r="K847" i="7" s="1"/>
  <c r="R842" i="7"/>
  <c r="K846" i="7" s="1"/>
  <c r="J849" i="7" s="1"/>
  <c r="U842" i="7"/>
  <c r="S842" i="7"/>
  <c r="I847" i="7" s="1"/>
  <c r="Q842" i="7"/>
  <c r="I846" i="7" s="1"/>
  <c r="E842" i="7"/>
  <c r="D842" i="7"/>
  <c r="I839" i="7"/>
  <c r="H839" i="7"/>
  <c r="G839" i="7"/>
  <c r="E839" i="7"/>
  <c r="J838" i="7"/>
  <c r="E838" i="7"/>
  <c r="K837" i="7"/>
  <c r="J837" i="7"/>
  <c r="E837" i="7"/>
  <c r="K836" i="7"/>
  <c r="J836" i="7"/>
  <c r="H836" i="7"/>
  <c r="I836" i="7"/>
  <c r="F836" i="7"/>
  <c r="V836" i="7"/>
  <c r="T836" i="7"/>
  <c r="R836" i="7"/>
  <c r="U836" i="7"/>
  <c r="S836" i="7"/>
  <c r="Q836" i="7"/>
  <c r="E836" i="7"/>
  <c r="D836" i="7"/>
  <c r="B836" i="7"/>
  <c r="K835" i="7"/>
  <c r="J835" i="7"/>
  <c r="H835" i="7"/>
  <c r="I835" i="7"/>
  <c r="F835" i="7"/>
  <c r="V835" i="7"/>
  <c r="T835" i="7"/>
  <c r="R835" i="7"/>
  <c r="U835" i="7"/>
  <c r="S835" i="7"/>
  <c r="Q835" i="7"/>
  <c r="E835" i="7"/>
  <c r="D835" i="7"/>
  <c r="B835" i="7"/>
  <c r="K834" i="7"/>
  <c r="J834" i="7"/>
  <c r="H834" i="7"/>
  <c r="I834" i="7"/>
  <c r="F834" i="7"/>
  <c r="V834" i="7"/>
  <c r="T834" i="7"/>
  <c r="R834" i="7"/>
  <c r="U834" i="7"/>
  <c r="S834" i="7"/>
  <c r="Q834" i="7"/>
  <c r="E834" i="7"/>
  <c r="D834" i="7"/>
  <c r="B834" i="7"/>
  <c r="K833" i="7"/>
  <c r="J833" i="7"/>
  <c r="I833" i="7"/>
  <c r="H833" i="7"/>
  <c r="G833" i="7"/>
  <c r="F833" i="7"/>
  <c r="K832" i="7"/>
  <c r="J832" i="7"/>
  <c r="I832" i="7"/>
  <c r="H832" i="7"/>
  <c r="G832" i="7"/>
  <c r="F832" i="7"/>
  <c r="K831" i="7"/>
  <c r="J831" i="7"/>
  <c r="I831" i="7"/>
  <c r="H831" i="7"/>
  <c r="G831" i="7"/>
  <c r="F831" i="7"/>
  <c r="K830" i="7"/>
  <c r="J830" i="7"/>
  <c r="I830" i="7"/>
  <c r="H830" i="7"/>
  <c r="G830" i="7"/>
  <c r="F830" i="7"/>
  <c r="C829" i="7"/>
  <c r="V828" i="7"/>
  <c r="T828" i="7"/>
  <c r="K838" i="7" s="1"/>
  <c r="R828" i="7"/>
  <c r="U828" i="7"/>
  <c r="S828" i="7"/>
  <c r="I838" i="7" s="1"/>
  <c r="Q828" i="7"/>
  <c r="I837" i="7" s="1"/>
  <c r="E828" i="7"/>
  <c r="D828" i="7"/>
  <c r="H826" i="7"/>
  <c r="P826" i="7"/>
  <c r="J826" i="7"/>
  <c r="K825" i="7"/>
  <c r="J825" i="7"/>
  <c r="I825" i="7"/>
  <c r="O826" i="7" s="1"/>
  <c r="H825" i="7"/>
  <c r="G825" i="7"/>
  <c r="F825" i="7"/>
  <c r="V825" i="7"/>
  <c r="T825" i="7"/>
  <c r="R825" i="7"/>
  <c r="U825" i="7"/>
  <c r="S825" i="7"/>
  <c r="Q825" i="7"/>
  <c r="E825" i="7"/>
  <c r="D825" i="7"/>
  <c r="B825" i="7"/>
  <c r="I822" i="7"/>
  <c r="H822" i="7"/>
  <c r="G822" i="7"/>
  <c r="E822" i="7"/>
  <c r="J821" i="7"/>
  <c r="I821" i="7"/>
  <c r="E821" i="7"/>
  <c r="K820" i="7"/>
  <c r="J820" i="7"/>
  <c r="E820" i="7"/>
  <c r="K819" i="7"/>
  <c r="J819" i="7"/>
  <c r="H819" i="7"/>
  <c r="I819" i="7"/>
  <c r="F819" i="7"/>
  <c r="V819" i="7"/>
  <c r="T819" i="7"/>
  <c r="R819" i="7"/>
  <c r="U819" i="7"/>
  <c r="S819" i="7"/>
  <c r="Q819" i="7"/>
  <c r="E819" i="7"/>
  <c r="D819" i="7"/>
  <c r="B819" i="7"/>
  <c r="K818" i="7"/>
  <c r="J818" i="7"/>
  <c r="H818" i="7"/>
  <c r="I818" i="7"/>
  <c r="F818" i="7"/>
  <c r="V818" i="7"/>
  <c r="T818" i="7"/>
  <c r="R818" i="7"/>
  <c r="U818" i="7"/>
  <c r="S818" i="7"/>
  <c r="Q818" i="7"/>
  <c r="E818" i="7"/>
  <c r="D818" i="7"/>
  <c r="B818" i="7"/>
  <c r="K817" i="7"/>
  <c r="J817" i="7"/>
  <c r="H817" i="7"/>
  <c r="I817" i="7"/>
  <c r="F817" i="7"/>
  <c r="V817" i="7"/>
  <c r="T817" i="7"/>
  <c r="R817" i="7"/>
  <c r="U817" i="7"/>
  <c r="S817" i="7"/>
  <c r="Q817" i="7"/>
  <c r="I820" i="7" s="1"/>
  <c r="E817" i="7"/>
  <c r="D817" i="7"/>
  <c r="B817" i="7"/>
  <c r="K816" i="7"/>
  <c r="J816" i="7"/>
  <c r="I816" i="7"/>
  <c r="H816" i="7"/>
  <c r="G816" i="7"/>
  <c r="F816" i="7"/>
  <c r="K815" i="7"/>
  <c r="J815" i="7"/>
  <c r="I815" i="7"/>
  <c r="H815" i="7"/>
  <c r="G815" i="7"/>
  <c r="F815" i="7"/>
  <c r="K814" i="7"/>
  <c r="J814" i="7"/>
  <c r="I814" i="7"/>
  <c r="H814" i="7"/>
  <c r="G814" i="7"/>
  <c r="F814" i="7"/>
  <c r="K813" i="7"/>
  <c r="J813" i="7"/>
  <c r="I813" i="7"/>
  <c r="H813" i="7"/>
  <c r="G813" i="7"/>
  <c r="F813" i="7"/>
  <c r="C812" i="7"/>
  <c r="V811" i="7"/>
  <c r="T811" i="7"/>
  <c r="R811" i="7"/>
  <c r="U811" i="7"/>
  <c r="S811" i="7"/>
  <c r="Q811" i="7"/>
  <c r="E811" i="7"/>
  <c r="D811" i="7"/>
  <c r="A810" i="7"/>
  <c r="A808" i="7"/>
  <c r="I806" i="7"/>
  <c r="J806" i="7"/>
  <c r="I805" i="7"/>
  <c r="J805" i="7"/>
  <c r="A804" i="7"/>
  <c r="I800" i="7"/>
  <c r="H800" i="7"/>
  <c r="G800" i="7"/>
  <c r="E800" i="7"/>
  <c r="J799" i="7"/>
  <c r="I799" i="7"/>
  <c r="E799" i="7"/>
  <c r="K798" i="7"/>
  <c r="J798" i="7"/>
  <c r="E798" i="7"/>
  <c r="K797" i="7"/>
  <c r="J797" i="7"/>
  <c r="I797" i="7"/>
  <c r="H797" i="7"/>
  <c r="G797" i="7"/>
  <c r="F797" i="7"/>
  <c r="K796" i="7"/>
  <c r="J796" i="7"/>
  <c r="I796" i="7"/>
  <c r="H796" i="7"/>
  <c r="G796" i="7"/>
  <c r="F796" i="7"/>
  <c r="C795" i="7"/>
  <c r="V794" i="7"/>
  <c r="T794" i="7"/>
  <c r="K799" i="7" s="1"/>
  <c r="R794" i="7"/>
  <c r="U794" i="7"/>
  <c r="S794" i="7"/>
  <c r="Q794" i="7"/>
  <c r="I798" i="7" s="1"/>
  <c r="E794" i="7"/>
  <c r="D794" i="7"/>
  <c r="I791" i="7"/>
  <c r="H791" i="7"/>
  <c r="G791" i="7"/>
  <c r="E791" i="7"/>
  <c r="J790" i="7"/>
  <c r="E790" i="7"/>
  <c r="J789" i="7"/>
  <c r="E789" i="7"/>
  <c r="K788" i="7"/>
  <c r="J788" i="7"/>
  <c r="I788" i="7"/>
  <c r="H788" i="7"/>
  <c r="G788" i="7"/>
  <c r="F788" i="7"/>
  <c r="K787" i="7"/>
  <c r="J787" i="7"/>
  <c r="I787" i="7"/>
  <c r="H787" i="7"/>
  <c r="G787" i="7"/>
  <c r="F787" i="7"/>
  <c r="C786" i="7"/>
  <c r="V785" i="7"/>
  <c r="T785" i="7"/>
  <c r="K790" i="7" s="1"/>
  <c r="R785" i="7"/>
  <c r="K789" i="7" s="1"/>
  <c r="U785" i="7"/>
  <c r="S785" i="7"/>
  <c r="I790" i="7" s="1"/>
  <c r="Q785" i="7"/>
  <c r="I789" i="7" s="1"/>
  <c r="H792" i="7" s="1"/>
  <c r="E785" i="7"/>
  <c r="D785" i="7"/>
  <c r="O783" i="7"/>
  <c r="I782" i="7"/>
  <c r="H782" i="7"/>
  <c r="G782" i="7"/>
  <c r="E782" i="7"/>
  <c r="J781" i="7"/>
  <c r="I781" i="7"/>
  <c r="E781" i="7"/>
  <c r="K780" i="7"/>
  <c r="J780" i="7"/>
  <c r="E780" i="7"/>
  <c r="K779" i="7"/>
  <c r="J779" i="7"/>
  <c r="H779" i="7"/>
  <c r="I779" i="7"/>
  <c r="F779" i="7"/>
  <c r="V779" i="7"/>
  <c r="T779" i="7"/>
  <c r="R779" i="7"/>
  <c r="U779" i="7"/>
  <c r="S779" i="7"/>
  <c r="Q779" i="7"/>
  <c r="E779" i="7"/>
  <c r="D779" i="7"/>
  <c r="B779" i="7"/>
  <c r="K778" i="7"/>
  <c r="J778" i="7"/>
  <c r="I778" i="7"/>
  <c r="H778" i="7"/>
  <c r="G778" i="7"/>
  <c r="F778" i="7"/>
  <c r="K777" i="7"/>
  <c r="J777" i="7"/>
  <c r="I777" i="7"/>
  <c r="H777" i="7"/>
  <c r="G777" i="7"/>
  <c r="F777" i="7"/>
  <c r="K776" i="7"/>
  <c r="J776" i="7"/>
  <c r="I776" i="7"/>
  <c r="H776" i="7"/>
  <c r="G776" i="7"/>
  <c r="F776" i="7"/>
  <c r="K775" i="7"/>
  <c r="J775" i="7"/>
  <c r="I775" i="7"/>
  <c r="H775" i="7"/>
  <c r="G775" i="7"/>
  <c r="F775" i="7"/>
  <c r="C774" i="7"/>
  <c r="V773" i="7"/>
  <c r="T773" i="7"/>
  <c r="K781" i="7" s="1"/>
  <c r="R773" i="7"/>
  <c r="U773" i="7"/>
  <c r="S773" i="7"/>
  <c r="Q773" i="7"/>
  <c r="I780" i="7" s="1"/>
  <c r="E773" i="7"/>
  <c r="D773" i="7"/>
  <c r="I770" i="7"/>
  <c r="H770" i="7"/>
  <c r="G770" i="7"/>
  <c r="E770" i="7"/>
  <c r="J769" i="7"/>
  <c r="E769" i="7"/>
  <c r="J768" i="7"/>
  <c r="E768" i="7"/>
  <c r="K767" i="7"/>
  <c r="J767" i="7"/>
  <c r="H767" i="7"/>
  <c r="I767" i="7"/>
  <c r="F767" i="7"/>
  <c r="V767" i="7"/>
  <c r="T767" i="7"/>
  <c r="R767" i="7"/>
  <c r="U767" i="7"/>
  <c r="S767" i="7"/>
  <c r="Q767" i="7"/>
  <c r="E767" i="7"/>
  <c r="D767" i="7"/>
  <c r="K766" i="7"/>
  <c r="J766" i="7"/>
  <c r="H766" i="7"/>
  <c r="I766" i="7"/>
  <c r="F766" i="7"/>
  <c r="V766" i="7"/>
  <c r="T766" i="7"/>
  <c r="R766" i="7"/>
  <c r="U766" i="7"/>
  <c r="S766" i="7"/>
  <c r="Q766" i="7"/>
  <c r="E766" i="7"/>
  <c r="D766" i="7"/>
  <c r="B766" i="7"/>
  <c r="K765" i="7"/>
  <c r="J765" i="7"/>
  <c r="I765" i="7"/>
  <c r="H765" i="7"/>
  <c r="G765" i="7"/>
  <c r="F765" i="7"/>
  <c r="K764" i="7"/>
  <c r="J764" i="7"/>
  <c r="I764" i="7"/>
  <c r="H764" i="7"/>
  <c r="G764" i="7"/>
  <c r="F764" i="7"/>
  <c r="K763" i="7"/>
  <c r="J763" i="7"/>
  <c r="I763" i="7"/>
  <c r="H771" i="7" s="1"/>
  <c r="H763" i="7"/>
  <c r="G763" i="7"/>
  <c r="F763" i="7"/>
  <c r="K762" i="7"/>
  <c r="J762" i="7"/>
  <c r="I762" i="7"/>
  <c r="H762" i="7"/>
  <c r="G762" i="7"/>
  <c r="F762" i="7"/>
  <c r="C761" i="7"/>
  <c r="V760" i="7"/>
  <c r="T760" i="7"/>
  <c r="K769" i="7" s="1"/>
  <c r="R760" i="7"/>
  <c r="K768" i="7" s="1"/>
  <c r="U760" i="7"/>
  <c r="S760" i="7"/>
  <c r="I769" i="7" s="1"/>
  <c r="Q760" i="7"/>
  <c r="I768" i="7" s="1"/>
  <c r="E760" i="7"/>
  <c r="D760" i="7"/>
  <c r="H758" i="7"/>
  <c r="I757" i="7"/>
  <c r="H757" i="7"/>
  <c r="G757" i="7"/>
  <c r="E757" i="7"/>
  <c r="J756" i="7"/>
  <c r="E756" i="7"/>
  <c r="J755" i="7"/>
  <c r="E755" i="7"/>
  <c r="K754" i="7"/>
  <c r="J754" i="7"/>
  <c r="H754" i="7"/>
  <c r="I754" i="7"/>
  <c r="F754" i="7"/>
  <c r="V754" i="7"/>
  <c r="T754" i="7"/>
  <c r="R754" i="7"/>
  <c r="U754" i="7"/>
  <c r="S754" i="7"/>
  <c r="Q754" i="7"/>
  <c r="E754" i="7"/>
  <c r="D754" i="7"/>
  <c r="B754" i="7"/>
  <c r="K753" i="7"/>
  <c r="J753" i="7"/>
  <c r="H753" i="7"/>
  <c r="I753" i="7"/>
  <c r="F753" i="7"/>
  <c r="V753" i="7"/>
  <c r="T753" i="7"/>
  <c r="R753" i="7"/>
  <c r="U753" i="7"/>
  <c r="S753" i="7"/>
  <c r="Q753" i="7"/>
  <c r="E753" i="7"/>
  <c r="D753" i="7"/>
  <c r="B753" i="7"/>
  <c r="K752" i="7"/>
  <c r="J752" i="7"/>
  <c r="I752" i="7"/>
  <c r="H752" i="7"/>
  <c r="G752" i="7"/>
  <c r="F752" i="7"/>
  <c r="K751" i="7"/>
  <c r="J751" i="7"/>
  <c r="I751" i="7"/>
  <c r="H751" i="7"/>
  <c r="G751" i="7"/>
  <c r="F751" i="7"/>
  <c r="K750" i="7"/>
  <c r="J750" i="7"/>
  <c r="I750" i="7"/>
  <c r="H750" i="7"/>
  <c r="G750" i="7"/>
  <c r="F750" i="7"/>
  <c r="K749" i="7"/>
  <c r="J749" i="7"/>
  <c r="I749" i="7"/>
  <c r="O758" i="7" s="1"/>
  <c r="H749" i="7"/>
  <c r="G749" i="7"/>
  <c r="F749" i="7"/>
  <c r="C748" i="7"/>
  <c r="V747" i="7"/>
  <c r="T747" i="7"/>
  <c r="K756" i="7" s="1"/>
  <c r="R747" i="7"/>
  <c r="K755" i="7" s="1"/>
  <c r="U747" i="7"/>
  <c r="S747" i="7"/>
  <c r="I756" i="7" s="1"/>
  <c r="Q747" i="7"/>
  <c r="I755" i="7" s="1"/>
  <c r="E747" i="7"/>
  <c r="D747" i="7"/>
  <c r="I744" i="7"/>
  <c r="H744" i="7"/>
  <c r="G744" i="7"/>
  <c r="E744" i="7"/>
  <c r="K743" i="7"/>
  <c r="J743" i="7"/>
  <c r="E743" i="7"/>
  <c r="K742" i="7"/>
  <c r="J742" i="7"/>
  <c r="E742" i="7"/>
  <c r="K741" i="7"/>
  <c r="J741" i="7"/>
  <c r="H741" i="7"/>
  <c r="I741" i="7"/>
  <c r="F741" i="7"/>
  <c r="V741" i="7"/>
  <c r="T741" i="7"/>
  <c r="R741" i="7"/>
  <c r="U741" i="7"/>
  <c r="S741" i="7"/>
  <c r="Q741" i="7"/>
  <c r="E741" i="7"/>
  <c r="D741" i="7"/>
  <c r="B741" i="7"/>
  <c r="K740" i="7"/>
  <c r="J740" i="7"/>
  <c r="I740" i="7"/>
  <c r="H745" i="7" s="1"/>
  <c r="H740" i="7"/>
  <c r="G740" i="7"/>
  <c r="F740" i="7"/>
  <c r="C739" i="7"/>
  <c r="V738" i="7"/>
  <c r="T738" i="7"/>
  <c r="R738" i="7"/>
  <c r="U738" i="7"/>
  <c r="S738" i="7"/>
  <c r="I743" i="7" s="1"/>
  <c r="Q738" i="7"/>
  <c r="I742" i="7" s="1"/>
  <c r="E738" i="7"/>
  <c r="D738" i="7"/>
  <c r="I735" i="7"/>
  <c r="H735" i="7"/>
  <c r="G735" i="7"/>
  <c r="E735" i="7"/>
  <c r="J734" i="7"/>
  <c r="E734" i="7"/>
  <c r="J733" i="7"/>
  <c r="E733" i="7"/>
  <c r="K732" i="7"/>
  <c r="J732" i="7"/>
  <c r="H732" i="7"/>
  <c r="I732" i="7"/>
  <c r="F732" i="7"/>
  <c r="V732" i="7"/>
  <c r="T732" i="7"/>
  <c r="R732" i="7"/>
  <c r="U732" i="7"/>
  <c r="S732" i="7"/>
  <c r="Q732" i="7"/>
  <c r="E732" i="7"/>
  <c r="D732" i="7"/>
  <c r="B732" i="7"/>
  <c r="K731" i="7"/>
  <c r="J731" i="7"/>
  <c r="H731" i="7"/>
  <c r="I731" i="7"/>
  <c r="F731" i="7"/>
  <c r="V731" i="7"/>
  <c r="T731" i="7"/>
  <c r="R731" i="7"/>
  <c r="U731" i="7"/>
  <c r="S731" i="7"/>
  <c r="Q731" i="7"/>
  <c r="E731" i="7"/>
  <c r="D731" i="7"/>
  <c r="B731" i="7"/>
  <c r="K730" i="7"/>
  <c r="J730" i="7"/>
  <c r="H730" i="7"/>
  <c r="I730" i="7"/>
  <c r="F730" i="7"/>
  <c r="V730" i="7"/>
  <c r="T730" i="7"/>
  <c r="R730" i="7"/>
  <c r="U730" i="7"/>
  <c r="S730" i="7"/>
  <c r="Q730" i="7"/>
  <c r="E730" i="7"/>
  <c r="D730" i="7"/>
  <c r="B730" i="7"/>
  <c r="K729" i="7"/>
  <c r="J729" i="7"/>
  <c r="I729" i="7"/>
  <c r="H729" i="7"/>
  <c r="G729" i="7"/>
  <c r="F729" i="7"/>
  <c r="K728" i="7"/>
  <c r="J728" i="7"/>
  <c r="I728" i="7"/>
  <c r="H728" i="7"/>
  <c r="G728" i="7"/>
  <c r="F728" i="7"/>
  <c r="K727" i="7"/>
  <c r="J727" i="7"/>
  <c r="I727" i="7"/>
  <c r="H727" i="7"/>
  <c r="G727" i="7"/>
  <c r="F727" i="7"/>
  <c r="K726" i="7"/>
  <c r="J726" i="7"/>
  <c r="I726" i="7"/>
  <c r="O736" i="7" s="1"/>
  <c r="H726" i="7"/>
  <c r="G726" i="7"/>
  <c r="F726" i="7"/>
  <c r="C725" i="7"/>
  <c r="V724" i="7"/>
  <c r="T724" i="7"/>
  <c r="K734" i="7" s="1"/>
  <c r="R724" i="7"/>
  <c r="K733" i="7" s="1"/>
  <c r="J736" i="7" s="1"/>
  <c r="U724" i="7"/>
  <c r="S724" i="7"/>
  <c r="I734" i="7" s="1"/>
  <c r="Q724" i="7"/>
  <c r="I733" i="7" s="1"/>
  <c r="E724" i="7"/>
  <c r="D724" i="7"/>
  <c r="I721" i="7"/>
  <c r="H721" i="7"/>
  <c r="G721" i="7"/>
  <c r="E721" i="7"/>
  <c r="J720" i="7"/>
  <c r="E720" i="7"/>
  <c r="K719" i="7"/>
  <c r="J719" i="7"/>
  <c r="E719" i="7"/>
  <c r="K718" i="7"/>
  <c r="J718" i="7"/>
  <c r="H718" i="7"/>
  <c r="I718" i="7"/>
  <c r="F718" i="7"/>
  <c r="V718" i="7"/>
  <c r="T718" i="7"/>
  <c r="R718" i="7"/>
  <c r="U718" i="7"/>
  <c r="S718" i="7"/>
  <c r="Q718" i="7"/>
  <c r="E718" i="7"/>
  <c r="D718" i="7"/>
  <c r="B718" i="7"/>
  <c r="K717" i="7"/>
  <c r="J717" i="7"/>
  <c r="H717" i="7"/>
  <c r="I717" i="7"/>
  <c r="F717" i="7"/>
  <c r="V717" i="7"/>
  <c r="T717" i="7"/>
  <c r="R717" i="7"/>
  <c r="U717" i="7"/>
  <c r="S717" i="7"/>
  <c r="Q717" i="7"/>
  <c r="E717" i="7"/>
  <c r="D717" i="7"/>
  <c r="B717" i="7"/>
  <c r="K716" i="7"/>
  <c r="J716" i="7"/>
  <c r="H716" i="7"/>
  <c r="I716" i="7"/>
  <c r="F716" i="7"/>
  <c r="V716" i="7"/>
  <c r="T716" i="7"/>
  <c r="R716" i="7"/>
  <c r="U716" i="7"/>
  <c r="S716" i="7"/>
  <c r="Q716" i="7"/>
  <c r="E716" i="7"/>
  <c r="D716" i="7"/>
  <c r="B716" i="7"/>
  <c r="K715" i="7"/>
  <c r="J715" i="7"/>
  <c r="H715" i="7"/>
  <c r="I715" i="7"/>
  <c r="F715" i="7"/>
  <c r="V715" i="7"/>
  <c r="T715" i="7"/>
  <c r="K720" i="7" s="1"/>
  <c r="R715" i="7"/>
  <c r="U715" i="7"/>
  <c r="S715" i="7"/>
  <c r="Q715" i="7"/>
  <c r="E715" i="7"/>
  <c r="D715" i="7"/>
  <c r="B715" i="7"/>
  <c r="K714" i="7"/>
  <c r="J714" i="7"/>
  <c r="I714" i="7"/>
  <c r="H714" i="7"/>
  <c r="G714" i="7"/>
  <c r="F714" i="7"/>
  <c r="K713" i="7"/>
  <c r="J713" i="7"/>
  <c r="I713" i="7"/>
  <c r="H713" i="7"/>
  <c r="G713" i="7"/>
  <c r="F713" i="7"/>
  <c r="K712" i="7"/>
  <c r="J712" i="7"/>
  <c r="I712" i="7"/>
  <c r="H712" i="7"/>
  <c r="G712" i="7"/>
  <c r="F712" i="7"/>
  <c r="K711" i="7"/>
  <c r="J711" i="7"/>
  <c r="I711" i="7"/>
  <c r="H711" i="7"/>
  <c r="G711" i="7"/>
  <c r="F711" i="7"/>
  <c r="C710" i="7"/>
  <c r="V709" i="7"/>
  <c r="T709" i="7"/>
  <c r="R709" i="7"/>
  <c r="U709" i="7"/>
  <c r="S709" i="7"/>
  <c r="I720" i="7" s="1"/>
  <c r="Q709" i="7"/>
  <c r="E709" i="7"/>
  <c r="D709" i="7"/>
  <c r="I706" i="7"/>
  <c r="H706" i="7"/>
  <c r="G706" i="7"/>
  <c r="E706" i="7"/>
  <c r="J705" i="7"/>
  <c r="E705" i="7"/>
  <c r="J704" i="7"/>
  <c r="E704" i="7"/>
  <c r="K703" i="7"/>
  <c r="J703" i="7"/>
  <c r="H703" i="7"/>
  <c r="I703" i="7"/>
  <c r="F703" i="7"/>
  <c r="V703" i="7"/>
  <c r="T703" i="7"/>
  <c r="R703" i="7"/>
  <c r="U703" i="7"/>
  <c r="S703" i="7"/>
  <c r="Q703" i="7"/>
  <c r="E703" i="7"/>
  <c r="D703" i="7"/>
  <c r="B703" i="7"/>
  <c r="K702" i="7"/>
  <c r="J702" i="7"/>
  <c r="I702" i="7"/>
  <c r="H702" i="7"/>
  <c r="G702" i="7"/>
  <c r="F702" i="7"/>
  <c r="K701" i="7"/>
  <c r="J701" i="7"/>
  <c r="I701" i="7"/>
  <c r="H701" i="7"/>
  <c r="G701" i="7"/>
  <c r="F701" i="7"/>
  <c r="K700" i="7"/>
  <c r="J700" i="7"/>
  <c r="I700" i="7"/>
  <c r="H700" i="7"/>
  <c r="G700" i="7"/>
  <c r="F700" i="7"/>
  <c r="K699" i="7"/>
  <c r="J699" i="7"/>
  <c r="I699" i="7"/>
  <c r="H699" i="7"/>
  <c r="G699" i="7"/>
  <c r="F699" i="7"/>
  <c r="V698" i="7"/>
  <c r="T698" i="7"/>
  <c r="K705" i="7" s="1"/>
  <c r="R698" i="7"/>
  <c r="U698" i="7"/>
  <c r="S698" i="7"/>
  <c r="I705" i="7" s="1"/>
  <c r="Q698" i="7"/>
  <c r="I704" i="7" s="1"/>
  <c r="E698" i="7"/>
  <c r="D698" i="7"/>
  <c r="I695" i="7"/>
  <c r="H695" i="7"/>
  <c r="G695" i="7"/>
  <c r="E695" i="7"/>
  <c r="J694" i="7"/>
  <c r="E694" i="7"/>
  <c r="J693" i="7"/>
  <c r="E693" i="7"/>
  <c r="K692" i="7"/>
  <c r="J692" i="7"/>
  <c r="I692" i="7"/>
  <c r="H692" i="7"/>
  <c r="G692" i="7"/>
  <c r="F692" i="7"/>
  <c r="K691" i="7"/>
  <c r="J691" i="7"/>
  <c r="I691" i="7"/>
  <c r="H691" i="7"/>
  <c r="G691" i="7"/>
  <c r="F691" i="7"/>
  <c r="K690" i="7"/>
  <c r="J690" i="7"/>
  <c r="I690" i="7"/>
  <c r="O696" i="7" s="1"/>
  <c r="H690" i="7"/>
  <c r="G690" i="7"/>
  <c r="F690" i="7"/>
  <c r="C689" i="7"/>
  <c r="V688" i="7"/>
  <c r="T688" i="7"/>
  <c r="K694" i="7" s="1"/>
  <c r="R688" i="7"/>
  <c r="K693" i="7" s="1"/>
  <c r="U688" i="7"/>
  <c r="S688" i="7"/>
  <c r="I694" i="7" s="1"/>
  <c r="H696" i="7" s="1"/>
  <c r="Q688" i="7"/>
  <c r="I693" i="7" s="1"/>
  <c r="E688" i="7"/>
  <c r="D688" i="7"/>
  <c r="I685" i="7"/>
  <c r="H685" i="7"/>
  <c r="G685" i="7"/>
  <c r="E685" i="7"/>
  <c r="J684" i="7"/>
  <c r="I684" i="7"/>
  <c r="E684" i="7"/>
  <c r="J683" i="7"/>
  <c r="I683" i="7"/>
  <c r="E683" i="7"/>
  <c r="K682" i="7"/>
  <c r="J682" i="7"/>
  <c r="I682" i="7"/>
  <c r="H682" i="7"/>
  <c r="G682" i="7"/>
  <c r="F682" i="7"/>
  <c r="K681" i="7"/>
  <c r="J681" i="7"/>
  <c r="I681" i="7"/>
  <c r="H681" i="7"/>
  <c r="G681" i="7"/>
  <c r="F681" i="7"/>
  <c r="K680" i="7"/>
  <c r="J680" i="7"/>
  <c r="I680" i="7"/>
  <c r="H680" i="7"/>
  <c r="G680" i="7"/>
  <c r="F680" i="7"/>
  <c r="C679" i="7"/>
  <c r="V678" i="7"/>
  <c r="T678" i="7"/>
  <c r="K684" i="7" s="1"/>
  <c r="R678" i="7"/>
  <c r="K683" i="7" s="1"/>
  <c r="P686" i="7" s="1"/>
  <c r="U678" i="7"/>
  <c r="S678" i="7"/>
  <c r="Q678" i="7"/>
  <c r="E678" i="7"/>
  <c r="D678" i="7"/>
  <c r="I675" i="7"/>
  <c r="H675" i="7"/>
  <c r="G675" i="7"/>
  <c r="E675" i="7"/>
  <c r="J674" i="7"/>
  <c r="E674" i="7"/>
  <c r="K673" i="7"/>
  <c r="J673" i="7"/>
  <c r="E673" i="7"/>
  <c r="K672" i="7"/>
  <c r="J672" i="7"/>
  <c r="I672" i="7"/>
  <c r="H672" i="7"/>
  <c r="G672" i="7"/>
  <c r="F672" i="7"/>
  <c r="K671" i="7"/>
  <c r="J671" i="7"/>
  <c r="I671" i="7"/>
  <c r="H671" i="7"/>
  <c r="G671" i="7"/>
  <c r="F671" i="7"/>
  <c r="K670" i="7"/>
  <c r="J670" i="7"/>
  <c r="I670" i="7"/>
  <c r="H670" i="7"/>
  <c r="G670" i="7"/>
  <c r="F670" i="7"/>
  <c r="C669" i="7"/>
  <c r="V668" i="7"/>
  <c r="T668" i="7"/>
  <c r="K674" i="7" s="1"/>
  <c r="J676" i="7" s="1"/>
  <c r="R668" i="7"/>
  <c r="U668" i="7"/>
  <c r="S668" i="7"/>
  <c r="I674" i="7" s="1"/>
  <c r="Q668" i="7"/>
  <c r="I673" i="7" s="1"/>
  <c r="E668" i="7"/>
  <c r="D668" i="7"/>
  <c r="O666" i="7"/>
  <c r="I665" i="7"/>
  <c r="H665" i="7"/>
  <c r="G665" i="7"/>
  <c r="E665" i="7"/>
  <c r="K664" i="7"/>
  <c r="J664" i="7"/>
  <c r="E664" i="7"/>
  <c r="K663" i="7"/>
  <c r="J663" i="7"/>
  <c r="E663" i="7"/>
  <c r="K662" i="7"/>
  <c r="J662" i="7"/>
  <c r="I662" i="7"/>
  <c r="H662" i="7"/>
  <c r="G662" i="7"/>
  <c r="F662" i="7"/>
  <c r="K661" i="7"/>
  <c r="J661" i="7"/>
  <c r="I661" i="7"/>
  <c r="H661" i="7"/>
  <c r="G661" i="7"/>
  <c r="F661" i="7"/>
  <c r="K660" i="7"/>
  <c r="J660" i="7"/>
  <c r="I660" i="7"/>
  <c r="H666" i="7" s="1"/>
  <c r="H660" i="7"/>
  <c r="G660" i="7"/>
  <c r="F660" i="7"/>
  <c r="C659" i="7"/>
  <c r="V658" i="7"/>
  <c r="T658" i="7"/>
  <c r="R658" i="7"/>
  <c r="U658" i="7"/>
  <c r="S658" i="7"/>
  <c r="I664" i="7" s="1"/>
  <c r="Q658" i="7"/>
  <c r="I663" i="7" s="1"/>
  <c r="E658" i="7"/>
  <c r="D658" i="7"/>
  <c r="C657" i="7"/>
  <c r="A656" i="7"/>
  <c r="I654" i="7"/>
  <c r="J654" i="7"/>
  <c r="I653" i="7"/>
  <c r="J653" i="7"/>
  <c r="A652" i="7"/>
  <c r="I650" i="7"/>
  <c r="J650" i="7"/>
  <c r="I649" i="7"/>
  <c r="J649" i="7"/>
  <c r="A648" i="7"/>
  <c r="O645" i="7"/>
  <c r="H645" i="7"/>
  <c r="K644" i="7"/>
  <c r="P645" i="7" s="1"/>
  <c r="J644" i="7"/>
  <c r="I644" i="7"/>
  <c r="H644" i="7"/>
  <c r="G644" i="7"/>
  <c r="F644" i="7"/>
  <c r="V644" i="7"/>
  <c r="T644" i="7"/>
  <c r="R644" i="7"/>
  <c r="U644" i="7"/>
  <c r="S644" i="7"/>
  <c r="Q644" i="7"/>
  <c r="E644" i="7"/>
  <c r="D644" i="7"/>
  <c r="P642" i="7"/>
  <c r="J642" i="7"/>
  <c r="K641" i="7"/>
  <c r="J641" i="7"/>
  <c r="I641" i="7"/>
  <c r="O642" i="7" s="1"/>
  <c r="H641" i="7"/>
  <c r="G641" i="7"/>
  <c r="F641" i="7"/>
  <c r="V641" i="7"/>
  <c r="T641" i="7"/>
  <c r="R641" i="7"/>
  <c r="U641" i="7"/>
  <c r="S641" i="7"/>
  <c r="Q641" i="7"/>
  <c r="E641" i="7"/>
  <c r="D641" i="7"/>
  <c r="B641" i="7"/>
  <c r="O639" i="7"/>
  <c r="I638" i="7"/>
  <c r="H638" i="7"/>
  <c r="G638" i="7"/>
  <c r="E638" i="7"/>
  <c r="K637" i="7"/>
  <c r="J637" i="7"/>
  <c r="E637" i="7"/>
  <c r="K636" i="7"/>
  <c r="J636" i="7"/>
  <c r="E636" i="7"/>
  <c r="K635" i="7"/>
  <c r="J635" i="7"/>
  <c r="H635" i="7"/>
  <c r="I635" i="7"/>
  <c r="F635" i="7"/>
  <c r="V635" i="7"/>
  <c r="T635" i="7"/>
  <c r="R635" i="7"/>
  <c r="U635" i="7"/>
  <c r="S635" i="7"/>
  <c r="Q635" i="7"/>
  <c r="E635" i="7"/>
  <c r="D635" i="7"/>
  <c r="B635" i="7"/>
  <c r="K634" i="7"/>
  <c r="J634" i="7"/>
  <c r="I634" i="7"/>
  <c r="H634" i="7"/>
  <c r="G634" i="7"/>
  <c r="F634" i="7"/>
  <c r="K633" i="7"/>
  <c r="J633" i="7"/>
  <c r="I633" i="7"/>
  <c r="H633" i="7"/>
  <c r="G633" i="7"/>
  <c r="F633" i="7"/>
  <c r="K632" i="7"/>
  <c r="J632" i="7"/>
  <c r="I632" i="7"/>
  <c r="H632" i="7"/>
  <c r="G632" i="7"/>
  <c r="F632" i="7"/>
  <c r="K631" i="7"/>
  <c r="J631" i="7"/>
  <c r="I631" i="7"/>
  <c r="H631" i="7"/>
  <c r="G631" i="7"/>
  <c r="F631" i="7"/>
  <c r="V630" i="7"/>
  <c r="T630" i="7"/>
  <c r="R630" i="7"/>
  <c r="U630" i="7"/>
  <c r="S630" i="7"/>
  <c r="I637" i="7" s="1"/>
  <c r="Q630" i="7"/>
  <c r="I636" i="7" s="1"/>
  <c r="E630" i="7"/>
  <c r="D630" i="7"/>
  <c r="I627" i="7"/>
  <c r="H627" i="7"/>
  <c r="G627" i="7"/>
  <c r="E627" i="7"/>
  <c r="J626" i="7"/>
  <c r="I626" i="7"/>
  <c r="E626" i="7"/>
  <c r="J625" i="7"/>
  <c r="E625" i="7"/>
  <c r="K624" i="7"/>
  <c r="J624" i="7"/>
  <c r="H624" i="7"/>
  <c r="I624" i="7"/>
  <c r="F624" i="7"/>
  <c r="V624" i="7"/>
  <c r="T624" i="7"/>
  <c r="R624" i="7"/>
  <c r="U624" i="7"/>
  <c r="S624" i="7"/>
  <c r="Q624" i="7"/>
  <c r="I625" i="7" s="1"/>
  <c r="E624" i="7"/>
  <c r="D624" i="7"/>
  <c r="B624" i="7"/>
  <c r="K623" i="7"/>
  <c r="J623" i="7"/>
  <c r="I623" i="7"/>
  <c r="H623" i="7"/>
  <c r="G623" i="7"/>
  <c r="F623" i="7"/>
  <c r="K622" i="7"/>
  <c r="J622" i="7"/>
  <c r="I622" i="7"/>
  <c r="H622" i="7"/>
  <c r="G622" i="7"/>
  <c r="F622" i="7"/>
  <c r="K621" i="7"/>
  <c r="J621" i="7"/>
  <c r="I621" i="7"/>
  <c r="H621" i="7"/>
  <c r="G621" i="7"/>
  <c r="F621" i="7"/>
  <c r="K620" i="7"/>
  <c r="J620" i="7"/>
  <c r="I620" i="7"/>
  <c r="H620" i="7"/>
  <c r="G620" i="7"/>
  <c r="F620" i="7"/>
  <c r="V619" i="7"/>
  <c r="T619" i="7"/>
  <c r="K626" i="7" s="1"/>
  <c r="R619" i="7"/>
  <c r="K625" i="7" s="1"/>
  <c r="P628" i="7" s="1"/>
  <c r="U619" i="7"/>
  <c r="S619" i="7"/>
  <c r="Q619" i="7"/>
  <c r="E619" i="7"/>
  <c r="D619" i="7"/>
  <c r="O617" i="7"/>
  <c r="K616" i="7"/>
  <c r="J616" i="7"/>
  <c r="I616" i="7"/>
  <c r="H617" i="7" s="1"/>
  <c r="H616" i="7"/>
  <c r="G616" i="7"/>
  <c r="F616" i="7"/>
  <c r="V616" i="7"/>
  <c r="T616" i="7"/>
  <c r="R616" i="7"/>
  <c r="U616" i="7"/>
  <c r="S616" i="7"/>
  <c r="Q616" i="7"/>
  <c r="E616" i="7"/>
  <c r="D616" i="7"/>
  <c r="B616" i="7"/>
  <c r="O614" i="7"/>
  <c r="H614" i="7"/>
  <c r="J614" i="7"/>
  <c r="K613" i="7"/>
  <c r="P614" i="7" s="1"/>
  <c r="J613" i="7"/>
  <c r="I613" i="7"/>
  <c r="H613" i="7"/>
  <c r="G613" i="7"/>
  <c r="F613" i="7"/>
  <c r="V613" i="7"/>
  <c r="T613" i="7"/>
  <c r="R613" i="7"/>
  <c r="U613" i="7"/>
  <c r="S613" i="7"/>
  <c r="Q613" i="7"/>
  <c r="E613" i="7"/>
  <c r="D613" i="7"/>
  <c r="B613" i="7"/>
  <c r="P611" i="7"/>
  <c r="I610" i="7"/>
  <c r="H610" i="7"/>
  <c r="G610" i="7"/>
  <c r="E610" i="7"/>
  <c r="J609" i="7"/>
  <c r="I609" i="7"/>
  <c r="E609" i="7"/>
  <c r="J608" i="7"/>
  <c r="E608" i="7"/>
  <c r="K607" i="7"/>
  <c r="J607" i="7"/>
  <c r="I607" i="7"/>
  <c r="H607" i="7"/>
  <c r="G607" i="7"/>
  <c r="F607" i="7"/>
  <c r="K606" i="7"/>
  <c r="J606" i="7"/>
  <c r="I606" i="7"/>
  <c r="H606" i="7"/>
  <c r="G606" i="7"/>
  <c r="F606" i="7"/>
  <c r="K605" i="7"/>
  <c r="J605" i="7"/>
  <c r="I605" i="7"/>
  <c r="H605" i="7"/>
  <c r="G605" i="7"/>
  <c r="F605" i="7"/>
  <c r="K604" i="7"/>
  <c r="J604" i="7"/>
  <c r="I604" i="7"/>
  <c r="H604" i="7"/>
  <c r="G604" i="7"/>
  <c r="F604" i="7"/>
  <c r="C603" i="7"/>
  <c r="V602" i="7"/>
  <c r="T602" i="7"/>
  <c r="K609" i="7" s="1"/>
  <c r="R602" i="7"/>
  <c r="K608" i="7" s="1"/>
  <c r="U602" i="7"/>
  <c r="S602" i="7"/>
  <c r="Q602" i="7"/>
  <c r="I608" i="7" s="1"/>
  <c r="E602" i="7"/>
  <c r="D602" i="7"/>
  <c r="I599" i="7"/>
  <c r="H599" i="7"/>
  <c r="G599" i="7"/>
  <c r="E599" i="7"/>
  <c r="J598" i="7"/>
  <c r="E598" i="7"/>
  <c r="J597" i="7"/>
  <c r="E597" i="7"/>
  <c r="K596" i="7"/>
  <c r="J596" i="7"/>
  <c r="H596" i="7"/>
  <c r="I596" i="7"/>
  <c r="F596" i="7"/>
  <c r="V596" i="7"/>
  <c r="T596" i="7"/>
  <c r="R596" i="7"/>
  <c r="U596" i="7"/>
  <c r="S596" i="7"/>
  <c r="Q596" i="7"/>
  <c r="E596" i="7"/>
  <c r="D596" i="7"/>
  <c r="B596" i="7"/>
  <c r="K595" i="7"/>
  <c r="J595" i="7"/>
  <c r="I595" i="7"/>
  <c r="H595" i="7"/>
  <c r="G595" i="7"/>
  <c r="F595" i="7"/>
  <c r="K594" i="7"/>
  <c r="J594" i="7"/>
  <c r="I594" i="7"/>
  <c r="H594" i="7"/>
  <c r="G594" i="7"/>
  <c r="F594" i="7"/>
  <c r="K593" i="7"/>
  <c r="J593" i="7"/>
  <c r="I593" i="7"/>
  <c r="H593" i="7"/>
  <c r="G593" i="7"/>
  <c r="F593" i="7"/>
  <c r="K592" i="7"/>
  <c r="J592" i="7"/>
  <c r="I592" i="7"/>
  <c r="H592" i="7"/>
  <c r="G592" i="7"/>
  <c r="F592" i="7"/>
  <c r="C591" i="7"/>
  <c r="V590" i="7"/>
  <c r="T590" i="7"/>
  <c r="K598" i="7" s="1"/>
  <c r="R590" i="7"/>
  <c r="K597" i="7" s="1"/>
  <c r="U590" i="7"/>
  <c r="S590" i="7"/>
  <c r="I598" i="7" s="1"/>
  <c r="H600" i="7" s="1"/>
  <c r="Q590" i="7"/>
  <c r="I597" i="7" s="1"/>
  <c r="E590" i="7"/>
  <c r="D590" i="7"/>
  <c r="P588" i="7"/>
  <c r="I587" i="7"/>
  <c r="H587" i="7"/>
  <c r="G587" i="7"/>
  <c r="E587" i="7"/>
  <c r="J586" i="7"/>
  <c r="I586" i="7"/>
  <c r="E586" i="7"/>
  <c r="J585" i="7"/>
  <c r="E585" i="7"/>
  <c r="K584" i="7"/>
  <c r="J584" i="7"/>
  <c r="I584" i="7"/>
  <c r="H584" i="7"/>
  <c r="G584" i="7"/>
  <c r="F584" i="7"/>
  <c r="K583" i="7"/>
  <c r="J583" i="7"/>
  <c r="I583" i="7"/>
  <c r="H583" i="7"/>
  <c r="G583" i="7"/>
  <c r="F583" i="7"/>
  <c r="K582" i="7"/>
  <c r="J582" i="7"/>
  <c r="I582" i="7"/>
  <c r="H582" i="7"/>
  <c r="G582" i="7"/>
  <c r="F582" i="7"/>
  <c r="K581" i="7"/>
  <c r="J581" i="7"/>
  <c r="I581" i="7"/>
  <c r="H581" i="7"/>
  <c r="G581" i="7"/>
  <c r="F581" i="7"/>
  <c r="C580" i="7"/>
  <c r="V579" i="7"/>
  <c r="T579" i="7"/>
  <c r="K586" i="7" s="1"/>
  <c r="R579" i="7"/>
  <c r="K585" i="7" s="1"/>
  <c r="U579" i="7"/>
  <c r="S579" i="7"/>
  <c r="Q579" i="7"/>
  <c r="I585" i="7" s="1"/>
  <c r="E579" i="7"/>
  <c r="D579" i="7"/>
  <c r="I576" i="7"/>
  <c r="H576" i="7"/>
  <c r="G576" i="7"/>
  <c r="E576" i="7"/>
  <c r="J575" i="7"/>
  <c r="E575" i="7"/>
  <c r="J574" i="7"/>
  <c r="E574" i="7"/>
  <c r="K573" i="7"/>
  <c r="J573" i="7"/>
  <c r="H573" i="7"/>
  <c r="I573" i="7"/>
  <c r="F573" i="7"/>
  <c r="V573" i="7"/>
  <c r="T573" i="7"/>
  <c r="R573" i="7"/>
  <c r="U573" i="7"/>
  <c r="S573" i="7"/>
  <c r="Q573" i="7"/>
  <c r="E573" i="7"/>
  <c r="D573" i="7"/>
  <c r="B573" i="7"/>
  <c r="K572" i="7"/>
  <c r="J572" i="7"/>
  <c r="I572" i="7"/>
  <c r="H572" i="7"/>
  <c r="G572" i="7"/>
  <c r="F572" i="7"/>
  <c r="K571" i="7"/>
  <c r="J571" i="7"/>
  <c r="I571" i="7"/>
  <c r="H571" i="7"/>
  <c r="G571" i="7"/>
  <c r="F571" i="7"/>
  <c r="K570" i="7"/>
  <c r="J570" i="7"/>
  <c r="I570" i="7"/>
  <c r="H570" i="7"/>
  <c r="G570" i="7"/>
  <c r="F570" i="7"/>
  <c r="K569" i="7"/>
  <c r="J569" i="7"/>
  <c r="I569" i="7"/>
  <c r="H569" i="7"/>
  <c r="G569" i="7"/>
  <c r="F569" i="7"/>
  <c r="C568" i="7"/>
  <c r="V567" i="7"/>
  <c r="T567" i="7"/>
  <c r="K575" i="7" s="1"/>
  <c r="R567" i="7"/>
  <c r="K574" i="7" s="1"/>
  <c r="U567" i="7"/>
  <c r="S567" i="7"/>
  <c r="I575" i="7" s="1"/>
  <c r="H577" i="7" s="1"/>
  <c r="Q567" i="7"/>
  <c r="I574" i="7" s="1"/>
  <c r="E567" i="7"/>
  <c r="D567" i="7"/>
  <c r="I564" i="7"/>
  <c r="H564" i="7"/>
  <c r="G564" i="7"/>
  <c r="E564" i="7"/>
  <c r="J563" i="7"/>
  <c r="E563" i="7"/>
  <c r="J562" i="7"/>
  <c r="E562" i="7"/>
  <c r="K561" i="7"/>
  <c r="J561" i="7"/>
  <c r="H561" i="7"/>
  <c r="I561" i="7"/>
  <c r="F561" i="7"/>
  <c r="V561" i="7"/>
  <c r="T561" i="7"/>
  <c r="R561" i="7"/>
  <c r="U561" i="7"/>
  <c r="S561" i="7"/>
  <c r="Q561" i="7"/>
  <c r="E561" i="7"/>
  <c r="D561" i="7"/>
  <c r="B561" i="7"/>
  <c r="K560" i="7"/>
  <c r="J560" i="7"/>
  <c r="H560" i="7"/>
  <c r="I560" i="7"/>
  <c r="F560" i="7"/>
  <c r="V560" i="7"/>
  <c r="T560" i="7"/>
  <c r="R560" i="7"/>
  <c r="U560" i="7"/>
  <c r="S560" i="7"/>
  <c r="Q560" i="7"/>
  <c r="E560" i="7"/>
  <c r="D560" i="7"/>
  <c r="B560" i="7"/>
  <c r="K559" i="7"/>
  <c r="J559" i="7"/>
  <c r="H559" i="7"/>
  <c r="I559" i="7"/>
  <c r="F559" i="7"/>
  <c r="V559" i="7"/>
  <c r="T559" i="7"/>
  <c r="R559" i="7"/>
  <c r="U559" i="7"/>
  <c r="S559" i="7"/>
  <c r="Q559" i="7"/>
  <c r="I562" i="7" s="1"/>
  <c r="E559" i="7"/>
  <c r="D559" i="7"/>
  <c r="B559" i="7"/>
  <c r="K558" i="7"/>
  <c r="J558" i="7"/>
  <c r="H558" i="7"/>
  <c r="I558" i="7"/>
  <c r="F558" i="7"/>
  <c r="V558" i="7"/>
  <c r="T558" i="7"/>
  <c r="R558" i="7"/>
  <c r="U558" i="7"/>
  <c r="S558" i="7"/>
  <c r="Q558" i="7"/>
  <c r="E558" i="7"/>
  <c r="D558" i="7"/>
  <c r="B558" i="7"/>
  <c r="C557" i="7"/>
  <c r="K556" i="7"/>
  <c r="J556" i="7"/>
  <c r="I556" i="7"/>
  <c r="H556" i="7"/>
  <c r="G556" i="7"/>
  <c r="F556" i="7"/>
  <c r="K555" i="7"/>
  <c r="J555" i="7"/>
  <c r="I555" i="7"/>
  <c r="H555" i="7"/>
  <c r="G555" i="7"/>
  <c r="F555" i="7"/>
  <c r="K554" i="7"/>
  <c r="J554" i="7"/>
  <c r="I554" i="7"/>
  <c r="H554" i="7"/>
  <c r="G554" i="7"/>
  <c r="F554" i="7"/>
  <c r="K553" i="7"/>
  <c r="J553" i="7"/>
  <c r="I553" i="7"/>
  <c r="H553" i="7"/>
  <c r="G553" i="7"/>
  <c r="F553" i="7"/>
  <c r="C552" i="7"/>
  <c r="V551" i="7"/>
  <c r="T551" i="7"/>
  <c r="R551" i="7"/>
  <c r="K562" i="7" s="1"/>
  <c r="U551" i="7"/>
  <c r="S551" i="7"/>
  <c r="I563" i="7" s="1"/>
  <c r="Q551" i="7"/>
  <c r="E551" i="7"/>
  <c r="D551" i="7"/>
  <c r="O549" i="7"/>
  <c r="K548" i="7"/>
  <c r="J548" i="7"/>
  <c r="I548" i="7"/>
  <c r="H549" i="7" s="1"/>
  <c r="H548" i="7"/>
  <c r="G548" i="7"/>
  <c r="F548" i="7"/>
  <c r="V548" i="7"/>
  <c r="T548" i="7"/>
  <c r="R548" i="7"/>
  <c r="U548" i="7"/>
  <c r="S548" i="7"/>
  <c r="Q548" i="7"/>
  <c r="E548" i="7"/>
  <c r="D548" i="7"/>
  <c r="P546" i="7"/>
  <c r="K545" i="7"/>
  <c r="J546" i="7" s="1"/>
  <c r="J545" i="7"/>
  <c r="I545" i="7"/>
  <c r="H545" i="7"/>
  <c r="G545" i="7"/>
  <c r="F545" i="7"/>
  <c r="V545" i="7"/>
  <c r="T545" i="7"/>
  <c r="R545" i="7"/>
  <c r="U545" i="7"/>
  <c r="S545" i="7"/>
  <c r="Q545" i="7"/>
  <c r="E545" i="7"/>
  <c r="D545" i="7"/>
  <c r="O543" i="7"/>
  <c r="K542" i="7"/>
  <c r="J542" i="7"/>
  <c r="I542" i="7"/>
  <c r="H543" i="7" s="1"/>
  <c r="H542" i="7"/>
  <c r="G542" i="7"/>
  <c r="F542" i="7"/>
  <c r="V542" i="7"/>
  <c r="T542" i="7"/>
  <c r="R542" i="7"/>
  <c r="U542" i="7"/>
  <c r="S542" i="7"/>
  <c r="Q542" i="7"/>
  <c r="E542" i="7"/>
  <c r="D542" i="7"/>
  <c r="I539" i="7"/>
  <c r="H539" i="7"/>
  <c r="G539" i="7"/>
  <c r="E539" i="7"/>
  <c r="J538" i="7"/>
  <c r="I538" i="7"/>
  <c r="E538" i="7"/>
  <c r="J537" i="7"/>
  <c r="I537" i="7"/>
  <c r="E537" i="7"/>
  <c r="K536" i="7"/>
  <c r="J536" i="7"/>
  <c r="I536" i="7"/>
  <c r="H536" i="7"/>
  <c r="G536" i="7"/>
  <c r="F536" i="7"/>
  <c r="K535" i="7"/>
  <c r="J535" i="7"/>
  <c r="I535" i="7"/>
  <c r="H535" i="7"/>
  <c r="G535" i="7"/>
  <c r="F535" i="7"/>
  <c r="K534" i="7"/>
  <c r="J534" i="7"/>
  <c r="I534" i="7"/>
  <c r="H534" i="7"/>
  <c r="G534" i="7"/>
  <c r="F534" i="7"/>
  <c r="K533" i="7"/>
  <c r="J533" i="7"/>
  <c r="I533" i="7"/>
  <c r="H533" i="7"/>
  <c r="G533" i="7"/>
  <c r="F533" i="7"/>
  <c r="V532" i="7"/>
  <c r="T532" i="7"/>
  <c r="K538" i="7" s="1"/>
  <c r="R532" i="7"/>
  <c r="K537" i="7" s="1"/>
  <c r="U532" i="7"/>
  <c r="S532" i="7"/>
  <c r="Q532" i="7"/>
  <c r="E532" i="7"/>
  <c r="D532" i="7"/>
  <c r="I529" i="7"/>
  <c r="H529" i="7"/>
  <c r="G529" i="7"/>
  <c r="E529" i="7"/>
  <c r="J528" i="7"/>
  <c r="I528" i="7"/>
  <c r="E528" i="7"/>
  <c r="J527" i="7"/>
  <c r="E527" i="7"/>
  <c r="K526" i="7"/>
  <c r="J526" i="7"/>
  <c r="H526" i="7"/>
  <c r="I526" i="7"/>
  <c r="F526" i="7"/>
  <c r="V526" i="7"/>
  <c r="T526" i="7"/>
  <c r="R526" i="7"/>
  <c r="U526" i="7"/>
  <c r="S526" i="7"/>
  <c r="Q526" i="7"/>
  <c r="E526" i="7"/>
  <c r="D526" i="7"/>
  <c r="B526" i="7"/>
  <c r="K525" i="7"/>
  <c r="J525" i="7"/>
  <c r="H525" i="7"/>
  <c r="I525" i="7"/>
  <c r="F525" i="7"/>
  <c r="V525" i="7"/>
  <c r="T525" i="7"/>
  <c r="R525" i="7"/>
  <c r="U525" i="7"/>
  <c r="S525" i="7"/>
  <c r="Q525" i="7"/>
  <c r="E525" i="7"/>
  <c r="D525" i="7"/>
  <c r="B525" i="7"/>
  <c r="K524" i="7"/>
  <c r="J524" i="7"/>
  <c r="H524" i="7"/>
  <c r="I524" i="7"/>
  <c r="F524" i="7"/>
  <c r="V524" i="7"/>
  <c r="T524" i="7"/>
  <c r="R524" i="7"/>
  <c r="U524" i="7"/>
  <c r="S524" i="7"/>
  <c r="Q524" i="7"/>
  <c r="E524" i="7"/>
  <c r="D524" i="7"/>
  <c r="B524" i="7"/>
  <c r="K523" i="7"/>
  <c r="J523" i="7"/>
  <c r="H523" i="7"/>
  <c r="I523" i="7"/>
  <c r="F523" i="7"/>
  <c r="V523" i="7"/>
  <c r="T523" i="7"/>
  <c r="R523" i="7"/>
  <c r="U523" i="7"/>
  <c r="S523" i="7"/>
  <c r="Q523" i="7"/>
  <c r="E523" i="7"/>
  <c r="D523" i="7"/>
  <c r="B523" i="7"/>
  <c r="K522" i="7"/>
  <c r="J522" i="7"/>
  <c r="I522" i="7"/>
  <c r="H522" i="7"/>
  <c r="G522" i="7"/>
  <c r="F522" i="7"/>
  <c r="K521" i="7"/>
  <c r="J521" i="7"/>
  <c r="I521" i="7"/>
  <c r="H521" i="7"/>
  <c r="G521" i="7"/>
  <c r="F521" i="7"/>
  <c r="K520" i="7"/>
  <c r="J520" i="7"/>
  <c r="I520" i="7"/>
  <c r="H520" i="7"/>
  <c r="G520" i="7"/>
  <c r="F520" i="7"/>
  <c r="K519" i="7"/>
  <c r="J519" i="7"/>
  <c r="I519" i="7"/>
  <c r="O530" i="7" s="1"/>
  <c r="H519" i="7"/>
  <c r="G519" i="7"/>
  <c r="F519" i="7"/>
  <c r="C518" i="7"/>
  <c r="V517" i="7"/>
  <c r="T517" i="7"/>
  <c r="K528" i="7" s="1"/>
  <c r="R517" i="7"/>
  <c r="K527" i="7" s="1"/>
  <c r="P530" i="7" s="1"/>
  <c r="U517" i="7"/>
  <c r="S517" i="7"/>
  <c r="Q517" i="7"/>
  <c r="I527" i="7" s="1"/>
  <c r="E517" i="7"/>
  <c r="D517" i="7"/>
  <c r="I514" i="7"/>
  <c r="H514" i="7"/>
  <c r="G514" i="7"/>
  <c r="E514" i="7"/>
  <c r="J513" i="7"/>
  <c r="E513" i="7"/>
  <c r="J512" i="7"/>
  <c r="E512" i="7"/>
  <c r="K511" i="7"/>
  <c r="J511" i="7"/>
  <c r="H511" i="7"/>
  <c r="I511" i="7"/>
  <c r="F511" i="7"/>
  <c r="V511" i="7"/>
  <c r="T511" i="7"/>
  <c r="R511" i="7"/>
  <c r="U511" i="7"/>
  <c r="S511" i="7"/>
  <c r="Q511" i="7"/>
  <c r="E511" i="7"/>
  <c r="D511" i="7"/>
  <c r="B511" i="7"/>
  <c r="K510" i="7"/>
  <c r="J510" i="7"/>
  <c r="I510" i="7"/>
  <c r="H510" i="7"/>
  <c r="G510" i="7"/>
  <c r="F510" i="7"/>
  <c r="K509" i="7"/>
  <c r="J509" i="7"/>
  <c r="I509" i="7"/>
  <c r="H509" i="7"/>
  <c r="G509" i="7"/>
  <c r="F509" i="7"/>
  <c r="K508" i="7"/>
  <c r="J508" i="7"/>
  <c r="I508" i="7"/>
  <c r="H508" i="7"/>
  <c r="G508" i="7"/>
  <c r="F508" i="7"/>
  <c r="K507" i="7"/>
  <c r="J507" i="7"/>
  <c r="I507" i="7"/>
  <c r="H507" i="7"/>
  <c r="G507" i="7"/>
  <c r="F507" i="7"/>
  <c r="V506" i="7"/>
  <c r="T506" i="7"/>
  <c r="K513" i="7" s="1"/>
  <c r="R506" i="7"/>
  <c r="K512" i="7" s="1"/>
  <c r="U506" i="7"/>
  <c r="S506" i="7"/>
  <c r="I513" i="7" s="1"/>
  <c r="Q506" i="7"/>
  <c r="I512" i="7" s="1"/>
  <c r="H515" i="7" s="1"/>
  <c r="E506" i="7"/>
  <c r="D506" i="7"/>
  <c r="I503" i="7"/>
  <c r="H503" i="7"/>
  <c r="G503" i="7"/>
  <c r="E503" i="7"/>
  <c r="J502" i="7"/>
  <c r="E502" i="7"/>
  <c r="J501" i="7"/>
  <c r="E501" i="7"/>
  <c r="K500" i="7"/>
  <c r="J500" i="7"/>
  <c r="H500" i="7"/>
  <c r="I500" i="7"/>
  <c r="F500" i="7"/>
  <c r="V500" i="7"/>
  <c r="T500" i="7"/>
  <c r="R500" i="7"/>
  <c r="U500" i="7"/>
  <c r="S500" i="7"/>
  <c r="Q500" i="7"/>
  <c r="E500" i="7"/>
  <c r="D500" i="7"/>
  <c r="B500" i="7"/>
  <c r="K499" i="7"/>
  <c r="J499" i="7"/>
  <c r="H499" i="7"/>
  <c r="I499" i="7"/>
  <c r="F499" i="7"/>
  <c r="V499" i="7"/>
  <c r="T499" i="7"/>
  <c r="R499" i="7"/>
  <c r="U499" i="7"/>
  <c r="S499" i="7"/>
  <c r="Q499" i="7"/>
  <c r="E499" i="7"/>
  <c r="D499" i="7"/>
  <c r="B499" i="7"/>
  <c r="K498" i="7"/>
  <c r="J498" i="7"/>
  <c r="H498" i="7"/>
  <c r="I498" i="7"/>
  <c r="F498" i="7"/>
  <c r="V498" i="7"/>
  <c r="T498" i="7"/>
  <c r="R498" i="7"/>
  <c r="U498" i="7"/>
  <c r="S498" i="7"/>
  <c r="Q498" i="7"/>
  <c r="E498" i="7"/>
  <c r="D498" i="7"/>
  <c r="B498" i="7"/>
  <c r="K497" i="7"/>
  <c r="J497" i="7"/>
  <c r="H497" i="7"/>
  <c r="I497" i="7"/>
  <c r="F497" i="7"/>
  <c r="V497" i="7"/>
  <c r="T497" i="7"/>
  <c r="R497" i="7"/>
  <c r="U497" i="7"/>
  <c r="S497" i="7"/>
  <c r="Q497" i="7"/>
  <c r="E497" i="7"/>
  <c r="D497" i="7"/>
  <c r="B497" i="7"/>
  <c r="K496" i="7"/>
  <c r="J496" i="7"/>
  <c r="I496" i="7"/>
  <c r="H496" i="7"/>
  <c r="G496" i="7"/>
  <c r="F496" i="7"/>
  <c r="K495" i="7"/>
  <c r="J495" i="7"/>
  <c r="I495" i="7"/>
  <c r="H495" i="7"/>
  <c r="G495" i="7"/>
  <c r="F495" i="7"/>
  <c r="K494" i="7"/>
  <c r="J494" i="7"/>
  <c r="I494" i="7"/>
  <c r="H494" i="7"/>
  <c r="G494" i="7"/>
  <c r="F494" i="7"/>
  <c r="K493" i="7"/>
  <c r="J493" i="7"/>
  <c r="I493" i="7"/>
  <c r="H493" i="7"/>
  <c r="G493" i="7"/>
  <c r="F493" i="7"/>
  <c r="C492" i="7"/>
  <c r="V491" i="7"/>
  <c r="T491" i="7"/>
  <c r="K502" i="7" s="1"/>
  <c r="R491" i="7"/>
  <c r="K501" i="7" s="1"/>
  <c r="J504" i="7" s="1"/>
  <c r="U491" i="7"/>
  <c r="S491" i="7"/>
  <c r="Q491" i="7"/>
  <c r="I501" i="7" s="1"/>
  <c r="E491" i="7"/>
  <c r="D491" i="7"/>
  <c r="I488" i="7"/>
  <c r="H488" i="7"/>
  <c r="G488" i="7"/>
  <c r="E488" i="7"/>
  <c r="J487" i="7"/>
  <c r="I487" i="7"/>
  <c r="E487" i="7"/>
  <c r="J486" i="7"/>
  <c r="E486" i="7"/>
  <c r="K485" i="7"/>
  <c r="J485" i="7"/>
  <c r="H485" i="7"/>
  <c r="I485" i="7"/>
  <c r="F485" i="7"/>
  <c r="V485" i="7"/>
  <c r="T485" i="7"/>
  <c r="R485" i="7"/>
  <c r="U485" i="7"/>
  <c r="S485" i="7"/>
  <c r="Q485" i="7"/>
  <c r="E485" i="7"/>
  <c r="D485" i="7"/>
  <c r="K484" i="7"/>
  <c r="J484" i="7"/>
  <c r="I484" i="7"/>
  <c r="H484" i="7"/>
  <c r="G484" i="7"/>
  <c r="F484" i="7"/>
  <c r="K483" i="7"/>
  <c r="J483" i="7"/>
  <c r="I483" i="7"/>
  <c r="H483" i="7"/>
  <c r="G483" i="7"/>
  <c r="F483" i="7"/>
  <c r="K482" i="7"/>
  <c r="J482" i="7"/>
  <c r="I482" i="7"/>
  <c r="H482" i="7"/>
  <c r="G482" i="7"/>
  <c r="F482" i="7"/>
  <c r="K481" i="7"/>
  <c r="J481" i="7"/>
  <c r="I481" i="7"/>
  <c r="H481" i="7"/>
  <c r="G481" i="7"/>
  <c r="F481" i="7"/>
  <c r="V480" i="7"/>
  <c r="T480" i="7"/>
  <c r="K487" i="7" s="1"/>
  <c r="R480" i="7"/>
  <c r="K486" i="7" s="1"/>
  <c r="P489" i="7" s="1"/>
  <c r="U480" i="7"/>
  <c r="S480" i="7"/>
  <c r="Q480" i="7"/>
  <c r="I486" i="7" s="1"/>
  <c r="E480" i="7"/>
  <c r="D480" i="7"/>
  <c r="I477" i="7"/>
  <c r="H477" i="7"/>
  <c r="G477" i="7"/>
  <c r="E477" i="7"/>
  <c r="J476" i="7"/>
  <c r="E476" i="7"/>
  <c r="J475" i="7"/>
  <c r="E475" i="7"/>
  <c r="K474" i="7"/>
  <c r="J474" i="7"/>
  <c r="H474" i="7"/>
  <c r="I474" i="7"/>
  <c r="F474" i="7"/>
  <c r="V474" i="7"/>
  <c r="T474" i="7"/>
  <c r="R474" i="7"/>
  <c r="U474" i="7"/>
  <c r="S474" i="7"/>
  <c r="Q474" i="7"/>
  <c r="E474" i="7"/>
  <c r="D474" i="7"/>
  <c r="B474" i="7"/>
  <c r="K473" i="7"/>
  <c r="J473" i="7"/>
  <c r="I473" i="7"/>
  <c r="H473" i="7"/>
  <c r="G473" i="7"/>
  <c r="F473" i="7"/>
  <c r="K472" i="7"/>
  <c r="J472" i="7"/>
  <c r="I472" i="7"/>
  <c r="H472" i="7"/>
  <c r="G472" i="7"/>
  <c r="F472" i="7"/>
  <c r="K471" i="7"/>
  <c r="J471" i="7"/>
  <c r="I471" i="7"/>
  <c r="H471" i="7"/>
  <c r="G471" i="7"/>
  <c r="F471" i="7"/>
  <c r="K470" i="7"/>
  <c r="J470" i="7"/>
  <c r="I470" i="7"/>
  <c r="H470" i="7"/>
  <c r="G470" i="7"/>
  <c r="F470" i="7"/>
  <c r="V469" i="7"/>
  <c r="T469" i="7"/>
  <c r="K476" i="7" s="1"/>
  <c r="R469" i="7"/>
  <c r="K475" i="7" s="1"/>
  <c r="U469" i="7"/>
  <c r="S469" i="7"/>
  <c r="Q469" i="7"/>
  <c r="I475" i="7" s="1"/>
  <c r="E469" i="7"/>
  <c r="D469" i="7"/>
  <c r="I466" i="7"/>
  <c r="H466" i="7"/>
  <c r="G466" i="7"/>
  <c r="E466" i="7"/>
  <c r="J465" i="7"/>
  <c r="E465" i="7"/>
  <c r="J464" i="7"/>
  <c r="E464" i="7"/>
  <c r="K463" i="7"/>
  <c r="J463" i="7"/>
  <c r="H463" i="7"/>
  <c r="I463" i="7"/>
  <c r="F463" i="7"/>
  <c r="V463" i="7"/>
  <c r="T463" i="7"/>
  <c r="R463" i="7"/>
  <c r="U463" i="7"/>
  <c r="S463" i="7"/>
  <c r="Q463" i="7"/>
  <c r="E463" i="7"/>
  <c r="D463" i="7"/>
  <c r="B463" i="7"/>
  <c r="K462" i="7"/>
  <c r="J462" i="7"/>
  <c r="H462" i="7"/>
  <c r="I462" i="7"/>
  <c r="F462" i="7"/>
  <c r="V462" i="7"/>
  <c r="T462" i="7"/>
  <c r="R462" i="7"/>
  <c r="U462" i="7"/>
  <c r="S462" i="7"/>
  <c r="Q462" i="7"/>
  <c r="E462" i="7"/>
  <c r="D462" i="7"/>
  <c r="B462" i="7"/>
  <c r="K461" i="7"/>
  <c r="J461" i="7"/>
  <c r="I461" i="7"/>
  <c r="H461" i="7"/>
  <c r="G461" i="7"/>
  <c r="F461" i="7"/>
  <c r="K460" i="7"/>
  <c r="J460" i="7"/>
  <c r="I460" i="7"/>
  <c r="H460" i="7"/>
  <c r="G460" i="7"/>
  <c r="F460" i="7"/>
  <c r="K459" i="7"/>
  <c r="J459" i="7"/>
  <c r="I459" i="7"/>
  <c r="H459" i="7"/>
  <c r="G459" i="7"/>
  <c r="F459" i="7"/>
  <c r="K458" i="7"/>
  <c r="J458" i="7"/>
  <c r="I458" i="7"/>
  <c r="H458" i="7"/>
  <c r="G458" i="7"/>
  <c r="F458" i="7"/>
  <c r="V457" i="7"/>
  <c r="T457" i="7"/>
  <c r="K465" i="7" s="1"/>
  <c r="R457" i="7"/>
  <c r="K464" i="7" s="1"/>
  <c r="J467" i="7" s="1"/>
  <c r="U457" i="7"/>
  <c r="S457" i="7"/>
  <c r="Q457" i="7"/>
  <c r="I464" i="7" s="1"/>
  <c r="E457" i="7"/>
  <c r="D457" i="7"/>
  <c r="I454" i="7"/>
  <c r="H454" i="7"/>
  <c r="G454" i="7"/>
  <c r="E454" i="7"/>
  <c r="J453" i="7"/>
  <c r="E453" i="7"/>
  <c r="J452" i="7"/>
  <c r="E452" i="7"/>
  <c r="K451" i="7"/>
  <c r="J451" i="7"/>
  <c r="H451" i="7"/>
  <c r="I451" i="7"/>
  <c r="F451" i="7"/>
  <c r="V451" i="7"/>
  <c r="T451" i="7"/>
  <c r="R451" i="7"/>
  <c r="U451" i="7"/>
  <c r="S451" i="7"/>
  <c r="Q451" i="7"/>
  <c r="E451" i="7"/>
  <c r="D451" i="7"/>
  <c r="B451" i="7"/>
  <c r="K450" i="7"/>
  <c r="J450" i="7"/>
  <c r="H450" i="7"/>
  <c r="I450" i="7"/>
  <c r="F450" i="7"/>
  <c r="V450" i="7"/>
  <c r="T450" i="7"/>
  <c r="R450" i="7"/>
  <c r="U450" i="7"/>
  <c r="S450" i="7"/>
  <c r="Q450" i="7"/>
  <c r="E450" i="7"/>
  <c r="D450" i="7"/>
  <c r="B450" i="7"/>
  <c r="K449" i="7"/>
  <c r="J449" i="7"/>
  <c r="I449" i="7"/>
  <c r="H449" i="7"/>
  <c r="G449" i="7"/>
  <c r="F449" i="7"/>
  <c r="K448" i="7"/>
  <c r="J448" i="7"/>
  <c r="I448" i="7"/>
  <c r="H448" i="7"/>
  <c r="G448" i="7"/>
  <c r="F448" i="7"/>
  <c r="K447" i="7"/>
  <c r="J447" i="7"/>
  <c r="I447" i="7"/>
  <c r="H447" i="7"/>
  <c r="G447" i="7"/>
  <c r="F447" i="7"/>
  <c r="K446" i="7"/>
  <c r="J446" i="7"/>
  <c r="I446" i="7"/>
  <c r="H446" i="7"/>
  <c r="G446" i="7"/>
  <c r="F446" i="7"/>
  <c r="C445" i="7"/>
  <c r="V444" i="7"/>
  <c r="T444" i="7"/>
  <c r="K453" i="7" s="1"/>
  <c r="R444" i="7"/>
  <c r="K452" i="7" s="1"/>
  <c r="J455" i="7" s="1"/>
  <c r="U444" i="7"/>
  <c r="S444" i="7"/>
  <c r="I453" i="7" s="1"/>
  <c r="Q444" i="7"/>
  <c r="I452" i="7" s="1"/>
  <c r="E444" i="7"/>
  <c r="D444" i="7"/>
  <c r="P442" i="7"/>
  <c r="I441" i="7"/>
  <c r="H441" i="7"/>
  <c r="G441" i="7"/>
  <c r="E441" i="7"/>
  <c r="J440" i="7"/>
  <c r="I440" i="7"/>
  <c r="E440" i="7"/>
  <c r="J439" i="7"/>
  <c r="E439" i="7"/>
  <c r="K438" i="7"/>
  <c r="J438" i="7"/>
  <c r="H438" i="7"/>
  <c r="I438" i="7"/>
  <c r="F438" i="7"/>
  <c r="V438" i="7"/>
  <c r="T438" i="7"/>
  <c r="R438" i="7"/>
  <c r="U438" i="7"/>
  <c r="S438" i="7"/>
  <c r="Q438" i="7"/>
  <c r="E438" i="7"/>
  <c r="D438" i="7"/>
  <c r="K437" i="7"/>
  <c r="J437" i="7"/>
  <c r="I437" i="7"/>
  <c r="H437" i="7"/>
  <c r="G437" i="7"/>
  <c r="F437" i="7"/>
  <c r="K436" i="7"/>
  <c r="J436" i="7"/>
  <c r="I436" i="7"/>
  <c r="H436" i="7"/>
  <c r="G436" i="7"/>
  <c r="F436" i="7"/>
  <c r="K435" i="7"/>
  <c r="J435" i="7"/>
  <c r="I435" i="7"/>
  <c r="H435" i="7"/>
  <c r="G435" i="7"/>
  <c r="F435" i="7"/>
  <c r="K434" i="7"/>
  <c r="J434" i="7"/>
  <c r="I434" i="7"/>
  <c r="O442" i="7" s="1"/>
  <c r="H434" i="7"/>
  <c r="G434" i="7"/>
  <c r="F434" i="7"/>
  <c r="V433" i="7"/>
  <c r="T433" i="7"/>
  <c r="K440" i="7" s="1"/>
  <c r="R433" i="7"/>
  <c r="K439" i="7" s="1"/>
  <c r="U433" i="7"/>
  <c r="S433" i="7"/>
  <c r="Q433" i="7"/>
  <c r="I439" i="7" s="1"/>
  <c r="E433" i="7"/>
  <c r="D433" i="7"/>
  <c r="I430" i="7"/>
  <c r="H430" i="7"/>
  <c r="G430" i="7"/>
  <c r="E430" i="7"/>
  <c r="J429" i="7"/>
  <c r="E429" i="7"/>
  <c r="J428" i="7"/>
  <c r="E428" i="7"/>
  <c r="K427" i="7"/>
  <c r="J427" i="7"/>
  <c r="H427" i="7"/>
  <c r="I427" i="7"/>
  <c r="F427" i="7"/>
  <c r="V427" i="7"/>
  <c r="T427" i="7"/>
  <c r="R427" i="7"/>
  <c r="U427" i="7"/>
  <c r="S427" i="7"/>
  <c r="Q427" i="7"/>
  <c r="E427" i="7"/>
  <c r="D427" i="7"/>
  <c r="B427" i="7"/>
  <c r="K426" i="7"/>
  <c r="J426" i="7"/>
  <c r="H426" i="7"/>
  <c r="I426" i="7"/>
  <c r="F426" i="7"/>
  <c r="V426" i="7"/>
  <c r="T426" i="7"/>
  <c r="R426" i="7"/>
  <c r="U426" i="7"/>
  <c r="S426" i="7"/>
  <c r="Q426" i="7"/>
  <c r="E426" i="7"/>
  <c r="D426" i="7"/>
  <c r="B426" i="7"/>
  <c r="K425" i="7"/>
  <c r="J425" i="7"/>
  <c r="H425" i="7"/>
  <c r="I425" i="7"/>
  <c r="F425" i="7"/>
  <c r="V425" i="7"/>
  <c r="T425" i="7"/>
  <c r="R425" i="7"/>
  <c r="U425" i="7"/>
  <c r="S425" i="7"/>
  <c r="Q425" i="7"/>
  <c r="E425" i="7"/>
  <c r="D425" i="7"/>
  <c r="B425" i="7"/>
  <c r="K424" i="7"/>
  <c r="J424" i="7"/>
  <c r="I424" i="7"/>
  <c r="H424" i="7"/>
  <c r="G424" i="7"/>
  <c r="F424" i="7"/>
  <c r="K423" i="7"/>
  <c r="J423" i="7"/>
  <c r="I423" i="7"/>
  <c r="H423" i="7"/>
  <c r="G423" i="7"/>
  <c r="F423" i="7"/>
  <c r="K422" i="7"/>
  <c r="J422" i="7"/>
  <c r="I422" i="7"/>
  <c r="H422" i="7"/>
  <c r="G422" i="7"/>
  <c r="F422" i="7"/>
  <c r="K421" i="7"/>
  <c r="J421" i="7"/>
  <c r="I421" i="7"/>
  <c r="H421" i="7"/>
  <c r="G421" i="7"/>
  <c r="F421" i="7"/>
  <c r="V420" i="7"/>
  <c r="T420" i="7"/>
  <c r="K429" i="7" s="1"/>
  <c r="R420" i="7"/>
  <c r="K428" i="7" s="1"/>
  <c r="U420" i="7"/>
  <c r="S420" i="7"/>
  <c r="I429" i="7" s="1"/>
  <c r="Q420" i="7"/>
  <c r="I428" i="7" s="1"/>
  <c r="H431" i="7" s="1"/>
  <c r="E420" i="7"/>
  <c r="D420" i="7"/>
  <c r="I417" i="7"/>
  <c r="H417" i="7"/>
  <c r="G417" i="7"/>
  <c r="E417" i="7"/>
  <c r="J416" i="7"/>
  <c r="E416" i="7"/>
  <c r="J415" i="7"/>
  <c r="E415" i="7"/>
  <c r="K414" i="7"/>
  <c r="J414" i="7"/>
  <c r="H414" i="7"/>
  <c r="I414" i="7"/>
  <c r="F414" i="7"/>
  <c r="V414" i="7"/>
  <c r="T414" i="7"/>
  <c r="R414" i="7"/>
  <c r="U414" i="7"/>
  <c r="S414" i="7"/>
  <c r="Q414" i="7"/>
  <c r="E414" i="7"/>
  <c r="D414" i="7"/>
  <c r="B414" i="7"/>
  <c r="K413" i="7"/>
  <c r="J413" i="7"/>
  <c r="I413" i="7"/>
  <c r="H413" i="7"/>
  <c r="G413" i="7"/>
  <c r="F413" i="7"/>
  <c r="K412" i="7"/>
  <c r="J412" i="7"/>
  <c r="I412" i="7"/>
  <c r="H412" i="7"/>
  <c r="G412" i="7"/>
  <c r="F412" i="7"/>
  <c r="K411" i="7"/>
  <c r="J411" i="7"/>
  <c r="I411" i="7"/>
  <c r="H411" i="7"/>
  <c r="G411" i="7"/>
  <c r="F411" i="7"/>
  <c r="K410" i="7"/>
  <c r="J410" i="7"/>
  <c r="I410" i="7"/>
  <c r="H410" i="7"/>
  <c r="G410" i="7"/>
  <c r="F410" i="7"/>
  <c r="V409" i="7"/>
  <c r="T409" i="7"/>
  <c r="K416" i="7" s="1"/>
  <c r="R409" i="7"/>
  <c r="K415" i="7" s="1"/>
  <c r="U409" i="7"/>
  <c r="S409" i="7"/>
  <c r="I416" i="7" s="1"/>
  <c r="Q409" i="7"/>
  <c r="I415" i="7" s="1"/>
  <c r="E409" i="7"/>
  <c r="D409" i="7"/>
  <c r="I406" i="7"/>
  <c r="H406" i="7"/>
  <c r="G406" i="7"/>
  <c r="E406" i="7"/>
  <c r="J405" i="7"/>
  <c r="E405" i="7"/>
  <c r="J404" i="7"/>
  <c r="E404" i="7"/>
  <c r="K403" i="7"/>
  <c r="J403" i="7"/>
  <c r="H403" i="7"/>
  <c r="I403" i="7"/>
  <c r="F403" i="7"/>
  <c r="V403" i="7"/>
  <c r="T403" i="7"/>
  <c r="R403" i="7"/>
  <c r="U403" i="7"/>
  <c r="S403" i="7"/>
  <c r="Q403" i="7"/>
  <c r="E403" i="7"/>
  <c r="D403" i="7"/>
  <c r="B403" i="7"/>
  <c r="K402" i="7"/>
  <c r="J402" i="7"/>
  <c r="H402" i="7"/>
  <c r="I402" i="7"/>
  <c r="F402" i="7"/>
  <c r="V402" i="7"/>
  <c r="T402" i="7"/>
  <c r="K405" i="7" s="1"/>
  <c r="R402" i="7"/>
  <c r="U402" i="7"/>
  <c r="S402" i="7"/>
  <c r="Q402" i="7"/>
  <c r="E402" i="7"/>
  <c r="D402" i="7"/>
  <c r="B402" i="7"/>
  <c r="K401" i="7"/>
  <c r="J401" i="7"/>
  <c r="H401" i="7"/>
  <c r="I401" i="7"/>
  <c r="F401" i="7"/>
  <c r="V401" i="7"/>
  <c r="T401" i="7"/>
  <c r="R401" i="7"/>
  <c r="U401" i="7"/>
  <c r="S401" i="7"/>
  <c r="Q401" i="7"/>
  <c r="I404" i="7" s="1"/>
  <c r="H407" i="7" s="1"/>
  <c r="E401" i="7"/>
  <c r="D401" i="7"/>
  <c r="B401" i="7"/>
  <c r="K400" i="7"/>
  <c r="J400" i="7"/>
  <c r="I400" i="7"/>
  <c r="H400" i="7"/>
  <c r="G400" i="7"/>
  <c r="F400" i="7"/>
  <c r="K399" i="7"/>
  <c r="J399" i="7"/>
  <c r="I399" i="7"/>
  <c r="H399" i="7"/>
  <c r="G399" i="7"/>
  <c r="F399" i="7"/>
  <c r="K398" i="7"/>
  <c r="J398" i="7"/>
  <c r="I398" i="7"/>
  <c r="H398" i="7"/>
  <c r="G398" i="7"/>
  <c r="F398" i="7"/>
  <c r="K397" i="7"/>
  <c r="J397" i="7"/>
  <c r="I397" i="7"/>
  <c r="H397" i="7"/>
  <c r="G397" i="7"/>
  <c r="F397" i="7"/>
  <c r="V396" i="7"/>
  <c r="T396" i="7"/>
  <c r="R396" i="7"/>
  <c r="U396" i="7"/>
  <c r="S396" i="7"/>
  <c r="I405" i="7" s="1"/>
  <c r="Q396" i="7"/>
  <c r="E396" i="7"/>
  <c r="D396" i="7"/>
  <c r="A395" i="7"/>
  <c r="A393" i="7"/>
  <c r="I391" i="7"/>
  <c r="J391" i="7"/>
  <c r="I390" i="7"/>
  <c r="J390" i="7"/>
  <c r="AQ389" i="7"/>
  <c r="A389" i="7"/>
  <c r="I387" i="7"/>
  <c r="J387" i="7"/>
  <c r="I386" i="7"/>
  <c r="J386" i="7"/>
  <c r="A385" i="7"/>
  <c r="I381" i="7"/>
  <c r="H381" i="7"/>
  <c r="G381" i="7"/>
  <c r="E381" i="7"/>
  <c r="J380" i="7"/>
  <c r="I380" i="7"/>
  <c r="E380" i="7"/>
  <c r="J379" i="7"/>
  <c r="E379" i="7"/>
  <c r="K378" i="7"/>
  <c r="J378" i="7"/>
  <c r="H378" i="7"/>
  <c r="I378" i="7"/>
  <c r="F378" i="7"/>
  <c r="V378" i="7"/>
  <c r="T378" i="7"/>
  <c r="R378" i="7"/>
  <c r="U378" i="7"/>
  <c r="S378" i="7"/>
  <c r="Q378" i="7"/>
  <c r="E378" i="7"/>
  <c r="D378" i="7"/>
  <c r="B378" i="7"/>
  <c r="K377" i="7"/>
  <c r="J377" i="7"/>
  <c r="I377" i="7"/>
  <c r="H377" i="7"/>
  <c r="G377" i="7"/>
  <c r="F377" i="7"/>
  <c r="C376" i="7"/>
  <c r="V375" i="7"/>
  <c r="T375" i="7"/>
  <c r="K380" i="7" s="1"/>
  <c r="R375" i="7"/>
  <c r="K379" i="7" s="1"/>
  <c r="U375" i="7"/>
  <c r="S375" i="7"/>
  <c r="Q375" i="7"/>
  <c r="I379" i="7" s="1"/>
  <c r="H382" i="7" s="1"/>
  <c r="E375" i="7"/>
  <c r="D375" i="7"/>
  <c r="I372" i="7"/>
  <c r="H372" i="7"/>
  <c r="G372" i="7"/>
  <c r="E372" i="7"/>
  <c r="J371" i="7"/>
  <c r="E371" i="7"/>
  <c r="J370" i="7"/>
  <c r="E370" i="7"/>
  <c r="K369" i="7"/>
  <c r="J369" i="7"/>
  <c r="H369" i="7"/>
  <c r="I369" i="7"/>
  <c r="F369" i="7"/>
  <c r="V369" i="7"/>
  <c r="T369" i="7"/>
  <c r="R369" i="7"/>
  <c r="U369" i="7"/>
  <c r="S369" i="7"/>
  <c r="Q369" i="7"/>
  <c r="E369" i="7"/>
  <c r="D369" i="7"/>
  <c r="B369" i="7"/>
  <c r="K368" i="7"/>
  <c r="J368" i="7"/>
  <c r="H368" i="7"/>
  <c r="I368" i="7"/>
  <c r="F368" i="7"/>
  <c r="V368" i="7"/>
  <c r="T368" i="7"/>
  <c r="R368" i="7"/>
  <c r="U368" i="7"/>
  <c r="S368" i="7"/>
  <c r="Q368" i="7"/>
  <c r="E368" i="7"/>
  <c r="D368" i="7"/>
  <c r="B368" i="7"/>
  <c r="K367" i="7"/>
  <c r="J367" i="7"/>
  <c r="H367" i="7"/>
  <c r="I367" i="7"/>
  <c r="F367" i="7"/>
  <c r="V367" i="7"/>
  <c r="T367" i="7"/>
  <c r="R367" i="7"/>
  <c r="U367" i="7"/>
  <c r="S367" i="7"/>
  <c r="I371" i="7" s="1"/>
  <c r="Q367" i="7"/>
  <c r="E367" i="7"/>
  <c r="D367" i="7"/>
  <c r="B367" i="7"/>
  <c r="K366" i="7"/>
  <c r="J366" i="7"/>
  <c r="I366" i="7"/>
  <c r="H366" i="7"/>
  <c r="G366" i="7"/>
  <c r="F366" i="7"/>
  <c r="K365" i="7"/>
  <c r="J365" i="7"/>
  <c r="I365" i="7"/>
  <c r="H365" i="7"/>
  <c r="G365" i="7"/>
  <c r="F365" i="7"/>
  <c r="K364" i="7"/>
  <c r="J364" i="7"/>
  <c r="I364" i="7"/>
  <c r="H373" i="7" s="1"/>
  <c r="H364" i="7"/>
  <c r="G364" i="7"/>
  <c r="F364" i="7"/>
  <c r="K363" i="7"/>
  <c r="J363" i="7"/>
  <c r="I363" i="7"/>
  <c r="H363" i="7"/>
  <c r="G363" i="7"/>
  <c r="F363" i="7"/>
  <c r="C362" i="7"/>
  <c r="V361" i="7"/>
  <c r="T361" i="7"/>
  <c r="K371" i="7" s="1"/>
  <c r="R361" i="7"/>
  <c r="K370" i="7" s="1"/>
  <c r="U361" i="7"/>
  <c r="S361" i="7"/>
  <c r="Q361" i="7"/>
  <c r="I370" i="7" s="1"/>
  <c r="E361" i="7"/>
  <c r="D361" i="7"/>
  <c r="I358" i="7"/>
  <c r="H358" i="7"/>
  <c r="G358" i="7"/>
  <c r="E358" i="7"/>
  <c r="J357" i="7"/>
  <c r="E357" i="7"/>
  <c r="J356" i="7"/>
  <c r="E356" i="7"/>
  <c r="K355" i="7"/>
  <c r="J355" i="7"/>
  <c r="H355" i="7"/>
  <c r="I355" i="7"/>
  <c r="F355" i="7"/>
  <c r="V355" i="7"/>
  <c r="T355" i="7"/>
  <c r="R355" i="7"/>
  <c r="U355" i="7"/>
  <c r="S355" i="7"/>
  <c r="Q355" i="7"/>
  <c r="E355" i="7"/>
  <c r="D355" i="7"/>
  <c r="B355" i="7"/>
  <c r="K354" i="7"/>
  <c r="J354" i="7"/>
  <c r="H354" i="7"/>
  <c r="I354" i="7"/>
  <c r="F354" i="7"/>
  <c r="V354" i="7"/>
  <c r="T354" i="7"/>
  <c r="R354" i="7"/>
  <c r="U354" i="7"/>
  <c r="S354" i="7"/>
  <c r="Q354" i="7"/>
  <c r="E354" i="7"/>
  <c r="D354" i="7"/>
  <c r="B354" i="7"/>
  <c r="K353" i="7"/>
  <c r="J353" i="7"/>
  <c r="I353" i="7"/>
  <c r="H353" i="7"/>
  <c r="G353" i="7"/>
  <c r="F353" i="7"/>
  <c r="K352" i="7"/>
  <c r="J352" i="7"/>
  <c r="I352" i="7"/>
  <c r="H352" i="7"/>
  <c r="G352" i="7"/>
  <c r="F352" i="7"/>
  <c r="K351" i="7"/>
  <c r="J351" i="7"/>
  <c r="I351" i="7"/>
  <c r="H351" i="7"/>
  <c r="G351" i="7"/>
  <c r="F351" i="7"/>
  <c r="K350" i="7"/>
  <c r="J350" i="7"/>
  <c r="I350" i="7"/>
  <c r="H350" i="7"/>
  <c r="G350" i="7"/>
  <c r="F350" i="7"/>
  <c r="C349" i="7"/>
  <c r="V348" i="7"/>
  <c r="T348" i="7"/>
  <c r="K357" i="7" s="1"/>
  <c r="R348" i="7"/>
  <c r="U348" i="7"/>
  <c r="S348" i="7"/>
  <c r="I357" i="7" s="1"/>
  <c r="Q348" i="7"/>
  <c r="I356" i="7" s="1"/>
  <c r="E348" i="7"/>
  <c r="D348" i="7"/>
  <c r="A347" i="7"/>
  <c r="A345" i="7"/>
  <c r="I343" i="7"/>
  <c r="J343" i="7"/>
  <c r="I342" i="7"/>
  <c r="J342" i="7"/>
  <c r="AQ341" i="7"/>
  <c r="A341" i="7"/>
  <c r="I339" i="7"/>
  <c r="J339" i="7"/>
  <c r="I338" i="7"/>
  <c r="J338" i="7"/>
  <c r="A337" i="7"/>
  <c r="I333" i="7"/>
  <c r="H333" i="7"/>
  <c r="G333" i="7"/>
  <c r="E333" i="7"/>
  <c r="K332" i="7"/>
  <c r="J332" i="7"/>
  <c r="E332" i="7"/>
  <c r="K331" i="7"/>
  <c r="J334" i="7" s="1"/>
  <c r="J331" i="7"/>
  <c r="E331" i="7"/>
  <c r="K330" i="7"/>
  <c r="J330" i="7"/>
  <c r="H330" i="7"/>
  <c r="I330" i="7"/>
  <c r="F330" i="7"/>
  <c r="V330" i="7"/>
  <c r="T330" i="7"/>
  <c r="R330" i="7"/>
  <c r="U330" i="7"/>
  <c r="S330" i="7"/>
  <c r="Q330" i="7"/>
  <c r="E330" i="7"/>
  <c r="D330" i="7"/>
  <c r="B330" i="7"/>
  <c r="K329" i="7"/>
  <c r="J329" i="7"/>
  <c r="I329" i="7"/>
  <c r="H329" i="7"/>
  <c r="G329" i="7"/>
  <c r="F329" i="7"/>
  <c r="K328" i="7"/>
  <c r="J328" i="7"/>
  <c r="I328" i="7"/>
  <c r="H328" i="7"/>
  <c r="G328" i="7"/>
  <c r="F328" i="7"/>
  <c r="K327" i="7"/>
  <c r="P334" i="7" s="1"/>
  <c r="J327" i="7"/>
  <c r="I327" i="7"/>
  <c r="H327" i="7"/>
  <c r="G327" i="7"/>
  <c r="F327" i="7"/>
  <c r="V326" i="7"/>
  <c r="T326" i="7"/>
  <c r="R326" i="7"/>
  <c r="U326" i="7"/>
  <c r="S326" i="7"/>
  <c r="I332" i="7" s="1"/>
  <c r="Q326" i="7"/>
  <c r="I331" i="7" s="1"/>
  <c r="E326" i="7"/>
  <c r="D326" i="7"/>
  <c r="I323" i="7"/>
  <c r="H323" i="7"/>
  <c r="G323" i="7"/>
  <c r="E323" i="7"/>
  <c r="K322" i="7"/>
  <c r="J322" i="7"/>
  <c r="E322" i="7"/>
  <c r="K321" i="7"/>
  <c r="J324" i="7" s="1"/>
  <c r="J321" i="7"/>
  <c r="E321" i="7"/>
  <c r="K320" i="7"/>
  <c r="J320" i="7"/>
  <c r="I320" i="7"/>
  <c r="H320" i="7"/>
  <c r="G320" i="7"/>
  <c r="F320" i="7"/>
  <c r="K319" i="7"/>
  <c r="J319" i="7"/>
  <c r="I319" i="7"/>
  <c r="H319" i="7"/>
  <c r="G319" i="7"/>
  <c r="F319" i="7"/>
  <c r="C318" i="7"/>
  <c r="V317" i="7"/>
  <c r="T317" i="7"/>
  <c r="R317" i="7"/>
  <c r="U317" i="7"/>
  <c r="S317" i="7"/>
  <c r="I322" i="7" s="1"/>
  <c r="Q317" i="7"/>
  <c r="I321" i="7" s="1"/>
  <c r="E317" i="7"/>
  <c r="D317" i="7"/>
  <c r="P315" i="7"/>
  <c r="J315" i="7"/>
  <c r="K314" i="7"/>
  <c r="J314" i="7"/>
  <c r="I314" i="7"/>
  <c r="H314" i="7"/>
  <c r="G314" i="7"/>
  <c r="F314" i="7"/>
  <c r="V314" i="7"/>
  <c r="T314" i="7"/>
  <c r="R314" i="7"/>
  <c r="U314" i="7"/>
  <c r="S314" i="7"/>
  <c r="Q314" i="7"/>
  <c r="E314" i="7"/>
  <c r="D314" i="7"/>
  <c r="B314" i="7"/>
  <c r="I311" i="7"/>
  <c r="H311" i="7"/>
  <c r="G311" i="7"/>
  <c r="E311" i="7"/>
  <c r="J310" i="7"/>
  <c r="E310" i="7"/>
  <c r="J309" i="7"/>
  <c r="E309" i="7"/>
  <c r="K308" i="7"/>
  <c r="J308" i="7"/>
  <c r="H308" i="7"/>
  <c r="I308" i="7"/>
  <c r="F308" i="7"/>
  <c r="V308" i="7"/>
  <c r="T308" i="7"/>
  <c r="R308" i="7"/>
  <c r="U308" i="7"/>
  <c r="S308" i="7"/>
  <c r="Q308" i="7"/>
  <c r="E308" i="7"/>
  <c r="D308" i="7"/>
  <c r="B308" i="7"/>
  <c r="K307" i="7"/>
  <c r="J307" i="7"/>
  <c r="H307" i="7"/>
  <c r="I307" i="7"/>
  <c r="F307" i="7"/>
  <c r="V307" i="7"/>
  <c r="T307" i="7"/>
  <c r="R307" i="7"/>
  <c r="U307" i="7"/>
  <c r="S307" i="7"/>
  <c r="Q307" i="7"/>
  <c r="E307" i="7"/>
  <c r="D307" i="7"/>
  <c r="B307" i="7"/>
  <c r="K306" i="7"/>
  <c r="J306" i="7"/>
  <c r="H306" i="7"/>
  <c r="I306" i="7"/>
  <c r="F306" i="7"/>
  <c r="V306" i="7"/>
  <c r="T306" i="7"/>
  <c r="R306" i="7"/>
  <c r="K309" i="7" s="1"/>
  <c r="U306" i="7"/>
  <c r="S306" i="7"/>
  <c r="Q306" i="7"/>
  <c r="E306" i="7"/>
  <c r="D306" i="7"/>
  <c r="B306" i="7"/>
  <c r="K305" i="7"/>
  <c r="J305" i="7"/>
  <c r="I305" i="7"/>
  <c r="H305" i="7"/>
  <c r="G305" i="7"/>
  <c r="F305" i="7"/>
  <c r="K304" i="7"/>
  <c r="J304" i="7"/>
  <c r="I304" i="7"/>
  <c r="H304" i="7"/>
  <c r="G304" i="7"/>
  <c r="F304" i="7"/>
  <c r="K303" i="7"/>
  <c r="J303" i="7"/>
  <c r="I303" i="7"/>
  <c r="O312" i="7" s="1"/>
  <c r="H303" i="7"/>
  <c r="G303" i="7"/>
  <c r="F303" i="7"/>
  <c r="K302" i="7"/>
  <c r="J302" i="7"/>
  <c r="I302" i="7"/>
  <c r="H302" i="7"/>
  <c r="G302" i="7"/>
  <c r="F302" i="7"/>
  <c r="C301" i="7"/>
  <c r="V300" i="7"/>
  <c r="T300" i="7"/>
  <c r="K310" i="7" s="1"/>
  <c r="R300" i="7"/>
  <c r="U300" i="7"/>
  <c r="S300" i="7"/>
  <c r="I310" i="7" s="1"/>
  <c r="Q300" i="7"/>
  <c r="I309" i="7" s="1"/>
  <c r="E300" i="7"/>
  <c r="D300" i="7"/>
  <c r="A299" i="7"/>
  <c r="A297" i="7"/>
  <c r="I295" i="7"/>
  <c r="J295" i="7"/>
  <c r="I294" i="7"/>
  <c r="J294" i="7"/>
  <c r="A293" i="7"/>
  <c r="I291" i="7"/>
  <c r="J291" i="7"/>
  <c r="I290" i="7"/>
  <c r="J290" i="7"/>
  <c r="A289" i="7"/>
  <c r="I285" i="7"/>
  <c r="H285" i="7"/>
  <c r="G285" i="7"/>
  <c r="E285" i="7"/>
  <c r="J284" i="7"/>
  <c r="E284" i="7"/>
  <c r="J283" i="7"/>
  <c r="E283" i="7"/>
  <c r="K282" i="7"/>
  <c r="J282" i="7"/>
  <c r="H282" i="7"/>
  <c r="I282" i="7"/>
  <c r="F282" i="7"/>
  <c r="V282" i="7"/>
  <c r="T282" i="7"/>
  <c r="R282" i="7"/>
  <c r="U282" i="7"/>
  <c r="S282" i="7"/>
  <c r="I284" i="7" s="1"/>
  <c r="Q282" i="7"/>
  <c r="E282" i="7"/>
  <c r="D282" i="7"/>
  <c r="B282" i="7"/>
  <c r="K281" i="7"/>
  <c r="J281" i="7"/>
  <c r="H281" i="7"/>
  <c r="I281" i="7"/>
  <c r="F281" i="7"/>
  <c r="V281" i="7"/>
  <c r="T281" i="7"/>
  <c r="R281" i="7"/>
  <c r="U281" i="7"/>
  <c r="S281" i="7"/>
  <c r="Q281" i="7"/>
  <c r="E281" i="7"/>
  <c r="D281" i="7"/>
  <c r="B281" i="7"/>
  <c r="K280" i="7"/>
  <c r="J280" i="7"/>
  <c r="I280" i="7"/>
  <c r="H280" i="7"/>
  <c r="G280" i="7"/>
  <c r="F280" i="7"/>
  <c r="C279" i="7"/>
  <c r="V278" i="7"/>
  <c r="T278" i="7"/>
  <c r="K284" i="7" s="1"/>
  <c r="R278" i="7"/>
  <c r="K283" i="7" s="1"/>
  <c r="U278" i="7"/>
  <c r="S278" i="7"/>
  <c r="Q278" i="7"/>
  <c r="I283" i="7" s="1"/>
  <c r="H286" i="7" s="1"/>
  <c r="E278" i="7"/>
  <c r="D278" i="7"/>
  <c r="I275" i="7"/>
  <c r="H275" i="7"/>
  <c r="G275" i="7"/>
  <c r="E275" i="7"/>
  <c r="J274" i="7"/>
  <c r="I274" i="7"/>
  <c r="E274" i="7"/>
  <c r="J273" i="7"/>
  <c r="E273" i="7"/>
  <c r="K272" i="7"/>
  <c r="J272" i="7"/>
  <c r="I272" i="7"/>
  <c r="H272" i="7"/>
  <c r="G272" i="7"/>
  <c r="F272" i="7"/>
  <c r="K271" i="7"/>
  <c r="J271" i="7"/>
  <c r="I271" i="7"/>
  <c r="H271" i="7"/>
  <c r="G271" i="7"/>
  <c r="F271" i="7"/>
  <c r="K270" i="7"/>
  <c r="J270" i="7"/>
  <c r="I270" i="7"/>
  <c r="H270" i="7"/>
  <c r="G270" i="7"/>
  <c r="F270" i="7"/>
  <c r="K269" i="7"/>
  <c r="J269" i="7"/>
  <c r="I269" i="7"/>
  <c r="H269" i="7"/>
  <c r="G269" i="7"/>
  <c r="F269" i="7"/>
  <c r="V268" i="7"/>
  <c r="T268" i="7"/>
  <c r="K274" i="7" s="1"/>
  <c r="P276" i="7" s="1"/>
  <c r="R268" i="7"/>
  <c r="K273" i="7" s="1"/>
  <c r="U268" i="7"/>
  <c r="S268" i="7"/>
  <c r="Q268" i="7"/>
  <c r="I273" i="7" s="1"/>
  <c r="H276" i="7" s="1"/>
  <c r="E268" i="7"/>
  <c r="D268" i="7"/>
  <c r="I265" i="7"/>
  <c r="H265" i="7"/>
  <c r="G265" i="7"/>
  <c r="E265" i="7"/>
  <c r="J264" i="7"/>
  <c r="E264" i="7"/>
  <c r="J263" i="7"/>
  <c r="E263" i="7"/>
  <c r="K262" i="7"/>
  <c r="J262" i="7"/>
  <c r="H262" i="7"/>
  <c r="I262" i="7"/>
  <c r="F262" i="7"/>
  <c r="V262" i="7"/>
  <c r="T262" i="7"/>
  <c r="R262" i="7"/>
  <c r="U262" i="7"/>
  <c r="S262" i="7"/>
  <c r="Q262" i="7"/>
  <c r="E262" i="7"/>
  <c r="D262" i="7"/>
  <c r="B262" i="7"/>
  <c r="K261" i="7"/>
  <c r="J261" i="7"/>
  <c r="H261" i="7"/>
  <c r="I261" i="7"/>
  <c r="F261" i="7"/>
  <c r="V261" i="7"/>
  <c r="T261" i="7"/>
  <c r="R261" i="7"/>
  <c r="U261" i="7"/>
  <c r="S261" i="7"/>
  <c r="Q261" i="7"/>
  <c r="E261" i="7"/>
  <c r="D261" i="7"/>
  <c r="B261" i="7"/>
  <c r="K260" i="7"/>
  <c r="J260" i="7"/>
  <c r="H260" i="7"/>
  <c r="I260" i="7"/>
  <c r="F260" i="7"/>
  <c r="V260" i="7"/>
  <c r="T260" i="7"/>
  <c r="R260" i="7"/>
  <c r="U260" i="7"/>
  <c r="S260" i="7"/>
  <c r="Q260" i="7"/>
  <c r="E260" i="7"/>
  <c r="D260" i="7"/>
  <c r="B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I258" i="7"/>
  <c r="H258" i="7"/>
  <c r="G258" i="7"/>
  <c r="F258" i="7"/>
  <c r="K257" i="7"/>
  <c r="J257" i="7"/>
  <c r="I257" i="7"/>
  <c r="H257" i="7"/>
  <c r="G257" i="7"/>
  <c r="F257" i="7"/>
  <c r="K256" i="7"/>
  <c r="J256" i="7"/>
  <c r="I256" i="7"/>
  <c r="H256" i="7"/>
  <c r="G256" i="7"/>
  <c r="F256" i="7"/>
  <c r="K255" i="7"/>
  <c r="J255" i="7"/>
  <c r="I255" i="7"/>
  <c r="H255" i="7"/>
  <c r="G255" i="7"/>
  <c r="F255" i="7"/>
  <c r="C254" i="7"/>
  <c r="V253" i="7"/>
  <c r="T253" i="7"/>
  <c r="K264" i="7" s="1"/>
  <c r="R253" i="7"/>
  <c r="U253" i="7"/>
  <c r="S253" i="7"/>
  <c r="I264" i="7" s="1"/>
  <c r="Q253" i="7"/>
  <c r="I263" i="7" s="1"/>
  <c r="H266" i="7" s="1"/>
  <c r="E253" i="7"/>
  <c r="D253" i="7"/>
  <c r="I250" i="7"/>
  <c r="H250" i="7"/>
  <c r="G250" i="7"/>
  <c r="E250" i="7"/>
  <c r="J249" i="7"/>
  <c r="E249" i="7"/>
  <c r="J248" i="7"/>
  <c r="E248" i="7"/>
  <c r="K247" i="7"/>
  <c r="J247" i="7"/>
  <c r="H247" i="7"/>
  <c r="I247" i="7"/>
  <c r="F247" i="7"/>
  <c r="V247" i="7"/>
  <c r="T247" i="7"/>
  <c r="R247" i="7"/>
  <c r="U247" i="7"/>
  <c r="S247" i="7"/>
  <c r="Q247" i="7"/>
  <c r="E247" i="7"/>
  <c r="D247" i="7"/>
  <c r="B247" i="7"/>
  <c r="K246" i="7"/>
  <c r="J246" i="7"/>
  <c r="H246" i="7"/>
  <c r="I246" i="7"/>
  <c r="F246" i="7"/>
  <c r="V246" i="7"/>
  <c r="T246" i="7"/>
  <c r="K249" i="7" s="1"/>
  <c r="R246" i="7"/>
  <c r="K248" i="7" s="1"/>
  <c r="U246" i="7"/>
  <c r="S246" i="7"/>
  <c r="Q246" i="7"/>
  <c r="E246" i="7"/>
  <c r="D246" i="7"/>
  <c r="B246" i="7"/>
  <c r="K245" i="7"/>
  <c r="J245" i="7"/>
  <c r="I245" i="7"/>
  <c r="H245" i="7"/>
  <c r="G245" i="7"/>
  <c r="F245" i="7"/>
  <c r="K244" i="7"/>
  <c r="J244" i="7"/>
  <c r="I244" i="7"/>
  <c r="H244" i="7"/>
  <c r="G244" i="7"/>
  <c r="F244" i="7"/>
  <c r="K243" i="7"/>
  <c r="J243" i="7"/>
  <c r="I243" i="7"/>
  <c r="H243" i="7"/>
  <c r="G243" i="7"/>
  <c r="F243" i="7"/>
  <c r="K242" i="7"/>
  <c r="J242" i="7"/>
  <c r="I242" i="7"/>
  <c r="H242" i="7"/>
  <c r="G242" i="7"/>
  <c r="F242" i="7"/>
  <c r="C241" i="7"/>
  <c r="V240" i="7"/>
  <c r="T240" i="7"/>
  <c r="R240" i="7"/>
  <c r="U240" i="7"/>
  <c r="S240" i="7"/>
  <c r="I249" i="7" s="1"/>
  <c r="Q240" i="7"/>
  <c r="E240" i="7"/>
  <c r="D240" i="7"/>
  <c r="A239" i="7"/>
  <c r="A237" i="7"/>
  <c r="I235" i="7"/>
  <c r="J235" i="7"/>
  <c r="I234" i="7"/>
  <c r="J234" i="7"/>
  <c r="AQ233" i="7"/>
  <c r="A233" i="7"/>
  <c r="I231" i="7"/>
  <c r="J231" i="7"/>
  <c r="I230" i="7"/>
  <c r="J230" i="7"/>
  <c r="A229" i="7"/>
  <c r="I225" i="7"/>
  <c r="H225" i="7"/>
  <c r="G225" i="7"/>
  <c r="E225" i="7"/>
  <c r="J224" i="7"/>
  <c r="I224" i="7"/>
  <c r="E224" i="7"/>
  <c r="J223" i="7"/>
  <c r="E223" i="7"/>
  <c r="K222" i="7"/>
  <c r="J222" i="7"/>
  <c r="H222" i="7"/>
  <c r="I222" i="7"/>
  <c r="F222" i="7"/>
  <c r="V222" i="7"/>
  <c r="T222" i="7"/>
  <c r="R222" i="7"/>
  <c r="U222" i="7"/>
  <c r="S222" i="7"/>
  <c r="Q222" i="7"/>
  <c r="E222" i="7"/>
  <c r="D222" i="7"/>
  <c r="K221" i="7"/>
  <c r="J221" i="7"/>
  <c r="I221" i="7"/>
  <c r="H221" i="7"/>
  <c r="G221" i="7"/>
  <c r="F221" i="7"/>
  <c r="K220" i="7"/>
  <c r="P226" i="7" s="1"/>
  <c r="J220" i="7"/>
  <c r="I220" i="7"/>
  <c r="H220" i="7"/>
  <c r="G220" i="7"/>
  <c r="F220" i="7"/>
  <c r="V219" i="7"/>
  <c r="T219" i="7"/>
  <c r="K224" i="7" s="1"/>
  <c r="R219" i="7"/>
  <c r="K223" i="7" s="1"/>
  <c r="U219" i="7"/>
  <c r="S219" i="7"/>
  <c r="Q219" i="7"/>
  <c r="I223" i="7" s="1"/>
  <c r="E219" i="7"/>
  <c r="D219" i="7"/>
  <c r="I216" i="7"/>
  <c r="H216" i="7"/>
  <c r="G216" i="7"/>
  <c r="E216" i="7"/>
  <c r="J215" i="7"/>
  <c r="E215" i="7"/>
  <c r="J214" i="7"/>
  <c r="E214" i="7"/>
  <c r="K213" i="7"/>
  <c r="J213" i="7"/>
  <c r="H213" i="7"/>
  <c r="I213" i="7"/>
  <c r="F213" i="7"/>
  <c r="V213" i="7"/>
  <c r="T213" i="7"/>
  <c r="R213" i="7"/>
  <c r="U213" i="7"/>
  <c r="S213" i="7"/>
  <c r="I215" i="7" s="1"/>
  <c r="Q213" i="7"/>
  <c r="I214" i="7" s="1"/>
  <c r="E213" i="7"/>
  <c r="D213" i="7"/>
  <c r="B213" i="7"/>
  <c r="K212" i="7"/>
  <c r="J212" i="7"/>
  <c r="H212" i="7"/>
  <c r="I212" i="7"/>
  <c r="F212" i="7"/>
  <c r="V212" i="7"/>
  <c r="T212" i="7"/>
  <c r="R212" i="7"/>
  <c r="U212" i="7"/>
  <c r="S212" i="7"/>
  <c r="Q212" i="7"/>
  <c r="E212" i="7"/>
  <c r="D212" i="7"/>
  <c r="B212" i="7"/>
  <c r="K211" i="7"/>
  <c r="J211" i="7"/>
  <c r="I211" i="7"/>
  <c r="H211" i="7"/>
  <c r="G211" i="7"/>
  <c r="F211" i="7"/>
  <c r="C210" i="7"/>
  <c r="V209" i="7"/>
  <c r="T209" i="7"/>
  <c r="R209" i="7"/>
  <c r="K214" i="7" s="1"/>
  <c r="U209" i="7"/>
  <c r="S209" i="7"/>
  <c r="Q209" i="7"/>
  <c r="E209" i="7"/>
  <c r="D209" i="7"/>
  <c r="I206" i="7"/>
  <c r="H206" i="7"/>
  <c r="G206" i="7"/>
  <c r="E206" i="7"/>
  <c r="J205" i="7"/>
  <c r="E205" i="7"/>
  <c r="J204" i="7"/>
  <c r="E204" i="7"/>
  <c r="K203" i="7"/>
  <c r="J203" i="7"/>
  <c r="H203" i="7"/>
  <c r="I203" i="7"/>
  <c r="F203" i="7"/>
  <c r="V203" i="7"/>
  <c r="T203" i="7"/>
  <c r="R203" i="7"/>
  <c r="U203" i="7"/>
  <c r="S203" i="7"/>
  <c r="Q203" i="7"/>
  <c r="E203" i="7"/>
  <c r="D203" i="7"/>
  <c r="B203" i="7"/>
  <c r="K202" i="7"/>
  <c r="J202" i="7"/>
  <c r="H202" i="7"/>
  <c r="I202" i="7"/>
  <c r="F202" i="7"/>
  <c r="V202" i="7"/>
  <c r="T202" i="7"/>
  <c r="R202" i="7"/>
  <c r="U202" i="7"/>
  <c r="S202" i="7"/>
  <c r="Q202" i="7"/>
  <c r="E202" i="7"/>
  <c r="D202" i="7"/>
  <c r="B202" i="7"/>
  <c r="K201" i="7"/>
  <c r="J201" i="7"/>
  <c r="H201" i="7"/>
  <c r="I201" i="7"/>
  <c r="F201" i="7"/>
  <c r="V201" i="7"/>
  <c r="T201" i="7"/>
  <c r="R201" i="7"/>
  <c r="K204" i="7" s="1"/>
  <c r="U201" i="7"/>
  <c r="S201" i="7"/>
  <c r="Q201" i="7"/>
  <c r="I204" i="7" s="1"/>
  <c r="E201" i="7"/>
  <c r="D201" i="7"/>
  <c r="B201" i="7"/>
  <c r="K200" i="7"/>
  <c r="J200" i="7"/>
  <c r="I200" i="7"/>
  <c r="H200" i="7"/>
  <c r="G200" i="7"/>
  <c r="F200" i="7"/>
  <c r="K199" i="7"/>
  <c r="J199" i="7"/>
  <c r="I199" i="7"/>
  <c r="H199" i="7"/>
  <c r="G199" i="7"/>
  <c r="F199" i="7"/>
  <c r="K198" i="7"/>
  <c r="J198" i="7"/>
  <c r="I198" i="7"/>
  <c r="H198" i="7"/>
  <c r="G198" i="7"/>
  <c r="F198" i="7"/>
  <c r="K197" i="7"/>
  <c r="J197" i="7"/>
  <c r="I197" i="7"/>
  <c r="H197" i="7"/>
  <c r="G197" i="7"/>
  <c r="F197" i="7"/>
  <c r="C196" i="7"/>
  <c r="V195" i="7"/>
  <c r="T195" i="7"/>
  <c r="R195" i="7"/>
  <c r="U195" i="7"/>
  <c r="S195" i="7"/>
  <c r="I205" i="7" s="1"/>
  <c r="Q195" i="7"/>
  <c r="E195" i="7"/>
  <c r="D195" i="7"/>
  <c r="I192" i="7"/>
  <c r="H192" i="7"/>
  <c r="G192" i="7"/>
  <c r="E192" i="7"/>
  <c r="K191" i="7"/>
  <c r="J191" i="7"/>
  <c r="E191" i="7"/>
  <c r="J190" i="7"/>
  <c r="E190" i="7"/>
  <c r="K189" i="7"/>
  <c r="J189" i="7"/>
  <c r="H189" i="7"/>
  <c r="I189" i="7"/>
  <c r="F189" i="7"/>
  <c r="V189" i="7"/>
  <c r="T189" i="7"/>
  <c r="R189" i="7"/>
  <c r="U189" i="7"/>
  <c r="S189" i="7"/>
  <c r="Q189" i="7"/>
  <c r="E189" i="7"/>
  <c r="D189" i="7"/>
  <c r="B189" i="7"/>
  <c r="K188" i="7"/>
  <c r="J188" i="7"/>
  <c r="H188" i="7"/>
  <c r="I188" i="7"/>
  <c r="F188" i="7"/>
  <c r="V188" i="7"/>
  <c r="T188" i="7"/>
  <c r="R188" i="7"/>
  <c r="U188" i="7"/>
  <c r="S188" i="7"/>
  <c r="Q188" i="7"/>
  <c r="E188" i="7"/>
  <c r="D188" i="7"/>
  <c r="B188" i="7"/>
  <c r="K187" i="7"/>
  <c r="J187" i="7"/>
  <c r="H187" i="7"/>
  <c r="I187" i="7"/>
  <c r="F187" i="7"/>
  <c r="V187" i="7"/>
  <c r="T187" i="7"/>
  <c r="R187" i="7"/>
  <c r="U187" i="7"/>
  <c r="S187" i="7"/>
  <c r="Q187" i="7"/>
  <c r="E187" i="7"/>
  <c r="D187" i="7"/>
  <c r="B187" i="7"/>
  <c r="K186" i="7"/>
  <c r="J186" i="7"/>
  <c r="I186" i="7"/>
  <c r="H186" i="7"/>
  <c r="G186" i="7"/>
  <c r="F186" i="7"/>
  <c r="K185" i="7"/>
  <c r="J185" i="7"/>
  <c r="I185" i="7"/>
  <c r="H185" i="7"/>
  <c r="G185" i="7"/>
  <c r="F185" i="7"/>
  <c r="K184" i="7"/>
  <c r="J184" i="7"/>
  <c r="I184" i="7"/>
  <c r="H193" i="7" s="1"/>
  <c r="H184" i="7"/>
  <c r="G184" i="7"/>
  <c r="F184" i="7"/>
  <c r="K183" i="7"/>
  <c r="J193" i="7" s="1"/>
  <c r="J183" i="7"/>
  <c r="I183" i="7"/>
  <c r="H183" i="7"/>
  <c r="G183" i="7"/>
  <c r="F183" i="7"/>
  <c r="C182" i="7"/>
  <c r="V181" i="7"/>
  <c r="T181" i="7"/>
  <c r="R181" i="7"/>
  <c r="K190" i="7" s="1"/>
  <c r="U181" i="7"/>
  <c r="S181" i="7"/>
  <c r="I191" i="7" s="1"/>
  <c r="O193" i="7" s="1"/>
  <c r="Q181" i="7"/>
  <c r="I190" i="7" s="1"/>
  <c r="E181" i="7"/>
  <c r="D181" i="7"/>
  <c r="A180" i="7"/>
  <c r="A178" i="7"/>
  <c r="I176" i="7"/>
  <c r="J176" i="7"/>
  <c r="I175" i="7"/>
  <c r="J175" i="7"/>
  <c r="AQ174" i="7"/>
  <c r="A174" i="7"/>
  <c r="I172" i="7"/>
  <c r="J172" i="7"/>
  <c r="I171" i="7"/>
  <c r="J171" i="7"/>
  <c r="A170" i="7"/>
  <c r="I166" i="7"/>
  <c r="H166" i="7"/>
  <c r="G166" i="7"/>
  <c r="E166" i="7"/>
  <c r="J165" i="7"/>
  <c r="E165" i="7"/>
  <c r="J164" i="7"/>
  <c r="E164" i="7"/>
  <c r="K163" i="7"/>
  <c r="J163" i="7"/>
  <c r="H163" i="7"/>
  <c r="I163" i="7"/>
  <c r="F163" i="7"/>
  <c r="V163" i="7"/>
  <c r="T163" i="7"/>
  <c r="R163" i="7"/>
  <c r="K164" i="7" s="1"/>
  <c r="U163" i="7"/>
  <c r="S163" i="7"/>
  <c r="Q163" i="7"/>
  <c r="E163" i="7"/>
  <c r="D163" i="7"/>
  <c r="B163" i="7"/>
  <c r="K162" i="7"/>
  <c r="J162" i="7"/>
  <c r="I162" i="7"/>
  <c r="H162" i="7"/>
  <c r="G162" i="7"/>
  <c r="F162" i="7"/>
  <c r="K161" i="7"/>
  <c r="J167" i="7" s="1"/>
  <c r="J161" i="7"/>
  <c r="I161" i="7"/>
  <c r="H161" i="7"/>
  <c r="G161" i="7"/>
  <c r="F161" i="7"/>
  <c r="K160" i="7"/>
  <c r="J160" i="7"/>
  <c r="I160" i="7"/>
  <c r="O167" i="7" s="1"/>
  <c r="H160" i="7"/>
  <c r="G160" i="7"/>
  <c r="F160" i="7"/>
  <c r="V159" i="7"/>
  <c r="T159" i="7"/>
  <c r="K165" i="7" s="1"/>
  <c r="R159" i="7"/>
  <c r="U159" i="7"/>
  <c r="S159" i="7"/>
  <c r="I165" i="7" s="1"/>
  <c r="Q159" i="7"/>
  <c r="I164" i="7" s="1"/>
  <c r="E159" i="7"/>
  <c r="D159" i="7"/>
  <c r="O157" i="7"/>
  <c r="I156" i="7"/>
  <c r="H156" i="7"/>
  <c r="G156" i="7"/>
  <c r="E156" i="7"/>
  <c r="K155" i="7"/>
  <c r="J155" i="7"/>
  <c r="E155" i="7"/>
  <c r="J154" i="7"/>
  <c r="E154" i="7"/>
  <c r="K153" i="7"/>
  <c r="J157" i="7" s="1"/>
  <c r="J153" i="7"/>
  <c r="I153" i="7"/>
  <c r="H153" i="7"/>
  <c r="G153" i="7"/>
  <c r="F153" i="7"/>
  <c r="K152" i="7"/>
  <c r="J152" i="7"/>
  <c r="I152" i="7"/>
  <c r="H157" i="7" s="1"/>
  <c r="H152" i="7"/>
  <c r="G152" i="7"/>
  <c r="F152" i="7"/>
  <c r="C151" i="7"/>
  <c r="V150" i="7"/>
  <c r="T150" i="7"/>
  <c r="R150" i="7"/>
  <c r="K154" i="7" s="1"/>
  <c r="U150" i="7"/>
  <c r="S150" i="7"/>
  <c r="I155" i="7" s="1"/>
  <c r="Q150" i="7"/>
  <c r="I154" i="7" s="1"/>
  <c r="E150" i="7"/>
  <c r="D150" i="7"/>
  <c r="P148" i="7"/>
  <c r="J148" i="7"/>
  <c r="K147" i="7"/>
  <c r="J147" i="7"/>
  <c r="I147" i="7"/>
  <c r="H148" i="7" s="1"/>
  <c r="H147" i="7"/>
  <c r="G147" i="7"/>
  <c r="F147" i="7"/>
  <c r="V147" i="7"/>
  <c r="T147" i="7"/>
  <c r="R147" i="7"/>
  <c r="U147" i="7"/>
  <c r="S147" i="7"/>
  <c r="Q147" i="7"/>
  <c r="E147" i="7"/>
  <c r="D147" i="7"/>
  <c r="B147" i="7"/>
  <c r="I144" i="7"/>
  <c r="H144" i="7"/>
  <c r="G144" i="7"/>
  <c r="E144" i="7"/>
  <c r="J143" i="7"/>
  <c r="E143" i="7"/>
  <c r="J142" i="7"/>
  <c r="E142" i="7"/>
  <c r="K141" i="7"/>
  <c r="J141" i="7"/>
  <c r="H141" i="7"/>
  <c r="I141" i="7"/>
  <c r="F141" i="7"/>
  <c r="V141" i="7"/>
  <c r="T141" i="7"/>
  <c r="R141" i="7"/>
  <c r="U141" i="7"/>
  <c r="S141" i="7"/>
  <c r="Q141" i="7"/>
  <c r="E141" i="7"/>
  <c r="D141" i="7"/>
  <c r="B141" i="7"/>
  <c r="K140" i="7"/>
  <c r="J140" i="7"/>
  <c r="H140" i="7"/>
  <c r="I140" i="7"/>
  <c r="F140" i="7"/>
  <c r="V140" i="7"/>
  <c r="T140" i="7"/>
  <c r="R140" i="7"/>
  <c r="U140" i="7"/>
  <c r="S140" i="7"/>
  <c r="Q140" i="7"/>
  <c r="E140" i="7"/>
  <c r="D140" i="7"/>
  <c r="B140" i="7"/>
  <c r="K139" i="7"/>
  <c r="J139" i="7"/>
  <c r="H139" i="7"/>
  <c r="I139" i="7"/>
  <c r="F139" i="7"/>
  <c r="V139" i="7"/>
  <c r="T139" i="7"/>
  <c r="R139" i="7"/>
  <c r="U139" i="7"/>
  <c r="S139" i="7"/>
  <c r="Q139" i="7"/>
  <c r="E139" i="7"/>
  <c r="D139" i="7"/>
  <c r="B139" i="7"/>
  <c r="K138" i="7"/>
  <c r="J138" i="7"/>
  <c r="H138" i="7"/>
  <c r="I138" i="7"/>
  <c r="F138" i="7"/>
  <c r="V138" i="7"/>
  <c r="T138" i="7"/>
  <c r="R138" i="7"/>
  <c r="U138" i="7"/>
  <c r="S138" i="7"/>
  <c r="Q138" i="7"/>
  <c r="E138" i="7"/>
  <c r="D138" i="7"/>
  <c r="B138" i="7"/>
  <c r="K137" i="7"/>
  <c r="J137" i="7"/>
  <c r="H137" i="7"/>
  <c r="I137" i="7"/>
  <c r="F137" i="7"/>
  <c r="V137" i="7"/>
  <c r="T137" i="7"/>
  <c r="K143" i="7" s="1"/>
  <c r="R137" i="7"/>
  <c r="U137" i="7"/>
  <c r="S137" i="7"/>
  <c r="Q137" i="7"/>
  <c r="E137" i="7"/>
  <c r="D137" i="7"/>
  <c r="B137" i="7"/>
  <c r="K136" i="7"/>
  <c r="J136" i="7"/>
  <c r="I136" i="7"/>
  <c r="H136" i="7"/>
  <c r="G136" i="7"/>
  <c r="F136" i="7"/>
  <c r="K135" i="7"/>
  <c r="J135" i="7"/>
  <c r="I135" i="7"/>
  <c r="H135" i="7"/>
  <c r="G135" i="7"/>
  <c r="F135" i="7"/>
  <c r="K134" i="7"/>
  <c r="J134" i="7"/>
  <c r="I134" i="7"/>
  <c r="H134" i="7"/>
  <c r="G134" i="7"/>
  <c r="F134" i="7"/>
  <c r="K133" i="7"/>
  <c r="J145" i="7" s="1"/>
  <c r="J133" i="7"/>
  <c r="I133" i="7"/>
  <c r="H133" i="7"/>
  <c r="G133" i="7"/>
  <c r="F133" i="7"/>
  <c r="C132" i="7"/>
  <c r="V131" i="7"/>
  <c r="T131" i="7"/>
  <c r="R131" i="7"/>
  <c r="K142" i="7" s="1"/>
  <c r="U131" i="7"/>
  <c r="S131" i="7"/>
  <c r="I143" i="7" s="1"/>
  <c r="Q131" i="7"/>
  <c r="E131" i="7"/>
  <c r="D131" i="7"/>
  <c r="I128" i="7"/>
  <c r="H128" i="7"/>
  <c r="G128" i="7"/>
  <c r="E128" i="7"/>
  <c r="J127" i="7"/>
  <c r="E127" i="7"/>
  <c r="K126" i="7"/>
  <c r="J126" i="7"/>
  <c r="E126" i="7"/>
  <c r="K125" i="7"/>
  <c r="J125" i="7"/>
  <c r="H125" i="7"/>
  <c r="I125" i="7"/>
  <c r="F125" i="7"/>
  <c r="V125" i="7"/>
  <c r="T125" i="7"/>
  <c r="R125" i="7"/>
  <c r="U125" i="7"/>
  <c r="S125" i="7"/>
  <c r="Q125" i="7"/>
  <c r="E125" i="7"/>
  <c r="D125" i="7"/>
  <c r="K124" i="7"/>
  <c r="J124" i="7"/>
  <c r="I124" i="7"/>
  <c r="H124" i="7"/>
  <c r="G124" i="7"/>
  <c r="F124" i="7"/>
  <c r="K123" i="7"/>
  <c r="J123" i="7"/>
  <c r="I123" i="7"/>
  <c r="H123" i="7"/>
  <c r="G123" i="7"/>
  <c r="F123" i="7"/>
  <c r="K122" i="7"/>
  <c r="J122" i="7"/>
  <c r="I122" i="7"/>
  <c r="H122" i="7"/>
  <c r="G122" i="7"/>
  <c r="F122" i="7"/>
  <c r="V121" i="7"/>
  <c r="T121" i="7"/>
  <c r="K127" i="7" s="1"/>
  <c r="R121" i="7"/>
  <c r="U121" i="7"/>
  <c r="S121" i="7"/>
  <c r="I127" i="7" s="1"/>
  <c r="Q121" i="7"/>
  <c r="I126" i="7" s="1"/>
  <c r="O129" i="7" s="1"/>
  <c r="E121" i="7"/>
  <c r="D121" i="7"/>
  <c r="O119" i="7"/>
  <c r="H119" i="7"/>
  <c r="K118" i="7"/>
  <c r="P119" i="7" s="1"/>
  <c r="J118" i="7"/>
  <c r="I118" i="7"/>
  <c r="H118" i="7"/>
  <c r="G118" i="7"/>
  <c r="F118" i="7"/>
  <c r="V118" i="7"/>
  <c r="T118" i="7"/>
  <c r="R118" i="7"/>
  <c r="U118" i="7"/>
  <c r="S118" i="7"/>
  <c r="Q118" i="7"/>
  <c r="E118" i="7"/>
  <c r="D118" i="7"/>
  <c r="B118" i="7"/>
  <c r="I115" i="7"/>
  <c r="H115" i="7"/>
  <c r="G115" i="7"/>
  <c r="E115" i="7"/>
  <c r="J114" i="7"/>
  <c r="I114" i="7"/>
  <c r="E114" i="7"/>
  <c r="J113" i="7"/>
  <c r="E113" i="7"/>
  <c r="K112" i="7"/>
  <c r="J112" i="7"/>
  <c r="H112" i="7"/>
  <c r="I112" i="7"/>
  <c r="F112" i="7"/>
  <c r="V112" i="7"/>
  <c r="T112" i="7"/>
  <c r="R112" i="7"/>
  <c r="U112" i="7"/>
  <c r="S112" i="7"/>
  <c r="Q112" i="7"/>
  <c r="E112" i="7"/>
  <c r="D112" i="7"/>
  <c r="B112" i="7"/>
  <c r="K111" i="7"/>
  <c r="J111" i="7"/>
  <c r="H111" i="7"/>
  <c r="I111" i="7"/>
  <c r="F111" i="7"/>
  <c r="V111" i="7"/>
  <c r="T111" i="7"/>
  <c r="R111" i="7"/>
  <c r="U111" i="7"/>
  <c r="S111" i="7"/>
  <c r="Q111" i="7"/>
  <c r="E111" i="7"/>
  <c r="D111" i="7"/>
  <c r="B111" i="7"/>
  <c r="K110" i="7"/>
  <c r="J110" i="7"/>
  <c r="H110" i="7"/>
  <c r="I110" i="7"/>
  <c r="F110" i="7"/>
  <c r="V110" i="7"/>
  <c r="T110" i="7"/>
  <c r="R110" i="7"/>
  <c r="U110" i="7"/>
  <c r="S110" i="7"/>
  <c r="Q110" i="7"/>
  <c r="I113" i="7" s="1"/>
  <c r="E110" i="7"/>
  <c r="D110" i="7"/>
  <c r="B110" i="7"/>
  <c r="K109" i="7"/>
  <c r="J109" i="7"/>
  <c r="I109" i="7"/>
  <c r="H109" i="7"/>
  <c r="G109" i="7"/>
  <c r="F109" i="7"/>
  <c r="K108" i="7"/>
  <c r="J108" i="7"/>
  <c r="I108" i="7"/>
  <c r="H108" i="7"/>
  <c r="G108" i="7"/>
  <c r="F108" i="7"/>
  <c r="K107" i="7"/>
  <c r="J107" i="7"/>
  <c r="I107" i="7"/>
  <c r="H107" i="7"/>
  <c r="G107" i="7"/>
  <c r="F107" i="7"/>
  <c r="K106" i="7"/>
  <c r="J106" i="7"/>
  <c r="I106" i="7"/>
  <c r="O116" i="7" s="1"/>
  <c r="H106" i="7"/>
  <c r="G106" i="7"/>
  <c r="F106" i="7"/>
  <c r="C105" i="7"/>
  <c r="V104" i="7"/>
  <c r="T104" i="7"/>
  <c r="K114" i="7" s="1"/>
  <c r="R104" i="7"/>
  <c r="K113" i="7" s="1"/>
  <c r="U104" i="7"/>
  <c r="S104" i="7"/>
  <c r="Q104" i="7"/>
  <c r="E104" i="7"/>
  <c r="D104" i="7"/>
  <c r="A103" i="7"/>
  <c r="A101" i="7"/>
  <c r="I99" i="7"/>
  <c r="J99" i="7"/>
  <c r="I98" i="7"/>
  <c r="J98" i="7"/>
  <c r="AQ97" i="7"/>
  <c r="A97" i="7"/>
  <c r="I95" i="7"/>
  <c r="J95" i="7"/>
  <c r="I94" i="7"/>
  <c r="J94" i="7"/>
  <c r="A93" i="7"/>
  <c r="I89" i="7"/>
  <c r="H89" i="7"/>
  <c r="G89" i="7"/>
  <c r="E89" i="7"/>
  <c r="J88" i="7"/>
  <c r="I88" i="7"/>
  <c r="E88" i="7"/>
  <c r="J87" i="7"/>
  <c r="E87" i="7"/>
  <c r="K86" i="7"/>
  <c r="J86" i="7"/>
  <c r="H86" i="7"/>
  <c r="I86" i="7"/>
  <c r="F86" i="7"/>
  <c r="V86" i="7"/>
  <c r="T86" i="7"/>
  <c r="R86" i="7"/>
  <c r="U86" i="7"/>
  <c r="S86" i="7"/>
  <c r="Q86" i="7"/>
  <c r="I87" i="7" s="1"/>
  <c r="E86" i="7"/>
  <c r="D86" i="7"/>
  <c r="B86" i="7"/>
  <c r="K85" i="7"/>
  <c r="J85" i="7"/>
  <c r="H85" i="7"/>
  <c r="I85" i="7"/>
  <c r="F85" i="7"/>
  <c r="V85" i="7"/>
  <c r="T85" i="7"/>
  <c r="R85" i="7"/>
  <c r="U85" i="7"/>
  <c r="S85" i="7"/>
  <c r="Q85" i="7"/>
  <c r="E85" i="7"/>
  <c r="D85" i="7"/>
  <c r="B85" i="7"/>
  <c r="K84" i="7"/>
  <c r="J84" i="7"/>
  <c r="I84" i="7"/>
  <c r="O90" i="7" s="1"/>
  <c r="H84" i="7"/>
  <c r="G84" i="7"/>
  <c r="F84" i="7"/>
  <c r="C83" i="7"/>
  <c r="V82" i="7"/>
  <c r="T82" i="7"/>
  <c r="K88" i="7" s="1"/>
  <c r="R82" i="7"/>
  <c r="K87" i="7" s="1"/>
  <c r="U82" i="7"/>
  <c r="S82" i="7"/>
  <c r="Q82" i="7"/>
  <c r="E82" i="7"/>
  <c r="D82" i="7"/>
  <c r="I79" i="7"/>
  <c r="H79" i="7"/>
  <c r="G79" i="7"/>
  <c r="E79" i="7"/>
  <c r="K78" i="7"/>
  <c r="J78" i="7"/>
  <c r="I78" i="7"/>
  <c r="E78" i="7"/>
  <c r="J77" i="7"/>
  <c r="I77" i="7"/>
  <c r="E77" i="7"/>
  <c r="K76" i="7"/>
  <c r="J76" i="7"/>
  <c r="I76" i="7"/>
  <c r="H76" i="7"/>
  <c r="G76" i="7"/>
  <c r="F76" i="7"/>
  <c r="K75" i="7"/>
  <c r="J75" i="7"/>
  <c r="I75" i="7"/>
  <c r="H75" i="7"/>
  <c r="G75" i="7"/>
  <c r="F75" i="7"/>
  <c r="K74" i="7"/>
  <c r="J74" i="7"/>
  <c r="I74" i="7"/>
  <c r="H74" i="7"/>
  <c r="G74" i="7"/>
  <c r="F74" i="7"/>
  <c r="K73" i="7"/>
  <c r="J73" i="7"/>
  <c r="I73" i="7"/>
  <c r="O80" i="7" s="1"/>
  <c r="H73" i="7"/>
  <c r="G73" i="7"/>
  <c r="F73" i="7"/>
  <c r="V72" i="7"/>
  <c r="T72" i="7"/>
  <c r="R72" i="7"/>
  <c r="K77" i="7" s="1"/>
  <c r="J80" i="7" s="1"/>
  <c r="U72" i="7"/>
  <c r="S72" i="7"/>
  <c r="Q72" i="7"/>
  <c r="E72" i="7"/>
  <c r="D72" i="7"/>
  <c r="I69" i="7"/>
  <c r="H69" i="7"/>
  <c r="G69" i="7"/>
  <c r="E69" i="7"/>
  <c r="J68" i="7"/>
  <c r="E68" i="7"/>
  <c r="J67" i="7"/>
  <c r="E67" i="7"/>
  <c r="K66" i="7"/>
  <c r="J66" i="7"/>
  <c r="H66" i="7"/>
  <c r="I66" i="7"/>
  <c r="F66" i="7"/>
  <c r="V66" i="7"/>
  <c r="T66" i="7"/>
  <c r="R66" i="7"/>
  <c r="U66" i="7"/>
  <c r="S66" i="7"/>
  <c r="Q66" i="7"/>
  <c r="E66" i="7"/>
  <c r="D66" i="7"/>
  <c r="B66" i="7"/>
  <c r="K65" i="7"/>
  <c r="J65" i="7"/>
  <c r="H65" i="7"/>
  <c r="I65" i="7"/>
  <c r="F65" i="7"/>
  <c r="V65" i="7"/>
  <c r="T65" i="7"/>
  <c r="R65" i="7"/>
  <c r="U65" i="7"/>
  <c r="S65" i="7"/>
  <c r="Q65" i="7"/>
  <c r="E65" i="7"/>
  <c r="D65" i="7"/>
  <c r="B65" i="7"/>
  <c r="K64" i="7"/>
  <c r="J64" i="7"/>
  <c r="H64" i="7"/>
  <c r="I64" i="7"/>
  <c r="F64" i="7"/>
  <c r="V64" i="7"/>
  <c r="T64" i="7"/>
  <c r="R64" i="7"/>
  <c r="K67" i="7" s="1"/>
  <c r="U64" i="7"/>
  <c r="S64" i="7"/>
  <c r="Q64" i="7"/>
  <c r="I67" i="7" s="1"/>
  <c r="E64" i="7"/>
  <c r="D64" i="7"/>
  <c r="B64" i="7"/>
  <c r="K63" i="7"/>
  <c r="J63" i="7"/>
  <c r="I63" i="7"/>
  <c r="H63" i="7"/>
  <c r="G63" i="7"/>
  <c r="F63" i="7"/>
  <c r="K62" i="7"/>
  <c r="J62" i="7"/>
  <c r="I62" i="7"/>
  <c r="H62" i="7"/>
  <c r="G62" i="7"/>
  <c r="F62" i="7"/>
  <c r="K61" i="7"/>
  <c r="J61" i="7"/>
  <c r="I61" i="7"/>
  <c r="H61" i="7"/>
  <c r="G61" i="7"/>
  <c r="F61" i="7"/>
  <c r="K60" i="7"/>
  <c r="J60" i="7"/>
  <c r="I60" i="7"/>
  <c r="O70" i="7" s="1"/>
  <c r="H60" i="7"/>
  <c r="G60" i="7"/>
  <c r="F60" i="7"/>
  <c r="C59" i="7"/>
  <c r="V58" i="7"/>
  <c r="T58" i="7"/>
  <c r="K68" i="7" s="1"/>
  <c r="R58" i="7"/>
  <c r="U58" i="7"/>
  <c r="S58" i="7"/>
  <c r="I68" i="7" s="1"/>
  <c r="Q58" i="7"/>
  <c r="E58" i="7"/>
  <c r="D58" i="7"/>
  <c r="I55" i="7"/>
  <c r="H55" i="7"/>
  <c r="G55" i="7"/>
  <c r="E55" i="7"/>
  <c r="J54" i="7"/>
  <c r="E54" i="7"/>
  <c r="K53" i="7"/>
  <c r="J53" i="7"/>
  <c r="E53" i="7"/>
  <c r="K52" i="7"/>
  <c r="J52" i="7"/>
  <c r="H52" i="7"/>
  <c r="I52" i="7"/>
  <c r="F52" i="7"/>
  <c r="V52" i="7"/>
  <c r="T52" i="7"/>
  <c r="R52" i="7"/>
  <c r="U52" i="7"/>
  <c r="S52" i="7"/>
  <c r="Q52" i="7"/>
  <c r="E52" i="7"/>
  <c r="D52" i="7"/>
  <c r="B52" i="7"/>
  <c r="K51" i="7"/>
  <c r="J51" i="7"/>
  <c r="H51" i="7"/>
  <c r="I51" i="7"/>
  <c r="F51" i="7"/>
  <c r="V51" i="7"/>
  <c r="T51" i="7"/>
  <c r="R51" i="7"/>
  <c r="U51" i="7"/>
  <c r="S51" i="7"/>
  <c r="Q51" i="7"/>
  <c r="E51" i="7"/>
  <c r="D51" i="7"/>
  <c r="B51" i="7"/>
  <c r="K50" i="7"/>
  <c r="J50" i="7"/>
  <c r="H50" i="7"/>
  <c r="I50" i="7"/>
  <c r="F50" i="7"/>
  <c r="V50" i="7"/>
  <c r="T50" i="7"/>
  <c r="R50" i="7"/>
  <c r="U50" i="7"/>
  <c r="S50" i="7"/>
  <c r="Q50" i="7"/>
  <c r="E50" i="7"/>
  <c r="D50" i="7"/>
  <c r="B50" i="7"/>
  <c r="K49" i="7"/>
  <c r="J49" i="7"/>
  <c r="I49" i="7"/>
  <c r="H49" i="7"/>
  <c r="G49" i="7"/>
  <c r="F49" i="7"/>
  <c r="K48" i="7"/>
  <c r="J48" i="7"/>
  <c r="I48" i="7"/>
  <c r="H48" i="7"/>
  <c r="G48" i="7"/>
  <c r="F48" i="7"/>
  <c r="K47" i="7"/>
  <c r="J47" i="7"/>
  <c r="I47" i="7"/>
  <c r="H47" i="7"/>
  <c r="G47" i="7"/>
  <c r="F47" i="7"/>
  <c r="K46" i="7"/>
  <c r="J46" i="7"/>
  <c r="I46" i="7"/>
  <c r="H46" i="7"/>
  <c r="G46" i="7"/>
  <c r="F46" i="7"/>
  <c r="C45" i="7"/>
  <c r="V44" i="7"/>
  <c r="T44" i="7"/>
  <c r="K54" i="7" s="1"/>
  <c r="R44" i="7"/>
  <c r="U44" i="7"/>
  <c r="S44" i="7"/>
  <c r="I54" i="7" s="1"/>
  <c r="Q44" i="7"/>
  <c r="I53" i="7" s="1"/>
  <c r="E44" i="7"/>
  <c r="D44" i="7"/>
  <c r="I41" i="7"/>
  <c r="H41" i="7"/>
  <c r="G41" i="7"/>
  <c r="E41" i="7"/>
  <c r="J40" i="7"/>
  <c r="E40" i="7"/>
  <c r="J39" i="7"/>
  <c r="E39" i="7"/>
  <c r="K38" i="7"/>
  <c r="J38" i="7"/>
  <c r="H38" i="7"/>
  <c r="I38" i="7"/>
  <c r="F38" i="7"/>
  <c r="V38" i="7"/>
  <c r="T38" i="7"/>
  <c r="R38" i="7"/>
  <c r="U38" i="7"/>
  <c r="S38" i="7"/>
  <c r="I40" i="7" s="1"/>
  <c r="Q38" i="7"/>
  <c r="E38" i="7"/>
  <c r="D38" i="7"/>
  <c r="B38" i="7"/>
  <c r="K37" i="7"/>
  <c r="J37" i="7"/>
  <c r="I37" i="7"/>
  <c r="H37" i="7"/>
  <c r="G37" i="7"/>
  <c r="F37" i="7"/>
  <c r="K36" i="7"/>
  <c r="J36" i="7"/>
  <c r="I36" i="7"/>
  <c r="H36" i="7"/>
  <c r="G36" i="7"/>
  <c r="F36" i="7"/>
  <c r="K35" i="7"/>
  <c r="J35" i="7"/>
  <c r="I35" i="7"/>
  <c r="H35" i="7"/>
  <c r="G35" i="7"/>
  <c r="F35" i="7"/>
  <c r="K34" i="7"/>
  <c r="J34" i="7"/>
  <c r="I34" i="7"/>
  <c r="H34" i="7"/>
  <c r="G34" i="7"/>
  <c r="F34" i="7"/>
  <c r="C33" i="7"/>
  <c r="V32" i="7"/>
  <c r="T32" i="7"/>
  <c r="K40" i="7" s="1"/>
  <c r="R32" i="7"/>
  <c r="K39" i="7" s="1"/>
  <c r="U32" i="7"/>
  <c r="S32" i="7"/>
  <c r="Q32" i="7"/>
  <c r="I39" i="7" s="1"/>
  <c r="E32" i="7"/>
  <c r="D32" i="7"/>
  <c r="A31" i="7"/>
  <c r="A29" i="7"/>
  <c r="A11" i="7"/>
  <c r="A8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B9" i="3" s="1"/>
  <c r="DA9" i="3"/>
  <c r="DC9" i="3"/>
  <c r="A10" i="3"/>
  <c r="Y10" i="3"/>
  <c r="CY10" i="3"/>
  <c r="CZ10" i="3"/>
  <c r="DA10" i="3"/>
  <c r="DB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B25" i="3" s="1"/>
  <c r="DA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B34" i="3" s="1"/>
  <c r="DA34" i="3"/>
  <c r="DC34" i="3"/>
  <c r="A35" i="3"/>
  <c r="Y35" i="3"/>
  <c r="CY35" i="3"/>
  <c r="CZ35" i="3"/>
  <c r="DB35" i="3" s="1"/>
  <c r="DA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B64" i="3" s="1"/>
  <c r="DA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B85" i="3" s="1"/>
  <c r="DA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B133" i="3" s="1"/>
  <c r="DA133" i="3"/>
  <c r="DC133" i="3"/>
  <c r="A134" i="3"/>
  <c r="Y134" i="3"/>
  <c r="CY134" i="3"/>
  <c r="CZ134" i="3"/>
  <c r="DB134" i="3" s="1"/>
  <c r="DA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B148" i="3" s="1"/>
  <c r="DA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B215" i="3" s="1"/>
  <c r="DA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B218" i="3" s="1"/>
  <c r="DA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A227" i="3"/>
  <c r="DB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A243" i="3"/>
  <c r="DB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A245" i="3"/>
  <c r="DB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B248" i="3" s="1"/>
  <c r="DA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A252" i="3"/>
  <c r="DB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A255" i="3"/>
  <c r="DB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B258" i="3" s="1"/>
  <c r="DA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B271" i="3" s="1"/>
  <c r="DA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A279" i="3"/>
  <c r="DB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A287" i="3"/>
  <c r="DB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B292" i="3" s="1"/>
  <c r="DA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B298" i="3" s="1"/>
  <c r="DA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B300" i="3" s="1"/>
  <c r="DA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B302" i="3" s="1"/>
  <c r="DA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A304" i="3"/>
  <c r="DB304" i="3"/>
  <c r="DC304" i="3"/>
  <c r="A305" i="3"/>
  <c r="Y305" i="3"/>
  <c r="CY305" i="3"/>
  <c r="CZ305" i="3"/>
  <c r="DA305" i="3"/>
  <c r="DB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B307" i="3" s="1"/>
  <c r="DA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A317" i="3"/>
  <c r="DB317" i="3"/>
  <c r="DC317" i="3"/>
  <c r="A318" i="3"/>
  <c r="Y318" i="3"/>
  <c r="CY318" i="3"/>
  <c r="CZ318" i="3"/>
  <c r="DB318" i="3" s="1"/>
  <c r="DA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A322" i="3"/>
  <c r="DB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B328" i="3" s="1"/>
  <c r="DA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A338" i="3"/>
  <c r="DB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A344" i="3"/>
  <c r="DB344" i="3"/>
  <c r="DC344" i="3"/>
  <c r="A345" i="3"/>
  <c r="Y345" i="3"/>
  <c r="CY345" i="3"/>
  <c r="CZ345" i="3"/>
  <c r="DB345" i="3" s="1"/>
  <c r="DA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A363" i="3"/>
  <c r="DB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B373" i="3" s="1"/>
  <c r="DA373" i="3"/>
  <c r="DC373" i="3"/>
  <c r="A374" i="3"/>
  <c r="Y374" i="3"/>
  <c r="CY374" i="3"/>
  <c r="CZ374" i="3"/>
  <c r="DB374" i="3" s="1"/>
  <c r="DA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A376" i="3"/>
  <c r="DB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B386" i="3" s="1"/>
  <c r="DA386" i="3"/>
  <c r="DC386" i="3"/>
  <c r="A387" i="3"/>
  <c r="Y387" i="3"/>
  <c r="CY387" i="3"/>
  <c r="CZ387" i="3"/>
  <c r="DA387" i="3"/>
  <c r="DB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B389" i="3" s="1"/>
  <c r="DA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A393" i="3"/>
  <c r="DB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A396" i="3"/>
  <c r="DB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B398" i="3" s="1"/>
  <c r="DA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A401" i="3"/>
  <c r="DB401" i="3"/>
  <c r="DC401" i="3"/>
  <c r="A402" i="3"/>
  <c r="Y402" i="3"/>
  <c r="CY402" i="3"/>
  <c r="CZ402" i="3"/>
  <c r="DB402" i="3" s="1"/>
  <c r="DA402" i="3"/>
  <c r="DC402" i="3"/>
  <c r="A403" i="3"/>
  <c r="Y403" i="3"/>
  <c r="CY403" i="3"/>
  <c r="CZ403" i="3"/>
  <c r="DA403" i="3"/>
  <c r="DB403" i="3"/>
  <c r="DC403" i="3"/>
  <c r="A404" i="3"/>
  <c r="Y404" i="3"/>
  <c r="CY404" i="3"/>
  <c r="CZ404" i="3"/>
  <c r="DA404" i="3"/>
  <c r="DB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B406" i="3" s="1"/>
  <c r="DA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A408" i="3"/>
  <c r="DB408" i="3"/>
  <c r="DC408" i="3"/>
  <c r="A409" i="3"/>
  <c r="Y409" i="3"/>
  <c r="CY409" i="3"/>
  <c r="CZ409" i="3"/>
  <c r="DB409" i="3" s="1"/>
  <c r="DA409" i="3"/>
  <c r="DC409" i="3"/>
  <c r="A410" i="3"/>
  <c r="Y410" i="3"/>
  <c r="CY410" i="3"/>
  <c r="CZ410" i="3"/>
  <c r="DA410" i="3"/>
  <c r="DB410" i="3"/>
  <c r="DC410" i="3"/>
  <c r="A411" i="3"/>
  <c r="Y411" i="3"/>
  <c r="CY411" i="3"/>
  <c r="CZ411" i="3"/>
  <c r="DB411" i="3" s="1"/>
  <c r="DA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B413" i="3" s="1"/>
  <c r="DA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A415" i="3"/>
  <c r="DB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B417" i="3" s="1"/>
  <c r="DA417" i="3"/>
  <c r="DC417" i="3"/>
  <c r="A418" i="3"/>
  <c r="Y418" i="3"/>
  <c r="CY418" i="3"/>
  <c r="CZ418" i="3"/>
  <c r="DB418" i="3" s="1"/>
  <c r="DA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B420" i="3" s="1"/>
  <c r="DA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B422" i="3" s="1"/>
  <c r="DA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A424" i="3"/>
  <c r="DB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B426" i="3" s="1"/>
  <c r="DA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B431" i="3" s="1"/>
  <c r="DA431" i="3"/>
  <c r="DC431" i="3"/>
  <c r="A432" i="3"/>
  <c r="Y432" i="3"/>
  <c r="CY432" i="3"/>
  <c r="CZ432" i="3"/>
  <c r="DB432" i="3" s="1"/>
  <c r="DA432" i="3"/>
  <c r="DC432" i="3"/>
  <c r="A433" i="3"/>
  <c r="Y433" i="3"/>
  <c r="CY433" i="3"/>
  <c r="CZ433" i="3"/>
  <c r="DA433" i="3"/>
  <c r="DB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A435" i="3"/>
  <c r="DB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A438" i="3"/>
  <c r="DB438" i="3"/>
  <c r="DC438" i="3"/>
  <c r="A439" i="3"/>
  <c r="Y439" i="3"/>
  <c r="CY439" i="3"/>
  <c r="CZ439" i="3"/>
  <c r="DB439" i="3" s="1"/>
  <c r="DA439" i="3"/>
  <c r="DC439" i="3"/>
  <c r="A440" i="3"/>
  <c r="Y440" i="3"/>
  <c r="CY440" i="3"/>
  <c r="CZ440" i="3"/>
  <c r="DB440" i="3" s="1"/>
  <c r="DA440" i="3"/>
  <c r="DC440" i="3"/>
  <c r="A441" i="3"/>
  <c r="Y441" i="3"/>
  <c r="CY441" i="3"/>
  <c r="CZ441" i="3"/>
  <c r="DB441" i="3" s="1"/>
  <c r="DA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B444" i="3" s="1"/>
  <c r="DA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A446" i="3"/>
  <c r="DB446" i="3"/>
  <c r="DC446" i="3"/>
  <c r="A447" i="3"/>
  <c r="Y447" i="3"/>
  <c r="CY447" i="3"/>
  <c r="CZ447" i="3"/>
  <c r="DB447" i="3" s="1"/>
  <c r="DA447" i="3"/>
  <c r="DC447" i="3"/>
  <c r="A448" i="3"/>
  <c r="Y448" i="3"/>
  <c r="CY448" i="3"/>
  <c r="CZ448" i="3"/>
  <c r="DA448" i="3"/>
  <c r="DB448" i="3"/>
  <c r="DC448" i="3"/>
  <c r="A449" i="3"/>
  <c r="Y449" i="3"/>
  <c r="CY449" i="3"/>
  <c r="CZ449" i="3"/>
  <c r="DB449" i="3" s="1"/>
  <c r="DA449" i="3"/>
  <c r="DC449" i="3"/>
  <c r="A450" i="3"/>
  <c r="Y450" i="3"/>
  <c r="CY450" i="3"/>
  <c r="CZ450" i="3"/>
  <c r="DB450" i="3" s="1"/>
  <c r="DA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A453" i="3"/>
  <c r="DB453" i="3"/>
  <c r="DC453" i="3"/>
  <c r="A454" i="3"/>
  <c r="Y454" i="3"/>
  <c r="CY454" i="3"/>
  <c r="CZ454" i="3"/>
  <c r="DB454" i="3" s="1"/>
  <c r="DA454" i="3"/>
  <c r="DC454" i="3"/>
  <c r="A455" i="3"/>
  <c r="Y455" i="3"/>
  <c r="CY455" i="3"/>
  <c r="CZ455" i="3"/>
  <c r="DB455" i="3" s="1"/>
  <c r="DA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B458" i="3" s="1"/>
  <c r="DA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B460" i="3" s="1"/>
  <c r="DA460" i="3"/>
  <c r="DC460" i="3"/>
  <c r="A461" i="3"/>
  <c r="Y461" i="3"/>
  <c r="CY461" i="3"/>
  <c r="CZ461" i="3"/>
  <c r="DA461" i="3"/>
  <c r="DB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B465" i="3" s="1"/>
  <c r="DA465" i="3"/>
  <c r="DC465" i="3"/>
  <c r="A466" i="3"/>
  <c r="Y466" i="3"/>
  <c r="CY466" i="3"/>
  <c r="CZ466" i="3"/>
  <c r="DA466" i="3"/>
  <c r="DB466" i="3"/>
  <c r="DC466" i="3"/>
  <c r="A467" i="3"/>
  <c r="Y467" i="3"/>
  <c r="CY467" i="3"/>
  <c r="CZ467" i="3"/>
  <c r="DB467" i="3" s="1"/>
  <c r="DA467" i="3"/>
  <c r="DC467" i="3"/>
  <c r="A468" i="3"/>
  <c r="Y468" i="3"/>
  <c r="CY468" i="3"/>
  <c r="CZ468" i="3"/>
  <c r="DA468" i="3"/>
  <c r="DB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B472" i="3" s="1"/>
  <c r="DA472" i="3"/>
  <c r="DC472" i="3"/>
  <c r="A473" i="3"/>
  <c r="Y473" i="3"/>
  <c r="CY473" i="3"/>
  <c r="CZ473" i="3"/>
  <c r="DA473" i="3"/>
  <c r="DB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B477" i="3" s="1"/>
  <c r="DA477" i="3"/>
  <c r="DC477" i="3"/>
  <c r="A478" i="3"/>
  <c r="Y478" i="3"/>
  <c r="CY478" i="3"/>
  <c r="CZ478" i="3"/>
  <c r="DB478" i="3" s="1"/>
  <c r="DA478" i="3"/>
  <c r="DC478" i="3"/>
  <c r="A479" i="3"/>
  <c r="Y479" i="3"/>
  <c r="CY479" i="3"/>
  <c r="CZ479" i="3"/>
  <c r="DA479" i="3"/>
  <c r="DB479" i="3"/>
  <c r="DC479" i="3"/>
  <c r="A480" i="3"/>
  <c r="Y480" i="3"/>
  <c r="CY480" i="3"/>
  <c r="CZ480" i="3"/>
  <c r="DB480" i="3" s="1"/>
  <c r="DA480" i="3"/>
  <c r="DC480" i="3"/>
  <c r="A481" i="3"/>
  <c r="Y481" i="3"/>
  <c r="CY481" i="3"/>
  <c r="CZ481" i="3"/>
  <c r="DA481" i="3"/>
  <c r="DB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B484" i="3" s="1"/>
  <c r="DA484" i="3"/>
  <c r="DC484" i="3"/>
  <c r="A485" i="3"/>
  <c r="Y485" i="3"/>
  <c r="CY485" i="3"/>
  <c r="CZ485" i="3"/>
  <c r="DB485" i="3" s="1"/>
  <c r="DA485" i="3"/>
  <c r="DC485" i="3"/>
  <c r="A486" i="3"/>
  <c r="Y486" i="3"/>
  <c r="CY486" i="3"/>
  <c r="CZ486" i="3"/>
  <c r="DA486" i="3"/>
  <c r="DB486" i="3"/>
  <c r="DC486" i="3"/>
  <c r="A487" i="3"/>
  <c r="Y487" i="3"/>
  <c r="CY487" i="3"/>
  <c r="CZ487" i="3"/>
  <c r="DA487" i="3"/>
  <c r="DB487" i="3"/>
  <c r="DC487" i="3"/>
  <c r="A488" i="3"/>
  <c r="Y488" i="3"/>
  <c r="CY488" i="3"/>
  <c r="CZ488" i="3"/>
  <c r="DB488" i="3" s="1"/>
  <c r="DA488" i="3"/>
  <c r="DC488" i="3"/>
  <c r="A489" i="3"/>
  <c r="Y489" i="3"/>
  <c r="CY489" i="3"/>
  <c r="CZ489" i="3"/>
  <c r="DA489" i="3"/>
  <c r="DB489" i="3"/>
  <c r="DC489" i="3"/>
  <c r="A490" i="3"/>
  <c r="Y490" i="3"/>
  <c r="CY490" i="3"/>
  <c r="CZ490" i="3"/>
  <c r="DB490" i="3" s="1"/>
  <c r="DA490" i="3"/>
  <c r="DC490" i="3"/>
  <c r="A491" i="3"/>
  <c r="Y491" i="3"/>
  <c r="CY491" i="3"/>
  <c r="CZ491" i="3"/>
  <c r="DA491" i="3"/>
  <c r="DB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B493" i="3" s="1"/>
  <c r="DA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B496" i="3" s="1"/>
  <c r="DA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B501" i="3" s="1"/>
  <c r="DA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B504" i="3" s="1"/>
  <c r="DA504" i="3"/>
  <c r="DC504" i="3"/>
  <c r="A505" i="3"/>
  <c r="Y505" i="3"/>
  <c r="CY505" i="3"/>
  <c r="CZ505" i="3"/>
  <c r="DB505" i="3" s="1"/>
  <c r="DA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A507" i="3"/>
  <c r="DB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A514" i="3"/>
  <c r="DB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A523" i="3"/>
  <c r="DB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B529" i="3" s="1"/>
  <c r="DA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A531" i="3"/>
  <c r="DB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A536" i="3"/>
  <c r="DB536" i="3"/>
  <c r="DC536" i="3"/>
  <c r="A537" i="3"/>
  <c r="Y537" i="3"/>
  <c r="CY537" i="3"/>
  <c r="CZ537" i="3"/>
  <c r="DB537" i="3" s="1"/>
  <c r="DA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B545" i="3" s="1"/>
  <c r="DA545" i="3"/>
  <c r="DC545" i="3"/>
  <c r="A546" i="3"/>
  <c r="Y546" i="3"/>
  <c r="CY546" i="3"/>
  <c r="CZ546" i="3"/>
  <c r="DB546" i="3" s="1"/>
  <c r="DA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B551" i="3" s="1"/>
  <c r="DA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A557" i="3"/>
  <c r="DB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A564" i="3"/>
  <c r="DB564" i="3"/>
  <c r="DC564" i="3"/>
  <c r="A565" i="3"/>
  <c r="Y565" i="3"/>
  <c r="CY565" i="3"/>
  <c r="CZ565" i="3"/>
  <c r="DB565" i="3" s="1"/>
  <c r="DA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A567" i="3"/>
  <c r="DB567" i="3"/>
  <c r="DC567" i="3"/>
  <c r="A568" i="3"/>
  <c r="Y568" i="3"/>
  <c r="CY568" i="3"/>
  <c r="CZ568" i="3"/>
  <c r="DB568" i="3" s="1"/>
  <c r="DA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A573" i="3"/>
  <c r="DB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B575" i="3" s="1"/>
  <c r="DA575" i="3"/>
  <c r="DC575" i="3"/>
  <c r="A576" i="3"/>
  <c r="Y576" i="3"/>
  <c r="CY576" i="3"/>
  <c r="CZ576" i="3"/>
  <c r="DB576" i="3" s="1"/>
  <c r="DA576" i="3"/>
  <c r="DC576" i="3"/>
  <c r="A577" i="3"/>
  <c r="Y577" i="3"/>
  <c r="CY577" i="3"/>
  <c r="CZ577" i="3"/>
  <c r="DA577" i="3"/>
  <c r="DB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B579" i="3" s="1"/>
  <c r="DA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B581" i="3" s="1"/>
  <c r="DA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B586" i="3" s="1"/>
  <c r="DA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A588" i="3"/>
  <c r="DB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B590" i="3" s="1"/>
  <c r="DA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B592" i="3" s="1"/>
  <c r="DA592" i="3"/>
  <c r="DC592" i="3"/>
  <c r="A593" i="3"/>
  <c r="Y593" i="3"/>
  <c r="CY593" i="3"/>
  <c r="CZ593" i="3"/>
  <c r="DA593" i="3"/>
  <c r="DB593" i="3"/>
  <c r="DC593" i="3"/>
  <c r="A594" i="3"/>
  <c r="Y594" i="3"/>
  <c r="CY594" i="3"/>
  <c r="CZ594" i="3"/>
  <c r="DB594" i="3" s="1"/>
  <c r="DA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B596" i="3" s="1"/>
  <c r="DA596" i="3"/>
  <c r="DC596" i="3"/>
  <c r="A597" i="3"/>
  <c r="Y597" i="3"/>
  <c r="CY597" i="3"/>
  <c r="CZ597" i="3"/>
  <c r="DA597" i="3"/>
  <c r="DB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A600" i="3"/>
  <c r="DB600" i="3"/>
  <c r="DC600" i="3"/>
  <c r="A601" i="3"/>
  <c r="Y601" i="3"/>
  <c r="CY601" i="3"/>
  <c r="CZ601" i="3"/>
  <c r="DB601" i="3" s="1"/>
  <c r="DA601" i="3"/>
  <c r="DC601" i="3"/>
  <c r="A602" i="3"/>
  <c r="Y602" i="3"/>
  <c r="CY602" i="3"/>
  <c r="CZ602" i="3"/>
  <c r="DB602" i="3" s="1"/>
  <c r="DA602" i="3"/>
  <c r="DC602" i="3"/>
  <c r="A603" i="3"/>
  <c r="Y603" i="3"/>
  <c r="CY603" i="3"/>
  <c r="CZ603" i="3"/>
  <c r="DA603" i="3"/>
  <c r="DB603" i="3"/>
  <c r="DC603" i="3"/>
  <c r="A604" i="3"/>
  <c r="Y604" i="3"/>
  <c r="CY604" i="3"/>
  <c r="CZ604" i="3"/>
  <c r="DB604" i="3" s="1"/>
  <c r="DA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B607" i="3" s="1"/>
  <c r="DA607" i="3"/>
  <c r="DC607" i="3"/>
  <c r="A608" i="3"/>
  <c r="Y608" i="3"/>
  <c r="CY608" i="3"/>
  <c r="CZ608" i="3"/>
  <c r="DA608" i="3"/>
  <c r="DB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B610" i="3" s="1"/>
  <c r="DA610" i="3"/>
  <c r="DC610" i="3"/>
  <c r="A611" i="3"/>
  <c r="Y611" i="3"/>
  <c r="CY611" i="3"/>
  <c r="CZ611" i="3"/>
  <c r="DA611" i="3"/>
  <c r="DB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B619" i="3" s="1"/>
  <c r="DA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A622" i="3"/>
  <c r="DB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B625" i="3" s="1"/>
  <c r="DA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A628" i="3"/>
  <c r="DB628" i="3"/>
  <c r="DC628" i="3"/>
  <c r="A629" i="3"/>
  <c r="Y629" i="3"/>
  <c r="CY629" i="3"/>
  <c r="CZ629" i="3"/>
  <c r="DB629" i="3" s="1"/>
  <c r="DA629" i="3"/>
  <c r="DC629" i="3"/>
  <c r="A630" i="3"/>
  <c r="Y630" i="3"/>
  <c r="CY630" i="3"/>
  <c r="CZ630" i="3"/>
  <c r="DB630" i="3" s="1"/>
  <c r="DA630" i="3"/>
  <c r="DC630" i="3"/>
  <c r="A631" i="3"/>
  <c r="Y631" i="3"/>
  <c r="CY631" i="3"/>
  <c r="CZ631" i="3"/>
  <c r="DB631" i="3" s="1"/>
  <c r="DA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A633" i="3"/>
  <c r="DB633" i="3"/>
  <c r="DC633" i="3"/>
  <c r="A634" i="3"/>
  <c r="Y634" i="3"/>
  <c r="CY634" i="3"/>
  <c r="CZ634" i="3"/>
  <c r="DB634" i="3" s="1"/>
  <c r="DA634" i="3"/>
  <c r="DC634" i="3"/>
  <c r="A635" i="3"/>
  <c r="Y635" i="3"/>
  <c r="CY635" i="3"/>
  <c r="CZ635" i="3"/>
  <c r="DA635" i="3"/>
  <c r="DB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A637" i="3"/>
  <c r="DB637" i="3"/>
  <c r="DC637" i="3"/>
  <c r="A638" i="3"/>
  <c r="Y638" i="3"/>
  <c r="CY638" i="3"/>
  <c r="CZ638" i="3"/>
  <c r="DB638" i="3" s="1"/>
  <c r="DA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B640" i="3" s="1"/>
  <c r="DA640" i="3"/>
  <c r="DC640" i="3"/>
  <c r="A641" i="3"/>
  <c r="Y641" i="3"/>
  <c r="CY641" i="3"/>
  <c r="CZ641" i="3"/>
  <c r="DA641" i="3"/>
  <c r="DB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B649" i="3" s="1"/>
  <c r="DA649" i="3"/>
  <c r="DC649" i="3"/>
  <c r="A650" i="3"/>
  <c r="Y650" i="3"/>
  <c r="CY650" i="3"/>
  <c r="CZ650" i="3"/>
  <c r="DA650" i="3"/>
  <c r="DB650" i="3"/>
  <c r="DC650" i="3"/>
  <c r="A651" i="3"/>
  <c r="Y651" i="3"/>
  <c r="CY651" i="3"/>
  <c r="CZ651" i="3"/>
  <c r="DB651" i="3" s="1"/>
  <c r="DA651" i="3"/>
  <c r="DC651" i="3"/>
  <c r="A652" i="3"/>
  <c r="Y652" i="3"/>
  <c r="CY652" i="3"/>
  <c r="CZ652" i="3"/>
  <c r="DA652" i="3"/>
  <c r="DB652" i="3"/>
  <c r="DC652" i="3"/>
  <c r="A653" i="3"/>
  <c r="Y653" i="3"/>
  <c r="CY653" i="3"/>
  <c r="CZ653" i="3"/>
  <c r="DA653" i="3"/>
  <c r="DB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B655" i="3" s="1"/>
  <c r="DA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B659" i="3" s="1"/>
  <c r="DA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A662" i="3"/>
  <c r="DB662" i="3"/>
  <c r="DC662" i="3"/>
  <c r="A663" i="3"/>
  <c r="Y663" i="3"/>
  <c r="CY663" i="3"/>
  <c r="CZ663" i="3"/>
  <c r="DA663" i="3"/>
  <c r="DB663" i="3"/>
  <c r="DC663" i="3"/>
  <c r="A664" i="3"/>
  <c r="Y664" i="3"/>
  <c r="CY664" i="3"/>
  <c r="CZ664" i="3"/>
  <c r="DB664" i="3" s="1"/>
  <c r="DA664" i="3"/>
  <c r="DC664" i="3"/>
  <c r="A665" i="3"/>
  <c r="Y665" i="3"/>
  <c r="CY665" i="3"/>
  <c r="CZ665" i="3"/>
  <c r="DA665" i="3"/>
  <c r="DB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B669" i="3" s="1"/>
  <c r="DA669" i="3"/>
  <c r="DC669" i="3"/>
  <c r="A670" i="3"/>
  <c r="Y670" i="3"/>
  <c r="CY670" i="3"/>
  <c r="CZ670" i="3"/>
  <c r="DA670" i="3"/>
  <c r="DB670" i="3"/>
  <c r="DC670" i="3"/>
  <c r="A671" i="3"/>
  <c r="Y671" i="3"/>
  <c r="CY671" i="3"/>
  <c r="CZ671" i="3"/>
  <c r="DB671" i="3" s="1"/>
  <c r="DA671" i="3"/>
  <c r="DC671" i="3"/>
  <c r="A672" i="3"/>
  <c r="Y672" i="3"/>
  <c r="CY672" i="3"/>
  <c r="CZ672" i="3"/>
  <c r="DA672" i="3"/>
  <c r="DB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B676" i="3" s="1"/>
  <c r="DA676" i="3"/>
  <c r="DC676" i="3"/>
  <c r="A677" i="3"/>
  <c r="Y677" i="3"/>
  <c r="CY677" i="3"/>
  <c r="CZ677" i="3"/>
  <c r="DA677" i="3"/>
  <c r="DB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A680" i="3"/>
  <c r="DB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A683" i="3"/>
  <c r="DB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A687" i="3"/>
  <c r="DB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B689" i="3" s="1"/>
  <c r="DA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A701" i="3"/>
  <c r="DB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B703" i="3" s="1"/>
  <c r="DA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A706" i="3"/>
  <c r="DB706" i="3"/>
  <c r="DC706" i="3"/>
  <c r="A707" i="3"/>
  <c r="Y707" i="3"/>
  <c r="CY707" i="3"/>
  <c r="CZ707" i="3"/>
  <c r="DB707" i="3" s="1"/>
  <c r="DA707" i="3"/>
  <c r="DC707" i="3"/>
  <c r="A708" i="3"/>
  <c r="Y708" i="3"/>
  <c r="CY708" i="3"/>
  <c r="CZ708" i="3"/>
  <c r="DB708" i="3" s="1"/>
  <c r="DA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A711" i="3"/>
  <c r="DB711" i="3"/>
  <c r="DC711" i="3"/>
  <c r="A712" i="3"/>
  <c r="Y712" i="3"/>
  <c r="CY712" i="3"/>
  <c r="CZ712" i="3"/>
  <c r="DB712" i="3" s="1"/>
  <c r="DA712" i="3"/>
  <c r="DC712" i="3"/>
  <c r="A713" i="3"/>
  <c r="Y713" i="3"/>
  <c r="CY713" i="3"/>
  <c r="CZ713" i="3"/>
  <c r="DB713" i="3" s="1"/>
  <c r="DA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B715" i="3" s="1"/>
  <c r="DA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A718" i="3"/>
  <c r="DB718" i="3"/>
  <c r="DC718" i="3"/>
  <c r="A719" i="3"/>
  <c r="Y719" i="3"/>
  <c r="CY719" i="3"/>
  <c r="CZ719" i="3"/>
  <c r="DB719" i="3" s="1"/>
  <c r="DA719" i="3"/>
  <c r="DC719" i="3"/>
  <c r="A720" i="3"/>
  <c r="Y720" i="3"/>
  <c r="CY720" i="3"/>
  <c r="CZ720" i="3"/>
  <c r="DA720" i="3"/>
  <c r="DB720" i="3"/>
  <c r="DC720" i="3"/>
  <c r="A721" i="3"/>
  <c r="Y721" i="3"/>
  <c r="CY721" i="3"/>
  <c r="CZ721" i="3"/>
  <c r="DB721" i="3" s="1"/>
  <c r="DA721" i="3"/>
  <c r="DC721" i="3"/>
  <c r="A722" i="3"/>
  <c r="Y722" i="3"/>
  <c r="CY722" i="3"/>
  <c r="CZ722" i="3"/>
  <c r="DA722" i="3"/>
  <c r="DB722" i="3"/>
  <c r="DC722" i="3"/>
  <c r="A723" i="3"/>
  <c r="Y723" i="3"/>
  <c r="CY723" i="3"/>
  <c r="CZ723" i="3"/>
  <c r="DB723" i="3" s="1"/>
  <c r="DA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B730" i="3" s="1"/>
  <c r="DA730" i="3"/>
  <c r="DC730" i="3"/>
  <c r="A731" i="3"/>
  <c r="Y731" i="3"/>
  <c r="CY731" i="3"/>
  <c r="CZ731" i="3"/>
  <c r="DB731" i="3" s="1"/>
  <c r="DA731" i="3"/>
  <c r="DC731" i="3"/>
  <c r="A732" i="3"/>
  <c r="Y732" i="3"/>
  <c r="CY732" i="3"/>
  <c r="CZ732" i="3"/>
  <c r="DA732" i="3"/>
  <c r="DB732" i="3"/>
  <c r="DC732" i="3"/>
  <c r="A733" i="3"/>
  <c r="Y733" i="3"/>
  <c r="CY733" i="3"/>
  <c r="CZ733" i="3"/>
  <c r="DB733" i="3" s="1"/>
  <c r="DA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A736" i="3"/>
  <c r="DB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B738" i="3" s="1"/>
  <c r="DA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B740" i="3" s="1"/>
  <c r="DA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B742" i="3" s="1"/>
  <c r="DA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B747" i="3" s="1"/>
  <c r="DA747" i="3"/>
  <c r="DC747" i="3"/>
  <c r="A748" i="3"/>
  <c r="Y748" i="3"/>
  <c r="CY748" i="3"/>
  <c r="CZ748" i="3"/>
  <c r="DB748" i="3" s="1"/>
  <c r="DA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A751" i="3"/>
  <c r="DB751" i="3"/>
  <c r="DC751" i="3"/>
  <c r="A752" i="3"/>
  <c r="Y752" i="3"/>
  <c r="CY752" i="3"/>
  <c r="CZ752" i="3"/>
  <c r="DB752" i="3" s="1"/>
  <c r="DA752" i="3"/>
  <c r="DC752" i="3"/>
  <c r="A753" i="3"/>
  <c r="Y753" i="3"/>
  <c r="CY753" i="3"/>
  <c r="CZ753" i="3"/>
  <c r="DB753" i="3" s="1"/>
  <c r="DA753" i="3"/>
  <c r="DC753" i="3"/>
  <c r="A754" i="3"/>
  <c r="Y754" i="3"/>
  <c r="CY754" i="3"/>
  <c r="CZ754" i="3"/>
  <c r="DA754" i="3"/>
  <c r="DB754" i="3"/>
  <c r="DC754" i="3"/>
  <c r="A755" i="3"/>
  <c r="Y755" i="3"/>
  <c r="CY755" i="3"/>
  <c r="CZ755" i="3"/>
  <c r="DB755" i="3" s="1"/>
  <c r="DA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B758" i="3" s="1"/>
  <c r="DA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B762" i="3" s="1"/>
  <c r="DA762" i="3"/>
  <c r="DC762" i="3"/>
  <c r="A763" i="3"/>
  <c r="Y763" i="3"/>
  <c r="CY763" i="3"/>
  <c r="CZ763" i="3"/>
  <c r="DB763" i="3" s="1"/>
  <c r="DA763" i="3"/>
  <c r="DC763" i="3"/>
  <c r="A764" i="3"/>
  <c r="Y764" i="3"/>
  <c r="CY764" i="3"/>
  <c r="CZ764" i="3"/>
  <c r="DA764" i="3"/>
  <c r="DB764" i="3"/>
  <c r="DC764" i="3"/>
  <c r="A765" i="3"/>
  <c r="Y765" i="3"/>
  <c r="CY765" i="3"/>
  <c r="CZ765" i="3"/>
  <c r="DB765" i="3" s="1"/>
  <c r="DA765" i="3"/>
  <c r="DC765" i="3"/>
  <c r="A766" i="3"/>
  <c r="Y766" i="3"/>
  <c r="CY766" i="3"/>
  <c r="CZ766" i="3"/>
  <c r="DA766" i="3"/>
  <c r="DB766" i="3"/>
  <c r="DC766" i="3"/>
  <c r="A767" i="3"/>
  <c r="Y767" i="3"/>
  <c r="CY767" i="3"/>
  <c r="CZ767" i="3"/>
  <c r="DB767" i="3" s="1"/>
  <c r="DA767" i="3"/>
  <c r="DC767" i="3"/>
  <c r="A768" i="3"/>
  <c r="Y768" i="3"/>
  <c r="CY768" i="3"/>
  <c r="CZ768" i="3"/>
  <c r="DA768" i="3"/>
  <c r="DB768" i="3"/>
  <c r="DC768" i="3"/>
  <c r="A769" i="3"/>
  <c r="Y769" i="3"/>
  <c r="CY769" i="3"/>
  <c r="CZ769" i="3"/>
  <c r="DA769" i="3"/>
  <c r="DB769" i="3"/>
  <c r="DC769" i="3"/>
  <c r="A770" i="3"/>
  <c r="Y770" i="3"/>
  <c r="CY770" i="3"/>
  <c r="CZ770" i="3"/>
  <c r="DB770" i="3" s="1"/>
  <c r="DA770" i="3"/>
  <c r="DC770" i="3"/>
  <c r="A771" i="3"/>
  <c r="Y771" i="3"/>
  <c r="CY771" i="3"/>
  <c r="CZ771" i="3"/>
  <c r="DB771" i="3" s="1"/>
  <c r="DA771" i="3"/>
  <c r="DC771" i="3"/>
  <c r="A772" i="3"/>
  <c r="Y772" i="3"/>
  <c r="CY772" i="3"/>
  <c r="CZ772" i="3"/>
  <c r="DB772" i="3" s="1"/>
  <c r="DA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B774" i="3" s="1"/>
  <c r="DA774" i="3"/>
  <c r="DC774" i="3"/>
  <c r="A775" i="3"/>
  <c r="Y775" i="3"/>
  <c r="CY775" i="3"/>
  <c r="CZ775" i="3"/>
  <c r="DB775" i="3" s="1"/>
  <c r="DA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A777" i="3"/>
  <c r="DB777" i="3"/>
  <c r="DC777" i="3"/>
  <c r="A778" i="3"/>
  <c r="Y778" i="3"/>
  <c r="CY778" i="3"/>
  <c r="CZ778" i="3"/>
  <c r="DB778" i="3" s="1"/>
  <c r="DA778" i="3"/>
  <c r="DC778" i="3"/>
  <c r="A779" i="3"/>
  <c r="Y779" i="3"/>
  <c r="CY779" i="3"/>
  <c r="CZ779" i="3"/>
  <c r="DA779" i="3"/>
  <c r="DB779" i="3"/>
  <c r="DC779" i="3"/>
  <c r="A780" i="3"/>
  <c r="Y780" i="3"/>
  <c r="CY780" i="3"/>
  <c r="CZ780" i="3"/>
  <c r="DB780" i="3" s="1"/>
  <c r="DA780" i="3"/>
  <c r="DC780" i="3"/>
  <c r="A781" i="3"/>
  <c r="Y781" i="3"/>
  <c r="CY781" i="3"/>
  <c r="CZ781" i="3"/>
  <c r="DA781" i="3"/>
  <c r="DB781" i="3"/>
  <c r="DC781" i="3"/>
  <c r="A782" i="3"/>
  <c r="Y782" i="3"/>
  <c r="CY782" i="3"/>
  <c r="CZ782" i="3"/>
  <c r="DB782" i="3" s="1"/>
  <c r="DA782" i="3"/>
  <c r="DC782" i="3"/>
  <c r="A783" i="3"/>
  <c r="Y783" i="3"/>
  <c r="CY783" i="3"/>
  <c r="CZ783" i="3"/>
  <c r="DB783" i="3" s="1"/>
  <c r="DA783" i="3"/>
  <c r="DC783" i="3"/>
  <c r="A784" i="3"/>
  <c r="Y784" i="3"/>
  <c r="CY784" i="3"/>
  <c r="CZ784" i="3"/>
  <c r="DA784" i="3"/>
  <c r="DB784" i="3"/>
  <c r="DC784" i="3"/>
  <c r="A785" i="3"/>
  <c r="Y785" i="3"/>
  <c r="CY785" i="3"/>
  <c r="CZ785" i="3"/>
  <c r="DA785" i="3"/>
  <c r="DB785" i="3"/>
  <c r="DC785" i="3"/>
  <c r="A786" i="3"/>
  <c r="Y786" i="3"/>
  <c r="CY786" i="3"/>
  <c r="CZ786" i="3"/>
  <c r="DB786" i="3" s="1"/>
  <c r="DA786" i="3"/>
  <c r="DC786" i="3"/>
  <c r="A787" i="3"/>
  <c r="Y787" i="3"/>
  <c r="CY787" i="3"/>
  <c r="CZ787" i="3"/>
  <c r="DB787" i="3" s="1"/>
  <c r="DA787" i="3"/>
  <c r="DC787" i="3"/>
  <c r="A788" i="3"/>
  <c r="Y788" i="3"/>
  <c r="CY788" i="3"/>
  <c r="CZ788" i="3"/>
  <c r="DA788" i="3"/>
  <c r="DB788" i="3"/>
  <c r="DC788" i="3"/>
  <c r="A789" i="3"/>
  <c r="Y789" i="3"/>
  <c r="CY789" i="3"/>
  <c r="CZ789" i="3"/>
  <c r="DB789" i="3" s="1"/>
  <c r="DA789" i="3"/>
  <c r="DC789" i="3"/>
  <c r="A790" i="3"/>
  <c r="Y790" i="3"/>
  <c r="CY790" i="3"/>
  <c r="CZ790" i="3"/>
  <c r="DA790" i="3"/>
  <c r="DB790" i="3"/>
  <c r="DC790" i="3"/>
  <c r="A791" i="3"/>
  <c r="Y791" i="3"/>
  <c r="CY791" i="3"/>
  <c r="CZ791" i="3"/>
  <c r="DB791" i="3" s="1"/>
  <c r="DA791" i="3"/>
  <c r="DC791" i="3"/>
  <c r="A792" i="3"/>
  <c r="Y792" i="3"/>
  <c r="CY792" i="3"/>
  <c r="CZ792" i="3"/>
  <c r="DA792" i="3"/>
  <c r="DB792" i="3"/>
  <c r="DC792" i="3"/>
  <c r="A793" i="3"/>
  <c r="Y793" i="3"/>
  <c r="CY793" i="3"/>
  <c r="CZ793" i="3"/>
  <c r="DA793" i="3"/>
  <c r="DB793" i="3"/>
  <c r="DC793" i="3"/>
  <c r="A794" i="3"/>
  <c r="Y794" i="3"/>
  <c r="CY794" i="3"/>
  <c r="CZ794" i="3"/>
  <c r="DB794" i="3" s="1"/>
  <c r="DA794" i="3"/>
  <c r="DC794" i="3"/>
  <c r="A795" i="3"/>
  <c r="Y795" i="3"/>
  <c r="CY795" i="3"/>
  <c r="CZ795" i="3"/>
  <c r="DB795" i="3" s="1"/>
  <c r="DA795" i="3"/>
  <c r="DC795" i="3"/>
  <c r="A796" i="3"/>
  <c r="Y796" i="3"/>
  <c r="CY796" i="3"/>
  <c r="CZ796" i="3"/>
  <c r="DA796" i="3"/>
  <c r="DB796" i="3"/>
  <c r="DC796" i="3"/>
  <c r="A797" i="3"/>
  <c r="Y797" i="3"/>
  <c r="CY797" i="3"/>
  <c r="CZ797" i="3"/>
  <c r="DA797" i="3"/>
  <c r="DB797" i="3"/>
  <c r="DC797" i="3"/>
  <c r="A798" i="3"/>
  <c r="Y798" i="3"/>
  <c r="CY798" i="3"/>
  <c r="CZ798" i="3"/>
  <c r="DB798" i="3" s="1"/>
  <c r="DA798" i="3"/>
  <c r="DC798" i="3"/>
  <c r="A799" i="3"/>
  <c r="Y799" i="3"/>
  <c r="CY799" i="3"/>
  <c r="CZ799" i="3"/>
  <c r="DA799" i="3"/>
  <c r="DB799" i="3"/>
  <c r="DC799" i="3"/>
  <c r="A800" i="3"/>
  <c r="Y800" i="3"/>
  <c r="CY800" i="3"/>
  <c r="CZ800" i="3"/>
  <c r="DB800" i="3" s="1"/>
  <c r="DA800" i="3"/>
  <c r="DC800" i="3"/>
  <c r="A801" i="3"/>
  <c r="Y801" i="3"/>
  <c r="CY801" i="3"/>
  <c r="CZ801" i="3"/>
  <c r="DA801" i="3"/>
  <c r="DB801" i="3"/>
  <c r="DC801" i="3"/>
  <c r="A802" i="3"/>
  <c r="Y802" i="3"/>
  <c r="CY802" i="3"/>
  <c r="CZ802" i="3"/>
  <c r="DB802" i="3" s="1"/>
  <c r="DA802" i="3"/>
  <c r="DC802" i="3"/>
  <c r="A803" i="3"/>
  <c r="Y803" i="3"/>
  <c r="CY803" i="3"/>
  <c r="CZ803" i="3"/>
  <c r="DB803" i="3" s="1"/>
  <c r="DA803" i="3"/>
  <c r="DC803" i="3"/>
  <c r="A804" i="3"/>
  <c r="Y804" i="3"/>
  <c r="CY804" i="3"/>
  <c r="CZ804" i="3"/>
  <c r="DA804" i="3"/>
  <c r="DB804" i="3"/>
  <c r="DC804" i="3"/>
  <c r="A805" i="3"/>
  <c r="Y805" i="3"/>
  <c r="CY805" i="3"/>
  <c r="CZ805" i="3"/>
  <c r="DA805" i="3"/>
  <c r="DB805" i="3"/>
  <c r="DC805" i="3"/>
  <c r="A806" i="3"/>
  <c r="Y806" i="3"/>
  <c r="CY806" i="3"/>
  <c r="CZ806" i="3"/>
  <c r="DB806" i="3" s="1"/>
  <c r="DA806" i="3"/>
  <c r="DC806" i="3"/>
  <c r="A807" i="3"/>
  <c r="Y807" i="3"/>
  <c r="CY807" i="3"/>
  <c r="CZ807" i="3"/>
  <c r="DB807" i="3" s="1"/>
  <c r="DA807" i="3"/>
  <c r="DC807" i="3"/>
  <c r="A808" i="3"/>
  <c r="Y808" i="3"/>
  <c r="CY808" i="3"/>
  <c r="CZ808" i="3"/>
  <c r="DB808" i="3" s="1"/>
  <c r="DA808" i="3"/>
  <c r="DC808" i="3"/>
  <c r="A809" i="3"/>
  <c r="Y809" i="3"/>
  <c r="CY809" i="3"/>
  <c r="CZ809" i="3"/>
  <c r="DA809" i="3"/>
  <c r="DB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B811" i="3" s="1"/>
  <c r="DA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B815" i="3" s="1"/>
  <c r="DA815" i="3"/>
  <c r="DC815" i="3"/>
  <c r="A816" i="3"/>
  <c r="Y816" i="3"/>
  <c r="CY816" i="3"/>
  <c r="CZ816" i="3"/>
  <c r="DA816" i="3"/>
  <c r="DB816" i="3"/>
  <c r="DC816" i="3"/>
  <c r="A817" i="3"/>
  <c r="Y817" i="3"/>
  <c r="CY817" i="3"/>
  <c r="CZ817" i="3"/>
  <c r="DB817" i="3" s="1"/>
  <c r="DA817" i="3"/>
  <c r="DC817" i="3"/>
  <c r="A818" i="3"/>
  <c r="Y818" i="3"/>
  <c r="CY818" i="3"/>
  <c r="CZ818" i="3"/>
  <c r="DA818" i="3"/>
  <c r="DB818" i="3"/>
  <c r="DC818" i="3"/>
  <c r="A819" i="3"/>
  <c r="Y819" i="3"/>
  <c r="CY819" i="3"/>
  <c r="CZ819" i="3"/>
  <c r="DB819" i="3" s="1"/>
  <c r="DA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B821" i="3" s="1"/>
  <c r="DA821" i="3"/>
  <c r="DC821" i="3"/>
  <c r="A822" i="3"/>
  <c r="Y822" i="3"/>
  <c r="CY822" i="3"/>
  <c r="CZ822" i="3"/>
  <c r="DA822" i="3"/>
  <c r="DB822" i="3"/>
  <c r="DC822" i="3"/>
  <c r="A823" i="3"/>
  <c r="Y823" i="3"/>
  <c r="CY823" i="3"/>
  <c r="CZ823" i="3"/>
  <c r="DB823" i="3" s="1"/>
  <c r="DA823" i="3"/>
  <c r="DC823" i="3"/>
  <c r="A824" i="3"/>
  <c r="Y824" i="3"/>
  <c r="CY824" i="3"/>
  <c r="CZ824" i="3"/>
  <c r="DB824" i="3" s="1"/>
  <c r="DA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A826" i="3"/>
  <c r="DB826" i="3"/>
  <c r="DC826" i="3"/>
  <c r="A827" i="3"/>
  <c r="Y827" i="3"/>
  <c r="CY827" i="3"/>
  <c r="CZ827" i="3"/>
  <c r="DB827" i="3" s="1"/>
  <c r="DA827" i="3"/>
  <c r="DC827" i="3"/>
  <c r="A828" i="3"/>
  <c r="Y828" i="3"/>
  <c r="CY828" i="3"/>
  <c r="CZ828" i="3"/>
  <c r="DA828" i="3"/>
  <c r="DB828" i="3"/>
  <c r="DC828" i="3"/>
  <c r="A829" i="3"/>
  <c r="Y829" i="3"/>
  <c r="CY829" i="3"/>
  <c r="CZ829" i="3"/>
  <c r="DB829" i="3" s="1"/>
  <c r="DA829" i="3"/>
  <c r="DC829" i="3"/>
  <c r="A830" i="3"/>
  <c r="Y830" i="3"/>
  <c r="CY830" i="3"/>
  <c r="CZ830" i="3"/>
  <c r="DA830" i="3"/>
  <c r="DB830" i="3"/>
  <c r="DC830" i="3"/>
  <c r="A831" i="3"/>
  <c r="Y831" i="3"/>
  <c r="CY831" i="3"/>
  <c r="CZ831" i="3"/>
  <c r="DA831" i="3"/>
  <c r="DB831" i="3"/>
  <c r="DC831" i="3"/>
  <c r="A832" i="3"/>
  <c r="Y832" i="3"/>
  <c r="CY832" i="3"/>
  <c r="CZ832" i="3"/>
  <c r="DB832" i="3" s="1"/>
  <c r="DA832" i="3"/>
  <c r="DC832" i="3"/>
  <c r="A833" i="3"/>
  <c r="Y833" i="3"/>
  <c r="CY833" i="3"/>
  <c r="CZ833" i="3"/>
  <c r="DB833" i="3" s="1"/>
  <c r="DA833" i="3"/>
  <c r="DC833" i="3"/>
  <c r="A834" i="3"/>
  <c r="Y834" i="3"/>
  <c r="CY834" i="3"/>
  <c r="CZ834" i="3"/>
  <c r="DA834" i="3"/>
  <c r="DB834" i="3"/>
  <c r="DC834" i="3"/>
  <c r="A835" i="3"/>
  <c r="Y835" i="3"/>
  <c r="CY835" i="3"/>
  <c r="CZ835" i="3"/>
  <c r="DB835" i="3" s="1"/>
  <c r="DA835" i="3"/>
  <c r="DC835" i="3"/>
  <c r="A836" i="3"/>
  <c r="Y836" i="3"/>
  <c r="CY836" i="3"/>
  <c r="CZ836" i="3"/>
  <c r="DA836" i="3"/>
  <c r="DB836" i="3"/>
  <c r="DC836" i="3"/>
  <c r="A837" i="3"/>
  <c r="Y837" i="3"/>
  <c r="CY837" i="3"/>
  <c r="CZ837" i="3"/>
  <c r="DB837" i="3" s="1"/>
  <c r="DA837" i="3"/>
  <c r="DC837" i="3"/>
  <c r="A838" i="3"/>
  <c r="Y838" i="3"/>
  <c r="CY838" i="3"/>
  <c r="CZ838" i="3"/>
  <c r="DA838" i="3"/>
  <c r="DB838" i="3"/>
  <c r="DC838" i="3"/>
  <c r="A839" i="3"/>
  <c r="Y839" i="3"/>
  <c r="CY839" i="3"/>
  <c r="CZ839" i="3"/>
  <c r="DB839" i="3" s="1"/>
  <c r="DA839" i="3"/>
  <c r="DC839" i="3"/>
  <c r="A840" i="3"/>
  <c r="Y840" i="3"/>
  <c r="CY840" i="3"/>
  <c r="CZ840" i="3"/>
  <c r="DB840" i="3" s="1"/>
  <c r="DA840" i="3"/>
  <c r="DC840" i="3"/>
  <c r="A841" i="3"/>
  <c r="Y841" i="3"/>
  <c r="CY841" i="3"/>
  <c r="CZ841" i="3"/>
  <c r="DA841" i="3"/>
  <c r="DB841" i="3"/>
  <c r="DC841" i="3"/>
  <c r="A842" i="3"/>
  <c r="Y842" i="3"/>
  <c r="CY842" i="3"/>
  <c r="CZ842" i="3"/>
  <c r="DA842" i="3"/>
  <c r="DB842" i="3"/>
  <c r="DC842" i="3"/>
  <c r="A843" i="3"/>
  <c r="Y843" i="3"/>
  <c r="CY843" i="3"/>
  <c r="CZ843" i="3"/>
  <c r="DB843" i="3" s="1"/>
  <c r="DA843" i="3"/>
  <c r="DC843" i="3"/>
  <c r="A844" i="3"/>
  <c r="Y844" i="3"/>
  <c r="CY844" i="3"/>
  <c r="CZ844" i="3"/>
  <c r="DB844" i="3" s="1"/>
  <c r="DA844" i="3"/>
  <c r="DC844" i="3"/>
  <c r="A845" i="3"/>
  <c r="Y845" i="3"/>
  <c r="CY845" i="3"/>
  <c r="CZ845" i="3"/>
  <c r="DA845" i="3"/>
  <c r="DB845" i="3"/>
  <c r="DC845" i="3"/>
  <c r="A846" i="3"/>
  <c r="Y846" i="3"/>
  <c r="CY846" i="3"/>
  <c r="CZ846" i="3"/>
  <c r="DA846" i="3"/>
  <c r="DB846" i="3"/>
  <c r="DC846" i="3"/>
  <c r="A847" i="3"/>
  <c r="Y847" i="3"/>
  <c r="CY847" i="3"/>
  <c r="CZ847" i="3"/>
  <c r="DA847" i="3"/>
  <c r="DB847" i="3"/>
  <c r="DC847" i="3"/>
  <c r="A848" i="3"/>
  <c r="Y848" i="3"/>
  <c r="CY848" i="3"/>
  <c r="CZ848" i="3"/>
  <c r="DB848" i="3" s="1"/>
  <c r="DA848" i="3"/>
  <c r="DC848" i="3"/>
  <c r="A849" i="3"/>
  <c r="Y849" i="3"/>
  <c r="CY849" i="3"/>
  <c r="CZ849" i="3"/>
  <c r="DA849" i="3"/>
  <c r="DB849" i="3"/>
  <c r="DC849" i="3"/>
  <c r="A850" i="3"/>
  <c r="Y850" i="3"/>
  <c r="CY850" i="3"/>
  <c r="CZ850" i="3"/>
  <c r="DB850" i="3" s="1"/>
  <c r="DA850" i="3"/>
  <c r="DC850" i="3"/>
  <c r="A851" i="3"/>
  <c r="Y851" i="3"/>
  <c r="CY851" i="3"/>
  <c r="CZ851" i="3"/>
  <c r="DB851" i="3" s="1"/>
  <c r="DA851" i="3"/>
  <c r="DC851" i="3"/>
  <c r="A852" i="3"/>
  <c r="Y852" i="3"/>
  <c r="CY852" i="3"/>
  <c r="CZ852" i="3"/>
  <c r="DA852" i="3"/>
  <c r="DB852" i="3"/>
  <c r="DC852" i="3"/>
  <c r="A853" i="3"/>
  <c r="Y853" i="3"/>
  <c r="CY853" i="3"/>
  <c r="CZ853" i="3"/>
  <c r="DA853" i="3"/>
  <c r="DB853" i="3"/>
  <c r="DC853" i="3"/>
  <c r="A854" i="3"/>
  <c r="Y854" i="3"/>
  <c r="CY854" i="3"/>
  <c r="CZ854" i="3"/>
  <c r="DB854" i="3" s="1"/>
  <c r="DA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A856" i="3"/>
  <c r="DB856" i="3"/>
  <c r="DC856" i="3"/>
  <c r="A857" i="3"/>
  <c r="Y857" i="3"/>
  <c r="CY857" i="3"/>
  <c r="CZ857" i="3"/>
  <c r="DB857" i="3" s="1"/>
  <c r="DA857" i="3"/>
  <c r="DC857" i="3"/>
  <c r="A858" i="3"/>
  <c r="Y858" i="3"/>
  <c r="CY858" i="3"/>
  <c r="CZ858" i="3"/>
  <c r="DB858" i="3" s="1"/>
  <c r="DA858" i="3"/>
  <c r="DC858" i="3"/>
  <c r="A859" i="3"/>
  <c r="Y859" i="3"/>
  <c r="CY859" i="3"/>
  <c r="CZ859" i="3"/>
  <c r="DB859" i="3" s="1"/>
  <c r="DA859" i="3"/>
  <c r="DC859" i="3"/>
  <c r="A860" i="3"/>
  <c r="Y860" i="3"/>
  <c r="CY860" i="3"/>
  <c r="CZ860" i="3"/>
  <c r="DA860" i="3"/>
  <c r="DB860" i="3"/>
  <c r="DC860" i="3"/>
  <c r="A861" i="3"/>
  <c r="Y861" i="3"/>
  <c r="CY861" i="3"/>
  <c r="CZ861" i="3"/>
  <c r="DB861" i="3" s="1"/>
  <c r="DA861" i="3"/>
  <c r="DC861" i="3"/>
  <c r="A862" i="3"/>
  <c r="Y862" i="3"/>
  <c r="CY862" i="3"/>
  <c r="CZ862" i="3"/>
  <c r="DA862" i="3"/>
  <c r="DB862" i="3"/>
  <c r="DC862" i="3"/>
  <c r="A863" i="3"/>
  <c r="Y863" i="3"/>
  <c r="CY863" i="3"/>
  <c r="CZ863" i="3"/>
  <c r="DA863" i="3"/>
  <c r="DB863" i="3"/>
  <c r="DC863" i="3"/>
  <c r="A864" i="3"/>
  <c r="Y864" i="3"/>
  <c r="CY864" i="3"/>
  <c r="CZ864" i="3"/>
  <c r="DB864" i="3" s="1"/>
  <c r="DA864" i="3"/>
  <c r="DC864" i="3"/>
  <c r="A865" i="3"/>
  <c r="Y865" i="3"/>
  <c r="CY865" i="3"/>
  <c r="CZ865" i="3"/>
  <c r="DB865" i="3" s="1"/>
  <c r="DA865" i="3"/>
  <c r="DC865" i="3"/>
  <c r="A866" i="3"/>
  <c r="Y866" i="3"/>
  <c r="CY866" i="3"/>
  <c r="CZ866" i="3"/>
  <c r="DA866" i="3"/>
  <c r="DB866" i="3"/>
  <c r="DC866" i="3"/>
  <c r="A867" i="3"/>
  <c r="Y867" i="3"/>
  <c r="CY867" i="3"/>
  <c r="CZ867" i="3"/>
  <c r="DA867" i="3"/>
  <c r="DB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B869" i="3" s="1"/>
  <c r="DA869" i="3"/>
  <c r="DC869" i="3"/>
  <c r="A870" i="3"/>
  <c r="Y870" i="3"/>
  <c r="CY870" i="3"/>
  <c r="CZ870" i="3"/>
  <c r="DA870" i="3"/>
  <c r="DB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A872" i="3"/>
  <c r="DB872" i="3"/>
  <c r="DC872" i="3"/>
  <c r="A873" i="3"/>
  <c r="Y873" i="3"/>
  <c r="CY873" i="3"/>
  <c r="CZ873" i="3"/>
  <c r="DB873" i="3" s="1"/>
  <c r="DA873" i="3"/>
  <c r="DC873" i="3"/>
  <c r="A874" i="3"/>
  <c r="Y874" i="3"/>
  <c r="CY874" i="3"/>
  <c r="CZ874" i="3"/>
  <c r="DA874" i="3"/>
  <c r="DB874" i="3"/>
  <c r="DC874" i="3"/>
  <c r="A875" i="3"/>
  <c r="Y875" i="3"/>
  <c r="CY875" i="3"/>
  <c r="CZ875" i="3"/>
  <c r="DB875" i="3" s="1"/>
  <c r="DA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A877" i="3"/>
  <c r="DB877" i="3"/>
  <c r="DC877" i="3"/>
  <c r="A878" i="3"/>
  <c r="Y878" i="3"/>
  <c r="CY878" i="3"/>
  <c r="CZ878" i="3"/>
  <c r="DA878" i="3"/>
  <c r="DB878" i="3"/>
  <c r="DC878" i="3"/>
  <c r="A879" i="3"/>
  <c r="Y879" i="3"/>
  <c r="CY879" i="3"/>
  <c r="CZ879" i="3"/>
  <c r="DB879" i="3" s="1"/>
  <c r="DA879" i="3"/>
  <c r="DC879" i="3"/>
  <c r="A880" i="3"/>
  <c r="Y880" i="3"/>
  <c r="CY880" i="3"/>
  <c r="CZ880" i="3"/>
  <c r="DB880" i="3" s="1"/>
  <c r="DA880" i="3"/>
  <c r="DC880" i="3"/>
  <c r="A881" i="3"/>
  <c r="Y881" i="3"/>
  <c r="CY881" i="3"/>
  <c r="CZ881" i="3"/>
  <c r="DA881" i="3"/>
  <c r="DB881" i="3"/>
  <c r="DC881" i="3"/>
  <c r="A882" i="3"/>
  <c r="Y882" i="3"/>
  <c r="CY882" i="3"/>
  <c r="CZ882" i="3"/>
  <c r="DA882" i="3"/>
  <c r="DB882" i="3"/>
  <c r="DC882" i="3"/>
  <c r="A883" i="3"/>
  <c r="Y883" i="3"/>
  <c r="CY883" i="3"/>
  <c r="CZ883" i="3"/>
  <c r="DA883" i="3"/>
  <c r="DB883" i="3"/>
  <c r="DC883" i="3"/>
  <c r="A884" i="3"/>
  <c r="Y884" i="3"/>
  <c r="CY884" i="3"/>
  <c r="CZ884" i="3"/>
  <c r="DB884" i="3" s="1"/>
  <c r="DA884" i="3"/>
  <c r="DC884" i="3"/>
  <c r="A885" i="3"/>
  <c r="Y885" i="3"/>
  <c r="CY885" i="3"/>
  <c r="CZ885" i="3"/>
  <c r="DA885" i="3"/>
  <c r="DB885" i="3"/>
  <c r="DC885" i="3"/>
  <c r="A886" i="3"/>
  <c r="Y886" i="3"/>
  <c r="CY886" i="3"/>
  <c r="CZ886" i="3"/>
  <c r="DB886" i="3" s="1"/>
  <c r="DA886" i="3"/>
  <c r="DC886" i="3"/>
  <c r="A887" i="3"/>
  <c r="Y887" i="3"/>
  <c r="CY887" i="3"/>
  <c r="CZ887" i="3"/>
  <c r="DB887" i="3" s="1"/>
  <c r="DA887" i="3"/>
  <c r="DC887" i="3"/>
  <c r="A888" i="3"/>
  <c r="Y888" i="3"/>
  <c r="CY888" i="3"/>
  <c r="CZ888" i="3"/>
  <c r="DA888" i="3"/>
  <c r="DB888" i="3"/>
  <c r="DC888" i="3"/>
  <c r="A889" i="3"/>
  <c r="Y889" i="3"/>
  <c r="CY889" i="3"/>
  <c r="CZ889" i="3"/>
  <c r="DA889" i="3"/>
  <c r="DB889" i="3"/>
  <c r="DC889" i="3"/>
  <c r="A890" i="3"/>
  <c r="Y890" i="3"/>
  <c r="CY890" i="3"/>
  <c r="CZ890" i="3"/>
  <c r="DB890" i="3" s="1"/>
  <c r="DA890" i="3"/>
  <c r="DC890" i="3"/>
  <c r="A891" i="3"/>
  <c r="Y891" i="3"/>
  <c r="CY891" i="3"/>
  <c r="CZ891" i="3"/>
  <c r="DB891" i="3" s="1"/>
  <c r="DA891" i="3"/>
  <c r="DC891" i="3"/>
  <c r="A892" i="3"/>
  <c r="Y892" i="3"/>
  <c r="CY892" i="3"/>
  <c r="CZ892" i="3"/>
  <c r="DA892" i="3"/>
  <c r="DB892" i="3"/>
  <c r="DC892" i="3"/>
  <c r="A893" i="3"/>
  <c r="Y893" i="3"/>
  <c r="CY893" i="3"/>
  <c r="CZ893" i="3"/>
  <c r="DA893" i="3"/>
  <c r="DB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B895" i="3" s="1"/>
  <c r="DA895" i="3"/>
  <c r="DC895" i="3"/>
  <c r="A896" i="3"/>
  <c r="Y896" i="3"/>
  <c r="CY896" i="3"/>
  <c r="CZ896" i="3"/>
  <c r="DB896" i="3" s="1"/>
  <c r="DA896" i="3"/>
  <c r="DC896" i="3"/>
  <c r="A897" i="3"/>
  <c r="Y897" i="3"/>
  <c r="CY897" i="3"/>
  <c r="CZ897" i="3"/>
  <c r="DA897" i="3"/>
  <c r="DB897" i="3"/>
  <c r="DC897" i="3"/>
  <c r="A898" i="3"/>
  <c r="Y898" i="3"/>
  <c r="CY898" i="3"/>
  <c r="CZ898" i="3"/>
  <c r="DB898" i="3" s="1"/>
  <c r="DA898" i="3"/>
  <c r="DC898" i="3"/>
  <c r="A899" i="3"/>
  <c r="Y899" i="3"/>
  <c r="CY899" i="3"/>
  <c r="CZ899" i="3"/>
  <c r="DA899" i="3"/>
  <c r="DB899" i="3"/>
  <c r="DC899" i="3"/>
  <c r="A900" i="3"/>
  <c r="Y900" i="3"/>
  <c r="CY900" i="3"/>
  <c r="CZ900" i="3"/>
  <c r="DA900" i="3"/>
  <c r="DB900" i="3"/>
  <c r="DC900" i="3"/>
  <c r="A901" i="3"/>
  <c r="Y901" i="3"/>
  <c r="CY901" i="3"/>
  <c r="CZ901" i="3"/>
  <c r="DB901" i="3" s="1"/>
  <c r="DA901" i="3"/>
  <c r="DC901" i="3"/>
  <c r="A902" i="3"/>
  <c r="Y902" i="3"/>
  <c r="CY902" i="3"/>
  <c r="CZ902" i="3"/>
  <c r="DB902" i="3" s="1"/>
  <c r="DA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A904" i="3"/>
  <c r="DB904" i="3"/>
  <c r="DC904" i="3"/>
  <c r="A905" i="3"/>
  <c r="Y905" i="3"/>
  <c r="CY905" i="3"/>
  <c r="CZ905" i="3"/>
  <c r="DB905" i="3" s="1"/>
  <c r="DA905" i="3"/>
  <c r="DC905" i="3"/>
  <c r="A906" i="3"/>
  <c r="Y906" i="3"/>
  <c r="CY906" i="3"/>
  <c r="CZ906" i="3"/>
  <c r="DB906" i="3" s="1"/>
  <c r="DA906" i="3"/>
  <c r="DC906" i="3"/>
  <c r="A907" i="3"/>
  <c r="Y907" i="3"/>
  <c r="CY907" i="3"/>
  <c r="CZ907" i="3"/>
  <c r="DA907" i="3"/>
  <c r="DB907" i="3"/>
  <c r="DC907" i="3"/>
  <c r="A908" i="3"/>
  <c r="Y908" i="3"/>
  <c r="CY908" i="3"/>
  <c r="CZ908" i="3"/>
  <c r="DA908" i="3"/>
  <c r="DB908" i="3"/>
  <c r="DC908" i="3"/>
  <c r="A909" i="3"/>
  <c r="Y909" i="3"/>
  <c r="CY909" i="3"/>
  <c r="CZ909" i="3"/>
  <c r="DA909" i="3"/>
  <c r="DB909" i="3"/>
  <c r="DC909" i="3"/>
  <c r="A910" i="3"/>
  <c r="Y910" i="3"/>
  <c r="CY910" i="3"/>
  <c r="CZ910" i="3"/>
  <c r="DA910" i="3"/>
  <c r="DB910" i="3"/>
  <c r="DC910" i="3"/>
  <c r="A911" i="3"/>
  <c r="Y911" i="3"/>
  <c r="CY911" i="3"/>
  <c r="CZ911" i="3"/>
  <c r="DB911" i="3" s="1"/>
  <c r="DA911" i="3"/>
  <c r="DC911" i="3"/>
  <c r="A912" i="3"/>
  <c r="Y912" i="3"/>
  <c r="CY912" i="3"/>
  <c r="CZ912" i="3"/>
  <c r="DB912" i="3" s="1"/>
  <c r="DA912" i="3"/>
  <c r="DC912" i="3"/>
  <c r="A913" i="3"/>
  <c r="Y913" i="3"/>
  <c r="CY913" i="3"/>
  <c r="CZ913" i="3"/>
  <c r="DA913" i="3"/>
  <c r="DB913" i="3"/>
  <c r="DC913" i="3"/>
  <c r="A914" i="3"/>
  <c r="Y914" i="3"/>
  <c r="CY914" i="3"/>
  <c r="CZ914" i="3"/>
  <c r="DB914" i="3" s="1"/>
  <c r="DA914" i="3"/>
  <c r="DC914" i="3"/>
  <c r="A915" i="3"/>
  <c r="Y915" i="3"/>
  <c r="CY915" i="3"/>
  <c r="CZ915" i="3"/>
  <c r="DA915" i="3"/>
  <c r="DB915" i="3"/>
  <c r="DC915" i="3"/>
  <c r="A916" i="3"/>
  <c r="Y916" i="3"/>
  <c r="CY916" i="3"/>
  <c r="CZ916" i="3"/>
  <c r="DA916" i="3"/>
  <c r="DB916" i="3"/>
  <c r="DC916" i="3"/>
  <c r="A917" i="3"/>
  <c r="Y917" i="3"/>
  <c r="CY917" i="3"/>
  <c r="CZ917" i="3"/>
  <c r="DB917" i="3" s="1"/>
  <c r="DA917" i="3"/>
  <c r="DC917" i="3"/>
  <c r="A918" i="3"/>
  <c r="Y918" i="3"/>
  <c r="CY918" i="3"/>
  <c r="CZ918" i="3"/>
  <c r="DB918" i="3" s="1"/>
  <c r="DA918" i="3"/>
  <c r="DC918" i="3"/>
  <c r="A919" i="3"/>
  <c r="Y919" i="3"/>
  <c r="CY919" i="3"/>
  <c r="CZ919" i="3"/>
  <c r="DB919" i="3" s="1"/>
  <c r="DA919" i="3"/>
  <c r="DC919" i="3"/>
  <c r="A920" i="3"/>
  <c r="Y920" i="3"/>
  <c r="CY920" i="3"/>
  <c r="CZ920" i="3"/>
  <c r="DB920" i="3" s="1"/>
  <c r="DA920" i="3"/>
  <c r="DC920" i="3"/>
  <c r="A921" i="3"/>
  <c r="Y921" i="3"/>
  <c r="CY921" i="3"/>
  <c r="CZ921" i="3"/>
  <c r="DA921" i="3"/>
  <c r="DB921" i="3"/>
  <c r="DC921" i="3"/>
  <c r="A922" i="3"/>
  <c r="Y922" i="3"/>
  <c r="CY922" i="3"/>
  <c r="CZ922" i="3"/>
  <c r="DA922" i="3"/>
  <c r="DB922" i="3"/>
  <c r="DC922" i="3"/>
  <c r="A923" i="3"/>
  <c r="Y923" i="3"/>
  <c r="CY923" i="3"/>
  <c r="CZ923" i="3"/>
  <c r="DB923" i="3" s="1"/>
  <c r="DA923" i="3"/>
  <c r="DC923" i="3"/>
  <c r="A924" i="3"/>
  <c r="Y924" i="3"/>
  <c r="CY924" i="3"/>
  <c r="CZ924" i="3"/>
  <c r="DA924" i="3"/>
  <c r="DB924" i="3"/>
  <c r="DC924" i="3"/>
  <c r="A925" i="3"/>
  <c r="Y925" i="3"/>
  <c r="CY925" i="3"/>
  <c r="CZ925" i="3"/>
  <c r="DB925" i="3" s="1"/>
  <c r="DA925" i="3"/>
  <c r="DC925" i="3"/>
  <c r="A926" i="3"/>
  <c r="Y926" i="3"/>
  <c r="CY926" i="3"/>
  <c r="CZ926" i="3"/>
  <c r="DB926" i="3" s="1"/>
  <c r="DA926" i="3"/>
  <c r="DC926" i="3"/>
  <c r="A927" i="3"/>
  <c r="Y927" i="3"/>
  <c r="CY927" i="3"/>
  <c r="CZ927" i="3"/>
  <c r="DA927" i="3"/>
  <c r="DB927" i="3"/>
  <c r="DC927" i="3"/>
  <c r="A928" i="3"/>
  <c r="Y928" i="3"/>
  <c r="CY928" i="3"/>
  <c r="CZ928" i="3"/>
  <c r="DA928" i="3"/>
  <c r="DB928" i="3"/>
  <c r="DC928" i="3"/>
  <c r="A929" i="3"/>
  <c r="Y929" i="3"/>
  <c r="CY929" i="3"/>
  <c r="CZ929" i="3"/>
  <c r="DA929" i="3"/>
  <c r="DB929" i="3"/>
  <c r="DC929" i="3"/>
  <c r="A930" i="3"/>
  <c r="Y930" i="3"/>
  <c r="CY930" i="3"/>
  <c r="CZ930" i="3"/>
  <c r="DB930" i="3" s="1"/>
  <c r="DA930" i="3"/>
  <c r="DC930" i="3"/>
  <c r="A931" i="3"/>
  <c r="Y931" i="3"/>
  <c r="CY931" i="3"/>
  <c r="CZ931" i="3"/>
  <c r="DA931" i="3"/>
  <c r="DB931" i="3"/>
  <c r="DC931" i="3"/>
  <c r="A932" i="3"/>
  <c r="Y932" i="3"/>
  <c r="CY932" i="3"/>
  <c r="CZ932" i="3"/>
  <c r="DB932" i="3" s="1"/>
  <c r="DA932" i="3"/>
  <c r="DC932" i="3"/>
  <c r="A933" i="3"/>
  <c r="Y933" i="3"/>
  <c r="CY933" i="3"/>
  <c r="CZ933" i="3"/>
  <c r="DB933" i="3" s="1"/>
  <c r="DA933" i="3"/>
  <c r="DC933" i="3"/>
  <c r="A934" i="3"/>
  <c r="Y934" i="3"/>
  <c r="CY934" i="3"/>
  <c r="CZ934" i="3"/>
  <c r="DA934" i="3"/>
  <c r="DB934" i="3"/>
  <c r="DC934" i="3"/>
  <c r="A935" i="3"/>
  <c r="Y935" i="3"/>
  <c r="CY935" i="3"/>
  <c r="CZ935" i="3"/>
  <c r="DA935" i="3"/>
  <c r="DB935" i="3"/>
  <c r="DC935" i="3"/>
  <c r="A936" i="3"/>
  <c r="Y936" i="3"/>
  <c r="CY936" i="3"/>
  <c r="CZ936" i="3"/>
  <c r="DB936" i="3" s="1"/>
  <c r="DA936" i="3"/>
  <c r="DC936" i="3"/>
  <c r="A937" i="3"/>
  <c r="Y937" i="3"/>
  <c r="CY937" i="3"/>
  <c r="CZ937" i="3"/>
  <c r="DB937" i="3" s="1"/>
  <c r="DA937" i="3"/>
  <c r="DC937" i="3"/>
  <c r="A938" i="3"/>
  <c r="Y938" i="3"/>
  <c r="CY938" i="3"/>
  <c r="CZ938" i="3"/>
  <c r="DA938" i="3"/>
  <c r="DB938" i="3"/>
  <c r="DC938" i="3"/>
  <c r="A939" i="3"/>
  <c r="Y939" i="3"/>
  <c r="CY939" i="3"/>
  <c r="CZ939" i="3"/>
  <c r="DA939" i="3"/>
  <c r="DB939" i="3"/>
  <c r="DC939" i="3"/>
  <c r="A940" i="3"/>
  <c r="Y940" i="3"/>
  <c r="CY940" i="3"/>
  <c r="CZ940" i="3"/>
  <c r="DB940" i="3" s="1"/>
  <c r="DA940" i="3"/>
  <c r="DC940" i="3"/>
  <c r="A941" i="3"/>
  <c r="Y941" i="3"/>
  <c r="CY941" i="3"/>
  <c r="CZ941" i="3"/>
  <c r="DB941" i="3" s="1"/>
  <c r="DA941" i="3"/>
  <c r="DC941" i="3"/>
  <c r="A942" i="3"/>
  <c r="Y942" i="3"/>
  <c r="CY942" i="3"/>
  <c r="CZ942" i="3"/>
  <c r="DA942" i="3"/>
  <c r="DB942" i="3"/>
  <c r="DC942" i="3"/>
  <c r="A943" i="3"/>
  <c r="Y943" i="3"/>
  <c r="CY943" i="3"/>
  <c r="CZ943" i="3"/>
  <c r="DA943" i="3"/>
  <c r="DB943" i="3"/>
  <c r="DC943" i="3"/>
  <c r="A944" i="3"/>
  <c r="Y944" i="3"/>
  <c r="CY944" i="3"/>
  <c r="CZ944" i="3"/>
  <c r="DA944" i="3"/>
  <c r="DB944" i="3"/>
  <c r="DC944" i="3"/>
  <c r="A945" i="3"/>
  <c r="Y945" i="3"/>
  <c r="CY945" i="3"/>
  <c r="CZ945" i="3"/>
  <c r="DB945" i="3" s="1"/>
  <c r="DA945" i="3"/>
  <c r="DC945" i="3"/>
  <c r="A946" i="3"/>
  <c r="Y946" i="3"/>
  <c r="CY946" i="3"/>
  <c r="CZ946" i="3"/>
  <c r="DA946" i="3"/>
  <c r="DB946" i="3"/>
  <c r="DC946" i="3"/>
  <c r="A947" i="3"/>
  <c r="Y947" i="3"/>
  <c r="CY947" i="3"/>
  <c r="CZ947" i="3"/>
  <c r="DB947" i="3" s="1"/>
  <c r="DA947" i="3"/>
  <c r="DC947" i="3"/>
  <c r="A948" i="3"/>
  <c r="Y948" i="3"/>
  <c r="CY948" i="3"/>
  <c r="CZ948" i="3"/>
  <c r="DB948" i="3" s="1"/>
  <c r="DA948" i="3"/>
  <c r="DC948" i="3"/>
  <c r="A949" i="3"/>
  <c r="Y949" i="3"/>
  <c r="CY949" i="3"/>
  <c r="CZ949" i="3"/>
  <c r="DA949" i="3"/>
  <c r="DB949" i="3"/>
  <c r="DC949" i="3"/>
  <c r="A950" i="3"/>
  <c r="Y950" i="3"/>
  <c r="CY950" i="3"/>
  <c r="CZ950" i="3"/>
  <c r="DA950" i="3"/>
  <c r="DB950" i="3"/>
  <c r="DC950" i="3"/>
  <c r="A951" i="3"/>
  <c r="Y951" i="3"/>
  <c r="CY951" i="3"/>
  <c r="CZ951" i="3"/>
  <c r="DB951" i="3" s="1"/>
  <c r="DA951" i="3"/>
  <c r="DC951" i="3"/>
  <c r="A952" i="3"/>
  <c r="Y952" i="3"/>
  <c r="CY952" i="3"/>
  <c r="CZ952" i="3"/>
  <c r="DB952" i="3" s="1"/>
  <c r="DA952" i="3"/>
  <c r="DC952" i="3"/>
  <c r="A953" i="3"/>
  <c r="Y953" i="3"/>
  <c r="CY953" i="3"/>
  <c r="CZ953" i="3"/>
  <c r="DA953" i="3"/>
  <c r="DB953" i="3"/>
  <c r="DC953" i="3"/>
  <c r="A954" i="3"/>
  <c r="Y954" i="3"/>
  <c r="CY954" i="3"/>
  <c r="CZ954" i="3"/>
  <c r="DA954" i="3"/>
  <c r="DB954" i="3"/>
  <c r="DC954" i="3"/>
  <c r="A955" i="3"/>
  <c r="Y955" i="3"/>
  <c r="CY955" i="3"/>
  <c r="CZ955" i="3"/>
  <c r="DB955" i="3" s="1"/>
  <c r="DA955" i="3"/>
  <c r="DC955" i="3"/>
  <c r="A956" i="3"/>
  <c r="Y956" i="3"/>
  <c r="CY956" i="3"/>
  <c r="CZ956" i="3"/>
  <c r="DB956" i="3" s="1"/>
  <c r="DA956" i="3"/>
  <c r="DC956" i="3"/>
  <c r="A957" i="3"/>
  <c r="Y957" i="3"/>
  <c r="CY957" i="3"/>
  <c r="CZ957" i="3"/>
  <c r="DA957" i="3"/>
  <c r="DB957" i="3"/>
  <c r="DC957" i="3"/>
  <c r="A958" i="3"/>
  <c r="Y958" i="3"/>
  <c r="CY958" i="3"/>
  <c r="CZ958" i="3"/>
  <c r="DA958" i="3"/>
  <c r="DB958" i="3"/>
  <c r="DC958" i="3"/>
  <c r="A959" i="3"/>
  <c r="Y959" i="3"/>
  <c r="CY959" i="3"/>
  <c r="CZ959" i="3"/>
  <c r="DA959" i="3"/>
  <c r="DB959" i="3"/>
  <c r="DC959" i="3"/>
  <c r="A960" i="3"/>
  <c r="Y960" i="3"/>
  <c r="CY960" i="3"/>
  <c r="CZ960" i="3"/>
  <c r="DB960" i="3" s="1"/>
  <c r="DA960" i="3"/>
  <c r="DC960" i="3"/>
  <c r="A961" i="3"/>
  <c r="Y961" i="3"/>
  <c r="CY961" i="3"/>
  <c r="CZ961" i="3"/>
  <c r="DA961" i="3"/>
  <c r="DB961" i="3"/>
  <c r="DC961" i="3"/>
  <c r="A962" i="3"/>
  <c r="Y962" i="3"/>
  <c r="CY962" i="3"/>
  <c r="CZ962" i="3"/>
  <c r="DA962" i="3"/>
  <c r="DB962" i="3"/>
  <c r="DC962" i="3"/>
  <c r="A963" i="3"/>
  <c r="Y963" i="3"/>
  <c r="CY963" i="3"/>
  <c r="CZ963" i="3"/>
  <c r="DB963" i="3" s="1"/>
  <c r="DA963" i="3"/>
  <c r="DC963" i="3"/>
  <c r="A964" i="3"/>
  <c r="Y964" i="3"/>
  <c r="CY964" i="3"/>
  <c r="CZ964" i="3"/>
  <c r="DB964" i="3" s="1"/>
  <c r="DA964" i="3"/>
  <c r="DC964" i="3"/>
  <c r="A965" i="3"/>
  <c r="Y965" i="3"/>
  <c r="CY965" i="3"/>
  <c r="CZ965" i="3"/>
  <c r="DA965" i="3"/>
  <c r="DB965" i="3"/>
  <c r="DC965" i="3"/>
  <c r="A966" i="3"/>
  <c r="Y966" i="3"/>
  <c r="CY966" i="3"/>
  <c r="CZ966" i="3"/>
  <c r="DB966" i="3" s="1"/>
  <c r="DA966" i="3"/>
  <c r="DC966" i="3"/>
  <c r="A967" i="3"/>
  <c r="Y967" i="3"/>
  <c r="CY967" i="3"/>
  <c r="CZ967" i="3"/>
  <c r="DA967" i="3"/>
  <c r="DB967" i="3"/>
  <c r="DC967" i="3"/>
  <c r="A968" i="3"/>
  <c r="Y968" i="3"/>
  <c r="CY968" i="3"/>
  <c r="CZ968" i="3"/>
  <c r="DB968" i="3" s="1"/>
  <c r="DA968" i="3"/>
  <c r="DC968" i="3"/>
  <c r="A969" i="3"/>
  <c r="Y969" i="3"/>
  <c r="CY969" i="3"/>
  <c r="CZ969" i="3"/>
  <c r="DA969" i="3"/>
  <c r="DB969" i="3"/>
  <c r="DC969" i="3"/>
  <c r="A970" i="3"/>
  <c r="Y970" i="3"/>
  <c r="CY970" i="3"/>
  <c r="CZ970" i="3"/>
  <c r="DA970" i="3"/>
  <c r="DB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B972" i="3" s="1"/>
  <c r="DA972" i="3"/>
  <c r="DC972" i="3"/>
  <c r="A973" i="3"/>
  <c r="Y973" i="3"/>
  <c r="CY973" i="3"/>
  <c r="CZ973" i="3"/>
  <c r="DB973" i="3" s="1"/>
  <c r="DA973" i="3"/>
  <c r="DC973" i="3"/>
  <c r="A974" i="3"/>
  <c r="Y974" i="3"/>
  <c r="CY974" i="3"/>
  <c r="CZ974" i="3"/>
  <c r="DA974" i="3"/>
  <c r="DB974" i="3"/>
  <c r="DC974" i="3"/>
  <c r="A975" i="3"/>
  <c r="Y975" i="3"/>
  <c r="CY975" i="3"/>
  <c r="CZ975" i="3"/>
  <c r="DB975" i="3" s="1"/>
  <c r="DA975" i="3"/>
  <c r="DC975" i="3"/>
  <c r="A976" i="3"/>
  <c r="Y976" i="3"/>
  <c r="CY976" i="3"/>
  <c r="CZ976" i="3"/>
  <c r="DA976" i="3"/>
  <c r="DB976" i="3"/>
  <c r="DC976" i="3"/>
  <c r="A977" i="3"/>
  <c r="Y977" i="3"/>
  <c r="CY977" i="3"/>
  <c r="CZ977" i="3"/>
  <c r="DA977" i="3"/>
  <c r="DB977" i="3"/>
  <c r="DC977" i="3"/>
  <c r="A978" i="3"/>
  <c r="Y978" i="3"/>
  <c r="CY978" i="3"/>
  <c r="CZ978" i="3"/>
  <c r="DB978" i="3" s="1"/>
  <c r="DA978" i="3"/>
  <c r="DC978" i="3"/>
  <c r="A979" i="3"/>
  <c r="Y979" i="3"/>
  <c r="CY979" i="3"/>
  <c r="CZ979" i="3"/>
  <c r="DB979" i="3" s="1"/>
  <c r="DA979" i="3"/>
  <c r="DC979" i="3"/>
  <c r="A980" i="3"/>
  <c r="Y980" i="3"/>
  <c r="CY980" i="3"/>
  <c r="CZ980" i="3"/>
  <c r="DA980" i="3"/>
  <c r="DB980" i="3"/>
  <c r="DC980" i="3"/>
  <c r="A981" i="3"/>
  <c r="Y981" i="3"/>
  <c r="CY981" i="3"/>
  <c r="CZ981" i="3"/>
  <c r="DA981" i="3"/>
  <c r="DB981" i="3"/>
  <c r="DC981" i="3"/>
  <c r="A982" i="3"/>
  <c r="Y982" i="3"/>
  <c r="CY982" i="3"/>
  <c r="CZ982" i="3"/>
  <c r="DB982" i="3" s="1"/>
  <c r="DA982" i="3"/>
  <c r="DC982" i="3"/>
  <c r="A983" i="3"/>
  <c r="Y983" i="3"/>
  <c r="CY983" i="3"/>
  <c r="CZ983" i="3"/>
  <c r="DB983" i="3" s="1"/>
  <c r="DA983" i="3"/>
  <c r="DC983" i="3"/>
  <c r="A984" i="3"/>
  <c r="Y984" i="3"/>
  <c r="CY984" i="3"/>
  <c r="CZ984" i="3"/>
  <c r="DA984" i="3"/>
  <c r="DB984" i="3"/>
  <c r="DC984" i="3"/>
  <c r="A985" i="3"/>
  <c r="Y985" i="3"/>
  <c r="CY985" i="3"/>
  <c r="CZ985" i="3"/>
  <c r="DA985" i="3"/>
  <c r="DB985" i="3"/>
  <c r="DC985" i="3"/>
  <c r="A986" i="3"/>
  <c r="Y986" i="3"/>
  <c r="CY986" i="3"/>
  <c r="CZ986" i="3"/>
  <c r="DB986" i="3" s="1"/>
  <c r="DA986" i="3"/>
  <c r="DC986" i="3"/>
  <c r="A987" i="3"/>
  <c r="Y987" i="3"/>
  <c r="CY987" i="3"/>
  <c r="CZ987" i="3"/>
  <c r="DB987" i="3" s="1"/>
  <c r="DA987" i="3"/>
  <c r="DC987" i="3"/>
  <c r="A988" i="3"/>
  <c r="Y988" i="3"/>
  <c r="CY988" i="3"/>
  <c r="CZ988" i="3"/>
  <c r="DB988" i="3" s="1"/>
  <c r="DA988" i="3"/>
  <c r="DC988" i="3"/>
  <c r="A989" i="3"/>
  <c r="Y989" i="3"/>
  <c r="CY989" i="3"/>
  <c r="CZ989" i="3"/>
  <c r="DA989" i="3"/>
  <c r="DB989" i="3"/>
  <c r="DC989" i="3"/>
  <c r="A990" i="3"/>
  <c r="Y990" i="3"/>
  <c r="CY990" i="3"/>
  <c r="CZ990" i="3"/>
  <c r="DB990" i="3" s="1"/>
  <c r="DA990" i="3"/>
  <c r="DC990" i="3"/>
  <c r="A991" i="3"/>
  <c r="Y991" i="3"/>
  <c r="CY991" i="3"/>
  <c r="CZ991" i="3"/>
  <c r="DA991" i="3"/>
  <c r="DB991" i="3"/>
  <c r="DC991" i="3"/>
  <c r="A992" i="3"/>
  <c r="Y992" i="3"/>
  <c r="CY992" i="3"/>
  <c r="CZ992" i="3"/>
  <c r="DA992" i="3"/>
  <c r="DB992" i="3"/>
  <c r="DC992" i="3"/>
  <c r="A993" i="3"/>
  <c r="Y993" i="3"/>
  <c r="CY993" i="3"/>
  <c r="CZ993" i="3"/>
  <c r="DB993" i="3" s="1"/>
  <c r="DA993" i="3"/>
  <c r="DC993" i="3"/>
  <c r="A994" i="3"/>
  <c r="Y994" i="3"/>
  <c r="CY994" i="3"/>
  <c r="CZ994" i="3"/>
  <c r="DB994" i="3" s="1"/>
  <c r="DA994" i="3"/>
  <c r="DC994" i="3"/>
  <c r="A995" i="3"/>
  <c r="Y995" i="3"/>
  <c r="CY995" i="3"/>
  <c r="CZ995" i="3"/>
  <c r="DA995" i="3"/>
  <c r="DB995" i="3"/>
  <c r="DC995" i="3"/>
  <c r="A996" i="3"/>
  <c r="Y996" i="3"/>
  <c r="CY996" i="3"/>
  <c r="CZ996" i="3"/>
  <c r="DA996" i="3"/>
  <c r="DB996" i="3"/>
  <c r="DC996" i="3"/>
  <c r="A997" i="3"/>
  <c r="Y997" i="3"/>
  <c r="CY997" i="3"/>
  <c r="CZ997" i="3"/>
  <c r="DB997" i="3" s="1"/>
  <c r="DA997" i="3"/>
  <c r="DC997" i="3"/>
  <c r="A998" i="3"/>
  <c r="Y998" i="3"/>
  <c r="CY998" i="3"/>
  <c r="CZ998" i="3"/>
  <c r="DB998" i="3" s="1"/>
  <c r="DA998" i="3"/>
  <c r="DC998" i="3"/>
  <c r="A999" i="3"/>
  <c r="Y999" i="3"/>
  <c r="CY999" i="3"/>
  <c r="CZ999" i="3"/>
  <c r="DA999" i="3"/>
  <c r="DB999" i="3"/>
  <c r="DC999" i="3"/>
  <c r="A1000" i="3"/>
  <c r="Y1000" i="3"/>
  <c r="CY1000" i="3"/>
  <c r="CZ1000" i="3"/>
  <c r="DA1000" i="3"/>
  <c r="DB1000" i="3"/>
  <c r="DC1000" i="3"/>
  <c r="A1001" i="3"/>
  <c r="Y1001" i="3"/>
  <c r="CY1001" i="3"/>
  <c r="CZ1001" i="3"/>
  <c r="DB1001" i="3" s="1"/>
  <c r="DA1001" i="3"/>
  <c r="DC1001" i="3"/>
  <c r="A1002" i="3"/>
  <c r="Y1002" i="3"/>
  <c r="CY1002" i="3"/>
  <c r="CZ1002" i="3"/>
  <c r="DB1002" i="3" s="1"/>
  <c r="DA1002" i="3"/>
  <c r="DC1002" i="3"/>
  <c r="A1003" i="3"/>
  <c r="Y1003" i="3"/>
  <c r="CY1003" i="3"/>
  <c r="CZ1003" i="3"/>
  <c r="DB1003" i="3" s="1"/>
  <c r="DA1003" i="3"/>
  <c r="DC1003" i="3"/>
  <c r="A1004" i="3"/>
  <c r="Y1004" i="3"/>
  <c r="CY1004" i="3"/>
  <c r="CZ1004" i="3"/>
  <c r="DB1004" i="3" s="1"/>
  <c r="DA1004" i="3"/>
  <c r="DC1004" i="3"/>
  <c r="A1005" i="3"/>
  <c r="Y1005" i="3"/>
  <c r="CY1005" i="3"/>
  <c r="CZ1005" i="3"/>
  <c r="DA1005" i="3"/>
  <c r="DB1005" i="3"/>
  <c r="DC1005" i="3"/>
  <c r="A1006" i="3"/>
  <c r="Y1006" i="3"/>
  <c r="CY1006" i="3"/>
  <c r="CZ1006" i="3"/>
  <c r="DA1006" i="3"/>
  <c r="DB1006" i="3"/>
  <c r="DC1006" i="3"/>
  <c r="A1007" i="3"/>
  <c r="Y1007" i="3"/>
  <c r="CY1007" i="3"/>
  <c r="CZ1007" i="3"/>
  <c r="DB1007" i="3" s="1"/>
  <c r="DA1007" i="3"/>
  <c r="DC1007" i="3"/>
  <c r="A1008" i="3"/>
  <c r="Y1008" i="3"/>
  <c r="CY1008" i="3"/>
  <c r="CZ1008" i="3"/>
  <c r="DA1008" i="3"/>
  <c r="DB1008" i="3"/>
  <c r="DC1008" i="3"/>
  <c r="A1009" i="3"/>
  <c r="Y1009" i="3"/>
  <c r="CY1009" i="3"/>
  <c r="CZ1009" i="3"/>
  <c r="DB1009" i="3" s="1"/>
  <c r="DA1009" i="3"/>
  <c r="DC1009" i="3"/>
  <c r="A1010" i="3"/>
  <c r="Y1010" i="3"/>
  <c r="CY1010" i="3"/>
  <c r="CZ1010" i="3"/>
  <c r="DB1010" i="3" s="1"/>
  <c r="DA1010" i="3"/>
  <c r="DC1010" i="3"/>
  <c r="A1011" i="3"/>
  <c r="Y1011" i="3"/>
  <c r="CY1011" i="3"/>
  <c r="CZ1011" i="3"/>
  <c r="DA1011" i="3"/>
  <c r="DB1011" i="3"/>
  <c r="DC1011" i="3"/>
  <c r="A1012" i="3"/>
  <c r="Y1012" i="3"/>
  <c r="CY1012" i="3"/>
  <c r="CZ1012" i="3"/>
  <c r="DA1012" i="3"/>
  <c r="DB1012" i="3"/>
  <c r="DC1012" i="3"/>
  <c r="A1013" i="3"/>
  <c r="Y1013" i="3"/>
  <c r="CY1013" i="3"/>
  <c r="CZ1013" i="3"/>
  <c r="DA1013" i="3"/>
  <c r="DB1013" i="3"/>
  <c r="DC1013" i="3"/>
  <c r="A1014" i="3"/>
  <c r="Y1014" i="3"/>
  <c r="CY1014" i="3"/>
  <c r="CZ1014" i="3"/>
  <c r="DB1014" i="3" s="1"/>
  <c r="DA1014" i="3"/>
  <c r="DC1014" i="3"/>
  <c r="A1015" i="3"/>
  <c r="Y1015" i="3"/>
  <c r="CY1015" i="3"/>
  <c r="CZ1015" i="3"/>
  <c r="DA1015" i="3"/>
  <c r="DB1015" i="3"/>
  <c r="DC1015" i="3"/>
  <c r="A1016" i="3"/>
  <c r="Y1016" i="3"/>
  <c r="CY1016" i="3"/>
  <c r="CZ1016" i="3"/>
  <c r="DA1016" i="3"/>
  <c r="DB1016" i="3"/>
  <c r="DC1016" i="3"/>
  <c r="A1017" i="3"/>
  <c r="Y1017" i="3"/>
  <c r="CY1017" i="3"/>
  <c r="CZ1017" i="3"/>
  <c r="DB1017" i="3" s="1"/>
  <c r="DA1017" i="3"/>
  <c r="DC1017" i="3"/>
  <c r="A1018" i="3"/>
  <c r="Y1018" i="3"/>
  <c r="CY1018" i="3"/>
  <c r="CZ1018" i="3"/>
  <c r="DB1018" i="3" s="1"/>
  <c r="DA1018" i="3"/>
  <c r="DC1018" i="3"/>
  <c r="A1019" i="3"/>
  <c r="Y1019" i="3"/>
  <c r="CY1019" i="3"/>
  <c r="CZ1019" i="3"/>
  <c r="DA1019" i="3"/>
  <c r="DB1019" i="3"/>
  <c r="DC1019" i="3"/>
  <c r="A1020" i="3"/>
  <c r="Y1020" i="3"/>
  <c r="CY1020" i="3"/>
  <c r="CZ1020" i="3"/>
  <c r="DB1020" i="3" s="1"/>
  <c r="DA1020" i="3"/>
  <c r="DC1020" i="3"/>
  <c r="A1021" i="3"/>
  <c r="Y1021" i="3"/>
  <c r="CY1021" i="3"/>
  <c r="CZ1021" i="3"/>
  <c r="DA1021" i="3"/>
  <c r="DB1021" i="3"/>
  <c r="DC1021" i="3"/>
  <c r="A1022" i="3"/>
  <c r="Y1022" i="3"/>
  <c r="CY1022" i="3"/>
  <c r="CZ1022" i="3"/>
  <c r="DB1022" i="3" s="1"/>
  <c r="DA1022" i="3"/>
  <c r="DC1022" i="3"/>
  <c r="A1023" i="3"/>
  <c r="Y1023" i="3"/>
  <c r="CY1023" i="3"/>
  <c r="CZ1023" i="3"/>
  <c r="DA1023" i="3"/>
  <c r="DB1023" i="3"/>
  <c r="DC1023" i="3"/>
  <c r="A1024" i="3"/>
  <c r="Y1024" i="3"/>
  <c r="CY1024" i="3"/>
  <c r="CZ1024" i="3"/>
  <c r="DB1024" i="3" s="1"/>
  <c r="DA1024" i="3"/>
  <c r="DC1024" i="3"/>
  <c r="A1025" i="3"/>
  <c r="Y1025" i="3"/>
  <c r="CY1025" i="3"/>
  <c r="CZ1025" i="3"/>
  <c r="DB1025" i="3" s="1"/>
  <c r="DA1025" i="3"/>
  <c r="DC1025" i="3"/>
  <c r="A1026" i="3"/>
  <c r="Y1026" i="3"/>
  <c r="CY1026" i="3"/>
  <c r="CZ1026" i="3"/>
  <c r="DA1026" i="3"/>
  <c r="DB1026" i="3"/>
  <c r="DC1026" i="3"/>
  <c r="A1027" i="3"/>
  <c r="Y1027" i="3"/>
  <c r="CY1027" i="3"/>
  <c r="CZ1027" i="3"/>
  <c r="DB1027" i="3" s="1"/>
  <c r="DA1027" i="3"/>
  <c r="DC1027" i="3"/>
  <c r="A1028" i="3"/>
  <c r="Y1028" i="3"/>
  <c r="CY1028" i="3"/>
  <c r="CZ1028" i="3"/>
  <c r="DA1028" i="3"/>
  <c r="DB1028" i="3"/>
  <c r="DC1028" i="3"/>
  <c r="A1029" i="3"/>
  <c r="Y1029" i="3"/>
  <c r="CY1029" i="3"/>
  <c r="CZ1029" i="3"/>
  <c r="DB1029" i="3" s="1"/>
  <c r="DA1029" i="3"/>
  <c r="DC1029" i="3"/>
  <c r="A1030" i="3"/>
  <c r="Y1030" i="3"/>
  <c r="CY1030" i="3"/>
  <c r="CZ1030" i="3"/>
  <c r="DA1030" i="3"/>
  <c r="DB1030" i="3"/>
  <c r="DC1030" i="3"/>
  <c r="A1031" i="3"/>
  <c r="Y1031" i="3"/>
  <c r="CY1031" i="3"/>
  <c r="CZ1031" i="3"/>
  <c r="DB1031" i="3" s="1"/>
  <c r="DA1031" i="3"/>
  <c r="DC1031" i="3"/>
  <c r="A1032" i="3"/>
  <c r="Y1032" i="3"/>
  <c r="CY1032" i="3"/>
  <c r="CZ1032" i="3"/>
  <c r="DA1032" i="3"/>
  <c r="DB1032" i="3"/>
  <c r="DC1032" i="3"/>
  <c r="A1033" i="3"/>
  <c r="Y1033" i="3"/>
  <c r="CY1033" i="3"/>
  <c r="CZ1033" i="3"/>
  <c r="DB1033" i="3" s="1"/>
  <c r="DA1033" i="3"/>
  <c r="DC1033" i="3"/>
  <c r="A1034" i="3"/>
  <c r="Y1034" i="3"/>
  <c r="CY1034" i="3"/>
  <c r="CZ1034" i="3"/>
  <c r="DA1034" i="3"/>
  <c r="DB1034" i="3"/>
  <c r="DC1034" i="3"/>
  <c r="A1035" i="3"/>
  <c r="Y1035" i="3"/>
  <c r="CY1035" i="3"/>
  <c r="CZ1035" i="3"/>
  <c r="DB1035" i="3" s="1"/>
  <c r="DA1035" i="3"/>
  <c r="DC1035" i="3"/>
  <c r="A1036" i="3"/>
  <c r="Y1036" i="3"/>
  <c r="CY1036" i="3"/>
  <c r="CZ1036" i="3"/>
  <c r="DA1036" i="3"/>
  <c r="DB1036" i="3"/>
  <c r="DC1036" i="3"/>
  <c r="A1037" i="3"/>
  <c r="Y1037" i="3"/>
  <c r="CY1037" i="3"/>
  <c r="CZ1037" i="3"/>
  <c r="DB1037" i="3" s="1"/>
  <c r="DA1037" i="3"/>
  <c r="DC1037" i="3"/>
  <c r="A1038" i="3"/>
  <c r="Y1038" i="3"/>
  <c r="CY1038" i="3"/>
  <c r="CZ1038" i="3"/>
  <c r="DA1038" i="3"/>
  <c r="DB1038" i="3"/>
  <c r="DC1038" i="3"/>
  <c r="A1039" i="3"/>
  <c r="Y1039" i="3"/>
  <c r="CY1039" i="3"/>
  <c r="CZ1039" i="3"/>
  <c r="DB1039" i="3" s="1"/>
  <c r="DA1039" i="3"/>
  <c r="DC1039" i="3"/>
  <c r="A1040" i="3"/>
  <c r="Y1040" i="3"/>
  <c r="CY1040" i="3"/>
  <c r="CZ1040" i="3"/>
  <c r="DB1040" i="3" s="1"/>
  <c r="DA1040" i="3"/>
  <c r="DC1040" i="3"/>
  <c r="A1041" i="3"/>
  <c r="Y1041" i="3"/>
  <c r="CY1041" i="3"/>
  <c r="CZ1041" i="3"/>
  <c r="DA1041" i="3"/>
  <c r="DB1041" i="3"/>
  <c r="DC1041" i="3"/>
  <c r="A1042" i="3"/>
  <c r="Y1042" i="3"/>
  <c r="CY1042" i="3"/>
  <c r="CZ1042" i="3"/>
  <c r="DA1042" i="3"/>
  <c r="DB1042" i="3"/>
  <c r="DC1042" i="3"/>
  <c r="A1043" i="3"/>
  <c r="Y1043" i="3"/>
  <c r="CY1043" i="3"/>
  <c r="CZ1043" i="3"/>
  <c r="DB1043" i="3" s="1"/>
  <c r="DA1043" i="3"/>
  <c r="DC1043" i="3"/>
  <c r="A1044" i="3"/>
  <c r="Y1044" i="3"/>
  <c r="CY1044" i="3"/>
  <c r="CZ1044" i="3"/>
  <c r="DB1044" i="3" s="1"/>
  <c r="DA1044" i="3"/>
  <c r="DC1044" i="3"/>
  <c r="A1045" i="3"/>
  <c r="Y1045" i="3"/>
  <c r="CY1045" i="3"/>
  <c r="CZ1045" i="3"/>
  <c r="DB1045" i="3" s="1"/>
  <c r="DA1045" i="3"/>
  <c r="DC1045" i="3"/>
  <c r="A1046" i="3"/>
  <c r="Y1046" i="3"/>
  <c r="CY1046" i="3"/>
  <c r="CZ1046" i="3"/>
  <c r="DA1046" i="3"/>
  <c r="DB1046" i="3"/>
  <c r="DC1046" i="3"/>
  <c r="A1047" i="3"/>
  <c r="Y1047" i="3"/>
  <c r="CY1047" i="3"/>
  <c r="CZ1047" i="3"/>
  <c r="DB1047" i="3" s="1"/>
  <c r="DA1047" i="3"/>
  <c r="DC1047" i="3"/>
  <c r="A1048" i="3"/>
  <c r="Y1048" i="3"/>
  <c r="CY1048" i="3"/>
  <c r="CZ1048" i="3"/>
  <c r="DA1048" i="3"/>
  <c r="DB1048" i="3"/>
  <c r="DC1048" i="3"/>
  <c r="A1049" i="3"/>
  <c r="Y1049" i="3"/>
  <c r="CY1049" i="3"/>
  <c r="CZ1049" i="3"/>
  <c r="DA1049" i="3"/>
  <c r="DB1049" i="3"/>
  <c r="DC1049" i="3"/>
  <c r="A1050" i="3"/>
  <c r="Y1050" i="3"/>
  <c r="CY1050" i="3"/>
  <c r="CZ1050" i="3"/>
  <c r="DB1050" i="3" s="1"/>
  <c r="DA1050" i="3"/>
  <c r="DC1050" i="3"/>
  <c r="A1051" i="3"/>
  <c r="Y1051" i="3"/>
  <c r="CY1051" i="3"/>
  <c r="CZ1051" i="3"/>
  <c r="DB1051" i="3" s="1"/>
  <c r="DA1051" i="3"/>
  <c r="DC1051" i="3"/>
  <c r="A1052" i="3"/>
  <c r="Y1052" i="3"/>
  <c r="CY1052" i="3"/>
  <c r="CZ1052" i="3"/>
  <c r="DA1052" i="3"/>
  <c r="DB1052" i="3"/>
  <c r="DC1052" i="3"/>
  <c r="A1053" i="3"/>
  <c r="Y1053" i="3"/>
  <c r="CY1053" i="3"/>
  <c r="CZ1053" i="3"/>
  <c r="DA1053" i="3"/>
  <c r="DB1053" i="3"/>
  <c r="DC1053" i="3"/>
  <c r="A1054" i="3"/>
  <c r="Y1054" i="3"/>
  <c r="CY1054" i="3"/>
  <c r="CZ1054" i="3"/>
  <c r="DB1054" i="3" s="1"/>
  <c r="DA1054" i="3"/>
  <c r="DC1054" i="3"/>
  <c r="A1055" i="3"/>
  <c r="Y1055" i="3"/>
  <c r="CY1055" i="3"/>
  <c r="CZ1055" i="3"/>
  <c r="DA1055" i="3"/>
  <c r="DB1055" i="3"/>
  <c r="DC1055" i="3"/>
  <c r="A1056" i="3"/>
  <c r="Y1056" i="3"/>
  <c r="CY1056" i="3"/>
  <c r="CZ1056" i="3"/>
  <c r="DB1056" i="3" s="1"/>
  <c r="DA1056" i="3"/>
  <c r="DC1056" i="3"/>
  <c r="A1057" i="3"/>
  <c r="Y1057" i="3"/>
  <c r="CY1057" i="3"/>
  <c r="CZ1057" i="3"/>
  <c r="DA1057" i="3"/>
  <c r="DB1057" i="3"/>
  <c r="DC1057" i="3"/>
  <c r="A1058" i="3"/>
  <c r="Y1058" i="3"/>
  <c r="CY1058" i="3"/>
  <c r="CZ1058" i="3"/>
  <c r="DB1058" i="3" s="1"/>
  <c r="DA1058" i="3"/>
  <c r="DC1058" i="3"/>
  <c r="A1059" i="3"/>
  <c r="Y1059" i="3"/>
  <c r="CY1059" i="3"/>
  <c r="CZ1059" i="3"/>
  <c r="DA1059" i="3"/>
  <c r="DB1059" i="3"/>
  <c r="DC1059" i="3"/>
  <c r="A1060" i="3"/>
  <c r="Y1060" i="3"/>
  <c r="CY1060" i="3"/>
  <c r="CZ1060" i="3"/>
  <c r="DB1060" i="3" s="1"/>
  <c r="DA1060" i="3"/>
  <c r="DC1060" i="3"/>
  <c r="A1061" i="3"/>
  <c r="Y1061" i="3"/>
  <c r="CY1061" i="3"/>
  <c r="CZ1061" i="3"/>
  <c r="DA1061" i="3"/>
  <c r="DB1061" i="3"/>
  <c r="DC1061" i="3"/>
  <c r="A1062" i="3"/>
  <c r="Y1062" i="3"/>
  <c r="CY1062" i="3"/>
  <c r="CZ1062" i="3"/>
  <c r="DB1062" i="3" s="1"/>
  <c r="DA1062" i="3"/>
  <c r="DC106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E30" i="1"/>
  <c r="Z30" i="1"/>
  <c r="AA30" i="1"/>
  <c r="AM30" i="1"/>
  <c r="AN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R30" i="1"/>
  <c r="DS30" i="1"/>
  <c r="EE30" i="1"/>
  <c r="EF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C32" i="1"/>
  <c r="D32" i="1"/>
  <c r="I32" i="1"/>
  <c r="K32" i="1"/>
  <c r="P32" i="1"/>
  <c r="R32" i="1"/>
  <c r="AC32" i="1"/>
  <c r="AD32" i="1"/>
  <c r="AE32" i="1"/>
  <c r="Q32" i="1" s="1"/>
  <c r="AF32" i="1"/>
  <c r="AB32" i="1" s="1"/>
  <c r="AG32" i="1"/>
  <c r="AH32" i="1"/>
  <c r="CV32" i="1" s="1"/>
  <c r="U32" i="1" s="1"/>
  <c r="AI32" i="1"/>
  <c r="AJ32" i="1"/>
  <c r="CX32" i="1" s="1"/>
  <c r="W32" i="1" s="1"/>
  <c r="CQ32" i="1"/>
  <c r="CR32" i="1"/>
  <c r="CS32" i="1"/>
  <c r="CU32" i="1"/>
  <c r="T32" i="1" s="1"/>
  <c r="CW32" i="1"/>
  <c r="V32" i="1" s="1"/>
  <c r="GL32" i="1"/>
  <c r="GO32" i="1"/>
  <c r="GP32" i="1"/>
  <c r="GV32" i="1"/>
  <c r="GX32" i="1"/>
  <c r="HC32" i="1"/>
  <c r="C33" i="1"/>
  <c r="D33" i="1"/>
  <c r="I33" i="1"/>
  <c r="K33" i="1"/>
  <c r="S33" i="1"/>
  <c r="AC33" i="1"/>
  <c r="P33" i="1" s="1"/>
  <c r="AE33" i="1"/>
  <c r="AD33" i="1" s="1"/>
  <c r="AF33" i="1"/>
  <c r="AG33" i="1"/>
  <c r="CU33" i="1" s="1"/>
  <c r="T33" i="1" s="1"/>
  <c r="AH33" i="1"/>
  <c r="AI33" i="1"/>
  <c r="CW33" i="1" s="1"/>
  <c r="V33" i="1" s="1"/>
  <c r="AJ33" i="1"/>
  <c r="CR33" i="1"/>
  <c r="CT33" i="1"/>
  <c r="CV33" i="1"/>
  <c r="U33" i="1" s="1"/>
  <c r="CX33" i="1"/>
  <c r="W33" i="1" s="1"/>
  <c r="GL33" i="1"/>
  <c r="GO33" i="1"/>
  <c r="GP33" i="1"/>
  <c r="GV33" i="1"/>
  <c r="HC33" i="1" s="1"/>
  <c r="GX33" i="1" s="1"/>
  <c r="I34" i="1"/>
  <c r="S34" i="1"/>
  <c r="AC34" i="1"/>
  <c r="P34" i="1" s="1"/>
  <c r="AE34" i="1"/>
  <c r="AD34" i="1" s="1"/>
  <c r="AF34" i="1"/>
  <c r="AG34" i="1"/>
  <c r="CU34" i="1" s="1"/>
  <c r="T34" i="1" s="1"/>
  <c r="AH34" i="1"/>
  <c r="AI34" i="1"/>
  <c r="CW34" i="1" s="1"/>
  <c r="V34" i="1" s="1"/>
  <c r="AJ34" i="1"/>
  <c r="CR34" i="1"/>
  <c r="CT34" i="1"/>
  <c r="CV34" i="1"/>
  <c r="U34" i="1" s="1"/>
  <c r="CX34" i="1"/>
  <c r="W34" i="1" s="1"/>
  <c r="GL34" i="1"/>
  <c r="GO34" i="1"/>
  <c r="GP34" i="1"/>
  <c r="GV34" i="1"/>
  <c r="HC34" i="1" s="1"/>
  <c r="GX34" i="1" s="1"/>
  <c r="I35" i="1"/>
  <c r="S35" i="1"/>
  <c r="AC35" i="1"/>
  <c r="P35" i="1" s="1"/>
  <c r="AE35" i="1"/>
  <c r="AD35" i="1" s="1"/>
  <c r="AF35" i="1"/>
  <c r="AG35" i="1"/>
  <c r="CU35" i="1" s="1"/>
  <c r="T35" i="1" s="1"/>
  <c r="AH35" i="1"/>
  <c r="AI35" i="1"/>
  <c r="CW35" i="1" s="1"/>
  <c r="V35" i="1" s="1"/>
  <c r="AJ35" i="1"/>
  <c r="CR35" i="1"/>
  <c r="CT35" i="1"/>
  <c r="CV35" i="1"/>
  <c r="U35" i="1" s="1"/>
  <c r="CX35" i="1"/>
  <c r="W35" i="1" s="1"/>
  <c r="GL35" i="1"/>
  <c r="GO35" i="1"/>
  <c r="GP35" i="1"/>
  <c r="GV35" i="1"/>
  <c r="HC35" i="1" s="1"/>
  <c r="GX35" i="1" s="1"/>
  <c r="C36" i="1"/>
  <c r="D36" i="1"/>
  <c r="I36" i="1"/>
  <c r="K36" i="1"/>
  <c r="P36" i="1"/>
  <c r="R36" i="1"/>
  <c r="AC36" i="1"/>
  <c r="AD36" i="1"/>
  <c r="AB36" i="1" s="1"/>
  <c r="AE36" i="1"/>
  <c r="Q36" i="1" s="1"/>
  <c r="AF36" i="1"/>
  <c r="S36" i="1" s="1"/>
  <c r="AG36" i="1"/>
  <c r="AH36" i="1"/>
  <c r="CV36" i="1" s="1"/>
  <c r="U36" i="1" s="1"/>
  <c r="AI36" i="1"/>
  <c r="AJ36" i="1"/>
  <c r="CX36" i="1" s="1"/>
  <c r="W36" i="1" s="1"/>
  <c r="CQ36" i="1"/>
  <c r="CR36" i="1"/>
  <c r="CS36" i="1"/>
  <c r="CU36" i="1"/>
  <c r="T36" i="1" s="1"/>
  <c r="CW36" i="1"/>
  <c r="V36" i="1" s="1"/>
  <c r="GL36" i="1"/>
  <c r="GO36" i="1"/>
  <c r="GP36" i="1"/>
  <c r="GV36" i="1"/>
  <c r="HC36" i="1" s="1"/>
  <c r="GX36" i="1" s="1"/>
  <c r="C37" i="1"/>
  <c r="D37" i="1"/>
  <c r="I37" i="1"/>
  <c r="I39" i="1" s="1"/>
  <c r="K37" i="1"/>
  <c r="AC37" i="1"/>
  <c r="AE37" i="1"/>
  <c r="Q37" i="1" s="1"/>
  <c r="AF37" i="1"/>
  <c r="AG37" i="1"/>
  <c r="CU37" i="1" s="1"/>
  <c r="T37" i="1" s="1"/>
  <c r="AH37" i="1"/>
  <c r="AI37" i="1"/>
  <c r="CW37" i="1" s="1"/>
  <c r="V37" i="1" s="1"/>
  <c r="AJ37" i="1"/>
  <c r="CR37" i="1"/>
  <c r="CT37" i="1"/>
  <c r="CV37" i="1"/>
  <c r="U37" i="1" s="1"/>
  <c r="CX37" i="1"/>
  <c r="W37" i="1" s="1"/>
  <c r="GL37" i="1"/>
  <c r="GO37" i="1"/>
  <c r="GP37" i="1"/>
  <c r="GV37" i="1"/>
  <c r="HC37" i="1"/>
  <c r="GX37" i="1" s="1"/>
  <c r="I38" i="1"/>
  <c r="S38" i="1"/>
  <c r="AC38" i="1"/>
  <c r="AE38" i="1"/>
  <c r="Q38" i="1" s="1"/>
  <c r="AF38" i="1"/>
  <c r="AG38" i="1"/>
  <c r="CU38" i="1" s="1"/>
  <c r="T38" i="1" s="1"/>
  <c r="AH38" i="1"/>
  <c r="AI38" i="1"/>
  <c r="CW38" i="1" s="1"/>
  <c r="V38" i="1" s="1"/>
  <c r="AJ38" i="1"/>
  <c r="CR38" i="1"/>
  <c r="CT38" i="1"/>
  <c r="CV38" i="1"/>
  <c r="U38" i="1" s="1"/>
  <c r="CX38" i="1"/>
  <c r="W38" i="1" s="1"/>
  <c r="GL38" i="1"/>
  <c r="GO38" i="1"/>
  <c r="GP38" i="1"/>
  <c r="GV38" i="1"/>
  <c r="HC38" i="1"/>
  <c r="GX38" i="1" s="1"/>
  <c r="AC39" i="1"/>
  <c r="AE39" i="1"/>
  <c r="R39" i="1" s="1"/>
  <c r="AF39" i="1"/>
  <c r="AG39" i="1"/>
  <c r="CU39" i="1" s="1"/>
  <c r="AH39" i="1"/>
  <c r="AI39" i="1"/>
  <c r="CW39" i="1" s="1"/>
  <c r="V39" i="1" s="1"/>
  <c r="AJ39" i="1"/>
  <c r="CR39" i="1"/>
  <c r="CT39" i="1"/>
  <c r="CV39" i="1"/>
  <c r="U39" i="1" s="1"/>
  <c r="CX39" i="1"/>
  <c r="GL39" i="1"/>
  <c r="GO39" i="1"/>
  <c r="GP39" i="1"/>
  <c r="GV39" i="1"/>
  <c r="HC39" i="1"/>
  <c r="I40" i="1"/>
  <c r="S40" i="1"/>
  <c r="AC40" i="1"/>
  <c r="AE40" i="1"/>
  <c r="Q40" i="1" s="1"/>
  <c r="AF40" i="1"/>
  <c r="AG40" i="1"/>
  <c r="CU40" i="1" s="1"/>
  <c r="T40" i="1" s="1"/>
  <c r="AH40" i="1"/>
  <c r="AI40" i="1"/>
  <c r="CW40" i="1" s="1"/>
  <c r="V40" i="1" s="1"/>
  <c r="AJ40" i="1"/>
  <c r="CR40" i="1"/>
  <c r="CT40" i="1"/>
  <c r="CV40" i="1"/>
  <c r="U40" i="1" s="1"/>
  <c r="CX40" i="1"/>
  <c r="W40" i="1" s="1"/>
  <c r="GL40" i="1"/>
  <c r="GO40" i="1"/>
  <c r="GP40" i="1"/>
  <c r="GV40" i="1"/>
  <c r="HC40" i="1"/>
  <c r="GX40" i="1" s="1"/>
  <c r="AC41" i="1"/>
  <c r="AE41" i="1"/>
  <c r="AF41" i="1"/>
  <c r="AG41" i="1"/>
  <c r="CU41" i="1" s="1"/>
  <c r="AH41" i="1"/>
  <c r="AI41" i="1"/>
  <c r="CW41" i="1" s="1"/>
  <c r="AJ41" i="1"/>
  <c r="CR41" i="1"/>
  <c r="CT41" i="1"/>
  <c r="CV41" i="1"/>
  <c r="CX41" i="1"/>
  <c r="GL41" i="1"/>
  <c r="GO41" i="1"/>
  <c r="GP41" i="1"/>
  <c r="GV41" i="1"/>
  <c r="HC41" i="1"/>
  <c r="I42" i="1"/>
  <c r="S42" i="1"/>
  <c r="AC42" i="1"/>
  <c r="AE42" i="1"/>
  <c r="Q42" i="1" s="1"/>
  <c r="AF42" i="1"/>
  <c r="AG42" i="1"/>
  <c r="CU42" i="1" s="1"/>
  <c r="T42" i="1" s="1"/>
  <c r="AH42" i="1"/>
  <c r="AI42" i="1"/>
  <c r="CW42" i="1" s="1"/>
  <c r="V42" i="1" s="1"/>
  <c r="AJ42" i="1"/>
  <c r="CR42" i="1"/>
  <c r="CT42" i="1"/>
  <c r="CV42" i="1"/>
  <c r="U42" i="1" s="1"/>
  <c r="CX42" i="1"/>
  <c r="W42" i="1" s="1"/>
  <c r="GL42" i="1"/>
  <c r="GO42" i="1"/>
  <c r="GP42" i="1"/>
  <c r="GV42" i="1"/>
  <c r="HC42" i="1"/>
  <c r="GX42" i="1" s="1"/>
  <c r="I43" i="1"/>
  <c r="S43" i="1"/>
  <c r="AC43" i="1"/>
  <c r="AE43" i="1"/>
  <c r="Q43" i="1" s="1"/>
  <c r="AF43" i="1"/>
  <c r="AG43" i="1"/>
  <c r="CU43" i="1" s="1"/>
  <c r="T43" i="1" s="1"/>
  <c r="AH43" i="1"/>
  <c r="AI43" i="1"/>
  <c r="CW43" i="1" s="1"/>
  <c r="V43" i="1" s="1"/>
  <c r="AJ43" i="1"/>
  <c r="CR43" i="1"/>
  <c r="CT43" i="1"/>
  <c r="CV43" i="1"/>
  <c r="U43" i="1" s="1"/>
  <c r="CX43" i="1"/>
  <c r="W43" i="1" s="1"/>
  <c r="GL43" i="1"/>
  <c r="GO43" i="1"/>
  <c r="GP43" i="1"/>
  <c r="GV43" i="1"/>
  <c r="HC43" i="1"/>
  <c r="GX43" i="1" s="1"/>
  <c r="C44" i="1"/>
  <c r="D44" i="1"/>
  <c r="I44" i="1"/>
  <c r="K44" i="1"/>
  <c r="P44" i="1"/>
  <c r="R44" i="1"/>
  <c r="AC44" i="1"/>
  <c r="AD44" i="1"/>
  <c r="AE44" i="1"/>
  <c r="Q44" i="1" s="1"/>
  <c r="AF44" i="1"/>
  <c r="AB44" i="1" s="1"/>
  <c r="AG44" i="1"/>
  <c r="AH44" i="1"/>
  <c r="CV44" i="1" s="1"/>
  <c r="U44" i="1" s="1"/>
  <c r="AI44" i="1"/>
  <c r="AJ44" i="1"/>
  <c r="CX44" i="1" s="1"/>
  <c r="W44" i="1" s="1"/>
  <c r="CQ44" i="1"/>
  <c r="CR44" i="1"/>
  <c r="CS44" i="1"/>
  <c r="CU44" i="1"/>
  <c r="T44" i="1" s="1"/>
  <c r="CW44" i="1"/>
  <c r="V44" i="1" s="1"/>
  <c r="GL44" i="1"/>
  <c r="GO44" i="1"/>
  <c r="GP44" i="1"/>
  <c r="GV44" i="1"/>
  <c r="GX44" i="1"/>
  <c r="HC44" i="1"/>
  <c r="C45" i="1"/>
  <c r="D45" i="1"/>
  <c r="I45" i="1"/>
  <c r="I47" i="1" s="1"/>
  <c r="Q47" i="1" s="1"/>
  <c r="K45" i="1"/>
  <c r="S45" i="1"/>
  <c r="AC45" i="1"/>
  <c r="P45" i="1" s="1"/>
  <c r="AE45" i="1"/>
  <c r="AD45" i="1" s="1"/>
  <c r="AF45" i="1"/>
  <c r="AG45" i="1"/>
  <c r="CU45" i="1" s="1"/>
  <c r="T45" i="1" s="1"/>
  <c r="AH45" i="1"/>
  <c r="AI45" i="1"/>
  <c r="CW45" i="1" s="1"/>
  <c r="V45" i="1" s="1"/>
  <c r="AJ45" i="1"/>
  <c r="CR45" i="1"/>
  <c r="CT45" i="1"/>
  <c r="CV45" i="1"/>
  <c r="U45" i="1" s="1"/>
  <c r="CX45" i="1"/>
  <c r="W45" i="1" s="1"/>
  <c r="GL45" i="1"/>
  <c r="GO45" i="1"/>
  <c r="GP45" i="1"/>
  <c r="GV45" i="1"/>
  <c r="HC45" i="1" s="1"/>
  <c r="GX45" i="1" s="1"/>
  <c r="I46" i="1"/>
  <c r="S46" i="1"/>
  <c r="AC46" i="1"/>
  <c r="AE46" i="1"/>
  <c r="AD46" i="1" s="1"/>
  <c r="AF46" i="1"/>
  <c r="AG46" i="1"/>
  <c r="CU46" i="1" s="1"/>
  <c r="T46" i="1" s="1"/>
  <c r="AH46" i="1"/>
  <c r="AI46" i="1"/>
  <c r="CW46" i="1" s="1"/>
  <c r="V46" i="1" s="1"/>
  <c r="AJ46" i="1"/>
  <c r="CR46" i="1"/>
  <c r="CT46" i="1"/>
  <c r="CV46" i="1"/>
  <c r="U46" i="1" s="1"/>
  <c r="CX46" i="1"/>
  <c r="W46" i="1" s="1"/>
  <c r="GL46" i="1"/>
  <c r="GO46" i="1"/>
  <c r="GP46" i="1"/>
  <c r="GV46" i="1"/>
  <c r="HC46" i="1" s="1"/>
  <c r="GX46" i="1" s="1"/>
  <c r="AC47" i="1"/>
  <c r="AE47" i="1"/>
  <c r="AD47" i="1" s="1"/>
  <c r="AF47" i="1"/>
  <c r="AG47" i="1"/>
  <c r="CU47" i="1" s="1"/>
  <c r="AH47" i="1"/>
  <c r="AI47" i="1"/>
  <c r="CW47" i="1" s="1"/>
  <c r="V47" i="1" s="1"/>
  <c r="AJ47" i="1"/>
  <c r="CR47" i="1"/>
  <c r="CT47" i="1"/>
  <c r="CV47" i="1"/>
  <c r="CX47" i="1"/>
  <c r="W47" i="1" s="1"/>
  <c r="GL47" i="1"/>
  <c r="GO47" i="1"/>
  <c r="GP47" i="1"/>
  <c r="GV47" i="1"/>
  <c r="HC47" i="1" s="1"/>
  <c r="I48" i="1"/>
  <c r="S48" i="1"/>
  <c r="AC48" i="1"/>
  <c r="AE48" i="1"/>
  <c r="AD48" i="1" s="1"/>
  <c r="AF48" i="1"/>
  <c r="AG48" i="1"/>
  <c r="CU48" i="1" s="1"/>
  <c r="T48" i="1" s="1"/>
  <c r="AH48" i="1"/>
  <c r="AI48" i="1"/>
  <c r="CW48" i="1" s="1"/>
  <c r="V48" i="1" s="1"/>
  <c r="AJ48" i="1"/>
  <c r="CR48" i="1"/>
  <c r="CT48" i="1"/>
  <c r="CV48" i="1"/>
  <c r="U48" i="1" s="1"/>
  <c r="CX48" i="1"/>
  <c r="W48" i="1" s="1"/>
  <c r="GL48" i="1"/>
  <c r="GO48" i="1"/>
  <c r="GP48" i="1"/>
  <c r="GV48" i="1"/>
  <c r="HC48" i="1" s="1"/>
  <c r="GX48" i="1" s="1"/>
  <c r="I49" i="1"/>
  <c r="S49" i="1"/>
  <c r="AC49" i="1"/>
  <c r="AE49" i="1"/>
  <c r="AD49" i="1" s="1"/>
  <c r="AF49" i="1"/>
  <c r="AG49" i="1"/>
  <c r="CU49" i="1" s="1"/>
  <c r="T49" i="1" s="1"/>
  <c r="AH49" i="1"/>
  <c r="AI49" i="1"/>
  <c r="CW49" i="1" s="1"/>
  <c r="V49" i="1" s="1"/>
  <c r="AJ49" i="1"/>
  <c r="CR49" i="1"/>
  <c r="CT49" i="1"/>
  <c r="CV49" i="1"/>
  <c r="U49" i="1" s="1"/>
  <c r="CX49" i="1"/>
  <c r="W49" i="1" s="1"/>
  <c r="GL49" i="1"/>
  <c r="GO49" i="1"/>
  <c r="GP49" i="1"/>
  <c r="GV49" i="1"/>
  <c r="HC49" i="1"/>
  <c r="GX49" i="1" s="1"/>
  <c r="I50" i="1"/>
  <c r="S50" i="1"/>
  <c r="U50" i="1"/>
  <c r="AC50" i="1"/>
  <c r="AE50" i="1"/>
  <c r="Q50" i="1" s="1"/>
  <c r="AF50" i="1"/>
  <c r="AG50" i="1"/>
  <c r="CU50" i="1" s="1"/>
  <c r="T50" i="1" s="1"/>
  <c r="AH50" i="1"/>
  <c r="AI50" i="1"/>
  <c r="CW50" i="1" s="1"/>
  <c r="V50" i="1" s="1"/>
  <c r="AJ50" i="1"/>
  <c r="CT50" i="1"/>
  <c r="CV50" i="1"/>
  <c r="CX50" i="1"/>
  <c r="W50" i="1" s="1"/>
  <c r="GL50" i="1"/>
  <c r="GO50" i="1"/>
  <c r="GP50" i="1"/>
  <c r="GV50" i="1"/>
  <c r="HC50" i="1" s="1"/>
  <c r="GX50" i="1" s="1"/>
  <c r="I51" i="1"/>
  <c r="Q51" i="1"/>
  <c r="S51" i="1"/>
  <c r="AC51" i="1"/>
  <c r="AE51" i="1"/>
  <c r="AF51" i="1"/>
  <c r="AG51" i="1"/>
  <c r="CU51" i="1" s="1"/>
  <c r="T51" i="1" s="1"/>
  <c r="AH51" i="1"/>
  <c r="AI51" i="1"/>
  <c r="CW51" i="1" s="1"/>
  <c r="V51" i="1" s="1"/>
  <c r="AJ51" i="1"/>
  <c r="CX51" i="1" s="1"/>
  <c r="W51" i="1" s="1"/>
  <c r="CS51" i="1"/>
  <c r="CT51" i="1"/>
  <c r="CV51" i="1"/>
  <c r="U51" i="1" s="1"/>
  <c r="GL51" i="1"/>
  <c r="GO51" i="1"/>
  <c r="GP51" i="1"/>
  <c r="GV51" i="1"/>
  <c r="HC51" i="1" s="1"/>
  <c r="GX51" i="1" s="1"/>
  <c r="C52" i="1"/>
  <c r="D52" i="1"/>
  <c r="I52" i="1"/>
  <c r="K52" i="1"/>
  <c r="R52" i="1"/>
  <c r="V52" i="1"/>
  <c r="W52" i="1"/>
  <c r="AC52" i="1"/>
  <c r="P52" i="1" s="1"/>
  <c r="CP52" i="1" s="1"/>
  <c r="O52" i="1" s="1"/>
  <c r="AD52" i="1"/>
  <c r="AE52" i="1"/>
  <c r="Q52" i="1" s="1"/>
  <c r="AF52" i="1"/>
  <c r="S52" i="1" s="1"/>
  <c r="AG52" i="1"/>
  <c r="AH52" i="1"/>
  <c r="CV52" i="1" s="1"/>
  <c r="U52" i="1" s="1"/>
  <c r="AI52" i="1"/>
  <c r="AJ52" i="1"/>
  <c r="CQ52" i="1"/>
  <c r="CR52" i="1"/>
  <c r="CS52" i="1"/>
  <c r="CT52" i="1"/>
  <c r="CU52" i="1"/>
  <c r="T52" i="1" s="1"/>
  <c r="CW52" i="1"/>
  <c r="CX52" i="1"/>
  <c r="GL52" i="1"/>
  <c r="GO52" i="1"/>
  <c r="GP52" i="1"/>
  <c r="GV52" i="1"/>
  <c r="HC52" i="1"/>
  <c r="GX52" i="1" s="1"/>
  <c r="C53" i="1"/>
  <c r="D53" i="1"/>
  <c r="I53" i="1"/>
  <c r="K53" i="1"/>
  <c r="R53" i="1"/>
  <c r="S53" i="1"/>
  <c r="CY53" i="1" s="1"/>
  <c r="X53" i="1" s="1"/>
  <c r="AC53" i="1"/>
  <c r="AE53" i="1"/>
  <c r="AD53" i="1" s="1"/>
  <c r="AF53" i="1"/>
  <c r="AG53" i="1"/>
  <c r="CU53" i="1" s="1"/>
  <c r="T53" i="1" s="1"/>
  <c r="AH53" i="1"/>
  <c r="AI53" i="1"/>
  <c r="AJ53" i="1"/>
  <c r="CR53" i="1"/>
  <c r="CS53" i="1"/>
  <c r="CT53" i="1"/>
  <c r="CV53" i="1"/>
  <c r="U53" i="1" s="1"/>
  <c r="CW53" i="1"/>
  <c r="V53" i="1" s="1"/>
  <c r="CX53" i="1"/>
  <c r="W53" i="1" s="1"/>
  <c r="GL53" i="1"/>
  <c r="GO53" i="1"/>
  <c r="GP53" i="1"/>
  <c r="GV53" i="1"/>
  <c r="HC53" i="1" s="1"/>
  <c r="GX53" i="1" s="1"/>
  <c r="C54" i="1"/>
  <c r="D54" i="1"/>
  <c r="I54" i="1"/>
  <c r="K54" i="1"/>
  <c r="P54" i="1"/>
  <c r="R54" i="1"/>
  <c r="S54" i="1"/>
  <c r="CZ54" i="1" s="1"/>
  <c r="Y54" i="1" s="1"/>
  <c r="AC54" i="1"/>
  <c r="AB54" i="1" s="1"/>
  <c r="AD54" i="1"/>
  <c r="AE54" i="1"/>
  <c r="Q54" i="1" s="1"/>
  <c r="AF54" i="1"/>
  <c r="AG54" i="1"/>
  <c r="AH54" i="1"/>
  <c r="CV54" i="1" s="1"/>
  <c r="U54" i="1" s="1"/>
  <c r="AI54" i="1"/>
  <c r="AJ54" i="1"/>
  <c r="CQ54" i="1"/>
  <c r="CR54" i="1"/>
  <c r="CS54" i="1"/>
  <c r="CT54" i="1"/>
  <c r="CU54" i="1"/>
  <c r="T54" i="1" s="1"/>
  <c r="CW54" i="1"/>
  <c r="V54" i="1" s="1"/>
  <c r="CX54" i="1"/>
  <c r="W54" i="1" s="1"/>
  <c r="CY54" i="1"/>
  <c r="X54" i="1" s="1"/>
  <c r="GL54" i="1"/>
  <c r="GO54" i="1"/>
  <c r="GP54" i="1"/>
  <c r="GV54" i="1"/>
  <c r="HC54" i="1" s="1"/>
  <c r="GX54" i="1" s="1"/>
  <c r="C55" i="1"/>
  <c r="D55" i="1"/>
  <c r="I55" i="1"/>
  <c r="I57" i="1" s="1"/>
  <c r="K55" i="1"/>
  <c r="AC55" i="1"/>
  <c r="AE55" i="1"/>
  <c r="AD55" i="1" s="1"/>
  <c r="AF55" i="1"/>
  <c r="AG55" i="1"/>
  <c r="AH55" i="1"/>
  <c r="AI55" i="1"/>
  <c r="CW55" i="1" s="1"/>
  <c r="V55" i="1" s="1"/>
  <c r="AJ55" i="1"/>
  <c r="CQ55" i="1"/>
  <c r="CR55" i="1"/>
  <c r="CT55" i="1"/>
  <c r="CU55" i="1"/>
  <c r="T55" i="1" s="1"/>
  <c r="CV55" i="1"/>
  <c r="U55" i="1" s="1"/>
  <c r="CX55" i="1"/>
  <c r="W55" i="1" s="1"/>
  <c r="GL55" i="1"/>
  <c r="GO55" i="1"/>
  <c r="GP55" i="1"/>
  <c r="GV55" i="1"/>
  <c r="HC55" i="1"/>
  <c r="GX55" i="1" s="1"/>
  <c r="I56" i="1"/>
  <c r="P56" i="1"/>
  <c r="S56" i="1"/>
  <c r="AC56" i="1"/>
  <c r="AB56" i="1" s="1"/>
  <c r="AE56" i="1"/>
  <c r="AD56" i="1" s="1"/>
  <c r="AF56" i="1"/>
  <c r="AG56" i="1"/>
  <c r="AH56" i="1"/>
  <c r="AI56" i="1"/>
  <c r="CW56" i="1" s="1"/>
  <c r="V56" i="1" s="1"/>
  <c r="AJ56" i="1"/>
  <c r="CQ56" i="1"/>
  <c r="CR56" i="1"/>
  <c r="CT56" i="1"/>
  <c r="CU56" i="1"/>
  <c r="T56" i="1" s="1"/>
  <c r="CV56" i="1"/>
  <c r="U56" i="1" s="1"/>
  <c r="CX56" i="1"/>
  <c r="W56" i="1" s="1"/>
  <c r="GL56" i="1"/>
  <c r="GO56" i="1"/>
  <c r="GP56" i="1"/>
  <c r="GV56" i="1"/>
  <c r="HC56" i="1"/>
  <c r="GX56" i="1" s="1"/>
  <c r="AC57" i="1"/>
  <c r="AB57" i="1" s="1"/>
  <c r="AE57" i="1"/>
  <c r="AD57" i="1" s="1"/>
  <c r="AF57" i="1"/>
  <c r="AG57" i="1"/>
  <c r="AH57" i="1"/>
  <c r="AI57" i="1"/>
  <c r="CW57" i="1" s="1"/>
  <c r="AJ57" i="1"/>
  <c r="CQ57" i="1"/>
  <c r="CR57" i="1"/>
  <c r="CT57" i="1"/>
  <c r="CU57" i="1"/>
  <c r="T57" i="1" s="1"/>
  <c r="CV57" i="1"/>
  <c r="U57" i="1" s="1"/>
  <c r="CX57" i="1"/>
  <c r="W57" i="1" s="1"/>
  <c r="GL57" i="1"/>
  <c r="GO57" i="1"/>
  <c r="GP57" i="1"/>
  <c r="GV57" i="1"/>
  <c r="HC57" i="1"/>
  <c r="I58" i="1"/>
  <c r="P58" i="1"/>
  <c r="S58" i="1"/>
  <c r="AC58" i="1"/>
  <c r="AE58" i="1"/>
  <c r="AD58" i="1" s="1"/>
  <c r="AF58" i="1"/>
  <c r="AG58" i="1"/>
  <c r="AH58" i="1"/>
  <c r="AI58" i="1"/>
  <c r="CW58" i="1" s="1"/>
  <c r="V58" i="1" s="1"/>
  <c r="AJ58" i="1"/>
  <c r="CQ58" i="1"/>
  <c r="CR58" i="1"/>
  <c r="CT58" i="1"/>
  <c r="CU58" i="1"/>
  <c r="T58" i="1" s="1"/>
  <c r="CV58" i="1"/>
  <c r="U58" i="1" s="1"/>
  <c r="CX58" i="1"/>
  <c r="W58" i="1" s="1"/>
  <c r="GL58" i="1"/>
  <c r="GO58" i="1"/>
  <c r="GP58" i="1"/>
  <c r="GV58" i="1"/>
  <c r="HC58" i="1"/>
  <c r="GX58" i="1" s="1"/>
  <c r="AC59" i="1"/>
  <c r="AE59" i="1"/>
  <c r="AD59" i="1" s="1"/>
  <c r="AF59" i="1"/>
  <c r="AG59" i="1"/>
  <c r="AH59" i="1"/>
  <c r="AI59" i="1"/>
  <c r="CW59" i="1" s="1"/>
  <c r="AJ59" i="1"/>
  <c r="CQ59" i="1"/>
  <c r="CR59" i="1"/>
  <c r="CT59" i="1"/>
  <c r="CU59" i="1"/>
  <c r="CV59" i="1"/>
  <c r="CX59" i="1"/>
  <c r="GL59" i="1"/>
  <c r="GO59" i="1"/>
  <c r="GP59" i="1"/>
  <c r="GV59" i="1"/>
  <c r="HC59" i="1"/>
  <c r="B61" i="1"/>
  <c r="B30" i="1" s="1"/>
  <c r="C61" i="1"/>
  <c r="C30" i="1" s="1"/>
  <c r="D61" i="1"/>
  <c r="D30" i="1" s="1"/>
  <c r="F61" i="1"/>
  <c r="F30" i="1" s="1"/>
  <c r="G61" i="1"/>
  <c r="G30" i="1" s="1"/>
  <c r="BX61" i="1"/>
  <c r="BX30" i="1" s="1"/>
  <c r="BY61" i="1"/>
  <c r="BY30" i="1" s="1"/>
  <c r="BZ61" i="1"/>
  <c r="BZ30" i="1" s="1"/>
  <c r="CC61" i="1"/>
  <c r="CC30" i="1" s="1"/>
  <c r="CD61" i="1"/>
  <c r="CD30" i="1" s="1"/>
  <c r="CI61" i="1"/>
  <c r="CI30" i="1" s="1"/>
  <c r="CK61" i="1"/>
  <c r="CK30" i="1" s="1"/>
  <c r="CL61" i="1"/>
  <c r="CL30" i="1" s="1"/>
  <c r="CM61" i="1"/>
  <c r="CM30" i="1" s="1"/>
  <c r="FP61" i="1"/>
  <c r="FP30" i="1" s="1"/>
  <c r="FQ61" i="1"/>
  <c r="FQ30" i="1" s="1"/>
  <c r="FR61" i="1"/>
  <c r="FR30" i="1" s="1"/>
  <c r="FU61" i="1"/>
  <c r="FU30" i="1" s="1"/>
  <c r="FV61" i="1"/>
  <c r="FV30" i="1" s="1"/>
  <c r="FY61" i="1"/>
  <c r="FY30" i="1" s="1"/>
  <c r="GC61" i="1"/>
  <c r="GC30" i="1" s="1"/>
  <c r="GD61" i="1"/>
  <c r="GD30" i="1" s="1"/>
  <c r="GE61" i="1"/>
  <c r="GE30" i="1" s="1"/>
  <c r="B91" i="1"/>
  <c r="B26" i="1" s="1"/>
  <c r="C91" i="1"/>
  <c r="C26" i="1" s="1"/>
  <c r="D91" i="1"/>
  <c r="D26" i="1" s="1"/>
  <c r="F91" i="1"/>
  <c r="F26" i="1" s="1"/>
  <c r="G91" i="1"/>
  <c r="G26" i="1" s="1"/>
  <c r="D121" i="1"/>
  <c r="E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W123" i="1"/>
  <c r="EX123" i="1"/>
  <c r="EY123" i="1"/>
  <c r="EZ123" i="1"/>
  <c r="FA123" i="1"/>
  <c r="FB123" i="1"/>
  <c r="FC123" i="1"/>
  <c r="FD123" i="1"/>
  <c r="FE123" i="1"/>
  <c r="FF123" i="1"/>
  <c r="FG123" i="1"/>
  <c r="FH123" i="1"/>
  <c r="FI123" i="1"/>
  <c r="FJ123" i="1"/>
  <c r="FK123" i="1"/>
  <c r="FL123" i="1"/>
  <c r="FM123" i="1"/>
  <c r="FN123" i="1"/>
  <c r="FO123" i="1"/>
  <c r="FP123" i="1"/>
  <c r="FQ123" i="1"/>
  <c r="FR123" i="1"/>
  <c r="FS123" i="1"/>
  <c r="FT123" i="1"/>
  <c r="FU123" i="1"/>
  <c r="FV123" i="1"/>
  <c r="FW123" i="1"/>
  <c r="FX123" i="1"/>
  <c r="FY123" i="1"/>
  <c r="FZ123" i="1"/>
  <c r="GA123" i="1"/>
  <c r="GB123" i="1"/>
  <c r="GC123" i="1"/>
  <c r="GD123" i="1"/>
  <c r="GE123" i="1"/>
  <c r="GF123" i="1"/>
  <c r="GG123" i="1"/>
  <c r="GH123" i="1"/>
  <c r="GI123" i="1"/>
  <c r="GJ123" i="1"/>
  <c r="GK123" i="1"/>
  <c r="GL123" i="1"/>
  <c r="GM123" i="1"/>
  <c r="GN123" i="1"/>
  <c r="GO123" i="1"/>
  <c r="GP123" i="1"/>
  <c r="GQ123" i="1"/>
  <c r="GR123" i="1"/>
  <c r="GS123" i="1"/>
  <c r="GT123" i="1"/>
  <c r="GU123" i="1"/>
  <c r="GV123" i="1"/>
  <c r="GW123" i="1"/>
  <c r="GX123" i="1"/>
  <c r="D125" i="1"/>
  <c r="E127" i="1"/>
  <c r="Z127" i="1"/>
  <c r="AA127" i="1"/>
  <c r="AM127" i="1"/>
  <c r="AN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R127" i="1"/>
  <c r="DS127" i="1"/>
  <c r="EE127" i="1"/>
  <c r="EF127" i="1"/>
  <c r="EW127" i="1"/>
  <c r="EX127" i="1"/>
  <c r="EY127" i="1"/>
  <c r="EZ127" i="1"/>
  <c r="FA127" i="1"/>
  <c r="FB127" i="1"/>
  <c r="FC127" i="1"/>
  <c r="FD127" i="1"/>
  <c r="FE127" i="1"/>
  <c r="FF127" i="1"/>
  <c r="FG127" i="1"/>
  <c r="FH127" i="1"/>
  <c r="FI127" i="1"/>
  <c r="FJ127" i="1"/>
  <c r="FK127" i="1"/>
  <c r="FL127" i="1"/>
  <c r="FM127" i="1"/>
  <c r="FN127" i="1"/>
  <c r="FO127" i="1"/>
  <c r="GF127" i="1"/>
  <c r="GG127" i="1"/>
  <c r="GH127" i="1"/>
  <c r="GI127" i="1"/>
  <c r="GJ127" i="1"/>
  <c r="GK127" i="1"/>
  <c r="GL127" i="1"/>
  <c r="GM127" i="1"/>
  <c r="GN127" i="1"/>
  <c r="GO127" i="1"/>
  <c r="GP127" i="1"/>
  <c r="GQ127" i="1"/>
  <c r="GR127" i="1"/>
  <c r="GS127" i="1"/>
  <c r="GT127" i="1"/>
  <c r="GU127" i="1"/>
  <c r="GV127" i="1"/>
  <c r="GW127" i="1"/>
  <c r="GX127" i="1"/>
  <c r="C129" i="1"/>
  <c r="D129" i="1"/>
  <c r="I129" i="1"/>
  <c r="K129" i="1"/>
  <c r="S129" i="1"/>
  <c r="AC129" i="1"/>
  <c r="P129" i="1" s="1"/>
  <c r="AD129" i="1"/>
  <c r="AE129" i="1"/>
  <c r="Q129" i="1" s="1"/>
  <c r="AF129" i="1"/>
  <c r="AG129" i="1"/>
  <c r="CU129" i="1" s="1"/>
  <c r="T129" i="1" s="1"/>
  <c r="AH129" i="1"/>
  <c r="CV129" i="1" s="1"/>
  <c r="U129" i="1" s="1"/>
  <c r="AI129" i="1"/>
  <c r="CW129" i="1" s="1"/>
  <c r="V129" i="1" s="1"/>
  <c r="AJ129" i="1"/>
  <c r="CR129" i="1"/>
  <c r="CT129" i="1"/>
  <c r="CX129" i="1"/>
  <c r="W129" i="1" s="1"/>
  <c r="GL129" i="1"/>
  <c r="GO129" i="1"/>
  <c r="GP129" i="1"/>
  <c r="GV129" i="1"/>
  <c r="HC129" i="1" s="1"/>
  <c r="GX129" i="1" s="1"/>
  <c r="C130" i="1"/>
  <c r="D130" i="1"/>
  <c r="I130" i="1"/>
  <c r="K130" i="1"/>
  <c r="P130" i="1"/>
  <c r="AC130" i="1"/>
  <c r="AD130" i="1"/>
  <c r="AB130" i="1" s="1"/>
  <c r="AE130" i="1"/>
  <c r="Q130" i="1" s="1"/>
  <c r="AF130" i="1"/>
  <c r="S130" i="1" s="1"/>
  <c r="AG130" i="1"/>
  <c r="AH130" i="1"/>
  <c r="CV130" i="1" s="1"/>
  <c r="U130" i="1" s="1"/>
  <c r="AI130" i="1"/>
  <c r="CW130" i="1" s="1"/>
  <c r="V130" i="1" s="1"/>
  <c r="AJ130" i="1"/>
  <c r="CX130" i="1" s="1"/>
  <c r="W130" i="1" s="1"/>
  <c r="CQ130" i="1"/>
  <c r="CR130" i="1"/>
  <c r="CU130" i="1"/>
  <c r="T130" i="1" s="1"/>
  <c r="GL130" i="1"/>
  <c r="GO130" i="1"/>
  <c r="GP130" i="1"/>
  <c r="GV130" i="1"/>
  <c r="GX130" i="1"/>
  <c r="HC130" i="1"/>
  <c r="I131" i="1"/>
  <c r="P131" i="1"/>
  <c r="AC131" i="1"/>
  <c r="AD131" i="1"/>
  <c r="AB131" i="1" s="1"/>
  <c r="AE131" i="1"/>
  <c r="Q131" i="1" s="1"/>
  <c r="AF131" i="1"/>
  <c r="S131" i="1" s="1"/>
  <c r="AG131" i="1"/>
  <c r="AH131" i="1"/>
  <c r="CV131" i="1" s="1"/>
  <c r="U131" i="1" s="1"/>
  <c r="AI131" i="1"/>
  <c r="CW131" i="1" s="1"/>
  <c r="V131" i="1" s="1"/>
  <c r="AJ131" i="1"/>
  <c r="CX131" i="1" s="1"/>
  <c r="W131" i="1" s="1"/>
  <c r="CQ131" i="1"/>
  <c r="CR131" i="1"/>
  <c r="CU131" i="1"/>
  <c r="T131" i="1" s="1"/>
  <c r="GL131" i="1"/>
  <c r="GO131" i="1"/>
  <c r="GP131" i="1"/>
  <c r="GV131" i="1"/>
  <c r="GX131" i="1"/>
  <c r="HC131" i="1"/>
  <c r="I132" i="1"/>
  <c r="P132" i="1"/>
  <c r="AC132" i="1"/>
  <c r="AD132" i="1"/>
  <c r="AB132" i="1" s="1"/>
  <c r="AE132" i="1"/>
  <c r="Q132" i="1" s="1"/>
  <c r="AF132" i="1"/>
  <c r="S132" i="1" s="1"/>
  <c r="AG132" i="1"/>
  <c r="AH132" i="1"/>
  <c r="CV132" i="1" s="1"/>
  <c r="U132" i="1" s="1"/>
  <c r="AI132" i="1"/>
  <c r="CW132" i="1" s="1"/>
  <c r="V132" i="1" s="1"/>
  <c r="AJ132" i="1"/>
  <c r="CX132" i="1" s="1"/>
  <c r="W132" i="1" s="1"/>
  <c r="CQ132" i="1"/>
  <c r="CR132" i="1"/>
  <c r="CU132" i="1"/>
  <c r="T132" i="1" s="1"/>
  <c r="GL132" i="1"/>
  <c r="GO132" i="1"/>
  <c r="GP132" i="1"/>
  <c r="GV132" i="1"/>
  <c r="GX132" i="1"/>
  <c r="HC132" i="1"/>
  <c r="I133" i="1"/>
  <c r="P133" i="1"/>
  <c r="AC133" i="1"/>
  <c r="AD133" i="1"/>
  <c r="AB133" i="1" s="1"/>
  <c r="AE133" i="1"/>
  <c r="Q133" i="1" s="1"/>
  <c r="AF133" i="1"/>
  <c r="S133" i="1" s="1"/>
  <c r="AG133" i="1"/>
  <c r="AH133" i="1"/>
  <c r="CV133" i="1" s="1"/>
  <c r="U133" i="1" s="1"/>
  <c r="AI133" i="1"/>
  <c r="CW133" i="1" s="1"/>
  <c r="V133" i="1" s="1"/>
  <c r="AJ133" i="1"/>
  <c r="CX133" i="1" s="1"/>
  <c r="W133" i="1" s="1"/>
  <c r="CQ133" i="1"/>
  <c r="CR133" i="1"/>
  <c r="CU133" i="1"/>
  <c r="T133" i="1" s="1"/>
  <c r="GL133" i="1"/>
  <c r="GO133" i="1"/>
  <c r="GP133" i="1"/>
  <c r="GV133" i="1"/>
  <c r="GX133" i="1"/>
  <c r="HC133" i="1"/>
  <c r="I134" i="1"/>
  <c r="P134" i="1"/>
  <c r="AC134" i="1"/>
  <c r="AD134" i="1"/>
  <c r="AB134" i="1" s="1"/>
  <c r="AE134" i="1"/>
  <c r="Q134" i="1" s="1"/>
  <c r="AF134" i="1"/>
  <c r="S134" i="1" s="1"/>
  <c r="AG134" i="1"/>
  <c r="AH134" i="1"/>
  <c r="CV134" i="1" s="1"/>
  <c r="U134" i="1" s="1"/>
  <c r="AI134" i="1"/>
  <c r="CW134" i="1" s="1"/>
  <c r="V134" i="1" s="1"/>
  <c r="AJ134" i="1"/>
  <c r="CX134" i="1" s="1"/>
  <c r="W134" i="1" s="1"/>
  <c r="CQ134" i="1"/>
  <c r="CR134" i="1"/>
  <c r="CU134" i="1"/>
  <c r="T134" i="1" s="1"/>
  <c r="GL134" i="1"/>
  <c r="GO134" i="1"/>
  <c r="GP134" i="1"/>
  <c r="GV134" i="1"/>
  <c r="GX134" i="1"/>
  <c r="HC134" i="1"/>
  <c r="I135" i="1"/>
  <c r="P135" i="1"/>
  <c r="AC135" i="1"/>
  <c r="AD135" i="1"/>
  <c r="AB135" i="1" s="1"/>
  <c r="AE135" i="1"/>
  <c r="Q135" i="1" s="1"/>
  <c r="AF135" i="1"/>
  <c r="S135" i="1" s="1"/>
  <c r="AG135" i="1"/>
  <c r="AH135" i="1"/>
  <c r="CV135" i="1" s="1"/>
  <c r="U135" i="1" s="1"/>
  <c r="AI135" i="1"/>
  <c r="CW135" i="1" s="1"/>
  <c r="V135" i="1" s="1"/>
  <c r="AJ135" i="1"/>
  <c r="CX135" i="1" s="1"/>
  <c r="W135" i="1" s="1"/>
  <c r="CQ135" i="1"/>
  <c r="CR135" i="1"/>
  <c r="CU135" i="1"/>
  <c r="T135" i="1" s="1"/>
  <c r="GL135" i="1"/>
  <c r="GO135" i="1"/>
  <c r="GP135" i="1"/>
  <c r="GV135" i="1"/>
  <c r="GX135" i="1"/>
  <c r="HC135" i="1"/>
  <c r="I136" i="1"/>
  <c r="P136" i="1"/>
  <c r="AC136" i="1"/>
  <c r="AD136" i="1"/>
  <c r="AB136" i="1" s="1"/>
  <c r="AE136" i="1"/>
  <c r="Q136" i="1" s="1"/>
  <c r="AF136" i="1"/>
  <c r="S136" i="1" s="1"/>
  <c r="AG136" i="1"/>
  <c r="AH136" i="1"/>
  <c r="CV136" i="1" s="1"/>
  <c r="U136" i="1" s="1"/>
  <c r="AI136" i="1"/>
  <c r="CW136" i="1" s="1"/>
  <c r="V136" i="1" s="1"/>
  <c r="AJ136" i="1"/>
  <c r="CX136" i="1" s="1"/>
  <c r="W136" i="1" s="1"/>
  <c r="CQ136" i="1"/>
  <c r="CR136" i="1"/>
  <c r="CU136" i="1"/>
  <c r="T136" i="1" s="1"/>
  <c r="GL136" i="1"/>
  <c r="GO136" i="1"/>
  <c r="GP136" i="1"/>
  <c r="GV136" i="1"/>
  <c r="GX136" i="1"/>
  <c r="HC136" i="1"/>
  <c r="AC137" i="1"/>
  <c r="P137" i="1" s="1"/>
  <c r="AE137" i="1"/>
  <c r="Q137" i="1" s="1"/>
  <c r="AF137" i="1"/>
  <c r="S137" i="1" s="1"/>
  <c r="AG137" i="1"/>
  <c r="CU137" i="1" s="1"/>
  <c r="T137" i="1" s="1"/>
  <c r="AH137" i="1"/>
  <c r="AI137" i="1"/>
  <c r="CW137" i="1" s="1"/>
  <c r="V137" i="1" s="1"/>
  <c r="AJ137" i="1"/>
  <c r="CX137" i="1" s="1"/>
  <c r="W137" i="1" s="1"/>
  <c r="CR137" i="1"/>
  <c r="CV137" i="1"/>
  <c r="U137" i="1" s="1"/>
  <c r="GL137" i="1"/>
  <c r="GO137" i="1"/>
  <c r="GP137" i="1"/>
  <c r="GV137" i="1"/>
  <c r="HC137" i="1"/>
  <c r="GX137" i="1" s="1"/>
  <c r="R138" i="1"/>
  <c r="AC138" i="1"/>
  <c r="P138" i="1" s="1"/>
  <c r="AD138" i="1"/>
  <c r="AE138" i="1"/>
  <c r="Q138" i="1" s="1"/>
  <c r="AF138" i="1"/>
  <c r="AB138" i="1" s="1"/>
  <c r="AG138" i="1"/>
  <c r="CU138" i="1" s="1"/>
  <c r="T138" i="1" s="1"/>
  <c r="AH138" i="1"/>
  <c r="CV138" i="1" s="1"/>
  <c r="U138" i="1" s="1"/>
  <c r="AI138" i="1"/>
  <c r="AJ138" i="1"/>
  <c r="CX138" i="1" s="1"/>
  <c r="W138" i="1" s="1"/>
  <c r="CR138" i="1"/>
  <c r="CS138" i="1"/>
  <c r="CW138" i="1"/>
  <c r="V138" i="1" s="1"/>
  <c r="GL138" i="1"/>
  <c r="GO138" i="1"/>
  <c r="GP138" i="1"/>
  <c r="GV138" i="1"/>
  <c r="HC138" i="1" s="1"/>
  <c r="GX138" i="1" s="1"/>
  <c r="C139" i="1"/>
  <c r="D139" i="1"/>
  <c r="I139" i="1"/>
  <c r="K139" i="1"/>
  <c r="S139" i="1"/>
  <c r="AC139" i="1"/>
  <c r="P139" i="1" s="1"/>
  <c r="AD139" i="1"/>
  <c r="AE139" i="1"/>
  <c r="Q139" i="1" s="1"/>
  <c r="AF139" i="1"/>
  <c r="AG139" i="1"/>
  <c r="CU139" i="1" s="1"/>
  <c r="T139" i="1" s="1"/>
  <c r="AH139" i="1"/>
  <c r="CV139" i="1" s="1"/>
  <c r="U139" i="1" s="1"/>
  <c r="AI139" i="1"/>
  <c r="CW139" i="1" s="1"/>
  <c r="V139" i="1" s="1"/>
  <c r="AJ139" i="1"/>
  <c r="CR139" i="1"/>
  <c r="CT139" i="1"/>
  <c r="CX139" i="1"/>
  <c r="W139" i="1" s="1"/>
  <c r="GL139" i="1"/>
  <c r="GO139" i="1"/>
  <c r="GP139" i="1"/>
  <c r="GV139" i="1"/>
  <c r="HC139" i="1" s="1"/>
  <c r="GX139" i="1" s="1"/>
  <c r="C140" i="1"/>
  <c r="D140" i="1"/>
  <c r="I140" i="1"/>
  <c r="K140" i="1"/>
  <c r="P140" i="1"/>
  <c r="AC140" i="1"/>
  <c r="AD140" i="1"/>
  <c r="AB140" i="1" s="1"/>
  <c r="AE140" i="1"/>
  <c r="Q140" i="1" s="1"/>
  <c r="AF140" i="1"/>
  <c r="S140" i="1" s="1"/>
  <c r="AG140" i="1"/>
  <c r="AH140" i="1"/>
  <c r="CV140" i="1" s="1"/>
  <c r="U140" i="1" s="1"/>
  <c r="AI140" i="1"/>
  <c r="CW140" i="1" s="1"/>
  <c r="V140" i="1" s="1"/>
  <c r="AJ140" i="1"/>
  <c r="CX140" i="1" s="1"/>
  <c r="W140" i="1" s="1"/>
  <c r="CQ140" i="1"/>
  <c r="CR140" i="1"/>
  <c r="CU140" i="1"/>
  <c r="T140" i="1" s="1"/>
  <c r="GL140" i="1"/>
  <c r="GO140" i="1"/>
  <c r="GP140" i="1"/>
  <c r="GV140" i="1"/>
  <c r="GX140" i="1"/>
  <c r="HC140" i="1"/>
  <c r="I141" i="1"/>
  <c r="P141" i="1"/>
  <c r="AC141" i="1"/>
  <c r="AD141" i="1"/>
  <c r="AB141" i="1" s="1"/>
  <c r="AE141" i="1"/>
  <c r="Q141" i="1" s="1"/>
  <c r="AF141" i="1"/>
  <c r="S141" i="1" s="1"/>
  <c r="AG141" i="1"/>
  <c r="AH141" i="1"/>
  <c r="CV141" i="1" s="1"/>
  <c r="U141" i="1" s="1"/>
  <c r="AI141" i="1"/>
  <c r="CW141" i="1" s="1"/>
  <c r="V141" i="1" s="1"/>
  <c r="AJ141" i="1"/>
  <c r="CX141" i="1" s="1"/>
  <c r="W141" i="1" s="1"/>
  <c r="CQ141" i="1"/>
  <c r="CR141" i="1"/>
  <c r="CU141" i="1"/>
  <c r="T141" i="1" s="1"/>
  <c r="GL141" i="1"/>
  <c r="GO141" i="1"/>
  <c r="GP141" i="1"/>
  <c r="GV141" i="1"/>
  <c r="GX141" i="1"/>
  <c r="HC141" i="1"/>
  <c r="I142" i="1"/>
  <c r="P142" i="1"/>
  <c r="AC142" i="1"/>
  <c r="AD142" i="1"/>
  <c r="AB142" i="1" s="1"/>
  <c r="AE142" i="1"/>
  <c r="Q142" i="1" s="1"/>
  <c r="AF142" i="1"/>
  <c r="S142" i="1" s="1"/>
  <c r="AG142" i="1"/>
  <c r="AH142" i="1"/>
  <c r="CV142" i="1" s="1"/>
  <c r="U142" i="1" s="1"/>
  <c r="AI142" i="1"/>
  <c r="CW142" i="1" s="1"/>
  <c r="V142" i="1" s="1"/>
  <c r="AJ142" i="1"/>
  <c r="CX142" i="1" s="1"/>
  <c r="W142" i="1" s="1"/>
  <c r="CQ142" i="1"/>
  <c r="CR142" i="1"/>
  <c r="CU142" i="1"/>
  <c r="T142" i="1" s="1"/>
  <c r="GL142" i="1"/>
  <c r="GO142" i="1"/>
  <c r="GP142" i="1"/>
  <c r="GV142" i="1"/>
  <c r="GX142" i="1"/>
  <c r="HC142" i="1"/>
  <c r="C143" i="1"/>
  <c r="D143" i="1"/>
  <c r="I143" i="1"/>
  <c r="K143" i="1"/>
  <c r="AC143" i="1"/>
  <c r="P143" i="1" s="1"/>
  <c r="AE143" i="1"/>
  <c r="Q143" i="1" s="1"/>
  <c r="AF143" i="1"/>
  <c r="S143" i="1" s="1"/>
  <c r="AG143" i="1"/>
  <c r="CU143" i="1" s="1"/>
  <c r="T143" i="1" s="1"/>
  <c r="AH143" i="1"/>
  <c r="AI143" i="1"/>
  <c r="CW143" i="1" s="1"/>
  <c r="V143" i="1" s="1"/>
  <c r="AJ143" i="1"/>
  <c r="CX143" i="1" s="1"/>
  <c r="W143" i="1" s="1"/>
  <c r="CR143" i="1"/>
  <c r="CV143" i="1"/>
  <c r="U143" i="1" s="1"/>
  <c r="GL143" i="1"/>
  <c r="GN143" i="1"/>
  <c r="GP143" i="1"/>
  <c r="GV143" i="1"/>
  <c r="HC143" i="1"/>
  <c r="GX143" i="1" s="1"/>
  <c r="C144" i="1"/>
  <c r="D144" i="1"/>
  <c r="I144" i="1"/>
  <c r="K144" i="1"/>
  <c r="R144" i="1"/>
  <c r="AC144" i="1"/>
  <c r="P144" i="1" s="1"/>
  <c r="AD144" i="1"/>
  <c r="AE144" i="1"/>
  <c r="Q144" i="1" s="1"/>
  <c r="AF144" i="1"/>
  <c r="AB144" i="1" s="1"/>
  <c r="AG144" i="1"/>
  <c r="CU144" i="1" s="1"/>
  <c r="T144" i="1" s="1"/>
  <c r="AH144" i="1"/>
  <c r="CV144" i="1" s="1"/>
  <c r="U144" i="1" s="1"/>
  <c r="AI144" i="1"/>
  <c r="AJ144" i="1"/>
  <c r="CX144" i="1" s="1"/>
  <c r="W144" i="1" s="1"/>
  <c r="CR144" i="1"/>
  <c r="CS144" i="1"/>
  <c r="CW144" i="1"/>
  <c r="V144" i="1" s="1"/>
  <c r="GL144" i="1"/>
  <c r="GN144" i="1"/>
  <c r="GP144" i="1"/>
  <c r="GV144" i="1"/>
  <c r="HC144" i="1" s="1"/>
  <c r="GX144" i="1" s="1"/>
  <c r="I145" i="1"/>
  <c r="Q145" i="1" s="1"/>
  <c r="R145" i="1"/>
  <c r="AC145" i="1"/>
  <c r="P145" i="1" s="1"/>
  <c r="AD145" i="1"/>
  <c r="AE145" i="1"/>
  <c r="AF145" i="1"/>
  <c r="AB145" i="1" s="1"/>
  <c r="AG145" i="1"/>
  <c r="CU145" i="1" s="1"/>
  <c r="T145" i="1" s="1"/>
  <c r="AH145" i="1"/>
  <c r="CV145" i="1" s="1"/>
  <c r="U145" i="1" s="1"/>
  <c r="AI145" i="1"/>
  <c r="AJ145" i="1"/>
  <c r="CX145" i="1" s="1"/>
  <c r="W145" i="1" s="1"/>
  <c r="CR145" i="1"/>
  <c r="CS145" i="1"/>
  <c r="CW145" i="1"/>
  <c r="V145" i="1" s="1"/>
  <c r="GL145" i="1"/>
  <c r="GN145" i="1"/>
  <c r="GO145" i="1"/>
  <c r="GP145" i="1"/>
  <c r="GV145" i="1"/>
  <c r="HC145" i="1"/>
  <c r="GX145" i="1" s="1"/>
  <c r="I146" i="1"/>
  <c r="AC146" i="1"/>
  <c r="P146" i="1" s="1"/>
  <c r="AE146" i="1"/>
  <c r="Q146" i="1" s="1"/>
  <c r="AF146" i="1"/>
  <c r="S146" i="1" s="1"/>
  <c r="AG146" i="1"/>
  <c r="CU146" i="1" s="1"/>
  <c r="T146" i="1" s="1"/>
  <c r="AH146" i="1"/>
  <c r="AI146" i="1"/>
  <c r="CW146" i="1" s="1"/>
  <c r="V146" i="1" s="1"/>
  <c r="AJ146" i="1"/>
  <c r="CX146" i="1" s="1"/>
  <c r="W146" i="1" s="1"/>
  <c r="CR146" i="1"/>
  <c r="CV146" i="1"/>
  <c r="U146" i="1" s="1"/>
  <c r="GL146" i="1"/>
  <c r="GN146" i="1"/>
  <c r="GO146" i="1"/>
  <c r="GP146" i="1"/>
  <c r="GV146" i="1"/>
  <c r="GX146" i="1"/>
  <c r="HC146" i="1"/>
  <c r="C147" i="1"/>
  <c r="D147" i="1"/>
  <c r="I147" i="1"/>
  <c r="K147" i="1"/>
  <c r="AC147" i="1"/>
  <c r="P147" i="1" s="1"/>
  <c r="AE147" i="1"/>
  <c r="Q147" i="1" s="1"/>
  <c r="AF147" i="1"/>
  <c r="S147" i="1" s="1"/>
  <c r="AG147" i="1"/>
  <c r="CU147" i="1" s="1"/>
  <c r="T147" i="1" s="1"/>
  <c r="AH147" i="1"/>
  <c r="AI147" i="1"/>
  <c r="CW147" i="1" s="1"/>
  <c r="V147" i="1" s="1"/>
  <c r="AJ147" i="1"/>
  <c r="CX147" i="1" s="1"/>
  <c r="W147" i="1" s="1"/>
  <c r="CR147" i="1"/>
  <c r="CV147" i="1"/>
  <c r="U147" i="1" s="1"/>
  <c r="GL147" i="1"/>
  <c r="GO147" i="1"/>
  <c r="GP147" i="1"/>
  <c r="GV147" i="1"/>
  <c r="HC147" i="1"/>
  <c r="GX147" i="1" s="1"/>
  <c r="C148" i="1"/>
  <c r="D148" i="1"/>
  <c r="I148" i="1"/>
  <c r="K148" i="1"/>
  <c r="R148" i="1"/>
  <c r="AC148" i="1"/>
  <c r="P148" i="1" s="1"/>
  <c r="AE148" i="1"/>
  <c r="AD148" i="1" s="1"/>
  <c r="AB148" i="1" s="1"/>
  <c r="AF148" i="1"/>
  <c r="S148" i="1" s="1"/>
  <c r="AG148" i="1"/>
  <c r="CU148" i="1" s="1"/>
  <c r="T148" i="1" s="1"/>
  <c r="AH148" i="1"/>
  <c r="AI148" i="1"/>
  <c r="AJ148" i="1"/>
  <c r="CX148" i="1" s="1"/>
  <c r="W148" i="1" s="1"/>
  <c r="CR148" i="1"/>
  <c r="CS148" i="1"/>
  <c r="CV148" i="1"/>
  <c r="U148" i="1" s="1"/>
  <c r="CW148" i="1"/>
  <c r="V148" i="1" s="1"/>
  <c r="GL148" i="1"/>
  <c r="GO148" i="1"/>
  <c r="GP148" i="1"/>
  <c r="GV148" i="1"/>
  <c r="HC148" i="1" s="1"/>
  <c r="GX148" i="1" s="1"/>
  <c r="I149" i="1"/>
  <c r="Q149" i="1" s="1"/>
  <c r="R149" i="1"/>
  <c r="AC149" i="1"/>
  <c r="P149" i="1" s="1"/>
  <c r="AE149" i="1"/>
  <c r="AD149" i="1" s="1"/>
  <c r="AB149" i="1" s="1"/>
  <c r="AF149" i="1"/>
  <c r="S149" i="1" s="1"/>
  <c r="AG149" i="1"/>
  <c r="CU149" i="1" s="1"/>
  <c r="T149" i="1" s="1"/>
  <c r="AH149" i="1"/>
  <c r="AI149" i="1"/>
  <c r="AJ149" i="1"/>
  <c r="CX149" i="1" s="1"/>
  <c r="W149" i="1" s="1"/>
  <c r="CR149" i="1"/>
  <c r="CS149" i="1"/>
  <c r="CV149" i="1"/>
  <c r="U149" i="1" s="1"/>
  <c r="CW149" i="1"/>
  <c r="V149" i="1" s="1"/>
  <c r="GL149" i="1"/>
  <c r="GN149" i="1"/>
  <c r="GO149" i="1"/>
  <c r="GP149" i="1"/>
  <c r="GV149" i="1"/>
  <c r="HC149" i="1"/>
  <c r="GX149" i="1" s="1"/>
  <c r="I150" i="1"/>
  <c r="P150" i="1" s="1"/>
  <c r="AC150" i="1"/>
  <c r="AE150" i="1"/>
  <c r="Q150" i="1" s="1"/>
  <c r="AF150" i="1"/>
  <c r="S150" i="1" s="1"/>
  <c r="AG150" i="1"/>
  <c r="AH150" i="1"/>
  <c r="AI150" i="1"/>
  <c r="CW150" i="1" s="1"/>
  <c r="V150" i="1" s="1"/>
  <c r="AJ150" i="1"/>
  <c r="CX150" i="1" s="1"/>
  <c r="W150" i="1" s="1"/>
  <c r="CQ150" i="1"/>
  <c r="CR150" i="1"/>
  <c r="CU150" i="1"/>
  <c r="T150" i="1" s="1"/>
  <c r="CV150" i="1"/>
  <c r="U150" i="1" s="1"/>
  <c r="GL150" i="1"/>
  <c r="GN150" i="1"/>
  <c r="GO150" i="1"/>
  <c r="GP150" i="1"/>
  <c r="GV150" i="1"/>
  <c r="HC150" i="1" s="1"/>
  <c r="GX150" i="1" s="1"/>
  <c r="C151" i="1"/>
  <c r="D151" i="1"/>
  <c r="I151" i="1"/>
  <c r="P151" i="1" s="1"/>
  <c r="K151" i="1"/>
  <c r="AC151" i="1"/>
  <c r="AE151" i="1"/>
  <c r="Q151" i="1" s="1"/>
  <c r="AF151" i="1"/>
  <c r="S151" i="1" s="1"/>
  <c r="AG151" i="1"/>
  <c r="AH151" i="1"/>
  <c r="AI151" i="1"/>
  <c r="CW151" i="1" s="1"/>
  <c r="V151" i="1" s="1"/>
  <c r="AJ151" i="1"/>
  <c r="CX151" i="1" s="1"/>
  <c r="W151" i="1" s="1"/>
  <c r="CQ151" i="1"/>
  <c r="CR151" i="1"/>
  <c r="CU151" i="1"/>
  <c r="T151" i="1" s="1"/>
  <c r="CV151" i="1"/>
  <c r="U151" i="1" s="1"/>
  <c r="GL151" i="1"/>
  <c r="GO151" i="1"/>
  <c r="GP151" i="1"/>
  <c r="GV151" i="1"/>
  <c r="HC151" i="1"/>
  <c r="GX151" i="1" s="1"/>
  <c r="C152" i="1"/>
  <c r="D152" i="1"/>
  <c r="I152" i="1"/>
  <c r="K152" i="1"/>
  <c r="R152" i="1"/>
  <c r="AC152" i="1"/>
  <c r="P152" i="1" s="1"/>
  <c r="AE152" i="1"/>
  <c r="AD152" i="1" s="1"/>
  <c r="AB152" i="1" s="1"/>
  <c r="AF152" i="1"/>
  <c r="S152" i="1" s="1"/>
  <c r="AG152" i="1"/>
  <c r="CU152" i="1" s="1"/>
  <c r="T152" i="1" s="1"/>
  <c r="AH152" i="1"/>
  <c r="AI152" i="1"/>
  <c r="AJ152" i="1"/>
  <c r="CX152" i="1" s="1"/>
  <c r="W152" i="1" s="1"/>
  <c r="CR152" i="1"/>
  <c r="CS152" i="1"/>
  <c r="CV152" i="1"/>
  <c r="U152" i="1" s="1"/>
  <c r="CW152" i="1"/>
  <c r="V152" i="1" s="1"/>
  <c r="GL152" i="1"/>
  <c r="GO152" i="1"/>
  <c r="GP152" i="1"/>
  <c r="GV152" i="1"/>
  <c r="HC152" i="1"/>
  <c r="GX152" i="1" s="1"/>
  <c r="I153" i="1"/>
  <c r="Q153" i="1" s="1"/>
  <c r="R153" i="1"/>
  <c r="AC153" i="1"/>
  <c r="P153" i="1" s="1"/>
  <c r="CP153" i="1" s="1"/>
  <c r="O153" i="1" s="1"/>
  <c r="AE153" i="1"/>
  <c r="AD153" i="1" s="1"/>
  <c r="AB153" i="1" s="1"/>
  <c r="AF153" i="1"/>
  <c r="S153" i="1" s="1"/>
  <c r="AG153" i="1"/>
  <c r="AH153" i="1"/>
  <c r="AI153" i="1"/>
  <c r="AJ153" i="1"/>
  <c r="CX153" i="1" s="1"/>
  <c r="W153" i="1" s="1"/>
  <c r="CQ153" i="1"/>
  <c r="CR153" i="1"/>
  <c r="CS153" i="1"/>
  <c r="CU153" i="1"/>
  <c r="T153" i="1" s="1"/>
  <c r="CV153" i="1"/>
  <c r="U153" i="1" s="1"/>
  <c r="CW153" i="1"/>
  <c r="V153" i="1" s="1"/>
  <c r="GL153" i="1"/>
  <c r="GO153" i="1"/>
  <c r="GP153" i="1"/>
  <c r="GV153" i="1"/>
  <c r="HC153" i="1"/>
  <c r="GX153" i="1" s="1"/>
  <c r="I154" i="1"/>
  <c r="P154" i="1" s="1"/>
  <c r="R154" i="1"/>
  <c r="AC154" i="1"/>
  <c r="AE154" i="1"/>
  <c r="AD154" i="1" s="1"/>
  <c r="AB154" i="1" s="1"/>
  <c r="AF154" i="1"/>
  <c r="S154" i="1" s="1"/>
  <c r="AG154" i="1"/>
  <c r="AH154" i="1"/>
  <c r="AI154" i="1"/>
  <c r="AJ154" i="1"/>
  <c r="CX154" i="1" s="1"/>
  <c r="W154" i="1" s="1"/>
  <c r="CQ154" i="1"/>
  <c r="CR154" i="1"/>
  <c r="CS154" i="1"/>
  <c r="CU154" i="1"/>
  <c r="T154" i="1" s="1"/>
  <c r="CV154" i="1"/>
  <c r="U154" i="1" s="1"/>
  <c r="CW154" i="1"/>
  <c r="V154" i="1" s="1"/>
  <c r="GL154" i="1"/>
  <c r="GO154" i="1"/>
  <c r="GP154" i="1"/>
  <c r="GV154" i="1"/>
  <c r="HC154" i="1"/>
  <c r="GX154" i="1" s="1"/>
  <c r="I155" i="1"/>
  <c r="P155" i="1" s="1"/>
  <c r="R155" i="1"/>
  <c r="AC155" i="1"/>
  <c r="AE155" i="1"/>
  <c r="AD155" i="1" s="1"/>
  <c r="AB155" i="1" s="1"/>
  <c r="AF155" i="1"/>
  <c r="S155" i="1" s="1"/>
  <c r="AG155" i="1"/>
  <c r="AH155" i="1"/>
  <c r="AI155" i="1"/>
  <c r="AJ155" i="1"/>
  <c r="CX155" i="1" s="1"/>
  <c r="W155" i="1" s="1"/>
  <c r="CQ155" i="1"/>
  <c r="CR155" i="1"/>
  <c r="CS155" i="1"/>
  <c r="CU155" i="1"/>
  <c r="T155" i="1" s="1"/>
  <c r="CV155" i="1"/>
  <c r="U155" i="1" s="1"/>
  <c r="CW155" i="1"/>
  <c r="V155" i="1" s="1"/>
  <c r="GL155" i="1"/>
  <c r="GO155" i="1"/>
  <c r="GP155" i="1"/>
  <c r="GV155" i="1"/>
  <c r="HC155" i="1"/>
  <c r="GX155" i="1" s="1"/>
  <c r="I156" i="1"/>
  <c r="P156" i="1" s="1"/>
  <c r="R156" i="1"/>
  <c r="AC156" i="1"/>
  <c r="AE156" i="1"/>
  <c r="AD156" i="1" s="1"/>
  <c r="AB156" i="1" s="1"/>
  <c r="AF156" i="1"/>
  <c r="S156" i="1" s="1"/>
  <c r="AG156" i="1"/>
  <c r="AH156" i="1"/>
  <c r="AI156" i="1"/>
  <c r="AJ156" i="1"/>
  <c r="CX156" i="1" s="1"/>
  <c r="W156" i="1" s="1"/>
  <c r="CQ156" i="1"/>
  <c r="CR156" i="1"/>
  <c r="CS156" i="1"/>
  <c r="CU156" i="1"/>
  <c r="T156" i="1" s="1"/>
  <c r="CV156" i="1"/>
  <c r="U156" i="1" s="1"/>
  <c r="CW156" i="1"/>
  <c r="V156" i="1" s="1"/>
  <c r="GL156" i="1"/>
  <c r="GO156" i="1"/>
  <c r="GP156" i="1"/>
  <c r="GV156" i="1"/>
  <c r="HC156" i="1"/>
  <c r="I157" i="1"/>
  <c r="P157" i="1" s="1"/>
  <c r="R157" i="1"/>
  <c r="AC157" i="1"/>
  <c r="AE157" i="1"/>
  <c r="AD157" i="1" s="1"/>
  <c r="AB157" i="1" s="1"/>
  <c r="AF157" i="1"/>
  <c r="S157" i="1" s="1"/>
  <c r="AG157" i="1"/>
  <c r="AH157" i="1"/>
  <c r="AI157" i="1"/>
  <c r="AJ157" i="1"/>
  <c r="CX157" i="1" s="1"/>
  <c r="W157" i="1" s="1"/>
  <c r="CQ157" i="1"/>
  <c r="CR157" i="1"/>
  <c r="CS157" i="1"/>
  <c r="CU157" i="1"/>
  <c r="T157" i="1" s="1"/>
  <c r="CV157" i="1"/>
  <c r="U157" i="1" s="1"/>
  <c r="CW157" i="1"/>
  <c r="V157" i="1" s="1"/>
  <c r="GL157" i="1"/>
  <c r="GO157" i="1"/>
  <c r="GP157" i="1"/>
  <c r="GV157" i="1"/>
  <c r="HC157" i="1"/>
  <c r="GX157" i="1" s="1"/>
  <c r="I158" i="1"/>
  <c r="P158" i="1" s="1"/>
  <c r="R158" i="1"/>
  <c r="AC158" i="1"/>
  <c r="AE158" i="1"/>
  <c r="AD158" i="1" s="1"/>
  <c r="AB158" i="1" s="1"/>
  <c r="AF158" i="1"/>
  <c r="S158" i="1" s="1"/>
  <c r="AG158" i="1"/>
  <c r="AH158" i="1"/>
  <c r="AI158" i="1"/>
  <c r="AJ158" i="1"/>
  <c r="CX158" i="1" s="1"/>
  <c r="W158" i="1" s="1"/>
  <c r="CQ158" i="1"/>
  <c r="CR158" i="1"/>
  <c r="CS158" i="1"/>
  <c r="CU158" i="1"/>
  <c r="T158" i="1" s="1"/>
  <c r="CV158" i="1"/>
  <c r="U158" i="1" s="1"/>
  <c r="CW158" i="1"/>
  <c r="V158" i="1" s="1"/>
  <c r="GL158" i="1"/>
  <c r="GO158" i="1"/>
  <c r="GP158" i="1"/>
  <c r="GV158" i="1"/>
  <c r="HC158" i="1"/>
  <c r="GX158" i="1" s="1"/>
  <c r="I159" i="1"/>
  <c r="P159" i="1" s="1"/>
  <c r="R159" i="1"/>
  <c r="AC159" i="1"/>
  <c r="AE159" i="1"/>
  <c r="AD159" i="1" s="1"/>
  <c r="AB159" i="1" s="1"/>
  <c r="AF159" i="1"/>
  <c r="S159" i="1" s="1"/>
  <c r="AG159" i="1"/>
  <c r="AH159" i="1"/>
  <c r="AI159" i="1"/>
  <c r="AJ159" i="1"/>
  <c r="CX159" i="1" s="1"/>
  <c r="W159" i="1" s="1"/>
  <c r="CQ159" i="1"/>
  <c r="CR159" i="1"/>
  <c r="CS159" i="1"/>
  <c r="CU159" i="1"/>
  <c r="T159" i="1" s="1"/>
  <c r="CV159" i="1"/>
  <c r="U159" i="1" s="1"/>
  <c r="CW159" i="1"/>
  <c r="V159" i="1" s="1"/>
  <c r="GL159" i="1"/>
  <c r="GO159" i="1"/>
  <c r="GP159" i="1"/>
  <c r="GV159" i="1"/>
  <c r="HC159" i="1"/>
  <c r="GX159" i="1" s="1"/>
  <c r="I160" i="1"/>
  <c r="P160" i="1" s="1"/>
  <c r="R160" i="1"/>
  <c r="AC160" i="1"/>
  <c r="AE160" i="1"/>
  <c r="AD160" i="1" s="1"/>
  <c r="AB160" i="1" s="1"/>
  <c r="AF160" i="1"/>
  <c r="S160" i="1" s="1"/>
  <c r="AG160" i="1"/>
  <c r="AH160" i="1"/>
  <c r="AI160" i="1"/>
  <c r="AJ160" i="1"/>
  <c r="CX160" i="1" s="1"/>
  <c r="W160" i="1" s="1"/>
  <c r="CQ160" i="1"/>
  <c r="CR160" i="1"/>
  <c r="CS160" i="1"/>
  <c r="CU160" i="1"/>
  <c r="T160" i="1" s="1"/>
  <c r="CV160" i="1"/>
  <c r="U160" i="1" s="1"/>
  <c r="CW160" i="1"/>
  <c r="V160" i="1" s="1"/>
  <c r="GL160" i="1"/>
  <c r="GO160" i="1"/>
  <c r="GP160" i="1"/>
  <c r="GV160" i="1"/>
  <c r="HC160" i="1"/>
  <c r="I161" i="1"/>
  <c r="P161" i="1" s="1"/>
  <c r="R161" i="1"/>
  <c r="AC161" i="1"/>
  <c r="AE161" i="1"/>
  <c r="AD161" i="1" s="1"/>
  <c r="AB161" i="1" s="1"/>
  <c r="AF161" i="1"/>
  <c r="S161" i="1" s="1"/>
  <c r="AG161" i="1"/>
  <c r="AH161" i="1"/>
  <c r="AI161" i="1"/>
  <c r="AJ161" i="1"/>
  <c r="CX161" i="1" s="1"/>
  <c r="W161" i="1" s="1"/>
  <c r="CQ161" i="1"/>
  <c r="CR161" i="1"/>
  <c r="CS161" i="1"/>
  <c r="CU161" i="1"/>
  <c r="T161" i="1" s="1"/>
  <c r="CV161" i="1"/>
  <c r="U161" i="1" s="1"/>
  <c r="CW161" i="1"/>
  <c r="V161" i="1" s="1"/>
  <c r="GL161" i="1"/>
  <c r="GO161" i="1"/>
  <c r="GP161" i="1"/>
  <c r="GV161" i="1"/>
  <c r="HC161" i="1"/>
  <c r="GX161" i="1" s="1"/>
  <c r="I162" i="1"/>
  <c r="P162" i="1" s="1"/>
  <c r="R162" i="1"/>
  <c r="AC162" i="1"/>
  <c r="AE162" i="1"/>
  <c r="AD162" i="1" s="1"/>
  <c r="AB162" i="1" s="1"/>
  <c r="AF162" i="1"/>
  <c r="S162" i="1" s="1"/>
  <c r="AG162" i="1"/>
  <c r="AH162" i="1"/>
  <c r="AI162" i="1"/>
  <c r="AJ162" i="1"/>
  <c r="CX162" i="1" s="1"/>
  <c r="W162" i="1" s="1"/>
  <c r="CQ162" i="1"/>
  <c r="CR162" i="1"/>
  <c r="CS162" i="1"/>
  <c r="CU162" i="1"/>
  <c r="T162" i="1" s="1"/>
  <c r="CV162" i="1"/>
  <c r="U162" i="1" s="1"/>
  <c r="CW162" i="1"/>
  <c r="V162" i="1" s="1"/>
  <c r="GL162" i="1"/>
  <c r="GO162" i="1"/>
  <c r="GP162" i="1"/>
  <c r="GV162" i="1"/>
  <c r="HC162" i="1"/>
  <c r="S163" i="1"/>
  <c r="AC163" i="1"/>
  <c r="P163" i="1" s="1"/>
  <c r="AE163" i="1"/>
  <c r="AD163" i="1" s="1"/>
  <c r="AF163" i="1"/>
  <c r="AG163" i="1"/>
  <c r="CU163" i="1" s="1"/>
  <c r="T163" i="1" s="1"/>
  <c r="AH163" i="1"/>
  <c r="AI163" i="1"/>
  <c r="CW163" i="1" s="1"/>
  <c r="V163" i="1" s="1"/>
  <c r="AJ163" i="1"/>
  <c r="CR163" i="1"/>
  <c r="CT163" i="1"/>
  <c r="CV163" i="1"/>
  <c r="U163" i="1" s="1"/>
  <c r="CX163" i="1"/>
  <c r="W163" i="1" s="1"/>
  <c r="GL163" i="1"/>
  <c r="GO163" i="1"/>
  <c r="GP163" i="1"/>
  <c r="GV163" i="1"/>
  <c r="HC163" i="1" s="1"/>
  <c r="GX163" i="1" s="1"/>
  <c r="P164" i="1"/>
  <c r="R164" i="1"/>
  <c r="AC164" i="1"/>
  <c r="AD164" i="1"/>
  <c r="AB164" i="1" s="1"/>
  <c r="AE164" i="1"/>
  <c r="Q164" i="1" s="1"/>
  <c r="AF164" i="1"/>
  <c r="S164" i="1" s="1"/>
  <c r="AG164" i="1"/>
  <c r="AH164" i="1"/>
  <c r="CV164" i="1" s="1"/>
  <c r="U164" i="1" s="1"/>
  <c r="AI164" i="1"/>
  <c r="AJ164" i="1"/>
  <c r="CX164" i="1" s="1"/>
  <c r="W164" i="1" s="1"/>
  <c r="CQ164" i="1"/>
  <c r="CR164" i="1"/>
  <c r="CS164" i="1"/>
  <c r="CU164" i="1"/>
  <c r="T164" i="1" s="1"/>
  <c r="CW164" i="1"/>
  <c r="V164" i="1" s="1"/>
  <c r="GL164" i="1"/>
  <c r="GO164" i="1"/>
  <c r="GP164" i="1"/>
  <c r="GV164" i="1"/>
  <c r="HC164" i="1" s="1"/>
  <c r="GX164" i="1" s="1"/>
  <c r="C165" i="1"/>
  <c r="D165" i="1"/>
  <c r="I165" i="1"/>
  <c r="S165" i="1" s="1"/>
  <c r="K165" i="1"/>
  <c r="AC165" i="1"/>
  <c r="AE165" i="1"/>
  <c r="Q165" i="1" s="1"/>
  <c r="AF165" i="1"/>
  <c r="AG165" i="1"/>
  <c r="CU165" i="1" s="1"/>
  <c r="T165" i="1" s="1"/>
  <c r="AH165" i="1"/>
  <c r="AI165" i="1"/>
  <c r="CW165" i="1" s="1"/>
  <c r="V165" i="1" s="1"/>
  <c r="AJ165" i="1"/>
  <c r="CR165" i="1"/>
  <c r="CT165" i="1"/>
  <c r="CV165" i="1"/>
  <c r="U165" i="1" s="1"/>
  <c r="CX165" i="1"/>
  <c r="W165" i="1" s="1"/>
  <c r="GL165" i="1"/>
  <c r="GO165" i="1"/>
  <c r="GP165" i="1"/>
  <c r="GV165" i="1"/>
  <c r="HC165" i="1"/>
  <c r="GX165" i="1" s="1"/>
  <c r="C166" i="1"/>
  <c r="D166" i="1"/>
  <c r="I166" i="1"/>
  <c r="K166" i="1"/>
  <c r="P166" i="1"/>
  <c r="R166" i="1"/>
  <c r="AC166" i="1"/>
  <c r="AD166" i="1"/>
  <c r="AE166" i="1"/>
  <c r="Q166" i="1" s="1"/>
  <c r="AF166" i="1"/>
  <c r="AB166" i="1" s="1"/>
  <c r="AG166" i="1"/>
  <c r="AH166" i="1"/>
  <c r="CV166" i="1" s="1"/>
  <c r="U166" i="1" s="1"/>
  <c r="AI166" i="1"/>
  <c r="AJ166" i="1"/>
  <c r="CX166" i="1" s="1"/>
  <c r="W166" i="1" s="1"/>
  <c r="CQ166" i="1"/>
  <c r="CR166" i="1"/>
  <c r="CS166" i="1"/>
  <c r="CU166" i="1"/>
  <c r="T166" i="1" s="1"/>
  <c r="CW166" i="1"/>
  <c r="V166" i="1" s="1"/>
  <c r="GL166" i="1"/>
  <c r="GO166" i="1"/>
  <c r="GP166" i="1"/>
  <c r="GV166" i="1"/>
  <c r="GX166" i="1"/>
  <c r="HC166" i="1"/>
  <c r="I167" i="1"/>
  <c r="P167" i="1" s="1"/>
  <c r="R167" i="1"/>
  <c r="AC167" i="1"/>
  <c r="AD167" i="1"/>
  <c r="AE167" i="1"/>
  <c r="AF167" i="1"/>
  <c r="AB167" i="1" s="1"/>
  <c r="AG167" i="1"/>
  <c r="AH167" i="1"/>
  <c r="CV167" i="1" s="1"/>
  <c r="U167" i="1" s="1"/>
  <c r="AI167" i="1"/>
  <c r="AJ167" i="1"/>
  <c r="CX167" i="1" s="1"/>
  <c r="W167" i="1" s="1"/>
  <c r="CQ167" i="1"/>
  <c r="CR167" i="1"/>
  <c r="CS167" i="1"/>
  <c r="CU167" i="1"/>
  <c r="T167" i="1" s="1"/>
  <c r="CW167" i="1"/>
  <c r="V167" i="1" s="1"/>
  <c r="GL167" i="1"/>
  <c r="GO167" i="1"/>
  <c r="GP167" i="1"/>
  <c r="GV167" i="1"/>
  <c r="HC167" i="1"/>
  <c r="I168" i="1"/>
  <c r="P168" i="1" s="1"/>
  <c r="R168" i="1"/>
  <c r="AC168" i="1"/>
  <c r="AD168" i="1"/>
  <c r="AE168" i="1"/>
  <c r="AF168" i="1"/>
  <c r="AB168" i="1" s="1"/>
  <c r="AG168" i="1"/>
  <c r="AH168" i="1"/>
  <c r="CV168" i="1" s="1"/>
  <c r="U168" i="1" s="1"/>
  <c r="AI168" i="1"/>
  <c r="AJ168" i="1"/>
  <c r="CX168" i="1" s="1"/>
  <c r="W168" i="1" s="1"/>
  <c r="CQ168" i="1"/>
  <c r="CR168" i="1"/>
  <c r="CS168" i="1"/>
  <c r="CU168" i="1"/>
  <c r="T168" i="1" s="1"/>
  <c r="CW168" i="1"/>
  <c r="V168" i="1" s="1"/>
  <c r="GL168" i="1"/>
  <c r="GO168" i="1"/>
  <c r="GP168" i="1"/>
  <c r="GV168" i="1"/>
  <c r="HC168" i="1"/>
  <c r="C169" i="1"/>
  <c r="D169" i="1"/>
  <c r="I169" i="1"/>
  <c r="K169" i="1"/>
  <c r="S169" i="1"/>
  <c r="AC169" i="1"/>
  <c r="P169" i="1" s="1"/>
  <c r="AE169" i="1"/>
  <c r="AD169" i="1" s="1"/>
  <c r="AF169" i="1"/>
  <c r="AG169" i="1"/>
  <c r="CU169" i="1" s="1"/>
  <c r="T169" i="1" s="1"/>
  <c r="AH169" i="1"/>
  <c r="AI169" i="1"/>
  <c r="CW169" i="1" s="1"/>
  <c r="V169" i="1" s="1"/>
  <c r="AJ169" i="1"/>
  <c r="CR169" i="1"/>
  <c r="CT169" i="1"/>
  <c r="CV169" i="1"/>
  <c r="U169" i="1" s="1"/>
  <c r="CX169" i="1"/>
  <c r="W169" i="1" s="1"/>
  <c r="GL169" i="1"/>
  <c r="GO169" i="1"/>
  <c r="GP169" i="1"/>
  <c r="GV169" i="1"/>
  <c r="HC169" i="1" s="1"/>
  <c r="GX169" i="1" s="1"/>
  <c r="C170" i="1"/>
  <c r="D170" i="1"/>
  <c r="I170" i="1"/>
  <c r="K170" i="1"/>
  <c r="P170" i="1"/>
  <c r="R170" i="1"/>
  <c r="AC170" i="1"/>
  <c r="AD170" i="1"/>
  <c r="AB170" i="1" s="1"/>
  <c r="AE170" i="1"/>
  <c r="Q170" i="1" s="1"/>
  <c r="AF170" i="1"/>
  <c r="S170" i="1" s="1"/>
  <c r="AG170" i="1"/>
  <c r="AH170" i="1"/>
  <c r="CV170" i="1" s="1"/>
  <c r="U170" i="1" s="1"/>
  <c r="AI170" i="1"/>
  <c r="AJ170" i="1"/>
  <c r="CX170" i="1" s="1"/>
  <c r="W170" i="1" s="1"/>
  <c r="CQ170" i="1"/>
  <c r="CR170" i="1"/>
  <c r="CS170" i="1"/>
  <c r="CU170" i="1"/>
  <c r="T170" i="1" s="1"/>
  <c r="CW170" i="1"/>
  <c r="V170" i="1" s="1"/>
  <c r="GL170" i="1"/>
  <c r="GO170" i="1"/>
  <c r="GP170" i="1"/>
  <c r="GV170" i="1"/>
  <c r="HC170" i="1" s="1"/>
  <c r="GX170" i="1" s="1"/>
  <c r="C171" i="1"/>
  <c r="D171" i="1"/>
  <c r="I171" i="1"/>
  <c r="S171" i="1" s="1"/>
  <c r="K171" i="1"/>
  <c r="AC171" i="1"/>
  <c r="AE171" i="1"/>
  <c r="Q171" i="1" s="1"/>
  <c r="AF171" i="1"/>
  <c r="AG171" i="1"/>
  <c r="CU171" i="1" s="1"/>
  <c r="T171" i="1" s="1"/>
  <c r="AH171" i="1"/>
  <c r="AI171" i="1"/>
  <c r="CW171" i="1" s="1"/>
  <c r="V171" i="1" s="1"/>
  <c r="AJ171" i="1"/>
  <c r="CR171" i="1"/>
  <c r="CT171" i="1"/>
  <c r="CV171" i="1"/>
  <c r="U171" i="1" s="1"/>
  <c r="CX171" i="1"/>
  <c r="W171" i="1" s="1"/>
  <c r="GL171" i="1"/>
  <c r="GN171" i="1"/>
  <c r="GP171" i="1"/>
  <c r="GV171" i="1"/>
  <c r="HC171" i="1"/>
  <c r="GX171" i="1" s="1"/>
  <c r="C172" i="1"/>
  <c r="D172" i="1"/>
  <c r="I172" i="1"/>
  <c r="K172" i="1"/>
  <c r="P172" i="1"/>
  <c r="R172" i="1"/>
  <c r="AC172" i="1"/>
  <c r="AD172" i="1"/>
  <c r="AE172" i="1"/>
  <c r="Q172" i="1" s="1"/>
  <c r="AF172" i="1"/>
  <c r="AB172" i="1" s="1"/>
  <c r="AG172" i="1"/>
  <c r="AH172" i="1"/>
  <c r="CV172" i="1" s="1"/>
  <c r="U172" i="1" s="1"/>
  <c r="AI172" i="1"/>
  <c r="AJ172" i="1"/>
  <c r="CX172" i="1" s="1"/>
  <c r="W172" i="1" s="1"/>
  <c r="CQ172" i="1"/>
  <c r="CR172" i="1"/>
  <c r="CS172" i="1"/>
  <c r="CU172" i="1"/>
  <c r="T172" i="1" s="1"/>
  <c r="CW172" i="1"/>
  <c r="V172" i="1" s="1"/>
  <c r="GL172" i="1"/>
  <c r="FR176" i="1" s="1"/>
  <c r="GN172" i="1"/>
  <c r="GP172" i="1"/>
  <c r="FV176" i="1" s="1"/>
  <c r="GV172" i="1"/>
  <c r="GX172" i="1"/>
  <c r="HC172" i="1"/>
  <c r="I173" i="1"/>
  <c r="P173" i="1" s="1"/>
  <c r="R173" i="1"/>
  <c r="AC173" i="1"/>
  <c r="AD173" i="1"/>
  <c r="AE173" i="1"/>
  <c r="AF173" i="1"/>
  <c r="AB173" i="1" s="1"/>
  <c r="AG173" i="1"/>
  <c r="AH173" i="1"/>
  <c r="CV173" i="1" s="1"/>
  <c r="U173" i="1" s="1"/>
  <c r="AI173" i="1"/>
  <c r="AJ173" i="1"/>
  <c r="CX173" i="1" s="1"/>
  <c r="W173" i="1" s="1"/>
  <c r="CQ173" i="1"/>
  <c r="CR173" i="1"/>
  <c r="CS173" i="1"/>
  <c r="CU173" i="1"/>
  <c r="T173" i="1" s="1"/>
  <c r="CW173" i="1"/>
  <c r="V173" i="1" s="1"/>
  <c r="GL173" i="1"/>
  <c r="GN173" i="1"/>
  <c r="GO173" i="1"/>
  <c r="GP173" i="1"/>
  <c r="GV173" i="1"/>
  <c r="HC173" i="1"/>
  <c r="GX173" i="1" s="1"/>
  <c r="I174" i="1"/>
  <c r="S174" i="1"/>
  <c r="AC174" i="1"/>
  <c r="AE174" i="1"/>
  <c r="Q174" i="1" s="1"/>
  <c r="AF174" i="1"/>
  <c r="AG174" i="1"/>
  <c r="CU174" i="1" s="1"/>
  <c r="T174" i="1" s="1"/>
  <c r="AH174" i="1"/>
  <c r="AI174" i="1"/>
  <c r="CW174" i="1" s="1"/>
  <c r="V174" i="1" s="1"/>
  <c r="AJ174" i="1"/>
  <c r="CR174" i="1"/>
  <c r="CT174" i="1"/>
  <c r="CV174" i="1"/>
  <c r="U174" i="1" s="1"/>
  <c r="CX174" i="1"/>
  <c r="W174" i="1" s="1"/>
  <c r="GL174" i="1"/>
  <c r="GN174" i="1"/>
  <c r="GO174" i="1"/>
  <c r="GP174" i="1"/>
  <c r="GV174" i="1"/>
  <c r="HC174" i="1" s="1"/>
  <c r="GX174" i="1" s="1"/>
  <c r="B176" i="1"/>
  <c r="B127" i="1" s="1"/>
  <c r="C176" i="1"/>
  <c r="C127" i="1" s="1"/>
  <c r="D176" i="1"/>
  <c r="D127" i="1" s="1"/>
  <c r="F176" i="1"/>
  <c r="F127" i="1" s="1"/>
  <c r="G176" i="1"/>
  <c r="G127" i="1" s="1"/>
  <c r="BX176" i="1"/>
  <c r="BX127" i="1" s="1"/>
  <c r="BZ176" i="1"/>
  <c r="BZ127" i="1" s="1"/>
  <c r="CD176" i="1"/>
  <c r="CD127" i="1" s="1"/>
  <c r="CG176" i="1"/>
  <c r="CG127" i="1" s="1"/>
  <c r="CK176" i="1"/>
  <c r="CK127" i="1" s="1"/>
  <c r="CL176" i="1"/>
  <c r="CL127" i="1" s="1"/>
  <c r="CM176" i="1"/>
  <c r="CM127" i="1" s="1"/>
  <c r="FP176" i="1"/>
  <c r="FP127" i="1" s="1"/>
  <c r="GC176" i="1"/>
  <c r="ET176" i="1" s="1"/>
  <c r="GD176" i="1"/>
  <c r="EU176" i="1" s="1"/>
  <c r="GE176" i="1"/>
  <c r="GE127" i="1" s="1"/>
  <c r="B206" i="1"/>
  <c r="B123" i="1" s="1"/>
  <c r="C206" i="1"/>
  <c r="C123" i="1" s="1"/>
  <c r="D206" i="1"/>
  <c r="D123" i="1" s="1"/>
  <c r="F206" i="1"/>
  <c r="F123" i="1" s="1"/>
  <c r="G206" i="1"/>
  <c r="G123" i="1" s="1"/>
  <c r="D236" i="1"/>
  <c r="E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W238" i="1"/>
  <c r="EX238" i="1"/>
  <c r="EY238" i="1"/>
  <c r="EZ238" i="1"/>
  <c r="FA238" i="1"/>
  <c r="FB238" i="1"/>
  <c r="FC238" i="1"/>
  <c r="FD238" i="1"/>
  <c r="FE238" i="1"/>
  <c r="FF238" i="1"/>
  <c r="FG238" i="1"/>
  <c r="FH238" i="1"/>
  <c r="FI238" i="1"/>
  <c r="FJ238" i="1"/>
  <c r="FK238" i="1"/>
  <c r="FL238" i="1"/>
  <c r="FM238" i="1"/>
  <c r="FN238" i="1"/>
  <c r="FO238" i="1"/>
  <c r="FP238" i="1"/>
  <c r="FQ238" i="1"/>
  <c r="FR238" i="1"/>
  <c r="FS238" i="1"/>
  <c r="FT238" i="1"/>
  <c r="FU238" i="1"/>
  <c r="FV238" i="1"/>
  <c r="FW238" i="1"/>
  <c r="FX238" i="1"/>
  <c r="FY238" i="1"/>
  <c r="FZ238" i="1"/>
  <c r="GA238" i="1"/>
  <c r="GB238" i="1"/>
  <c r="GC238" i="1"/>
  <c r="GD238" i="1"/>
  <c r="GE238" i="1"/>
  <c r="GF238" i="1"/>
  <c r="GG238" i="1"/>
  <c r="GH238" i="1"/>
  <c r="GI238" i="1"/>
  <c r="GJ238" i="1"/>
  <c r="GK238" i="1"/>
  <c r="GL238" i="1"/>
  <c r="GM238" i="1"/>
  <c r="GN238" i="1"/>
  <c r="GO238" i="1"/>
  <c r="GP238" i="1"/>
  <c r="GQ238" i="1"/>
  <c r="GR238" i="1"/>
  <c r="GS238" i="1"/>
  <c r="GT238" i="1"/>
  <c r="GU238" i="1"/>
  <c r="GV238" i="1"/>
  <c r="GW238" i="1"/>
  <c r="GX238" i="1"/>
  <c r="D240" i="1"/>
  <c r="E242" i="1"/>
  <c r="Z242" i="1"/>
  <c r="AA242" i="1"/>
  <c r="AM242" i="1"/>
  <c r="AN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R242" i="1"/>
  <c r="DS242" i="1"/>
  <c r="EE242" i="1"/>
  <c r="EF242" i="1"/>
  <c r="EW242" i="1"/>
  <c r="EX242" i="1"/>
  <c r="EY242" i="1"/>
  <c r="EZ242" i="1"/>
  <c r="FA242" i="1"/>
  <c r="FB242" i="1"/>
  <c r="FC242" i="1"/>
  <c r="FD242" i="1"/>
  <c r="FE242" i="1"/>
  <c r="FF242" i="1"/>
  <c r="FG242" i="1"/>
  <c r="FH242" i="1"/>
  <c r="FI242" i="1"/>
  <c r="FJ242" i="1"/>
  <c r="FK242" i="1"/>
  <c r="FL242" i="1"/>
  <c r="FM242" i="1"/>
  <c r="FN242" i="1"/>
  <c r="FO242" i="1"/>
  <c r="GF242" i="1"/>
  <c r="GG242" i="1"/>
  <c r="GH242" i="1"/>
  <c r="GI242" i="1"/>
  <c r="GJ242" i="1"/>
  <c r="GK242" i="1"/>
  <c r="GL242" i="1"/>
  <c r="GM242" i="1"/>
  <c r="GN242" i="1"/>
  <c r="GO242" i="1"/>
  <c r="GP242" i="1"/>
  <c r="GQ242" i="1"/>
  <c r="GR242" i="1"/>
  <c r="GS242" i="1"/>
  <c r="GT242" i="1"/>
  <c r="GU242" i="1"/>
  <c r="GV242" i="1"/>
  <c r="GW242" i="1"/>
  <c r="GX242" i="1"/>
  <c r="C244" i="1"/>
  <c r="D244" i="1"/>
  <c r="I244" i="1"/>
  <c r="K244" i="1"/>
  <c r="S244" i="1"/>
  <c r="AC244" i="1"/>
  <c r="P244" i="1" s="1"/>
  <c r="AE244" i="1"/>
  <c r="AD244" i="1" s="1"/>
  <c r="AF244" i="1"/>
  <c r="AG244" i="1"/>
  <c r="CU244" i="1" s="1"/>
  <c r="T244" i="1" s="1"/>
  <c r="AH244" i="1"/>
  <c r="AI244" i="1"/>
  <c r="AJ244" i="1"/>
  <c r="CR244" i="1"/>
  <c r="CS244" i="1"/>
  <c r="CT244" i="1"/>
  <c r="CV244" i="1"/>
  <c r="U244" i="1" s="1"/>
  <c r="CW244" i="1"/>
  <c r="V244" i="1" s="1"/>
  <c r="CX244" i="1"/>
  <c r="W244" i="1" s="1"/>
  <c r="GL244" i="1"/>
  <c r="GO244" i="1"/>
  <c r="GP244" i="1"/>
  <c r="GV244" i="1"/>
  <c r="HC244" i="1" s="1"/>
  <c r="GX244" i="1" s="1"/>
  <c r="C245" i="1"/>
  <c r="D245" i="1"/>
  <c r="I245" i="1"/>
  <c r="K245" i="1"/>
  <c r="P245" i="1"/>
  <c r="R245" i="1"/>
  <c r="AC245" i="1"/>
  <c r="AD245" i="1"/>
  <c r="AB245" i="1" s="1"/>
  <c r="AE245" i="1"/>
  <c r="Q245" i="1" s="1"/>
  <c r="AF245" i="1"/>
  <c r="S245" i="1" s="1"/>
  <c r="AG245" i="1"/>
  <c r="AH245" i="1"/>
  <c r="CV245" i="1" s="1"/>
  <c r="U245" i="1" s="1"/>
  <c r="AI245" i="1"/>
  <c r="AJ245" i="1"/>
  <c r="CX245" i="1" s="1"/>
  <c r="W245" i="1" s="1"/>
  <c r="CQ245" i="1"/>
  <c r="CR245" i="1"/>
  <c r="CS245" i="1"/>
  <c r="CU245" i="1"/>
  <c r="T245" i="1" s="1"/>
  <c r="CW245" i="1"/>
  <c r="V245" i="1" s="1"/>
  <c r="GL245" i="1"/>
  <c r="GO245" i="1"/>
  <c r="GP245" i="1"/>
  <c r="GV245" i="1"/>
  <c r="HC245" i="1" s="1"/>
  <c r="GX245" i="1" s="1"/>
  <c r="I246" i="1"/>
  <c r="Q246" i="1" s="1"/>
  <c r="P246" i="1"/>
  <c r="CP246" i="1" s="1"/>
  <c r="O246" i="1" s="1"/>
  <c r="R246" i="1"/>
  <c r="AC246" i="1"/>
  <c r="AD246" i="1"/>
  <c r="AB246" i="1" s="1"/>
  <c r="AE246" i="1"/>
  <c r="AF246" i="1"/>
  <c r="S246" i="1" s="1"/>
  <c r="AG246" i="1"/>
  <c r="AH246" i="1"/>
  <c r="CV246" i="1" s="1"/>
  <c r="U246" i="1" s="1"/>
  <c r="AI246" i="1"/>
  <c r="AJ246" i="1"/>
  <c r="CX246" i="1" s="1"/>
  <c r="W246" i="1" s="1"/>
  <c r="CQ246" i="1"/>
  <c r="CR246" i="1"/>
  <c r="CS246" i="1"/>
  <c r="CU246" i="1"/>
  <c r="T246" i="1" s="1"/>
  <c r="CW246" i="1"/>
  <c r="V246" i="1" s="1"/>
  <c r="GL246" i="1"/>
  <c r="GO246" i="1"/>
  <c r="GP246" i="1"/>
  <c r="GV246" i="1"/>
  <c r="GX246" i="1"/>
  <c r="HC246" i="1"/>
  <c r="I247" i="1"/>
  <c r="Q247" i="1" s="1"/>
  <c r="P247" i="1"/>
  <c r="CP247" i="1" s="1"/>
  <c r="O247" i="1" s="1"/>
  <c r="R247" i="1"/>
  <c r="AC247" i="1"/>
  <c r="AD247" i="1"/>
  <c r="AB247" i="1" s="1"/>
  <c r="AE247" i="1"/>
  <c r="AF247" i="1"/>
  <c r="S247" i="1" s="1"/>
  <c r="AG247" i="1"/>
  <c r="AH247" i="1"/>
  <c r="CV247" i="1" s="1"/>
  <c r="U247" i="1" s="1"/>
  <c r="AI247" i="1"/>
  <c r="AJ247" i="1"/>
  <c r="CX247" i="1" s="1"/>
  <c r="W247" i="1" s="1"/>
  <c r="CQ247" i="1"/>
  <c r="CR247" i="1"/>
  <c r="CS247" i="1"/>
  <c r="CU247" i="1"/>
  <c r="T247" i="1" s="1"/>
  <c r="CW247" i="1"/>
  <c r="V247" i="1" s="1"/>
  <c r="GL247" i="1"/>
  <c r="GO247" i="1"/>
  <c r="GP247" i="1"/>
  <c r="GV247" i="1"/>
  <c r="GX247" i="1"/>
  <c r="HC247" i="1"/>
  <c r="I248" i="1"/>
  <c r="Q248" i="1" s="1"/>
  <c r="P248" i="1"/>
  <c r="CP248" i="1" s="1"/>
  <c r="O248" i="1" s="1"/>
  <c r="R248" i="1"/>
  <c r="AC248" i="1"/>
  <c r="AD248" i="1"/>
  <c r="AB248" i="1" s="1"/>
  <c r="AE248" i="1"/>
  <c r="AF248" i="1"/>
  <c r="S248" i="1" s="1"/>
  <c r="AG248" i="1"/>
  <c r="AH248" i="1"/>
  <c r="CV248" i="1" s="1"/>
  <c r="U248" i="1" s="1"/>
  <c r="AI248" i="1"/>
  <c r="AJ248" i="1"/>
  <c r="CX248" i="1" s="1"/>
  <c r="W248" i="1" s="1"/>
  <c r="CQ248" i="1"/>
  <c r="CR248" i="1"/>
  <c r="CS248" i="1"/>
  <c r="CU248" i="1"/>
  <c r="T248" i="1" s="1"/>
  <c r="CW248" i="1"/>
  <c r="V248" i="1" s="1"/>
  <c r="GL248" i="1"/>
  <c r="GO248" i="1"/>
  <c r="GP248" i="1"/>
  <c r="GV248" i="1"/>
  <c r="GX248" i="1"/>
  <c r="HC248" i="1"/>
  <c r="I249" i="1"/>
  <c r="Q249" i="1" s="1"/>
  <c r="P249" i="1"/>
  <c r="CP249" i="1" s="1"/>
  <c r="O249" i="1" s="1"/>
  <c r="R249" i="1"/>
  <c r="AC249" i="1"/>
  <c r="AD249" i="1"/>
  <c r="AB249" i="1" s="1"/>
  <c r="AE249" i="1"/>
  <c r="AF249" i="1"/>
  <c r="S249" i="1" s="1"/>
  <c r="AG249" i="1"/>
  <c r="AH249" i="1"/>
  <c r="CV249" i="1" s="1"/>
  <c r="U249" i="1" s="1"/>
  <c r="AI249" i="1"/>
  <c r="AJ249" i="1"/>
  <c r="CX249" i="1" s="1"/>
  <c r="W249" i="1" s="1"/>
  <c r="CQ249" i="1"/>
  <c r="CR249" i="1"/>
  <c r="CS249" i="1"/>
  <c r="CU249" i="1"/>
  <c r="T249" i="1" s="1"/>
  <c r="CW249" i="1"/>
  <c r="V249" i="1" s="1"/>
  <c r="GL249" i="1"/>
  <c r="GO249" i="1"/>
  <c r="GP249" i="1"/>
  <c r="GV249" i="1"/>
  <c r="GX249" i="1"/>
  <c r="HC249" i="1"/>
  <c r="I250" i="1"/>
  <c r="Q250" i="1" s="1"/>
  <c r="P250" i="1"/>
  <c r="CP250" i="1" s="1"/>
  <c r="O250" i="1" s="1"/>
  <c r="R250" i="1"/>
  <c r="T250" i="1"/>
  <c r="AC250" i="1"/>
  <c r="AD250" i="1"/>
  <c r="AB250" i="1" s="1"/>
  <c r="AE250" i="1"/>
  <c r="AF250" i="1"/>
  <c r="S250" i="1" s="1"/>
  <c r="CZ250" i="1" s="1"/>
  <c r="Y250" i="1" s="1"/>
  <c r="AG250" i="1"/>
  <c r="AH250" i="1"/>
  <c r="CV250" i="1" s="1"/>
  <c r="U250" i="1" s="1"/>
  <c r="AI250" i="1"/>
  <c r="AJ250" i="1"/>
  <c r="CX250" i="1" s="1"/>
  <c r="W250" i="1" s="1"/>
  <c r="CQ250" i="1"/>
  <c r="CR250" i="1"/>
  <c r="CS250" i="1"/>
  <c r="CU250" i="1"/>
  <c r="CW250" i="1"/>
  <c r="V250" i="1" s="1"/>
  <c r="CY250" i="1"/>
  <c r="X250" i="1" s="1"/>
  <c r="GL250" i="1"/>
  <c r="GO250" i="1"/>
  <c r="GP250" i="1"/>
  <c r="GV250" i="1"/>
  <c r="GX250" i="1"/>
  <c r="HC250" i="1"/>
  <c r="I251" i="1"/>
  <c r="Q251" i="1" s="1"/>
  <c r="P251" i="1"/>
  <c r="CP251" i="1" s="1"/>
  <c r="O251" i="1" s="1"/>
  <c r="R251" i="1"/>
  <c r="T251" i="1"/>
  <c r="AC251" i="1"/>
  <c r="AD251" i="1"/>
  <c r="AB251" i="1" s="1"/>
  <c r="AE251" i="1"/>
  <c r="AF251" i="1"/>
  <c r="S251" i="1" s="1"/>
  <c r="CZ251" i="1" s="1"/>
  <c r="Y251" i="1" s="1"/>
  <c r="AG251" i="1"/>
  <c r="AH251" i="1"/>
  <c r="CV251" i="1" s="1"/>
  <c r="U251" i="1" s="1"/>
  <c r="AI251" i="1"/>
  <c r="AJ251" i="1"/>
  <c r="CX251" i="1" s="1"/>
  <c r="W251" i="1" s="1"/>
  <c r="CQ251" i="1"/>
  <c r="CR251" i="1"/>
  <c r="CS251" i="1"/>
  <c r="CU251" i="1"/>
  <c r="CW251" i="1"/>
  <c r="V251" i="1" s="1"/>
  <c r="GL251" i="1"/>
  <c r="GO251" i="1"/>
  <c r="GP251" i="1"/>
  <c r="GV251" i="1"/>
  <c r="GX251" i="1"/>
  <c r="HC251" i="1"/>
  <c r="C252" i="1"/>
  <c r="D252" i="1"/>
  <c r="I252" i="1"/>
  <c r="K252" i="1"/>
  <c r="U252" i="1"/>
  <c r="AC252" i="1"/>
  <c r="AE252" i="1"/>
  <c r="AF252" i="1"/>
  <c r="AG252" i="1"/>
  <c r="CU252" i="1" s="1"/>
  <c r="T252" i="1" s="1"/>
  <c r="AH252" i="1"/>
  <c r="AI252" i="1"/>
  <c r="CW252" i="1" s="1"/>
  <c r="AJ252" i="1"/>
  <c r="CR252" i="1"/>
  <c r="CT252" i="1"/>
  <c r="CV252" i="1"/>
  <c r="CX252" i="1"/>
  <c r="W252" i="1" s="1"/>
  <c r="GL252" i="1"/>
  <c r="GO252" i="1"/>
  <c r="GP252" i="1"/>
  <c r="GV252" i="1"/>
  <c r="HC252" i="1"/>
  <c r="GX252" i="1" s="1"/>
  <c r="C253" i="1"/>
  <c r="D253" i="1"/>
  <c r="I253" i="1"/>
  <c r="K253" i="1"/>
  <c r="P253" i="1"/>
  <c r="R253" i="1"/>
  <c r="V253" i="1"/>
  <c r="AC253" i="1"/>
  <c r="AD253" i="1"/>
  <c r="AE253" i="1"/>
  <c r="Q253" i="1" s="1"/>
  <c r="AF253" i="1"/>
  <c r="AG253" i="1"/>
  <c r="AH253" i="1"/>
  <c r="CV253" i="1" s="1"/>
  <c r="U253" i="1" s="1"/>
  <c r="AI253" i="1"/>
  <c r="AJ253" i="1"/>
  <c r="CX253" i="1" s="1"/>
  <c r="W253" i="1" s="1"/>
  <c r="CQ253" i="1"/>
  <c r="CR253" i="1"/>
  <c r="CS253" i="1"/>
  <c r="CU253" i="1"/>
  <c r="T253" i="1" s="1"/>
  <c r="CW253" i="1"/>
  <c r="GL253" i="1"/>
  <c r="GO253" i="1"/>
  <c r="GP253" i="1"/>
  <c r="GV253" i="1"/>
  <c r="GX253" i="1"/>
  <c r="HC253" i="1"/>
  <c r="I254" i="1"/>
  <c r="R254" i="1" s="1"/>
  <c r="V254" i="1"/>
  <c r="AC254" i="1"/>
  <c r="AD254" i="1"/>
  <c r="AE254" i="1"/>
  <c r="AF254" i="1"/>
  <c r="AG254" i="1"/>
  <c r="AH254" i="1"/>
  <c r="CV254" i="1" s="1"/>
  <c r="AI254" i="1"/>
  <c r="AJ254" i="1"/>
  <c r="CX254" i="1" s="1"/>
  <c r="CQ254" i="1"/>
  <c r="CR254" i="1"/>
  <c r="CS254" i="1"/>
  <c r="CU254" i="1"/>
  <c r="CW254" i="1"/>
  <c r="GL254" i="1"/>
  <c r="GO254" i="1"/>
  <c r="GP254" i="1"/>
  <c r="GV254" i="1"/>
  <c r="HC254" i="1"/>
  <c r="I255" i="1"/>
  <c r="R255" i="1" s="1"/>
  <c r="AC255" i="1"/>
  <c r="AD255" i="1"/>
  <c r="AE255" i="1"/>
  <c r="AF255" i="1"/>
  <c r="AG255" i="1"/>
  <c r="AH255" i="1"/>
  <c r="CV255" i="1" s="1"/>
  <c r="AI255" i="1"/>
  <c r="AJ255" i="1"/>
  <c r="CX255" i="1" s="1"/>
  <c r="CQ255" i="1"/>
  <c r="CR255" i="1"/>
  <c r="CS255" i="1"/>
  <c r="CU255" i="1"/>
  <c r="CW255" i="1"/>
  <c r="V255" i="1" s="1"/>
  <c r="GL255" i="1"/>
  <c r="GO255" i="1"/>
  <c r="GP255" i="1"/>
  <c r="GV255" i="1"/>
  <c r="HC255" i="1"/>
  <c r="I256" i="1"/>
  <c r="R256" i="1" s="1"/>
  <c r="V256" i="1"/>
  <c r="AC256" i="1"/>
  <c r="AD256" i="1"/>
  <c r="AE256" i="1"/>
  <c r="AF256" i="1"/>
  <c r="AG256" i="1"/>
  <c r="AH256" i="1"/>
  <c r="CV256" i="1" s="1"/>
  <c r="AI256" i="1"/>
  <c r="AJ256" i="1"/>
  <c r="CX256" i="1" s="1"/>
  <c r="CQ256" i="1"/>
  <c r="CR256" i="1"/>
  <c r="CS256" i="1"/>
  <c r="CU256" i="1"/>
  <c r="CW256" i="1"/>
  <c r="GL256" i="1"/>
  <c r="GO256" i="1"/>
  <c r="GP256" i="1"/>
  <c r="GV256" i="1"/>
  <c r="HC256" i="1"/>
  <c r="I257" i="1"/>
  <c r="R257" i="1" s="1"/>
  <c r="AC257" i="1"/>
  <c r="AD257" i="1"/>
  <c r="AE257" i="1"/>
  <c r="AF257" i="1"/>
  <c r="AG257" i="1"/>
  <c r="AH257" i="1"/>
  <c r="CV257" i="1" s="1"/>
  <c r="AI257" i="1"/>
  <c r="AJ257" i="1"/>
  <c r="CX257" i="1" s="1"/>
  <c r="CQ257" i="1"/>
  <c r="CR257" i="1"/>
  <c r="CS257" i="1"/>
  <c r="CU257" i="1"/>
  <c r="CW257" i="1"/>
  <c r="V257" i="1" s="1"/>
  <c r="GL257" i="1"/>
  <c r="GO257" i="1"/>
  <c r="GP257" i="1"/>
  <c r="GV257" i="1"/>
  <c r="HC257" i="1"/>
  <c r="I258" i="1"/>
  <c r="R258" i="1" s="1"/>
  <c r="V258" i="1"/>
  <c r="AC258" i="1"/>
  <c r="AD258" i="1"/>
  <c r="AE258" i="1"/>
  <c r="AF258" i="1"/>
  <c r="AG258" i="1"/>
  <c r="AH258" i="1"/>
  <c r="CV258" i="1" s="1"/>
  <c r="AI258" i="1"/>
  <c r="AJ258" i="1"/>
  <c r="CX258" i="1" s="1"/>
  <c r="CQ258" i="1"/>
  <c r="CR258" i="1"/>
  <c r="CS258" i="1"/>
  <c r="CU258" i="1"/>
  <c r="CW258" i="1"/>
  <c r="GL258" i="1"/>
  <c r="GO258" i="1"/>
  <c r="GP258" i="1"/>
  <c r="GV258" i="1"/>
  <c r="HC258" i="1"/>
  <c r="I259" i="1"/>
  <c r="R259" i="1" s="1"/>
  <c r="AC259" i="1"/>
  <c r="AD259" i="1"/>
  <c r="AE259" i="1"/>
  <c r="AF259" i="1"/>
  <c r="AG259" i="1"/>
  <c r="AH259" i="1"/>
  <c r="CV259" i="1" s="1"/>
  <c r="AI259" i="1"/>
  <c r="AJ259" i="1"/>
  <c r="CX259" i="1" s="1"/>
  <c r="CQ259" i="1"/>
  <c r="CR259" i="1"/>
  <c r="CS259" i="1"/>
  <c r="CU259" i="1"/>
  <c r="CW259" i="1"/>
  <c r="V259" i="1" s="1"/>
  <c r="GL259" i="1"/>
  <c r="GO259" i="1"/>
  <c r="GP259" i="1"/>
  <c r="GV259" i="1"/>
  <c r="HC259" i="1"/>
  <c r="C260" i="1"/>
  <c r="D260" i="1"/>
  <c r="I260" i="1"/>
  <c r="K260" i="1"/>
  <c r="S260" i="1"/>
  <c r="AC260" i="1"/>
  <c r="AE260" i="1"/>
  <c r="AD260" i="1" s="1"/>
  <c r="AF260" i="1"/>
  <c r="AG260" i="1"/>
  <c r="CU260" i="1" s="1"/>
  <c r="T260" i="1" s="1"/>
  <c r="AH260" i="1"/>
  <c r="AI260" i="1"/>
  <c r="CW260" i="1" s="1"/>
  <c r="V260" i="1" s="1"/>
  <c r="AJ260" i="1"/>
  <c r="CR260" i="1"/>
  <c r="CT260" i="1"/>
  <c r="CV260" i="1"/>
  <c r="U260" i="1" s="1"/>
  <c r="CX260" i="1"/>
  <c r="W260" i="1" s="1"/>
  <c r="GL260" i="1"/>
  <c r="GO260" i="1"/>
  <c r="GP260" i="1"/>
  <c r="GV260" i="1"/>
  <c r="HC260" i="1" s="1"/>
  <c r="GX260" i="1" s="1"/>
  <c r="C261" i="1"/>
  <c r="D261" i="1"/>
  <c r="I261" i="1"/>
  <c r="K261" i="1"/>
  <c r="P261" i="1"/>
  <c r="R261" i="1"/>
  <c r="T261" i="1"/>
  <c r="AC261" i="1"/>
  <c r="AD261" i="1"/>
  <c r="AB261" i="1" s="1"/>
  <c r="AE261" i="1"/>
  <c r="Q261" i="1" s="1"/>
  <c r="AF261" i="1"/>
  <c r="S261" i="1" s="1"/>
  <c r="CZ261" i="1" s="1"/>
  <c r="Y261" i="1" s="1"/>
  <c r="AG261" i="1"/>
  <c r="AH261" i="1"/>
  <c r="CV261" i="1" s="1"/>
  <c r="U261" i="1" s="1"/>
  <c r="AI261" i="1"/>
  <c r="AJ261" i="1"/>
  <c r="CX261" i="1" s="1"/>
  <c r="W261" i="1" s="1"/>
  <c r="CQ261" i="1"/>
  <c r="CR261" i="1"/>
  <c r="CS261" i="1"/>
  <c r="CU261" i="1"/>
  <c r="CW261" i="1"/>
  <c r="V261" i="1" s="1"/>
  <c r="GL261" i="1"/>
  <c r="GO261" i="1"/>
  <c r="GP261" i="1"/>
  <c r="GV261" i="1"/>
  <c r="HC261" i="1" s="1"/>
  <c r="GX261" i="1" s="1"/>
  <c r="I262" i="1"/>
  <c r="Q262" i="1" s="1"/>
  <c r="R262" i="1"/>
  <c r="V262" i="1"/>
  <c r="AC262" i="1"/>
  <c r="AD262" i="1"/>
  <c r="AE262" i="1"/>
  <c r="AF262" i="1"/>
  <c r="AG262" i="1"/>
  <c r="AH262" i="1"/>
  <c r="CV262" i="1" s="1"/>
  <c r="U262" i="1" s="1"/>
  <c r="AI262" i="1"/>
  <c r="AJ262" i="1"/>
  <c r="CX262" i="1" s="1"/>
  <c r="W262" i="1" s="1"/>
  <c r="CQ262" i="1"/>
  <c r="CR262" i="1"/>
  <c r="CS262" i="1"/>
  <c r="CU262" i="1"/>
  <c r="T262" i="1" s="1"/>
  <c r="CW262" i="1"/>
  <c r="GL262" i="1"/>
  <c r="GO262" i="1"/>
  <c r="GP262" i="1"/>
  <c r="GV262" i="1"/>
  <c r="GX262" i="1"/>
  <c r="HC262" i="1"/>
  <c r="I263" i="1"/>
  <c r="Q263" i="1" s="1"/>
  <c r="R263" i="1"/>
  <c r="AC263" i="1"/>
  <c r="AD263" i="1"/>
  <c r="AE263" i="1"/>
  <c r="AF263" i="1"/>
  <c r="AG263" i="1"/>
  <c r="AH263" i="1"/>
  <c r="CV263" i="1" s="1"/>
  <c r="U263" i="1" s="1"/>
  <c r="AI263" i="1"/>
  <c r="AJ263" i="1"/>
  <c r="CX263" i="1" s="1"/>
  <c r="W263" i="1" s="1"/>
  <c r="CQ263" i="1"/>
  <c r="CR263" i="1"/>
  <c r="CS263" i="1"/>
  <c r="CU263" i="1"/>
  <c r="T263" i="1" s="1"/>
  <c r="CW263" i="1"/>
  <c r="V263" i="1" s="1"/>
  <c r="GL263" i="1"/>
  <c r="GO263" i="1"/>
  <c r="GP263" i="1"/>
  <c r="GV263" i="1"/>
  <c r="GX263" i="1"/>
  <c r="HC263" i="1"/>
  <c r="I264" i="1"/>
  <c r="Q264" i="1" s="1"/>
  <c r="P264" i="1"/>
  <c r="R264" i="1"/>
  <c r="AC264" i="1"/>
  <c r="AD264" i="1"/>
  <c r="AB264" i="1" s="1"/>
  <c r="AE264" i="1"/>
  <c r="AF264" i="1"/>
  <c r="S264" i="1" s="1"/>
  <c r="AG264" i="1"/>
  <c r="AH264" i="1"/>
  <c r="CV264" i="1" s="1"/>
  <c r="U264" i="1" s="1"/>
  <c r="AI264" i="1"/>
  <c r="AJ264" i="1"/>
  <c r="CX264" i="1" s="1"/>
  <c r="W264" i="1" s="1"/>
  <c r="CQ264" i="1"/>
  <c r="CR264" i="1"/>
  <c r="CS264" i="1"/>
  <c r="CU264" i="1"/>
  <c r="T264" i="1" s="1"/>
  <c r="CW264" i="1"/>
  <c r="V264" i="1" s="1"/>
  <c r="GL264" i="1"/>
  <c r="GO264" i="1"/>
  <c r="GP264" i="1"/>
  <c r="GV264" i="1"/>
  <c r="GX264" i="1"/>
  <c r="HC264" i="1"/>
  <c r="I265" i="1"/>
  <c r="Q265" i="1" s="1"/>
  <c r="P265" i="1"/>
  <c r="R265" i="1"/>
  <c r="AC265" i="1"/>
  <c r="AD265" i="1"/>
  <c r="AB265" i="1" s="1"/>
  <c r="AE265" i="1"/>
  <c r="AF265" i="1"/>
  <c r="S265" i="1" s="1"/>
  <c r="AG265" i="1"/>
  <c r="AH265" i="1"/>
  <c r="CV265" i="1" s="1"/>
  <c r="U265" i="1" s="1"/>
  <c r="AI265" i="1"/>
  <c r="AJ265" i="1"/>
  <c r="CX265" i="1" s="1"/>
  <c r="W265" i="1" s="1"/>
  <c r="CQ265" i="1"/>
  <c r="CR265" i="1"/>
  <c r="CS265" i="1"/>
  <c r="CU265" i="1"/>
  <c r="T265" i="1" s="1"/>
  <c r="CW265" i="1"/>
  <c r="V265" i="1" s="1"/>
  <c r="GL265" i="1"/>
  <c r="GO265" i="1"/>
  <c r="GP265" i="1"/>
  <c r="GV265" i="1"/>
  <c r="GX265" i="1"/>
  <c r="HC265" i="1"/>
  <c r="C266" i="1"/>
  <c r="D266" i="1"/>
  <c r="I266" i="1"/>
  <c r="K266" i="1"/>
  <c r="AC266" i="1"/>
  <c r="P266" i="1" s="1"/>
  <c r="AE266" i="1"/>
  <c r="AD266" i="1" s="1"/>
  <c r="AF266" i="1"/>
  <c r="AG266" i="1"/>
  <c r="CU266" i="1" s="1"/>
  <c r="T266" i="1" s="1"/>
  <c r="AH266" i="1"/>
  <c r="AI266" i="1"/>
  <c r="CW266" i="1" s="1"/>
  <c r="V266" i="1" s="1"/>
  <c r="AJ266" i="1"/>
  <c r="CR266" i="1"/>
  <c r="CT266" i="1"/>
  <c r="CV266" i="1"/>
  <c r="U266" i="1" s="1"/>
  <c r="CX266" i="1"/>
  <c r="W266" i="1" s="1"/>
  <c r="GL266" i="1"/>
  <c r="GN266" i="1"/>
  <c r="GP266" i="1"/>
  <c r="GV266" i="1"/>
  <c r="HC266" i="1"/>
  <c r="GX266" i="1" s="1"/>
  <c r="C267" i="1"/>
  <c r="D267" i="1"/>
  <c r="I267" i="1"/>
  <c r="K267" i="1"/>
  <c r="P267" i="1"/>
  <c r="R267" i="1"/>
  <c r="AC267" i="1"/>
  <c r="AD267" i="1"/>
  <c r="AE267" i="1"/>
  <c r="Q267" i="1" s="1"/>
  <c r="AF267" i="1"/>
  <c r="AB267" i="1" s="1"/>
  <c r="AG267" i="1"/>
  <c r="AH267" i="1"/>
  <c r="CV267" i="1" s="1"/>
  <c r="U267" i="1" s="1"/>
  <c r="AI267" i="1"/>
  <c r="AJ267" i="1"/>
  <c r="CX267" i="1" s="1"/>
  <c r="W267" i="1" s="1"/>
  <c r="CQ267" i="1"/>
  <c r="CR267" i="1"/>
  <c r="CS267" i="1"/>
  <c r="CU267" i="1"/>
  <c r="T267" i="1" s="1"/>
  <c r="CW267" i="1"/>
  <c r="V267" i="1" s="1"/>
  <c r="GL267" i="1"/>
  <c r="GN267" i="1"/>
  <c r="GP267" i="1"/>
  <c r="GV267" i="1"/>
  <c r="HC267" i="1" s="1"/>
  <c r="GX267" i="1" s="1"/>
  <c r="I268" i="1"/>
  <c r="P268" i="1" s="1"/>
  <c r="R268" i="1"/>
  <c r="AC268" i="1"/>
  <c r="AD268" i="1"/>
  <c r="AE268" i="1"/>
  <c r="AF268" i="1"/>
  <c r="AB268" i="1" s="1"/>
  <c r="AG268" i="1"/>
  <c r="AH268" i="1"/>
  <c r="CV268" i="1" s="1"/>
  <c r="U268" i="1" s="1"/>
  <c r="AI268" i="1"/>
  <c r="AJ268" i="1"/>
  <c r="CX268" i="1" s="1"/>
  <c r="W268" i="1" s="1"/>
  <c r="CQ268" i="1"/>
  <c r="CR268" i="1"/>
  <c r="CS268" i="1"/>
  <c r="CU268" i="1"/>
  <c r="T268" i="1" s="1"/>
  <c r="CW268" i="1"/>
  <c r="V268" i="1" s="1"/>
  <c r="GL268" i="1"/>
  <c r="BZ275" i="1" s="1"/>
  <c r="GO268" i="1"/>
  <c r="GP268" i="1"/>
  <c r="CD275" i="1" s="1"/>
  <c r="GV268" i="1"/>
  <c r="HC268" i="1" s="1"/>
  <c r="GX268" i="1" s="1"/>
  <c r="I269" i="1"/>
  <c r="P269" i="1" s="1"/>
  <c r="R269" i="1"/>
  <c r="AC269" i="1"/>
  <c r="AD269" i="1"/>
  <c r="AE269" i="1"/>
  <c r="AF269" i="1"/>
  <c r="AB269" i="1" s="1"/>
  <c r="AG269" i="1"/>
  <c r="AH269" i="1"/>
  <c r="CV269" i="1" s="1"/>
  <c r="U269" i="1" s="1"/>
  <c r="AI269" i="1"/>
  <c r="AJ269" i="1"/>
  <c r="CX269" i="1" s="1"/>
  <c r="W269" i="1" s="1"/>
  <c r="CQ269" i="1"/>
  <c r="CR269" i="1"/>
  <c r="CS269" i="1"/>
  <c r="CU269" i="1"/>
  <c r="T269" i="1" s="1"/>
  <c r="CW269" i="1"/>
  <c r="V269" i="1" s="1"/>
  <c r="GL269" i="1"/>
  <c r="GO269" i="1"/>
  <c r="GP269" i="1"/>
  <c r="GV269" i="1"/>
  <c r="HC269" i="1" s="1"/>
  <c r="GX269" i="1" s="1"/>
  <c r="C270" i="1"/>
  <c r="D270" i="1"/>
  <c r="I270" i="1"/>
  <c r="K270" i="1"/>
  <c r="S270" i="1"/>
  <c r="AC270" i="1"/>
  <c r="AE270" i="1"/>
  <c r="Q270" i="1" s="1"/>
  <c r="AF270" i="1"/>
  <c r="AG270" i="1"/>
  <c r="CU270" i="1" s="1"/>
  <c r="T270" i="1" s="1"/>
  <c r="AH270" i="1"/>
  <c r="AI270" i="1"/>
  <c r="CW270" i="1" s="1"/>
  <c r="V270" i="1" s="1"/>
  <c r="AJ270" i="1"/>
  <c r="CR270" i="1"/>
  <c r="CT270" i="1"/>
  <c r="CV270" i="1"/>
  <c r="U270" i="1" s="1"/>
  <c r="CX270" i="1"/>
  <c r="W270" i="1" s="1"/>
  <c r="GL270" i="1"/>
  <c r="GO270" i="1"/>
  <c r="GP270" i="1"/>
  <c r="GV270" i="1"/>
  <c r="HC270" i="1" s="1"/>
  <c r="GX270" i="1" s="1"/>
  <c r="C271" i="1"/>
  <c r="D271" i="1"/>
  <c r="I271" i="1"/>
  <c r="K271" i="1"/>
  <c r="P271" i="1"/>
  <c r="R271" i="1"/>
  <c r="AC271" i="1"/>
  <c r="AD271" i="1"/>
  <c r="AB271" i="1" s="1"/>
  <c r="AE271" i="1"/>
  <c r="Q271" i="1" s="1"/>
  <c r="AF271" i="1"/>
  <c r="S271" i="1" s="1"/>
  <c r="AG271" i="1"/>
  <c r="AH271" i="1"/>
  <c r="CV271" i="1" s="1"/>
  <c r="U271" i="1" s="1"/>
  <c r="AI271" i="1"/>
  <c r="AJ271" i="1"/>
  <c r="CX271" i="1" s="1"/>
  <c r="W271" i="1" s="1"/>
  <c r="CQ271" i="1"/>
  <c r="CR271" i="1"/>
  <c r="CS271" i="1"/>
  <c r="CU271" i="1"/>
  <c r="T271" i="1" s="1"/>
  <c r="CW271" i="1"/>
  <c r="V271" i="1" s="1"/>
  <c r="GL271" i="1"/>
  <c r="GO271" i="1"/>
  <c r="GP271" i="1"/>
  <c r="GV271" i="1"/>
  <c r="GX271" i="1"/>
  <c r="HC271" i="1"/>
  <c r="I272" i="1"/>
  <c r="Q272" i="1" s="1"/>
  <c r="P272" i="1"/>
  <c r="R272" i="1"/>
  <c r="AC272" i="1"/>
  <c r="AD272" i="1"/>
  <c r="AB272" i="1" s="1"/>
  <c r="AE272" i="1"/>
  <c r="AF272" i="1"/>
  <c r="S272" i="1" s="1"/>
  <c r="AG272" i="1"/>
  <c r="AH272" i="1"/>
  <c r="CV272" i="1" s="1"/>
  <c r="U272" i="1" s="1"/>
  <c r="AI272" i="1"/>
  <c r="AJ272" i="1"/>
  <c r="CX272" i="1" s="1"/>
  <c r="W272" i="1" s="1"/>
  <c r="CQ272" i="1"/>
  <c r="CR272" i="1"/>
  <c r="CS272" i="1"/>
  <c r="CU272" i="1"/>
  <c r="T272" i="1" s="1"/>
  <c r="CW272" i="1"/>
  <c r="V272" i="1" s="1"/>
  <c r="GL272" i="1"/>
  <c r="GO272" i="1"/>
  <c r="GP272" i="1"/>
  <c r="GV272" i="1"/>
  <c r="GX272" i="1"/>
  <c r="HC272" i="1"/>
  <c r="I273" i="1"/>
  <c r="Q273" i="1" s="1"/>
  <c r="P273" i="1"/>
  <c r="R273" i="1"/>
  <c r="AC273" i="1"/>
  <c r="AD273" i="1"/>
  <c r="AB273" i="1" s="1"/>
  <c r="AE273" i="1"/>
  <c r="AF273" i="1"/>
  <c r="S273" i="1" s="1"/>
  <c r="AG273" i="1"/>
  <c r="AH273" i="1"/>
  <c r="CV273" i="1" s="1"/>
  <c r="U273" i="1" s="1"/>
  <c r="AI273" i="1"/>
  <c r="AJ273" i="1"/>
  <c r="CX273" i="1" s="1"/>
  <c r="W273" i="1" s="1"/>
  <c r="CQ273" i="1"/>
  <c r="CR273" i="1"/>
  <c r="CS273" i="1"/>
  <c r="CU273" i="1"/>
  <c r="T273" i="1" s="1"/>
  <c r="CW273" i="1"/>
  <c r="V273" i="1" s="1"/>
  <c r="GL273" i="1"/>
  <c r="GO273" i="1"/>
  <c r="GP273" i="1"/>
  <c r="GV273" i="1"/>
  <c r="GX273" i="1"/>
  <c r="HC273" i="1"/>
  <c r="B275" i="1"/>
  <c r="B242" i="1" s="1"/>
  <c r="C275" i="1"/>
  <c r="C242" i="1" s="1"/>
  <c r="D275" i="1"/>
  <c r="D242" i="1" s="1"/>
  <c r="F275" i="1"/>
  <c r="F242" i="1" s="1"/>
  <c r="G275" i="1"/>
  <c r="G242" i="1" s="1"/>
  <c r="BX275" i="1"/>
  <c r="BX242" i="1" s="1"/>
  <c r="BY275" i="1"/>
  <c r="BY242" i="1" s="1"/>
  <c r="CK275" i="1"/>
  <c r="CK242" i="1" s="1"/>
  <c r="CL275" i="1"/>
  <c r="CL242" i="1" s="1"/>
  <c r="CM275" i="1"/>
  <c r="CM242" i="1" s="1"/>
  <c r="FP275" i="1"/>
  <c r="FP242" i="1" s="1"/>
  <c r="FQ275" i="1"/>
  <c r="FQ242" i="1" s="1"/>
  <c r="FR275" i="1"/>
  <c r="FR242" i="1" s="1"/>
  <c r="FV275" i="1"/>
  <c r="FV242" i="1" s="1"/>
  <c r="FY275" i="1"/>
  <c r="FY242" i="1" s="1"/>
  <c r="GC275" i="1"/>
  <c r="GC242" i="1" s="1"/>
  <c r="GD275" i="1"/>
  <c r="GD242" i="1" s="1"/>
  <c r="GE275" i="1"/>
  <c r="GE242" i="1" s="1"/>
  <c r="B305" i="1"/>
  <c r="B238" i="1" s="1"/>
  <c r="C305" i="1"/>
  <c r="C238" i="1" s="1"/>
  <c r="D305" i="1"/>
  <c r="D238" i="1" s="1"/>
  <c r="F305" i="1"/>
  <c r="F238" i="1" s="1"/>
  <c r="G305" i="1"/>
  <c r="G238" i="1" s="1"/>
  <c r="D335" i="1"/>
  <c r="E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CU337" i="1"/>
  <c r="CV337" i="1"/>
  <c r="CW337" i="1"/>
  <c r="CX337" i="1"/>
  <c r="CY337" i="1"/>
  <c r="CZ337" i="1"/>
  <c r="DA337" i="1"/>
  <c r="DB337" i="1"/>
  <c r="DC337" i="1"/>
  <c r="DD337" i="1"/>
  <c r="DE337" i="1"/>
  <c r="DF337" i="1"/>
  <c r="DR337" i="1"/>
  <c r="DS337" i="1"/>
  <c r="DT337" i="1"/>
  <c r="DU337" i="1"/>
  <c r="DV337" i="1"/>
  <c r="DW337" i="1"/>
  <c r="DX337" i="1"/>
  <c r="DY337" i="1"/>
  <c r="DZ337" i="1"/>
  <c r="EA337" i="1"/>
  <c r="EB337" i="1"/>
  <c r="EC337" i="1"/>
  <c r="ED337" i="1"/>
  <c r="EE337" i="1"/>
  <c r="EF337" i="1"/>
  <c r="EW337" i="1"/>
  <c r="EX337" i="1"/>
  <c r="EY337" i="1"/>
  <c r="EZ337" i="1"/>
  <c r="FA337" i="1"/>
  <c r="FB337" i="1"/>
  <c r="FC337" i="1"/>
  <c r="FD337" i="1"/>
  <c r="FE337" i="1"/>
  <c r="FF337" i="1"/>
  <c r="FG337" i="1"/>
  <c r="FH337" i="1"/>
  <c r="FI337" i="1"/>
  <c r="FJ337" i="1"/>
  <c r="FK337" i="1"/>
  <c r="FL337" i="1"/>
  <c r="FM337" i="1"/>
  <c r="FN337" i="1"/>
  <c r="FO337" i="1"/>
  <c r="FP337" i="1"/>
  <c r="FQ337" i="1"/>
  <c r="FR337" i="1"/>
  <c r="FS337" i="1"/>
  <c r="FT337" i="1"/>
  <c r="FU337" i="1"/>
  <c r="FV337" i="1"/>
  <c r="FW337" i="1"/>
  <c r="FX337" i="1"/>
  <c r="FY337" i="1"/>
  <c r="FZ337" i="1"/>
  <c r="GA337" i="1"/>
  <c r="GB337" i="1"/>
  <c r="GC337" i="1"/>
  <c r="GD337" i="1"/>
  <c r="GE337" i="1"/>
  <c r="GF337" i="1"/>
  <c r="GG337" i="1"/>
  <c r="GH337" i="1"/>
  <c r="GI337" i="1"/>
  <c r="GJ337" i="1"/>
  <c r="GK337" i="1"/>
  <c r="GL337" i="1"/>
  <c r="GM337" i="1"/>
  <c r="GN337" i="1"/>
  <c r="GO337" i="1"/>
  <c r="GP337" i="1"/>
  <c r="GQ337" i="1"/>
  <c r="GR337" i="1"/>
  <c r="GS337" i="1"/>
  <c r="GT337" i="1"/>
  <c r="GU337" i="1"/>
  <c r="GV337" i="1"/>
  <c r="GW337" i="1"/>
  <c r="GX337" i="1"/>
  <c r="D339" i="1"/>
  <c r="E341" i="1"/>
  <c r="Z341" i="1"/>
  <c r="AA341" i="1"/>
  <c r="AM341" i="1"/>
  <c r="AN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CN341" i="1"/>
  <c r="CO341" i="1"/>
  <c r="CP341" i="1"/>
  <c r="CQ341" i="1"/>
  <c r="CR341" i="1"/>
  <c r="CS341" i="1"/>
  <c r="CT341" i="1"/>
  <c r="CU341" i="1"/>
  <c r="CV341" i="1"/>
  <c r="CW341" i="1"/>
  <c r="CX341" i="1"/>
  <c r="CY341" i="1"/>
  <c r="CZ341" i="1"/>
  <c r="DA341" i="1"/>
  <c r="DB341" i="1"/>
  <c r="DC341" i="1"/>
  <c r="DD341" i="1"/>
  <c r="DE341" i="1"/>
  <c r="DF341" i="1"/>
  <c r="DR341" i="1"/>
  <c r="DS341" i="1"/>
  <c r="EE341" i="1"/>
  <c r="EF341" i="1"/>
  <c r="EW341" i="1"/>
  <c r="EX341" i="1"/>
  <c r="EY341" i="1"/>
  <c r="EZ341" i="1"/>
  <c r="FA341" i="1"/>
  <c r="FB341" i="1"/>
  <c r="FC341" i="1"/>
  <c r="FD341" i="1"/>
  <c r="FE341" i="1"/>
  <c r="FF341" i="1"/>
  <c r="FG341" i="1"/>
  <c r="FH341" i="1"/>
  <c r="FI341" i="1"/>
  <c r="FJ341" i="1"/>
  <c r="FK341" i="1"/>
  <c r="FL341" i="1"/>
  <c r="FM341" i="1"/>
  <c r="FN341" i="1"/>
  <c r="FO341" i="1"/>
  <c r="GF341" i="1"/>
  <c r="GG341" i="1"/>
  <c r="GH341" i="1"/>
  <c r="GI341" i="1"/>
  <c r="GJ341" i="1"/>
  <c r="GK341" i="1"/>
  <c r="GL341" i="1"/>
  <c r="GM341" i="1"/>
  <c r="GN341" i="1"/>
  <c r="GO341" i="1"/>
  <c r="GP341" i="1"/>
  <c r="GQ341" i="1"/>
  <c r="GR341" i="1"/>
  <c r="GS341" i="1"/>
  <c r="GT341" i="1"/>
  <c r="GU341" i="1"/>
  <c r="GV341" i="1"/>
  <c r="GW341" i="1"/>
  <c r="GX341" i="1"/>
  <c r="C343" i="1"/>
  <c r="D343" i="1"/>
  <c r="I343" i="1"/>
  <c r="K343" i="1"/>
  <c r="S343" i="1"/>
  <c r="AC343" i="1"/>
  <c r="AE343" i="1"/>
  <c r="Q343" i="1" s="1"/>
  <c r="AF343" i="1"/>
  <c r="AG343" i="1"/>
  <c r="CU343" i="1" s="1"/>
  <c r="T343" i="1" s="1"/>
  <c r="AH343" i="1"/>
  <c r="AI343" i="1"/>
  <c r="CW343" i="1" s="1"/>
  <c r="V343" i="1" s="1"/>
  <c r="AJ343" i="1"/>
  <c r="CR343" i="1"/>
  <c r="CT343" i="1"/>
  <c r="CV343" i="1"/>
  <c r="U343" i="1" s="1"/>
  <c r="CX343" i="1"/>
  <c r="W343" i="1" s="1"/>
  <c r="GL343" i="1"/>
  <c r="GO343" i="1"/>
  <c r="GP343" i="1"/>
  <c r="GV343" i="1"/>
  <c r="HC343" i="1" s="1"/>
  <c r="GX343" i="1" s="1"/>
  <c r="C344" i="1"/>
  <c r="D344" i="1"/>
  <c r="I344" i="1"/>
  <c r="K344" i="1"/>
  <c r="P344" i="1"/>
  <c r="R344" i="1"/>
  <c r="AC344" i="1"/>
  <c r="AD344" i="1"/>
  <c r="AB344" i="1" s="1"/>
  <c r="AE344" i="1"/>
  <c r="Q344" i="1" s="1"/>
  <c r="AF344" i="1"/>
  <c r="S344" i="1" s="1"/>
  <c r="AG344" i="1"/>
  <c r="AH344" i="1"/>
  <c r="CV344" i="1" s="1"/>
  <c r="U344" i="1" s="1"/>
  <c r="AI344" i="1"/>
  <c r="AJ344" i="1"/>
  <c r="CX344" i="1" s="1"/>
  <c r="W344" i="1" s="1"/>
  <c r="CQ344" i="1"/>
  <c r="CR344" i="1"/>
  <c r="CS344" i="1"/>
  <c r="CU344" i="1"/>
  <c r="T344" i="1" s="1"/>
  <c r="CW344" i="1"/>
  <c r="V344" i="1" s="1"/>
  <c r="GL344" i="1"/>
  <c r="GO344" i="1"/>
  <c r="GP344" i="1"/>
  <c r="GV344" i="1"/>
  <c r="GX344" i="1"/>
  <c r="HC344" i="1"/>
  <c r="I345" i="1"/>
  <c r="Q345" i="1" s="1"/>
  <c r="P345" i="1"/>
  <c r="R345" i="1"/>
  <c r="AC345" i="1"/>
  <c r="AD345" i="1"/>
  <c r="AB345" i="1" s="1"/>
  <c r="AE345" i="1"/>
  <c r="AF345" i="1"/>
  <c r="S345" i="1" s="1"/>
  <c r="AG345" i="1"/>
  <c r="AH345" i="1"/>
  <c r="CV345" i="1" s="1"/>
  <c r="U345" i="1" s="1"/>
  <c r="AI345" i="1"/>
  <c r="AJ345" i="1"/>
  <c r="CX345" i="1" s="1"/>
  <c r="W345" i="1" s="1"/>
  <c r="CQ345" i="1"/>
  <c r="CR345" i="1"/>
  <c r="CS345" i="1"/>
  <c r="CU345" i="1"/>
  <c r="T345" i="1" s="1"/>
  <c r="CW345" i="1"/>
  <c r="V345" i="1" s="1"/>
  <c r="GL345" i="1"/>
  <c r="GO345" i="1"/>
  <c r="GP345" i="1"/>
  <c r="GV345" i="1"/>
  <c r="GX345" i="1"/>
  <c r="HC345" i="1"/>
  <c r="I346" i="1"/>
  <c r="Q346" i="1" s="1"/>
  <c r="P346" i="1"/>
  <c r="R346" i="1"/>
  <c r="AC346" i="1"/>
  <c r="AD346" i="1"/>
  <c r="AB346" i="1" s="1"/>
  <c r="AE346" i="1"/>
  <c r="AF346" i="1"/>
  <c r="S346" i="1" s="1"/>
  <c r="AG346" i="1"/>
  <c r="AH346" i="1"/>
  <c r="CV346" i="1" s="1"/>
  <c r="U346" i="1" s="1"/>
  <c r="AI346" i="1"/>
  <c r="AJ346" i="1"/>
  <c r="CX346" i="1" s="1"/>
  <c r="W346" i="1" s="1"/>
  <c r="CQ346" i="1"/>
  <c r="CR346" i="1"/>
  <c r="CS346" i="1"/>
  <c r="CU346" i="1"/>
  <c r="T346" i="1" s="1"/>
  <c r="CW346" i="1"/>
  <c r="V346" i="1" s="1"/>
  <c r="GL346" i="1"/>
  <c r="GO346" i="1"/>
  <c r="GP346" i="1"/>
  <c r="GV346" i="1"/>
  <c r="GX346" i="1"/>
  <c r="HC346" i="1"/>
  <c r="I347" i="1"/>
  <c r="Q347" i="1" s="1"/>
  <c r="P347" i="1"/>
  <c r="R347" i="1"/>
  <c r="AC347" i="1"/>
  <c r="AD347" i="1"/>
  <c r="AB347" i="1" s="1"/>
  <c r="AE347" i="1"/>
  <c r="AF347" i="1"/>
  <c r="S347" i="1" s="1"/>
  <c r="AG347" i="1"/>
  <c r="AH347" i="1"/>
  <c r="CV347" i="1" s="1"/>
  <c r="U347" i="1" s="1"/>
  <c r="AI347" i="1"/>
  <c r="AJ347" i="1"/>
  <c r="CX347" i="1" s="1"/>
  <c r="W347" i="1" s="1"/>
  <c r="CQ347" i="1"/>
  <c r="CR347" i="1"/>
  <c r="CS347" i="1"/>
  <c r="CU347" i="1"/>
  <c r="T347" i="1" s="1"/>
  <c r="CW347" i="1"/>
  <c r="V347" i="1" s="1"/>
  <c r="GL347" i="1"/>
  <c r="GO347" i="1"/>
  <c r="GP347" i="1"/>
  <c r="GV347" i="1"/>
  <c r="GX347" i="1"/>
  <c r="HC347" i="1"/>
  <c r="I348" i="1"/>
  <c r="Q348" i="1" s="1"/>
  <c r="P348" i="1"/>
  <c r="R348" i="1"/>
  <c r="AC348" i="1"/>
  <c r="AD348" i="1"/>
  <c r="AB348" i="1" s="1"/>
  <c r="AE348" i="1"/>
  <c r="AF348" i="1"/>
  <c r="S348" i="1" s="1"/>
  <c r="AG348" i="1"/>
  <c r="AH348" i="1"/>
  <c r="CV348" i="1" s="1"/>
  <c r="U348" i="1" s="1"/>
  <c r="AI348" i="1"/>
  <c r="AJ348" i="1"/>
  <c r="CX348" i="1" s="1"/>
  <c r="W348" i="1" s="1"/>
  <c r="CQ348" i="1"/>
  <c r="CR348" i="1"/>
  <c r="CS348" i="1"/>
  <c r="CU348" i="1"/>
  <c r="T348" i="1" s="1"/>
  <c r="CW348" i="1"/>
  <c r="V348" i="1" s="1"/>
  <c r="GL348" i="1"/>
  <c r="GO348" i="1"/>
  <c r="GP348" i="1"/>
  <c r="GV348" i="1"/>
  <c r="GX348" i="1"/>
  <c r="HC348" i="1"/>
  <c r="C349" i="1"/>
  <c r="D349" i="1"/>
  <c r="I349" i="1"/>
  <c r="K349" i="1"/>
  <c r="AC349" i="1"/>
  <c r="P349" i="1" s="1"/>
  <c r="AE349" i="1"/>
  <c r="AD349" i="1" s="1"/>
  <c r="AF349" i="1"/>
  <c r="AG349" i="1"/>
  <c r="CU349" i="1" s="1"/>
  <c r="T349" i="1" s="1"/>
  <c r="AH349" i="1"/>
  <c r="AI349" i="1"/>
  <c r="CW349" i="1" s="1"/>
  <c r="V349" i="1" s="1"/>
  <c r="AJ349" i="1"/>
  <c r="CR349" i="1"/>
  <c r="CT349" i="1"/>
  <c r="CV349" i="1"/>
  <c r="U349" i="1" s="1"/>
  <c r="CX349" i="1"/>
  <c r="W349" i="1" s="1"/>
  <c r="GL349" i="1"/>
  <c r="GO349" i="1"/>
  <c r="GP349" i="1"/>
  <c r="GV349" i="1"/>
  <c r="HC349" i="1"/>
  <c r="GX349" i="1" s="1"/>
  <c r="C350" i="1"/>
  <c r="D350" i="1"/>
  <c r="I350" i="1"/>
  <c r="K350" i="1"/>
  <c r="P350" i="1"/>
  <c r="R350" i="1"/>
  <c r="AC350" i="1"/>
  <c r="AD350" i="1"/>
  <c r="AE350" i="1"/>
  <c r="Q350" i="1" s="1"/>
  <c r="AF350" i="1"/>
  <c r="AB350" i="1" s="1"/>
  <c r="AG350" i="1"/>
  <c r="AH350" i="1"/>
  <c r="CV350" i="1" s="1"/>
  <c r="U350" i="1" s="1"/>
  <c r="AI350" i="1"/>
  <c r="AJ350" i="1"/>
  <c r="CX350" i="1" s="1"/>
  <c r="W350" i="1" s="1"/>
  <c r="CQ350" i="1"/>
  <c r="CR350" i="1"/>
  <c r="CS350" i="1"/>
  <c r="CU350" i="1"/>
  <c r="T350" i="1" s="1"/>
  <c r="CW350" i="1"/>
  <c r="V350" i="1" s="1"/>
  <c r="GL350" i="1"/>
  <c r="GO350" i="1"/>
  <c r="GP350" i="1"/>
  <c r="GV350" i="1"/>
  <c r="HC350" i="1" s="1"/>
  <c r="GX350" i="1" s="1"/>
  <c r="I351" i="1"/>
  <c r="P351" i="1" s="1"/>
  <c r="R351" i="1"/>
  <c r="AC351" i="1"/>
  <c r="AD351" i="1"/>
  <c r="AE351" i="1"/>
  <c r="AF351" i="1"/>
  <c r="AB351" i="1" s="1"/>
  <c r="AG351" i="1"/>
  <c r="AH351" i="1"/>
  <c r="CV351" i="1" s="1"/>
  <c r="U351" i="1" s="1"/>
  <c r="AI351" i="1"/>
  <c r="AJ351" i="1"/>
  <c r="CX351" i="1" s="1"/>
  <c r="W351" i="1" s="1"/>
  <c r="CQ351" i="1"/>
  <c r="CR351" i="1"/>
  <c r="CS351" i="1"/>
  <c r="CU351" i="1"/>
  <c r="T351" i="1" s="1"/>
  <c r="CW351" i="1"/>
  <c r="V351" i="1" s="1"/>
  <c r="GL351" i="1"/>
  <c r="GO351" i="1"/>
  <c r="GP351" i="1"/>
  <c r="GV351" i="1"/>
  <c r="HC351" i="1" s="1"/>
  <c r="GX351" i="1" s="1"/>
  <c r="I352" i="1"/>
  <c r="P352" i="1" s="1"/>
  <c r="R352" i="1"/>
  <c r="AC352" i="1"/>
  <c r="AD352" i="1"/>
  <c r="AE352" i="1"/>
  <c r="AF352" i="1"/>
  <c r="AB352" i="1" s="1"/>
  <c r="AG352" i="1"/>
  <c r="AH352" i="1"/>
  <c r="CV352" i="1" s="1"/>
  <c r="U352" i="1" s="1"/>
  <c r="AI352" i="1"/>
  <c r="AJ352" i="1"/>
  <c r="CX352" i="1" s="1"/>
  <c r="W352" i="1" s="1"/>
  <c r="CQ352" i="1"/>
  <c r="CR352" i="1"/>
  <c r="CS352" i="1"/>
  <c r="CU352" i="1"/>
  <c r="T352" i="1" s="1"/>
  <c r="CW352" i="1"/>
  <c r="V352" i="1" s="1"/>
  <c r="GL352" i="1"/>
  <c r="GO352" i="1"/>
  <c r="GP352" i="1"/>
  <c r="GV352" i="1"/>
  <c r="HC352" i="1" s="1"/>
  <c r="GX352" i="1" s="1"/>
  <c r="I353" i="1"/>
  <c r="P353" i="1" s="1"/>
  <c r="R353" i="1"/>
  <c r="AC353" i="1"/>
  <c r="AD353" i="1"/>
  <c r="AE353" i="1"/>
  <c r="AF353" i="1"/>
  <c r="AB353" i="1" s="1"/>
  <c r="AG353" i="1"/>
  <c r="AH353" i="1"/>
  <c r="CV353" i="1" s="1"/>
  <c r="U353" i="1" s="1"/>
  <c r="AI353" i="1"/>
  <c r="AJ353" i="1"/>
  <c r="CX353" i="1" s="1"/>
  <c r="W353" i="1" s="1"/>
  <c r="CQ353" i="1"/>
  <c r="CR353" i="1"/>
  <c r="CS353" i="1"/>
  <c r="CU353" i="1"/>
  <c r="T353" i="1" s="1"/>
  <c r="CW353" i="1"/>
  <c r="V353" i="1" s="1"/>
  <c r="GL353" i="1"/>
  <c r="GO353" i="1"/>
  <c r="GP353" i="1"/>
  <c r="GV353" i="1"/>
  <c r="HC353" i="1" s="1"/>
  <c r="GX353" i="1" s="1"/>
  <c r="I354" i="1"/>
  <c r="P354" i="1" s="1"/>
  <c r="R354" i="1"/>
  <c r="AC354" i="1"/>
  <c r="AD354" i="1"/>
  <c r="AE354" i="1"/>
  <c r="AF354" i="1"/>
  <c r="AB354" i="1" s="1"/>
  <c r="AG354" i="1"/>
  <c r="AH354" i="1"/>
  <c r="CV354" i="1" s="1"/>
  <c r="U354" i="1" s="1"/>
  <c r="AI354" i="1"/>
  <c r="AJ354" i="1"/>
  <c r="CX354" i="1" s="1"/>
  <c r="W354" i="1" s="1"/>
  <c r="CQ354" i="1"/>
  <c r="CR354" i="1"/>
  <c r="CS354" i="1"/>
  <c r="CU354" i="1"/>
  <c r="T354" i="1" s="1"/>
  <c r="CW354" i="1"/>
  <c r="V354" i="1" s="1"/>
  <c r="GL354" i="1"/>
  <c r="GO354" i="1"/>
  <c r="GP354" i="1"/>
  <c r="GV354" i="1"/>
  <c r="HC354" i="1" s="1"/>
  <c r="GX354" i="1" s="1"/>
  <c r="I355" i="1"/>
  <c r="P355" i="1" s="1"/>
  <c r="R355" i="1"/>
  <c r="AC355" i="1"/>
  <c r="AD355" i="1"/>
  <c r="AE355" i="1"/>
  <c r="AF355" i="1"/>
  <c r="AB355" i="1" s="1"/>
  <c r="AG355" i="1"/>
  <c r="AH355" i="1"/>
  <c r="CV355" i="1" s="1"/>
  <c r="U355" i="1" s="1"/>
  <c r="AI355" i="1"/>
  <c r="AJ355" i="1"/>
  <c r="CX355" i="1" s="1"/>
  <c r="W355" i="1" s="1"/>
  <c r="CQ355" i="1"/>
  <c r="CR355" i="1"/>
  <c r="CS355" i="1"/>
  <c r="CU355" i="1"/>
  <c r="T355" i="1" s="1"/>
  <c r="CW355" i="1"/>
  <c r="V355" i="1" s="1"/>
  <c r="GL355" i="1"/>
  <c r="GO355" i="1"/>
  <c r="GP355" i="1"/>
  <c r="GV355" i="1"/>
  <c r="HC355" i="1" s="1"/>
  <c r="GX355" i="1" s="1"/>
  <c r="I356" i="1"/>
  <c r="P356" i="1" s="1"/>
  <c r="R356" i="1"/>
  <c r="AC356" i="1"/>
  <c r="AD356" i="1"/>
  <c r="AE356" i="1"/>
  <c r="AF356" i="1"/>
  <c r="AB356" i="1" s="1"/>
  <c r="AG356" i="1"/>
  <c r="AH356" i="1"/>
  <c r="CV356" i="1" s="1"/>
  <c r="U356" i="1" s="1"/>
  <c r="AI356" i="1"/>
  <c r="AJ356" i="1"/>
  <c r="CX356" i="1" s="1"/>
  <c r="W356" i="1" s="1"/>
  <c r="CQ356" i="1"/>
  <c r="CR356" i="1"/>
  <c r="CS356" i="1"/>
  <c r="CU356" i="1"/>
  <c r="T356" i="1" s="1"/>
  <c r="CW356" i="1"/>
  <c r="V356" i="1" s="1"/>
  <c r="GL356" i="1"/>
  <c r="GO356" i="1"/>
  <c r="GP356" i="1"/>
  <c r="GV356" i="1"/>
  <c r="HC356" i="1" s="1"/>
  <c r="GX356" i="1" s="1"/>
  <c r="I357" i="1"/>
  <c r="P357" i="1" s="1"/>
  <c r="R357" i="1"/>
  <c r="AC357" i="1"/>
  <c r="AD357" i="1"/>
  <c r="AE357" i="1"/>
  <c r="AF357" i="1"/>
  <c r="AB357" i="1" s="1"/>
  <c r="AG357" i="1"/>
  <c r="AH357" i="1"/>
  <c r="CV357" i="1" s="1"/>
  <c r="U357" i="1" s="1"/>
  <c r="AI357" i="1"/>
  <c r="AJ357" i="1"/>
  <c r="CX357" i="1" s="1"/>
  <c r="W357" i="1" s="1"/>
  <c r="CQ357" i="1"/>
  <c r="CR357" i="1"/>
  <c r="CS357" i="1"/>
  <c r="CU357" i="1"/>
  <c r="T357" i="1" s="1"/>
  <c r="CW357" i="1"/>
  <c r="V357" i="1" s="1"/>
  <c r="GL357" i="1"/>
  <c r="BZ368" i="1" s="1"/>
  <c r="GO357" i="1"/>
  <c r="GP357" i="1"/>
  <c r="CD368" i="1" s="1"/>
  <c r="GV357" i="1"/>
  <c r="HC357" i="1" s="1"/>
  <c r="GX357" i="1" s="1"/>
  <c r="I358" i="1"/>
  <c r="P358" i="1" s="1"/>
  <c r="R358" i="1"/>
  <c r="AC358" i="1"/>
  <c r="AD358" i="1"/>
  <c r="AE358" i="1"/>
  <c r="AF358" i="1"/>
  <c r="AB358" i="1" s="1"/>
  <c r="AG358" i="1"/>
  <c r="AH358" i="1"/>
  <c r="CV358" i="1" s="1"/>
  <c r="U358" i="1" s="1"/>
  <c r="AI358" i="1"/>
  <c r="AJ358" i="1"/>
  <c r="CX358" i="1" s="1"/>
  <c r="W358" i="1" s="1"/>
  <c r="CQ358" i="1"/>
  <c r="CR358" i="1"/>
  <c r="CS358" i="1"/>
  <c r="CU358" i="1"/>
  <c r="T358" i="1" s="1"/>
  <c r="CW358" i="1"/>
  <c r="V358" i="1" s="1"/>
  <c r="GL358" i="1"/>
  <c r="GO358" i="1"/>
  <c r="GP358" i="1"/>
  <c r="GV358" i="1"/>
  <c r="HC358" i="1" s="1"/>
  <c r="GX358" i="1" s="1"/>
  <c r="C359" i="1"/>
  <c r="D359" i="1"/>
  <c r="I359" i="1"/>
  <c r="K359" i="1"/>
  <c r="S359" i="1"/>
  <c r="AC359" i="1"/>
  <c r="AE359" i="1"/>
  <c r="Q359" i="1" s="1"/>
  <c r="AF359" i="1"/>
  <c r="AG359" i="1"/>
  <c r="CU359" i="1" s="1"/>
  <c r="T359" i="1" s="1"/>
  <c r="AH359" i="1"/>
  <c r="AI359" i="1"/>
  <c r="CW359" i="1" s="1"/>
  <c r="V359" i="1" s="1"/>
  <c r="AJ359" i="1"/>
  <c r="CR359" i="1"/>
  <c r="CT359" i="1"/>
  <c r="CV359" i="1"/>
  <c r="U359" i="1" s="1"/>
  <c r="CX359" i="1"/>
  <c r="W359" i="1" s="1"/>
  <c r="GL359" i="1"/>
  <c r="GO359" i="1"/>
  <c r="GP359" i="1"/>
  <c r="GV359" i="1"/>
  <c r="HC359" i="1" s="1"/>
  <c r="GX359" i="1" s="1"/>
  <c r="C360" i="1"/>
  <c r="D360" i="1"/>
  <c r="I360" i="1"/>
  <c r="K360" i="1"/>
  <c r="P360" i="1"/>
  <c r="R360" i="1"/>
  <c r="AC360" i="1"/>
  <c r="AD360" i="1"/>
  <c r="AB360" i="1" s="1"/>
  <c r="AE360" i="1"/>
  <c r="Q360" i="1" s="1"/>
  <c r="AF360" i="1"/>
  <c r="S360" i="1" s="1"/>
  <c r="AG360" i="1"/>
  <c r="AH360" i="1"/>
  <c r="CV360" i="1" s="1"/>
  <c r="U360" i="1" s="1"/>
  <c r="AI360" i="1"/>
  <c r="AJ360" i="1"/>
  <c r="CX360" i="1" s="1"/>
  <c r="W360" i="1" s="1"/>
  <c r="CQ360" i="1"/>
  <c r="CR360" i="1"/>
  <c r="CS360" i="1"/>
  <c r="CU360" i="1"/>
  <c r="T360" i="1" s="1"/>
  <c r="CW360" i="1"/>
  <c r="V360" i="1" s="1"/>
  <c r="GL360" i="1"/>
  <c r="GO360" i="1"/>
  <c r="GP360" i="1"/>
  <c r="GV360" i="1"/>
  <c r="GX360" i="1"/>
  <c r="HC360" i="1"/>
  <c r="C361" i="1"/>
  <c r="D361" i="1"/>
  <c r="I361" i="1"/>
  <c r="K361" i="1"/>
  <c r="AC361" i="1"/>
  <c r="P361" i="1" s="1"/>
  <c r="AE361" i="1"/>
  <c r="AD361" i="1" s="1"/>
  <c r="AF361" i="1"/>
  <c r="AG361" i="1"/>
  <c r="CU361" i="1" s="1"/>
  <c r="T361" i="1" s="1"/>
  <c r="AH361" i="1"/>
  <c r="AI361" i="1"/>
  <c r="CW361" i="1" s="1"/>
  <c r="V361" i="1" s="1"/>
  <c r="AJ361" i="1"/>
  <c r="CR361" i="1"/>
  <c r="CT361" i="1"/>
  <c r="CV361" i="1"/>
  <c r="U361" i="1" s="1"/>
  <c r="CX361" i="1"/>
  <c r="W361" i="1" s="1"/>
  <c r="GL361" i="1"/>
  <c r="GO361" i="1"/>
  <c r="GP361" i="1"/>
  <c r="GV361" i="1"/>
  <c r="HC361" i="1"/>
  <c r="GX361" i="1" s="1"/>
  <c r="C362" i="1"/>
  <c r="D362" i="1"/>
  <c r="I362" i="1"/>
  <c r="K362" i="1"/>
  <c r="P362" i="1"/>
  <c r="R362" i="1"/>
  <c r="DW368" i="1" s="1"/>
  <c r="AC362" i="1"/>
  <c r="AD362" i="1"/>
  <c r="AE362" i="1"/>
  <c r="Q362" i="1" s="1"/>
  <c r="AF362" i="1"/>
  <c r="AB362" i="1" s="1"/>
  <c r="AG362" i="1"/>
  <c r="AH362" i="1"/>
  <c r="CV362" i="1" s="1"/>
  <c r="U362" i="1" s="1"/>
  <c r="AI362" i="1"/>
  <c r="AJ362" i="1"/>
  <c r="CX362" i="1" s="1"/>
  <c r="W362" i="1" s="1"/>
  <c r="CQ362" i="1"/>
  <c r="CR362" i="1"/>
  <c r="CS362" i="1"/>
  <c r="CU362" i="1"/>
  <c r="T362" i="1" s="1"/>
  <c r="CW362" i="1"/>
  <c r="V362" i="1" s="1"/>
  <c r="GL362" i="1"/>
  <c r="FR368" i="1" s="1"/>
  <c r="GO362" i="1"/>
  <c r="GP362" i="1"/>
  <c r="FV368" i="1" s="1"/>
  <c r="GV362" i="1"/>
  <c r="HC362" i="1" s="1"/>
  <c r="GX362" i="1" s="1"/>
  <c r="I363" i="1"/>
  <c r="P363" i="1" s="1"/>
  <c r="R363" i="1"/>
  <c r="AC363" i="1"/>
  <c r="AD363" i="1"/>
  <c r="AE363" i="1"/>
  <c r="AF363" i="1"/>
  <c r="AB363" i="1" s="1"/>
  <c r="AG363" i="1"/>
  <c r="AH363" i="1"/>
  <c r="CV363" i="1" s="1"/>
  <c r="U363" i="1" s="1"/>
  <c r="AI363" i="1"/>
  <c r="AJ363" i="1"/>
  <c r="CX363" i="1" s="1"/>
  <c r="W363" i="1" s="1"/>
  <c r="CQ363" i="1"/>
  <c r="CR363" i="1"/>
  <c r="CS363" i="1"/>
  <c r="CU363" i="1"/>
  <c r="T363" i="1" s="1"/>
  <c r="CW363" i="1"/>
  <c r="V363" i="1" s="1"/>
  <c r="GL363" i="1"/>
  <c r="GO363" i="1"/>
  <c r="GP363" i="1"/>
  <c r="GV363" i="1"/>
  <c r="HC363" i="1"/>
  <c r="I364" i="1"/>
  <c r="P364" i="1" s="1"/>
  <c r="R364" i="1"/>
  <c r="AC364" i="1"/>
  <c r="AD364" i="1"/>
  <c r="AE364" i="1"/>
  <c r="AF364" i="1"/>
  <c r="AB364" i="1" s="1"/>
  <c r="AG364" i="1"/>
  <c r="AH364" i="1"/>
  <c r="CV364" i="1" s="1"/>
  <c r="U364" i="1" s="1"/>
  <c r="AI364" i="1"/>
  <c r="AJ364" i="1"/>
  <c r="CX364" i="1" s="1"/>
  <c r="W364" i="1" s="1"/>
  <c r="CQ364" i="1"/>
  <c r="CR364" i="1"/>
  <c r="CS364" i="1"/>
  <c r="CU364" i="1"/>
  <c r="T364" i="1" s="1"/>
  <c r="CW364" i="1"/>
  <c r="V364" i="1" s="1"/>
  <c r="GL364" i="1"/>
  <c r="GO364" i="1"/>
  <c r="GP364" i="1"/>
  <c r="GV364" i="1"/>
  <c r="HC364" i="1"/>
  <c r="I365" i="1"/>
  <c r="P365" i="1" s="1"/>
  <c r="R365" i="1"/>
  <c r="AC365" i="1"/>
  <c r="AD365" i="1"/>
  <c r="AE365" i="1"/>
  <c r="AF365" i="1"/>
  <c r="AB365" i="1" s="1"/>
  <c r="AG365" i="1"/>
  <c r="AH365" i="1"/>
  <c r="CV365" i="1" s="1"/>
  <c r="U365" i="1" s="1"/>
  <c r="AI365" i="1"/>
  <c r="AJ365" i="1"/>
  <c r="CX365" i="1" s="1"/>
  <c r="W365" i="1" s="1"/>
  <c r="CQ365" i="1"/>
  <c r="CR365" i="1"/>
  <c r="CS365" i="1"/>
  <c r="CU365" i="1"/>
  <c r="T365" i="1" s="1"/>
  <c r="CW365" i="1"/>
  <c r="V365" i="1" s="1"/>
  <c r="GL365" i="1"/>
  <c r="GO365" i="1"/>
  <c r="GP365" i="1"/>
  <c r="GV365" i="1"/>
  <c r="HC365" i="1"/>
  <c r="I366" i="1"/>
  <c r="P366" i="1" s="1"/>
  <c r="R366" i="1"/>
  <c r="AC366" i="1"/>
  <c r="AD366" i="1"/>
  <c r="AE366" i="1"/>
  <c r="AF366" i="1"/>
  <c r="AB366" i="1" s="1"/>
  <c r="AG366" i="1"/>
  <c r="AH366" i="1"/>
  <c r="CV366" i="1" s="1"/>
  <c r="U366" i="1" s="1"/>
  <c r="AI366" i="1"/>
  <c r="AJ366" i="1"/>
  <c r="CX366" i="1" s="1"/>
  <c r="W366" i="1" s="1"/>
  <c r="CQ366" i="1"/>
  <c r="CR366" i="1"/>
  <c r="CS366" i="1"/>
  <c r="CU366" i="1"/>
  <c r="T366" i="1" s="1"/>
  <c r="CW366" i="1"/>
  <c r="V366" i="1" s="1"/>
  <c r="GL366" i="1"/>
  <c r="GO366" i="1"/>
  <c r="GP366" i="1"/>
  <c r="GV366" i="1"/>
  <c r="HC366" i="1"/>
  <c r="B368" i="1"/>
  <c r="B341" i="1" s="1"/>
  <c r="C368" i="1"/>
  <c r="C341" i="1" s="1"/>
  <c r="D368" i="1"/>
  <c r="D341" i="1" s="1"/>
  <c r="F368" i="1"/>
  <c r="F341" i="1" s="1"/>
  <c r="G368" i="1"/>
  <c r="G341" i="1" s="1"/>
  <c r="BX368" i="1"/>
  <c r="AO368" i="1" s="1"/>
  <c r="BY368" i="1"/>
  <c r="BY341" i="1" s="1"/>
  <c r="CC368" i="1"/>
  <c r="CC341" i="1" s="1"/>
  <c r="CK368" i="1"/>
  <c r="CK341" i="1" s="1"/>
  <c r="CL368" i="1"/>
  <c r="CL341" i="1" s="1"/>
  <c r="CM368" i="1"/>
  <c r="BD368" i="1" s="1"/>
  <c r="FP368" i="1"/>
  <c r="FP341" i="1" s="1"/>
  <c r="FQ368" i="1"/>
  <c r="FQ341" i="1" s="1"/>
  <c r="FU368" i="1"/>
  <c r="FU341" i="1" s="1"/>
  <c r="GC368" i="1"/>
  <c r="GC341" i="1" s="1"/>
  <c r="GD368" i="1"/>
  <c r="GD341" i="1" s="1"/>
  <c r="GE368" i="1"/>
  <c r="GE341" i="1" s="1"/>
  <c r="B398" i="1"/>
  <c r="B337" i="1" s="1"/>
  <c r="C398" i="1"/>
  <c r="C337" i="1" s="1"/>
  <c r="D398" i="1"/>
  <c r="D337" i="1" s="1"/>
  <c r="F398" i="1"/>
  <c r="F337" i="1" s="1"/>
  <c r="G398" i="1"/>
  <c r="G337" i="1" s="1"/>
  <c r="D428" i="1"/>
  <c r="E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BE430" i="1"/>
  <c r="BF430" i="1"/>
  <c r="BG430" i="1"/>
  <c r="BH430" i="1"/>
  <c r="BI430" i="1"/>
  <c r="BJ430" i="1"/>
  <c r="BK430" i="1"/>
  <c r="BL430" i="1"/>
  <c r="BM430" i="1"/>
  <c r="BN430" i="1"/>
  <c r="BO430" i="1"/>
  <c r="BP430" i="1"/>
  <c r="BQ430" i="1"/>
  <c r="BR430" i="1"/>
  <c r="BS430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U430" i="1"/>
  <c r="CV430" i="1"/>
  <c r="CW430" i="1"/>
  <c r="CX430" i="1"/>
  <c r="CY430" i="1"/>
  <c r="CZ430" i="1"/>
  <c r="DA430" i="1"/>
  <c r="DB430" i="1"/>
  <c r="DC430" i="1"/>
  <c r="DD430" i="1"/>
  <c r="DE430" i="1"/>
  <c r="DF430" i="1"/>
  <c r="DR430" i="1"/>
  <c r="DS430" i="1"/>
  <c r="DT430" i="1"/>
  <c r="DU430" i="1"/>
  <c r="DV430" i="1"/>
  <c r="DW430" i="1"/>
  <c r="DX430" i="1"/>
  <c r="DY430" i="1"/>
  <c r="DZ430" i="1"/>
  <c r="EA430" i="1"/>
  <c r="EB430" i="1"/>
  <c r="EC430" i="1"/>
  <c r="ED430" i="1"/>
  <c r="EE430" i="1"/>
  <c r="EF430" i="1"/>
  <c r="EW430" i="1"/>
  <c r="EX430" i="1"/>
  <c r="EY430" i="1"/>
  <c r="EZ430" i="1"/>
  <c r="FA430" i="1"/>
  <c r="FB430" i="1"/>
  <c r="FC430" i="1"/>
  <c r="FD430" i="1"/>
  <c r="FE430" i="1"/>
  <c r="FF430" i="1"/>
  <c r="FG430" i="1"/>
  <c r="FH430" i="1"/>
  <c r="FI430" i="1"/>
  <c r="FJ430" i="1"/>
  <c r="FK430" i="1"/>
  <c r="FL430" i="1"/>
  <c r="FM430" i="1"/>
  <c r="FN430" i="1"/>
  <c r="FO430" i="1"/>
  <c r="FP430" i="1"/>
  <c r="FQ430" i="1"/>
  <c r="FR430" i="1"/>
  <c r="FS430" i="1"/>
  <c r="FT430" i="1"/>
  <c r="FU430" i="1"/>
  <c r="FV430" i="1"/>
  <c r="FW430" i="1"/>
  <c r="FX430" i="1"/>
  <c r="FY430" i="1"/>
  <c r="FZ430" i="1"/>
  <c r="GA430" i="1"/>
  <c r="GB430" i="1"/>
  <c r="GC430" i="1"/>
  <c r="GD430" i="1"/>
  <c r="GE430" i="1"/>
  <c r="GF430" i="1"/>
  <c r="GG430" i="1"/>
  <c r="GH430" i="1"/>
  <c r="GI430" i="1"/>
  <c r="GJ430" i="1"/>
  <c r="GK430" i="1"/>
  <c r="GL430" i="1"/>
  <c r="GM430" i="1"/>
  <c r="GN430" i="1"/>
  <c r="GO430" i="1"/>
  <c r="GP430" i="1"/>
  <c r="GQ430" i="1"/>
  <c r="GR430" i="1"/>
  <c r="GS430" i="1"/>
  <c r="GT430" i="1"/>
  <c r="GU430" i="1"/>
  <c r="GV430" i="1"/>
  <c r="GW430" i="1"/>
  <c r="GX430" i="1"/>
  <c r="D432" i="1"/>
  <c r="E434" i="1"/>
  <c r="Z434" i="1"/>
  <c r="AA434" i="1"/>
  <c r="AM434" i="1"/>
  <c r="AN434" i="1"/>
  <c r="BE434" i="1"/>
  <c r="BF434" i="1"/>
  <c r="BG434" i="1"/>
  <c r="BH434" i="1"/>
  <c r="BI434" i="1"/>
  <c r="BJ434" i="1"/>
  <c r="BK434" i="1"/>
  <c r="BL434" i="1"/>
  <c r="BM434" i="1"/>
  <c r="BN434" i="1"/>
  <c r="BO434" i="1"/>
  <c r="BP434" i="1"/>
  <c r="BQ434" i="1"/>
  <c r="BR434" i="1"/>
  <c r="BS434" i="1"/>
  <c r="BT434" i="1"/>
  <c r="BU434" i="1"/>
  <c r="BV434" i="1"/>
  <c r="BW434" i="1"/>
  <c r="CN434" i="1"/>
  <c r="CO434" i="1"/>
  <c r="CP434" i="1"/>
  <c r="CQ434" i="1"/>
  <c r="CR434" i="1"/>
  <c r="CS434" i="1"/>
  <c r="CT434" i="1"/>
  <c r="CU434" i="1"/>
  <c r="CV434" i="1"/>
  <c r="CW434" i="1"/>
  <c r="CX434" i="1"/>
  <c r="CY434" i="1"/>
  <c r="CZ434" i="1"/>
  <c r="DA434" i="1"/>
  <c r="DB434" i="1"/>
  <c r="DC434" i="1"/>
  <c r="DD434" i="1"/>
  <c r="DE434" i="1"/>
  <c r="DF434" i="1"/>
  <c r="DR434" i="1"/>
  <c r="DS434" i="1"/>
  <c r="EE434" i="1"/>
  <c r="EF434" i="1"/>
  <c r="EW434" i="1"/>
  <c r="EX434" i="1"/>
  <c r="EY434" i="1"/>
  <c r="EZ434" i="1"/>
  <c r="FA434" i="1"/>
  <c r="FB434" i="1"/>
  <c r="FC434" i="1"/>
  <c r="FD434" i="1"/>
  <c r="FE434" i="1"/>
  <c r="FF434" i="1"/>
  <c r="FG434" i="1"/>
  <c r="FH434" i="1"/>
  <c r="FI434" i="1"/>
  <c r="FJ434" i="1"/>
  <c r="FK434" i="1"/>
  <c r="FL434" i="1"/>
  <c r="FM434" i="1"/>
  <c r="FN434" i="1"/>
  <c r="FO434" i="1"/>
  <c r="GF434" i="1"/>
  <c r="GG434" i="1"/>
  <c r="GH434" i="1"/>
  <c r="GI434" i="1"/>
  <c r="GJ434" i="1"/>
  <c r="GK434" i="1"/>
  <c r="GL434" i="1"/>
  <c r="GM434" i="1"/>
  <c r="GN434" i="1"/>
  <c r="GO434" i="1"/>
  <c r="GP434" i="1"/>
  <c r="GQ434" i="1"/>
  <c r="GR434" i="1"/>
  <c r="GS434" i="1"/>
  <c r="GT434" i="1"/>
  <c r="GU434" i="1"/>
  <c r="GV434" i="1"/>
  <c r="GW434" i="1"/>
  <c r="GX434" i="1"/>
  <c r="C436" i="1"/>
  <c r="D436" i="1"/>
  <c r="I436" i="1"/>
  <c r="K436" i="1"/>
  <c r="AC436" i="1"/>
  <c r="P436" i="1" s="1"/>
  <c r="AE436" i="1"/>
  <c r="AD436" i="1" s="1"/>
  <c r="AF436" i="1"/>
  <c r="AG436" i="1"/>
  <c r="CU436" i="1" s="1"/>
  <c r="T436" i="1" s="1"/>
  <c r="AH436" i="1"/>
  <c r="AI436" i="1"/>
  <c r="CW436" i="1" s="1"/>
  <c r="V436" i="1" s="1"/>
  <c r="AJ436" i="1"/>
  <c r="CR436" i="1"/>
  <c r="CT436" i="1"/>
  <c r="CV436" i="1"/>
  <c r="U436" i="1" s="1"/>
  <c r="CX436" i="1"/>
  <c r="W436" i="1" s="1"/>
  <c r="GL436" i="1"/>
  <c r="GO436" i="1"/>
  <c r="GP436" i="1"/>
  <c r="GV436" i="1"/>
  <c r="HC436" i="1"/>
  <c r="GX436" i="1" s="1"/>
  <c r="C437" i="1"/>
  <c r="D437" i="1"/>
  <c r="I437" i="1"/>
  <c r="K437" i="1"/>
  <c r="P437" i="1"/>
  <c r="R437" i="1"/>
  <c r="AC437" i="1"/>
  <c r="AD437" i="1"/>
  <c r="AE437" i="1"/>
  <c r="Q437" i="1" s="1"/>
  <c r="AF437" i="1"/>
  <c r="AB437" i="1" s="1"/>
  <c r="AG437" i="1"/>
  <c r="AH437" i="1"/>
  <c r="CV437" i="1" s="1"/>
  <c r="U437" i="1" s="1"/>
  <c r="DZ457" i="1" s="1"/>
  <c r="AI437" i="1"/>
  <c r="AJ437" i="1"/>
  <c r="CX437" i="1" s="1"/>
  <c r="W437" i="1" s="1"/>
  <c r="CQ437" i="1"/>
  <c r="CR437" i="1"/>
  <c r="CS437" i="1"/>
  <c r="CU437" i="1"/>
  <c r="T437" i="1" s="1"/>
  <c r="CW437" i="1"/>
  <c r="V437" i="1" s="1"/>
  <c r="GL437" i="1"/>
  <c r="GO437" i="1"/>
  <c r="GP437" i="1"/>
  <c r="GV437" i="1"/>
  <c r="GX437" i="1"/>
  <c r="HC437" i="1"/>
  <c r="I438" i="1"/>
  <c r="P438" i="1" s="1"/>
  <c r="R438" i="1"/>
  <c r="AC438" i="1"/>
  <c r="AD438" i="1"/>
  <c r="AE438" i="1"/>
  <c r="AF438" i="1"/>
  <c r="AB438" i="1" s="1"/>
  <c r="AG438" i="1"/>
  <c r="AH438" i="1"/>
  <c r="CV438" i="1" s="1"/>
  <c r="U438" i="1" s="1"/>
  <c r="AI438" i="1"/>
  <c r="AJ438" i="1"/>
  <c r="CX438" i="1" s="1"/>
  <c r="W438" i="1" s="1"/>
  <c r="CQ438" i="1"/>
  <c r="CR438" i="1"/>
  <c r="CS438" i="1"/>
  <c r="CU438" i="1"/>
  <c r="T438" i="1" s="1"/>
  <c r="CW438" i="1"/>
  <c r="V438" i="1" s="1"/>
  <c r="GL438" i="1"/>
  <c r="GO438" i="1"/>
  <c r="GP438" i="1"/>
  <c r="GV438" i="1"/>
  <c r="HC438" i="1"/>
  <c r="I439" i="1"/>
  <c r="P439" i="1" s="1"/>
  <c r="R439" i="1"/>
  <c r="AC439" i="1"/>
  <c r="AD439" i="1"/>
  <c r="AE439" i="1"/>
  <c r="AF439" i="1"/>
  <c r="AB439" i="1" s="1"/>
  <c r="AG439" i="1"/>
  <c r="AH439" i="1"/>
  <c r="CV439" i="1" s="1"/>
  <c r="U439" i="1" s="1"/>
  <c r="AI439" i="1"/>
  <c r="AJ439" i="1"/>
  <c r="CX439" i="1" s="1"/>
  <c r="W439" i="1" s="1"/>
  <c r="CQ439" i="1"/>
  <c r="CR439" i="1"/>
  <c r="CS439" i="1"/>
  <c r="CU439" i="1"/>
  <c r="T439" i="1" s="1"/>
  <c r="CW439" i="1"/>
  <c r="V439" i="1" s="1"/>
  <c r="GL439" i="1"/>
  <c r="GO439" i="1"/>
  <c r="GP439" i="1"/>
  <c r="GV439" i="1"/>
  <c r="HC439" i="1"/>
  <c r="I440" i="1"/>
  <c r="P440" i="1" s="1"/>
  <c r="R440" i="1"/>
  <c r="AC440" i="1"/>
  <c r="AD440" i="1"/>
  <c r="AE440" i="1"/>
  <c r="AF440" i="1"/>
  <c r="AB440" i="1" s="1"/>
  <c r="AG440" i="1"/>
  <c r="AH440" i="1"/>
  <c r="CV440" i="1" s="1"/>
  <c r="U440" i="1" s="1"/>
  <c r="AI440" i="1"/>
  <c r="AJ440" i="1"/>
  <c r="CX440" i="1" s="1"/>
  <c r="W440" i="1" s="1"/>
  <c r="CQ440" i="1"/>
  <c r="CR440" i="1"/>
  <c r="CS440" i="1"/>
  <c r="CU440" i="1"/>
  <c r="T440" i="1" s="1"/>
  <c r="CW440" i="1"/>
  <c r="V440" i="1" s="1"/>
  <c r="GL440" i="1"/>
  <c r="GO440" i="1"/>
  <c r="GP440" i="1"/>
  <c r="GV440" i="1"/>
  <c r="HC440" i="1"/>
  <c r="I441" i="1"/>
  <c r="P441" i="1" s="1"/>
  <c r="R441" i="1"/>
  <c r="AC441" i="1"/>
  <c r="AD441" i="1"/>
  <c r="AE441" i="1"/>
  <c r="AF441" i="1"/>
  <c r="AB441" i="1" s="1"/>
  <c r="AG441" i="1"/>
  <c r="AH441" i="1"/>
  <c r="CV441" i="1" s="1"/>
  <c r="U441" i="1" s="1"/>
  <c r="AI441" i="1"/>
  <c r="AJ441" i="1"/>
  <c r="CX441" i="1" s="1"/>
  <c r="W441" i="1" s="1"/>
  <c r="CQ441" i="1"/>
  <c r="CR441" i="1"/>
  <c r="CS441" i="1"/>
  <c r="CU441" i="1"/>
  <c r="T441" i="1" s="1"/>
  <c r="CW441" i="1"/>
  <c r="V441" i="1" s="1"/>
  <c r="GL441" i="1"/>
  <c r="GO441" i="1"/>
  <c r="GP441" i="1"/>
  <c r="GV441" i="1"/>
  <c r="HC441" i="1"/>
  <c r="I442" i="1"/>
  <c r="P442" i="1" s="1"/>
  <c r="R442" i="1"/>
  <c r="AC442" i="1"/>
  <c r="AD442" i="1"/>
  <c r="AE442" i="1"/>
  <c r="AF442" i="1"/>
  <c r="AB442" i="1" s="1"/>
  <c r="AG442" i="1"/>
  <c r="AH442" i="1"/>
  <c r="CV442" i="1" s="1"/>
  <c r="U442" i="1" s="1"/>
  <c r="AI442" i="1"/>
  <c r="AJ442" i="1"/>
  <c r="CX442" i="1" s="1"/>
  <c r="W442" i="1" s="1"/>
  <c r="CQ442" i="1"/>
  <c r="CR442" i="1"/>
  <c r="CS442" i="1"/>
  <c r="CU442" i="1"/>
  <c r="T442" i="1" s="1"/>
  <c r="CW442" i="1"/>
  <c r="V442" i="1" s="1"/>
  <c r="GL442" i="1"/>
  <c r="GO442" i="1"/>
  <c r="GP442" i="1"/>
  <c r="GV442" i="1"/>
  <c r="HC442" i="1"/>
  <c r="I443" i="1"/>
  <c r="P443" i="1" s="1"/>
  <c r="R443" i="1"/>
  <c r="AC443" i="1"/>
  <c r="AD443" i="1"/>
  <c r="AE443" i="1"/>
  <c r="AF443" i="1"/>
  <c r="AB443" i="1" s="1"/>
  <c r="AG443" i="1"/>
  <c r="AH443" i="1"/>
  <c r="CV443" i="1" s="1"/>
  <c r="U443" i="1" s="1"/>
  <c r="AI443" i="1"/>
  <c r="AJ443" i="1"/>
  <c r="CX443" i="1" s="1"/>
  <c r="W443" i="1" s="1"/>
  <c r="CQ443" i="1"/>
  <c r="CR443" i="1"/>
  <c r="CS443" i="1"/>
  <c r="CU443" i="1"/>
  <c r="T443" i="1" s="1"/>
  <c r="CW443" i="1"/>
  <c r="V443" i="1" s="1"/>
  <c r="GL443" i="1"/>
  <c r="GO443" i="1"/>
  <c r="GP443" i="1"/>
  <c r="GV443" i="1"/>
  <c r="HC443" i="1"/>
  <c r="S444" i="1"/>
  <c r="AC444" i="1"/>
  <c r="AE444" i="1"/>
  <c r="Q444" i="1" s="1"/>
  <c r="AF444" i="1"/>
  <c r="AG444" i="1"/>
  <c r="CU444" i="1" s="1"/>
  <c r="T444" i="1" s="1"/>
  <c r="AH444" i="1"/>
  <c r="AI444" i="1"/>
  <c r="CW444" i="1" s="1"/>
  <c r="V444" i="1" s="1"/>
  <c r="AJ444" i="1"/>
  <c r="CR444" i="1"/>
  <c r="CT444" i="1"/>
  <c r="CV444" i="1"/>
  <c r="U444" i="1" s="1"/>
  <c r="CX444" i="1"/>
  <c r="W444" i="1" s="1"/>
  <c r="GL444" i="1"/>
  <c r="GO444" i="1"/>
  <c r="GP444" i="1"/>
  <c r="GV444" i="1"/>
  <c r="HC444" i="1" s="1"/>
  <c r="GX444" i="1" s="1"/>
  <c r="P445" i="1"/>
  <c r="R445" i="1"/>
  <c r="AC445" i="1"/>
  <c r="AD445" i="1"/>
  <c r="AB445" i="1" s="1"/>
  <c r="AE445" i="1"/>
  <c r="Q445" i="1" s="1"/>
  <c r="AF445" i="1"/>
  <c r="S445" i="1" s="1"/>
  <c r="AG445" i="1"/>
  <c r="AH445" i="1"/>
  <c r="CV445" i="1" s="1"/>
  <c r="U445" i="1" s="1"/>
  <c r="AI445" i="1"/>
  <c r="AJ445" i="1"/>
  <c r="CX445" i="1" s="1"/>
  <c r="W445" i="1" s="1"/>
  <c r="CQ445" i="1"/>
  <c r="CR445" i="1"/>
  <c r="CS445" i="1"/>
  <c r="CU445" i="1"/>
  <c r="T445" i="1" s="1"/>
  <c r="CW445" i="1"/>
  <c r="V445" i="1" s="1"/>
  <c r="GL445" i="1"/>
  <c r="GO445" i="1"/>
  <c r="GP445" i="1"/>
  <c r="GV445" i="1"/>
  <c r="GX445" i="1"/>
  <c r="HC445" i="1"/>
  <c r="C446" i="1"/>
  <c r="D446" i="1"/>
  <c r="I446" i="1"/>
  <c r="K446" i="1"/>
  <c r="AC446" i="1"/>
  <c r="P446" i="1" s="1"/>
  <c r="AE446" i="1"/>
  <c r="AD446" i="1" s="1"/>
  <c r="AF446" i="1"/>
  <c r="AG446" i="1"/>
  <c r="CU446" i="1" s="1"/>
  <c r="T446" i="1" s="1"/>
  <c r="AH446" i="1"/>
  <c r="AI446" i="1"/>
  <c r="CW446" i="1" s="1"/>
  <c r="V446" i="1" s="1"/>
  <c r="AJ446" i="1"/>
  <c r="CR446" i="1"/>
  <c r="CT446" i="1"/>
  <c r="CV446" i="1"/>
  <c r="U446" i="1" s="1"/>
  <c r="CX446" i="1"/>
  <c r="W446" i="1" s="1"/>
  <c r="GL446" i="1"/>
  <c r="GO446" i="1"/>
  <c r="GP446" i="1"/>
  <c r="GV446" i="1"/>
  <c r="HC446" i="1"/>
  <c r="GX446" i="1" s="1"/>
  <c r="C447" i="1"/>
  <c r="D447" i="1"/>
  <c r="I447" i="1"/>
  <c r="K447" i="1"/>
  <c r="P447" i="1"/>
  <c r="R447" i="1"/>
  <c r="AC447" i="1"/>
  <c r="AD447" i="1"/>
  <c r="AE447" i="1"/>
  <c r="Q447" i="1" s="1"/>
  <c r="AF447" i="1"/>
  <c r="AB447" i="1" s="1"/>
  <c r="AG447" i="1"/>
  <c r="AH447" i="1"/>
  <c r="CV447" i="1" s="1"/>
  <c r="U447" i="1" s="1"/>
  <c r="AI447" i="1"/>
  <c r="AJ447" i="1"/>
  <c r="CX447" i="1" s="1"/>
  <c r="W447" i="1" s="1"/>
  <c r="CQ447" i="1"/>
  <c r="CR447" i="1"/>
  <c r="CS447" i="1"/>
  <c r="CU447" i="1"/>
  <c r="T447" i="1" s="1"/>
  <c r="CW447" i="1"/>
  <c r="V447" i="1" s="1"/>
  <c r="GL447" i="1"/>
  <c r="GO447" i="1"/>
  <c r="GP447" i="1"/>
  <c r="GV447" i="1"/>
  <c r="GX447" i="1"/>
  <c r="HC447" i="1"/>
  <c r="I448" i="1"/>
  <c r="P448" i="1" s="1"/>
  <c r="R448" i="1"/>
  <c r="AC448" i="1"/>
  <c r="AD448" i="1"/>
  <c r="AE448" i="1"/>
  <c r="AF448" i="1"/>
  <c r="AB448" i="1" s="1"/>
  <c r="AG448" i="1"/>
  <c r="AH448" i="1"/>
  <c r="CV448" i="1" s="1"/>
  <c r="U448" i="1" s="1"/>
  <c r="AI448" i="1"/>
  <c r="AJ448" i="1"/>
  <c r="CX448" i="1" s="1"/>
  <c r="W448" i="1" s="1"/>
  <c r="CQ448" i="1"/>
  <c r="CR448" i="1"/>
  <c r="CS448" i="1"/>
  <c r="CU448" i="1"/>
  <c r="T448" i="1" s="1"/>
  <c r="CW448" i="1"/>
  <c r="V448" i="1" s="1"/>
  <c r="GL448" i="1"/>
  <c r="GO448" i="1"/>
  <c r="GP448" i="1"/>
  <c r="GV448" i="1"/>
  <c r="HC448" i="1"/>
  <c r="I449" i="1"/>
  <c r="P449" i="1" s="1"/>
  <c r="R449" i="1"/>
  <c r="AC449" i="1"/>
  <c r="AD449" i="1"/>
  <c r="AE449" i="1"/>
  <c r="AF449" i="1"/>
  <c r="AB449" i="1" s="1"/>
  <c r="AG449" i="1"/>
  <c r="AH449" i="1"/>
  <c r="CV449" i="1" s="1"/>
  <c r="U449" i="1" s="1"/>
  <c r="AI449" i="1"/>
  <c r="AJ449" i="1"/>
  <c r="CX449" i="1" s="1"/>
  <c r="W449" i="1" s="1"/>
  <c r="CQ449" i="1"/>
  <c r="CR449" i="1"/>
  <c r="CS449" i="1"/>
  <c r="CU449" i="1"/>
  <c r="T449" i="1" s="1"/>
  <c r="CW449" i="1"/>
  <c r="V449" i="1" s="1"/>
  <c r="GL449" i="1"/>
  <c r="GO449" i="1"/>
  <c r="GP449" i="1"/>
  <c r="GV449" i="1"/>
  <c r="HC449" i="1"/>
  <c r="C450" i="1"/>
  <c r="D450" i="1"/>
  <c r="I450" i="1"/>
  <c r="K450" i="1"/>
  <c r="S450" i="1"/>
  <c r="AC450" i="1"/>
  <c r="AE450" i="1"/>
  <c r="Q450" i="1" s="1"/>
  <c r="AF450" i="1"/>
  <c r="AG450" i="1"/>
  <c r="CU450" i="1" s="1"/>
  <c r="T450" i="1" s="1"/>
  <c r="AH450" i="1"/>
  <c r="AI450" i="1"/>
  <c r="CW450" i="1" s="1"/>
  <c r="V450" i="1" s="1"/>
  <c r="AJ450" i="1"/>
  <c r="CR450" i="1"/>
  <c r="CT450" i="1"/>
  <c r="CV450" i="1"/>
  <c r="U450" i="1" s="1"/>
  <c r="CX450" i="1"/>
  <c r="W450" i="1" s="1"/>
  <c r="GL450" i="1"/>
  <c r="GO450" i="1"/>
  <c r="GP450" i="1"/>
  <c r="GV450" i="1"/>
  <c r="HC450" i="1" s="1"/>
  <c r="GX450" i="1" s="1"/>
  <c r="C451" i="1"/>
  <c r="D451" i="1"/>
  <c r="I451" i="1"/>
  <c r="K451" i="1"/>
  <c r="P451" i="1"/>
  <c r="R451" i="1"/>
  <c r="AC451" i="1"/>
  <c r="AD451" i="1"/>
  <c r="AB451" i="1" s="1"/>
  <c r="AE451" i="1"/>
  <c r="Q451" i="1" s="1"/>
  <c r="AF451" i="1"/>
  <c r="S451" i="1" s="1"/>
  <c r="AG451" i="1"/>
  <c r="AH451" i="1"/>
  <c r="CV451" i="1" s="1"/>
  <c r="U451" i="1" s="1"/>
  <c r="AI451" i="1"/>
  <c r="AJ451" i="1"/>
  <c r="CX451" i="1" s="1"/>
  <c r="W451" i="1" s="1"/>
  <c r="CQ451" i="1"/>
  <c r="CR451" i="1"/>
  <c r="CS451" i="1"/>
  <c r="CU451" i="1"/>
  <c r="T451" i="1" s="1"/>
  <c r="CW451" i="1"/>
  <c r="V451" i="1" s="1"/>
  <c r="GL451" i="1"/>
  <c r="GO451" i="1"/>
  <c r="GP451" i="1"/>
  <c r="GV451" i="1"/>
  <c r="HC451" i="1" s="1"/>
  <c r="GX451" i="1" s="1"/>
  <c r="C452" i="1"/>
  <c r="D452" i="1"/>
  <c r="I452" i="1"/>
  <c r="K452" i="1"/>
  <c r="AC452" i="1"/>
  <c r="P452" i="1" s="1"/>
  <c r="AE452" i="1"/>
  <c r="AF452" i="1"/>
  <c r="AG452" i="1"/>
  <c r="CU452" i="1" s="1"/>
  <c r="T452" i="1" s="1"/>
  <c r="AH452" i="1"/>
  <c r="AI452" i="1"/>
  <c r="CW452" i="1" s="1"/>
  <c r="V452" i="1" s="1"/>
  <c r="AJ452" i="1"/>
  <c r="CR452" i="1"/>
  <c r="CT452" i="1"/>
  <c r="CV452" i="1"/>
  <c r="U452" i="1" s="1"/>
  <c r="CX452" i="1"/>
  <c r="W452" i="1" s="1"/>
  <c r="GL452" i="1"/>
  <c r="GN452" i="1"/>
  <c r="GP452" i="1"/>
  <c r="GV452" i="1"/>
  <c r="HC452" i="1"/>
  <c r="GX452" i="1" s="1"/>
  <c r="C453" i="1"/>
  <c r="D453" i="1"/>
  <c r="I453" i="1"/>
  <c r="K453" i="1"/>
  <c r="P453" i="1"/>
  <c r="R453" i="1"/>
  <c r="AC453" i="1"/>
  <c r="AD453" i="1"/>
  <c r="AE453" i="1"/>
  <c r="Q453" i="1" s="1"/>
  <c r="AF453" i="1"/>
  <c r="AG453" i="1"/>
  <c r="AH453" i="1"/>
  <c r="CV453" i="1" s="1"/>
  <c r="U453" i="1" s="1"/>
  <c r="AI453" i="1"/>
  <c r="AJ453" i="1"/>
  <c r="CX453" i="1" s="1"/>
  <c r="W453" i="1" s="1"/>
  <c r="CQ453" i="1"/>
  <c r="CR453" i="1"/>
  <c r="CS453" i="1"/>
  <c r="CU453" i="1"/>
  <c r="T453" i="1" s="1"/>
  <c r="CW453" i="1"/>
  <c r="V453" i="1" s="1"/>
  <c r="GL453" i="1"/>
  <c r="FR457" i="1" s="1"/>
  <c r="GN453" i="1"/>
  <c r="GP453" i="1"/>
  <c r="FV457" i="1" s="1"/>
  <c r="GV453" i="1"/>
  <c r="GX453" i="1"/>
  <c r="HC453" i="1"/>
  <c r="I454" i="1"/>
  <c r="V454" i="1"/>
  <c r="AC454" i="1"/>
  <c r="AD454" i="1"/>
  <c r="AE454" i="1"/>
  <c r="AF454" i="1"/>
  <c r="AG454" i="1"/>
  <c r="AH454" i="1"/>
  <c r="CV454" i="1" s="1"/>
  <c r="AI454" i="1"/>
  <c r="AJ454" i="1"/>
  <c r="CX454" i="1" s="1"/>
  <c r="CQ454" i="1"/>
  <c r="CR454" i="1"/>
  <c r="CS454" i="1"/>
  <c r="CU454" i="1"/>
  <c r="CW454" i="1"/>
  <c r="GL454" i="1"/>
  <c r="GN454" i="1"/>
  <c r="GO454" i="1"/>
  <c r="GP454" i="1"/>
  <c r="GV454" i="1"/>
  <c r="HC454" i="1"/>
  <c r="I455" i="1"/>
  <c r="S455" i="1"/>
  <c r="AC455" i="1"/>
  <c r="P455" i="1" s="1"/>
  <c r="AE455" i="1"/>
  <c r="CR455" i="1" s="1"/>
  <c r="AF455" i="1"/>
  <c r="AG455" i="1"/>
  <c r="CU455" i="1" s="1"/>
  <c r="T455" i="1" s="1"/>
  <c r="AH455" i="1"/>
  <c r="AI455" i="1"/>
  <c r="CW455" i="1" s="1"/>
  <c r="V455" i="1" s="1"/>
  <c r="AJ455" i="1"/>
  <c r="CT455" i="1"/>
  <c r="CV455" i="1"/>
  <c r="U455" i="1" s="1"/>
  <c r="CX455" i="1"/>
  <c r="W455" i="1" s="1"/>
  <c r="GL455" i="1"/>
  <c r="GN455" i="1"/>
  <c r="GO455" i="1"/>
  <c r="GP455" i="1"/>
  <c r="GV455" i="1"/>
  <c r="HC455" i="1" s="1"/>
  <c r="GX455" i="1"/>
  <c r="B457" i="1"/>
  <c r="B434" i="1" s="1"/>
  <c r="C457" i="1"/>
  <c r="C434" i="1" s="1"/>
  <c r="D457" i="1"/>
  <c r="D434" i="1" s="1"/>
  <c r="F457" i="1"/>
  <c r="F434" i="1" s="1"/>
  <c r="G457" i="1"/>
  <c r="G434" i="1" s="1"/>
  <c r="BD457" i="1"/>
  <c r="BD487" i="1" s="1"/>
  <c r="BX457" i="1"/>
  <c r="BX434" i="1" s="1"/>
  <c r="BZ457" i="1"/>
  <c r="AQ457" i="1" s="1"/>
  <c r="CD457" i="1"/>
  <c r="AU457" i="1" s="1"/>
  <c r="CG457" i="1"/>
  <c r="AX457" i="1" s="1"/>
  <c r="CK457" i="1"/>
  <c r="BB457" i="1" s="1"/>
  <c r="CL457" i="1"/>
  <c r="BC457" i="1" s="1"/>
  <c r="CM457" i="1"/>
  <c r="CM434" i="1" s="1"/>
  <c r="EB457" i="1"/>
  <c r="ET457" i="1"/>
  <c r="FP457" i="1"/>
  <c r="FP434" i="1" s="1"/>
  <c r="GC457" i="1"/>
  <c r="GC434" i="1" s="1"/>
  <c r="GD457" i="1"/>
  <c r="GD434" i="1" s="1"/>
  <c r="GE457" i="1"/>
  <c r="GE434" i="1" s="1"/>
  <c r="B487" i="1"/>
  <c r="B430" i="1" s="1"/>
  <c r="C487" i="1"/>
  <c r="C430" i="1" s="1"/>
  <c r="D487" i="1"/>
  <c r="D430" i="1" s="1"/>
  <c r="F487" i="1"/>
  <c r="F430" i="1" s="1"/>
  <c r="G487" i="1"/>
  <c r="G430" i="1" s="1"/>
  <c r="AX487" i="1"/>
  <c r="AX430" i="1" s="1"/>
  <c r="BB487" i="1"/>
  <c r="BB430" i="1" s="1"/>
  <c r="F494" i="1"/>
  <c r="D517" i="1"/>
  <c r="E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BE519" i="1"/>
  <c r="BF519" i="1"/>
  <c r="BG519" i="1"/>
  <c r="BH519" i="1"/>
  <c r="BI519" i="1"/>
  <c r="BJ519" i="1"/>
  <c r="BK519" i="1"/>
  <c r="BL519" i="1"/>
  <c r="BM519" i="1"/>
  <c r="BN519" i="1"/>
  <c r="BO519" i="1"/>
  <c r="BP519" i="1"/>
  <c r="BQ519" i="1"/>
  <c r="BR519" i="1"/>
  <c r="BS519" i="1"/>
  <c r="BT519" i="1"/>
  <c r="BU519" i="1"/>
  <c r="BV519" i="1"/>
  <c r="BW519" i="1"/>
  <c r="BX519" i="1"/>
  <c r="BY519" i="1"/>
  <c r="BZ519" i="1"/>
  <c r="CA519" i="1"/>
  <c r="CB519" i="1"/>
  <c r="CC519" i="1"/>
  <c r="CD519" i="1"/>
  <c r="CE519" i="1"/>
  <c r="CF519" i="1"/>
  <c r="CG519" i="1"/>
  <c r="CH519" i="1"/>
  <c r="CI519" i="1"/>
  <c r="CJ519" i="1"/>
  <c r="CK519" i="1"/>
  <c r="CL519" i="1"/>
  <c r="CM519" i="1"/>
  <c r="CN519" i="1"/>
  <c r="CO519" i="1"/>
  <c r="CP519" i="1"/>
  <c r="CQ519" i="1"/>
  <c r="CR519" i="1"/>
  <c r="CS519" i="1"/>
  <c r="CT519" i="1"/>
  <c r="CU519" i="1"/>
  <c r="CV519" i="1"/>
  <c r="CW519" i="1"/>
  <c r="CX519" i="1"/>
  <c r="CY519" i="1"/>
  <c r="CZ519" i="1"/>
  <c r="DA519" i="1"/>
  <c r="DB519" i="1"/>
  <c r="DC519" i="1"/>
  <c r="DD519" i="1"/>
  <c r="DE519" i="1"/>
  <c r="DF519" i="1"/>
  <c r="DR519" i="1"/>
  <c r="DS519" i="1"/>
  <c r="DT519" i="1"/>
  <c r="DU519" i="1"/>
  <c r="DV519" i="1"/>
  <c r="DW519" i="1"/>
  <c r="DX519" i="1"/>
  <c r="DY519" i="1"/>
  <c r="DZ519" i="1"/>
  <c r="EA519" i="1"/>
  <c r="EB519" i="1"/>
  <c r="EC519" i="1"/>
  <c r="ED519" i="1"/>
  <c r="EE519" i="1"/>
  <c r="EF519" i="1"/>
  <c r="EW519" i="1"/>
  <c r="EX519" i="1"/>
  <c r="EY519" i="1"/>
  <c r="EZ519" i="1"/>
  <c r="FA519" i="1"/>
  <c r="FB519" i="1"/>
  <c r="FC519" i="1"/>
  <c r="FD519" i="1"/>
  <c r="FE519" i="1"/>
  <c r="FF519" i="1"/>
  <c r="FG519" i="1"/>
  <c r="FH519" i="1"/>
  <c r="FI519" i="1"/>
  <c r="FJ519" i="1"/>
  <c r="FK519" i="1"/>
  <c r="FL519" i="1"/>
  <c r="FM519" i="1"/>
  <c r="FN519" i="1"/>
  <c r="FO519" i="1"/>
  <c r="FP519" i="1"/>
  <c r="FQ519" i="1"/>
  <c r="FR519" i="1"/>
  <c r="FS519" i="1"/>
  <c r="FT519" i="1"/>
  <c r="FU519" i="1"/>
  <c r="FV519" i="1"/>
  <c r="FW519" i="1"/>
  <c r="FX519" i="1"/>
  <c r="FY519" i="1"/>
  <c r="FZ519" i="1"/>
  <c r="GA519" i="1"/>
  <c r="GB519" i="1"/>
  <c r="GC519" i="1"/>
  <c r="GD519" i="1"/>
  <c r="GE519" i="1"/>
  <c r="GF519" i="1"/>
  <c r="GG519" i="1"/>
  <c r="GH519" i="1"/>
  <c r="GI519" i="1"/>
  <c r="GJ519" i="1"/>
  <c r="GK519" i="1"/>
  <c r="GL519" i="1"/>
  <c r="GM519" i="1"/>
  <c r="GN519" i="1"/>
  <c r="GO519" i="1"/>
  <c r="GP519" i="1"/>
  <c r="GQ519" i="1"/>
  <c r="GR519" i="1"/>
  <c r="GS519" i="1"/>
  <c r="GT519" i="1"/>
  <c r="GU519" i="1"/>
  <c r="GV519" i="1"/>
  <c r="GW519" i="1"/>
  <c r="GX519" i="1"/>
  <c r="D521" i="1"/>
  <c r="E523" i="1"/>
  <c r="Z523" i="1"/>
  <c r="AA523" i="1"/>
  <c r="AM523" i="1"/>
  <c r="AN523" i="1"/>
  <c r="BE523" i="1"/>
  <c r="BF523" i="1"/>
  <c r="BG523" i="1"/>
  <c r="BH523" i="1"/>
  <c r="BI523" i="1"/>
  <c r="BJ523" i="1"/>
  <c r="BK523" i="1"/>
  <c r="BL523" i="1"/>
  <c r="BM523" i="1"/>
  <c r="BN523" i="1"/>
  <c r="BO523" i="1"/>
  <c r="BP523" i="1"/>
  <c r="BQ523" i="1"/>
  <c r="BR523" i="1"/>
  <c r="BS523" i="1"/>
  <c r="BT523" i="1"/>
  <c r="BU523" i="1"/>
  <c r="BV523" i="1"/>
  <c r="BW523" i="1"/>
  <c r="CN523" i="1"/>
  <c r="CO523" i="1"/>
  <c r="CP523" i="1"/>
  <c r="CQ523" i="1"/>
  <c r="CR523" i="1"/>
  <c r="CS523" i="1"/>
  <c r="CT523" i="1"/>
  <c r="CU523" i="1"/>
  <c r="CV523" i="1"/>
  <c r="CW523" i="1"/>
  <c r="CX523" i="1"/>
  <c r="CY523" i="1"/>
  <c r="CZ523" i="1"/>
  <c r="DA523" i="1"/>
  <c r="DB523" i="1"/>
  <c r="DC523" i="1"/>
  <c r="DD523" i="1"/>
  <c r="DE523" i="1"/>
  <c r="DF523" i="1"/>
  <c r="DR523" i="1"/>
  <c r="DS523" i="1"/>
  <c r="EE523" i="1"/>
  <c r="EF523" i="1"/>
  <c r="EW523" i="1"/>
  <c r="EX523" i="1"/>
  <c r="EY523" i="1"/>
  <c r="EZ523" i="1"/>
  <c r="FA523" i="1"/>
  <c r="FB523" i="1"/>
  <c r="FC523" i="1"/>
  <c r="FD523" i="1"/>
  <c r="FE523" i="1"/>
  <c r="FF523" i="1"/>
  <c r="FG523" i="1"/>
  <c r="FH523" i="1"/>
  <c r="FI523" i="1"/>
  <c r="FJ523" i="1"/>
  <c r="FK523" i="1"/>
  <c r="FL523" i="1"/>
  <c r="FM523" i="1"/>
  <c r="FN523" i="1"/>
  <c r="FO523" i="1"/>
  <c r="GF523" i="1"/>
  <c r="GG523" i="1"/>
  <c r="GH523" i="1"/>
  <c r="GI523" i="1"/>
  <c r="GJ523" i="1"/>
  <c r="GK523" i="1"/>
  <c r="GL523" i="1"/>
  <c r="GM523" i="1"/>
  <c r="GN523" i="1"/>
  <c r="GO523" i="1"/>
  <c r="GP523" i="1"/>
  <c r="GQ523" i="1"/>
  <c r="GR523" i="1"/>
  <c r="GS523" i="1"/>
  <c r="GT523" i="1"/>
  <c r="GU523" i="1"/>
  <c r="GV523" i="1"/>
  <c r="GW523" i="1"/>
  <c r="GX523" i="1"/>
  <c r="C525" i="1"/>
  <c r="D525" i="1"/>
  <c r="I525" i="1"/>
  <c r="S525" i="1" s="1"/>
  <c r="K525" i="1"/>
  <c r="AC525" i="1"/>
  <c r="P525" i="1" s="1"/>
  <c r="AE525" i="1"/>
  <c r="AD525" i="1" s="1"/>
  <c r="AF525" i="1"/>
  <c r="AG525" i="1"/>
  <c r="CU525" i="1" s="1"/>
  <c r="T525" i="1" s="1"/>
  <c r="AH525" i="1"/>
  <c r="AI525" i="1"/>
  <c r="CW525" i="1" s="1"/>
  <c r="V525" i="1" s="1"/>
  <c r="AJ525" i="1"/>
  <c r="CR525" i="1"/>
  <c r="CT525" i="1"/>
  <c r="CV525" i="1"/>
  <c r="U525" i="1" s="1"/>
  <c r="CX525" i="1"/>
  <c r="W525" i="1" s="1"/>
  <c r="GL525" i="1"/>
  <c r="GO525" i="1"/>
  <c r="GP525" i="1"/>
  <c r="GV525" i="1"/>
  <c r="HC525" i="1"/>
  <c r="GX525" i="1" s="1"/>
  <c r="C526" i="1"/>
  <c r="D526" i="1"/>
  <c r="I526" i="1"/>
  <c r="K526" i="1"/>
  <c r="P526" i="1"/>
  <c r="R526" i="1"/>
  <c r="DW544" i="1" s="1"/>
  <c r="AC526" i="1"/>
  <c r="AD526" i="1"/>
  <c r="AE526" i="1"/>
  <c r="Q526" i="1" s="1"/>
  <c r="AF526" i="1"/>
  <c r="AB526" i="1" s="1"/>
  <c r="AG526" i="1"/>
  <c r="AH526" i="1"/>
  <c r="CV526" i="1" s="1"/>
  <c r="U526" i="1" s="1"/>
  <c r="AI526" i="1"/>
  <c r="AJ526" i="1"/>
  <c r="CX526" i="1" s="1"/>
  <c r="W526" i="1" s="1"/>
  <c r="CQ526" i="1"/>
  <c r="CR526" i="1"/>
  <c r="CS526" i="1"/>
  <c r="CU526" i="1"/>
  <c r="T526" i="1" s="1"/>
  <c r="CW526" i="1"/>
  <c r="V526" i="1" s="1"/>
  <c r="GL526" i="1"/>
  <c r="GO526" i="1"/>
  <c r="GP526" i="1"/>
  <c r="GV526" i="1"/>
  <c r="GX526" i="1"/>
  <c r="HC526" i="1"/>
  <c r="I527" i="1"/>
  <c r="Q527" i="1" s="1"/>
  <c r="R527" i="1"/>
  <c r="AC527" i="1"/>
  <c r="AD527" i="1"/>
  <c r="AE527" i="1"/>
  <c r="AF527" i="1"/>
  <c r="AB527" i="1" s="1"/>
  <c r="AG527" i="1"/>
  <c r="AH527" i="1"/>
  <c r="CV527" i="1" s="1"/>
  <c r="U527" i="1" s="1"/>
  <c r="AI527" i="1"/>
  <c r="AJ527" i="1"/>
  <c r="CX527" i="1" s="1"/>
  <c r="W527" i="1" s="1"/>
  <c r="CQ527" i="1"/>
  <c r="CR527" i="1"/>
  <c r="CS527" i="1"/>
  <c r="CU527" i="1"/>
  <c r="T527" i="1" s="1"/>
  <c r="CW527" i="1"/>
  <c r="V527" i="1" s="1"/>
  <c r="GL527" i="1"/>
  <c r="BZ544" i="1" s="1"/>
  <c r="GO527" i="1"/>
  <c r="GP527" i="1"/>
  <c r="CD544" i="1" s="1"/>
  <c r="GV527" i="1"/>
  <c r="HC527" i="1"/>
  <c r="I528" i="1"/>
  <c r="Q528" i="1" s="1"/>
  <c r="R528" i="1"/>
  <c r="AC528" i="1"/>
  <c r="AD528" i="1"/>
  <c r="AE528" i="1"/>
  <c r="AF528" i="1"/>
  <c r="AB528" i="1" s="1"/>
  <c r="AG528" i="1"/>
  <c r="AH528" i="1"/>
  <c r="CV528" i="1" s="1"/>
  <c r="U528" i="1" s="1"/>
  <c r="AI528" i="1"/>
  <c r="AJ528" i="1"/>
  <c r="CX528" i="1" s="1"/>
  <c r="W528" i="1" s="1"/>
  <c r="CQ528" i="1"/>
  <c r="CR528" i="1"/>
  <c r="CS528" i="1"/>
  <c r="CU528" i="1"/>
  <c r="T528" i="1" s="1"/>
  <c r="CW528" i="1"/>
  <c r="V528" i="1" s="1"/>
  <c r="GL528" i="1"/>
  <c r="GO528" i="1"/>
  <c r="GP528" i="1"/>
  <c r="GV528" i="1"/>
  <c r="HC528" i="1"/>
  <c r="I529" i="1"/>
  <c r="Q529" i="1" s="1"/>
  <c r="R529" i="1"/>
  <c r="AC529" i="1"/>
  <c r="AD529" i="1"/>
  <c r="AE529" i="1"/>
  <c r="AF529" i="1"/>
  <c r="AB529" i="1" s="1"/>
  <c r="AG529" i="1"/>
  <c r="AH529" i="1"/>
  <c r="CV529" i="1" s="1"/>
  <c r="U529" i="1" s="1"/>
  <c r="AI529" i="1"/>
  <c r="AJ529" i="1"/>
  <c r="CX529" i="1" s="1"/>
  <c r="W529" i="1" s="1"/>
  <c r="CQ529" i="1"/>
  <c r="CR529" i="1"/>
  <c r="CS529" i="1"/>
  <c r="CU529" i="1"/>
  <c r="T529" i="1" s="1"/>
  <c r="CW529" i="1"/>
  <c r="V529" i="1" s="1"/>
  <c r="GL529" i="1"/>
  <c r="GO529" i="1"/>
  <c r="GP529" i="1"/>
  <c r="GV529" i="1"/>
  <c r="HC529" i="1"/>
  <c r="I530" i="1"/>
  <c r="Q530" i="1" s="1"/>
  <c r="R530" i="1"/>
  <c r="AC530" i="1"/>
  <c r="AD530" i="1"/>
  <c r="AE530" i="1"/>
  <c r="AF530" i="1"/>
  <c r="AB530" i="1" s="1"/>
  <c r="AG530" i="1"/>
  <c r="AH530" i="1"/>
  <c r="CV530" i="1" s="1"/>
  <c r="U530" i="1" s="1"/>
  <c r="AI530" i="1"/>
  <c r="AJ530" i="1"/>
  <c r="CX530" i="1" s="1"/>
  <c r="W530" i="1" s="1"/>
  <c r="CQ530" i="1"/>
  <c r="CR530" i="1"/>
  <c r="CS530" i="1"/>
  <c r="CU530" i="1"/>
  <c r="T530" i="1" s="1"/>
  <c r="CW530" i="1"/>
  <c r="V530" i="1" s="1"/>
  <c r="GL530" i="1"/>
  <c r="FR544" i="1" s="1"/>
  <c r="GO530" i="1"/>
  <c r="GP530" i="1"/>
  <c r="GV530" i="1"/>
  <c r="HC530" i="1"/>
  <c r="C531" i="1"/>
  <c r="D531" i="1"/>
  <c r="I531" i="1"/>
  <c r="K531" i="1"/>
  <c r="S531" i="1"/>
  <c r="AC531" i="1"/>
  <c r="AE531" i="1"/>
  <c r="R531" i="1" s="1"/>
  <c r="AF531" i="1"/>
  <c r="AG531" i="1"/>
  <c r="CU531" i="1" s="1"/>
  <c r="T531" i="1" s="1"/>
  <c r="AH531" i="1"/>
  <c r="AI531" i="1"/>
  <c r="CW531" i="1" s="1"/>
  <c r="V531" i="1" s="1"/>
  <c r="AJ531" i="1"/>
  <c r="CR531" i="1"/>
  <c r="CT531" i="1"/>
  <c r="CV531" i="1"/>
  <c r="U531" i="1" s="1"/>
  <c r="CX531" i="1"/>
  <c r="W531" i="1" s="1"/>
  <c r="GL531" i="1"/>
  <c r="GO531" i="1"/>
  <c r="GP531" i="1"/>
  <c r="GV531" i="1"/>
  <c r="HC531" i="1" s="1"/>
  <c r="GX531" i="1" s="1"/>
  <c r="C532" i="1"/>
  <c r="D532" i="1"/>
  <c r="I532" i="1"/>
  <c r="K532" i="1"/>
  <c r="P532" i="1"/>
  <c r="R532" i="1"/>
  <c r="AC532" i="1"/>
  <c r="AD532" i="1"/>
  <c r="AB532" i="1" s="1"/>
  <c r="AE532" i="1"/>
  <c r="Q532" i="1" s="1"/>
  <c r="AF532" i="1"/>
  <c r="S532" i="1" s="1"/>
  <c r="AG532" i="1"/>
  <c r="AH532" i="1"/>
  <c r="CV532" i="1" s="1"/>
  <c r="U532" i="1" s="1"/>
  <c r="AI532" i="1"/>
  <c r="AJ532" i="1"/>
  <c r="CX532" i="1" s="1"/>
  <c r="W532" i="1" s="1"/>
  <c r="CQ532" i="1"/>
  <c r="CR532" i="1"/>
  <c r="CS532" i="1"/>
  <c r="CU532" i="1"/>
  <c r="T532" i="1" s="1"/>
  <c r="CW532" i="1"/>
  <c r="V532" i="1" s="1"/>
  <c r="GL532" i="1"/>
  <c r="GO532" i="1"/>
  <c r="GP532" i="1"/>
  <c r="GV532" i="1"/>
  <c r="HC532" i="1" s="1"/>
  <c r="GX532" i="1" s="1"/>
  <c r="I533" i="1"/>
  <c r="Q533" i="1" s="1"/>
  <c r="P533" i="1"/>
  <c r="R533" i="1"/>
  <c r="AC533" i="1"/>
  <c r="AD533" i="1"/>
  <c r="AB533" i="1" s="1"/>
  <c r="AE533" i="1"/>
  <c r="AF533" i="1"/>
  <c r="S533" i="1" s="1"/>
  <c r="AG533" i="1"/>
  <c r="AH533" i="1"/>
  <c r="CV533" i="1" s="1"/>
  <c r="U533" i="1" s="1"/>
  <c r="AI533" i="1"/>
  <c r="AJ533" i="1"/>
  <c r="CX533" i="1" s="1"/>
  <c r="W533" i="1" s="1"/>
  <c r="CQ533" i="1"/>
  <c r="CR533" i="1"/>
  <c r="CS533" i="1"/>
  <c r="CU533" i="1"/>
  <c r="T533" i="1" s="1"/>
  <c r="CW533" i="1"/>
  <c r="V533" i="1" s="1"/>
  <c r="GL533" i="1"/>
  <c r="GO533" i="1"/>
  <c r="GP533" i="1"/>
  <c r="GV533" i="1"/>
  <c r="HC533" i="1" s="1"/>
  <c r="GX533" i="1" s="1"/>
  <c r="I534" i="1"/>
  <c r="Q534" i="1" s="1"/>
  <c r="P534" i="1"/>
  <c r="R534" i="1"/>
  <c r="AC534" i="1"/>
  <c r="AD534" i="1"/>
  <c r="AB534" i="1" s="1"/>
  <c r="AE534" i="1"/>
  <c r="AF534" i="1"/>
  <c r="S534" i="1" s="1"/>
  <c r="AG534" i="1"/>
  <c r="AH534" i="1"/>
  <c r="CV534" i="1" s="1"/>
  <c r="U534" i="1" s="1"/>
  <c r="AI534" i="1"/>
  <c r="AJ534" i="1"/>
  <c r="CX534" i="1" s="1"/>
  <c r="W534" i="1" s="1"/>
  <c r="CQ534" i="1"/>
  <c r="CR534" i="1"/>
  <c r="CS534" i="1"/>
  <c r="CU534" i="1"/>
  <c r="T534" i="1" s="1"/>
  <c r="CW534" i="1"/>
  <c r="V534" i="1" s="1"/>
  <c r="GL534" i="1"/>
  <c r="GO534" i="1"/>
  <c r="GP534" i="1"/>
  <c r="GV534" i="1"/>
  <c r="HC534" i="1" s="1"/>
  <c r="GX534" i="1" s="1"/>
  <c r="I535" i="1"/>
  <c r="Q535" i="1" s="1"/>
  <c r="P535" i="1"/>
  <c r="R535" i="1"/>
  <c r="AC535" i="1"/>
  <c r="AD535" i="1"/>
  <c r="AB535" i="1" s="1"/>
  <c r="AE535" i="1"/>
  <c r="AF535" i="1"/>
  <c r="S535" i="1" s="1"/>
  <c r="AG535" i="1"/>
  <c r="AH535" i="1"/>
  <c r="CV535" i="1" s="1"/>
  <c r="U535" i="1" s="1"/>
  <c r="AI535" i="1"/>
  <c r="AJ535" i="1"/>
  <c r="CX535" i="1" s="1"/>
  <c r="W535" i="1" s="1"/>
  <c r="CQ535" i="1"/>
  <c r="CR535" i="1"/>
  <c r="CS535" i="1"/>
  <c r="CU535" i="1"/>
  <c r="T535" i="1" s="1"/>
  <c r="CW535" i="1"/>
  <c r="V535" i="1" s="1"/>
  <c r="GL535" i="1"/>
  <c r="GO535" i="1"/>
  <c r="GP535" i="1"/>
  <c r="GV535" i="1"/>
  <c r="HC535" i="1" s="1"/>
  <c r="GX535" i="1" s="1"/>
  <c r="I536" i="1"/>
  <c r="Q536" i="1" s="1"/>
  <c r="P536" i="1"/>
  <c r="R536" i="1"/>
  <c r="AC536" i="1"/>
  <c r="AD536" i="1"/>
  <c r="AB536" i="1" s="1"/>
  <c r="AE536" i="1"/>
  <c r="AF536" i="1"/>
  <c r="S536" i="1" s="1"/>
  <c r="AG536" i="1"/>
  <c r="AH536" i="1"/>
  <c r="CV536" i="1" s="1"/>
  <c r="U536" i="1" s="1"/>
  <c r="AI536" i="1"/>
  <c r="AJ536" i="1"/>
  <c r="CX536" i="1" s="1"/>
  <c r="W536" i="1" s="1"/>
  <c r="CQ536" i="1"/>
  <c r="CR536" i="1"/>
  <c r="CS536" i="1"/>
  <c r="CU536" i="1"/>
  <c r="T536" i="1" s="1"/>
  <c r="CW536" i="1"/>
  <c r="V536" i="1" s="1"/>
  <c r="GL536" i="1"/>
  <c r="GO536" i="1"/>
  <c r="GP536" i="1"/>
  <c r="GV536" i="1"/>
  <c r="HC536" i="1" s="1"/>
  <c r="GX536" i="1" s="1"/>
  <c r="I537" i="1"/>
  <c r="Q537" i="1" s="1"/>
  <c r="P537" i="1"/>
  <c r="R537" i="1"/>
  <c r="AC537" i="1"/>
  <c r="AD537" i="1"/>
  <c r="AB537" i="1" s="1"/>
  <c r="AE537" i="1"/>
  <c r="AF537" i="1"/>
  <c r="S537" i="1" s="1"/>
  <c r="AG537" i="1"/>
  <c r="AH537" i="1"/>
  <c r="CV537" i="1" s="1"/>
  <c r="U537" i="1" s="1"/>
  <c r="AI537" i="1"/>
  <c r="AJ537" i="1"/>
  <c r="CX537" i="1" s="1"/>
  <c r="W537" i="1" s="1"/>
  <c r="CQ537" i="1"/>
  <c r="CR537" i="1"/>
  <c r="CS537" i="1"/>
  <c r="CU537" i="1"/>
  <c r="T537" i="1" s="1"/>
  <c r="CW537" i="1"/>
  <c r="V537" i="1" s="1"/>
  <c r="GL537" i="1"/>
  <c r="GO537" i="1"/>
  <c r="GP537" i="1"/>
  <c r="GV537" i="1"/>
  <c r="HC537" i="1" s="1"/>
  <c r="GX537" i="1" s="1"/>
  <c r="I538" i="1"/>
  <c r="Q538" i="1" s="1"/>
  <c r="P538" i="1"/>
  <c r="R538" i="1"/>
  <c r="AC538" i="1"/>
  <c r="AD538" i="1"/>
  <c r="AB538" i="1" s="1"/>
  <c r="AE538" i="1"/>
  <c r="AF538" i="1"/>
  <c r="S538" i="1" s="1"/>
  <c r="AG538" i="1"/>
  <c r="AH538" i="1"/>
  <c r="CV538" i="1" s="1"/>
  <c r="U538" i="1" s="1"/>
  <c r="AI538" i="1"/>
  <c r="AJ538" i="1"/>
  <c r="CX538" i="1" s="1"/>
  <c r="W538" i="1" s="1"/>
  <c r="CQ538" i="1"/>
  <c r="CR538" i="1"/>
  <c r="CS538" i="1"/>
  <c r="CU538" i="1"/>
  <c r="T538" i="1" s="1"/>
  <c r="CW538" i="1"/>
  <c r="V538" i="1" s="1"/>
  <c r="GL538" i="1"/>
  <c r="GO538" i="1"/>
  <c r="GP538" i="1"/>
  <c r="GV538" i="1"/>
  <c r="HC538" i="1" s="1"/>
  <c r="GX538" i="1" s="1"/>
  <c r="C539" i="1"/>
  <c r="D539" i="1"/>
  <c r="I539" i="1"/>
  <c r="S539" i="1" s="1"/>
  <c r="K539" i="1"/>
  <c r="AC539" i="1"/>
  <c r="P539" i="1" s="1"/>
  <c r="AE539" i="1"/>
  <c r="AD539" i="1" s="1"/>
  <c r="AF539" i="1"/>
  <c r="AG539" i="1"/>
  <c r="CU539" i="1" s="1"/>
  <c r="T539" i="1" s="1"/>
  <c r="AH539" i="1"/>
  <c r="AI539" i="1"/>
  <c r="CW539" i="1" s="1"/>
  <c r="V539" i="1" s="1"/>
  <c r="AJ539" i="1"/>
  <c r="CR539" i="1"/>
  <c r="CT539" i="1"/>
  <c r="CV539" i="1"/>
  <c r="U539" i="1" s="1"/>
  <c r="CX539" i="1"/>
  <c r="W539" i="1" s="1"/>
  <c r="GL539" i="1"/>
  <c r="GO539" i="1"/>
  <c r="GP539" i="1"/>
  <c r="GV539" i="1"/>
  <c r="HC539" i="1"/>
  <c r="GX539" i="1" s="1"/>
  <c r="C540" i="1"/>
  <c r="D540" i="1"/>
  <c r="I540" i="1"/>
  <c r="K540" i="1"/>
  <c r="P540" i="1"/>
  <c r="R540" i="1"/>
  <c r="AC540" i="1"/>
  <c r="AD540" i="1"/>
  <c r="AE540" i="1"/>
  <c r="Q540" i="1" s="1"/>
  <c r="AF540" i="1"/>
  <c r="AB540" i="1" s="1"/>
  <c r="AG540" i="1"/>
  <c r="AH540" i="1"/>
  <c r="CV540" i="1" s="1"/>
  <c r="U540" i="1" s="1"/>
  <c r="AI540" i="1"/>
  <c r="AJ540" i="1"/>
  <c r="CX540" i="1" s="1"/>
  <c r="W540" i="1" s="1"/>
  <c r="CQ540" i="1"/>
  <c r="CR540" i="1"/>
  <c r="CS540" i="1"/>
  <c r="CU540" i="1"/>
  <c r="T540" i="1" s="1"/>
  <c r="CW540" i="1"/>
  <c r="V540" i="1" s="1"/>
  <c r="GL540" i="1"/>
  <c r="GO540" i="1"/>
  <c r="GP540" i="1"/>
  <c r="FV544" i="1" s="1"/>
  <c r="GV540" i="1"/>
  <c r="GX540" i="1"/>
  <c r="HC540" i="1"/>
  <c r="I541" i="1"/>
  <c r="Q541" i="1" s="1"/>
  <c r="R541" i="1"/>
  <c r="AC541" i="1"/>
  <c r="AD541" i="1"/>
  <c r="AE541" i="1"/>
  <c r="AF541" i="1"/>
  <c r="AB541" i="1" s="1"/>
  <c r="AG541" i="1"/>
  <c r="AH541" i="1"/>
  <c r="CV541" i="1" s="1"/>
  <c r="U541" i="1" s="1"/>
  <c r="AI541" i="1"/>
  <c r="AJ541" i="1"/>
  <c r="CX541" i="1" s="1"/>
  <c r="W541" i="1" s="1"/>
  <c r="CQ541" i="1"/>
  <c r="CR541" i="1"/>
  <c r="CS541" i="1"/>
  <c r="CU541" i="1"/>
  <c r="T541" i="1" s="1"/>
  <c r="CW541" i="1"/>
  <c r="V541" i="1" s="1"/>
  <c r="GL541" i="1"/>
  <c r="GO541" i="1"/>
  <c r="GP541" i="1"/>
  <c r="GV541" i="1"/>
  <c r="HC541" i="1"/>
  <c r="I542" i="1"/>
  <c r="Q542" i="1" s="1"/>
  <c r="R542" i="1"/>
  <c r="AC542" i="1"/>
  <c r="AD542" i="1"/>
  <c r="AE542" i="1"/>
  <c r="AF542" i="1"/>
  <c r="AB542" i="1" s="1"/>
  <c r="AG542" i="1"/>
  <c r="AH542" i="1"/>
  <c r="CV542" i="1" s="1"/>
  <c r="U542" i="1" s="1"/>
  <c r="AI542" i="1"/>
  <c r="AJ542" i="1"/>
  <c r="CX542" i="1" s="1"/>
  <c r="W542" i="1" s="1"/>
  <c r="CQ542" i="1"/>
  <c r="CR542" i="1"/>
  <c r="CS542" i="1"/>
  <c r="CU542" i="1"/>
  <c r="T542" i="1" s="1"/>
  <c r="CW542" i="1"/>
  <c r="V542" i="1" s="1"/>
  <c r="GL542" i="1"/>
  <c r="GO542" i="1"/>
  <c r="GP542" i="1"/>
  <c r="GV542" i="1"/>
  <c r="HC542" i="1"/>
  <c r="B544" i="1"/>
  <c r="B523" i="1" s="1"/>
  <c r="C544" i="1"/>
  <c r="C523" i="1" s="1"/>
  <c r="D544" i="1"/>
  <c r="D523" i="1" s="1"/>
  <c r="F544" i="1"/>
  <c r="F523" i="1" s="1"/>
  <c r="G544" i="1"/>
  <c r="G523" i="1" s="1"/>
  <c r="BX544" i="1"/>
  <c r="BX523" i="1" s="1"/>
  <c r="BY544" i="1"/>
  <c r="BY523" i="1" s="1"/>
  <c r="CC544" i="1"/>
  <c r="CC523" i="1" s="1"/>
  <c r="CK544" i="1"/>
  <c r="CK523" i="1" s="1"/>
  <c r="CL544" i="1"/>
  <c r="CL523" i="1" s="1"/>
  <c r="CM544" i="1"/>
  <c r="CM523" i="1" s="1"/>
  <c r="FP544" i="1"/>
  <c r="FP523" i="1" s="1"/>
  <c r="FQ544" i="1"/>
  <c r="FQ523" i="1" s="1"/>
  <c r="FU544" i="1"/>
  <c r="FU523" i="1" s="1"/>
  <c r="GC544" i="1"/>
  <c r="GC523" i="1" s="1"/>
  <c r="GD544" i="1"/>
  <c r="EU544" i="1" s="1"/>
  <c r="GE544" i="1"/>
  <c r="EV544" i="1" s="1"/>
  <c r="B574" i="1"/>
  <c r="B519" i="1" s="1"/>
  <c r="C574" i="1"/>
  <c r="C519" i="1" s="1"/>
  <c r="D574" i="1"/>
  <c r="D519" i="1" s="1"/>
  <c r="F574" i="1"/>
  <c r="F519" i="1" s="1"/>
  <c r="G574" i="1"/>
  <c r="G519" i="1" s="1"/>
  <c r="D604" i="1"/>
  <c r="E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BE606" i="1"/>
  <c r="BF606" i="1"/>
  <c r="BG606" i="1"/>
  <c r="BH606" i="1"/>
  <c r="BI606" i="1"/>
  <c r="BJ606" i="1"/>
  <c r="BK606" i="1"/>
  <c r="BL606" i="1"/>
  <c r="BM606" i="1"/>
  <c r="BN606" i="1"/>
  <c r="BO606" i="1"/>
  <c r="BP606" i="1"/>
  <c r="BQ606" i="1"/>
  <c r="BR606" i="1"/>
  <c r="BS606" i="1"/>
  <c r="BT606" i="1"/>
  <c r="BU606" i="1"/>
  <c r="BV606" i="1"/>
  <c r="BW606" i="1"/>
  <c r="BX606" i="1"/>
  <c r="BY606" i="1"/>
  <c r="BZ606" i="1"/>
  <c r="CA606" i="1"/>
  <c r="CB606" i="1"/>
  <c r="CC606" i="1"/>
  <c r="CD606" i="1"/>
  <c r="CE606" i="1"/>
  <c r="CF606" i="1"/>
  <c r="CG606" i="1"/>
  <c r="CH606" i="1"/>
  <c r="CI606" i="1"/>
  <c r="CJ606" i="1"/>
  <c r="CK606" i="1"/>
  <c r="CL606" i="1"/>
  <c r="CM606" i="1"/>
  <c r="CN606" i="1"/>
  <c r="CO606" i="1"/>
  <c r="CP606" i="1"/>
  <c r="CQ606" i="1"/>
  <c r="CR606" i="1"/>
  <c r="CS606" i="1"/>
  <c r="CT606" i="1"/>
  <c r="CU606" i="1"/>
  <c r="CV606" i="1"/>
  <c r="CW606" i="1"/>
  <c r="CX606" i="1"/>
  <c r="CY606" i="1"/>
  <c r="CZ606" i="1"/>
  <c r="DA606" i="1"/>
  <c r="DB606" i="1"/>
  <c r="DC606" i="1"/>
  <c r="DD606" i="1"/>
  <c r="DE606" i="1"/>
  <c r="DF606" i="1"/>
  <c r="DR606" i="1"/>
  <c r="DS606" i="1"/>
  <c r="DT606" i="1"/>
  <c r="DU606" i="1"/>
  <c r="DV606" i="1"/>
  <c r="DW606" i="1"/>
  <c r="DX606" i="1"/>
  <c r="DY606" i="1"/>
  <c r="DZ606" i="1"/>
  <c r="EA606" i="1"/>
  <c r="EB606" i="1"/>
  <c r="EC606" i="1"/>
  <c r="ED606" i="1"/>
  <c r="EE606" i="1"/>
  <c r="EF606" i="1"/>
  <c r="EW606" i="1"/>
  <c r="EX606" i="1"/>
  <c r="EY606" i="1"/>
  <c r="EZ606" i="1"/>
  <c r="FA606" i="1"/>
  <c r="FB606" i="1"/>
  <c r="FC606" i="1"/>
  <c r="FD606" i="1"/>
  <c r="FE606" i="1"/>
  <c r="FF606" i="1"/>
  <c r="FG606" i="1"/>
  <c r="FH606" i="1"/>
  <c r="FI606" i="1"/>
  <c r="FJ606" i="1"/>
  <c r="FK606" i="1"/>
  <c r="FL606" i="1"/>
  <c r="FM606" i="1"/>
  <c r="FN606" i="1"/>
  <c r="FO606" i="1"/>
  <c r="FP606" i="1"/>
  <c r="FQ606" i="1"/>
  <c r="FR606" i="1"/>
  <c r="FS606" i="1"/>
  <c r="FT606" i="1"/>
  <c r="FU606" i="1"/>
  <c r="FV606" i="1"/>
  <c r="FW606" i="1"/>
  <c r="FX606" i="1"/>
  <c r="FY606" i="1"/>
  <c r="FZ606" i="1"/>
  <c r="GA606" i="1"/>
  <c r="GB606" i="1"/>
  <c r="GC606" i="1"/>
  <c r="GD606" i="1"/>
  <c r="GE606" i="1"/>
  <c r="GF606" i="1"/>
  <c r="GG606" i="1"/>
  <c r="GH606" i="1"/>
  <c r="GI606" i="1"/>
  <c r="GJ606" i="1"/>
  <c r="GK606" i="1"/>
  <c r="GL606" i="1"/>
  <c r="GM606" i="1"/>
  <c r="GN606" i="1"/>
  <c r="GO606" i="1"/>
  <c r="GP606" i="1"/>
  <c r="GQ606" i="1"/>
  <c r="GR606" i="1"/>
  <c r="GS606" i="1"/>
  <c r="GT606" i="1"/>
  <c r="GU606" i="1"/>
  <c r="GV606" i="1"/>
  <c r="GW606" i="1"/>
  <c r="GX606" i="1"/>
  <c r="D608" i="1"/>
  <c r="E610" i="1"/>
  <c r="Z610" i="1"/>
  <c r="AA610" i="1"/>
  <c r="AM610" i="1"/>
  <c r="AN610" i="1"/>
  <c r="BE610" i="1"/>
  <c r="BF610" i="1"/>
  <c r="BG610" i="1"/>
  <c r="BH610" i="1"/>
  <c r="BI610" i="1"/>
  <c r="BJ610" i="1"/>
  <c r="BK610" i="1"/>
  <c r="BL610" i="1"/>
  <c r="BM610" i="1"/>
  <c r="BN610" i="1"/>
  <c r="BO610" i="1"/>
  <c r="BP610" i="1"/>
  <c r="BQ610" i="1"/>
  <c r="BR610" i="1"/>
  <c r="BS610" i="1"/>
  <c r="BT610" i="1"/>
  <c r="BU610" i="1"/>
  <c r="BV610" i="1"/>
  <c r="BW610" i="1"/>
  <c r="CN610" i="1"/>
  <c r="CO610" i="1"/>
  <c r="CP610" i="1"/>
  <c r="CQ610" i="1"/>
  <c r="CR610" i="1"/>
  <c r="CS610" i="1"/>
  <c r="CT610" i="1"/>
  <c r="CU610" i="1"/>
  <c r="CV610" i="1"/>
  <c r="CW610" i="1"/>
  <c r="CX610" i="1"/>
  <c r="CY610" i="1"/>
  <c r="CZ610" i="1"/>
  <c r="DA610" i="1"/>
  <c r="DB610" i="1"/>
  <c r="DC610" i="1"/>
  <c r="DD610" i="1"/>
  <c r="DE610" i="1"/>
  <c r="DF610" i="1"/>
  <c r="DR610" i="1"/>
  <c r="DS610" i="1"/>
  <c r="EE610" i="1"/>
  <c r="EF610" i="1"/>
  <c r="EW610" i="1"/>
  <c r="EX610" i="1"/>
  <c r="EY610" i="1"/>
  <c r="EZ610" i="1"/>
  <c r="FA610" i="1"/>
  <c r="FB610" i="1"/>
  <c r="FC610" i="1"/>
  <c r="FD610" i="1"/>
  <c r="FE610" i="1"/>
  <c r="FF610" i="1"/>
  <c r="FG610" i="1"/>
  <c r="FH610" i="1"/>
  <c r="FI610" i="1"/>
  <c r="FJ610" i="1"/>
  <c r="FK610" i="1"/>
  <c r="FL610" i="1"/>
  <c r="FM610" i="1"/>
  <c r="FN610" i="1"/>
  <c r="FO610" i="1"/>
  <c r="GF610" i="1"/>
  <c r="GG610" i="1"/>
  <c r="GH610" i="1"/>
  <c r="GI610" i="1"/>
  <c r="GJ610" i="1"/>
  <c r="GK610" i="1"/>
  <c r="GL610" i="1"/>
  <c r="GM610" i="1"/>
  <c r="GN610" i="1"/>
  <c r="GO610" i="1"/>
  <c r="GP610" i="1"/>
  <c r="GQ610" i="1"/>
  <c r="GR610" i="1"/>
  <c r="GS610" i="1"/>
  <c r="GT610" i="1"/>
  <c r="GU610" i="1"/>
  <c r="GV610" i="1"/>
  <c r="GW610" i="1"/>
  <c r="GX610" i="1"/>
  <c r="C612" i="1"/>
  <c r="D612" i="1"/>
  <c r="I612" i="1"/>
  <c r="S612" i="1" s="1"/>
  <c r="K612" i="1"/>
  <c r="AC612" i="1"/>
  <c r="P612" i="1" s="1"/>
  <c r="AE612" i="1"/>
  <c r="AD612" i="1" s="1"/>
  <c r="AF612" i="1"/>
  <c r="AG612" i="1"/>
  <c r="CU612" i="1" s="1"/>
  <c r="T612" i="1" s="1"/>
  <c r="AH612" i="1"/>
  <c r="AI612" i="1"/>
  <c r="CW612" i="1" s="1"/>
  <c r="V612" i="1" s="1"/>
  <c r="AJ612" i="1"/>
  <c r="CR612" i="1"/>
  <c r="CT612" i="1"/>
  <c r="CV612" i="1"/>
  <c r="U612" i="1" s="1"/>
  <c r="CX612" i="1"/>
  <c r="W612" i="1" s="1"/>
  <c r="GL612" i="1"/>
  <c r="GO612" i="1"/>
  <c r="GP612" i="1"/>
  <c r="GV612" i="1"/>
  <c r="HC612" i="1"/>
  <c r="GX612" i="1" s="1"/>
  <c r="C613" i="1"/>
  <c r="D613" i="1"/>
  <c r="I613" i="1"/>
  <c r="K613" i="1"/>
  <c r="P613" i="1"/>
  <c r="R613" i="1"/>
  <c r="AC613" i="1"/>
  <c r="AD613" i="1"/>
  <c r="AE613" i="1"/>
  <c r="Q613" i="1" s="1"/>
  <c r="AF613" i="1"/>
  <c r="AB613" i="1" s="1"/>
  <c r="AG613" i="1"/>
  <c r="AH613" i="1"/>
  <c r="CV613" i="1" s="1"/>
  <c r="U613" i="1" s="1"/>
  <c r="AI613" i="1"/>
  <c r="AJ613" i="1"/>
  <c r="CX613" i="1" s="1"/>
  <c r="W613" i="1" s="1"/>
  <c r="CQ613" i="1"/>
  <c r="CR613" i="1"/>
  <c r="CS613" i="1"/>
  <c r="CU613" i="1"/>
  <c r="T613" i="1" s="1"/>
  <c r="CW613" i="1"/>
  <c r="V613" i="1" s="1"/>
  <c r="GL613" i="1"/>
  <c r="GO613" i="1"/>
  <c r="GP613" i="1"/>
  <c r="GV613" i="1"/>
  <c r="GX613" i="1"/>
  <c r="HC613" i="1"/>
  <c r="I614" i="1"/>
  <c r="Q614" i="1" s="1"/>
  <c r="R614" i="1"/>
  <c r="AC614" i="1"/>
  <c r="AD614" i="1"/>
  <c r="AE614" i="1"/>
  <c r="AF614" i="1"/>
  <c r="AB614" i="1" s="1"/>
  <c r="AG614" i="1"/>
  <c r="AH614" i="1"/>
  <c r="CV614" i="1" s="1"/>
  <c r="U614" i="1" s="1"/>
  <c r="AI614" i="1"/>
  <c r="AJ614" i="1"/>
  <c r="CX614" i="1" s="1"/>
  <c r="W614" i="1" s="1"/>
  <c r="CQ614" i="1"/>
  <c r="CR614" i="1"/>
  <c r="CS614" i="1"/>
  <c r="CU614" i="1"/>
  <c r="T614" i="1" s="1"/>
  <c r="CW614" i="1"/>
  <c r="V614" i="1" s="1"/>
  <c r="GL614" i="1"/>
  <c r="GO614" i="1"/>
  <c r="GP614" i="1"/>
  <c r="GV614" i="1"/>
  <c r="HC614" i="1"/>
  <c r="I615" i="1"/>
  <c r="Q615" i="1" s="1"/>
  <c r="R615" i="1"/>
  <c r="AC615" i="1"/>
  <c r="AD615" i="1"/>
  <c r="AE615" i="1"/>
  <c r="AF615" i="1"/>
  <c r="AB615" i="1" s="1"/>
  <c r="AG615" i="1"/>
  <c r="AH615" i="1"/>
  <c r="CV615" i="1" s="1"/>
  <c r="U615" i="1" s="1"/>
  <c r="AI615" i="1"/>
  <c r="AJ615" i="1"/>
  <c r="CX615" i="1" s="1"/>
  <c r="W615" i="1" s="1"/>
  <c r="CQ615" i="1"/>
  <c r="CR615" i="1"/>
  <c r="CS615" i="1"/>
  <c r="CU615" i="1"/>
  <c r="T615" i="1" s="1"/>
  <c r="CW615" i="1"/>
  <c r="V615" i="1" s="1"/>
  <c r="GL615" i="1"/>
  <c r="GO615" i="1"/>
  <c r="GP615" i="1"/>
  <c r="GV615" i="1"/>
  <c r="HC615" i="1"/>
  <c r="I616" i="1"/>
  <c r="Q616" i="1" s="1"/>
  <c r="R616" i="1"/>
  <c r="AC616" i="1"/>
  <c r="AD616" i="1"/>
  <c r="AE616" i="1"/>
  <c r="AF616" i="1"/>
  <c r="AB616" i="1" s="1"/>
  <c r="AG616" i="1"/>
  <c r="AH616" i="1"/>
  <c r="CV616" i="1" s="1"/>
  <c r="U616" i="1" s="1"/>
  <c r="AI616" i="1"/>
  <c r="AJ616" i="1"/>
  <c r="CX616" i="1" s="1"/>
  <c r="W616" i="1" s="1"/>
  <c r="CQ616" i="1"/>
  <c r="CR616" i="1"/>
  <c r="CS616" i="1"/>
  <c r="CU616" i="1"/>
  <c r="T616" i="1" s="1"/>
  <c r="CW616" i="1"/>
  <c r="V616" i="1" s="1"/>
  <c r="GL616" i="1"/>
  <c r="GO616" i="1"/>
  <c r="GP616" i="1"/>
  <c r="GV616" i="1"/>
  <c r="HC616" i="1"/>
  <c r="I617" i="1"/>
  <c r="Q617" i="1" s="1"/>
  <c r="R617" i="1"/>
  <c r="AC617" i="1"/>
  <c r="AD617" i="1"/>
  <c r="AE617" i="1"/>
  <c r="AF617" i="1"/>
  <c r="AB617" i="1" s="1"/>
  <c r="AG617" i="1"/>
  <c r="AH617" i="1"/>
  <c r="CV617" i="1" s="1"/>
  <c r="U617" i="1" s="1"/>
  <c r="AI617" i="1"/>
  <c r="AJ617" i="1"/>
  <c r="CX617" i="1" s="1"/>
  <c r="W617" i="1" s="1"/>
  <c r="CQ617" i="1"/>
  <c r="CR617" i="1"/>
  <c r="CS617" i="1"/>
  <c r="CU617" i="1"/>
  <c r="T617" i="1" s="1"/>
  <c r="CW617" i="1"/>
  <c r="V617" i="1" s="1"/>
  <c r="GL617" i="1"/>
  <c r="GO617" i="1"/>
  <c r="GP617" i="1"/>
  <c r="GV617" i="1"/>
  <c r="HC617" i="1"/>
  <c r="I618" i="1"/>
  <c r="Q618" i="1" s="1"/>
  <c r="R618" i="1"/>
  <c r="AC618" i="1"/>
  <c r="AD618" i="1"/>
  <c r="AE618" i="1"/>
  <c r="AF618" i="1"/>
  <c r="AB618" i="1" s="1"/>
  <c r="AG618" i="1"/>
  <c r="AH618" i="1"/>
  <c r="CV618" i="1" s="1"/>
  <c r="U618" i="1" s="1"/>
  <c r="AI618" i="1"/>
  <c r="AJ618" i="1"/>
  <c r="CX618" i="1" s="1"/>
  <c r="W618" i="1" s="1"/>
  <c r="CQ618" i="1"/>
  <c r="CR618" i="1"/>
  <c r="CS618" i="1"/>
  <c r="CU618" i="1"/>
  <c r="T618" i="1" s="1"/>
  <c r="CW618" i="1"/>
  <c r="V618" i="1" s="1"/>
  <c r="GL618" i="1"/>
  <c r="GO618" i="1"/>
  <c r="GP618" i="1"/>
  <c r="GV618" i="1"/>
  <c r="HC618" i="1"/>
  <c r="I619" i="1"/>
  <c r="Q619" i="1" s="1"/>
  <c r="R619" i="1"/>
  <c r="AC619" i="1"/>
  <c r="AD619" i="1"/>
  <c r="AE619" i="1"/>
  <c r="AF619" i="1"/>
  <c r="AB619" i="1" s="1"/>
  <c r="AG619" i="1"/>
  <c r="AH619" i="1"/>
  <c r="CV619" i="1" s="1"/>
  <c r="U619" i="1" s="1"/>
  <c r="AI619" i="1"/>
  <c r="AJ619" i="1"/>
  <c r="CX619" i="1" s="1"/>
  <c r="W619" i="1" s="1"/>
  <c r="CQ619" i="1"/>
  <c r="CR619" i="1"/>
  <c r="CS619" i="1"/>
  <c r="CU619" i="1"/>
  <c r="T619" i="1" s="1"/>
  <c r="CW619" i="1"/>
  <c r="V619" i="1" s="1"/>
  <c r="GL619" i="1"/>
  <c r="GO619" i="1"/>
  <c r="GP619" i="1"/>
  <c r="GV619" i="1"/>
  <c r="HC619" i="1"/>
  <c r="C620" i="1"/>
  <c r="D620" i="1"/>
  <c r="I620" i="1"/>
  <c r="K620" i="1"/>
  <c r="S620" i="1"/>
  <c r="AC620" i="1"/>
  <c r="AE620" i="1"/>
  <c r="R620" i="1" s="1"/>
  <c r="AF620" i="1"/>
  <c r="AG620" i="1"/>
  <c r="CU620" i="1" s="1"/>
  <c r="T620" i="1" s="1"/>
  <c r="AH620" i="1"/>
  <c r="AI620" i="1"/>
  <c r="CW620" i="1" s="1"/>
  <c r="V620" i="1" s="1"/>
  <c r="AJ620" i="1"/>
  <c r="CR620" i="1"/>
  <c r="CT620" i="1"/>
  <c r="CV620" i="1"/>
  <c r="U620" i="1" s="1"/>
  <c r="CX620" i="1"/>
  <c r="W620" i="1" s="1"/>
  <c r="GL620" i="1"/>
  <c r="GO620" i="1"/>
  <c r="GP620" i="1"/>
  <c r="GV620" i="1"/>
  <c r="HC620" i="1" s="1"/>
  <c r="GX620" i="1" s="1"/>
  <c r="C621" i="1"/>
  <c r="D621" i="1"/>
  <c r="I621" i="1"/>
  <c r="K621" i="1"/>
  <c r="P621" i="1"/>
  <c r="R621" i="1"/>
  <c r="AC621" i="1"/>
  <c r="AD621" i="1"/>
  <c r="AB621" i="1" s="1"/>
  <c r="AE621" i="1"/>
  <c r="Q621" i="1" s="1"/>
  <c r="AF621" i="1"/>
  <c r="S621" i="1" s="1"/>
  <c r="AG621" i="1"/>
  <c r="AH621" i="1"/>
  <c r="CV621" i="1" s="1"/>
  <c r="U621" i="1" s="1"/>
  <c r="AI621" i="1"/>
  <c r="AJ621" i="1"/>
  <c r="CX621" i="1" s="1"/>
  <c r="W621" i="1" s="1"/>
  <c r="CQ621" i="1"/>
  <c r="CR621" i="1"/>
  <c r="CS621" i="1"/>
  <c r="CU621" i="1"/>
  <c r="T621" i="1" s="1"/>
  <c r="CW621" i="1"/>
  <c r="V621" i="1" s="1"/>
  <c r="GL621" i="1"/>
  <c r="GO621" i="1"/>
  <c r="GP621" i="1"/>
  <c r="GV621" i="1"/>
  <c r="HC621" i="1" s="1"/>
  <c r="GX621" i="1" s="1"/>
  <c r="I622" i="1"/>
  <c r="Q622" i="1" s="1"/>
  <c r="P622" i="1"/>
  <c r="CP622" i="1" s="1"/>
  <c r="O622" i="1" s="1"/>
  <c r="R622" i="1"/>
  <c r="AC622" i="1"/>
  <c r="AD622" i="1"/>
  <c r="AB622" i="1" s="1"/>
  <c r="AE622" i="1"/>
  <c r="AF622" i="1"/>
  <c r="S622" i="1" s="1"/>
  <c r="AG622" i="1"/>
  <c r="AH622" i="1"/>
  <c r="CV622" i="1" s="1"/>
  <c r="U622" i="1" s="1"/>
  <c r="AI622" i="1"/>
  <c r="AJ622" i="1"/>
  <c r="CX622" i="1" s="1"/>
  <c r="W622" i="1" s="1"/>
  <c r="CQ622" i="1"/>
  <c r="CR622" i="1"/>
  <c r="CS622" i="1"/>
  <c r="CU622" i="1"/>
  <c r="T622" i="1" s="1"/>
  <c r="CW622" i="1"/>
  <c r="V622" i="1" s="1"/>
  <c r="GL622" i="1"/>
  <c r="GO622" i="1"/>
  <c r="GP622" i="1"/>
  <c r="GV622" i="1"/>
  <c r="HC622" i="1" s="1"/>
  <c r="GX622" i="1" s="1"/>
  <c r="I623" i="1"/>
  <c r="Q623" i="1" s="1"/>
  <c r="P623" i="1"/>
  <c r="CP623" i="1" s="1"/>
  <c r="O623" i="1" s="1"/>
  <c r="R623" i="1"/>
  <c r="AC623" i="1"/>
  <c r="AD623" i="1"/>
  <c r="AB623" i="1" s="1"/>
  <c r="AE623" i="1"/>
  <c r="AF623" i="1"/>
  <c r="S623" i="1" s="1"/>
  <c r="AG623" i="1"/>
  <c r="AH623" i="1"/>
  <c r="CV623" i="1" s="1"/>
  <c r="U623" i="1" s="1"/>
  <c r="AI623" i="1"/>
  <c r="AJ623" i="1"/>
  <c r="CX623" i="1" s="1"/>
  <c r="W623" i="1" s="1"/>
  <c r="CQ623" i="1"/>
  <c r="CR623" i="1"/>
  <c r="CS623" i="1"/>
  <c r="CU623" i="1"/>
  <c r="T623" i="1" s="1"/>
  <c r="CW623" i="1"/>
  <c r="V623" i="1" s="1"/>
  <c r="GL623" i="1"/>
  <c r="GO623" i="1"/>
  <c r="GP623" i="1"/>
  <c r="GV623" i="1"/>
  <c r="HC623" i="1" s="1"/>
  <c r="GX623" i="1" s="1"/>
  <c r="C624" i="1"/>
  <c r="D624" i="1"/>
  <c r="I624" i="1"/>
  <c r="S624" i="1" s="1"/>
  <c r="K624" i="1"/>
  <c r="AC624" i="1"/>
  <c r="P624" i="1" s="1"/>
  <c r="AE624" i="1"/>
  <c r="AD624" i="1" s="1"/>
  <c r="AF624" i="1"/>
  <c r="AG624" i="1"/>
  <c r="CU624" i="1" s="1"/>
  <c r="T624" i="1" s="1"/>
  <c r="AH624" i="1"/>
  <c r="AI624" i="1"/>
  <c r="CW624" i="1" s="1"/>
  <c r="V624" i="1" s="1"/>
  <c r="AJ624" i="1"/>
  <c r="CR624" i="1"/>
  <c r="CT624" i="1"/>
  <c r="CV624" i="1"/>
  <c r="U624" i="1" s="1"/>
  <c r="CX624" i="1"/>
  <c r="W624" i="1" s="1"/>
  <c r="GL624" i="1"/>
  <c r="GO624" i="1"/>
  <c r="GP624" i="1"/>
  <c r="GV624" i="1"/>
  <c r="HC624" i="1"/>
  <c r="GX624" i="1" s="1"/>
  <c r="C625" i="1"/>
  <c r="D625" i="1"/>
  <c r="I625" i="1"/>
  <c r="K625" i="1"/>
  <c r="P625" i="1"/>
  <c r="R625" i="1"/>
  <c r="AC625" i="1"/>
  <c r="AD625" i="1"/>
  <c r="AE625" i="1"/>
  <c r="Q625" i="1" s="1"/>
  <c r="AF625" i="1"/>
  <c r="AB625" i="1" s="1"/>
  <c r="AG625" i="1"/>
  <c r="AH625" i="1"/>
  <c r="CV625" i="1" s="1"/>
  <c r="U625" i="1" s="1"/>
  <c r="AI625" i="1"/>
  <c r="AJ625" i="1"/>
  <c r="CX625" i="1" s="1"/>
  <c r="W625" i="1" s="1"/>
  <c r="CQ625" i="1"/>
  <c r="CR625" i="1"/>
  <c r="CS625" i="1"/>
  <c r="CU625" i="1"/>
  <c r="T625" i="1" s="1"/>
  <c r="CW625" i="1"/>
  <c r="V625" i="1" s="1"/>
  <c r="GL625" i="1"/>
  <c r="GO625" i="1"/>
  <c r="GP625" i="1"/>
  <c r="GV625" i="1"/>
  <c r="GX625" i="1"/>
  <c r="HC625" i="1"/>
  <c r="I626" i="1"/>
  <c r="Q626" i="1" s="1"/>
  <c r="R626" i="1"/>
  <c r="AC626" i="1"/>
  <c r="AD626" i="1"/>
  <c r="AE626" i="1"/>
  <c r="AF626" i="1"/>
  <c r="AB626" i="1" s="1"/>
  <c r="AG626" i="1"/>
  <c r="AH626" i="1"/>
  <c r="CV626" i="1" s="1"/>
  <c r="U626" i="1" s="1"/>
  <c r="AI626" i="1"/>
  <c r="AJ626" i="1"/>
  <c r="CX626" i="1" s="1"/>
  <c r="W626" i="1" s="1"/>
  <c r="CQ626" i="1"/>
  <c r="CR626" i="1"/>
  <c r="CS626" i="1"/>
  <c r="CU626" i="1"/>
  <c r="T626" i="1" s="1"/>
  <c r="CW626" i="1"/>
  <c r="V626" i="1" s="1"/>
  <c r="GL626" i="1"/>
  <c r="GO626" i="1"/>
  <c r="GP626" i="1"/>
  <c r="GV626" i="1"/>
  <c r="HC626" i="1"/>
  <c r="I627" i="1"/>
  <c r="Q627" i="1" s="1"/>
  <c r="R627" i="1"/>
  <c r="AC627" i="1"/>
  <c r="AD627" i="1"/>
  <c r="AE627" i="1"/>
  <c r="AF627" i="1"/>
  <c r="AB627" i="1" s="1"/>
  <c r="AG627" i="1"/>
  <c r="AH627" i="1"/>
  <c r="CV627" i="1" s="1"/>
  <c r="U627" i="1" s="1"/>
  <c r="AI627" i="1"/>
  <c r="AJ627" i="1"/>
  <c r="CX627" i="1" s="1"/>
  <c r="W627" i="1" s="1"/>
  <c r="CQ627" i="1"/>
  <c r="CR627" i="1"/>
  <c r="CS627" i="1"/>
  <c r="CU627" i="1"/>
  <c r="T627" i="1" s="1"/>
  <c r="CW627" i="1"/>
  <c r="V627" i="1" s="1"/>
  <c r="GL627" i="1"/>
  <c r="GO627" i="1"/>
  <c r="GP627" i="1"/>
  <c r="GV627" i="1"/>
  <c r="HC627" i="1"/>
  <c r="I628" i="1"/>
  <c r="Q628" i="1" s="1"/>
  <c r="R628" i="1"/>
  <c r="AC628" i="1"/>
  <c r="AD628" i="1"/>
  <c r="AE628" i="1"/>
  <c r="AF628" i="1"/>
  <c r="AB628" i="1" s="1"/>
  <c r="AG628" i="1"/>
  <c r="AH628" i="1"/>
  <c r="CV628" i="1" s="1"/>
  <c r="U628" i="1" s="1"/>
  <c r="AI628" i="1"/>
  <c r="AJ628" i="1"/>
  <c r="CX628" i="1" s="1"/>
  <c r="W628" i="1" s="1"/>
  <c r="CQ628" i="1"/>
  <c r="CR628" i="1"/>
  <c r="CS628" i="1"/>
  <c r="CU628" i="1"/>
  <c r="T628" i="1" s="1"/>
  <c r="CW628" i="1"/>
  <c r="V628" i="1" s="1"/>
  <c r="GL628" i="1"/>
  <c r="GO628" i="1"/>
  <c r="GP628" i="1"/>
  <c r="GV628" i="1"/>
  <c r="HC628" i="1"/>
  <c r="I629" i="1"/>
  <c r="Q629" i="1" s="1"/>
  <c r="R629" i="1"/>
  <c r="AC629" i="1"/>
  <c r="AD629" i="1"/>
  <c r="AE629" i="1"/>
  <c r="AF629" i="1"/>
  <c r="AB629" i="1" s="1"/>
  <c r="AG629" i="1"/>
  <c r="AH629" i="1"/>
  <c r="CV629" i="1" s="1"/>
  <c r="U629" i="1" s="1"/>
  <c r="AI629" i="1"/>
  <c r="AJ629" i="1"/>
  <c r="CX629" i="1" s="1"/>
  <c r="W629" i="1" s="1"/>
  <c r="CQ629" i="1"/>
  <c r="CR629" i="1"/>
  <c r="CS629" i="1"/>
  <c r="CU629" i="1"/>
  <c r="T629" i="1" s="1"/>
  <c r="CW629" i="1"/>
  <c r="V629" i="1" s="1"/>
  <c r="GL629" i="1"/>
  <c r="GO629" i="1"/>
  <c r="GP629" i="1"/>
  <c r="GV629" i="1"/>
  <c r="HC629" i="1"/>
  <c r="I630" i="1"/>
  <c r="Q630" i="1" s="1"/>
  <c r="R630" i="1"/>
  <c r="AC630" i="1"/>
  <c r="AD630" i="1"/>
  <c r="AE630" i="1"/>
  <c r="AF630" i="1"/>
  <c r="AB630" i="1" s="1"/>
  <c r="AG630" i="1"/>
  <c r="AH630" i="1"/>
  <c r="CV630" i="1" s="1"/>
  <c r="U630" i="1" s="1"/>
  <c r="AI630" i="1"/>
  <c r="AJ630" i="1"/>
  <c r="CX630" i="1" s="1"/>
  <c r="W630" i="1" s="1"/>
  <c r="CQ630" i="1"/>
  <c r="CR630" i="1"/>
  <c r="CS630" i="1"/>
  <c r="CU630" i="1"/>
  <c r="T630" i="1" s="1"/>
  <c r="CW630" i="1"/>
  <c r="V630" i="1" s="1"/>
  <c r="GL630" i="1"/>
  <c r="GO630" i="1"/>
  <c r="GP630" i="1"/>
  <c r="GV630" i="1"/>
  <c r="HC630" i="1"/>
  <c r="I631" i="1"/>
  <c r="Q631" i="1" s="1"/>
  <c r="R631" i="1"/>
  <c r="AC631" i="1"/>
  <c r="AD631" i="1"/>
  <c r="AE631" i="1"/>
  <c r="AF631" i="1"/>
  <c r="AB631" i="1" s="1"/>
  <c r="AG631" i="1"/>
  <c r="AH631" i="1"/>
  <c r="CV631" i="1" s="1"/>
  <c r="U631" i="1" s="1"/>
  <c r="AI631" i="1"/>
  <c r="AJ631" i="1"/>
  <c r="CX631" i="1" s="1"/>
  <c r="W631" i="1" s="1"/>
  <c r="CQ631" i="1"/>
  <c r="CR631" i="1"/>
  <c r="CS631" i="1"/>
  <c r="CU631" i="1"/>
  <c r="T631" i="1" s="1"/>
  <c r="CW631" i="1"/>
  <c r="V631" i="1" s="1"/>
  <c r="GL631" i="1"/>
  <c r="GO631" i="1"/>
  <c r="GP631" i="1"/>
  <c r="GV631" i="1"/>
  <c r="HC631" i="1"/>
  <c r="C632" i="1"/>
  <c r="D632" i="1"/>
  <c r="I632" i="1"/>
  <c r="K632" i="1"/>
  <c r="S632" i="1"/>
  <c r="AC632" i="1"/>
  <c r="AE632" i="1"/>
  <c r="R632" i="1" s="1"/>
  <c r="AF632" i="1"/>
  <c r="AG632" i="1"/>
  <c r="CU632" i="1" s="1"/>
  <c r="T632" i="1" s="1"/>
  <c r="AH632" i="1"/>
  <c r="AI632" i="1"/>
  <c r="CW632" i="1" s="1"/>
  <c r="V632" i="1" s="1"/>
  <c r="AJ632" i="1"/>
  <c r="CR632" i="1"/>
  <c r="CT632" i="1"/>
  <c r="CV632" i="1"/>
  <c r="U632" i="1" s="1"/>
  <c r="CX632" i="1"/>
  <c r="W632" i="1" s="1"/>
  <c r="GL632" i="1"/>
  <c r="GO632" i="1"/>
  <c r="GP632" i="1"/>
  <c r="GV632" i="1"/>
  <c r="HC632" i="1" s="1"/>
  <c r="GX632" i="1" s="1"/>
  <c r="C633" i="1"/>
  <c r="D633" i="1"/>
  <c r="I633" i="1"/>
  <c r="K633" i="1"/>
  <c r="P633" i="1"/>
  <c r="R633" i="1"/>
  <c r="AC633" i="1"/>
  <c r="AD633" i="1"/>
  <c r="AB633" i="1" s="1"/>
  <c r="AE633" i="1"/>
  <c r="Q633" i="1" s="1"/>
  <c r="AF633" i="1"/>
  <c r="S633" i="1" s="1"/>
  <c r="AG633" i="1"/>
  <c r="AH633" i="1"/>
  <c r="CV633" i="1" s="1"/>
  <c r="U633" i="1" s="1"/>
  <c r="AI633" i="1"/>
  <c r="AJ633" i="1"/>
  <c r="CX633" i="1" s="1"/>
  <c r="W633" i="1" s="1"/>
  <c r="CQ633" i="1"/>
  <c r="CR633" i="1"/>
  <c r="CS633" i="1"/>
  <c r="CU633" i="1"/>
  <c r="T633" i="1" s="1"/>
  <c r="CW633" i="1"/>
  <c r="V633" i="1" s="1"/>
  <c r="GL633" i="1"/>
  <c r="GO633" i="1"/>
  <c r="GP633" i="1"/>
  <c r="GV633" i="1"/>
  <c r="HC633" i="1" s="1"/>
  <c r="GX633" i="1" s="1"/>
  <c r="I634" i="1"/>
  <c r="Q634" i="1" s="1"/>
  <c r="P634" i="1"/>
  <c r="CP634" i="1" s="1"/>
  <c r="O634" i="1" s="1"/>
  <c r="R634" i="1"/>
  <c r="AC634" i="1"/>
  <c r="AD634" i="1"/>
  <c r="AB634" i="1" s="1"/>
  <c r="AE634" i="1"/>
  <c r="AF634" i="1"/>
  <c r="S634" i="1" s="1"/>
  <c r="AG634" i="1"/>
  <c r="AH634" i="1"/>
  <c r="CV634" i="1" s="1"/>
  <c r="U634" i="1" s="1"/>
  <c r="AI634" i="1"/>
  <c r="AJ634" i="1"/>
  <c r="CX634" i="1" s="1"/>
  <c r="W634" i="1" s="1"/>
  <c r="CQ634" i="1"/>
  <c r="CR634" i="1"/>
  <c r="CS634" i="1"/>
  <c r="CU634" i="1"/>
  <c r="T634" i="1" s="1"/>
  <c r="CW634" i="1"/>
  <c r="V634" i="1" s="1"/>
  <c r="GL634" i="1"/>
  <c r="GO634" i="1"/>
  <c r="GP634" i="1"/>
  <c r="GV634" i="1"/>
  <c r="HC634" i="1" s="1"/>
  <c r="GX634" i="1" s="1"/>
  <c r="I635" i="1"/>
  <c r="Q635" i="1" s="1"/>
  <c r="P635" i="1"/>
  <c r="CP635" i="1" s="1"/>
  <c r="O635" i="1" s="1"/>
  <c r="R635" i="1"/>
  <c r="AC635" i="1"/>
  <c r="AD635" i="1"/>
  <c r="AB635" i="1" s="1"/>
  <c r="AE635" i="1"/>
  <c r="AF635" i="1"/>
  <c r="S635" i="1" s="1"/>
  <c r="AG635" i="1"/>
  <c r="AH635" i="1"/>
  <c r="CV635" i="1" s="1"/>
  <c r="U635" i="1" s="1"/>
  <c r="AI635" i="1"/>
  <c r="AJ635" i="1"/>
  <c r="CX635" i="1" s="1"/>
  <c r="W635" i="1" s="1"/>
  <c r="CQ635" i="1"/>
  <c r="CR635" i="1"/>
  <c r="CS635" i="1"/>
  <c r="CU635" i="1"/>
  <c r="T635" i="1" s="1"/>
  <c r="CW635" i="1"/>
  <c r="V635" i="1" s="1"/>
  <c r="GL635" i="1"/>
  <c r="GO635" i="1"/>
  <c r="GP635" i="1"/>
  <c r="GV635" i="1"/>
  <c r="HC635" i="1" s="1"/>
  <c r="GX635" i="1" s="1"/>
  <c r="C636" i="1"/>
  <c r="D636" i="1"/>
  <c r="I636" i="1"/>
  <c r="S636" i="1" s="1"/>
  <c r="K636" i="1"/>
  <c r="AC636" i="1"/>
  <c r="P636" i="1" s="1"/>
  <c r="AE636" i="1"/>
  <c r="AD636" i="1" s="1"/>
  <c r="AF636" i="1"/>
  <c r="AG636" i="1"/>
  <c r="CU636" i="1" s="1"/>
  <c r="T636" i="1" s="1"/>
  <c r="AH636" i="1"/>
  <c r="AI636" i="1"/>
  <c r="CW636" i="1" s="1"/>
  <c r="V636" i="1" s="1"/>
  <c r="AJ636" i="1"/>
  <c r="CR636" i="1"/>
  <c r="CT636" i="1"/>
  <c r="CV636" i="1"/>
  <c r="U636" i="1" s="1"/>
  <c r="CX636" i="1"/>
  <c r="W636" i="1" s="1"/>
  <c r="GL636" i="1"/>
  <c r="GO636" i="1"/>
  <c r="GP636" i="1"/>
  <c r="GV636" i="1"/>
  <c r="HC636" i="1"/>
  <c r="GX636" i="1" s="1"/>
  <c r="C637" i="1"/>
  <c r="D637" i="1"/>
  <c r="I637" i="1"/>
  <c r="K637" i="1"/>
  <c r="P637" i="1"/>
  <c r="R637" i="1"/>
  <c r="AC637" i="1"/>
  <c r="AD637" i="1"/>
  <c r="AE637" i="1"/>
  <c r="Q637" i="1" s="1"/>
  <c r="AF637" i="1"/>
  <c r="AB637" i="1" s="1"/>
  <c r="AG637" i="1"/>
  <c r="AH637" i="1"/>
  <c r="CV637" i="1" s="1"/>
  <c r="U637" i="1" s="1"/>
  <c r="AI637" i="1"/>
  <c r="AJ637" i="1"/>
  <c r="CX637" i="1" s="1"/>
  <c r="W637" i="1" s="1"/>
  <c r="CQ637" i="1"/>
  <c r="CR637" i="1"/>
  <c r="CS637" i="1"/>
  <c r="CU637" i="1"/>
  <c r="T637" i="1" s="1"/>
  <c r="CW637" i="1"/>
  <c r="V637" i="1" s="1"/>
  <c r="GL637" i="1"/>
  <c r="GO637" i="1"/>
  <c r="GP637" i="1"/>
  <c r="GV637" i="1"/>
  <c r="GX637" i="1"/>
  <c r="HC637" i="1"/>
  <c r="I638" i="1"/>
  <c r="V638" i="1"/>
  <c r="AC638" i="1"/>
  <c r="AD638" i="1"/>
  <c r="AE638" i="1"/>
  <c r="AF638" i="1"/>
  <c r="AG638" i="1"/>
  <c r="AH638" i="1"/>
  <c r="CV638" i="1" s="1"/>
  <c r="AI638" i="1"/>
  <c r="AJ638" i="1"/>
  <c r="CX638" i="1" s="1"/>
  <c r="CQ638" i="1"/>
  <c r="CR638" i="1"/>
  <c r="CS638" i="1"/>
  <c r="CU638" i="1"/>
  <c r="CW638" i="1"/>
  <c r="GL638" i="1"/>
  <c r="GO638" i="1"/>
  <c r="GP638" i="1"/>
  <c r="GV638" i="1"/>
  <c r="HC638" i="1"/>
  <c r="I639" i="1"/>
  <c r="R639" i="1" s="1"/>
  <c r="AC639" i="1"/>
  <c r="AD639" i="1"/>
  <c r="AE639" i="1"/>
  <c r="AF639" i="1"/>
  <c r="AG639" i="1"/>
  <c r="AH639" i="1"/>
  <c r="CV639" i="1" s="1"/>
  <c r="AI639" i="1"/>
  <c r="AJ639" i="1"/>
  <c r="CX639" i="1" s="1"/>
  <c r="CQ639" i="1"/>
  <c r="CR639" i="1"/>
  <c r="CS639" i="1"/>
  <c r="CU639" i="1"/>
  <c r="CW639" i="1"/>
  <c r="V639" i="1" s="1"/>
  <c r="GL639" i="1"/>
  <c r="GO639" i="1"/>
  <c r="GP639" i="1"/>
  <c r="GV639" i="1"/>
  <c r="HC639" i="1"/>
  <c r="I640" i="1"/>
  <c r="V640" i="1"/>
  <c r="AC640" i="1"/>
  <c r="AD640" i="1"/>
  <c r="AE640" i="1"/>
  <c r="AF640" i="1"/>
  <c r="AG640" i="1"/>
  <c r="AH640" i="1"/>
  <c r="CV640" i="1" s="1"/>
  <c r="AI640" i="1"/>
  <c r="AJ640" i="1"/>
  <c r="CX640" i="1" s="1"/>
  <c r="CQ640" i="1"/>
  <c r="CR640" i="1"/>
  <c r="CS640" i="1"/>
  <c r="CU640" i="1"/>
  <c r="CW640" i="1"/>
  <c r="GL640" i="1"/>
  <c r="GO640" i="1"/>
  <c r="GP640" i="1"/>
  <c r="GV640" i="1"/>
  <c r="HC640" i="1"/>
  <c r="I641" i="1"/>
  <c r="R641" i="1" s="1"/>
  <c r="AC641" i="1"/>
  <c r="AD641" i="1"/>
  <c r="AE641" i="1"/>
  <c r="AF641" i="1"/>
  <c r="AG641" i="1"/>
  <c r="AH641" i="1"/>
  <c r="CV641" i="1" s="1"/>
  <c r="AI641" i="1"/>
  <c r="AJ641" i="1"/>
  <c r="CX641" i="1" s="1"/>
  <c r="CQ641" i="1"/>
  <c r="CR641" i="1"/>
  <c r="CS641" i="1"/>
  <c r="CU641" i="1"/>
  <c r="CW641" i="1"/>
  <c r="V641" i="1" s="1"/>
  <c r="GL641" i="1"/>
  <c r="GO641" i="1"/>
  <c r="GP641" i="1"/>
  <c r="GV641" i="1"/>
  <c r="HC641" i="1"/>
  <c r="C642" i="1"/>
  <c r="D642" i="1"/>
  <c r="I642" i="1"/>
  <c r="K642" i="1"/>
  <c r="S642" i="1"/>
  <c r="AC642" i="1"/>
  <c r="AE642" i="1"/>
  <c r="R642" i="1" s="1"/>
  <c r="AF642" i="1"/>
  <c r="AG642" i="1"/>
  <c r="CU642" i="1" s="1"/>
  <c r="T642" i="1" s="1"/>
  <c r="AH642" i="1"/>
  <c r="AI642" i="1"/>
  <c r="CW642" i="1" s="1"/>
  <c r="V642" i="1" s="1"/>
  <c r="AJ642" i="1"/>
  <c r="CR642" i="1"/>
  <c r="CT642" i="1"/>
  <c r="CV642" i="1"/>
  <c r="U642" i="1" s="1"/>
  <c r="CX642" i="1"/>
  <c r="W642" i="1" s="1"/>
  <c r="GL642" i="1"/>
  <c r="GO642" i="1"/>
  <c r="GP642" i="1"/>
  <c r="GV642" i="1"/>
  <c r="HC642" i="1" s="1"/>
  <c r="GX642" i="1" s="1"/>
  <c r="C643" i="1"/>
  <c r="D643" i="1"/>
  <c r="I643" i="1"/>
  <c r="K643" i="1"/>
  <c r="P643" i="1"/>
  <c r="R643" i="1"/>
  <c r="T643" i="1"/>
  <c r="AC643" i="1"/>
  <c r="AD643" i="1"/>
  <c r="AB643" i="1" s="1"/>
  <c r="AE643" i="1"/>
  <c r="Q643" i="1" s="1"/>
  <c r="AF643" i="1"/>
  <c r="S643" i="1" s="1"/>
  <c r="CZ643" i="1" s="1"/>
  <c r="Y643" i="1" s="1"/>
  <c r="AG643" i="1"/>
  <c r="AH643" i="1"/>
  <c r="CV643" i="1" s="1"/>
  <c r="U643" i="1" s="1"/>
  <c r="AI643" i="1"/>
  <c r="AJ643" i="1"/>
  <c r="CX643" i="1" s="1"/>
  <c r="W643" i="1" s="1"/>
  <c r="CQ643" i="1"/>
  <c r="CR643" i="1"/>
  <c r="CS643" i="1"/>
  <c r="CU643" i="1"/>
  <c r="CW643" i="1"/>
  <c r="V643" i="1" s="1"/>
  <c r="CY643" i="1"/>
  <c r="X643" i="1" s="1"/>
  <c r="GL643" i="1"/>
  <c r="GO643" i="1"/>
  <c r="GP643" i="1"/>
  <c r="GV643" i="1"/>
  <c r="HC643" i="1" s="1"/>
  <c r="GX643" i="1" s="1"/>
  <c r="I644" i="1"/>
  <c r="Q644" i="1" s="1"/>
  <c r="P644" i="1"/>
  <c r="R644" i="1"/>
  <c r="AC644" i="1"/>
  <c r="AD644" i="1"/>
  <c r="AB644" i="1" s="1"/>
  <c r="AE644" i="1"/>
  <c r="AF644" i="1"/>
  <c r="S644" i="1" s="1"/>
  <c r="CZ644" i="1" s="1"/>
  <c r="Y644" i="1" s="1"/>
  <c r="AG644" i="1"/>
  <c r="AH644" i="1"/>
  <c r="CV644" i="1" s="1"/>
  <c r="U644" i="1" s="1"/>
  <c r="AI644" i="1"/>
  <c r="AJ644" i="1"/>
  <c r="CX644" i="1" s="1"/>
  <c r="W644" i="1" s="1"/>
  <c r="CQ644" i="1"/>
  <c r="CR644" i="1"/>
  <c r="CS644" i="1"/>
  <c r="CU644" i="1"/>
  <c r="T644" i="1" s="1"/>
  <c r="CW644" i="1"/>
  <c r="V644" i="1" s="1"/>
  <c r="CY644" i="1"/>
  <c r="X644" i="1" s="1"/>
  <c r="GL644" i="1"/>
  <c r="GO644" i="1"/>
  <c r="GP644" i="1"/>
  <c r="GV644" i="1"/>
  <c r="HC644" i="1" s="1"/>
  <c r="GX644" i="1"/>
  <c r="I645" i="1"/>
  <c r="Q645" i="1" s="1"/>
  <c r="P645" i="1"/>
  <c r="CP645" i="1" s="1"/>
  <c r="O645" i="1" s="1"/>
  <c r="R645" i="1"/>
  <c r="T645" i="1"/>
  <c r="AC645" i="1"/>
  <c r="AD645" i="1"/>
  <c r="AB645" i="1" s="1"/>
  <c r="AE645" i="1"/>
  <c r="AF645" i="1"/>
  <c r="S645" i="1" s="1"/>
  <c r="CZ645" i="1" s="1"/>
  <c r="Y645" i="1" s="1"/>
  <c r="AG645" i="1"/>
  <c r="AH645" i="1"/>
  <c r="CV645" i="1" s="1"/>
  <c r="U645" i="1" s="1"/>
  <c r="AI645" i="1"/>
  <c r="AJ645" i="1"/>
  <c r="CX645" i="1" s="1"/>
  <c r="W645" i="1" s="1"/>
  <c r="CQ645" i="1"/>
  <c r="CR645" i="1"/>
  <c r="CS645" i="1"/>
  <c r="CU645" i="1"/>
  <c r="CW645" i="1"/>
  <c r="V645" i="1" s="1"/>
  <c r="GL645" i="1"/>
  <c r="GO645" i="1"/>
  <c r="GP645" i="1"/>
  <c r="GV645" i="1"/>
  <c r="HC645" i="1" s="1"/>
  <c r="GX645" i="1" s="1"/>
  <c r="I646" i="1"/>
  <c r="Q646" i="1" s="1"/>
  <c r="P646" i="1"/>
  <c r="R646" i="1"/>
  <c r="AC646" i="1"/>
  <c r="AD646" i="1"/>
  <c r="AB646" i="1" s="1"/>
  <c r="AE646" i="1"/>
  <c r="AF646" i="1"/>
  <c r="S646" i="1" s="1"/>
  <c r="CZ646" i="1" s="1"/>
  <c r="Y646" i="1" s="1"/>
  <c r="AG646" i="1"/>
  <c r="AH646" i="1"/>
  <c r="CV646" i="1" s="1"/>
  <c r="U646" i="1" s="1"/>
  <c r="AI646" i="1"/>
  <c r="AJ646" i="1"/>
  <c r="CX646" i="1" s="1"/>
  <c r="W646" i="1" s="1"/>
  <c r="CQ646" i="1"/>
  <c r="CR646" i="1"/>
  <c r="CS646" i="1"/>
  <c r="CU646" i="1"/>
  <c r="T646" i="1" s="1"/>
  <c r="CW646" i="1"/>
  <c r="V646" i="1" s="1"/>
  <c r="GL646" i="1"/>
  <c r="GO646" i="1"/>
  <c r="GP646" i="1"/>
  <c r="GV646" i="1"/>
  <c r="GX646" i="1"/>
  <c r="HC646" i="1"/>
  <c r="I647" i="1"/>
  <c r="Q647" i="1" s="1"/>
  <c r="P647" i="1"/>
  <c r="R647" i="1"/>
  <c r="AC647" i="1"/>
  <c r="AD647" i="1"/>
  <c r="AB647" i="1" s="1"/>
  <c r="AE647" i="1"/>
  <c r="AF647" i="1"/>
  <c r="S647" i="1" s="1"/>
  <c r="CZ647" i="1" s="1"/>
  <c r="Y647" i="1" s="1"/>
  <c r="AG647" i="1"/>
  <c r="AH647" i="1"/>
  <c r="CV647" i="1" s="1"/>
  <c r="U647" i="1" s="1"/>
  <c r="AI647" i="1"/>
  <c r="AJ647" i="1"/>
  <c r="CX647" i="1" s="1"/>
  <c r="W647" i="1" s="1"/>
  <c r="CQ647" i="1"/>
  <c r="CR647" i="1"/>
  <c r="CS647" i="1"/>
  <c r="CU647" i="1"/>
  <c r="T647" i="1" s="1"/>
  <c r="CW647" i="1"/>
  <c r="V647" i="1" s="1"/>
  <c r="CY647" i="1"/>
  <c r="X647" i="1" s="1"/>
  <c r="GL647" i="1"/>
  <c r="GO647" i="1"/>
  <c r="GP647" i="1"/>
  <c r="GV647" i="1"/>
  <c r="GX647" i="1"/>
  <c r="HC647" i="1"/>
  <c r="C648" i="1"/>
  <c r="D648" i="1"/>
  <c r="I648" i="1"/>
  <c r="K648" i="1"/>
  <c r="AC648" i="1"/>
  <c r="AE648" i="1"/>
  <c r="CR648" i="1" s="1"/>
  <c r="AF648" i="1"/>
  <c r="AG648" i="1"/>
  <c r="CU648" i="1" s="1"/>
  <c r="T648" i="1" s="1"/>
  <c r="AH648" i="1"/>
  <c r="AI648" i="1"/>
  <c r="CW648" i="1" s="1"/>
  <c r="V648" i="1" s="1"/>
  <c r="AJ648" i="1"/>
  <c r="CT648" i="1"/>
  <c r="CV648" i="1"/>
  <c r="U648" i="1" s="1"/>
  <c r="CX648" i="1"/>
  <c r="GL648" i="1"/>
  <c r="GO648" i="1"/>
  <c r="GP648" i="1"/>
  <c r="GV648" i="1"/>
  <c r="HC648" i="1"/>
  <c r="C649" i="1"/>
  <c r="D649" i="1"/>
  <c r="I649" i="1"/>
  <c r="K649" i="1"/>
  <c r="P649" i="1"/>
  <c r="R649" i="1"/>
  <c r="AC649" i="1"/>
  <c r="AD649" i="1"/>
  <c r="AE649" i="1"/>
  <c r="Q649" i="1" s="1"/>
  <c r="AF649" i="1"/>
  <c r="AG649" i="1"/>
  <c r="AH649" i="1"/>
  <c r="CV649" i="1" s="1"/>
  <c r="U649" i="1" s="1"/>
  <c r="AI649" i="1"/>
  <c r="AJ649" i="1"/>
  <c r="CX649" i="1" s="1"/>
  <c r="W649" i="1" s="1"/>
  <c r="CQ649" i="1"/>
  <c r="CR649" i="1"/>
  <c r="CS649" i="1"/>
  <c r="CU649" i="1"/>
  <c r="T649" i="1" s="1"/>
  <c r="CW649" i="1"/>
  <c r="V649" i="1" s="1"/>
  <c r="GL649" i="1"/>
  <c r="GO649" i="1"/>
  <c r="GP649" i="1"/>
  <c r="GV649" i="1"/>
  <c r="GX649" i="1"/>
  <c r="HC649" i="1"/>
  <c r="AC650" i="1"/>
  <c r="AD650" i="1"/>
  <c r="AE650" i="1"/>
  <c r="AF650" i="1"/>
  <c r="AG650" i="1"/>
  <c r="AH650" i="1"/>
  <c r="CV650" i="1" s="1"/>
  <c r="AI650" i="1"/>
  <c r="AJ650" i="1"/>
  <c r="CX650" i="1" s="1"/>
  <c r="CQ650" i="1"/>
  <c r="CR650" i="1"/>
  <c r="CS650" i="1"/>
  <c r="CU650" i="1"/>
  <c r="CW650" i="1"/>
  <c r="GL650" i="1"/>
  <c r="GO650" i="1"/>
  <c r="GP650" i="1"/>
  <c r="GV650" i="1"/>
  <c r="HC650" i="1"/>
  <c r="I651" i="1"/>
  <c r="R651" i="1"/>
  <c r="V651" i="1"/>
  <c r="AC651" i="1"/>
  <c r="AD651" i="1"/>
  <c r="AE651" i="1"/>
  <c r="AF651" i="1"/>
  <c r="AG651" i="1"/>
  <c r="AH651" i="1"/>
  <c r="CV651" i="1" s="1"/>
  <c r="U651" i="1" s="1"/>
  <c r="AI651" i="1"/>
  <c r="AJ651" i="1"/>
  <c r="CX651" i="1" s="1"/>
  <c r="W651" i="1" s="1"/>
  <c r="CQ651" i="1"/>
  <c r="CR651" i="1"/>
  <c r="CS651" i="1"/>
  <c r="CU651" i="1"/>
  <c r="T651" i="1" s="1"/>
  <c r="CW651" i="1"/>
  <c r="GL651" i="1"/>
  <c r="GO651" i="1"/>
  <c r="GP651" i="1"/>
  <c r="GV651" i="1"/>
  <c r="HC651" i="1"/>
  <c r="C652" i="1"/>
  <c r="D652" i="1"/>
  <c r="I652" i="1"/>
  <c r="K652" i="1"/>
  <c r="S652" i="1"/>
  <c r="AC652" i="1"/>
  <c r="AE652" i="1"/>
  <c r="R652" i="1" s="1"/>
  <c r="AF652" i="1"/>
  <c r="AG652" i="1"/>
  <c r="CU652" i="1" s="1"/>
  <c r="T652" i="1" s="1"/>
  <c r="AH652" i="1"/>
  <c r="AI652" i="1"/>
  <c r="CW652" i="1" s="1"/>
  <c r="V652" i="1" s="1"/>
  <c r="AJ652" i="1"/>
  <c r="CR652" i="1"/>
  <c r="CT652" i="1"/>
  <c r="CV652" i="1"/>
  <c r="U652" i="1" s="1"/>
  <c r="CX652" i="1"/>
  <c r="W652" i="1" s="1"/>
  <c r="GL652" i="1"/>
  <c r="GO652" i="1"/>
  <c r="GP652" i="1"/>
  <c r="GV652" i="1"/>
  <c r="HC652" i="1" s="1"/>
  <c r="GX652" i="1" s="1"/>
  <c r="C653" i="1"/>
  <c r="D653" i="1"/>
  <c r="I653" i="1"/>
  <c r="K653" i="1"/>
  <c r="P653" i="1"/>
  <c r="R653" i="1"/>
  <c r="AC653" i="1"/>
  <c r="AD653" i="1"/>
  <c r="AB653" i="1" s="1"/>
  <c r="AE653" i="1"/>
  <c r="Q653" i="1" s="1"/>
  <c r="AF653" i="1"/>
  <c r="S653" i="1" s="1"/>
  <c r="CZ653" i="1" s="1"/>
  <c r="Y653" i="1" s="1"/>
  <c r="AG653" i="1"/>
  <c r="AH653" i="1"/>
  <c r="CV653" i="1" s="1"/>
  <c r="U653" i="1" s="1"/>
  <c r="AI653" i="1"/>
  <c r="AJ653" i="1"/>
  <c r="CX653" i="1" s="1"/>
  <c r="W653" i="1" s="1"/>
  <c r="CQ653" i="1"/>
  <c r="CR653" i="1"/>
  <c r="CS653" i="1"/>
  <c r="CU653" i="1"/>
  <c r="T653" i="1" s="1"/>
  <c r="CW653" i="1"/>
  <c r="V653" i="1" s="1"/>
  <c r="CY653" i="1"/>
  <c r="X653" i="1" s="1"/>
  <c r="GL653" i="1"/>
  <c r="GO653" i="1"/>
  <c r="GP653" i="1"/>
  <c r="GV653" i="1"/>
  <c r="GX653" i="1"/>
  <c r="HC653" i="1"/>
  <c r="I654" i="1"/>
  <c r="Q654" i="1" s="1"/>
  <c r="P654" i="1"/>
  <c r="R654" i="1"/>
  <c r="AC654" i="1"/>
  <c r="AD654" i="1"/>
  <c r="AB654" i="1" s="1"/>
  <c r="AE654" i="1"/>
  <c r="AF654" i="1"/>
  <c r="S654" i="1" s="1"/>
  <c r="CZ654" i="1" s="1"/>
  <c r="Y654" i="1" s="1"/>
  <c r="AG654" i="1"/>
  <c r="AH654" i="1"/>
  <c r="CV654" i="1" s="1"/>
  <c r="U654" i="1" s="1"/>
  <c r="AI654" i="1"/>
  <c r="AJ654" i="1"/>
  <c r="CX654" i="1" s="1"/>
  <c r="W654" i="1" s="1"/>
  <c r="CQ654" i="1"/>
  <c r="CR654" i="1"/>
  <c r="CS654" i="1"/>
  <c r="CU654" i="1"/>
  <c r="T654" i="1" s="1"/>
  <c r="CW654" i="1"/>
  <c r="V654" i="1" s="1"/>
  <c r="GL654" i="1"/>
  <c r="GO654" i="1"/>
  <c r="GP654" i="1"/>
  <c r="GV654" i="1"/>
  <c r="GX654" i="1"/>
  <c r="HC654" i="1"/>
  <c r="I655" i="1"/>
  <c r="Q655" i="1" s="1"/>
  <c r="P655" i="1"/>
  <c r="R655" i="1"/>
  <c r="AC655" i="1"/>
  <c r="AD655" i="1"/>
  <c r="AB655" i="1" s="1"/>
  <c r="AE655" i="1"/>
  <c r="AF655" i="1"/>
  <c r="S655" i="1" s="1"/>
  <c r="CZ655" i="1" s="1"/>
  <c r="Y655" i="1" s="1"/>
  <c r="AG655" i="1"/>
  <c r="AH655" i="1"/>
  <c r="CV655" i="1" s="1"/>
  <c r="U655" i="1" s="1"/>
  <c r="AI655" i="1"/>
  <c r="AJ655" i="1"/>
  <c r="CX655" i="1" s="1"/>
  <c r="W655" i="1" s="1"/>
  <c r="CQ655" i="1"/>
  <c r="CR655" i="1"/>
  <c r="CS655" i="1"/>
  <c r="CU655" i="1"/>
  <c r="T655" i="1" s="1"/>
  <c r="CW655" i="1"/>
  <c r="V655" i="1" s="1"/>
  <c r="CY655" i="1"/>
  <c r="X655" i="1" s="1"/>
  <c r="GL655" i="1"/>
  <c r="GO655" i="1"/>
  <c r="GP655" i="1"/>
  <c r="GV655" i="1"/>
  <c r="GX655" i="1"/>
  <c r="HC655" i="1"/>
  <c r="C656" i="1"/>
  <c r="D656" i="1"/>
  <c r="I656" i="1"/>
  <c r="K656" i="1"/>
  <c r="AC656" i="1"/>
  <c r="AE656" i="1"/>
  <c r="AF656" i="1"/>
  <c r="AG656" i="1"/>
  <c r="CU656" i="1" s="1"/>
  <c r="T656" i="1" s="1"/>
  <c r="AH656" i="1"/>
  <c r="AI656" i="1"/>
  <c r="CW656" i="1" s="1"/>
  <c r="V656" i="1" s="1"/>
  <c r="AJ656" i="1"/>
  <c r="CT656" i="1"/>
  <c r="CV656" i="1"/>
  <c r="U656" i="1" s="1"/>
  <c r="CX656" i="1"/>
  <c r="W656" i="1" s="1"/>
  <c r="GL656" i="1"/>
  <c r="GO656" i="1"/>
  <c r="GP656" i="1"/>
  <c r="GV656" i="1"/>
  <c r="HC656" i="1" s="1"/>
  <c r="GX656" i="1" s="1"/>
  <c r="C657" i="1"/>
  <c r="D657" i="1"/>
  <c r="I657" i="1"/>
  <c r="K657" i="1"/>
  <c r="P657" i="1"/>
  <c r="R657" i="1"/>
  <c r="T657" i="1"/>
  <c r="AC657" i="1"/>
  <c r="AD657" i="1"/>
  <c r="AE657" i="1"/>
  <c r="Q657" i="1" s="1"/>
  <c r="AF657" i="1"/>
  <c r="AG657" i="1"/>
  <c r="AH657" i="1"/>
  <c r="CV657" i="1" s="1"/>
  <c r="U657" i="1" s="1"/>
  <c r="AI657" i="1"/>
  <c r="AJ657" i="1"/>
  <c r="CX657" i="1" s="1"/>
  <c r="W657" i="1" s="1"/>
  <c r="CQ657" i="1"/>
  <c r="CR657" i="1"/>
  <c r="CS657" i="1"/>
  <c r="CU657" i="1"/>
  <c r="CW657" i="1"/>
  <c r="V657" i="1" s="1"/>
  <c r="GL657" i="1"/>
  <c r="GO657" i="1"/>
  <c r="GP657" i="1"/>
  <c r="GV657" i="1"/>
  <c r="GX657" i="1"/>
  <c r="HC657" i="1"/>
  <c r="AC658" i="1"/>
  <c r="AD658" i="1"/>
  <c r="AE658" i="1"/>
  <c r="AF658" i="1"/>
  <c r="AG658" i="1"/>
  <c r="AH658" i="1"/>
  <c r="CV658" i="1" s="1"/>
  <c r="AI658" i="1"/>
  <c r="AJ658" i="1"/>
  <c r="CX658" i="1" s="1"/>
  <c r="CQ658" i="1"/>
  <c r="CR658" i="1"/>
  <c r="CS658" i="1"/>
  <c r="CU658" i="1"/>
  <c r="CW658" i="1"/>
  <c r="GL658" i="1"/>
  <c r="GO658" i="1"/>
  <c r="GP658" i="1"/>
  <c r="GV658" i="1"/>
  <c r="HC658" i="1"/>
  <c r="I659" i="1"/>
  <c r="Q659" i="1" s="1"/>
  <c r="P659" i="1"/>
  <c r="R659" i="1"/>
  <c r="T659" i="1"/>
  <c r="AC659" i="1"/>
  <c r="AD659" i="1"/>
  <c r="AE659" i="1"/>
  <c r="AF659" i="1"/>
  <c r="AG659" i="1"/>
  <c r="AH659" i="1"/>
  <c r="CV659" i="1" s="1"/>
  <c r="U659" i="1" s="1"/>
  <c r="AI659" i="1"/>
  <c r="AJ659" i="1"/>
  <c r="CX659" i="1" s="1"/>
  <c r="W659" i="1" s="1"/>
  <c r="CQ659" i="1"/>
  <c r="CR659" i="1"/>
  <c r="CS659" i="1"/>
  <c r="CU659" i="1"/>
  <c r="CW659" i="1"/>
  <c r="V659" i="1" s="1"/>
  <c r="GL659" i="1"/>
  <c r="GO659" i="1"/>
  <c r="GP659" i="1"/>
  <c r="GV659" i="1"/>
  <c r="GX659" i="1"/>
  <c r="HC659" i="1"/>
  <c r="AC660" i="1"/>
  <c r="AD660" i="1"/>
  <c r="AE660" i="1"/>
  <c r="AF660" i="1"/>
  <c r="AG660" i="1"/>
  <c r="AH660" i="1"/>
  <c r="CV660" i="1" s="1"/>
  <c r="AI660" i="1"/>
  <c r="AJ660" i="1"/>
  <c r="CX660" i="1" s="1"/>
  <c r="CQ660" i="1"/>
  <c r="CR660" i="1"/>
  <c r="CS660" i="1"/>
  <c r="CU660" i="1"/>
  <c r="CW660" i="1"/>
  <c r="GL660" i="1"/>
  <c r="GO660" i="1"/>
  <c r="GP660" i="1"/>
  <c r="GV660" i="1"/>
  <c r="HC660" i="1"/>
  <c r="I661" i="1"/>
  <c r="Q661" i="1" s="1"/>
  <c r="P661" i="1"/>
  <c r="R661" i="1"/>
  <c r="T661" i="1"/>
  <c r="AC661" i="1"/>
  <c r="AD661" i="1"/>
  <c r="AE661" i="1"/>
  <c r="AF661" i="1"/>
  <c r="AG661" i="1"/>
  <c r="AH661" i="1"/>
  <c r="CV661" i="1" s="1"/>
  <c r="U661" i="1" s="1"/>
  <c r="AI661" i="1"/>
  <c r="AJ661" i="1"/>
  <c r="CX661" i="1" s="1"/>
  <c r="W661" i="1" s="1"/>
  <c r="CQ661" i="1"/>
  <c r="CR661" i="1"/>
  <c r="CS661" i="1"/>
  <c r="CU661" i="1"/>
  <c r="CW661" i="1"/>
  <c r="V661" i="1" s="1"/>
  <c r="GL661" i="1"/>
  <c r="GO661" i="1"/>
  <c r="GP661" i="1"/>
  <c r="GV661" i="1"/>
  <c r="GX661" i="1"/>
  <c r="HC661" i="1"/>
  <c r="AC662" i="1"/>
  <c r="AD662" i="1"/>
  <c r="AE662" i="1"/>
  <c r="AF662" i="1"/>
  <c r="AG662" i="1"/>
  <c r="AH662" i="1"/>
  <c r="CV662" i="1" s="1"/>
  <c r="AI662" i="1"/>
  <c r="AJ662" i="1"/>
  <c r="CX662" i="1" s="1"/>
  <c r="CQ662" i="1"/>
  <c r="CR662" i="1"/>
  <c r="CS662" i="1"/>
  <c r="CU662" i="1"/>
  <c r="CW662" i="1"/>
  <c r="GL662" i="1"/>
  <c r="GO662" i="1"/>
  <c r="GP662" i="1"/>
  <c r="GV662" i="1"/>
  <c r="HC662" i="1"/>
  <c r="I663" i="1"/>
  <c r="Q663" i="1" s="1"/>
  <c r="P663" i="1"/>
  <c r="R663" i="1"/>
  <c r="T663" i="1"/>
  <c r="AC663" i="1"/>
  <c r="AD663" i="1"/>
  <c r="AE663" i="1"/>
  <c r="AF663" i="1"/>
  <c r="AG663" i="1"/>
  <c r="AH663" i="1"/>
  <c r="CV663" i="1" s="1"/>
  <c r="U663" i="1" s="1"/>
  <c r="AI663" i="1"/>
  <c r="AJ663" i="1"/>
  <c r="CX663" i="1" s="1"/>
  <c r="W663" i="1" s="1"/>
  <c r="CQ663" i="1"/>
  <c r="CR663" i="1"/>
  <c r="CS663" i="1"/>
  <c r="CU663" i="1"/>
  <c r="CW663" i="1"/>
  <c r="V663" i="1" s="1"/>
  <c r="GL663" i="1"/>
  <c r="GO663" i="1"/>
  <c r="GP663" i="1"/>
  <c r="GV663" i="1"/>
  <c r="GX663" i="1"/>
  <c r="HC663" i="1"/>
  <c r="I664" i="1"/>
  <c r="Q664" i="1" s="1"/>
  <c r="P664" i="1"/>
  <c r="R664" i="1"/>
  <c r="T664" i="1"/>
  <c r="AC664" i="1"/>
  <c r="AD664" i="1"/>
  <c r="AE664" i="1"/>
  <c r="AF664" i="1"/>
  <c r="AG664" i="1"/>
  <c r="AH664" i="1"/>
  <c r="CV664" i="1" s="1"/>
  <c r="U664" i="1" s="1"/>
  <c r="AI664" i="1"/>
  <c r="AJ664" i="1"/>
  <c r="CX664" i="1" s="1"/>
  <c r="W664" i="1" s="1"/>
  <c r="CQ664" i="1"/>
  <c r="CR664" i="1"/>
  <c r="CS664" i="1"/>
  <c r="CU664" i="1"/>
  <c r="CW664" i="1"/>
  <c r="V664" i="1" s="1"/>
  <c r="GL664" i="1"/>
  <c r="GO664" i="1"/>
  <c r="GP664" i="1"/>
  <c r="GV664" i="1"/>
  <c r="GX664" i="1"/>
  <c r="HC664" i="1"/>
  <c r="I665" i="1"/>
  <c r="Q665" i="1" s="1"/>
  <c r="P665" i="1"/>
  <c r="R665" i="1"/>
  <c r="T665" i="1"/>
  <c r="AC665" i="1"/>
  <c r="AD665" i="1"/>
  <c r="AE665" i="1"/>
  <c r="AF665" i="1"/>
  <c r="AG665" i="1"/>
  <c r="AH665" i="1"/>
  <c r="AI665" i="1"/>
  <c r="AJ665" i="1"/>
  <c r="CX665" i="1" s="1"/>
  <c r="W665" i="1" s="1"/>
  <c r="CQ665" i="1"/>
  <c r="CR665" i="1"/>
  <c r="CS665" i="1"/>
  <c r="CU665" i="1"/>
  <c r="CV665" i="1"/>
  <c r="U665" i="1" s="1"/>
  <c r="CW665" i="1"/>
  <c r="V665" i="1" s="1"/>
  <c r="GL665" i="1"/>
  <c r="GO665" i="1"/>
  <c r="GP665" i="1"/>
  <c r="GV665" i="1"/>
  <c r="HC665" i="1"/>
  <c r="GX665" i="1" s="1"/>
  <c r="C666" i="1"/>
  <c r="D666" i="1"/>
  <c r="I666" i="1"/>
  <c r="K666" i="1"/>
  <c r="Q666" i="1"/>
  <c r="AC666" i="1"/>
  <c r="P666" i="1" s="1"/>
  <c r="AD666" i="1"/>
  <c r="AE666" i="1"/>
  <c r="R666" i="1" s="1"/>
  <c r="AF666" i="1"/>
  <c r="AB666" i="1" s="1"/>
  <c r="AG666" i="1"/>
  <c r="AH666" i="1"/>
  <c r="CV666" i="1" s="1"/>
  <c r="U666" i="1" s="1"/>
  <c r="AI666" i="1"/>
  <c r="AJ666" i="1"/>
  <c r="CX666" i="1" s="1"/>
  <c r="W666" i="1" s="1"/>
  <c r="CQ666" i="1"/>
  <c r="CR666" i="1"/>
  <c r="CS666" i="1"/>
  <c r="CU666" i="1"/>
  <c r="T666" i="1" s="1"/>
  <c r="CW666" i="1"/>
  <c r="V666" i="1" s="1"/>
  <c r="GL666" i="1"/>
  <c r="GO666" i="1"/>
  <c r="GP666" i="1"/>
  <c r="GV666" i="1"/>
  <c r="GX666" i="1"/>
  <c r="HC666" i="1"/>
  <c r="C667" i="1"/>
  <c r="D667" i="1"/>
  <c r="I667" i="1"/>
  <c r="K667" i="1"/>
  <c r="S667" i="1"/>
  <c r="CY667" i="1" s="1"/>
  <c r="X667" i="1" s="1"/>
  <c r="AC667" i="1"/>
  <c r="AE667" i="1"/>
  <c r="R667" i="1" s="1"/>
  <c r="AF667" i="1"/>
  <c r="AG667" i="1"/>
  <c r="CU667" i="1" s="1"/>
  <c r="T667" i="1" s="1"/>
  <c r="AH667" i="1"/>
  <c r="AI667" i="1"/>
  <c r="CW667" i="1" s="1"/>
  <c r="V667" i="1" s="1"/>
  <c r="AJ667" i="1"/>
  <c r="CR667" i="1"/>
  <c r="CT667" i="1"/>
  <c r="CV667" i="1"/>
  <c r="U667" i="1" s="1"/>
  <c r="CX667" i="1"/>
  <c r="W667" i="1" s="1"/>
  <c r="GL667" i="1"/>
  <c r="GO667" i="1"/>
  <c r="GP667" i="1"/>
  <c r="GV667" i="1"/>
  <c r="HC667" i="1" s="1"/>
  <c r="GX667" i="1" s="1"/>
  <c r="I668" i="1"/>
  <c r="S668" i="1"/>
  <c r="AC668" i="1"/>
  <c r="AE668" i="1"/>
  <c r="R668" i="1" s="1"/>
  <c r="AF668" i="1"/>
  <c r="AG668" i="1"/>
  <c r="CU668" i="1" s="1"/>
  <c r="T668" i="1" s="1"/>
  <c r="AH668" i="1"/>
  <c r="AI668" i="1"/>
  <c r="CW668" i="1" s="1"/>
  <c r="V668" i="1" s="1"/>
  <c r="AJ668" i="1"/>
  <c r="CR668" i="1"/>
  <c r="CT668" i="1"/>
  <c r="CV668" i="1"/>
  <c r="U668" i="1" s="1"/>
  <c r="CX668" i="1"/>
  <c r="W668" i="1" s="1"/>
  <c r="GL668" i="1"/>
  <c r="GO668" i="1"/>
  <c r="GP668" i="1"/>
  <c r="GV668" i="1"/>
  <c r="HC668" i="1" s="1"/>
  <c r="GX668" i="1" s="1"/>
  <c r="AC669" i="1"/>
  <c r="AE669" i="1"/>
  <c r="AF669" i="1"/>
  <c r="AG669" i="1"/>
  <c r="CU669" i="1" s="1"/>
  <c r="AH669" i="1"/>
  <c r="AI669" i="1"/>
  <c r="CW669" i="1" s="1"/>
  <c r="AJ669" i="1"/>
  <c r="CR669" i="1"/>
  <c r="CT669" i="1"/>
  <c r="CV669" i="1"/>
  <c r="CX669" i="1"/>
  <c r="GL669" i="1"/>
  <c r="GO669" i="1"/>
  <c r="GP669" i="1"/>
  <c r="GV669" i="1"/>
  <c r="HC669" i="1" s="1"/>
  <c r="C670" i="1"/>
  <c r="D670" i="1"/>
  <c r="I670" i="1"/>
  <c r="K670" i="1"/>
  <c r="P670" i="1"/>
  <c r="R670" i="1"/>
  <c r="AC670" i="1"/>
  <c r="AD670" i="1"/>
  <c r="AB670" i="1" s="1"/>
  <c r="AE670" i="1"/>
  <c r="Q670" i="1" s="1"/>
  <c r="AF670" i="1"/>
  <c r="S670" i="1" s="1"/>
  <c r="AG670" i="1"/>
  <c r="AH670" i="1"/>
  <c r="CV670" i="1" s="1"/>
  <c r="U670" i="1" s="1"/>
  <c r="AI670" i="1"/>
  <c r="AJ670" i="1"/>
  <c r="CX670" i="1" s="1"/>
  <c r="W670" i="1" s="1"/>
  <c r="CQ670" i="1"/>
  <c r="CR670" i="1"/>
  <c r="CS670" i="1"/>
  <c r="CU670" i="1"/>
  <c r="T670" i="1" s="1"/>
  <c r="CW670" i="1"/>
  <c r="V670" i="1" s="1"/>
  <c r="GL670" i="1"/>
  <c r="GO670" i="1"/>
  <c r="GP670" i="1"/>
  <c r="GV670" i="1"/>
  <c r="GX670" i="1"/>
  <c r="HC670" i="1"/>
  <c r="C671" i="1"/>
  <c r="D671" i="1"/>
  <c r="I671" i="1"/>
  <c r="I673" i="1" s="1"/>
  <c r="K671" i="1"/>
  <c r="AC671" i="1"/>
  <c r="P671" i="1" s="1"/>
  <c r="AE671" i="1"/>
  <c r="AD671" i="1" s="1"/>
  <c r="AF671" i="1"/>
  <c r="AG671" i="1"/>
  <c r="CU671" i="1" s="1"/>
  <c r="T671" i="1" s="1"/>
  <c r="AH671" i="1"/>
  <c r="AI671" i="1"/>
  <c r="CW671" i="1" s="1"/>
  <c r="V671" i="1" s="1"/>
  <c r="AJ671" i="1"/>
  <c r="CR671" i="1"/>
  <c r="CT671" i="1"/>
  <c r="CV671" i="1"/>
  <c r="U671" i="1" s="1"/>
  <c r="CX671" i="1"/>
  <c r="W671" i="1" s="1"/>
  <c r="GL671" i="1"/>
  <c r="GO671" i="1"/>
  <c r="GP671" i="1"/>
  <c r="GV671" i="1"/>
  <c r="HC671" i="1"/>
  <c r="GX671" i="1" s="1"/>
  <c r="I672" i="1"/>
  <c r="S672" i="1"/>
  <c r="AC672" i="1"/>
  <c r="P672" i="1" s="1"/>
  <c r="AE672" i="1"/>
  <c r="AD672" i="1" s="1"/>
  <c r="AF672" i="1"/>
  <c r="AG672" i="1"/>
  <c r="CU672" i="1" s="1"/>
  <c r="T672" i="1" s="1"/>
  <c r="AH672" i="1"/>
  <c r="AI672" i="1"/>
  <c r="CW672" i="1" s="1"/>
  <c r="V672" i="1" s="1"/>
  <c r="AJ672" i="1"/>
  <c r="CR672" i="1"/>
  <c r="CT672" i="1"/>
  <c r="CV672" i="1"/>
  <c r="U672" i="1" s="1"/>
  <c r="CX672" i="1"/>
  <c r="W672" i="1" s="1"/>
  <c r="GL672" i="1"/>
  <c r="GO672" i="1"/>
  <c r="GP672" i="1"/>
  <c r="GV672" i="1"/>
  <c r="HC672" i="1"/>
  <c r="GX672" i="1" s="1"/>
  <c r="AC673" i="1"/>
  <c r="P673" i="1" s="1"/>
  <c r="AE673" i="1"/>
  <c r="AD673" i="1" s="1"/>
  <c r="AF673" i="1"/>
  <c r="AG673" i="1"/>
  <c r="CU673" i="1" s="1"/>
  <c r="AH673" i="1"/>
  <c r="AI673" i="1"/>
  <c r="CW673" i="1" s="1"/>
  <c r="V673" i="1" s="1"/>
  <c r="AJ673" i="1"/>
  <c r="CR673" i="1"/>
  <c r="CT673" i="1"/>
  <c r="CV673" i="1"/>
  <c r="U673" i="1" s="1"/>
  <c r="CX673" i="1"/>
  <c r="GL673" i="1"/>
  <c r="GO673" i="1"/>
  <c r="GP673" i="1"/>
  <c r="GV673" i="1"/>
  <c r="HC673" i="1"/>
  <c r="GX673" i="1" s="1"/>
  <c r="I674" i="1"/>
  <c r="S674" i="1"/>
  <c r="AC674" i="1"/>
  <c r="P674" i="1" s="1"/>
  <c r="AE674" i="1"/>
  <c r="AD674" i="1" s="1"/>
  <c r="AF674" i="1"/>
  <c r="AG674" i="1"/>
  <c r="CU674" i="1" s="1"/>
  <c r="T674" i="1" s="1"/>
  <c r="AH674" i="1"/>
  <c r="AI674" i="1"/>
  <c r="CW674" i="1" s="1"/>
  <c r="V674" i="1" s="1"/>
  <c r="AJ674" i="1"/>
  <c r="CR674" i="1"/>
  <c r="CT674" i="1"/>
  <c r="CV674" i="1"/>
  <c r="U674" i="1" s="1"/>
  <c r="CX674" i="1"/>
  <c r="W674" i="1" s="1"/>
  <c r="GL674" i="1"/>
  <c r="GO674" i="1"/>
  <c r="GP674" i="1"/>
  <c r="GV674" i="1"/>
  <c r="HC674" i="1"/>
  <c r="GX674" i="1" s="1"/>
  <c r="AC675" i="1"/>
  <c r="AE675" i="1"/>
  <c r="AD675" i="1" s="1"/>
  <c r="AF675" i="1"/>
  <c r="AG675" i="1"/>
  <c r="CU675" i="1" s="1"/>
  <c r="AH675" i="1"/>
  <c r="AI675" i="1"/>
  <c r="CW675" i="1" s="1"/>
  <c r="AJ675" i="1"/>
  <c r="CR675" i="1"/>
  <c r="CT675" i="1"/>
  <c r="CV675" i="1"/>
  <c r="CX675" i="1"/>
  <c r="GL675" i="1"/>
  <c r="GO675" i="1"/>
  <c r="GP675" i="1"/>
  <c r="GV675" i="1"/>
  <c r="HC675" i="1"/>
  <c r="I676" i="1"/>
  <c r="S676" i="1"/>
  <c r="AC676" i="1"/>
  <c r="P676" i="1" s="1"/>
  <c r="AE676" i="1"/>
  <c r="AD676" i="1" s="1"/>
  <c r="AF676" i="1"/>
  <c r="AG676" i="1"/>
  <c r="CU676" i="1" s="1"/>
  <c r="T676" i="1" s="1"/>
  <c r="AH676" i="1"/>
  <c r="AI676" i="1"/>
  <c r="CW676" i="1" s="1"/>
  <c r="V676" i="1" s="1"/>
  <c r="AJ676" i="1"/>
  <c r="CR676" i="1"/>
  <c r="CT676" i="1"/>
  <c r="CV676" i="1"/>
  <c r="U676" i="1" s="1"/>
  <c r="CX676" i="1"/>
  <c r="W676" i="1" s="1"/>
  <c r="GL676" i="1"/>
  <c r="GO676" i="1"/>
  <c r="GP676" i="1"/>
  <c r="GV676" i="1"/>
  <c r="HC676" i="1"/>
  <c r="GX676" i="1" s="1"/>
  <c r="AC677" i="1"/>
  <c r="AE677" i="1"/>
  <c r="AD677" i="1" s="1"/>
  <c r="AF677" i="1"/>
  <c r="AG677" i="1"/>
  <c r="CU677" i="1" s="1"/>
  <c r="AH677" i="1"/>
  <c r="AI677" i="1"/>
  <c r="CW677" i="1" s="1"/>
  <c r="AJ677" i="1"/>
  <c r="CR677" i="1"/>
  <c r="CT677" i="1"/>
  <c r="CV677" i="1"/>
  <c r="CX677" i="1"/>
  <c r="GL677" i="1"/>
  <c r="GO677" i="1"/>
  <c r="GP677" i="1"/>
  <c r="GV677" i="1"/>
  <c r="HC677" i="1"/>
  <c r="I678" i="1"/>
  <c r="S678" i="1"/>
  <c r="AC678" i="1"/>
  <c r="P678" i="1" s="1"/>
  <c r="AE678" i="1"/>
  <c r="AD678" i="1" s="1"/>
  <c r="AF678" i="1"/>
  <c r="AG678" i="1"/>
  <c r="CU678" i="1" s="1"/>
  <c r="T678" i="1" s="1"/>
  <c r="AH678" i="1"/>
  <c r="AI678" i="1"/>
  <c r="CW678" i="1" s="1"/>
  <c r="V678" i="1" s="1"/>
  <c r="AJ678" i="1"/>
  <c r="CR678" i="1"/>
  <c r="CT678" i="1"/>
  <c r="CV678" i="1"/>
  <c r="U678" i="1" s="1"/>
  <c r="CX678" i="1"/>
  <c r="W678" i="1" s="1"/>
  <c r="GL678" i="1"/>
  <c r="GO678" i="1"/>
  <c r="GP678" i="1"/>
  <c r="GV678" i="1"/>
  <c r="HC678" i="1"/>
  <c r="GX678" i="1" s="1"/>
  <c r="AC679" i="1"/>
  <c r="AE679" i="1"/>
  <c r="AD679" i="1" s="1"/>
  <c r="AF679" i="1"/>
  <c r="AG679" i="1"/>
  <c r="CU679" i="1" s="1"/>
  <c r="AH679" i="1"/>
  <c r="AI679" i="1"/>
  <c r="CW679" i="1" s="1"/>
  <c r="AJ679" i="1"/>
  <c r="CR679" i="1"/>
  <c r="CT679" i="1"/>
  <c r="CV679" i="1"/>
  <c r="CX679" i="1"/>
  <c r="GL679" i="1"/>
  <c r="GO679" i="1"/>
  <c r="GP679" i="1"/>
  <c r="GV679" i="1"/>
  <c r="HC679" i="1"/>
  <c r="C680" i="1"/>
  <c r="D680" i="1"/>
  <c r="I680" i="1"/>
  <c r="K680" i="1"/>
  <c r="P680" i="1"/>
  <c r="R680" i="1"/>
  <c r="AC680" i="1"/>
  <c r="AD680" i="1"/>
  <c r="AE680" i="1"/>
  <c r="Q680" i="1" s="1"/>
  <c r="AF680" i="1"/>
  <c r="AB680" i="1" s="1"/>
  <c r="AG680" i="1"/>
  <c r="AH680" i="1"/>
  <c r="CV680" i="1" s="1"/>
  <c r="U680" i="1" s="1"/>
  <c r="AI680" i="1"/>
  <c r="AJ680" i="1"/>
  <c r="CX680" i="1" s="1"/>
  <c r="W680" i="1" s="1"/>
  <c r="CQ680" i="1"/>
  <c r="CR680" i="1"/>
  <c r="CS680" i="1"/>
  <c r="CU680" i="1"/>
  <c r="T680" i="1" s="1"/>
  <c r="CW680" i="1"/>
  <c r="V680" i="1" s="1"/>
  <c r="GL680" i="1"/>
  <c r="GO680" i="1"/>
  <c r="GP680" i="1"/>
  <c r="GV680" i="1"/>
  <c r="GX680" i="1"/>
  <c r="HC680" i="1"/>
  <c r="C681" i="1"/>
  <c r="D681" i="1"/>
  <c r="I681" i="1"/>
  <c r="K681" i="1"/>
  <c r="S681" i="1"/>
  <c r="AC681" i="1"/>
  <c r="AE681" i="1"/>
  <c r="R681" i="1" s="1"/>
  <c r="AF681" i="1"/>
  <c r="AG681" i="1"/>
  <c r="CU681" i="1" s="1"/>
  <c r="T681" i="1" s="1"/>
  <c r="AH681" i="1"/>
  <c r="AI681" i="1"/>
  <c r="CW681" i="1" s="1"/>
  <c r="V681" i="1" s="1"/>
  <c r="AJ681" i="1"/>
  <c r="CR681" i="1"/>
  <c r="CT681" i="1"/>
  <c r="CV681" i="1"/>
  <c r="U681" i="1" s="1"/>
  <c r="CX681" i="1"/>
  <c r="W681" i="1" s="1"/>
  <c r="GL681" i="1"/>
  <c r="GO681" i="1"/>
  <c r="GP681" i="1"/>
  <c r="GV681" i="1"/>
  <c r="HC681" i="1" s="1"/>
  <c r="GX681" i="1" s="1"/>
  <c r="I682" i="1"/>
  <c r="K682" i="1"/>
  <c r="P682" i="1"/>
  <c r="R682" i="1"/>
  <c r="AC682" i="1"/>
  <c r="AD682" i="1"/>
  <c r="AE682" i="1"/>
  <c r="Q682" i="1" s="1"/>
  <c r="AF682" i="1"/>
  <c r="AB682" i="1" s="1"/>
  <c r="AG682" i="1"/>
  <c r="AH682" i="1"/>
  <c r="CV682" i="1" s="1"/>
  <c r="U682" i="1" s="1"/>
  <c r="AI682" i="1"/>
  <c r="AJ682" i="1"/>
  <c r="CX682" i="1" s="1"/>
  <c r="W682" i="1" s="1"/>
  <c r="CQ682" i="1"/>
  <c r="CR682" i="1"/>
  <c r="CS682" i="1"/>
  <c r="CU682" i="1"/>
  <c r="T682" i="1" s="1"/>
  <c r="CW682" i="1"/>
  <c r="V682" i="1" s="1"/>
  <c r="GL682" i="1"/>
  <c r="GO682" i="1"/>
  <c r="GP682" i="1"/>
  <c r="GV682" i="1"/>
  <c r="GX682" i="1"/>
  <c r="HC682" i="1"/>
  <c r="I683" i="1"/>
  <c r="S683" i="1" s="1"/>
  <c r="K683" i="1"/>
  <c r="AC683" i="1"/>
  <c r="P683" i="1" s="1"/>
  <c r="AE683" i="1"/>
  <c r="AD683" i="1" s="1"/>
  <c r="AF683" i="1"/>
  <c r="AG683" i="1"/>
  <c r="CU683" i="1" s="1"/>
  <c r="T683" i="1" s="1"/>
  <c r="AH683" i="1"/>
  <c r="AI683" i="1"/>
  <c r="CW683" i="1" s="1"/>
  <c r="V683" i="1" s="1"/>
  <c r="AJ683" i="1"/>
  <c r="CR683" i="1"/>
  <c r="CT683" i="1"/>
  <c r="CV683" i="1"/>
  <c r="U683" i="1" s="1"/>
  <c r="CX683" i="1"/>
  <c r="W683" i="1" s="1"/>
  <c r="GL683" i="1"/>
  <c r="GO683" i="1"/>
  <c r="GP683" i="1"/>
  <c r="GV683" i="1"/>
  <c r="HC683" i="1"/>
  <c r="GX683" i="1" s="1"/>
  <c r="I684" i="1"/>
  <c r="K684" i="1"/>
  <c r="P684" i="1"/>
  <c r="R684" i="1"/>
  <c r="AC684" i="1"/>
  <c r="AD684" i="1"/>
  <c r="AB684" i="1" s="1"/>
  <c r="AE684" i="1"/>
  <c r="Q684" i="1" s="1"/>
  <c r="AF684" i="1"/>
  <c r="S684" i="1" s="1"/>
  <c r="AG684" i="1"/>
  <c r="AH684" i="1"/>
  <c r="CV684" i="1" s="1"/>
  <c r="U684" i="1" s="1"/>
  <c r="AI684" i="1"/>
  <c r="AJ684" i="1"/>
  <c r="CX684" i="1" s="1"/>
  <c r="W684" i="1" s="1"/>
  <c r="CQ684" i="1"/>
  <c r="CR684" i="1"/>
  <c r="CS684" i="1"/>
  <c r="CU684" i="1"/>
  <c r="T684" i="1" s="1"/>
  <c r="CW684" i="1"/>
  <c r="V684" i="1" s="1"/>
  <c r="GL684" i="1"/>
  <c r="GO684" i="1"/>
  <c r="GP684" i="1"/>
  <c r="GV684" i="1"/>
  <c r="GX684" i="1"/>
  <c r="HC684" i="1"/>
  <c r="I685" i="1"/>
  <c r="K685" i="1"/>
  <c r="S685" i="1"/>
  <c r="CY685" i="1" s="1"/>
  <c r="X685" i="1" s="1"/>
  <c r="AC685" i="1"/>
  <c r="AE685" i="1"/>
  <c r="R685" i="1" s="1"/>
  <c r="AF685" i="1"/>
  <c r="AG685" i="1"/>
  <c r="CU685" i="1" s="1"/>
  <c r="T685" i="1" s="1"/>
  <c r="AH685" i="1"/>
  <c r="AI685" i="1"/>
  <c r="CW685" i="1" s="1"/>
  <c r="V685" i="1" s="1"/>
  <c r="AJ685" i="1"/>
  <c r="CR685" i="1"/>
  <c r="CT685" i="1"/>
  <c r="CV685" i="1"/>
  <c r="U685" i="1" s="1"/>
  <c r="CX685" i="1"/>
  <c r="W685" i="1" s="1"/>
  <c r="GL685" i="1"/>
  <c r="GO685" i="1"/>
  <c r="GP685" i="1"/>
  <c r="GV685" i="1"/>
  <c r="HC685" i="1" s="1"/>
  <c r="GX685" i="1" s="1"/>
  <c r="I686" i="1"/>
  <c r="K686" i="1"/>
  <c r="P686" i="1"/>
  <c r="R686" i="1"/>
  <c r="AC686" i="1"/>
  <c r="AD686" i="1"/>
  <c r="AE686" i="1"/>
  <c r="Q686" i="1" s="1"/>
  <c r="AF686" i="1"/>
  <c r="AB686" i="1" s="1"/>
  <c r="AG686" i="1"/>
  <c r="AH686" i="1"/>
  <c r="CV686" i="1" s="1"/>
  <c r="U686" i="1" s="1"/>
  <c r="AI686" i="1"/>
  <c r="AJ686" i="1"/>
  <c r="CX686" i="1" s="1"/>
  <c r="W686" i="1" s="1"/>
  <c r="CQ686" i="1"/>
  <c r="CR686" i="1"/>
  <c r="CS686" i="1"/>
  <c r="CU686" i="1"/>
  <c r="T686" i="1" s="1"/>
  <c r="CW686" i="1"/>
  <c r="V686" i="1" s="1"/>
  <c r="GL686" i="1"/>
  <c r="GO686" i="1"/>
  <c r="GP686" i="1"/>
  <c r="GV686" i="1"/>
  <c r="GX686" i="1"/>
  <c r="HC686" i="1"/>
  <c r="I687" i="1"/>
  <c r="S687" i="1" s="1"/>
  <c r="K687" i="1"/>
  <c r="AC687" i="1"/>
  <c r="P687" i="1" s="1"/>
  <c r="AE687" i="1"/>
  <c r="AD687" i="1" s="1"/>
  <c r="AF687" i="1"/>
  <c r="AG687" i="1"/>
  <c r="CU687" i="1" s="1"/>
  <c r="T687" i="1" s="1"/>
  <c r="AH687" i="1"/>
  <c r="AI687" i="1"/>
  <c r="CW687" i="1" s="1"/>
  <c r="V687" i="1" s="1"/>
  <c r="AJ687" i="1"/>
  <c r="CR687" i="1"/>
  <c r="CT687" i="1"/>
  <c r="CV687" i="1"/>
  <c r="U687" i="1" s="1"/>
  <c r="CX687" i="1"/>
  <c r="W687" i="1" s="1"/>
  <c r="GL687" i="1"/>
  <c r="GO687" i="1"/>
  <c r="GP687" i="1"/>
  <c r="GV687" i="1"/>
  <c r="HC687" i="1"/>
  <c r="GX687" i="1" s="1"/>
  <c r="C688" i="1"/>
  <c r="D688" i="1"/>
  <c r="I688" i="1"/>
  <c r="K688" i="1"/>
  <c r="P688" i="1"/>
  <c r="R688" i="1"/>
  <c r="AC688" i="1"/>
  <c r="AD688" i="1"/>
  <c r="AE688" i="1"/>
  <c r="Q688" i="1" s="1"/>
  <c r="AF688" i="1"/>
  <c r="AB688" i="1" s="1"/>
  <c r="AG688" i="1"/>
  <c r="AH688" i="1"/>
  <c r="CV688" i="1" s="1"/>
  <c r="U688" i="1" s="1"/>
  <c r="AI688" i="1"/>
  <c r="AJ688" i="1"/>
  <c r="CX688" i="1" s="1"/>
  <c r="W688" i="1" s="1"/>
  <c r="CQ688" i="1"/>
  <c r="CR688" i="1"/>
  <c r="CS688" i="1"/>
  <c r="CU688" i="1"/>
  <c r="T688" i="1" s="1"/>
  <c r="CW688" i="1"/>
  <c r="V688" i="1" s="1"/>
  <c r="GL688" i="1"/>
  <c r="GO688" i="1"/>
  <c r="GP688" i="1"/>
  <c r="GV688" i="1"/>
  <c r="GX688" i="1"/>
  <c r="HC688" i="1"/>
  <c r="C689" i="1"/>
  <c r="D689" i="1"/>
  <c r="I689" i="1"/>
  <c r="K689" i="1"/>
  <c r="S689" i="1"/>
  <c r="AC689" i="1"/>
  <c r="AE689" i="1"/>
  <c r="R689" i="1" s="1"/>
  <c r="AF689" i="1"/>
  <c r="AG689" i="1"/>
  <c r="CU689" i="1" s="1"/>
  <c r="T689" i="1" s="1"/>
  <c r="AH689" i="1"/>
  <c r="AI689" i="1"/>
  <c r="CW689" i="1" s="1"/>
  <c r="V689" i="1" s="1"/>
  <c r="AJ689" i="1"/>
  <c r="CR689" i="1"/>
  <c r="CT689" i="1"/>
  <c r="CV689" i="1"/>
  <c r="U689" i="1" s="1"/>
  <c r="CX689" i="1"/>
  <c r="W689" i="1" s="1"/>
  <c r="GL689" i="1"/>
  <c r="GO689" i="1"/>
  <c r="GP689" i="1"/>
  <c r="GV689" i="1"/>
  <c r="HC689" i="1" s="1"/>
  <c r="GX689" i="1" s="1"/>
  <c r="I691" i="1"/>
  <c r="S691" i="1"/>
  <c r="CY691" i="1" s="1"/>
  <c r="X691" i="1" s="1"/>
  <c r="AC691" i="1"/>
  <c r="AE691" i="1"/>
  <c r="R691" i="1" s="1"/>
  <c r="AF691" i="1"/>
  <c r="AG691" i="1"/>
  <c r="CU691" i="1" s="1"/>
  <c r="T691" i="1" s="1"/>
  <c r="AH691" i="1"/>
  <c r="AI691" i="1"/>
  <c r="CW691" i="1" s="1"/>
  <c r="V691" i="1" s="1"/>
  <c r="AJ691" i="1"/>
  <c r="CR691" i="1"/>
  <c r="CT691" i="1"/>
  <c r="CV691" i="1"/>
  <c r="U691" i="1" s="1"/>
  <c r="CX691" i="1"/>
  <c r="W691" i="1" s="1"/>
  <c r="GL691" i="1"/>
  <c r="GO691" i="1"/>
  <c r="GP691" i="1"/>
  <c r="GV691" i="1"/>
  <c r="HC691" i="1" s="1"/>
  <c r="GX691" i="1" s="1"/>
  <c r="AC692" i="1"/>
  <c r="AE692" i="1"/>
  <c r="AF692" i="1"/>
  <c r="AG692" i="1"/>
  <c r="CU692" i="1" s="1"/>
  <c r="AH692" i="1"/>
  <c r="AI692" i="1"/>
  <c r="CW692" i="1" s="1"/>
  <c r="AJ692" i="1"/>
  <c r="CR692" i="1"/>
  <c r="CT692" i="1"/>
  <c r="CV692" i="1"/>
  <c r="CX692" i="1"/>
  <c r="GL692" i="1"/>
  <c r="GO692" i="1"/>
  <c r="GP692" i="1"/>
  <c r="GV692" i="1"/>
  <c r="HC692" i="1" s="1"/>
  <c r="I693" i="1"/>
  <c r="S693" i="1"/>
  <c r="CY693" i="1" s="1"/>
  <c r="X693" i="1" s="1"/>
  <c r="AC693" i="1"/>
  <c r="AE693" i="1"/>
  <c r="R693" i="1" s="1"/>
  <c r="AF693" i="1"/>
  <c r="AG693" i="1"/>
  <c r="CU693" i="1" s="1"/>
  <c r="T693" i="1" s="1"/>
  <c r="AH693" i="1"/>
  <c r="AI693" i="1"/>
  <c r="CW693" i="1" s="1"/>
  <c r="V693" i="1" s="1"/>
  <c r="AJ693" i="1"/>
  <c r="CR693" i="1"/>
  <c r="CT693" i="1"/>
  <c r="CV693" i="1"/>
  <c r="U693" i="1" s="1"/>
  <c r="CX693" i="1"/>
  <c r="W693" i="1" s="1"/>
  <c r="GL693" i="1"/>
  <c r="GO693" i="1"/>
  <c r="GP693" i="1"/>
  <c r="GV693" i="1"/>
  <c r="HC693" i="1" s="1"/>
  <c r="GX693" i="1" s="1"/>
  <c r="AC694" i="1"/>
  <c r="AE694" i="1"/>
  <c r="AF694" i="1"/>
  <c r="AG694" i="1"/>
  <c r="CU694" i="1" s="1"/>
  <c r="AH694" i="1"/>
  <c r="AI694" i="1"/>
  <c r="CW694" i="1" s="1"/>
  <c r="AJ694" i="1"/>
  <c r="CR694" i="1"/>
  <c r="CT694" i="1"/>
  <c r="CV694" i="1"/>
  <c r="CX694" i="1"/>
  <c r="GL694" i="1"/>
  <c r="GO694" i="1"/>
  <c r="GP694" i="1"/>
  <c r="GV694" i="1"/>
  <c r="HC694" i="1" s="1"/>
  <c r="I695" i="1"/>
  <c r="S695" i="1"/>
  <c r="CY695" i="1" s="1"/>
  <c r="X695" i="1" s="1"/>
  <c r="AC695" i="1"/>
  <c r="AE695" i="1"/>
  <c r="R695" i="1" s="1"/>
  <c r="AF695" i="1"/>
  <c r="AG695" i="1"/>
  <c r="CU695" i="1" s="1"/>
  <c r="T695" i="1" s="1"/>
  <c r="AH695" i="1"/>
  <c r="AI695" i="1"/>
  <c r="CW695" i="1" s="1"/>
  <c r="V695" i="1" s="1"/>
  <c r="AJ695" i="1"/>
  <c r="CR695" i="1"/>
  <c r="CT695" i="1"/>
  <c r="CV695" i="1"/>
  <c r="U695" i="1" s="1"/>
  <c r="CX695" i="1"/>
  <c r="W695" i="1" s="1"/>
  <c r="GL695" i="1"/>
  <c r="GO695" i="1"/>
  <c r="GP695" i="1"/>
  <c r="GV695" i="1"/>
  <c r="HC695" i="1" s="1"/>
  <c r="GX695" i="1" s="1"/>
  <c r="AC696" i="1"/>
  <c r="AE696" i="1"/>
  <c r="AF696" i="1"/>
  <c r="AG696" i="1"/>
  <c r="CU696" i="1" s="1"/>
  <c r="AH696" i="1"/>
  <c r="AI696" i="1"/>
  <c r="CW696" i="1" s="1"/>
  <c r="AJ696" i="1"/>
  <c r="CR696" i="1"/>
  <c r="CT696" i="1"/>
  <c r="CV696" i="1"/>
  <c r="CX696" i="1"/>
  <c r="GL696" i="1"/>
  <c r="GO696" i="1"/>
  <c r="GP696" i="1"/>
  <c r="GV696" i="1"/>
  <c r="HC696" i="1" s="1"/>
  <c r="I697" i="1"/>
  <c r="S697" i="1"/>
  <c r="CY697" i="1" s="1"/>
  <c r="X697" i="1" s="1"/>
  <c r="AC697" i="1"/>
  <c r="AE697" i="1"/>
  <c r="R697" i="1" s="1"/>
  <c r="AF697" i="1"/>
  <c r="AG697" i="1"/>
  <c r="CU697" i="1" s="1"/>
  <c r="T697" i="1" s="1"/>
  <c r="AH697" i="1"/>
  <c r="AI697" i="1"/>
  <c r="CW697" i="1" s="1"/>
  <c r="V697" i="1" s="1"/>
  <c r="AJ697" i="1"/>
  <c r="CR697" i="1"/>
  <c r="CT697" i="1"/>
  <c r="CV697" i="1"/>
  <c r="U697" i="1" s="1"/>
  <c r="CX697" i="1"/>
  <c r="W697" i="1" s="1"/>
  <c r="GL697" i="1"/>
  <c r="GO697" i="1"/>
  <c r="GP697" i="1"/>
  <c r="GV697" i="1"/>
  <c r="HC697" i="1" s="1"/>
  <c r="GX697" i="1" s="1"/>
  <c r="AC698" i="1"/>
  <c r="AE698" i="1"/>
  <c r="AF698" i="1"/>
  <c r="AG698" i="1"/>
  <c r="CU698" i="1" s="1"/>
  <c r="AH698" i="1"/>
  <c r="AI698" i="1"/>
  <c r="CW698" i="1" s="1"/>
  <c r="AJ698" i="1"/>
  <c r="CR698" i="1"/>
  <c r="CT698" i="1"/>
  <c r="CV698" i="1"/>
  <c r="CX698" i="1"/>
  <c r="GL698" i="1"/>
  <c r="GO698" i="1"/>
  <c r="GP698" i="1"/>
  <c r="GV698" i="1"/>
  <c r="HC698" i="1" s="1"/>
  <c r="C699" i="1"/>
  <c r="D699" i="1"/>
  <c r="I699" i="1"/>
  <c r="K699" i="1"/>
  <c r="P699" i="1"/>
  <c r="R699" i="1"/>
  <c r="AC699" i="1"/>
  <c r="AD699" i="1"/>
  <c r="AB699" i="1" s="1"/>
  <c r="AE699" i="1"/>
  <c r="Q699" i="1" s="1"/>
  <c r="AF699" i="1"/>
  <c r="S699" i="1" s="1"/>
  <c r="AG699" i="1"/>
  <c r="AH699" i="1"/>
  <c r="CV699" i="1" s="1"/>
  <c r="U699" i="1" s="1"/>
  <c r="AI699" i="1"/>
  <c r="AJ699" i="1"/>
  <c r="CX699" i="1" s="1"/>
  <c r="W699" i="1" s="1"/>
  <c r="CQ699" i="1"/>
  <c r="CR699" i="1"/>
  <c r="CS699" i="1"/>
  <c r="CU699" i="1"/>
  <c r="T699" i="1" s="1"/>
  <c r="CW699" i="1"/>
  <c r="V699" i="1" s="1"/>
  <c r="GL699" i="1"/>
  <c r="GO699" i="1"/>
  <c r="GP699" i="1"/>
  <c r="GV699" i="1"/>
  <c r="GX699" i="1"/>
  <c r="HC699" i="1"/>
  <c r="C700" i="1"/>
  <c r="D700" i="1"/>
  <c r="I700" i="1"/>
  <c r="S700" i="1" s="1"/>
  <c r="K700" i="1"/>
  <c r="AC700" i="1"/>
  <c r="P700" i="1" s="1"/>
  <c r="AE700" i="1"/>
  <c r="AD700" i="1" s="1"/>
  <c r="AF700" i="1"/>
  <c r="AG700" i="1"/>
  <c r="CU700" i="1" s="1"/>
  <c r="T700" i="1" s="1"/>
  <c r="AH700" i="1"/>
  <c r="AI700" i="1"/>
  <c r="CW700" i="1" s="1"/>
  <c r="V700" i="1" s="1"/>
  <c r="AJ700" i="1"/>
  <c r="CR700" i="1"/>
  <c r="CT700" i="1"/>
  <c r="CV700" i="1"/>
  <c r="U700" i="1" s="1"/>
  <c r="CX700" i="1"/>
  <c r="W700" i="1" s="1"/>
  <c r="GL700" i="1"/>
  <c r="GO700" i="1"/>
  <c r="GP700" i="1"/>
  <c r="GV700" i="1"/>
  <c r="HC700" i="1"/>
  <c r="GX700" i="1" s="1"/>
  <c r="I701" i="1"/>
  <c r="S701" i="1"/>
  <c r="AC701" i="1"/>
  <c r="P701" i="1" s="1"/>
  <c r="AE701" i="1"/>
  <c r="AD701" i="1" s="1"/>
  <c r="AF701" i="1"/>
  <c r="AG701" i="1"/>
  <c r="CU701" i="1" s="1"/>
  <c r="T701" i="1" s="1"/>
  <c r="AH701" i="1"/>
  <c r="AI701" i="1"/>
  <c r="CW701" i="1" s="1"/>
  <c r="V701" i="1" s="1"/>
  <c r="AJ701" i="1"/>
  <c r="CR701" i="1"/>
  <c r="CT701" i="1"/>
  <c r="CV701" i="1"/>
  <c r="U701" i="1" s="1"/>
  <c r="CX701" i="1"/>
  <c r="W701" i="1" s="1"/>
  <c r="GL701" i="1"/>
  <c r="GN701" i="1"/>
  <c r="GO701" i="1"/>
  <c r="GP701" i="1"/>
  <c r="GV701" i="1"/>
  <c r="GX701" i="1"/>
  <c r="HC701" i="1"/>
  <c r="AC702" i="1"/>
  <c r="AD702" i="1"/>
  <c r="AB702" i="1" s="1"/>
  <c r="AE702" i="1"/>
  <c r="AF702" i="1"/>
  <c r="AG702" i="1"/>
  <c r="AH702" i="1"/>
  <c r="CV702" i="1" s="1"/>
  <c r="AI702" i="1"/>
  <c r="AJ702" i="1"/>
  <c r="CX702" i="1" s="1"/>
  <c r="CQ702" i="1"/>
  <c r="CR702" i="1"/>
  <c r="CS702" i="1"/>
  <c r="CU702" i="1"/>
  <c r="CW702" i="1"/>
  <c r="GL702" i="1"/>
  <c r="GN702" i="1"/>
  <c r="GO702" i="1"/>
  <c r="GP702" i="1"/>
  <c r="GV702" i="1"/>
  <c r="HC702" i="1" s="1"/>
  <c r="C703" i="1"/>
  <c r="D703" i="1"/>
  <c r="I703" i="1"/>
  <c r="K703" i="1"/>
  <c r="P703" i="1"/>
  <c r="R703" i="1"/>
  <c r="AC703" i="1"/>
  <c r="AD703" i="1"/>
  <c r="AB703" i="1" s="1"/>
  <c r="AE703" i="1"/>
  <c r="Q703" i="1" s="1"/>
  <c r="AF703" i="1"/>
  <c r="S703" i="1" s="1"/>
  <c r="AG703" i="1"/>
  <c r="AH703" i="1"/>
  <c r="CV703" i="1" s="1"/>
  <c r="U703" i="1" s="1"/>
  <c r="AI703" i="1"/>
  <c r="AJ703" i="1"/>
  <c r="CX703" i="1" s="1"/>
  <c r="W703" i="1" s="1"/>
  <c r="CQ703" i="1"/>
  <c r="CR703" i="1"/>
  <c r="CS703" i="1"/>
  <c r="CU703" i="1"/>
  <c r="T703" i="1" s="1"/>
  <c r="CW703" i="1"/>
  <c r="V703" i="1" s="1"/>
  <c r="GL703" i="1"/>
  <c r="GO703" i="1"/>
  <c r="GP703" i="1"/>
  <c r="GV703" i="1"/>
  <c r="GX703" i="1"/>
  <c r="HC703" i="1"/>
  <c r="C704" i="1"/>
  <c r="D704" i="1"/>
  <c r="I704" i="1"/>
  <c r="S704" i="1" s="1"/>
  <c r="K704" i="1"/>
  <c r="AC704" i="1"/>
  <c r="P704" i="1" s="1"/>
  <c r="AE704" i="1"/>
  <c r="AD704" i="1" s="1"/>
  <c r="AF704" i="1"/>
  <c r="AG704" i="1"/>
  <c r="CU704" i="1" s="1"/>
  <c r="T704" i="1" s="1"/>
  <c r="AH704" i="1"/>
  <c r="AI704" i="1"/>
  <c r="CW704" i="1" s="1"/>
  <c r="V704" i="1" s="1"/>
  <c r="AJ704" i="1"/>
  <c r="CR704" i="1"/>
  <c r="CT704" i="1"/>
  <c r="CV704" i="1"/>
  <c r="U704" i="1" s="1"/>
  <c r="CX704" i="1"/>
  <c r="W704" i="1" s="1"/>
  <c r="GL704" i="1"/>
  <c r="GO704" i="1"/>
  <c r="GP704" i="1"/>
  <c r="GV704" i="1"/>
  <c r="HC704" i="1"/>
  <c r="GX704" i="1" s="1"/>
  <c r="C705" i="1"/>
  <c r="D705" i="1"/>
  <c r="I705" i="1"/>
  <c r="K705" i="1"/>
  <c r="P705" i="1"/>
  <c r="R705" i="1"/>
  <c r="AC705" i="1"/>
  <c r="AD705" i="1"/>
  <c r="AE705" i="1"/>
  <c r="Q705" i="1" s="1"/>
  <c r="AF705" i="1"/>
  <c r="AB705" i="1" s="1"/>
  <c r="AG705" i="1"/>
  <c r="AH705" i="1"/>
  <c r="CV705" i="1" s="1"/>
  <c r="U705" i="1" s="1"/>
  <c r="AI705" i="1"/>
  <c r="AJ705" i="1"/>
  <c r="CX705" i="1" s="1"/>
  <c r="W705" i="1" s="1"/>
  <c r="CQ705" i="1"/>
  <c r="CR705" i="1"/>
  <c r="CS705" i="1"/>
  <c r="CU705" i="1"/>
  <c r="T705" i="1" s="1"/>
  <c r="CW705" i="1"/>
  <c r="V705" i="1" s="1"/>
  <c r="GL705" i="1"/>
  <c r="GO705" i="1"/>
  <c r="GP705" i="1"/>
  <c r="GV705" i="1"/>
  <c r="HC705" i="1" s="1"/>
  <c r="GX705" i="1" s="1"/>
  <c r="C706" i="1"/>
  <c r="D706" i="1"/>
  <c r="I706" i="1"/>
  <c r="K706" i="1"/>
  <c r="S706" i="1"/>
  <c r="AC706" i="1"/>
  <c r="AE706" i="1"/>
  <c r="R706" i="1" s="1"/>
  <c r="AF706" i="1"/>
  <c r="AG706" i="1"/>
  <c r="CU706" i="1" s="1"/>
  <c r="T706" i="1" s="1"/>
  <c r="AH706" i="1"/>
  <c r="AI706" i="1"/>
  <c r="CW706" i="1" s="1"/>
  <c r="V706" i="1" s="1"/>
  <c r="AJ706" i="1"/>
  <c r="CR706" i="1"/>
  <c r="CT706" i="1"/>
  <c r="CV706" i="1"/>
  <c r="U706" i="1" s="1"/>
  <c r="CX706" i="1"/>
  <c r="W706" i="1" s="1"/>
  <c r="GL706" i="1"/>
  <c r="GO706" i="1"/>
  <c r="GP706" i="1"/>
  <c r="GV706" i="1"/>
  <c r="HC706" i="1" s="1"/>
  <c r="GX706" i="1" s="1"/>
  <c r="I707" i="1"/>
  <c r="S707" i="1"/>
  <c r="AC707" i="1"/>
  <c r="AE707" i="1"/>
  <c r="R707" i="1" s="1"/>
  <c r="AF707" i="1"/>
  <c r="AG707" i="1"/>
  <c r="CU707" i="1" s="1"/>
  <c r="T707" i="1" s="1"/>
  <c r="AH707" i="1"/>
  <c r="AI707" i="1"/>
  <c r="CW707" i="1" s="1"/>
  <c r="V707" i="1" s="1"/>
  <c r="AJ707" i="1"/>
  <c r="CR707" i="1"/>
  <c r="CT707" i="1"/>
  <c r="CV707" i="1"/>
  <c r="U707" i="1" s="1"/>
  <c r="CX707" i="1"/>
  <c r="W707" i="1" s="1"/>
  <c r="GL707" i="1"/>
  <c r="GO707" i="1"/>
  <c r="GP707" i="1"/>
  <c r="GV707" i="1"/>
  <c r="HC707" i="1" s="1"/>
  <c r="GX707" i="1" s="1"/>
  <c r="AC708" i="1"/>
  <c r="AE708" i="1"/>
  <c r="AF708" i="1"/>
  <c r="AG708" i="1"/>
  <c r="CU708" i="1" s="1"/>
  <c r="AH708" i="1"/>
  <c r="AI708" i="1"/>
  <c r="CW708" i="1" s="1"/>
  <c r="AJ708" i="1"/>
  <c r="CR708" i="1"/>
  <c r="CT708" i="1"/>
  <c r="CV708" i="1"/>
  <c r="CX708" i="1"/>
  <c r="GL708" i="1"/>
  <c r="GO708" i="1"/>
  <c r="GP708" i="1"/>
  <c r="GV708" i="1"/>
  <c r="HC708" i="1" s="1"/>
  <c r="C709" i="1"/>
  <c r="D709" i="1"/>
  <c r="I709" i="1"/>
  <c r="K709" i="1"/>
  <c r="P709" i="1"/>
  <c r="R709" i="1"/>
  <c r="AC709" i="1"/>
  <c r="AD709" i="1"/>
  <c r="AB709" i="1" s="1"/>
  <c r="AE709" i="1"/>
  <c r="Q709" i="1" s="1"/>
  <c r="AF709" i="1"/>
  <c r="S709" i="1" s="1"/>
  <c r="AG709" i="1"/>
  <c r="AH709" i="1"/>
  <c r="CV709" i="1" s="1"/>
  <c r="U709" i="1" s="1"/>
  <c r="AI709" i="1"/>
  <c r="AJ709" i="1"/>
  <c r="CX709" i="1" s="1"/>
  <c r="W709" i="1" s="1"/>
  <c r="CQ709" i="1"/>
  <c r="CR709" i="1"/>
  <c r="CS709" i="1"/>
  <c r="CU709" i="1"/>
  <c r="T709" i="1" s="1"/>
  <c r="CW709" i="1"/>
  <c r="V709" i="1" s="1"/>
  <c r="GL709" i="1"/>
  <c r="GO709" i="1"/>
  <c r="GP709" i="1"/>
  <c r="GV709" i="1"/>
  <c r="GX709" i="1"/>
  <c r="HC709" i="1"/>
  <c r="C710" i="1"/>
  <c r="D710" i="1"/>
  <c r="I710" i="1"/>
  <c r="S710" i="1" s="1"/>
  <c r="K710" i="1"/>
  <c r="AC710" i="1"/>
  <c r="P710" i="1" s="1"/>
  <c r="AE710" i="1"/>
  <c r="AD710" i="1" s="1"/>
  <c r="AF710" i="1"/>
  <c r="AG710" i="1"/>
  <c r="CU710" i="1" s="1"/>
  <c r="T710" i="1" s="1"/>
  <c r="AH710" i="1"/>
  <c r="AI710" i="1"/>
  <c r="CW710" i="1" s="1"/>
  <c r="V710" i="1" s="1"/>
  <c r="AJ710" i="1"/>
  <c r="CR710" i="1"/>
  <c r="CT710" i="1"/>
  <c r="CV710" i="1"/>
  <c r="U710" i="1" s="1"/>
  <c r="CX710" i="1"/>
  <c r="W710" i="1" s="1"/>
  <c r="GL710" i="1"/>
  <c r="GO710" i="1"/>
  <c r="GP710" i="1"/>
  <c r="GV710" i="1"/>
  <c r="HC710" i="1"/>
  <c r="GX710" i="1" s="1"/>
  <c r="I711" i="1"/>
  <c r="S711" i="1"/>
  <c r="AC711" i="1"/>
  <c r="P711" i="1" s="1"/>
  <c r="AE711" i="1"/>
  <c r="AD711" i="1" s="1"/>
  <c r="AF711" i="1"/>
  <c r="AG711" i="1"/>
  <c r="CU711" i="1" s="1"/>
  <c r="T711" i="1" s="1"/>
  <c r="AH711" i="1"/>
  <c r="AI711" i="1"/>
  <c r="CW711" i="1" s="1"/>
  <c r="V711" i="1" s="1"/>
  <c r="AJ711" i="1"/>
  <c r="CR711" i="1"/>
  <c r="CT711" i="1"/>
  <c r="CV711" i="1"/>
  <c r="U711" i="1" s="1"/>
  <c r="CX711" i="1"/>
  <c r="W711" i="1" s="1"/>
  <c r="GL711" i="1"/>
  <c r="GN711" i="1"/>
  <c r="GO711" i="1"/>
  <c r="GP711" i="1"/>
  <c r="GV711" i="1"/>
  <c r="GX711" i="1"/>
  <c r="HC711" i="1"/>
  <c r="AC712" i="1"/>
  <c r="AD712" i="1"/>
  <c r="AB712" i="1" s="1"/>
  <c r="AE712" i="1"/>
  <c r="AF712" i="1"/>
  <c r="AG712" i="1"/>
  <c r="AH712" i="1"/>
  <c r="CV712" i="1" s="1"/>
  <c r="AI712" i="1"/>
  <c r="AJ712" i="1"/>
  <c r="CX712" i="1" s="1"/>
  <c r="CQ712" i="1"/>
  <c r="CR712" i="1"/>
  <c r="CS712" i="1"/>
  <c r="CU712" i="1"/>
  <c r="CW712" i="1"/>
  <c r="GL712" i="1"/>
  <c r="GN712" i="1"/>
  <c r="GO712" i="1"/>
  <c r="GP712" i="1"/>
  <c r="GV712" i="1"/>
  <c r="HC712" i="1" s="1"/>
  <c r="C713" i="1"/>
  <c r="D713" i="1"/>
  <c r="I713" i="1"/>
  <c r="K713" i="1"/>
  <c r="P713" i="1"/>
  <c r="R713" i="1"/>
  <c r="AC713" i="1"/>
  <c r="AD713" i="1"/>
  <c r="AB713" i="1" s="1"/>
  <c r="AE713" i="1"/>
  <c r="Q713" i="1" s="1"/>
  <c r="AF713" i="1"/>
  <c r="S713" i="1" s="1"/>
  <c r="AG713" i="1"/>
  <c r="AH713" i="1"/>
  <c r="CV713" i="1" s="1"/>
  <c r="U713" i="1" s="1"/>
  <c r="AI713" i="1"/>
  <c r="AJ713" i="1"/>
  <c r="CX713" i="1" s="1"/>
  <c r="W713" i="1" s="1"/>
  <c r="CQ713" i="1"/>
  <c r="CR713" i="1"/>
  <c r="CS713" i="1"/>
  <c r="CU713" i="1"/>
  <c r="T713" i="1" s="1"/>
  <c r="CW713" i="1"/>
  <c r="V713" i="1" s="1"/>
  <c r="GL713" i="1"/>
  <c r="GO713" i="1"/>
  <c r="GP713" i="1"/>
  <c r="GV713" i="1"/>
  <c r="GX713" i="1"/>
  <c r="HC713" i="1"/>
  <c r="C714" i="1"/>
  <c r="D714" i="1"/>
  <c r="I714" i="1"/>
  <c r="S714" i="1" s="1"/>
  <c r="K714" i="1"/>
  <c r="AC714" i="1"/>
  <c r="P714" i="1" s="1"/>
  <c r="AE714" i="1"/>
  <c r="AD714" i="1" s="1"/>
  <c r="AF714" i="1"/>
  <c r="AG714" i="1"/>
  <c r="CU714" i="1" s="1"/>
  <c r="T714" i="1" s="1"/>
  <c r="AH714" i="1"/>
  <c r="AI714" i="1"/>
  <c r="CW714" i="1" s="1"/>
  <c r="V714" i="1" s="1"/>
  <c r="AJ714" i="1"/>
  <c r="CR714" i="1"/>
  <c r="CT714" i="1"/>
  <c r="CV714" i="1"/>
  <c r="U714" i="1" s="1"/>
  <c r="CX714" i="1"/>
  <c r="W714" i="1" s="1"/>
  <c r="GL714" i="1"/>
  <c r="GO714" i="1"/>
  <c r="GP714" i="1"/>
  <c r="GV714" i="1"/>
  <c r="HC714" i="1"/>
  <c r="GX714" i="1" s="1"/>
  <c r="P715" i="1"/>
  <c r="R715" i="1"/>
  <c r="AC715" i="1"/>
  <c r="AD715" i="1"/>
  <c r="AE715" i="1"/>
  <c r="Q715" i="1" s="1"/>
  <c r="AF715" i="1"/>
  <c r="AB715" i="1" s="1"/>
  <c r="AG715" i="1"/>
  <c r="AH715" i="1"/>
  <c r="CV715" i="1" s="1"/>
  <c r="U715" i="1" s="1"/>
  <c r="AI715" i="1"/>
  <c r="AJ715" i="1"/>
  <c r="CX715" i="1" s="1"/>
  <c r="W715" i="1" s="1"/>
  <c r="CQ715" i="1"/>
  <c r="CR715" i="1"/>
  <c r="CS715" i="1"/>
  <c r="CU715" i="1"/>
  <c r="T715" i="1" s="1"/>
  <c r="CW715" i="1"/>
  <c r="V715" i="1" s="1"/>
  <c r="GL715" i="1"/>
  <c r="GO715" i="1"/>
  <c r="GP715" i="1"/>
  <c r="GV715" i="1"/>
  <c r="HC715" i="1" s="1"/>
  <c r="GX715" i="1" s="1"/>
  <c r="S716" i="1"/>
  <c r="CY716" i="1" s="1"/>
  <c r="X716" i="1" s="1"/>
  <c r="AC716" i="1"/>
  <c r="AE716" i="1"/>
  <c r="R716" i="1" s="1"/>
  <c r="AF716" i="1"/>
  <c r="AG716" i="1"/>
  <c r="CU716" i="1" s="1"/>
  <c r="T716" i="1" s="1"/>
  <c r="AH716" i="1"/>
  <c r="AI716" i="1"/>
  <c r="CW716" i="1" s="1"/>
  <c r="V716" i="1" s="1"/>
  <c r="AJ716" i="1"/>
  <c r="CR716" i="1"/>
  <c r="CT716" i="1"/>
  <c r="CV716" i="1"/>
  <c r="U716" i="1" s="1"/>
  <c r="CX716" i="1"/>
  <c r="W716" i="1" s="1"/>
  <c r="GL716" i="1"/>
  <c r="GO716" i="1"/>
  <c r="GP716" i="1"/>
  <c r="GV716" i="1"/>
  <c r="HC716" i="1" s="1"/>
  <c r="GX716" i="1" s="1"/>
  <c r="C717" i="1"/>
  <c r="D717" i="1"/>
  <c r="I717" i="1"/>
  <c r="K717" i="1"/>
  <c r="P717" i="1"/>
  <c r="R717" i="1"/>
  <c r="AC717" i="1"/>
  <c r="AD717" i="1"/>
  <c r="AB717" i="1" s="1"/>
  <c r="AE717" i="1"/>
  <c r="Q717" i="1" s="1"/>
  <c r="AF717" i="1"/>
  <c r="S717" i="1" s="1"/>
  <c r="AG717" i="1"/>
  <c r="AH717" i="1"/>
  <c r="CV717" i="1" s="1"/>
  <c r="U717" i="1" s="1"/>
  <c r="AI717" i="1"/>
  <c r="AJ717" i="1"/>
  <c r="CX717" i="1" s="1"/>
  <c r="W717" i="1" s="1"/>
  <c r="CQ717" i="1"/>
  <c r="CR717" i="1"/>
  <c r="CS717" i="1"/>
  <c r="CU717" i="1"/>
  <c r="T717" i="1" s="1"/>
  <c r="CW717" i="1"/>
  <c r="V717" i="1" s="1"/>
  <c r="GL717" i="1"/>
  <c r="GO717" i="1"/>
  <c r="GP717" i="1"/>
  <c r="GV717" i="1"/>
  <c r="GX717" i="1"/>
  <c r="HC717" i="1"/>
  <c r="C718" i="1"/>
  <c r="D718" i="1"/>
  <c r="I718" i="1"/>
  <c r="I720" i="1" s="1"/>
  <c r="K718" i="1"/>
  <c r="AC718" i="1"/>
  <c r="P718" i="1" s="1"/>
  <c r="AE718" i="1"/>
  <c r="AD718" i="1" s="1"/>
  <c r="AF718" i="1"/>
  <c r="AG718" i="1"/>
  <c r="CU718" i="1" s="1"/>
  <c r="T718" i="1" s="1"/>
  <c r="AH718" i="1"/>
  <c r="AI718" i="1"/>
  <c r="CW718" i="1" s="1"/>
  <c r="V718" i="1" s="1"/>
  <c r="AJ718" i="1"/>
  <c r="CR718" i="1"/>
  <c r="CT718" i="1"/>
  <c r="CV718" i="1"/>
  <c r="U718" i="1" s="1"/>
  <c r="CX718" i="1"/>
  <c r="W718" i="1" s="1"/>
  <c r="GL718" i="1"/>
  <c r="GO718" i="1"/>
  <c r="GP718" i="1"/>
  <c r="GV718" i="1"/>
  <c r="HC718" i="1"/>
  <c r="GX718" i="1" s="1"/>
  <c r="I719" i="1"/>
  <c r="S719" i="1"/>
  <c r="AC719" i="1"/>
  <c r="P719" i="1" s="1"/>
  <c r="AE719" i="1"/>
  <c r="AD719" i="1" s="1"/>
  <c r="AF719" i="1"/>
  <c r="AG719" i="1"/>
  <c r="CU719" i="1" s="1"/>
  <c r="T719" i="1" s="1"/>
  <c r="AH719" i="1"/>
  <c r="AI719" i="1"/>
  <c r="CW719" i="1" s="1"/>
  <c r="V719" i="1" s="1"/>
  <c r="AJ719" i="1"/>
  <c r="CR719" i="1"/>
  <c r="CT719" i="1"/>
  <c r="CV719" i="1"/>
  <c r="U719" i="1" s="1"/>
  <c r="CX719" i="1"/>
  <c r="W719" i="1" s="1"/>
  <c r="GL719" i="1"/>
  <c r="GO719" i="1"/>
  <c r="GP719" i="1"/>
  <c r="GV719" i="1"/>
  <c r="HC719" i="1"/>
  <c r="GX719" i="1" s="1"/>
  <c r="AC720" i="1"/>
  <c r="P720" i="1" s="1"/>
  <c r="AE720" i="1"/>
  <c r="AD720" i="1" s="1"/>
  <c r="AF720" i="1"/>
  <c r="AG720" i="1"/>
  <c r="CU720" i="1" s="1"/>
  <c r="T720" i="1" s="1"/>
  <c r="AH720" i="1"/>
  <c r="AI720" i="1"/>
  <c r="CW720" i="1" s="1"/>
  <c r="V720" i="1" s="1"/>
  <c r="AJ720" i="1"/>
  <c r="CR720" i="1"/>
  <c r="CT720" i="1"/>
  <c r="CV720" i="1"/>
  <c r="U720" i="1" s="1"/>
  <c r="CX720" i="1"/>
  <c r="GL720" i="1"/>
  <c r="GO720" i="1"/>
  <c r="GP720" i="1"/>
  <c r="GV720" i="1"/>
  <c r="HC720" i="1"/>
  <c r="GX720" i="1" s="1"/>
  <c r="P721" i="1"/>
  <c r="R721" i="1"/>
  <c r="AC721" i="1"/>
  <c r="AD721" i="1"/>
  <c r="AE721" i="1"/>
  <c r="Q721" i="1" s="1"/>
  <c r="AF721" i="1"/>
  <c r="AB721" i="1" s="1"/>
  <c r="AG721" i="1"/>
  <c r="AH721" i="1"/>
  <c r="CV721" i="1" s="1"/>
  <c r="U721" i="1" s="1"/>
  <c r="AI721" i="1"/>
  <c r="AJ721" i="1"/>
  <c r="CX721" i="1" s="1"/>
  <c r="W721" i="1" s="1"/>
  <c r="CQ721" i="1"/>
  <c r="CR721" i="1"/>
  <c r="CS721" i="1"/>
  <c r="CU721" i="1"/>
  <c r="T721" i="1" s="1"/>
  <c r="CW721" i="1"/>
  <c r="V721" i="1" s="1"/>
  <c r="GL721" i="1"/>
  <c r="GO721" i="1"/>
  <c r="GP721" i="1"/>
  <c r="GV721" i="1"/>
  <c r="HC721" i="1" s="1"/>
  <c r="GX721" i="1" s="1"/>
  <c r="S722" i="1"/>
  <c r="AC722" i="1"/>
  <c r="AE722" i="1"/>
  <c r="R722" i="1" s="1"/>
  <c r="AF722" i="1"/>
  <c r="AG722" i="1"/>
  <c r="CU722" i="1" s="1"/>
  <c r="T722" i="1" s="1"/>
  <c r="AH722" i="1"/>
  <c r="AI722" i="1"/>
  <c r="CW722" i="1" s="1"/>
  <c r="V722" i="1" s="1"/>
  <c r="AJ722" i="1"/>
  <c r="CR722" i="1"/>
  <c r="CT722" i="1"/>
  <c r="CV722" i="1"/>
  <c r="U722" i="1" s="1"/>
  <c r="CX722" i="1"/>
  <c r="W722" i="1" s="1"/>
  <c r="GL722" i="1"/>
  <c r="GO722" i="1"/>
  <c r="GP722" i="1"/>
  <c r="GV722" i="1"/>
  <c r="HC722" i="1" s="1"/>
  <c r="GX722" i="1" s="1"/>
  <c r="C723" i="1"/>
  <c r="D723" i="1"/>
  <c r="I723" i="1"/>
  <c r="K723" i="1"/>
  <c r="P723" i="1"/>
  <c r="R723" i="1"/>
  <c r="AC723" i="1"/>
  <c r="AD723" i="1"/>
  <c r="AB723" i="1" s="1"/>
  <c r="AE723" i="1"/>
  <c r="Q723" i="1" s="1"/>
  <c r="AF723" i="1"/>
  <c r="S723" i="1" s="1"/>
  <c r="AG723" i="1"/>
  <c r="AH723" i="1"/>
  <c r="CV723" i="1" s="1"/>
  <c r="U723" i="1" s="1"/>
  <c r="AI723" i="1"/>
  <c r="AJ723" i="1"/>
  <c r="CX723" i="1" s="1"/>
  <c r="W723" i="1" s="1"/>
  <c r="CQ723" i="1"/>
  <c r="CR723" i="1"/>
  <c r="CS723" i="1"/>
  <c r="CU723" i="1"/>
  <c r="T723" i="1" s="1"/>
  <c r="CW723" i="1"/>
  <c r="V723" i="1" s="1"/>
  <c r="GL723" i="1"/>
  <c r="GO723" i="1"/>
  <c r="GP723" i="1"/>
  <c r="GV723" i="1"/>
  <c r="GX723" i="1"/>
  <c r="HC723" i="1"/>
  <c r="C724" i="1"/>
  <c r="D724" i="1"/>
  <c r="I724" i="1"/>
  <c r="I726" i="1" s="1"/>
  <c r="K724" i="1"/>
  <c r="AC724" i="1"/>
  <c r="P724" i="1" s="1"/>
  <c r="AE724" i="1"/>
  <c r="AD724" i="1" s="1"/>
  <c r="AF724" i="1"/>
  <c r="AG724" i="1"/>
  <c r="CU724" i="1" s="1"/>
  <c r="T724" i="1" s="1"/>
  <c r="AH724" i="1"/>
  <c r="AI724" i="1"/>
  <c r="CW724" i="1" s="1"/>
  <c r="V724" i="1" s="1"/>
  <c r="AJ724" i="1"/>
  <c r="CR724" i="1"/>
  <c r="CT724" i="1"/>
  <c r="CV724" i="1"/>
  <c r="U724" i="1" s="1"/>
  <c r="CX724" i="1"/>
  <c r="W724" i="1" s="1"/>
  <c r="GL724" i="1"/>
  <c r="GO724" i="1"/>
  <c r="GP724" i="1"/>
  <c r="GV724" i="1"/>
  <c r="HC724" i="1"/>
  <c r="GX724" i="1" s="1"/>
  <c r="I725" i="1"/>
  <c r="S725" i="1"/>
  <c r="AC725" i="1"/>
  <c r="P725" i="1" s="1"/>
  <c r="AE725" i="1"/>
  <c r="AD725" i="1" s="1"/>
  <c r="AF725" i="1"/>
  <c r="AG725" i="1"/>
  <c r="CU725" i="1" s="1"/>
  <c r="T725" i="1" s="1"/>
  <c r="AH725" i="1"/>
  <c r="AI725" i="1"/>
  <c r="CW725" i="1" s="1"/>
  <c r="V725" i="1" s="1"/>
  <c r="AJ725" i="1"/>
  <c r="CR725" i="1"/>
  <c r="CT725" i="1"/>
  <c r="CV725" i="1"/>
  <c r="U725" i="1" s="1"/>
  <c r="CX725" i="1"/>
  <c r="W725" i="1" s="1"/>
  <c r="GL725" i="1"/>
  <c r="GO725" i="1"/>
  <c r="GP725" i="1"/>
  <c r="GV725" i="1"/>
  <c r="HC725" i="1"/>
  <c r="GX725" i="1" s="1"/>
  <c r="AC726" i="1"/>
  <c r="P726" i="1" s="1"/>
  <c r="AE726" i="1"/>
  <c r="AD726" i="1" s="1"/>
  <c r="AF726" i="1"/>
  <c r="AG726" i="1"/>
  <c r="CU726" i="1" s="1"/>
  <c r="T726" i="1" s="1"/>
  <c r="AH726" i="1"/>
  <c r="AI726" i="1"/>
  <c r="CW726" i="1" s="1"/>
  <c r="V726" i="1" s="1"/>
  <c r="AJ726" i="1"/>
  <c r="CR726" i="1"/>
  <c r="CT726" i="1"/>
  <c r="CV726" i="1"/>
  <c r="U726" i="1" s="1"/>
  <c r="CX726" i="1"/>
  <c r="W726" i="1" s="1"/>
  <c r="GL726" i="1"/>
  <c r="GO726" i="1"/>
  <c r="GP726" i="1"/>
  <c r="GV726" i="1"/>
  <c r="HC726" i="1"/>
  <c r="GX726" i="1" s="1"/>
  <c r="C727" i="1"/>
  <c r="D727" i="1"/>
  <c r="I727" i="1"/>
  <c r="K727" i="1"/>
  <c r="P727" i="1"/>
  <c r="R727" i="1"/>
  <c r="AC727" i="1"/>
  <c r="AD727" i="1"/>
  <c r="AE727" i="1"/>
  <c r="Q727" i="1" s="1"/>
  <c r="AF727" i="1"/>
  <c r="AB727" i="1" s="1"/>
  <c r="AG727" i="1"/>
  <c r="AH727" i="1"/>
  <c r="CV727" i="1" s="1"/>
  <c r="U727" i="1" s="1"/>
  <c r="AI727" i="1"/>
  <c r="AJ727" i="1"/>
  <c r="CX727" i="1" s="1"/>
  <c r="W727" i="1" s="1"/>
  <c r="CQ727" i="1"/>
  <c r="CR727" i="1"/>
  <c r="CS727" i="1"/>
  <c r="CU727" i="1"/>
  <c r="T727" i="1" s="1"/>
  <c r="CW727" i="1"/>
  <c r="V727" i="1" s="1"/>
  <c r="GL727" i="1"/>
  <c r="GO727" i="1"/>
  <c r="GP727" i="1"/>
  <c r="GV727" i="1"/>
  <c r="HC727" i="1" s="1"/>
  <c r="GX727" i="1" s="1"/>
  <c r="C728" i="1"/>
  <c r="D728" i="1"/>
  <c r="I728" i="1"/>
  <c r="K728" i="1"/>
  <c r="S728" i="1"/>
  <c r="CY728" i="1" s="1"/>
  <c r="X728" i="1" s="1"/>
  <c r="AC728" i="1"/>
  <c r="AE728" i="1"/>
  <c r="R728" i="1" s="1"/>
  <c r="AF728" i="1"/>
  <c r="AG728" i="1"/>
  <c r="CU728" i="1" s="1"/>
  <c r="T728" i="1" s="1"/>
  <c r="AH728" i="1"/>
  <c r="AI728" i="1"/>
  <c r="CW728" i="1" s="1"/>
  <c r="V728" i="1" s="1"/>
  <c r="AJ728" i="1"/>
  <c r="CR728" i="1"/>
  <c r="CT728" i="1"/>
  <c r="CV728" i="1"/>
  <c r="U728" i="1" s="1"/>
  <c r="CX728" i="1"/>
  <c r="W728" i="1" s="1"/>
  <c r="GL728" i="1"/>
  <c r="GO728" i="1"/>
  <c r="GP728" i="1"/>
  <c r="GV728" i="1"/>
  <c r="HC728" i="1" s="1"/>
  <c r="GX728" i="1" s="1"/>
  <c r="I729" i="1"/>
  <c r="S729" i="1"/>
  <c r="AC729" i="1"/>
  <c r="AE729" i="1"/>
  <c r="R729" i="1" s="1"/>
  <c r="AF729" i="1"/>
  <c r="AG729" i="1"/>
  <c r="CU729" i="1" s="1"/>
  <c r="T729" i="1" s="1"/>
  <c r="AH729" i="1"/>
  <c r="AI729" i="1"/>
  <c r="CW729" i="1" s="1"/>
  <c r="V729" i="1" s="1"/>
  <c r="AJ729" i="1"/>
  <c r="CR729" i="1"/>
  <c r="CT729" i="1"/>
  <c r="CV729" i="1"/>
  <c r="U729" i="1" s="1"/>
  <c r="CX729" i="1"/>
  <c r="W729" i="1" s="1"/>
  <c r="GL729" i="1"/>
  <c r="GO729" i="1"/>
  <c r="GP729" i="1"/>
  <c r="GV729" i="1"/>
  <c r="HC729" i="1" s="1"/>
  <c r="GX729" i="1" s="1"/>
  <c r="AC730" i="1"/>
  <c r="AE730" i="1"/>
  <c r="AF730" i="1"/>
  <c r="AG730" i="1"/>
  <c r="CU730" i="1" s="1"/>
  <c r="AH730" i="1"/>
  <c r="AI730" i="1"/>
  <c r="CW730" i="1" s="1"/>
  <c r="AJ730" i="1"/>
  <c r="CR730" i="1"/>
  <c r="CT730" i="1"/>
  <c r="CV730" i="1"/>
  <c r="CX730" i="1"/>
  <c r="GL730" i="1"/>
  <c r="GO730" i="1"/>
  <c r="GP730" i="1"/>
  <c r="GV730" i="1"/>
  <c r="HC730" i="1" s="1"/>
  <c r="C731" i="1"/>
  <c r="D731" i="1"/>
  <c r="I731" i="1"/>
  <c r="K731" i="1"/>
  <c r="P731" i="1"/>
  <c r="R731" i="1"/>
  <c r="AC731" i="1"/>
  <c r="AD731" i="1"/>
  <c r="AB731" i="1" s="1"/>
  <c r="AE731" i="1"/>
  <c r="Q731" i="1" s="1"/>
  <c r="AF731" i="1"/>
  <c r="S731" i="1" s="1"/>
  <c r="AG731" i="1"/>
  <c r="AH731" i="1"/>
  <c r="CV731" i="1" s="1"/>
  <c r="U731" i="1" s="1"/>
  <c r="AI731" i="1"/>
  <c r="AJ731" i="1"/>
  <c r="CX731" i="1" s="1"/>
  <c r="W731" i="1" s="1"/>
  <c r="CQ731" i="1"/>
  <c r="CR731" i="1"/>
  <c r="CS731" i="1"/>
  <c r="CU731" i="1"/>
  <c r="T731" i="1" s="1"/>
  <c r="CW731" i="1"/>
  <c r="V731" i="1" s="1"/>
  <c r="GL731" i="1"/>
  <c r="GO731" i="1"/>
  <c r="GP731" i="1"/>
  <c r="GV731" i="1"/>
  <c r="GX731" i="1"/>
  <c r="HC731" i="1"/>
  <c r="C732" i="1"/>
  <c r="D732" i="1"/>
  <c r="I732" i="1"/>
  <c r="I734" i="1" s="1"/>
  <c r="K732" i="1"/>
  <c r="AC732" i="1"/>
  <c r="P732" i="1" s="1"/>
  <c r="AE732" i="1"/>
  <c r="AD732" i="1" s="1"/>
  <c r="AF732" i="1"/>
  <c r="AG732" i="1"/>
  <c r="CU732" i="1" s="1"/>
  <c r="T732" i="1" s="1"/>
  <c r="AH732" i="1"/>
  <c r="AI732" i="1"/>
  <c r="CW732" i="1" s="1"/>
  <c r="V732" i="1" s="1"/>
  <c r="AJ732" i="1"/>
  <c r="CR732" i="1"/>
  <c r="CT732" i="1"/>
  <c r="CV732" i="1"/>
  <c r="U732" i="1" s="1"/>
  <c r="CX732" i="1"/>
  <c r="W732" i="1" s="1"/>
  <c r="GL732" i="1"/>
  <c r="GO732" i="1"/>
  <c r="GP732" i="1"/>
  <c r="GV732" i="1"/>
  <c r="HC732" i="1"/>
  <c r="GX732" i="1" s="1"/>
  <c r="I733" i="1"/>
  <c r="S733" i="1"/>
  <c r="AC733" i="1"/>
  <c r="P733" i="1" s="1"/>
  <c r="AE733" i="1"/>
  <c r="AD733" i="1" s="1"/>
  <c r="AF733" i="1"/>
  <c r="AG733" i="1"/>
  <c r="CU733" i="1" s="1"/>
  <c r="T733" i="1" s="1"/>
  <c r="AH733" i="1"/>
  <c r="AI733" i="1"/>
  <c r="CW733" i="1" s="1"/>
  <c r="V733" i="1" s="1"/>
  <c r="AJ733" i="1"/>
  <c r="CR733" i="1"/>
  <c r="CT733" i="1"/>
  <c r="CV733" i="1"/>
  <c r="U733" i="1" s="1"/>
  <c r="CX733" i="1"/>
  <c r="W733" i="1" s="1"/>
  <c r="GL733" i="1"/>
  <c r="GO733" i="1"/>
  <c r="GP733" i="1"/>
  <c r="GV733" i="1"/>
  <c r="HC733" i="1"/>
  <c r="GX733" i="1" s="1"/>
  <c r="AC734" i="1"/>
  <c r="P734" i="1" s="1"/>
  <c r="AE734" i="1"/>
  <c r="AD734" i="1" s="1"/>
  <c r="AF734" i="1"/>
  <c r="AG734" i="1"/>
  <c r="CU734" i="1" s="1"/>
  <c r="T734" i="1" s="1"/>
  <c r="AH734" i="1"/>
  <c r="AI734" i="1"/>
  <c r="CW734" i="1" s="1"/>
  <c r="V734" i="1" s="1"/>
  <c r="AJ734" i="1"/>
  <c r="CR734" i="1"/>
  <c r="CT734" i="1"/>
  <c r="CV734" i="1"/>
  <c r="U734" i="1" s="1"/>
  <c r="CX734" i="1"/>
  <c r="GL734" i="1"/>
  <c r="GO734" i="1"/>
  <c r="GP734" i="1"/>
  <c r="GV734" i="1"/>
  <c r="HC734" i="1"/>
  <c r="GX734" i="1" s="1"/>
  <c r="P735" i="1"/>
  <c r="R735" i="1"/>
  <c r="AC735" i="1"/>
  <c r="AD735" i="1"/>
  <c r="AE735" i="1"/>
  <c r="Q735" i="1" s="1"/>
  <c r="AF735" i="1"/>
  <c r="AB735" i="1" s="1"/>
  <c r="AG735" i="1"/>
  <c r="AH735" i="1"/>
  <c r="CV735" i="1" s="1"/>
  <c r="U735" i="1" s="1"/>
  <c r="AI735" i="1"/>
  <c r="AJ735" i="1"/>
  <c r="CX735" i="1" s="1"/>
  <c r="W735" i="1" s="1"/>
  <c r="CQ735" i="1"/>
  <c r="CR735" i="1"/>
  <c r="CS735" i="1"/>
  <c r="CU735" i="1"/>
  <c r="T735" i="1" s="1"/>
  <c r="CW735" i="1"/>
  <c r="V735" i="1" s="1"/>
  <c r="GL735" i="1"/>
  <c r="GO735" i="1"/>
  <c r="GP735" i="1"/>
  <c r="GV735" i="1"/>
  <c r="HC735" i="1" s="1"/>
  <c r="GX735" i="1" s="1"/>
  <c r="S736" i="1"/>
  <c r="AC736" i="1"/>
  <c r="AE736" i="1"/>
  <c r="R736" i="1" s="1"/>
  <c r="AF736" i="1"/>
  <c r="AG736" i="1"/>
  <c r="CU736" i="1" s="1"/>
  <c r="T736" i="1" s="1"/>
  <c r="AH736" i="1"/>
  <c r="AI736" i="1"/>
  <c r="CW736" i="1" s="1"/>
  <c r="V736" i="1" s="1"/>
  <c r="AJ736" i="1"/>
  <c r="CR736" i="1"/>
  <c r="CT736" i="1"/>
  <c r="CV736" i="1"/>
  <c r="U736" i="1" s="1"/>
  <c r="CX736" i="1"/>
  <c r="W736" i="1" s="1"/>
  <c r="GL736" i="1"/>
  <c r="GO736" i="1"/>
  <c r="GP736" i="1"/>
  <c r="GV736" i="1"/>
  <c r="HC736" i="1" s="1"/>
  <c r="GX736" i="1" s="1"/>
  <c r="C737" i="1"/>
  <c r="D737" i="1"/>
  <c r="I737" i="1"/>
  <c r="K737" i="1"/>
  <c r="P737" i="1"/>
  <c r="R737" i="1"/>
  <c r="AC737" i="1"/>
  <c r="AD737" i="1"/>
  <c r="AB737" i="1" s="1"/>
  <c r="AE737" i="1"/>
  <c r="Q737" i="1" s="1"/>
  <c r="AF737" i="1"/>
  <c r="S737" i="1" s="1"/>
  <c r="AG737" i="1"/>
  <c r="AH737" i="1"/>
  <c r="CV737" i="1" s="1"/>
  <c r="U737" i="1" s="1"/>
  <c r="AI737" i="1"/>
  <c r="AJ737" i="1"/>
  <c r="CX737" i="1" s="1"/>
  <c r="W737" i="1" s="1"/>
  <c r="CQ737" i="1"/>
  <c r="CR737" i="1"/>
  <c r="CS737" i="1"/>
  <c r="CU737" i="1"/>
  <c r="T737" i="1" s="1"/>
  <c r="CW737" i="1"/>
  <c r="V737" i="1" s="1"/>
  <c r="GL737" i="1"/>
  <c r="GO737" i="1"/>
  <c r="GP737" i="1"/>
  <c r="GV737" i="1"/>
  <c r="GX737" i="1"/>
  <c r="HC737" i="1"/>
  <c r="C738" i="1"/>
  <c r="D738" i="1"/>
  <c r="I738" i="1"/>
  <c r="I740" i="1" s="1"/>
  <c r="K738" i="1"/>
  <c r="AC738" i="1"/>
  <c r="P738" i="1" s="1"/>
  <c r="AE738" i="1"/>
  <c r="AD738" i="1" s="1"/>
  <c r="AF738" i="1"/>
  <c r="AG738" i="1"/>
  <c r="CU738" i="1" s="1"/>
  <c r="T738" i="1" s="1"/>
  <c r="AH738" i="1"/>
  <c r="AI738" i="1"/>
  <c r="CW738" i="1" s="1"/>
  <c r="V738" i="1" s="1"/>
  <c r="AJ738" i="1"/>
  <c r="CR738" i="1"/>
  <c r="CT738" i="1"/>
  <c r="CV738" i="1"/>
  <c r="U738" i="1" s="1"/>
  <c r="CX738" i="1"/>
  <c r="W738" i="1" s="1"/>
  <c r="GL738" i="1"/>
  <c r="GO738" i="1"/>
  <c r="GP738" i="1"/>
  <c r="GV738" i="1"/>
  <c r="HC738" i="1"/>
  <c r="GX738" i="1" s="1"/>
  <c r="I739" i="1"/>
  <c r="S739" i="1"/>
  <c r="AC739" i="1"/>
  <c r="P739" i="1" s="1"/>
  <c r="AE739" i="1"/>
  <c r="AD739" i="1" s="1"/>
  <c r="AF739" i="1"/>
  <c r="AG739" i="1"/>
  <c r="CU739" i="1" s="1"/>
  <c r="T739" i="1" s="1"/>
  <c r="AH739" i="1"/>
  <c r="AI739" i="1"/>
  <c r="CW739" i="1" s="1"/>
  <c r="V739" i="1" s="1"/>
  <c r="AJ739" i="1"/>
  <c r="CR739" i="1"/>
  <c r="CT739" i="1"/>
  <c r="CV739" i="1"/>
  <c r="U739" i="1" s="1"/>
  <c r="CX739" i="1"/>
  <c r="W739" i="1" s="1"/>
  <c r="GL739" i="1"/>
  <c r="GO739" i="1"/>
  <c r="GP739" i="1"/>
  <c r="GV739" i="1"/>
  <c r="HC739" i="1"/>
  <c r="GX739" i="1" s="1"/>
  <c r="AC740" i="1"/>
  <c r="P740" i="1" s="1"/>
  <c r="AE740" i="1"/>
  <c r="AD740" i="1" s="1"/>
  <c r="AF740" i="1"/>
  <c r="AG740" i="1"/>
  <c r="CU740" i="1" s="1"/>
  <c r="T740" i="1" s="1"/>
  <c r="AH740" i="1"/>
  <c r="AI740" i="1"/>
  <c r="CW740" i="1" s="1"/>
  <c r="V740" i="1" s="1"/>
  <c r="AJ740" i="1"/>
  <c r="CR740" i="1"/>
  <c r="CT740" i="1"/>
  <c r="CV740" i="1"/>
  <c r="U740" i="1" s="1"/>
  <c r="CX740" i="1"/>
  <c r="W740" i="1" s="1"/>
  <c r="GL740" i="1"/>
  <c r="GO740" i="1"/>
  <c r="GP740" i="1"/>
  <c r="GV740" i="1"/>
  <c r="HC740" i="1"/>
  <c r="GX740" i="1" s="1"/>
  <c r="P741" i="1"/>
  <c r="R741" i="1"/>
  <c r="AC741" i="1"/>
  <c r="AD741" i="1"/>
  <c r="AE741" i="1"/>
  <c r="Q741" i="1" s="1"/>
  <c r="AF741" i="1"/>
  <c r="AB741" i="1" s="1"/>
  <c r="AG741" i="1"/>
  <c r="AH741" i="1"/>
  <c r="CV741" i="1" s="1"/>
  <c r="U741" i="1" s="1"/>
  <c r="AI741" i="1"/>
  <c r="AJ741" i="1"/>
  <c r="CX741" i="1" s="1"/>
  <c r="W741" i="1" s="1"/>
  <c r="CQ741" i="1"/>
  <c r="CR741" i="1"/>
  <c r="CS741" i="1"/>
  <c r="CU741" i="1"/>
  <c r="T741" i="1" s="1"/>
  <c r="CW741" i="1"/>
  <c r="V741" i="1" s="1"/>
  <c r="GL741" i="1"/>
  <c r="GO741" i="1"/>
  <c r="GP741" i="1"/>
  <c r="GV741" i="1"/>
  <c r="HC741" i="1" s="1"/>
  <c r="GX741" i="1" s="1"/>
  <c r="S742" i="1"/>
  <c r="CY742" i="1" s="1"/>
  <c r="X742" i="1" s="1"/>
  <c r="AC742" i="1"/>
  <c r="AE742" i="1"/>
  <c r="R742" i="1" s="1"/>
  <c r="AF742" i="1"/>
  <c r="AG742" i="1"/>
  <c r="CU742" i="1" s="1"/>
  <c r="T742" i="1" s="1"/>
  <c r="AH742" i="1"/>
  <c r="AI742" i="1"/>
  <c r="CW742" i="1" s="1"/>
  <c r="V742" i="1" s="1"/>
  <c r="AJ742" i="1"/>
  <c r="CR742" i="1"/>
  <c r="CT742" i="1"/>
  <c r="CV742" i="1"/>
  <c r="U742" i="1" s="1"/>
  <c r="CX742" i="1"/>
  <c r="W742" i="1" s="1"/>
  <c r="GL742" i="1"/>
  <c r="GO742" i="1"/>
  <c r="GP742" i="1"/>
  <c r="GV742" i="1"/>
  <c r="HC742" i="1" s="1"/>
  <c r="GX742" i="1" s="1"/>
  <c r="C743" i="1"/>
  <c r="D743" i="1"/>
  <c r="I743" i="1"/>
  <c r="K743" i="1"/>
  <c r="P743" i="1"/>
  <c r="R743" i="1"/>
  <c r="AC743" i="1"/>
  <c r="AD743" i="1"/>
  <c r="AB743" i="1" s="1"/>
  <c r="AE743" i="1"/>
  <c r="Q743" i="1" s="1"/>
  <c r="AF743" i="1"/>
  <c r="S743" i="1" s="1"/>
  <c r="AG743" i="1"/>
  <c r="AH743" i="1"/>
  <c r="CV743" i="1" s="1"/>
  <c r="U743" i="1" s="1"/>
  <c r="AI743" i="1"/>
  <c r="AJ743" i="1"/>
  <c r="CX743" i="1" s="1"/>
  <c r="W743" i="1" s="1"/>
  <c r="CQ743" i="1"/>
  <c r="CR743" i="1"/>
  <c r="CS743" i="1"/>
  <c r="CU743" i="1"/>
  <c r="T743" i="1" s="1"/>
  <c r="CW743" i="1"/>
  <c r="V743" i="1" s="1"/>
  <c r="GL743" i="1"/>
  <c r="GO743" i="1"/>
  <c r="GP743" i="1"/>
  <c r="GV743" i="1"/>
  <c r="GX743" i="1"/>
  <c r="HC743" i="1"/>
  <c r="C744" i="1"/>
  <c r="D744" i="1"/>
  <c r="I744" i="1"/>
  <c r="I746" i="1" s="1"/>
  <c r="S746" i="1" s="1"/>
  <c r="K744" i="1"/>
  <c r="AC744" i="1"/>
  <c r="P744" i="1" s="1"/>
  <c r="AE744" i="1"/>
  <c r="AF744" i="1"/>
  <c r="AG744" i="1"/>
  <c r="CU744" i="1" s="1"/>
  <c r="T744" i="1" s="1"/>
  <c r="AH744" i="1"/>
  <c r="AI744" i="1"/>
  <c r="CW744" i="1" s="1"/>
  <c r="V744" i="1" s="1"/>
  <c r="AJ744" i="1"/>
  <c r="CR744" i="1"/>
  <c r="CT744" i="1"/>
  <c r="CV744" i="1"/>
  <c r="U744" i="1" s="1"/>
  <c r="CX744" i="1"/>
  <c r="W744" i="1" s="1"/>
  <c r="GL744" i="1"/>
  <c r="GO744" i="1"/>
  <c r="GP744" i="1"/>
  <c r="GV744" i="1"/>
  <c r="HC744" i="1"/>
  <c r="GX744" i="1" s="1"/>
  <c r="I745" i="1"/>
  <c r="S745" i="1"/>
  <c r="AC745" i="1"/>
  <c r="P745" i="1" s="1"/>
  <c r="AE745" i="1"/>
  <c r="CR745" i="1" s="1"/>
  <c r="AF745" i="1"/>
  <c r="AG745" i="1"/>
  <c r="CU745" i="1" s="1"/>
  <c r="T745" i="1" s="1"/>
  <c r="AH745" i="1"/>
  <c r="AI745" i="1"/>
  <c r="CW745" i="1" s="1"/>
  <c r="V745" i="1" s="1"/>
  <c r="AJ745" i="1"/>
  <c r="CT745" i="1"/>
  <c r="CV745" i="1"/>
  <c r="U745" i="1" s="1"/>
  <c r="CX745" i="1"/>
  <c r="W745" i="1" s="1"/>
  <c r="GL745" i="1"/>
  <c r="GO745" i="1"/>
  <c r="GP745" i="1"/>
  <c r="GV745" i="1"/>
  <c r="HC745" i="1"/>
  <c r="GX745" i="1" s="1"/>
  <c r="AC746" i="1"/>
  <c r="P746" i="1" s="1"/>
  <c r="AE746" i="1"/>
  <c r="CR746" i="1" s="1"/>
  <c r="AF746" i="1"/>
  <c r="AG746" i="1"/>
  <c r="CU746" i="1" s="1"/>
  <c r="T746" i="1" s="1"/>
  <c r="AH746" i="1"/>
  <c r="AI746" i="1"/>
  <c r="CW746" i="1" s="1"/>
  <c r="V746" i="1" s="1"/>
  <c r="AJ746" i="1"/>
  <c r="CT746" i="1"/>
  <c r="CV746" i="1"/>
  <c r="U746" i="1" s="1"/>
  <c r="CX746" i="1"/>
  <c r="GL746" i="1"/>
  <c r="GO746" i="1"/>
  <c r="GP746" i="1"/>
  <c r="GV746" i="1"/>
  <c r="HC746" i="1"/>
  <c r="GX746" i="1" s="1"/>
  <c r="B748" i="1"/>
  <c r="B610" i="1" s="1"/>
  <c r="C748" i="1"/>
  <c r="C610" i="1" s="1"/>
  <c r="D748" i="1"/>
  <c r="D610" i="1" s="1"/>
  <c r="F748" i="1"/>
  <c r="F610" i="1" s="1"/>
  <c r="G748" i="1"/>
  <c r="G610" i="1" s="1"/>
  <c r="BX748" i="1"/>
  <c r="BZ748" i="1"/>
  <c r="BZ610" i="1" s="1"/>
  <c r="CC748" i="1"/>
  <c r="CC610" i="1" s="1"/>
  <c r="CD748" i="1"/>
  <c r="CD610" i="1" s="1"/>
  <c r="CK748" i="1"/>
  <c r="CK610" i="1" s="1"/>
  <c r="CL748" i="1"/>
  <c r="CM748" i="1"/>
  <c r="CM610" i="1" s="1"/>
  <c r="FP748" i="1"/>
  <c r="FR748" i="1"/>
  <c r="FR610" i="1" s="1"/>
  <c r="FU748" i="1"/>
  <c r="FU610" i="1" s="1"/>
  <c r="FV748" i="1"/>
  <c r="FV610" i="1" s="1"/>
  <c r="GC748" i="1"/>
  <c r="GC610" i="1" s="1"/>
  <c r="GD748" i="1"/>
  <c r="GD610" i="1" s="1"/>
  <c r="GE748" i="1"/>
  <c r="GE610" i="1" s="1"/>
  <c r="B778" i="1"/>
  <c r="B606" i="1" s="1"/>
  <c r="C778" i="1"/>
  <c r="C606" i="1" s="1"/>
  <c r="D778" i="1"/>
  <c r="D606" i="1" s="1"/>
  <c r="F778" i="1"/>
  <c r="F606" i="1" s="1"/>
  <c r="G778" i="1"/>
  <c r="G606" i="1" s="1"/>
  <c r="D808" i="1"/>
  <c r="E810" i="1"/>
  <c r="Z810" i="1"/>
  <c r="AA810" i="1"/>
  <c r="AM810" i="1"/>
  <c r="AN810" i="1"/>
  <c r="BE810" i="1"/>
  <c r="BF810" i="1"/>
  <c r="BG810" i="1"/>
  <c r="BH810" i="1"/>
  <c r="BI810" i="1"/>
  <c r="BJ810" i="1"/>
  <c r="BK810" i="1"/>
  <c r="BL810" i="1"/>
  <c r="BM810" i="1"/>
  <c r="BN810" i="1"/>
  <c r="BO810" i="1"/>
  <c r="BP810" i="1"/>
  <c r="BQ810" i="1"/>
  <c r="BR810" i="1"/>
  <c r="BS810" i="1"/>
  <c r="BT810" i="1"/>
  <c r="BU810" i="1"/>
  <c r="BV810" i="1"/>
  <c r="BW810" i="1"/>
  <c r="CN810" i="1"/>
  <c r="CO810" i="1"/>
  <c r="CP810" i="1"/>
  <c r="CQ810" i="1"/>
  <c r="CR810" i="1"/>
  <c r="CS810" i="1"/>
  <c r="CT810" i="1"/>
  <c r="CU810" i="1"/>
  <c r="CV810" i="1"/>
  <c r="CW810" i="1"/>
  <c r="CX810" i="1"/>
  <c r="CY810" i="1"/>
  <c r="CZ810" i="1"/>
  <c r="DA810" i="1"/>
  <c r="DB810" i="1"/>
  <c r="DC810" i="1"/>
  <c r="DD810" i="1"/>
  <c r="DE810" i="1"/>
  <c r="DF810" i="1"/>
  <c r="DR810" i="1"/>
  <c r="DS810" i="1"/>
  <c r="EE810" i="1"/>
  <c r="EF810" i="1"/>
  <c r="EW810" i="1"/>
  <c r="EX810" i="1"/>
  <c r="EY810" i="1"/>
  <c r="EZ810" i="1"/>
  <c r="FA810" i="1"/>
  <c r="FB810" i="1"/>
  <c r="FC810" i="1"/>
  <c r="FD810" i="1"/>
  <c r="FE810" i="1"/>
  <c r="FF810" i="1"/>
  <c r="FG810" i="1"/>
  <c r="FH810" i="1"/>
  <c r="FI810" i="1"/>
  <c r="FJ810" i="1"/>
  <c r="FK810" i="1"/>
  <c r="FL810" i="1"/>
  <c r="FM810" i="1"/>
  <c r="FN810" i="1"/>
  <c r="FO810" i="1"/>
  <c r="GF810" i="1"/>
  <c r="GG810" i="1"/>
  <c r="GH810" i="1"/>
  <c r="GI810" i="1"/>
  <c r="GJ810" i="1"/>
  <c r="GK810" i="1"/>
  <c r="GL810" i="1"/>
  <c r="GM810" i="1"/>
  <c r="GN810" i="1"/>
  <c r="GO810" i="1"/>
  <c r="GP810" i="1"/>
  <c r="GQ810" i="1"/>
  <c r="GR810" i="1"/>
  <c r="GS810" i="1"/>
  <c r="GT810" i="1"/>
  <c r="GU810" i="1"/>
  <c r="GV810" i="1"/>
  <c r="GW810" i="1"/>
  <c r="GX810" i="1"/>
  <c r="C813" i="1"/>
  <c r="D813" i="1"/>
  <c r="I813" i="1"/>
  <c r="K813" i="1"/>
  <c r="R813" i="1"/>
  <c r="AC813" i="1"/>
  <c r="P813" i="1" s="1"/>
  <c r="AE813" i="1"/>
  <c r="Q813" i="1" s="1"/>
  <c r="AF813" i="1"/>
  <c r="S813" i="1" s="1"/>
  <c r="AG813" i="1"/>
  <c r="AH813" i="1"/>
  <c r="AI813" i="1"/>
  <c r="AJ813" i="1"/>
  <c r="CX813" i="1" s="1"/>
  <c r="W813" i="1" s="1"/>
  <c r="CQ813" i="1"/>
  <c r="CR813" i="1"/>
  <c r="CS813" i="1"/>
  <c r="CU813" i="1"/>
  <c r="T813" i="1" s="1"/>
  <c r="CV813" i="1"/>
  <c r="U813" i="1" s="1"/>
  <c r="CW813" i="1"/>
  <c r="V813" i="1" s="1"/>
  <c r="GL813" i="1"/>
  <c r="GO813" i="1"/>
  <c r="GP813" i="1"/>
  <c r="GV813" i="1"/>
  <c r="HC813" i="1"/>
  <c r="GX813" i="1" s="1"/>
  <c r="C814" i="1"/>
  <c r="D814" i="1"/>
  <c r="I814" i="1"/>
  <c r="K814" i="1"/>
  <c r="R814" i="1"/>
  <c r="S814" i="1"/>
  <c r="CY814" i="1" s="1"/>
  <c r="X814" i="1" s="1"/>
  <c r="AC814" i="1"/>
  <c r="AB814" i="1" s="1"/>
  <c r="AE814" i="1"/>
  <c r="AD814" i="1" s="1"/>
  <c r="AF814" i="1"/>
  <c r="AG814" i="1"/>
  <c r="CU814" i="1" s="1"/>
  <c r="T814" i="1" s="1"/>
  <c r="AH814" i="1"/>
  <c r="AI814" i="1"/>
  <c r="AJ814" i="1"/>
  <c r="CR814" i="1"/>
  <c r="CS814" i="1"/>
  <c r="CT814" i="1"/>
  <c r="CV814" i="1"/>
  <c r="U814" i="1" s="1"/>
  <c r="CW814" i="1"/>
  <c r="V814" i="1" s="1"/>
  <c r="CX814" i="1"/>
  <c r="W814" i="1" s="1"/>
  <c r="GL814" i="1"/>
  <c r="GO814" i="1"/>
  <c r="GP814" i="1"/>
  <c r="GV814" i="1"/>
  <c r="HC814" i="1" s="1"/>
  <c r="GX814" i="1" s="1"/>
  <c r="C815" i="1"/>
  <c r="D815" i="1"/>
  <c r="I815" i="1"/>
  <c r="K815" i="1"/>
  <c r="P815" i="1"/>
  <c r="R815" i="1"/>
  <c r="S815" i="1"/>
  <c r="CZ815" i="1" s="1"/>
  <c r="Y815" i="1" s="1"/>
  <c r="AC815" i="1"/>
  <c r="AB815" i="1" s="1"/>
  <c r="AD815" i="1"/>
  <c r="AE815" i="1"/>
  <c r="Q815" i="1" s="1"/>
  <c r="AF815" i="1"/>
  <c r="AG815" i="1"/>
  <c r="AH815" i="1"/>
  <c r="CV815" i="1" s="1"/>
  <c r="U815" i="1" s="1"/>
  <c r="AI815" i="1"/>
  <c r="AJ815" i="1"/>
  <c r="CQ815" i="1"/>
  <c r="CR815" i="1"/>
  <c r="CS815" i="1"/>
  <c r="CT815" i="1"/>
  <c r="CU815" i="1"/>
  <c r="T815" i="1" s="1"/>
  <c r="CW815" i="1"/>
  <c r="V815" i="1" s="1"/>
  <c r="CX815" i="1"/>
  <c r="W815" i="1" s="1"/>
  <c r="CY815" i="1"/>
  <c r="X815" i="1" s="1"/>
  <c r="GL815" i="1"/>
  <c r="GO815" i="1"/>
  <c r="GP815" i="1"/>
  <c r="GV815" i="1"/>
  <c r="HC815" i="1" s="1"/>
  <c r="GX815" i="1" s="1"/>
  <c r="C816" i="1"/>
  <c r="D816" i="1"/>
  <c r="I816" i="1"/>
  <c r="S816" i="1" s="1"/>
  <c r="K816" i="1"/>
  <c r="AC816" i="1"/>
  <c r="AB816" i="1" s="1"/>
  <c r="AE816" i="1"/>
  <c r="AD816" i="1" s="1"/>
  <c r="AF816" i="1"/>
  <c r="AG816" i="1"/>
  <c r="AH816" i="1"/>
  <c r="AI816" i="1"/>
  <c r="CW816" i="1" s="1"/>
  <c r="V816" i="1" s="1"/>
  <c r="AJ816" i="1"/>
  <c r="CQ816" i="1"/>
  <c r="CR816" i="1"/>
  <c r="CT816" i="1"/>
  <c r="CU816" i="1"/>
  <c r="T816" i="1" s="1"/>
  <c r="CV816" i="1"/>
  <c r="U816" i="1" s="1"/>
  <c r="CX816" i="1"/>
  <c r="W816" i="1" s="1"/>
  <c r="GL816" i="1"/>
  <c r="GO816" i="1"/>
  <c r="GP816" i="1"/>
  <c r="GV816" i="1"/>
  <c r="HC816" i="1"/>
  <c r="GX816" i="1" s="1"/>
  <c r="C817" i="1"/>
  <c r="D817" i="1"/>
  <c r="I817" i="1"/>
  <c r="P817" i="1" s="1"/>
  <c r="K817" i="1"/>
  <c r="R817" i="1"/>
  <c r="AC817" i="1"/>
  <c r="AE817" i="1"/>
  <c r="Q817" i="1" s="1"/>
  <c r="AF817" i="1"/>
  <c r="S817" i="1" s="1"/>
  <c r="AG817" i="1"/>
  <c r="AH817" i="1"/>
  <c r="AI817" i="1"/>
  <c r="AJ817" i="1"/>
  <c r="CX817" i="1" s="1"/>
  <c r="W817" i="1" s="1"/>
  <c r="CQ817" i="1"/>
  <c r="CR817" i="1"/>
  <c r="CS817" i="1"/>
  <c r="CU817" i="1"/>
  <c r="T817" i="1" s="1"/>
  <c r="CV817" i="1"/>
  <c r="U817" i="1" s="1"/>
  <c r="CW817" i="1"/>
  <c r="V817" i="1" s="1"/>
  <c r="GL817" i="1"/>
  <c r="GO817" i="1"/>
  <c r="GP817" i="1"/>
  <c r="GV817" i="1"/>
  <c r="HC817" i="1"/>
  <c r="GX817" i="1" s="1"/>
  <c r="C818" i="1"/>
  <c r="D818" i="1"/>
  <c r="I818" i="1"/>
  <c r="K818" i="1"/>
  <c r="R818" i="1"/>
  <c r="S818" i="1"/>
  <c r="CY818" i="1" s="1"/>
  <c r="X818" i="1" s="1"/>
  <c r="AC818" i="1"/>
  <c r="AE818" i="1"/>
  <c r="AD818" i="1" s="1"/>
  <c r="AF818" i="1"/>
  <c r="AG818" i="1"/>
  <c r="CU818" i="1" s="1"/>
  <c r="T818" i="1" s="1"/>
  <c r="AH818" i="1"/>
  <c r="AI818" i="1"/>
  <c r="AJ818" i="1"/>
  <c r="CR818" i="1"/>
  <c r="CS818" i="1"/>
  <c r="CT818" i="1"/>
  <c r="CV818" i="1"/>
  <c r="U818" i="1" s="1"/>
  <c r="CW818" i="1"/>
  <c r="V818" i="1" s="1"/>
  <c r="CX818" i="1"/>
  <c r="W818" i="1" s="1"/>
  <c r="GL818" i="1"/>
  <c r="GO818" i="1"/>
  <c r="GP818" i="1"/>
  <c r="GV818" i="1"/>
  <c r="HC818" i="1" s="1"/>
  <c r="GX818" i="1" s="1"/>
  <c r="C819" i="1"/>
  <c r="D819" i="1"/>
  <c r="I819" i="1"/>
  <c r="K819" i="1"/>
  <c r="P819" i="1"/>
  <c r="CP819" i="1" s="1"/>
  <c r="O819" i="1" s="1"/>
  <c r="GM819" i="1" s="1"/>
  <c r="GN819" i="1" s="1"/>
  <c r="R819" i="1"/>
  <c r="S819" i="1"/>
  <c r="CZ819" i="1" s="1"/>
  <c r="Y819" i="1" s="1"/>
  <c r="AC819" i="1"/>
  <c r="AB819" i="1" s="1"/>
  <c r="AD819" i="1"/>
  <c r="AE819" i="1"/>
  <c r="Q819" i="1" s="1"/>
  <c r="AF819" i="1"/>
  <c r="AG819" i="1"/>
  <c r="AH819" i="1"/>
  <c r="CV819" i="1" s="1"/>
  <c r="U819" i="1" s="1"/>
  <c r="AI819" i="1"/>
  <c r="AJ819" i="1"/>
  <c r="CQ819" i="1"/>
  <c r="CR819" i="1"/>
  <c r="CS819" i="1"/>
  <c r="CT819" i="1"/>
  <c r="CU819" i="1"/>
  <c r="T819" i="1" s="1"/>
  <c r="CW819" i="1"/>
  <c r="V819" i="1" s="1"/>
  <c r="CX819" i="1"/>
  <c r="W819" i="1" s="1"/>
  <c r="CY819" i="1"/>
  <c r="X819" i="1" s="1"/>
  <c r="GL819" i="1"/>
  <c r="GO819" i="1"/>
  <c r="GP819" i="1"/>
  <c r="GV819" i="1"/>
  <c r="HC819" i="1" s="1"/>
  <c r="GX819" i="1" s="1"/>
  <c r="C820" i="1"/>
  <c r="D820" i="1"/>
  <c r="I820" i="1"/>
  <c r="S820" i="1" s="1"/>
  <c r="K820" i="1"/>
  <c r="AC820" i="1"/>
  <c r="AE820" i="1"/>
  <c r="AD820" i="1" s="1"/>
  <c r="AF820" i="1"/>
  <c r="AG820" i="1"/>
  <c r="AH820" i="1"/>
  <c r="AI820" i="1"/>
  <c r="CW820" i="1" s="1"/>
  <c r="V820" i="1" s="1"/>
  <c r="AJ820" i="1"/>
  <c r="CQ820" i="1"/>
  <c r="CR820" i="1"/>
  <c r="CT820" i="1"/>
  <c r="CU820" i="1"/>
  <c r="T820" i="1" s="1"/>
  <c r="CV820" i="1"/>
  <c r="U820" i="1" s="1"/>
  <c r="CX820" i="1"/>
  <c r="W820" i="1" s="1"/>
  <c r="GL820" i="1"/>
  <c r="GO820" i="1"/>
  <c r="GP820" i="1"/>
  <c r="GV820" i="1"/>
  <c r="HC820" i="1"/>
  <c r="GX820" i="1" s="1"/>
  <c r="C821" i="1"/>
  <c r="D821" i="1"/>
  <c r="I821" i="1"/>
  <c r="P821" i="1" s="1"/>
  <c r="K821" i="1"/>
  <c r="R821" i="1"/>
  <c r="AC821" i="1"/>
  <c r="AE821" i="1"/>
  <c r="Q821" i="1" s="1"/>
  <c r="AF821" i="1"/>
  <c r="S821" i="1" s="1"/>
  <c r="AG821" i="1"/>
  <c r="AH821" i="1"/>
  <c r="AI821" i="1"/>
  <c r="AJ821" i="1"/>
  <c r="CX821" i="1" s="1"/>
  <c r="W821" i="1" s="1"/>
  <c r="CQ821" i="1"/>
  <c r="CR821" i="1"/>
  <c r="CS821" i="1"/>
  <c r="CU821" i="1"/>
  <c r="T821" i="1" s="1"/>
  <c r="CV821" i="1"/>
  <c r="U821" i="1" s="1"/>
  <c r="CW821" i="1"/>
  <c r="V821" i="1" s="1"/>
  <c r="GL821" i="1"/>
  <c r="GO821" i="1"/>
  <c r="GP821" i="1"/>
  <c r="GV821" i="1"/>
  <c r="HC821" i="1"/>
  <c r="GX821" i="1" s="1"/>
  <c r="C822" i="1"/>
  <c r="D822" i="1"/>
  <c r="I822" i="1"/>
  <c r="K822" i="1"/>
  <c r="R822" i="1"/>
  <c r="S822" i="1"/>
  <c r="CY822" i="1" s="1"/>
  <c r="X822" i="1" s="1"/>
  <c r="AC822" i="1"/>
  <c r="AE822" i="1"/>
  <c r="AD822" i="1" s="1"/>
  <c r="AF822" i="1"/>
  <c r="AG822" i="1"/>
  <c r="CU822" i="1" s="1"/>
  <c r="T822" i="1" s="1"/>
  <c r="AH822" i="1"/>
  <c r="AI822" i="1"/>
  <c r="AJ822" i="1"/>
  <c r="CR822" i="1"/>
  <c r="CS822" i="1"/>
  <c r="CT822" i="1"/>
  <c r="CV822" i="1"/>
  <c r="U822" i="1" s="1"/>
  <c r="CW822" i="1"/>
  <c r="V822" i="1" s="1"/>
  <c r="CX822" i="1"/>
  <c r="W822" i="1" s="1"/>
  <c r="GL822" i="1"/>
  <c r="GO822" i="1"/>
  <c r="GP822" i="1"/>
  <c r="GV822" i="1"/>
  <c r="HC822" i="1" s="1"/>
  <c r="GX822" i="1" s="1"/>
  <c r="I823" i="1"/>
  <c r="Q823" i="1" s="1"/>
  <c r="R823" i="1"/>
  <c r="S823" i="1"/>
  <c r="CY823" i="1" s="1"/>
  <c r="X823" i="1" s="1"/>
  <c r="AC823" i="1"/>
  <c r="AE823" i="1"/>
  <c r="AD823" i="1" s="1"/>
  <c r="AF823" i="1"/>
  <c r="AG823" i="1"/>
  <c r="CU823" i="1" s="1"/>
  <c r="T823" i="1" s="1"/>
  <c r="AH823" i="1"/>
  <c r="AI823" i="1"/>
  <c r="AJ823" i="1"/>
  <c r="CR823" i="1"/>
  <c r="CS823" i="1"/>
  <c r="CT823" i="1"/>
  <c r="CV823" i="1"/>
  <c r="U823" i="1" s="1"/>
  <c r="CW823" i="1"/>
  <c r="V823" i="1" s="1"/>
  <c r="CX823" i="1"/>
  <c r="W823" i="1" s="1"/>
  <c r="GL823" i="1"/>
  <c r="GN823" i="1"/>
  <c r="GO823" i="1"/>
  <c r="GP823" i="1"/>
  <c r="GV823" i="1"/>
  <c r="HC823" i="1"/>
  <c r="GX823" i="1" s="1"/>
  <c r="I824" i="1"/>
  <c r="Q824" i="1" s="1"/>
  <c r="R824" i="1"/>
  <c r="AC824" i="1"/>
  <c r="AE824" i="1"/>
  <c r="AD824" i="1" s="1"/>
  <c r="AB824" i="1" s="1"/>
  <c r="AF824" i="1"/>
  <c r="S824" i="1" s="1"/>
  <c r="AG824" i="1"/>
  <c r="AH824" i="1"/>
  <c r="AI824" i="1"/>
  <c r="AJ824" i="1"/>
  <c r="CX824" i="1" s="1"/>
  <c r="W824" i="1" s="1"/>
  <c r="CQ824" i="1"/>
  <c r="CR824" i="1"/>
  <c r="CS824" i="1"/>
  <c r="CU824" i="1"/>
  <c r="T824" i="1" s="1"/>
  <c r="CV824" i="1"/>
  <c r="U824" i="1" s="1"/>
  <c r="CW824" i="1"/>
  <c r="V824" i="1" s="1"/>
  <c r="GL824" i="1"/>
  <c r="GN824" i="1"/>
  <c r="GO824" i="1"/>
  <c r="GP824" i="1"/>
  <c r="GV824" i="1"/>
  <c r="HC824" i="1"/>
  <c r="GX824" i="1" s="1"/>
  <c r="C825" i="1"/>
  <c r="D825" i="1"/>
  <c r="I825" i="1"/>
  <c r="P825" i="1" s="1"/>
  <c r="K825" i="1"/>
  <c r="R825" i="1"/>
  <c r="AC825" i="1"/>
  <c r="AE825" i="1"/>
  <c r="Q825" i="1" s="1"/>
  <c r="AF825" i="1"/>
  <c r="S825" i="1" s="1"/>
  <c r="AG825" i="1"/>
  <c r="AH825" i="1"/>
  <c r="AI825" i="1"/>
  <c r="AJ825" i="1"/>
  <c r="CX825" i="1" s="1"/>
  <c r="W825" i="1" s="1"/>
  <c r="CQ825" i="1"/>
  <c r="CR825" i="1"/>
  <c r="CS825" i="1"/>
  <c r="CU825" i="1"/>
  <c r="T825" i="1" s="1"/>
  <c r="CV825" i="1"/>
  <c r="U825" i="1" s="1"/>
  <c r="CW825" i="1"/>
  <c r="V825" i="1" s="1"/>
  <c r="GL825" i="1"/>
  <c r="GO825" i="1"/>
  <c r="GP825" i="1"/>
  <c r="GV825" i="1"/>
  <c r="HC825" i="1"/>
  <c r="GX825" i="1" s="1"/>
  <c r="C826" i="1"/>
  <c r="D826" i="1"/>
  <c r="I826" i="1"/>
  <c r="K826" i="1"/>
  <c r="R826" i="1"/>
  <c r="S826" i="1"/>
  <c r="CY826" i="1" s="1"/>
  <c r="X826" i="1" s="1"/>
  <c r="AC826" i="1"/>
  <c r="AE826" i="1"/>
  <c r="AD826" i="1" s="1"/>
  <c r="AF826" i="1"/>
  <c r="AG826" i="1"/>
  <c r="CU826" i="1" s="1"/>
  <c r="T826" i="1" s="1"/>
  <c r="AH826" i="1"/>
  <c r="AI826" i="1"/>
  <c r="AJ826" i="1"/>
  <c r="CR826" i="1"/>
  <c r="CS826" i="1"/>
  <c r="CT826" i="1"/>
  <c r="CV826" i="1"/>
  <c r="U826" i="1" s="1"/>
  <c r="CW826" i="1"/>
  <c r="V826" i="1" s="1"/>
  <c r="CX826" i="1"/>
  <c r="W826" i="1" s="1"/>
  <c r="GL826" i="1"/>
  <c r="GO826" i="1"/>
  <c r="GP826" i="1"/>
  <c r="GV826" i="1"/>
  <c r="HC826" i="1" s="1"/>
  <c r="GX826" i="1" s="1"/>
  <c r="I827" i="1"/>
  <c r="Q827" i="1" s="1"/>
  <c r="R827" i="1"/>
  <c r="S827" i="1"/>
  <c r="CY827" i="1" s="1"/>
  <c r="X827" i="1" s="1"/>
  <c r="AC827" i="1"/>
  <c r="AE827" i="1"/>
  <c r="AD827" i="1" s="1"/>
  <c r="AF827" i="1"/>
  <c r="AG827" i="1"/>
  <c r="CU827" i="1" s="1"/>
  <c r="T827" i="1" s="1"/>
  <c r="AH827" i="1"/>
  <c r="AI827" i="1"/>
  <c r="AJ827" i="1"/>
  <c r="CR827" i="1"/>
  <c r="CS827" i="1"/>
  <c r="CT827" i="1"/>
  <c r="CV827" i="1"/>
  <c r="U827" i="1" s="1"/>
  <c r="CW827" i="1"/>
  <c r="V827" i="1" s="1"/>
  <c r="CX827" i="1"/>
  <c r="W827" i="1" s="1"/>
  <c r="GL827" i="1"/>
  <c r="GO827" i="1"/>
  <c r="GP827" i="1"/>
  <c r="GV827" i="1"/>
  <c r="HC827" i="1" s="1"/>
  <c r="GX827" i="1" s="1"/>
  <c r="I828" i="1"/>
  <c r="Q828" i="1" s="1"/>
  <c r="R828" i="1"/>
  <c r="S828" i="1"/>
  <c r="CY828" i="1" s="1"/>
  <c r="X828" i="1" s="1"/>
  <c r="AC828" i="1"/>
  <c r="AE828" i="1"/>
  <c r="AD828" i="1" s="1"/>
  <c r="AF828" i="1"/>
  <c r="AG828" i="1"/>
  <c r="CU828" i="1" s="1"/>
  <c r="T828" i="1" s="1"/>
  <c r="AH828" i="1"/>
  <c r="AI828" i="1"/>
  <c r="AJ828" i="1"/>
  <c r="CR828" i="1"/>
  <c r="CS828" i="1"/>
  <c r="CT828" i="1"/>
  <c r="CV828" i="1"/>
  <c r="U828" i="1" s="1"/>
  <c r="CW828" i="1"/>
  <c r="V828" i="1" s="1"/>
  <c r="CX828" i="1"/>
  <c r="W828" i="1" s="1"/>
  <c r="GL828" i="1"/>
  <c r="GO828" i="1"/>
  <c r="GP828" i="1"/>
  <c r="GV828" i="1"/>
  <c r="HC828" i="1" s="1"/>
  <c r="GX828" i="1" s="1"/>
  <c r="I829" i="1"/>
  <c r="Q829" i="1" s="1"/>
  <c r="R829" i="1"/>
  <c r="S829" i="1"/>
  <c r="CY829" i="1" s="1"/>
  <c r="X829" i="1" s="1"/>
  <c r="AC829" i="1"/>
  <c r="AE829" i="1"/>
  <c r="AD829" i="1" s="1"/>
  <c r="AF829" i="1"/>
  <c r="AG829" i="1"/>
  <c r="CU829" i="1" s="1"/>
  <c r="T829" i="1" s="1"/>
  <c r="AH829" i="1"/>
  <c r="AI829" i="1"/>
  <c r="AJ829" i="1"/>
  <c r="CR829" i="1"/>
  <c r="CS829" i="1"/>
  <c r="CT829" i="1"/>
  <c r="CV829" i="1"/>
  <c r="U829" i="1" s="1"/>
  <c r="CW829" i="1"/>
  <c r="V829" i="1" s="1"/>
  <c r="CX829" i="1"/>
  <c r="W829" i="1" s="1"/>
  <c r="GL829" i="1"/>
  <c r="GO829" i="1"/>
  <c r="GP829" i="1"/>
  <c r="GV829" i="1"/>
  <c r="HC829" i="1" s="1"/>
  <c r="GX829" i="1" s="1"/>
  <c r="I830" i="1"/>
  <c r="Q830" i="1" s="1"/>
  <c r="R830" i="1"/>
  <c r="S830" i="1"/>
  <c r="CY830" i="1" s="1"/>
  <c r="X830" i="1" s="1"/>
  <c r="AC830" i="1"/>
  <c r="AE830" i="1"/>
  <c r="AD830" i="1" s="1"/>
  <c r="AF830" i="1"/>
  <c r="AG830" i="1"/>
  <c r="CU830" i="1" s="1"/>
  <c r="T830" i="1" s="1"/>
  <c r="AH830" i="1"/>
  <c r="AI830" i="1"/>
  <c r="AJ830" i="1"/>
  <c r="CR830" i="1"/>
  <c r="CS830" i="1"/>
  <c r="CT830" i="1"/>
  <c r="CV830" i="1"/>
  <c r="U830" i="1" s="1"/>
  <c r="CW830" i="1"/>
  <c r="V830" i="1" s="1"/>
  <c r="CX830" i="1"/>
  <c r="W830" i="1" s="1"/>
  <c r="GL830" i="1"/>
  <c r="GO830" i="1"/>
  <c r="GP830" i="1"/>
  <c r="GV830" i="1"/>
  <c r="HC830" i="1" s="1"/>
  <c r="GX830" i="1" s="1"/>
  <c r="I831" i="1"/>
  <c r="Q831" i="1" s="1"/>
  <c r="R831" i="1"/>
  <c r="S831" i="1"/>
  <c r="CY831" i="1" s="1"/>
  <c r="X831" i="1" s="1"/>
  <c r="AC831" i="1"/>
  <c r="AE831" i="1"/>
  <c r="AD831" i="1" s="1"/>
  <c r="AF831" i="1"/>
  <c r="AG831" i="1"/>
  <c r="CU831" i="1" s="1"/>
  <c r="T831" i="1" s="1"/>
  <c r="AH831" i="1"/>
  <c r="AI831" i="1"/>
  <c r="AJ831" i="1"/>
  <c r="CR831" i="1"/>
  <c r="CS831" i="1"/>
  <c r="CT831" i="1"/>
  <c r="CV831" i="1"/>
  <c r="U831" i="1" s="1"/>
  <c r="CW831" i="1"/>
  <c r="V831" i="1" s="1"/>
  <c r="CX831" i="1"/>
  <c r="W831" i="1" s="1"/>
  <c r="GL831" i="1"/>
  <c r="GO831" i="1"/>
  <c r="GP831" i="1"/>
  <c r="GV831" i="1"/>
  <c r="HC831" i="1" s="1"/>
  <c r="GX831" i="1" s="1"/>
  <c r="I832" i="1"/>
  <c r="Q832" i="1" s="1"/>
  <c r="R832" i="1"/>
  <c r="S832" i="1"/>
  <c r="CY832" i="1" s="1"/>
  <c r="X832" i="1" s="1"/>
  <c r="AC832" i="1"/>
  <c r="AE832" i="1"/>
  <c r="AD832" i="1" s="1"/>
  <c r="AF832" i="1"/>
  <c r="AG832" i="1"/>
  <c r="CU832" i="1" s="1"/>
  <c r="T832" i="1" s="1"/>
  <c r="AH832" i="1"/>
  <c r="AI832" i="1"/>
  <c r="AJ832" i="1"/>
  <c r="CR832" i="1"/>
  <c r="CS832" i="1"/>
  <c r="CT832" i="1"/>
  <c r="CV832" i="1"/>
  <c r="U832" i="1" s="1"/>
  <c r="CW832" i="1"/>
  <c r="V832" i="1" s="1"/>
  <c r="CX832" i="1"/>
  <c r="W832" i="1" s="1"/>
  <c r="GL832" i="1"/>
  <c r="GO832" i="1"/>
  <c r="GP832" i="1"/>
  <c r="GV832" i="1"/>
  <c r="HC832" i="1" s="1"/>
  <c r="GX832" i="1" s="1"/>
  <c r="I833" i="1"/>
  <c r="Q833" i="1" s="1"/>
  <c r="R833" i="1"/>
  <c r="S833" i="1"/>
  <c r="CY833" i="1" s="1"/>
  <c r="X833" i="1" s="1"/>
  <c r="AC833" i="1"/>
  <c r="AE833" i="1"/>
  <c r="AD833" i="1" s="1"/>
  <c r="AF833" i="1"/>
  <c r="AG833" i="1"/>
  <c r="CU833" i="1" s="1"/>
  <c r="T833" i="1" s="1"/>
  <c r="AH833" i="1"/>
  <c r="AI833" i="1"/>
  <c r="AJ833" i="1"/>
  <c r="CR833" i="1"/>
  <c r="CS833" i="1"/>
  <c r="CT833" i="1"/>
  <c r="CV833" i="1"/>
  <c r="U833" i="1" s="1"/>
  <c r="CW833" i="1"/>
  <c r="V833" i="1" s="1"/>
  <c r="CX833" i="1"/>
  <c r="W833" i="1" s="1"/>
  <c r="GL833" i="1"/>
  <c r="GO833" i="1"/>
  <c r="GP833" i="1"/>
  <c r="GV833" i="1"/>
  <c r="HC833" i="1" s="1"/>
  <c r="GX833" i="1" s="1"/>
  <c r="I834" i="1"/>
  <c r="Q834" i="1" s="1"/>
  <c r="R834" i="1"/>
  <c r="S834" i="1"/>
  <c r="CY834" i="1" s="1"/>
  <c r="X834" i="1" s="1"/>
  <c r="AC834" i="1"/>
  <c r="AE834" i="1"/>
  <c r="AD834" i="1" s="1"/>
  <c r="AF834" i="1"/>
  <c r="AG834" i="1"/>
  <c r="CU834" i="1" s="1"/>
  <c r="T834" i="1" s="1"/>
  <c r="AH834" i="1"/>
  <c r="AI834" i="1"/>
  <c r="AJ834" i="1"/>
  <c r="CR834" i="1"/>
  <c r="CS834" i="1"/>
  <c r="CT834" i="1"/>
  <c r="CV834" i="1"/>
  <c r="U834" i="1" s="1"/>
  <c r="CW834" i="1"/>
  <c r="V834" i="1" s="1"/>
  <c r="CX834" i="1"/>
  <c r="W834" i="1" s="1"/>
  <c r="GL834" i="1"/>
  <c r="GO834" i="1"/>
  <c r="GP834" i="1"/>
  <c r="GV834" i="1"/>
  <c r="HC834" i="1" s="1"/>
  <c r="GX834" i="1" s="1"/>
  <c r="C835" i="1"/>
  <c r="D835" i="1"/>
  <c r="I835" i="1"/>
  <c r="K835" i="1"/>
  <c r="P835" i="1"/>
  <c r="CP835" i="1" s="1"/>
  <c r="O835" i="1" s="1"/>
  <c r="GM835" i="1" s="1"/>
  <c r="GN835" i="1" s="1"/>
  <c r="R835" i="1"/>
  <c r="S835" i="1"/>
  <c r="CZ835" i="1" s="1"/>
  <c r="Y835" i="1" s="1"/>
  <c r="AC835" i="1"/>
  <c r="AB835" i="1" s="1"/>
  <c r="AD835" i="1"/>
  <c r="AE835" i="1"/>
  <c r="Q835" i="1" s="1"/>
  <c r="AF835" i="1"/>
  <c r="AG835" i="1"/>
  <c r="AH835" i="1"/>
  <c r="CV835" i="1" s="1"/>
  <c r="U835" i="1" s="1"/>
  <c r="AI835" i="1"/>
  <c r="AJ835" i="1"/>
  <c r="CQ835" i="1"/>
  <c r="CR835" i="1"/>
  <c r="CS835" i="1"/>
  <c r="CT835" i="1"/>
  <c r="CU835" i="1"/>
  <c r="T835" i="1" s="1"/>
  <c r="CW835" i="1"/>
  <c r="V835" i="1" s="1"/>
  <c r="CX835" i="1"/>
  <c r="W835" i="1" s="1"/>
  <c r="CY835" i="1"/>
  <c r="X835" i="1" s="1"/>
  <c r="GL835" i="1"/>
  <c r="GO835" i="1"/>
  <c r="GP835" i="1"/>
  <c r="GV835" i="1"/>
  <c r="HC835" i="1" s="1"/>
  <c r="GX835" i="1" s="1"/>
  <c r="C836" i="1"/>
  <c r="D836" i="1"/>
  <c r="I836" i="1"/>
  <c r="I838" i="1" s="1"/>
  <c r="K836" i="1"/>
  <c r="AC836" i="1"/>
  <c r="AE836" i="1"/>
  <c r="AD836" i="1" s="1"/>
  <c r="AF836" i="1"/>
  <c r="AG836" i="1"/>
  <c r="AH836" i="1"/>
  <c r="AI836" i="1"/>
  <c r="CW836" i="1" s="1"/>
  <c r="V836" i="1" s="1"/>
  <c r="AJ836" i="1"/>
  <c r="CQ836" i="1"/>
  <c r="CR836" i="1"/>
  <c r="CT836" i="1"/>
  <c r="CU836" i="1"/>
  <c r="T836" i="1" s="1"/>
  <c r="CV836" i="1"/>
  <c r="U836" i="1" s="1"/>
  <c r="CX836" i="1"/>
  <c r="W836" i="1" s="1"/>
  <c r="GL836" i="1"/>
  <c r="GO836" i="1"/>
  <c r="GP836" i="1"/>
  <c r="GV836" i="1"/>
  <c r="HC836" i="1"/>
  <c r="GX836" i="1" s="1"/>
  <c r="I837" i="1"/>
  <c r="P837" i="1"/>
  <c r="S837" i="1"/>
  <c r="AC837" i="1"/>
  <c r="AB837" i="1" s="1"/>
  <c r="AE837" i="1"/>
  <c r="AD837" i="1" s="1"/>
  <c r="AF837" i="1"/>
  <c r="AG837" i="1"/>
  <c r="AH837" i="1"/>
  <c r="AI837" i="1"/>
  <c r="CW837" i="1" s="1"/>
  <c r="V837" i="1" s="1"/>
  <c r="AJ837" i="1"/>
  <c r="CQ837" i="1"/>
  <c r="CR837" i="1"/>
  <c r="CT837" i="1"/>
  <c r="CU837" i="1"/>
  <c r="T837" i="1" s="1"/>
  <c r="CV837" i="1"/>
  <c r="U837" i="1" s="1"/>
  <c r="CX837" i="1"/>
  <c r="W837" i="1" s="1"/>
  <c r="GL837" i="1"/>
  <c r="GO837" i="1"/>
  <c r="GP837" i="1"/>
  <c r="GV837" i="1"/>
  <c r="HC837" i="1"/>
  <c r="GX837" i="1" s="1"/>
  <c r="AC838" i="1"/>
  <c r="AE838" i="1"/>
  <c r="AD838" i="1" s="1"/>
  <c r="AF838" i="1"/>
  <c r="AG838" i="1"/>
  <c r="AH838" i="1"/>
  <c r="AI838" i="1"/>
  <c r="CW838" i="1" s="1"/>
  <c r="V838" i="1" s="1"/>
  <c r="AJ838" i="1"/>
  <c r="CQ838" i="1"/>
  <c r="CR838" i="1"/>
  <c r="CT838" i="1"/>
  <c r="CU838" i="1"/>
  <c r="T838" i="1" s="1"/>
  <c r="CV838" i="1"/>
  <c r="U838" i="1" s="1"/>
  <c r="CX838" i="1"/>
  <c r="W838" i="1" s="1"/>
  <c r="GL838" i="1"/>
  <c r="GO838" i="1"/>
  <c r="GP838" i="1"/>
  <c r="GV838" i="1"/>
  <c r="HC838" i="1"/>
  <c r="GX838" i="1" s="1"/>
  <c r="I839" i="1"/>
  <c r="P839" i="1"/>
  <c r="S839" i="1"/>
  <c r="AC839" i="1"/>
  <c r="AE839" i="1"/>
  <c r="AD839" i="1" s="1"/>
  <c r="AF839" i="1"/>
  <c r="AG839" i="1"/>
  <c r="AH839" i="1"/>
  <c r="AI839" i="1"/>
  <c r="CW839" i="1" s="1"/>
  <c r="V839" i="1" s="1"/>
  <c r="AJ839" i="1"/>
  <c r="CQ839" i="1"/>
  <c r="CR839" i="1"/>
  <c r="CT839" i="1"/>
  <c r="CU839" i="1"/>
  <c r="T839" i="1" s="1"/>
  <c r="CV839" i="1"/>
  <c r="U839" i="1" s="1"/>
  <c r="CX839" i="1"/>
  <c r="W839" i="1" s="1"/>
  <c r="GL839" i="1"/>
  <c r="GO839" i="1"/>
  <c r="GP839" i="1"/>
  <c r="GV839" i="1"/>
  <c r="HC839" i="1"/>
  <c r="GX839" i="1" s="1"/>
  <c r="AC840" i="1"/>
  <c r="AE840" i="1"/>
  <c r="AD840" i="1" s="1"/>
  <c r="AF840" i="1"/>
  <c r="AG840" i="1"/>
  <c r="AH840" i="1"/>
  <c r="AI840" i="1"/>
  <c r="CW840" i="1" s="1"/>
  <c r="AJ840" i="1"/>
  <c r="CQ840" i="1"/>
  <c r="CR840" i="1"/>
  <c r="CT840" i="1"/>
  <c r="CU840" i="1"/>
  <c r="CV840" i="1"/>
  <c r="CX840" i="1"/>
  <c r="GL840" i="1"/>
  <c r="GO840" i="1"/>
  <c r="GP840" i="1"/>
  <c r="GV840" i="1"/>
  <c r="HC840" i="1"/>
  <c r="I841" i="1"/>
  <c r="P841" i="1"/>
  <c r="S841" i="1"/>
  <c r="AC841" i="1"/>
  <c r="AE841" i="1"/>
  <c r="AD841" i="1" s="1"/>
  <c r="AF841" i="1"/>
  <c r="AG841" i="1"/>
  <c r="AH841" i="1"/>
  <c r="AI841" i="1"/>
  <c r="CW841" i="1" s="1"/>
  <c r="V841" i="1" s="1"/>
  <c r="AJ841" i="1"/>
  <c r="CQ841" i="1"/>
  <c r="CR841" i="1"/>
  <c r="CT841" i="1"/>
  <c r="CU841" i="1"/>
  <c r="T841" i="1" s="1"/>
  <c r="CV841" i="1"/>
  <c r="U841" i="1" s="1"/>
  <c r="CX841" i="1"/>
  <c r="W841" i="1" s="1"/>
  <c r="GL841" i="1"/>
  <c r="GO841" i="1"/>
  <c r="GP841" i="1"/>
  <c r="GV841" i="1"/>
  <c r="HC841" i="1"/>
  <c r="GX841" i="1" s="1"/>
  <c r="AC842" i="1"/>
  <c r="AB842" i="1" s="1"/>
  <c r="AE842" i="1"/>
  <c r="AD842" i="1" s="1"/>
  <c r="AF842" i="1"/>
  <c r="AG842" i="1"/>
  <c r="AH842" i="1"/>
  <c r="AI842" i="1"/>
  <c r="CW842" i="1" s="1"/>
  <c r="AJ842" i="1"/>
  <c r="CQ842" i="1"/>
  <c r="CR842" i="1"/>
  <c r="CT842" i="1"/>
  <c r="CU842" i="1"/>
  <c r="CV842" i="1"/>
  <c r="CX842" i="1"/>
  <c r="GL842" i="1"/>
  <c r="GO842" i="1"/>
  <c r="GP842" i="1"/>
  <c r="GV842" i="1"/>
  <c r="HC842" i="1"/>
  <c r="C843" i="1"/>
  <c r="D843" i="1"/>
  <c r="I843" i="1"/>
  <c r="P843" i="1" s="1"/>
  <c r="K843" i="1"/>
  <c r="R843" i="1"/>
  <c r="AC843" i="1"/>
  <c r="AE843" i="1"/>
  <c r="Q843" i="1" s="1"/>
  <c r="AF843" i="1"/>
  <c r="S843" i="1" s="1"/>
  <c r="AG843" i="1"/>
  <c r="AH843" i="1"/>
  <c r="AI843" i="1"/>
  <c r="AJ843" i="1"/>
  <c r="CX843" i="1" s="1"/>
  <c r="W843" i="1" s="1"/>
  <c r="CQ843" i="1"/>
  <c r="CR843" i="1"/>
  <c r="CS843" i="1"/>
  <c r="CU843" i="1"/>
  <c r="T843" i="1" s="1"/>
  <c r="CV843" i="1"/>
  <c r="U843" i="1" s="1"/>
  <c r="CW843" i="1"/>
  <c r="V843" i="1" s="1"/>
  <c r="GL843" i="1"/>
  <c r="GO843" i="1"/>
  <c r="GP843" i="1"/>
  <c r="GV843" i="1"/>
  <c r="HC843" i="1"/>
  <c r="GX843" i="1" s="1"/>
  <c r="C844" i="1"/>
  <c r="D844" i="1"/>
  <c r="I844" i="1"/>
  <c r="K844" i="1"/>
  <c r="R844" i="1"/>
  <c r="S844" i="1"/>
  <c r="CY844" i="1" s="1"/>
  <c r="X844" i="1" s="1"/>
  <c r="AC844" i="1"/>
  <c r="AE844" i="1"/>
  <c r="AD844" i="1" s="1"/>
  <c r="AF844" i="1"/>
  <c r="AG844" i="1"/>
  <c r="CU844" i="1" s="1"/>
  <c r="T844" i="1" s="1"/>
  <c r="AH844" i="1"/>
  <c r="AI844" i="1"/>
  <c r="AJ844" i="1"/>
  <c r="CR844" i="1"/>
  <c r="CS844" i="1"/>
  <c r="CT844" i="1"/>
  <c r="CV844" i="1"/>
  <c r="U844" i="1" s="1"/>
  <c r="CW844" i="1"/>
  <c r="V844" i="1" s="1"/>
  <c r="CX844" i="1"/>
  <c r="W844" i="1" s="1"/>
  <c r="GL844" i="1"/>
  <c r="GO844" i="1"/>
  <c r="GP844" i="1"/>
  <c r="GV844" i="1"/>
  <c r="HC844" i="1" s="1"/>
  <c r="GX844" i="1" s="1"/>
  <c r="I845" i="1"/>
  <c r="Q845" i="1" s="1"/>
  <c r="R845" i="1"/>
  <c r="S845" i="1"/>
  <c r="CY845" i="1" s="1"/>
  <c r="X845" i="1" s="1"/>
  <c r="AC845" i="1"/>
  <c r="AE845" i="1"/>
  <c r="AD845" i="1" s="1"/>
  <c r="AF845" i="1"/>
  <c r="AG845" i="1"/>
  <c r="CU845" i="1" s="1"/>
  <c r="T845" i="1" s="1"/>
  <c r="AH845" i="1"/>
  <c r="AI845" i="1"/>
  <c r="AJ845" i="1"/>
  <c r="CR845" i="1"/>
  <c r="CS845" i="1"/>
  <c r="CT845" i="1"/>
  <c r="CV845" i="1"/>
  <c r="U845" i="1" s="1"/>
  <c r="CW845" i="1"/>
  <c r="V845" i="1" s="1"/>
  <c r="CX845" i="1"/>
  <c r="W845" i="1" s="1"/>
  <c r="GL845" i="1"/>
  <c r="GO845" i="1"/>
  <c r="GP845" i="1"/>
  <c r="GV845" i="1"/>
  <c r="HC845" i="1" s="1"/>
  <c r="GX845" i="1" s="1"/>
  <c r="I846" i="1"/>
  <c r="Q846" i="1" s="1"/>
  <c r="R846" i="1"/>
  <c r="S846" i="1"/>
  <c r="CY846" i="1" s="1"/>
  <c r="X846" i="1" s="1"/>
  <c r="AC846" i="1"/>
  <c r="AE846" i="1"/>
  <c r="AD846" i="1" s="1"/>
  <c r="AF846" i="1"/>
  <c r="AG846" i="1"/>
  <c r="CU846" i="1" s="1"/>
  <c r="T846" i="1" s="1"/>
  <c r="AH846" i="1"/>
  <c r="AI846" i="1"/>
  <c r="AJ846" i="1"/>
  <c r="CR846" i="1"/>
  <c r="CS846" i="1"/>
  <c r="CT846" i="1"/>
  <c r="CV846" i="1"/>
  <c r="U846" i="1" s="1"/>
  <c r="CW846" i="1"/>
  <c r="V846" i="1" s="1"/>
  <c r="CX846" i="1"/>
  <c r="W846" i="1" s="1"/>
  <c r="GL846" i="1"/>
  <c r="GO846" i="1"/>
  <c r="GP846" i="1"/>
  <c r="GV846" i="1"/>
  <c r="HC846" i="1" s="1"/>
  <c r="GX846" i="1" s="1"/>
  <c r="C847" i="1"/>
  <c r="D847" i="1"/>
  <c r="I847" i="1"/>
  <c r="K847" i="1"/>
  <c r="P847" i="1"/>
  <c r="CP847" i="1" s="1"/>
  <c r="O847" i="1" s="1"/>
  <c r="GM847" i="1" s="1"/>
  <c r="GN847" i="1" s="1"/>
  <c r="R847" i="1"/>
  <c r="S847" i="1"/>
  <c r="CZ847" i="1" s="1"/>
  <c r="Y847" i="1" s="1"/>
  <c r="AC847" i="1"/>
  <c r="AB847" i="1" s="1"/>
  <c r="AD847" i="1"/>
  <c r="AE847" i="1"/>
  <c r="Q847" i="1" s="1"/>
  <c r="AF847" i="1"/>
  <c r="AG847" i="1"/>
  <c r="AH847" i="1"/>
  <c r="CV847" i="1" s="1"/>
  <c r="U847" i="1" s="1"/>
  <c r="AI847" i="1"/>
  <c r="AJ847" i="1"/>
  <c r="CQ847" i="1"/>
  <c r="CR847" i="1"/>
  <c r="CS847" i="1"/>
  <c r="CT847" i="1"/>
  <c r="CU847" i="1"/>
  <c r="T847" i="1" s="1"/>
  <c r="CW847" i="1"/>
  <c r="V847" i="1" s="1"/>
  <c r="CX847" i="1"/>
  <c r="W847" i="1" s="1"/>
  <c r="CY847" i="1"/>
  <c r="X847" i="1" s="1"/>
  <c r="GL847" i="1"/>
  <c r="GO847" i="1"/>
  <c r="GP847" i="1"/>
  <c r="GV847" i="1"/>
  <c r="HC847" i="1" s="1"/>
  <c r="GX847" i="1" s="1"/>
  <c r="C848" i="1"/>
  <c r="D848" i="1"/>
  <c r="I848" i="1"/>
  <c r="I850" i="1" s="1"/>
  <c r="K848" i="1"/>
  <c r="AC848" i="1"/>
  <c r="AE848" i="1"/>
  <c r="AD848" i="1" s="1"/>
  <c r="AF848" i="1"/>
  <c r="AG848" i="1"/>
  <c r="AH848" i="1"/>
  <c r="AI848" i="1"/>
  <c r="CW848" i="1" s="1"/>
  <c r="V848" i="1" s="1"/>
  <c r="AJ848" i="1"/>
  <c r="CQ848" i="1"/>
  <c r="CR848" i="1"/>
  <c r="CT848" i="1"/>
  <c r="CU848" i="1"/>
  <c r="T848" i="1" s="1"/>
  <c r="CV848" i="1"/>
  <c r="U848" i="1" s="1"/>
  <c r="CX848" i="1"/>
  <c r="W848" i="1" s="1"/>
  <c r="GL848" i="1"/>
  <c r="GO848" i="1"/>
  <c r="GP848" i="1"/>
  <c r="GV848" i="1"/>
  <c r="HC848" i="1"/>
  <c r="GX848" i="1" s="1"/>
  <c r="I849" i="1"/>
  <c r="P849" i="1"/>
  <c r="S849" i="1"/>
  <c r="AC849" i="1"/>
  <c r="AB849" i="1" s="1"/>
  <c r="AE849" i="1"/>
  <c r="AD849" i="1" s="1"/>
  <c r="AF849" i="1"/>
  <c r="AG849" i="1"/>
  <c r="AH849" i="1"/>
  <c r="AI849" i="1"/>
  <c r="CW849" i="1" s="1"/>
  <c r="V849" i="1" s="1"/>
  <c r="AJ849" i="1"/>
  <c r="CQ849" i="1"/>
  <c r="CR849" i="1"/>
  <c r="CT849" i="1"/>
  <c r="CU849" i="1"/>
  <c r="T849" i="1" s="1"/>
  <c r="CV849" i="1"/>
  <c r="U849" i="1" s="1"/>
  <c r="CX849" i="1"/>
  <c r="W849" i="1" s="1"/>
  <c r="GL849" i="1"/>
  <c r="GO849" i="1"/>
  <c r="GP849" i="1"/>
  <c r="GV849" i="1"/>
  <c r="HC849" i="1"/>
  <c r="GX849" i="1" s="1"/>
  <c r="AC850" i="1"/>
  <c r="AE850" i="1"/>
  <c r="AD850" i="1" s="1"/>
  <c r="AF850" i="1"/>
  <c r="AG850" i="1"/>
  <c r="AH850" i="1"/>
  <c r="AI850" i="1"/>
  <c r="CW850" i="1" s="1"/>
  <c r="V850" i="1" s="1"/>
  <c r="AJ850" i="1"/>
  <c r="CQ850" i="1"/>
  <c r="CR850" i="1"/>
  <c r="CT850" i="1"/>
  <c r="CU850" i="1"/>
  <c r="T850" i="1" s="1"/>
  <c r="CV850" i="1"/>
  <c r="U850" i="1" s="1"/>
  <c r="CX850" i="1"/>
  <c r="W850" i="1" s="1"/>
  <c r="GL850" i="1"/>
  <c r="GO850" i="1"/>
  <c r="GP850" i="1"/>
  <c r="GV850" i="1"/>
  <c r="HC850" i="1"/>
  <c r="GX850" i="1" s="1"/>
  <c r="I851" i="1"/>
  <c r="P851" i="1"/>
  <c r="S851" i="1"/>
  <c r="AC851" i="1"/>
  <c r="AE851" i="1"/>
  <c r="AD851" i="1" s="1"/>
  <c r="AF851" i="1"/>
  <c r="AG851" i="1"/>
  <c r="AH851" i="1"/>
  <c r="AI851" i="1"/>
  <c r="CW851" i="1" s="1"/>
  <c r="V851" i="1" s="1"/>
  <c r="AJ851" i="1"/>
  <c r="CQ851" i="1"/>
  <c r="CR851" i="1"/>
  <c r="CT851" i="1"/>
  <c r="CU851" i="1"/>
  <c r="T851" i="1" s="1"/>
  <c r="CV851" i="1"/>
  <c r="U851" i="1" s="1"/>
  <c r="CX851" i="1"/>
  <c r="W851" i="1" s="1"/>
  <c r="GL851" i="1"/>
  <c r="GO851" i="1"/>
  <c r="GP851" i="1"/>
  <c r="GV851" i="1"/>
  <c r="HC851" i="1"/>
  <c r="GX851" i="1" s="1"/>
  <c r="AC852" i="1"/>
  <c r="AE852" i="1"/>
  <c r="AD852" i="1" s="1"/>
  <c r="AF852" i="1"/>
  <c r="AG852" i="1"/>
  <c r="AH852" i="1"/>
  <c r="AI852" i="1"/>
  <c r="CW852" i="1" s="1"/>
  <c r="AJ852" i="1"/>
  <c r="CQ852" i="1"/>
  <c r="CR852" i="1"/>
  <c r="CT852" i="1"/>
  <c r="CU852" i="1"/>
  <c r="CV852" i="1"/>
  <c r="CX852" i="1"/>
  <c r="GL852" i="1"/>
  <c r="GO852" i="1"/>
  <c r="GP852" i="1"/>
  <c r="GV852" i="1"/>
  <c r="HC852" i="1"/>
  <c r="C853" i="1"/>
  <c r="D853" i="1"/>
  <c r="I853" i="1"/>
  <c r="P853" i="1" s="1"/>
  <c r="K853" i="1"/>
  <c r="R853" i="1"/>
  <c r="AC853" i="1"/>
  <c r="AE853" i="1"/>
  <c r="Q853" i="1" s="1"/>
  <c r="AF853" i="1"/>
  <c r="S853" i="1" s="1"/>
  <c r="AG853" i="1"/>
  <c r="AH853" i="1"/>
  <c r="AI853" i="1"/>
  <c r="AJ853" i="1"/>
  <c r="CX853" i="1" s="1"/>
  <c r="W853" i="1" s="1"/>
  <c r="CQ853" i="1"/>
  <c r="CR853" i="1"/>
  <c r="CS853" i="1"/>
  <c r="CU853" i="1"/>
  <c r="T853" i="1" s="1"/>
  <c r="CV853" i="1"/>
  <c r="U853" i="1" s="1"/>
  <c r="CW853" i="1"/>
  <c r="V853" i="1" s="1"/>
  <c r="GL853" i="1"/>
  <c r="GO853" i="1"/>
  <c r="GP853" i="1"/>
  <c r="GV853" i="1"/>
  <c r="HC853" i="1"/>
  <c r="GX853" i="1" s="1"/>
  <c r="C854" i="1"/>
  <c r="D854" i="1"/>
  <c r="I854" i="1"/>
  <c r="K854" i="1"/>
  <c r="R854" i="1"/>
  <c r="S854" i="1"/>
  <c r="CY854" i="1" s="1"/>
  <c r="X854" i="1" s="1"/>
  <c r="AC854" i="1"/>
  <c r="AB854" i="1" s="1"/>
  <c r="AE854" i="1"/>
  <c r="AD854" i="1" s="1"/>
  <c r="AF854" i="1"/>
  <c r="AG854" i="1"/>
  <c r="CU854" i="1" s="1"/>
  <c r="T854" i="1" s="1"/>
  <c r="AH854" i="1"/>
  <c r="AI854" i="1"/>
  <c r="AJ854" i="1"/>
  <c r="CR854" i="1"/>
  <c r="CS854" i="1"/>
  <c r="CT854" i="1"/>
  <c r="CV854" i="1"/>
  <c r="U854" i="1" s="1"/>
  <c r="CW854" i="1"/>
  <c r="V854" i="1" s="1"/>
  <c r="CX854" i="1"/>
  <c r="W854" i="1" s="1"/>
  <c r="GL854" i="1"/>
  <c r="GO854" i="1"/>
  <c r="GP854" i="1"/>
  <c r="GV854" i="1"/>
  <c r="HC854" i="1" s="1"/>
  <c r="GX854" i="1" s="1"/>
  <c r="I855" i="1"/>
  <c r="Q855" i="1" s="1"/>
  <c r="R855" i="1"/>
  <c r="S855" i="1"/>
  <c r="CY855" i="1" s="1"/>
  <c r="X855" i="1" s="1"/>
  <c r="AC855" i="1"/>
  <c r="AB855" i="1" s="1"/>
  <c r="AE855" i="1"/>
  <c r="AD855" i="1" s="1"/>
  <c r="AF855" i="1"/>
  <c r="AG855" i="1"/>
  <c r="CU855" i="1" s="1"/>
  <c r="T855" i="1" s="1"/>
  <c r="AH855" i="1"/>
  <c r="AI855" i="1"/>
  <c r="AJ855" i="1"/>
  <c r="CR855" i="1"/>
  <c r="CS855" i="1"/>
  <c r="CT855" i="1"/>
  <c r="CV855" i="1"/>
  <c r="U855" i="1" s="1"/>
  <c r="CW855" i="1"/>
  <c r="V855" i="1" s="1"/>
  <c r="CX855" i="1"/>
  <c r="W855" i="1" s="1"/>
  <c r="GL855" i="1"/>
  <c r="GO855" i="1"/>
  <c r="GP855" i="1"/>
  <c r="GV855" i="1"/>
  <c r="HC855" i="1" s="1"/>
  <c r="GX855" i="1" s="1"/>
  <c r="I856" i="1"/>
  <c r="Q856" i="1" s="1"/>
  <c r="R856" i="1"/>
  <c r="S856" i="1"/>
  <c r="CY856" i="1" s="1"/>
  <c r="X856" i="1" s="1"/>
  <c r="AC856" i="1"/>
  <c r="AB856" i="1" s="1"/>
  <c r="AE856" i="1"/>
  <c r="AD856" i="1" s="1"/>
  <c r="AF856" i="1"/>
  <c r="AG856" i="1"/>
  <c r="CU856" i="1" s="1"/>
  <c r="T856" i="1" s="1"/>
  <c r="AH856" i="1"/>
  <c r="AI856" i="1"/>
  <c r="AJ856" i="1"/>
  <c r="CR856" i="1"/>
  <c r="CS856" i="1"/>
  <c r="CT856" i="1"/>
  <c r="CV856" i="1"/>
  <c r="U856" i="1" s="1"/>
  <c r="CW856" i="1"/>
  <c r="V856" i="1" s="1"/>
  <c r="CX856" i="1"/>
  <c r="W856" i="1" s="1"/>
  <c r="GL856" i="1"/>
  <c r="GO856" i="1"/>
  <c r="GP856" i="1"/>
  <c r="GV856" i="1"/>
  <c r="HC856" i="1" s="1"/>
  <c r="GX856" i="1" s="1"/>
  <c r="I857" i="1"/>
  <c r="Q857" i="1" s="1"/>
  <c r="R857" i="1"/>
  <c r="S857" i="1"/>
  <c r="CY857" i="1" s="1"/>
  <c r="X857" i="1" s="1"/>
  <c r="AC857" i="1"/>
  <c r="AB857" i="1" s="1"/>
  <c r="AE857" i="1"/>
  <c r="AD857" i="1" s="1"/>
  <c r="AF857" i="1"/>
  <c r="AG857" i="1"/>
  <c r="CU857" i="1" s="1"/>
  <c r="T857" i="1" s="1"/>
  <c r="AH857" i="1"/>
  <c r="AI857" i="1"/>
  <c r="AJ857" i="1"/>
  <c r="CR857" i="1"/>
  <c r="CS857" i="1"/>
  <c r="CT857" i="1"/>
  <c r="CV857" i="1"/>
  <c r="U857" i="1" s="1"/>
  <c r="CW857" i="1"/>
  <c r="V857" i="1" s="1"/>
  <c r="CX857" i="1"/>
  <c r="W857" i="1" s="1"/>
  <c r="GL857" i="1"/>
  <c r="GO857" i="1"/>
  <c r="GP857" i="1"/>
  <c r="GV857" i="1"/>
  <c r="HC857" i="1" s="1"/>
  <c r="GX857" i="1" s="1"/>
  <c r="I858" i="1"/>
  <c r="Q858" i="1" s="1"/>
  <c r="R858" i="1"/>
  <c r="S858" i="1"/>
  <c r="CY858" i="1" s="1"/>
  <c r="X858" i="1" s="1"/>
  <c r="AC858" i="1"/>
  <c r="AB858" i="1" s="1"/>
  <c r="AE858" i="1"/>
  <c r="AD858" i="1" s="1"/>
  <c r="AF858" i="1"/>
  <c r="AG858" i="1"/>
  <c r="CU858" i="1" s="1"/>
  <c r="T858" i="1" s="1"/>
  <c r="AH858" i="1"/>
  <c r="AI858" i="1"/>
  <c r="AJ858" i="1"/>
  <c r="CR858" i="1"/>
  <c r="CS858" i="1"/>
  <c r="CT858" i="1"/>
  <c r="CV858" i="1"/>
  <c r="U858" i="1" s="1"/>
  <c r="CW858" i="1"/>
  <c r="V858" i="1" s="1"/>
  <c r="CX858" i="1"/>
  <c r="W858" i="1" s="1"/>
  <c r="GL858" i="1"/>
  <c r="GO858" i="1"/>
  <c r="GP858" i="1"/>
  <c r="GV858" i="1"/>
  <c r="HC858" i="1" s="1"/>
  <c r="GX858" i="1" s="1"/>
  <c r="C859" i="1"/>
  <c r="D859" i="1"/>
  <c r="I859" i="1"/>
  <c r="K859" i="1"/>
  <c r="P859" i="1"/>
  <c r="CP859" i="1" s="1"/>
  <c r="O859" i="1" s="1"/>
  <c r="R859" i="1"/>
  <c r="S859" i="1"/>
  <c r="CZ859" i="1" s="1"/>
  <c r="Y859" i="1" s="1"/>
  <c r="AC859" i="1"/>
  <c r="AB859" i="1" s="1"/>
  <c r="AD859" i="1"/>
  <c r="AE859" i="1"/>
  <c r="Q859" i="1" s="1"/>
  <c r="AF859" i="1"/>
  <c r="AG859" i="1"/>
  <c r="AH859" i="1"/>
  <c r="CV859" i="1" s="1"/>
  <c r="U859" i="1" s="1"/>
  <c r="AI859" i="1"/>
  <c r="AJ859" i="1"/>
  <c r="CQ859" i="1"/>
  <c r="CR859" i="1"/>
  <c r="CS859" i="1"/>
  <c r="CT859" i="1"/>
  <c r="CU859" i="1"/>
  <c r="T859" i="1" s="1"/>
  <c r="CW859" i="1"/>
  <c r="V859" i="1" s="1"/>
  <c r="CX859" i="1"/>
  <c r="W859" i="1" s="1"/>
  <c r="CY859" i="1"/>
  <c r="X859" i="1" s="1"/>
  <c r="GL859" i="1"/>
  <c r="GO859" i="1"/>
  <c r="GP859" i="1"/>
  <c r="GV859" i="1"/>
  <c r="HC859" i="1" s="1"/>
  <c r="GX859" i="1" s="1"/>
  <c r="C860" i="1"/>
  <c r="D860" i="1"/>
  <c r="I860" i="1"/>
  <c r="I862" i="1" s="1"/>
  <c r="K860" i="1"/>
  <c r="AC860" i="1"/>
  <c r="AB860" i="1" s="1"/>
  <c r="AE860" i="1"/>
  <c r="AD860" i="1" s="1"/>
  <c r="AF860" i="1"/>
  <c r="AG860" i="1"/>
  <c r="AH860" i="1"/>
  <c r="AI860" i="1"/>
  <c r="CW860" i="1" s="1"/>
  <c r="V860" i="1" s="1"/>
  <c r="AJ860" i="1"/>
  <c r="CQ860" i="1"/>
  <c r="CR860" i="1"/>
  <c r="CT860" i="1"/>
  <c r="CU860" i="1"/>
  <c r="T860" i="1" s="1"/>
  <c r="CV860" i="1"/>
  <c r="U860" i="1" s="1"/>
  <c r="CX860" i="1"/>
  <c r="W860" i="1" s="1"/>
  <c r="GL860" i="1"/>
  <c r="GO860" i="1"/>
  <c r="GP860" i="1"/>
  <c r="GV860" i="1"/>
  <c r="HC860" i="1"/>
  <c r="GX860" i="1" s="1"/>
  <c r="I861" i="1"/>
  <c r="P861" i="1"/>
  <c r="S861" i="1"/>
  <c r="AC861" i="1"/>
  <c r="AB861" i="1" s="1"/>
  <c r="AE861" i="1"/>
  <c r="AD861" i="1" s="1"/>
  <c r="AF861" i="1"/>
  <c r="AG861" i="1"/>
  <c r="AH861" i="1"/>
  <c r="AI861" i="1"/>
  <c r="CW861" i="1" s="1"/>
  <c r="V861" i="1" s="1"/>
  <c r="AJ861" i="1"/>
  <c r="CQ861" i="1"/>
  <c r="CR861" i="1"/>
  <c r="CT861" i="1"/>
  <c r="CU861" i="1"/>
  <c r="T861" i="1" s="1"/>
  <c r="CV861" i="1"/>
  <c r="U861" i="1" s="1"/>
  <c r="CX861" i="1"/>
  <c r="W861" i="1" s="1"/>
  <c r="GL861" i="1"/>
  <c r="GO861" i="1"/>
  <c r="GP861" i="1"/>
  <c r="GV861" i="1"/>
  <c r="HC861" i="1"/>
  <c r="GX861" i="1" s="1"/>
  <c r="AC862" i="1"/>
  <c r="AE862" i="1"/>
  <c r="AD862" i="1" s="1"/>
  <c r="AF862" i="1"/>
  <c r="AG862" i="1"/>
  <c r="AH862" i="1"/>
  <c r="AI862" i="1"/>
  <c r="CW862" i="1" s="1"/>
  <c r="V862" i="1" s="1"/>
  <c r="AJ862" i="1"/>
  <c r="CQ862" i="1"/>
  <c r="CR862" i="1"/>
  <c r="CT862" i="1"/>
  <c r="CU862" i="1"/>
  <c r="T862" i="1" s="1"/>
  <c r="CV862" i="1"/>
  <c r="U862" i="1" s="1"/>
  <c r="CX862" i="1"/>
  <c r="W862" i="1" s="1"/>
  <c r="GL862" i="1"/>
  <c r="GO862" i="1"/>
  <c r="GP862" i="1"/>
  <c r="GV862" i="1"/>
  <c r="HC862" i="1"/>
  <c r="GX862" i="1" s="1"/>
  <c r="I863" i="1"/>
  <c r="P863" i="1"/>
  <c r="S863" i="1"/>
  <c r="AC863" i="1"/>
  <c r="AB863" i="1" s="1"/>
  <c r="AE863" i="1"/>
  <c r="AD863" i="1" s="1"/>
  <c r="AF863" i="1"/>
  <c r="AG863" i="1"/>
  <c r="AH863" i="1"/>
  <c r="AI863" i="1"/>
  <c r="CW863" i="1" s="1"/>
  <c r="V863" i="1" s="1"/>
  <c r="AJ863" i="1"/>
  <c r="CQ863" i="1"/>
  <c r="CR863" i="1"/>
  <c r="CT863" i="1"/>
  <c r="CU863" i="1"/>
  <c r="T863" i="1" s="1"/>
  <c r="CV863" i="1"/>
  <c r="U863" i="1" s="1"/>
  <c r="CX863" i="1"/>
  <c r="W863" i="1" s="1"/>
  <c r="GL863" i="1"/>
  <c r="GO863" i="1"/>
  <c r="GP863" i="1"/>
  <c r="GV863" i="1"/>
  <c r="HC863" i="1"/>
  <c r="GX863" i="1" s="1"/>
  <c r="AC864" i="1"/>
  <c r="AE864" i="1"/>
  <c r="AD864" i="1" s="1"/>
  <c r="AF864" i="1"/>
  <c r="AG864" i="1"/>
  <c r="AH864" i="1"/>
  <c r="AI864" i="1"/>
  <c r="CW864" i="1" s="1"/>
  <c r="AJ864" i="1"/>
  <c r="CQ864" i="1"/>
  <c r="CR864" i="1"/>
  <c r="CT864" i="1"/>
  <c r="CU864" i="1"/>
  <c r="CV864" i="1"/>
  <c r="CX864" i="1"/>
  <c r="GL864" i="1"/>
  <c r="GO864" i="1"/>
  <c r="GP864" i="1"/>
  <c r="GV864" i="1"/>
  <c r="HC864" i="1"/>
  <c r="C865" i="1"/>
  <c r="D865" i="1"/>
  <c r="I865" i="1"/>
  <c r="P865" i="1" s="1"/>
  <c r="K865" i="1"/>
  <c r="R865" i="1"/>
  <c r="AC865" i="1"/>
  <c r="AE865" i="1"/>
  <c r="Q865" i="1" s="1"/>
  <c r="AF865" i="1"/>
  <c r="S865" i="1" s="1"/>
  <c r="AG865" i="1"/>
  <c r="AH865" i="1"/>
  <c r="AI865" i="1"/>
  <c r="AJ865" i="1"/>
  <c r="CX865" i="1" s="1"/>
  <c r="W865" i="1" s="1"/>
  <c r="CQ865" i="1"/>
  <c r="CR865" i="1"/>
  <c r="CS865" i="1"/>
  <c r="CU865" i="1"/>
  <c r="T865" i="1" s="1"/>
  <c r="CV865" i="1"/>
  <c r="U865" i="1" s="1"/>
  <c r="CW865" i="1"/>
  <c r="V865" i="1" s="1"/>
  <c r="GL865" i="1"/>
  <c r="GO865" i="1"/>
  <c r="GP865" i="1"/>
  <c r="GV865" i="1"/>
  <c r="HC865" i="1"/>
  <c r="GX865" i="1" s="1"/>
  <c r="C866" i="1"/>
  <c r="D866" i="1"/>
  <c r="I866" i="1"/>
  <c r="K866" i="1"/>
  <c r="R866" i="1"/>
  <c r="S866" i="1"/>
  <c r="CY866" i="1" s="1"/>
  <c r="X866" i="1" s="1"/>
  <c r="AC866" i="1"/>
  <c r="AB866" i="1" s="1"/>
  <c r="AE866" i="1"/>
  <c r="AD866" i="1" s="1"/>
  <c r="AF866" i="1"/>
  <c r="AG866" i="1"/>
  <c r="CU866" i="1" s="1"/>
  <c r="T866" i="1" s="1"/>
  <c r="AH866" i="1"/>
  <c r="AI866" i="1"/>
  <c r="AJ866" i="1"/>
  <c r="CR866" i="1"/>
  <c r="CS866" i="1"/>
  <c r="CT866" i="1"/>
  <c r="CV866" i="1"/>
  <c r="U866" i="1" s="1"/>
  <c r="CW866" i="1"/>
  <c r="V866" i="1" s="1"/>
  <c r="CX866" i="1"/>
  <c r="W866" i="1" s="1"/>
  <c r="GL866" i="1"/>
  <c r="GO866" i="1"/>
  <c r="GP866" i="1"/>
  <c r="GV866" i="1"/>
  <c r="HC866" i="1" s="1"/>
  <c r="GX866" i="1" s="1"/>
  <c r="I867" i="1"/>
  <c r="Q867" i="1" s="1"/>
  <c r="R867" i="1"/>
  <c r="S867" i="1"/>
  <c r="CY867" i="1" s="1"/>
  <c r="X867" i="1" s="1"/>
  <c r="AC867" i="1"/>
  <c r="AB867" i="1" s="1"/>
  <c r="AE867" i="1"/>
  <c r="AD867" i="1" s="1"/>
  <c r="AF867" i="1"/>
  <c r="AG867" i="1"/>
  <c r="CU867" i="1" s="1"/>
  <c r="T867" i="1" s="1"/>
  <c r="AH867" i="1"/>
  <c r="AI867" i="1"/>
  <c r="AJ867" i="1"/>
  <c r="CR867" i="1"/>
  <c r="CS867" i="1"/>
  <c r="CT867" i="1"/>
  <c r="CV867" i="1"/>
  <c r="U867" i="1" s="1"/>
  <c r="CW867" i="1"/>
  <c r="V867" i="1" s="1"/>
  <c r="CX867" i="1"/>
  <c r="W867" i="1" s="1"/>
  <c r="GL867" i="1"/>
  <c r="GO867" i="1"/>
  <c r="GP867" i="1"/>
  <c r="GV867" i="1"/>
  <c r="HC867" i="1" s="1"/>
  <c r="GX867" i="1" s="1"/>
  <c r="I868" i="1"/>
  <c r="Q868" i="1" s="1"/>
  <c r="R868" i="1"/>
  <c r="S868" i="1"/>
  <c r="CY868" i="1" s="1"/>
  <c r="X868" i="1" s="1"/>
  <c r="AC868" i="1"/>
  <c r="AB868" i="1" s="1"/>
  <c r="AE868" i="1"/>
  <c r="AD868" i="1" s="1"/>
  <c r="AF868" i="1"/>
  <c r="AG868" i="1"/>
  <c r="CU868" i="1" s="1"/>
  <c r="T868" i="1" s="1"/>
  <c r="AH868" i="1"/>
  <c r="AI868" i="1"/>
  <c r="AJ868" i="1"/>
  <c r="CR868" i="1"/>
  <c r="CS868" i="1"/>
  <c r="CT868" i="1"/>
  <c r="CV868" i="1"/>
  <c r="U868" i="1" s="1"/>
  <c r="CW868" i="1"/>
  <c r="V868" i="1" s="1"/>
  <c r="CX868" i="1"/>
  <c r="W868" i="1" s="1"/>
  <c r="GL868" i="1"/>
  <c r="GO868" i="1"/>
  <c r="GP868" i="1"/>
  <c r="GV868" i="1"/>
  <c r="HC868" i="1" s="1"/>
  <c r="GX868" i="1" s="1"/>
  <c r="C869" i="1"/>
  <c r="D869" i="1"/>
  <c r="I869" i="1"/>
  <c r="K869" i="1"/>
  <c r="P869" i="1"/>
  <c r="R869" i="1"/>
  <c r="S869" i="1"/>
  <c r="CZ869" i="1" s="1"/>
  <c r="Y869" i="1" s="1"/>
  <c r="AC869" i="1"/>
  <c r="AB869" i="1" s="1"/>
  <c r="AD869" i="1"/>
  <c r="AE869" i="1"/>
  <c r="Q869" i="1" s="1"/>
  <c r="AF869" i="1"/>
  <c r="AG869" i="1"/>
  <c r="AH869" i="1"/>
  <c r="CV869" i="1" s="1"/>
  <c r="U869" i="1" s="1"/>
  <c r="AI869" i="1"/>
  <c r="AJ869" i="1"/>
  <c r="CQ869" i="1"/>
  <c r="CR869" i="1"/>
  <c r="CS869" i="1"/>
  <c r="CT869" i="1"/>
  <c r="CU869" i="1"/>
  <c r="T869" i="1" s="1"/>
  <c r="CW869" i="1"/>
  <c r="V869" i="1" s="1"/>
  <c r="CX869" i="1"/>
  <c r="W869" i="1" s="1"/>
  <c r="CY869" i="1"/>
  <c r="X869" i="1" s="1"/>
  <c r="GL869" i="1"/>
  <c r="GO869" i="1"/>
  <c r="GP869" i="1"/>
  <c r="GV869" i="1"/>
  <c r="HC869" i="1" s="1"/>
  <c r="GX869" i="1" s="1"/>
  <c r="C870" i="1"/>
  <c r="D870" i="1"/>
  <c r="I870" i="1"/>
  <c r="S870" i="1" s="1"/>
  <c r="K870" i="1"/>
  <c r="AC870" i="1"/>
  <c r="AB870" i="1" s="1"/>
  <c r="AE870" i="1"/>
  <c r="AD870" i="1" s="1"/>
  <c r="AF870" i="1"/>
  <c r="AG870" i="1"/>
  <c r="AH870" i="1"/>
  <c r="AI870" i="1"/>
  <c r="CW870" i="1" s="1"/>
  <c r="V870" i="1" s="1"/>
  <c r="AJ870" i="1"/>
  <c r="CQ870" i="1"/>
  <c r="CR870" i="1"/>
  <c r="CT870" i="1"/>
  <c r="CU870" i="1"/>
  <c r="T870" i="1" s="1"/>
  <c r="CV870" i="1"/>
  <c r="U870" i="1" s="1"/>
  <c r="CX870" i="1"/>
  <c r="W870" i="1" s="1"/>
  <c r="GL870" i="1"/>
  <c r="GO870" i="1"/>
  <c r="FU874" i="1" s="1"/>
  <c r="GP870" i="1"/>
  <c r="GV870" i="1"/>
  <c r="HC870" i="1"/>
  <c r="GX870" i="1" s="1"/>
  <c r="C871" i="1"/>
  <c r="D871" i="1"/>
  <c r="I871" i="1"/>
  <c r="P871" i="1" s="1"/>
  <c r="K871" i="1"/>
  <c r="R871" i="1"/>
  <c r="AC871" i="1"/>
  <c r="AE871" i="1"/>
  <c r="Q871" i="1" s="1"/>
  <c r="AF871" i="1"/>
  <c r="S871" i="1" s="1"/>
  <c r="AG871" i="1"/>
  <c r="AH871" i="1"/>
  <c r="AI871" i="1"/>
  <c r="AJ871" i="1"/>
  <c r="CX871" i="1" s="1"/>
  <c r="W871" i="1" s="1"/>
  <c r="CQ871" i="1"/>
  <c r="CR871" i="1"/>
  <c r="CS871" i="1"/>
  <c r="CU871" i="1"/>
  <c r="T871" i="1" s="1"/>
  <c r="CV871" i="1"/>
  <c r="U871" i="1" s="1"/>
  <c r="CW871" i="1"/>
  <c r="V871" i="1" s="1"/>
  <c r="GL871" i="1"/>
  <c r="GO871" i="1"/>
  <c r="GP871" i="1"/>
  <c r="GV871" i="1"/>
  <c r="HC871" i="1"/>
  <c r="GX871" i="1" s="1"/>
  <c r="C872" i="1"/>
  <c r="D872" i="1"/>
  <c r="I872" i="1"/>
  <c r="K872" i="1"/>
  <c r="R872" i="1"/>
  <c r="S872" i="1"/>
  <c r="CY872" i="1" s="1"/>
  <c r="X872" i="1" s="1"/>
  <c r="AC872" i="1"/>
  <c r="AB872" i="1" s="1"/>
  <c r="AE872" i="1"/>
  <c r="AD872" i="1" s="1"/>
  <c r="AF872" i="1"/>
  <c r="AG872" i="1"/>
  <c r="CU872" i="1" s="1"/>
  <c r="T872" i="1" s="1"/>
  <c r="AH872" i="1"/>
  <c r="AI872" i="1"/>
  <c r="AJ872" i="1"/>
  <c r="CR872" i="1"/>
  <c r="CS872" i="1"/>
  <c r="CT872" i="1"/>
  <c r="CV872" i="1"/>
  <c r="U872" i="1" s="1"/>
  <c r="CW872" i="1"/>
  <c r="V872" i="1" s="1"/>
  <c r="CX872" i="1"/>
  <c r="W872" i="1" s="1"/>
  <c r="GL872" i="1"/>
  <c r="GO872" i="1"/>
  <c r="GP872" i="1"/>
  <c r="GV872" i="1"/>
  <c r="HC872" i="1" s="1"/>
  <c r="GX872" i="1" s="1"/>
  <c r="B874" i="1"/>
  <c r="B810" i="1" s="1"/>
  <c r="C874" i="1"/>
  <c r="C810" i="1" s="1"/>
  <c r="D874" i="1"/>
  <c r="D810" i="1" s="1"/>
  <c r="F874" i="1"/>
  <c r="F810" i="1" s="1"/>
  <c r="G874" i="1"/>
  <c r="G810" i="1" s="1"/>
  <c r="BX874" i="1"/>
  <c r="BX810" i="1" s="1"/>
  <c r="BZ874" i="1"/>
  <c r="CG874" i="1" s="1"/>
  <c r="CC874" i="1"/>
  <c r="CC810" i="1" s="1"/>
  <c r="CD874" i="1"/>
  <c r="CD810" i="1" s="1"/>
  <c r="CK874" i="1"/>
  <c r="CK810" i="1" s="1"/>
  <c r="CL874" i="1"/>
  <c r="CL810" i="1" s="1"/>
  <c r="CM874" i="1"/>
  <c r="CM810" i="1" s="1"/>
  <c r="FP874" i="1"/>
  <c r="EG874" i="1" s="1"/>
  <c r="FR874" i="1"/>
  <c r="FR810" i="1" s="1"/>
  <c r="FV874" i="1"/>
  <c r="FV810" i="1" s="1"/>
  <c r="GC874" i="1"/>
  <c r="GC810" i="1" s="1"/>
  <c r="GD874" i="1"/>
  <c r="GD810" i="1" s="1"/>
  <c r="GE874" i="1"/>
  <c r="EV874" i="1" s="1"/>
  <c r="D904" i="1"/>
  <c r="E906" i="1"/>
  <c r="Z906" i="1"/>
  <c r="AA906" i="1"/>
  <c r="AB906" i="1"/>
  <c r="AC906" i="1"/>
  <c r="AD906" i="1"/>
  <c r="AE906" i="1"/>
  <c r="AF906" i="1"/>
  <c r="AG906" i="1"/>
  <c r="AH906" i="1"/>
  <c r="AI906" i="1"/>
  <c r="AJ906" i="1"/>
  <c r="AK906" i="1"/>
  <c r="AL906" i="1"/>
  <c r="AM906" i="1"/>
  <c r="AN906" i="1"/>
  <c r="BE906" i="1"/>
  <c r="BF906" i="1"/>
  <c r="BG906" i="1"/>
  <c r="BH906" i="1"/>
  <c r="BI906" i="1"/>
  <c r="BJ906" i="1"/>
  <c r="BK906" i="1"/>
  <c r="BL906" i="1"/>
  <c r="BM906" i="1"/>
  <c r="BN906" i="1"/>
  <c r="BO906" i="1"/>
  <c r="BP906" i="1"/>
  <c r="BQ906" i="1"/>
  <c r="BR906" i="1"/>
  <c r="BS906" i="1"/>
  <c r="BT906" i="1"/>
  <c r="BU906" i="1"/>
  <c r="BV906" i="1"/>
  <c r="BW906" i="1"/>
  <c r="BX906" i="1"/>
  <c r="BY906" i="1"/>
  <c r="BZ906" i="1"/>
  <c r="CA906" i="1"/>
  <c r="CB906" i="1"/>
  <c r="CC906" i="1"/>
  <c r="CD906" i="1"/>
  <c r="CE906" i="1"/>
  <c r="CF906" i="1"/>
  <c r="CG906" i="1"/>
  <c r="CH906" i="1"/>
  <c r="CI906" i="1"/>
  <c r="CJ906" i="1"/>
  <c r="CK906" i="1"/>
  <c r="CL906" i="1"/>
  <c r="CM906" i="1"/>
  <c r="CN906" i="1"/>
  <c r="CO906" i="1"/>
  <c r="CP906" i="1"/>
  <c r="CQ906" i="1"/>
  <c r="CR906" i="1"/>
  <c r="CS906" i="1"/>
  <c r="CT906" i="1"/>
  <c r="CU906" i="1"/>
  <c r="CV906" i="1"/>
  <c r="CW906" i="1"/>
  <c r="CX906" i="1"/>
  <c r="CY906" i="1"/>
  <c r="CZ906" i="1"/>
  <c r="DA906" i="1"/>
  <c r="DB906" i="1"/>
  <c r="DC906" i="1"/>
  <c r="DD906" i="1"/>
  <c r="DE906" i="1"/>
  <c r="DF906" i="1"/>
  <c r="DR906" i="1"/>
  <c r="DS906" i="1"/>
  <c r="DT906" i="1"/>
  <c r="DU906" i="1"/>
  <c r="DV906" i="1"/>
  <c r="DW906" i="1"/>
  <c r="DX906" i="1"/>
  <c r="DY906" i="1"/>
  <c r="DZ906" i="1"/>
  <c r="EA906" i="1"/>
  <c r="EB906" i="1"/>
  <c r="EC906" i="1"/>
  <c r="ED906" i="1"/>
  <c r="EE906" i="1"/>
  <c r="EF906" i="1"/>
  <c r="EW906" i="1"/>
  <c r="EX906" i="1"/>
  <c r="EY906" i="1"/>
  <c r="EZ906" i="1"/>
  <c r="FA906" i="1"/>
  <c r="FB906" i="1"/>
  <c r="FC906" i="1"/>
  <c r="FD906" i="1"/>
  <c r="FE906" i="1"/>
  <c r="FF906" i="1"/>
  <c r="FG906" i="1"/>
  <c r="FH906" i="1"/>
  <c r="FI906" i="1"/>
  <c r="FJ906" i="1"/>
  <c r="FK906" i="1"/>
  <c r="FL906" i="1"/>
  <c r="FM906" i="1"/>
  <c r="FN906" i="1"/>
  <c r="FO906" i="1"/>
  <c r="FP906" i="1"/>
  <c r="FQ906" i="1"/>
  <c r="FR906" i="1"/>
  <c r="FS906" i="1"/>
  <c r="FT906" i="1"/>
  <c r="FU906" i="1"/>
  <c r="FV906" i="1"/>
  <c r="FW906" i="1"/>
  <c r="FX906" i="1"/>
  <c r="FY906" i="1"/>
  <c r="FZ906" i="1"/>
  <c r="GA906" i="1"/>
  <c r="GB906" i="1"/>
  <c r="GC906" i="1"/>
  <c r="GD906" i="1"/>
  <c r="GE906" i="1"/>
  <c r="GF906" i="1"/>
  <c r="GG906" i="1"/>
  <c r="GH906" i="1"/>
  <c r="GI906" i="1"/>
  <c r="GJ906" i="1"/>
  <c r="GK906" i="1"/>
  <c r="GL906" i="1"/>
  <c r="GM906" i="1"/>
  <c r="GN906" i="1"/>
  <c r="GO906" i="1"/>
  <c r="GP906" i="1"/>
  <c r="GQ906" i="1"/>
  <c r="GR906" i="1"/>
  <c r="GS906" i="1"/>
  <c r="GT906" i="1"/>
  <c r="GU906" i="1"/>
  <c r="GV906" i="1"/>
  <c r="GW906" i="1"/>
  <c r="GX906" i="1"/>
  <c r="D908" i="1"/>
  <c r="E910" i="1"/>
  <c r="Z910" i="1"/>
  <c r="AA910" i="1"/>
  <c r="AM910" i="1"/>
  <c r="AN910" i="1"/>
  <c r="BE910" i="1"/>
  <c r="BF910" i="1"/>
  <c r="BG910" i="1"/>
  <c r="BH910" i="1"/>
  <c r="BI910" i="1"/>
  <c r="BJ910" i="1"/>
  <c r="BK910" i="1"/>
  <c r="BL910" i="1"/>
  <c r="BM910" i="1"/>
  <c r="BN910" i="1"/>
  <c r="BO910" i="1"/>
  <c r="BP910" i="1"/>
  <c r="BQ910" i="1"/>
  <c r="BR910" i="1"/>
  <c r="BS910" i="1"/>
  <c r="BT910" i="1"/>
  <c r="BU910" i="1"/>
  <c r="BV910" i="1"/>
  <c r="BW910" i="1"/>
  <c r="CN910" i="1"/>
  <c r="CO910" i="1"/>
  <c r="CP910" i="1"/>
  <c r="CQ910" i="1"/>
  <c r="CR910" i="1"/>
  <c r="CS910" i="1"/>
  <c r="CT910" i="1"/>
  <c r="CU910" i="1"/>
  <c r="CV910" i="1"/>
  <c r="CW910" i="1"/>
  <c r="CX910" i="1"/>
  <c r="CY910" i="1"/>
  <c r="CZ910" i="1"/>
  <c r="DA910" i="1"/>
  <c r="DB910" i="1"/>
  <c r="DC910" i="1"/>
  <c r="DD910" i="1"/>
  <c r="DE910" i="1"/>
  <c r="DF910" i="1"/>
  <c r="DR910" i="1"/>
  <c r="DS910" i="1"/>
  <c r="EE910" i="1"/>
  <c r="EF910" i="1"/>
  <c r="EW910" i="1"/>
  <c r="EX910" i="1"/>
  <c r="EY910" i="1"/>
  <c r="EZ910" i="1"/>
  <c r="FA910" i="1"/>
  <c r="FB910" i="1"/>
  <c r="FC910" i="1"/>
  <c r="FD910" i="1"/>
  <c r="FE910" i="1"/>
  <c r="FF910" i="1"/>
  <c r="FG910" i="1"/>
  <c r="FH910" i="1"/>
  <c r="FI910" i="1"/>
  <c r="FJ910" i="1"/>
  <c r="FK910" i="1"/>
  <c r="FL910" i="1"/>
  <c r="FM910" i="1"/>
  <c r="FN910" i="1"/>
  <c r="FO910" i="1"/>
  <c r="GF910" i="1"/>
  <c r="GG910" i="1"/>
  <c r="GH910" i="1"/>
  <c r="GI910" i="1"/>
  <c r="GJ910" i="1"/>
  <c r="GK910" i="1"/>
  <c r="GL910" i="1"/>
  <c r="GM910" i="1"/>
  <c r="GN910" i="1"/>
  <c r="GO910" i="1"/>
  <c r="GP910" i="1"/>
  <c r="GQ910" i="1"/>
  <c r="GR910" i="1"/>
  <c r="GS910" i="1"/>
  <c r="GT910" i="1"/>
  <c r="GU910" i="1"/>
  <c r="GV910" i="1"/>
  <c r="GW910" i="1"/>
  <c r="GX910" i="1"/>
  <c r="C912" i="1"/>
  <c r="D912" i="1"/>
  <c r="I912" i="1"/>
  <c r="K912" i="1"/>
  <c r="R912" i="1"/>
  <c r="S912" i="1"/>
  <c r="CY912" i="1" s="1"/>
  <c r="X912" i="1" s="1"/>
  <c r="AC912" i="1"/>
  <c r="AE912" i="1"/>
  <c r="AD912" i="1" s="1"/>
  <c r="AF912" i="1"/>
  <c r="AG912" i="1"/>
  <c r="CU912" i="1" s="1"/>
  <c r="T912" i="1" s="1"/>
  <c r="AH912" i="1"/>
  <c r="AI912" i="1"/>
  <c r="AJ912" i="1"/>
  <c r="CR912" i="1"/>
  <c r="CS912" i="1"/>
  <c r="CT912" i="1"/>
  <c r="CV912" i="1"/>
  <c r="U912" i="1" s="1"/>
  <c r="CW912" i="1"/>
  <c r="V912" i="1" s="1"/>
  <c r="CX912" i="1"/>
  <c r="W912" i="1" s="1"/>
  <c r="GL912" i="1"/>
  <c r="GO912" i="1"/>
  <c r="GP912" i="1"/>
  <c r="GV912" i="1"/>
  <c r="HC912" i="1" s="1"/>
  <c r="GX912" i="1" s="1"/>
  <c r="C913" i="1"/>
  <c r="D913" i="1"/>
  <c r="I913" i="1"/>
  <c r="K913" i="1"/>
  <c r="P913" i="1"/>
  <c r="CP913" i="1" s="1"/>
  <c r="O913" i="1" s="1"/>
  <c r="R913" i="1"/>
  <c r="S913" i="1"/>
  <c r="CZ913" i="1" s="1"/>
  <c r="Y913" i="1" s="1"/>
  <c r="AC913" i="1"/>
  <c r="AB913" i="1" s="1"/>
  <c r="AD913" i="1"/>
  <c r="AE913" i="1"/>
  <c r="Q913" i="1" s="1"/>
  <c r="AF913" i="1"/>
  <c r="AG913" i="1"/>
  <c r="AH913" i="1"/>
  <c r="CV913" i="1" s="1"/>
  <c r="U913" i="1" s="1"/>
  <c r="AI913" i="1"/>
  <c r="AJ913" i="1"/>
  <c r="CQ913" i="1"/>
  <c r="CR913" i="1"/>
  <c r="CS913" i="1"/>
  <c r="CT913" i="1"/>
  <c r="CU913" i="1"/>
  <c r="T913" i="1" s="1"/>
  <c r="CW913" i="1"/>
  <c r="V913" i="1" s="1"/>
  <c r="CX913" i="1"/>
  <c r="W913" i="1" s="1"/>
  <c r="CY913" i="1"/>
  <c r="X913" i="1" s="1"/>
  <c r="GL913" i="1"/>
  <c r="GO913" i="1"/>
  <c r="GP913" i="1"/>
  <c r="GV913" i="1"/>
  <c r="HC913" i="1" s="1"/>
  <c r="GX913" i="1" s="1"/>
  <c r="I914" i="1"/>
  <c r="Q914" i="1" s="1"/>
  <c r="P914" i="1"/>
  <c r="CP914" i="1" s="1"/>
  <c r="O914" i="1" s="1"/>
  <c r="GM914" i="1" s="1"/>
  <c r="GN914" i="1" s="1"/>
  <c r="R914" i="1"/>
  <c r="S914" i="1"/>
  <c r="CZ914" i="1" s="1"/>
  <c r="Y914" i="1" s="1"/>
  <c r="AC914" i="1"/>
  <c r="AB914" i="1" s="1"/>
  <c r="AD914" i="1"/>
  <c r="AE914" i="1"/>
  <c r="AF914" i="1"/>
  <c r="AG914" i="1"/>
  <c r="AH914" i="1"/>
  <c r="CV914" i="1" s="1"/>
  <c r="U914" i="1" s="1"/>
  <c r="AI914" i="1"/>
  <c r="AJ914" i="1"/>
  <c r="CQ914" i="1"/>
  <c r="CR914" i="1"/>
  <c r="CS914" i="1"/>
  <c r="CT914" i="1"/>
  <c r="CU914" i="1"/>
  <c r="T914" i="1" s="1"/>
  <c r="CW914" i="1"/>
  <c r="V914" i="1" s="1"/>
  <c r="CX914" i="1"/>
  <c r="W914" i="1" s="1"/>
  <c r="CY914" i="1"/>
  <c r="X914" i="1" s="1"/>
  <c r="GL914" i="1"/>
  <c r="GO914" i="1"/>
  <c r="GP914" i="1"/>
  <c r="GV914" i="1"/>
  <c r="HC914" i="1" s="1"/>
  <c r="GX914" i="1" s="1"/>
  <c r="I915" i="1"/>
  <c r="Q915" i="1" s="1"/>
  <c r="P915" i="1"/>
  <c r="CP915" i="1" s="1"/>
  <c r="O915" i="1" s="1"/>
  <c r="GM915" i="1" s="1"/>
  <c r="GN915" i="1" s="1"/>
  <c r="R915" i="1"/>
  <c r="S915" i="1"/>
  <c r="CZ915" i="1" s="1"/>
  <c r="Y915" i="1" s="1"/>
  <c r="AC915" i="1"/>
  <c r="AB915" i="1" s="1"/>
  <c r="AD915" i="1"/>
  <c r="AE915" i="1"/>
  <c r="AF915" i="1"/>
  <c r="AG915" i="1"/>
  <c r="AH915" i="1"/>
  <c r="CV915" i="1" s="1"/>
  <c r="U915" i="1" s="1"/>
  <c r="AI915" i="1"/>
  <c r="AJ915" i="1"/>
  <c r="CQ915" i="1"/>
  <c r="CR915" i="1"/>
  <c r="CS915" i="1"/>
  <c r="CT915" i="1"/>
  <c r="CU915" i="1"/>
  <c r="T915" i="1" s="1"/>
  <c r="CW915" i="1"/>
  <c r="V915" i="1" s="1"/>
  <c r="CX915" i="1"/>
  <c r="W915" i="1" s="1"/>
  <c r="CY915" i="1"/>
  <c r="X915" i="1" s="1"/>
  <c r="GL915" i="1"/>
  <c r="GO915" i="1"/>
  <c r="GP915" i="1"/>
  <c r="GV915" i="1"/>
  <c r="HC915" i="1" s="1"/>
  <c r="GX915" i="1" s="1"/>
  <c r="I916" i="1"/>
  <c r="Q916" i="1" s="1"/>
  <c r="P916" i="1"/>
  <c r="CP916" i="1" s="1"/>
  <c r="O916" i="1" s="1"/>
  <c r="GM916" i="1" s="1"/>
  <c r="GN916" i="1" s="1"/>
  <c r="R916" i="1"/>
  <c r="S916" i="1"/>
  <c r="CZ916" i="1" s="1"/>
  <c r="Y916" i="1" s="1"/>
  <c r="AC916" i="1"/>
  <c r="AB916" i="1" s="1"/>
  <c r="AD916" i="1"/>
  <c r="AE916" i="1"/>
  <c r="AF916" i="1"/>
  <c r="AG916" i="1"/>
  <c r="AH916" i="1"/>
  <c r="CV916" i="1" s="1"/>
  <c r="U916" i="1" s="1"/>
  <c r="AI916" i="1"/>
  <c r="AJ916" i="1"/>
  <c r="CQ916" i="1"/>
  <c r="CR916" i="1"/>
  <c r="CS916" i="1"/>
  <c r="CT916" i="1"/>
  <c r="CU916" i="1"/>
  <c r="T916" i="1" s="1"/>
  <c r="CW916" i="1"/>
  <c r="V916" i="1" s="1"/>
  <c r="CX916" i="1"/>
  <c r="W916" i="1" s="1"/>
  <c r="CY916" i="1"/>
  <c r="X916" i="1" s="1"/>
  <c r="GL916" i="1"/>
  <c r="GO916" i="1"/>
  <c r="GP916" i="1"/>
  <c r="GV916" i="1"/>
  <c r="HC916" i="1" s="1"/>
  <c r="GX916" i="1" s="1"/>
  <c r="I917" i="1"/>
  <c r="Q917" i="1" s="1"/>
  <c r="P917" i="1"/>
  <c r="CP917" i="1" s="1"/>
  <c r="O917" i="1" s="1"/>
  <c r="GM917" i="1" s="1"/>
  <c r="GN917" i="1" s="1"/>
  <c r="R917" i="1"/>
  <c r="S917" i="1"/>
  <c r="CZ917" i="1" s="1"/>
  <c r="Y917" i="1" s="1"/>
  <c r="AC917" i="1"/>
  <c r="AB917" i="1" s="1"/>
  <c r="AD917" i="1"/>
  <c r="AE917" i="1"/>
  <c r="AF917" i="1"/>
  <c r="AG917" i="1"/>
  <c r="AH917" i="1"/>
  <c r="CV917" i="1" s="1"/>
  <c r="U917" i="1" s="1"/>
  <c r="AI917" i="1"/>
  <c r="AJ917" i="1"/>
  <c r="CQ917" i="1"/>
  <c r="CR917" i="1"/>
  <c r="CS917" i="1"/>
  <c r="CT917" i="1"/>
  <c r="CU917" i="1"/>
  <c r="T917" i="1" s="1"/>
  <c r="CW917" i="1"/>
  <c r="V917" i="1" s="1"/>
  <c r="CX917" i="1"/>
  <c r="W917" i="1" s="1"/>
  <c r="CY917" i="1"/>
  <c r="X917" i="1" s="1"/>
  <c r="GL917" i="1"/>
  <c r="GO917" i="1"/>
  <c r="GP917" i="1"/>
  <c r="GV917" i="1"/>
  <c r="HC917" i="1" s="1"/>
  <c r="GX917" i="1" s="1"/>
  <c r="I918" i="1"/>
  <c r="Q918" i="1" s="1"/>
  <c r="P918" i="1"/>
  <c r="CP918" i="1" s="1"/>
  <c r="O918" i="1" s="1"/>
  <c r="GM918" i="1" s="1"/>
  <c r="GN918" i="1" s="1"/>
  <c r="R918" i="1"/>
  <c r="S918" i="1"/>
  <c r="CZ918" i="1" s="1"/>
  <c r="Y918" i="1" s="1"/>
  <c r="AC918" i="1"/>
  <c r="AB918" i="1" s="1"/>
  <c r="AD918" i="1"/>
  <c r="AE918" i="1"/>
  <c r="AF918" i="1"/>
  <c r="AG918" i="1"/>
  <c r="AH918" i="1"/>
  <c r="CV918" i="1" s="1"/>
  <c r="U918" i="1" s="1"/>
  <c r="AI918" i="1"/>
  <c r="AJ918" i="1"/>
  <c r="CQ918" i="1"/>
  <c r="CR918" i="1"/>
  <c r="CS918" i="1"/>
  <c r="CT918" i="1"/>
  <c r="CU918" i="1"/>
  <c r="T918" i="1" s="1"/>
  <c r="CW918" i="1"/>
  <c r="V918" i="1" s="1"/>
  <c r="CX918" i="1"/>
  <c r="W918" i="1" s="1"/>
  <c r="CY918" i="1"/>
  <c r="X918" i="1" s="1"/>
  <c r="GL918" i="1"/>
  <c r="GO918" i="1"/>
  <c r="GP918" i="1"/>
  <c r="GV918" i="1"/>
  <c r="HC918" i="1" s="1"/>
  <c r="GX918" i="1" s="1"/>
  <c r="I919" i="1"/>
  <c r="Q919" i="1" s="1"/>
  <c r="P919" i="1"/>
  <c r="CP919" i="1" s="1"/>
  <c r="O919" i="1" s="1"/>
  <c r="GM919" i="1" s="1"/>
  <c r="GN919" i="1" s="1"/>
  <c r="R919" i="1"/>
  <c r="S919" i="1"/>
  <c r="CZ919" i="1" s="1"/>
  <c r="Y919" i="1" s="1"/>
  <c r="AC919" i="1"/>
  <c r="AB919" i="1" s="1"/>
  <c r="AD919" i="1"/>
  <c r="AE919" i="1"/>
  <c r="AF919" i="1"/>
  <c r="AG919" i="1"/>
  <c r="AH919" i="1"/>
  <c r="CV919" i="1" s="1"/>
  <c r="U919" i="1" s="1"/>
  <c r="AI919" i="1"/>
  <c r="AJ919" i="1"/>
  <c r="CQ919" i="1"/>
  <c r="CR919" i="1"/>
  <c r="CS919" i="1"/>
  <c r="CT919" i="1"/>
  <c r="CU919" i="1"/>
  <c r="T919" i="1" s="1"/>
  <c r="CW919" i="1"/>
  <c r="V919" i="1" s="1"/>
  <c r="CX919" i="1"/>
  <c r="W919" i="1" s="1"/>
  <c r="CY919" i="1"/>
  <c r="X919" i="1" s="1"/>
  <c r="GL919" i="1"/>
  <c r="GO919" i="1"/>
  <c r="GP919" i="1"/>
  <c r="GV919" i="1"/>
  <c r="HC919" i="1" s="1"/>
  <c r="GX919" i="1" s="1"/>
  <c r="P920" i="1"/>
  <c r="S920" i="1"/>
  <c r="AC920" i="1"/>
  <c r="AE920" i="1"/>
  <c r="AD920" i="1" s="1"/>
  <c r="AF920" i="1"/>
  <c r="AG920" i="1"/>
  <c r="AH920" i="1"/>
  <c r="AI920" i="1"/>
  <c r="CW920" i="1" s="1"/>
  <c r="V920" i="1" s="1"/>
  <c r="AJ920" i="1"/>
  <c r="CQ920" i="1"/>
  <c r="CR920" i="1"/>
  <c r="CT920" i="1"/>
  <c r="CU920" i="1"/>
  <c r="T920" i="1" s="1"/>
  <c r="CV920" i="1"/>
  <c r="U920" i="1" s="1"/>
  <c r="CX920" i="1"/>
  <c r="W920" i="1" s="1"/>
  <c r="GL920" i="1"/>
  <c r="GO920" i="1"/>
  <c r="GP920" i="1"/>
  <c r="GV920" i="1"/>
  <c r="HC920" i="1"/>
  <c r="GX920" i="1" s="1"/>
  <c r="P921" i="1"/>
  <c r="R921" i="1"/>
  <c r="AC921" i="1"/>
  <c r="AE921" i="1"/>
  <c r="Q921" i="1" s="1"/>
  <c r="AF921" i="1"/>
  <c r="S921" i="1" s="1"/>
  <c r="AG921" i="1"/>
  <c r="AH921" i="1"/>
  <c r="AI921" i="1"/>
  <c r="AJ921" i="1"/>
  <c r="CX921" i="1" s="1"/>
  <c r="W921" i="1" s="1"/>
  <c r="CQ921" i="1"/>
  <c r="CR921" i="1"/>
  <c r="CS921" i="1"/>
  <c r="CU921" i="1"/>
  <c r="T921" i="1" s="1"/>
  <c r="CV921" i="1"/>
  <c r="U921" i="1" s="1"/>
  <c r="CW921" i="1"/>
  <c r="V921" i="1" s="1"/>
  <c r="GL921" i="1"/>
  <c r="GO921" i="1"/>
  <c r="GP921" i="1"/>
  <c r="GV921" i="1"/>
  <c r="HC921" i="1"/>
  <c r="GX921" i="1" s="1"/>
  <c r="C922" i="1"/>
  <c r="D922" i="1"/>
  <c r="I922" i="1"/>
  <c r="K922" i="1"/>
  <c r="R922" i="1"/>
  <c r="S922" i="1"/>
  <c r="CY922" i="1" s="1"/>
  <c r="X922" i="1" s="1"/>
  <c r="AC922" i="1"/>
  <c r="AE922" i="1"/>
  <c r="AD922" i="1" s="1"/>
  <c r="AF922" i="1"/>
  <c r="AG922" i="1"/>
  <c r="CU922" i="1" s="1"/>
  <c r="T922" i="1" s="1"/>
  <c r="AH922" i="1"/>
  <c r="AI922" i="1"/>
  <c r="AJ922" i="1"/>
  <c r="CR922" i="1"/>
  <c r="CS922" i="1"/>
  <c r="CT922" i="1"/>
  <c r="CV922" i="1"/>
  <c r="U922" i="1" s="1"/>
  <c r="CW922" i="1"/>
  <c r="V922" i="1" s="1"/>
  <c r="CX922" i="1"/>
  <c r="W922" i="1" s="1"/>
  <c r="GL922" i="1"/>
  <c r="GO922" i="1"/>
  <c r="GP922" i="1"/>
  <c r="GV922" i="1"/>
  <c r="HC922" i="1" s="1"/>
  <c r="GX922" i="1" s="1"/>
  <c r="C923" i="1"/>
  <c r="D923" i="1"/>
  <c r="I923" i="1"/>
  <c r="K923" i="1"/>
  <c r="P923" i="1"/>
  <c r="R923" i="1"/>
  <c r="S923" i="1"/>
  <c r="CZ923" i="1" s="1"/>
  <c r="Y923" i="1" s="1"/>
  <c r="AC923" i="1"/>
  <c r="AB923" i="1" s="1"/>
  <c r="AD923" i="1"/>
  <c r="AE923" i="1"/>
  <c r="Q923" i="1" s="1"/>
  <c r="AF923" i="1"/>
  <c r="AG923" i="1"/>
  <c r="AH923" i="1"/>
  <c r="CV923" i="1" s="1"/>
  <c r="U923" i="1" s="1"/>
  <c r="AI923" i="1"/>
  <c r="AJ923" i="1"/>
  <c r="CQ923" i="1"/>
  <c r="CR923" i="1"/>
  <c r="CS923" i="1"/>
  <c r="CT923" i="1"/>
  <c r="CU923" i="1"/>
  <c r="T923" i="1" s="1"/>
  <c r="CW923" i="1"/>
  <c r="V923" i="1" s="1"/>
  <c r="CX923" i="1"/>
  <c r="W923" i="1" s="1"/>
  <c r="CY923" i="1"/>
  <c r="X923" i="1" s="1"/>
  <c r="GL923" i="1"/>
  <c r="GO923" i="1"/>
  <c r="GP923" i="1"/>
  <c r="GV923" i="1"/>
  <c r="HC923" i="1" s="1"/>
  <c r="GX923" i="1" s="1"/>
  <c r="I924" i="1"/>
  <c r="Q924" i="1" s="1"/>
  <c r="P924" i="1"/>
  <c r="CP924" i="1" s="1"/>
  <c r="O924" i="1" s="1"/>
  <c r="R924" i="1"/>
  <c r="S924" i="1"/>
  <c r="CZ924" i="1" s="1"/>
  <c r="Y924" i="1" s="1"/>
  <c r="AC924" i="1"/>
  <c r="AB924" i="1" s="1"/>
  <c r="AD924" i="1"/>
  <c r="AE924" i="1"/>
  <c r="AF924" i="1"/>
  <c r="AG924" i="1"/>
  <c r="AH924" i="1"/>
  <c r="CV924" i="1" s="1"/>
  <c r="U924" i="1" s="1"/>
  <c r="AI924" i="1"/>
  <c r="AJ924" i="1"/>
  <c r="CQ924" i="1"/>
  <c r="CR924" i="1"/>
  <c r="CS924" i="1"/>
  <c r="CT924" i="1"/>
  <c r="CU924" i="1"/>
  <c r="T924" i="1" s="1"/>
  <c r="CW924" i="1"/>
  <c r="V924" i="1" s="1"/>
  <c r="CX924" i="1"/>
  <c r="W924" i="1" s="1"/>
  <c r="CY924" i="1"/>
  <c r="X924" i="1" s="1"/>
  <c r="GL924" i="1"/>
  <c r="GO924" i="1"/>
  <c r="GP924" i="1"/>
  <c r="GV924" i="1"/>
  <c r="HC924" i="1" s="1"/>
  <c r="GX924" i="1" s="1"/>
  <c r="I925" i="1"/>
  <c r="Q925" i="1" s="1"/>
  <c r="P925" i="1"/>
  <c r="CP925" i="1" s="1"/>
  <c r="O925" i="1" s="1"/>
  <c r="R925" i="1"/>
  <c r="S925" i="1"/>
  <c r="CZ925" i="1" s="1"/>
  <c r="Y925" i="1" s="1"/>
  <c r="AC925" i="1"/>
  <c r="AB925" i="1" s="1"/>
  <c r="AD925" i="1"/>
  <c r="AE925" i="1"/>
  <c r="AF925" i="1"/>
  <c r="AG925" i="1"/>
  <c r="AH925" i="1"/>
  <c r="CV925" i="1" s="1"/>
  <c r="U925" i="1" s="1"/>
  <c r="AI925" i="1"/>
  <c r="AJ925" i="1"/>
  <c r="CQ925" i="1"/>
  <c r="CR925" i="1"/>
  <c r="CS925" i="1"/>
  <c r="CT925" i="1"/>
  <c r="CU925" i="1"/>
  <c r="T925" i="1" s="1"/>
  <c r="CW925" i="1"/>
  <c r="V925" i="1" s="1"/>
  <c r="CX925" i="1"/>
  <c r="W925" i="1" s="1"/>
  <c r="CY925" i="1"/>
  <c r="X925" i="1" s="1"/>
  <c r="GL925" i="1"/>
  <c r="GO925" i="1"/>
  <c r="GP925" i="1"/>
  <c r="GV925" i="1"/>
  <c r="HC925" i="1" s="1"/>
  <c r="GX925" i="1" s="1"/>
  <c r="C926" i="1"/>
  <c r="D926" i="1"/>
  <c r="I926" i="1"/>
  <c r="S926" i="1" s="1"/>
  <c r="K926" i="1"/>
  <c r="AC926" i="1"/>
  <c r="AE926" i="1"/>
  <c r="AD926" i="1" s="1"/>
  <c r="AF926" i="1"/>
  <c r="AG926" i="1"/>
  <c r="AH926" i="1"/>
  <c r="AI926" i="1"/>
  <c r="CW926" i="1" s="1"/>
  <c r="V926" i="1" s="1"/>
  <c r="AJ926" i="1"/>
  <c r="CQ926" i="1"/>
  <c r="CR926" i="1"/>
  <c r="CT926" i="1"/>
  <c r="CU926" i="1"/>
  <c r="T926" i="1" s="1"/>
  <c r="CV926" i="1"/>
  <c r="U926" i="1" s="1"/>
  <c r="CX926" i="1"/>
  <c r="W926" i="1" s="1"/>
  <c r="GL926" i="1"/>
  <c r="GO926" i="1"/>
  <c r="GP926" i="1"/>
  <c r="GV926" i="1"/>
  <c r="HC926" i="1"/>
  <c r="GX926" i="1" s="1"/>
  <c r="C927" i="1"/>
  <c r="D927" i="1"/>
  <c r="I927" i="1"/>
  <c r="P927" i="1" s="1"/>
  <c r="K927" i="1"/>
  <c r="R927" i="1"/>
  <c r="AC927" i="1"/>
  <c r="AE927" i="1"/>
  <c r="Q927" i="1" s="1"/>
  <c r="AF927" i="1"/>
  <c r="S927" i="1" s="1"/>
  <c r="AG927" i="1"/>
  <c r="AH927" i="1"/>
  <c r="AI927" i="1"/>
  <c r="AJ927" i="1"/>
  <c r="CX927" i="1" s="1"/>
  <c r="W927" i="1" s="1"/>
  <c r="CQ927" i="1"/>
  <c r="CR927" i="1"/>
  <c r="CS927" i="1"/>
  <c r="CU927" i="1"/>
  <c r="T927" i="1" s="1"/>
  <c r="CV927" i="1"/>
  <c r="U927" i="1" s="1"/>
  <c r="CW927" i="1"/>
  <c r="V927" i="1" s="1"/>
  <c r="GL927" i="1"/>
  <c r="GO927" i="1"/>
  <c r="GP927" i="1"/>
  <c r="GV927" i="1"/>
  <c r="HC927" i="1"/>
  <c r="GX927" i="1" s="1"/>
  <c r="I928" i="1"/>
  <c r="Q928" i="1" s="1"/>
  <c r="R928" i="1"/>
  <c r="AC928" i="1"/>
  <c r="AE928" i="1"/>
  <c r="AD928" i="1" s="1"/>
  <c r="AB928" i="1" s="1"/>
  <c r="AF928" i="1"/>
  <c r="S928" i="1" s="1"/>
  <c r="AG928" i="1"/>
  <c r="AH928" i="1"/>
  <c r="AI928" i="1"/>
  <c r="AJ928" i="1"/>
  <c r="CX928" i="1" s="1"/>
  <c r="W928" i="1" s="1"/>
  <c r="CQ928" i="1"/>
  <c r="CR928" i="1"/>
  <c r="CS928" i="1"/>
  <c r="CU928" i="1"/>
  <c r="T928" i="1" s="1"/>
  <c r="CV928" i="1"/>
  <c r="U928" i="1" s="1"/>
  <c r="CW928" i="1"/>
  <c r="V928" i="1" s="1"/>
  <c r="GL928" i="1"/>
  <c r="GO928" i="1"/>
  <c r="GP928" i="1"/>
  <c r="GV928" i="1"/>
  <c r="HC928" i="1"/>
  <c r="GX928" i="1" s="1"/>
  <c r="I929" i="1"/>
  <c r="Q929" i="1" s="1"/>
  <c r="R929" i="1"/>
  <c r="AC929" i="1"/>
  <c r="AE929" i="1"/>
  <c r="AD929" i="1" s="1"/>
  <c r="AB929" i="1" s="1"/>
  <c r="AF929" i="1"/>
  <c r="S929" i="1" s="1"/>
  <c r="AG929" i="1"/>
  <c r="AH929" i="1"/>
  <c r="AI929" i="1"/>
  <c r="AJ929" i="1"/>
  <c r="CX929" i="1" s="1"/>
  <c r="W929" i="1" s="1"/>
  <c r="CQ929" i="1"/>
  <c r="CR929" i="1"/>
  <c r="CS929" i="1"/>
  <c r="CU929" i="1"/>
  <c r="T929" i="1" s="1"/>
  <c r="CV929" i="1"/>
  <c r="U929" i="1" s="1"/>
  <c r="CW929" i="1"/>
  <c r="V929" i="1" s="1"/>
  <c r="GL929" i="1"/>
  <c r="GO929" i="1"/>
  <c r="GP929" i="1"/>
  <c r="GV929" i="1"/>
  <c r="HC929" i="1"/>
  <c r="GX929" i="1" s="1"/>
  <c r="I930" i="1"/>
  <c r="Q930" i="1" s="1"/>
  <c r="R930" i="1"/>
  <c r="AC930" i="1"/>
  <c r="AE930" i="1"/>
  <c r="AD930" i="1" s="1"/>
  <c r="AB930" i="1" s="1"/>
  <c r="AF930" i="1"/>
  <c r="S930" i="1" s="1"/>
  <c r="AG930" i="1"/>
  <c r="AH930" i="1"/>
  <c r="AI930" i="1"/>
  <c r="AJ930" i="1"/>
  <c r="CX930" i="1" s="1"/>
  <c r="W930" i="1" s="1"/>
  <c r="CQ930" i="1"/>
  <c r="CR930" i="1"/>
  <c r="CS930" i="1"/>
  <c r="CU930" i="1"/>
  <c r="T930" i="1" s="1"/>
  <c r="CV930" i="1"/>
  <c r="U930" i="1" s="1"/>
  <c r="CW930" i="1"/>
  <c r="V930" i="1" s="1"/>
  <c r="GL930" i="1"/>
  <c r="GO930" i="1"/>
  <c r="GP930" i="1"/>
  <c r="GV930" i="1"/>
  <c r="HC930" i="1"/>
  <c r="GX930" i="1" s="1"/>
  <c r="I931" i="1"/>
  <c r="Q931" i="1" s="1"/>
  <c r="R931" i="1"/>
  <c r="AC931" i="1"/>
  <c r="AE931" i="1"/>
  <c r="AD931" i="1" s="1"/>
  <c r="AB931" i="1" s="1"/>
  <c r="AF931" i="1"/>
  <c r="S931" i="1" s="1"/>
  <c r="AG931" i="1"/>
  <c r="AH931" i="1"/>
  <c r="AI931" i="1"/>
  <c r="AJ931" i="1"/>
  <c r="CX931" i="1" s="1"/>
  <c r="W931" i="1" s="1"/>
  <c r="CQ931" i="1"/>
  <c r="CR931" i="1"/>
  <c r="CS931" i="1"/>
  <c r="CU931" i="1"/>
  <c r="T931" i="1" s="1"/>
  <c r="CV931" i="1"/>
  <c r="U931" i="1" s="1"/>
  <c r="CW931" i="1"/>
  <c r="V931" i="1" s="1"/>
  <c r="GL931" i="1"/>
  <c r="GO931" i="1"/>
  <c r="GP931" i="1"/>
  <c r="GV931" i="1"/>
  <c r="HC931" i="1"/>
  <c r="GX931" i="1" s="1"/>
  <c r="I932" i="1"/>
  <c r="Q932" i="1" s="1"/>
  <c r="R932" i="1"/>
  <c r="AC932" i="1"/>
  <c r="AE932" i="1"/>
  <c r="AD932" i="1" s="1"/>
  <c r="AB932" i="1" s="1"/>
  <c r="AF932" i="1"/>
  <c r="S932" i="1" s="1"/>
  <c r="AG932" i="1"/>
  <c r="AH932" i="1"/>
  <c r="AI932" i="1"/>
  <c r="AJ932" i="1"/>
  <c r="CX932" i="1" s="1"/>
  <c r="W932" i="1" s="1"/>
  <c r="CQ932" i="1"/>
  <c r="CR932" i="1"/>
  <c r="CS932" i="1"/>
  <c r="CU932" i="1"/>
  <c r="T932" i="1" s="1"/>
  <c r="CV932" i="1"/>
  <c r="U932" i="1" s="1"/>
  <c r="CW932" i="1"/>
  <c r="V932" i="1" s="1"/>
  <c r="GL932" i="1"/>
  <c r="GO932" i="1"/>
  <c r="GP932" i="1"/>
  <c r="GV932" i="1"/>
  <c r="HC932" i="1"/>
  <c r="GX932" i="1" s="1"/>
  <c r="I933" i="1"/>
  <c r="Q933" i="1" s="1"/>
  <c r="R933" i="1"/>
  <c r="AC933" i="1"/>
  <c r="AE933" i="1"/>
  <c r="AD933" i="1" s="1"/>
  <c r="AB933" i="1" s="1"/>
  <c r="AF933" i="1"/>
  <c r="S933" i="1" s="1"/>
  <c r="AG933" i="1"/>
  <c r="AH933" i="1"/>
  <c r="AI933" i="1"/>
  <c r="AJ933" i="1"/>
  <c r="CX933" i="1" s="1"/>
  <c r="W933" i="1" s="1"/>
  <c r="CQ933" i="1"/>
  <c r="CR933" i="1"/>
  <c r="CS933" i="1"/>
  <c r="CU933" i="1"/>
  <c r="T933" i="1" s="1"/>
  <c r="CV933" i="1"/>
  <c r="U933" i="1" s="1"/>
  <c r="CW933" i="1"/>
  <c r="V933" i="1" s="1"/>
  <c r="GL933" i="1"/>
  <c r="GO933" i="1"/>
  <c r="GP933" i="1"/>
  <c r="GV933" i="1"/>
  <c r="HC933" i="1"/>
  <c r="GX933" i="1" s="1"/>
  <c r="C934" i="1"/>
  <c r="D934" i="1"/>
  <c r="I934" i="1"/>
  <c r="K934" i="1"/>
  <c r="R934" i="1"/>
  <c r="S934" i="1"/>
  <c r="CY934" i="1" s="1"/>
  <c r="X934" i="1" s="1"/>
  <c r="AC934" i="1"/>
  <c r="AB934" i="1" s="1"/>
  <c r="AE934" i="1"/>
  <c r="AD934" i="1" s="1"/>
  <c r="AF934" i="1"/>
  <c r="AG934" i="1"/>
  <c r="CU934" i="1" s="1"/>
  <c r="T934" i="1" s="1"/>
  <c r="AH934" i="1"/>
  <c r="AI934" i="1"/>
  <c r="AJ934" i="1"/>
  <c r="CR934" i="1"/>
  <c r="CS934" i="1"/>
  <c r="CT934" i="1"/>
  <c r="CV934" i="1"/>
  <c r="U934" i="1" s="1"/>
  <c r="CW934" i="1"/>
  <c r="V934" i="1" s="1"/>
  <c r="CX934" i="1"/>
  <c r="W934" i="1" s="1"/>
  <c r="GL934" i="1"/>
  <c r="GO934" i="1"/>
  <c r="GP934" i="1"/>
  <c r="GV934" i="1"/>
  <c r="HC934" i="1" s="1"/>
  <c r="GX934" i="1" s="1"/>
  <c r="C935" i="1"/>
  <c r="D935" i="1"/>
  <c r="I935" i="1"/>
  <c r="K935" i="1"/>
  <c r="P935" i="1"/>
  <c r="R935" i="1"/>
  <c r="S935" i="1"/>
  <c r="CZ935" i="1" s="1"/>
  <c r="Y935" i="1" s="1"/>
  <c r="AC935" i="1"/>
  <c r="AB935" i="1" s="1"/>
  <c r="AD935" i="1"/>
  <c r="AE935" i="1"/>
  <c r="Q935" i="1" s="1"/>
  <c r="AF935" i="1"/>
  <c r="AG935" i="1"/>
  <c r="AH935" i="1"/>
  <c r="CV935" i="1" s="1"/>
  <c r="U935" i="1" s="1"/>
  <c r="AI935" i="1"/>
  <c r="AJ935" i="1"/>
  <c r="CQ935" i="1"/>
  <c r="CR935" i="1"/>
  <c r="CS935" i="1"/>
  <c r="CT935" i="1"/>
  <c r="CU935" i="1"/>
  <c r="T935" i="1" s="1"/>
  <c r="CW935" i="1"/>
  <c r="V935" i="1" s="1"/>
  <c r="CX935" i="1"/>
  <c r="W935" i="1" s="1"/>
  <c r="CY935" i="1"/>
  <c r="X935" i="1" s="1"/>
  <c r="GL935" i="1"/>
  <c r="GO935" i="1"/>
  <c r="GP935" i="1"/>
  <c r="GV935" i="1"/>
  <c r="HC935" i="1" s="1"/>
  <c r="GX935" i="1" s="1"/>
  <c r="P936" i="1"/>
  <c r="S936" i="1"/>
  <c r="AC936" i="1"/>
  <c r="AB936" i="1" s="1"/>
  <c r="AE936" i="1"/>
  <c r="AD936" i="1" s="1"/>
  <c r="AF936" i="1"/>
  <c r="AG936" i="1"/>
  <c r="AH936" i="1"/>
  <c r="AI936" i="1"/>
  <c r="CW936" i="1" s="1"/>
  <c r="V936" i="1" s="1"/>
  <c r="AJ936" i="1"/>
  <c r="CQ936" i="1"/>
  <c r="CR936" i="1"/>
  <c r="CT936" i="1"/>
  <c r="CU936" i="1"/>
  <c r="T936" i="1" s="1"/>
  <c r="CV936" i="1"/>
  <c r="U936" i="1" s="1"/>
  <c r="CX936" i="1"/>
  <c r="W936" i="1" s="1"/>
  <c r="GL936" i="1"/>
  <c r="GO936" i="1"/>
  <c r="GP936" i="1"/>
  <c r="GV936" i="1"/>
  <c r="HC936" i="1"/>
  <c r="GX936" i="1" s="1"/>
  <c r="P937" i="1"/>
  <c r="R937" i="1"/>
  <c r="AC937" i="1"/>
  <c r="AE937" i="1"/>
  <c r="Q937" i="1" s="1"/>
  <c r="AF937" i="1"/>
  <c r="S937" i="1" s="1"/>
  <c r="AG937" i="1"/>
  <c r="AH937" i="1"/>
  <c r="AI937" i="1"/>
  <c r="AJ937" i="1"/>
  <c r="CX937" i="1" s="1"/>
  <c r="W937" i="1" s="1"/>
  <c r="CQ937" i="1"/>
  <c r="CR937" i="1"/>
  <c r="CS937" i="1"/>
  <c r="CU937" i="1"/>
  <c r="T937" i="1" s="1"/>
  <c r="CV937" i="1"/>
  <c r="U937" i="1" s="1"/>
  <c r="CW937" i="1"/>
  <c r="V937" i="1" s="1"/>
  <c r="GL937" i="1"/>
  <c r="GO937" i="1"/>
  <c r="GP937" i="1"/>
  <c r="GV937" i="1"/>
  <c r="HC937" i="1"/>
  <c r="GX937" i="1" s="1"/>
  <c r="C938" i="1"/>
  <c r="D938" i="1"/>
  <c r="I938" i="1"/>
  <c r="K938" i="1"/>
  <c r="R938" i="1"/>
  <c r="S938" i="1"/>
  <c r="CY938" i="1" s="1"/>
  <c r="X938" i="1" s="1"/>
  <c r="AC938" i="1"/>
  <c r="AB938" i="1" s="1"/>
  <c r="AE938" i="1"/>
  <c r="AD938" i="1" s="1"/>
  <c r="AF938" i="1"/>
  <c r="AG938" i="1"/>
  <c r="CU938" i="1" s="1"/>
  <c r="T938" i="1" s="1"/>
  <c r="AH938" i="1"/>
  <c r="AI938" i="1"/>
  <c r="AJ938" i="1"/>
  <c r="CR938" i="1"/>
  <c r="CS938" i="1"/>
  <c r="CT938" i="1"/>
  <c r="CV938" i="1"/>
  <c r="U938" i="1" s="1"/>
  <c r="CW938" i="1"/>
  <c r="V938" i="1" s="1"/>
  <c r="CX938" i="1"/>
  <c r="W938" i="1" s="1"/>
  <c r="GL938" i="1"/>
  <c r="GO938" i="1"/>
  <c r="GP938" i="1"/>
  <c r="GV938" i="1"/>
  <c r="HC938" i="1" s="1"/>
  <c r="GX938" i="1" s="1"/>
  <c r="C939" i="1"/>
  <c r="D939" i="1"/>
  <c r="I939" i="1"/>
  <c r="K939" i="1"/>
  <c r="P939" i="1"/>
  <c r="R939" i="1"/>
  <c r="S939" i="1"/>
  <c r="CZ939" i="1" s="1"/>
  <c r="Y939" i="1" s="1"/>
  <c r="AC939" i="1"/>
  <c r="AB939" i="1" s="1"/>
  <c r="AD939" i="1"/>
  <c r="AE939" i="1"/>
  <c r="Q939" i="1" s="1"/>
  <c r="AF939" i="1"/>
  <c r="AG939" i="1"/>
  <c r="AH939" i="1"/>
  <c r="CV939" i="1" s="1"/>
  <c r="U939" i="1" s="1"/>
  <c r="AI939" i="1"/>
  <c r="AJ939" i="1"/>
  <c r="CQ939" i="1"/>
  <c r="CR939" i="1"/>
  <c r="CS939" i="1"/>
  <c r="CT939" i="1"/>
  <c r="CU939" i="1"/>
  <c r="T939" i="1" s="1"/>
  <c r="CW939" i="1"/>
  <c r="V939" i="1" s="1"/>
  <c r="CX939" i="1"/>
  <c r="W939" i="1" s="1"/>
  <c r="CY939" i="1"/>
  <c r="X939" i="1" s="1"/>
  <c r="GL939" i="1"/>
  <c r="GO939" i="1"/>
  <c r="GP939" i="1"/>
  <c r="GV939" i="1"/>
  <c r="HC939" i="1" s="1"/>
  <c r="GX939" i="1" s="1"/>
  <c r="I940" i="1"/>
  <c r="Q940" i="1" s="1"/>
  <c r="P940" i="1"/>
  <c r="R940" i="1"/>
  <c r="S940" i="1"/>
  <c r="CZ940" i="1" s="1"/>
  <c r="Y940" i="1" s="1"/>
  <c r="AC940" i="1"/>
  <c r="AB940" i="1" s="1"/>
  <c r="AD940" i="1"/>
  <c r="AE940" i="1"/>
  <c r="AF940" i="1"/>
  <c r="AG940" i="1"/>
  <c r="AH940" i="1"/>
  <c r="CV940" i="1" s="1"/>
  <c r="U940" i="1" s="1"/>
  <c r="AI940" i="1"/>
  <c r="AJ940" i="1"/>
  <c r="CQ940" i="1"/>
  <c r="CR940" i="1"/>
  <c r="CS940" i="1"/>
  <c r="CT940" i="1"/>
  <c r="CU940" i="1"/>
  <c r="T940" i="1" s="1"/>
  <c r="CW940" i="1"/>
  <c r="V940" i="1" s="1"/>
  <c r="CX940" i="1"/>
  <c r="W940" i="1" s="1"/>
  <c r="CY940" i="1"/>
  <c r="X940" i="1" s="1"/>
  <c r="GL940" i="1"/>
  <c r="GO940" i="1"/>
  <c r="GP940" i="1"/>
  <c r="GV940" i="1"/>
  <c r="HC940" i="1" s="1"/>
  <c r="GX940" i="1" s="1"/>
  <c r="I941" i="1"/>
  <c r="Q941" i="1" s="1"/>
  <c r="P941" i="1"/>
  <c r="R941" i="1"/>
  <c r="S941" i="1"/>
  <c r="CZ941" i="1" s="1"/>
  <c r="Y941" i="1" s="1"/>
  <c r="AC941" i="1"/>
  <c r="AB941" i="1" s="1"/>
  <c r="AD941" i="1"/>
  <c r="AE941" i="1"/>
  <c r="AF941" i="1"/>
  <c r="AG941" i="1"/>
  <c r="AH941" i="1"/>
  <c r="CV941" i="1" s="1"/>
  <c r="U941" i="1" s="1"/>
  <c r="AI941" i="1"/>
  <c r="AJ941" i="1"/>
  <c r="CQ941" i="1"/>
  <c r="CR941" i="1"/>
  <c r="CS941" i="1"/>
  <c r="CT941" i="1"/>
  <c r="CU941" i="1"/>
  <c r="T941" i="1" s="1"/>
  <c r="CW941" i="1"/>
  <c r="V941" i="1" s="1"/>
  <c r="CX941" i="1"/>
  <c r="W941" i="1" s="1"/>
  <c r="CY941" i="1"/>
  <c r="X941" i="1" s="1"/>
  <c r="GL941" i="1"/>
  <c r="GO941" i="1"/>
  <c r="GP941" i="1"/>
  <c r="GV941" i="1"/>
  <c r="HC941" i="1" s="1"/>
  <c r="GX941" i="1" s="1"/>
  <c r="C942" i="1"/>
  <c r="D942" i="1"/>
  <c r="I942" i="1"/>
  <c r="S942" i="1" s="1"/>
  <c r="K942" i="1"/>
  <c r="AC942" i="1"/>
  <c r="AB942" i="1" s="1"/>
  <c r="AE942" i="1"/>
  <c r="AD942" i="1" s="1"/>
  <c r="AF942" i="1"/>
  <c r="AG942" i="1"/>
  <c r="AH942" i="1"/>
  <c r="AI942" i="1"/>
  <c r="CW942" i="1" s="1"/>
  <c r="V942" i="1" s="1"/>
  <c r="AJ942" i="1"/>
  <c r="CQ942" i="1"/>
  <c r="CR942" i="1"/>
  <c r="CT942" i="1"/>
  <c r="CU942" i="1"/>
  <c r="T942" i="1" s="1"/>
  <c r="CV942" i="1"/>
  <c r="U942" i="1" s="1"/>
  <c r="CX942" i="1"/>
  <c r="W942" i="1" s="1"/>
  <c r="GL942" i="1"/>
  <c r="GN942" i="1"/>
  <c r="GP942" i="1"/>
  <c r="GV942" i="1"/>
  <c r="HC942" i="1"/>
  <c r="GX942" i="1" s="1"/>
  <c r="C943" i="1"/>
  <c r="D943" i="1"/>
  <c r="I943" i="1"/>
  <c r="I945" i="1" s="1"/>
  <c r="K943" i="1"/>
  <c r="R943" i="1"/>
  <c r="AC943" i="1"/>
  <c r="AE943" i="1"/>
  <c r="Q943" i="1" s="1"/>
  <c r="AF943" i="1"/>
  <c r="S943" i="1" s="1"/>
  <c r="AG943" i="1"/>
  <c r="AH943" i="1"/>
  <c r="AI943" i="1"/>
  <c r="AJ943" i="1"/>
  <c r="CX943" i="1" s="1"/>
  <c r="W943" i="1" s="1"/>
  <c r="CQ943" i="1"/>
  <c r="CR943" i="1"/>
  <c r="CS943" i="1"/>
  <c r="CU943" i="1"/>
  <c r="T943" i="1" s="1"/>
  <c r="CV943" i="1"/>
  <c r="U943" i="1" s="1"/>
  <c r="CW943" i="1"/>
  <c r="V943" i="1" s="1"/>
  <c r="GL943" i="1"/>
  <c r="GN943" i="1"/>
  <c r="GP943" i="1"/>
  <c r="GV943" i="1"/>
  <c r="HC943" i="1"/>
  <c r="GX943" i="1" s="1"/>
  <c r="I944" i="1"/>
  <c r="Q944" i="1" s="1"/>
  <c r="R944" i="1"/>
  <c r="AC944" i="1"/>
  <c r="AE944" i="1"/>
  <c r="AD944" i="1" s="1"/>
  <c r="AB944" i="1" s="1"/>
  <c r="AF944" i="1"/>
  <c r="S944" i="1" s="1"/>
  <c r="AG944" i="1"/>
  <c r="AH944" i="1"/>
  <c r="AI944" i="1"/>
  <c r="AJ944" i="1"/>
  <c r="CX944" i="1" s="1"/>
  <c r="W944" i="1" s="1"/>
  <c r="CQ944" i="1"/>
  <c r="CR944" i="1"/>
  <c r="CS944" i="1"/>
  <c r="CU944" i="1"/>
  <c r="T944" i="1" s="1"/>
  <c r="CV944" i="1"/>
  <c r="U944" i="1" s="1"/>
  <c r="CW944" i="1"/>
  <c r="V944" i="1" s="1"/>
  <c r="GL944" i="1"/>
  <c r="GN944" i="1"/>
  <c r="GO944" i="1"/>
  <c r="GP944" i="1"/>
  <c r="GV944" i="1"/>
  <c r="HC944" i="1"/>
  <c r="GX944" i="1" s="1"/>
  <c r="AC945" i="1"/>
  <c r="AB945" i="1" s="1"/>
  <c r="AE945" i="1"/>
  <c r="AD945" i="1" s="1"/>
  <c r="AF945" i="1"/>
  <c r="AG945" i="1"/>
  <c r="AH945" i="1"/>
  <c r="AI945" i="1"/>
  <c r="CW945" i="1" s="1"/>
  <c r="AJ945" i="1"/>
  <c r="CQ945" i="1"/>
  <c r="CR945" i="1"/>
  <c r="CT945" i="1"/>
  <c r="CU945" i="1"/>
  <c r="T945" i="1" s="1"/>
  <c r="CV945" i="1"/>
  <c r="CX945" i="1"/>
  <c r="W945" i="1" s="1"/>
  <c r="GL945" i="1"/>
  <c r="GN945" i="1"/>
  <c r="GO945" i="1"/>
  <c r="GP945" i="1"/>
  <c r="GV945" i="1"/>
  <c r="HC945" i="1" s="1"/>
  <c r="C946" i="1"/>
  <c r="D946" i="1"/>
  <c r="I946" i="1"/>
  <c r="S946" i="1" s="1"/>
  <c r="K946" i="1"/>
  <c r="AC946" i="1"/>
  <c r="AB946" i="1" s="1"/>
  <c r="AE946" i="1"/>
  <c r="AD946" i="1" s="1"/>
  <c r="AF946" i="1"/>
  <c r="AG946" i="1"/>
  <c r="AH946" i="1"/>
  <c r="AI946" i="1"/>
  <c r="CW946" i="1" s="1"/>
  <c r="V946" i="1" s="1"/>
  <c r="AJ946" i="1"/>
  <c r="CQ946" i="1"/>
  <c r="CR946" i="1"/>
  <c r="CT946" i="1"/>
  <c r="CU946" i="1"/>
  <c r="T946" i="1" s="1"/>
  <c r="CV946" i="1"/>
  <c r="U946" i="1" s="1"/>
  <c r="CX946" i="1"/>
  <c r="W946" i="1" s="1"/>
  <c r="GL946" i="1"/>
  <c r="GO946" i="1"/>
  <c r="GP946" i="1"/>
  <c r="GV946" i="1"/>
  <c r="HC946" i="1"/>
  <c r="GX946" i="1" s="1"/>
  <c r="C947" i="1"/>
  <c r="D947" i="1"/>
  <c r="I947" i="1"/>
  <c r="P947" i="1" s="1"/>
  <c r="K947" i="1"/>
  <c r="R947" i="1"/>
  <c r="AC947" i="1"/>
  <c r="AE947" i="1"/>
  <c r="Q947" i="1" s="1"/>
  <c r="AF947" i="1"/>
  <c r="S947" i="1" s="1"/>
  <c r="AG947" i="1"/>
  <c r="AH947" i="1"/>
  <c r="AI947" i="1"/>
  <c r="AJ947" i="1"/>
  <c r="CX947" i="1" s="1"/>
  <c r="W947" i="1" s="1"/>
  <c r="CQ947" i="1"/>
  <c r="CR947" i="1"/>
  <c r="CS947" i="1"/>
  <c r="CU947" i="1"/>
  <c r="T947" i="1" s="1"/>
  <c r="CV947" i="1"/>
  <c r="U947" i="1" s="1"/>
  <c r="CW947" i="1"/>
  <c r="V947" i="1" s="1"/>
  <c r="GL947" i="1"/>
  <c r="GO947" i="1"/>
  <c r="GP947" i="1"/>
  <c r="GV947" i="1"/>
  <c r="HC947" i="1"/>
  <c r="GX947" i="1" s="1"/>
  <c r="I948" i="1"/>
  <c r="Q948" i="1" s="1"/>
  <c r="R948" i="1"/>
  <c r="AC948" i="1"/>
  <c r="AE948" i="1"/>
  <c r="AD948" i="1" s="1"/>
  <c r="AB948" i="1" s="1"/>
  <c r="AF948" i="1"/>
  <c r="S948" i="1" s="1"/>
  <c r="AG948" i="1"/>
  <c r="AH948" i="1"/>
  <c r="AI948" i="1"/>
  <c r="AJ948" i="1"/>
  <c r="CX948" i="1" s="1"/>
  <c r="W948" i="1" s="1"/>
  <c r="CQ948" i="1"/>
  <c r="CR948" i="1"/>
  <c r="CS948" i="1"/>
  <c r="CU948" i="1"/>
  <c r="T948" i="1" s="1"/>
  <c r="CV948" i="1"/>
  <c r="U948" i="1" s="1"/>
  <c r="CW948" i="1"/>
  <c r="V948" i="1" s="1"/>
  <c r="GL948" i="1"/>
  <c r="GO948" i="1"/>
  <c r="GP948" i="1"/>
  <c r="GV948" i="1"/>
  <c r="HC948" i="1"/>
  <c r="GX948" i="1" s="1"/>
  <c r="I949" i="1"/>
  <c r="Q949" i="1" s="1"/>
  <c r="R949" i="1"/>
  <c r="AC949" i="1"/>
  <c r="AE949" i="1"/>
  <c r="AD949" i="1" s="1"/>
  <c r="AB949" i="1" s="1"/>
  <c r="AF949" i="1"/>
  <c r="S949" i="1" s="1"/>
  <c r="AG949" i="1"/>
  <c r="AH949" i="1"/>
  <c r="AI949" i="1"/>
  <c r="AJ949" i="1"/>
  <c r="CX949" i="1" s="1"/>
  <c r="W949" i="1" s="1"/>
  <c r="CQ949" i="1"/>
  <c r="CR949" i="1"/>
  <c r="CS949" i="1"/>
  <c r="CU949" i="1"/>
  <c r="T949" i="1" s="1"/>
  <c r="CV949" i="1"/>
  <c r="U949" i="1" s="1"/>
  <c r="CW949" i="1"/>
  <c r="V949" i="1" s="1"/>
  <c r="GL949" i="1"/>
  <c r="GO949" i="1"/>
  <c r="GP949" i="1"/>
  <c r="GV949" i="1"/>
  <c r="HC949" i="1"/>
  <c r="GX949" i="1" s="1"/>
  <c r="C950" i="1"/>
  <c r="D950" i="1"/>
  <c r="I950" i="1"/>
  <c r="K950" i="1"/>
  <c r="R950" i="1"/>
  <c r="S950" i="1"/>
  <c r="CY950" i="1" s="1"/>
  <c r="X950" i="1" s="1"/>
  <c r="AC950" i="1"/>
  <c r="AE950" i="1"/>
  <c r="AD950" i="1" s="1"/>
  <c r="AF950" i="1"/>
  <c r="AG950" i="1"/>
  <c r="CU950" i="1" s="1"/>
  <c r="T950" i="1" s="1"/>
  <c r="AH950" i="1"/>
  <c r="AI950" i="1"/>
  <c r="AJ950" i="1"/>
  <c r="CR950" i="1"/>
  <c r="CS950" i="1"/>
  <c r="CT950" i="1"/>
  <c r="CV950" i="1"/>
  <c r="U950" i="1" s="1"/>
  <c r="CW950" i="1"/>
  <c r="V950" i="1" s="1"/>
  <c r="CX950" i="1"/>
  <c r="W950" i="1" s="1"/>
  <c r="GL950" i="1"/>
  <c r="BZ955" i="1" s="1"/>
  <c r="GN950" i="1"/>
  <c r="GP950" i="1"/>
  <c r="CD955" i="1" s="1"/>
  <c r="GV950" i="1"/>
  <c r="HC950" i="1" s="1"/>
  <c r="GX950" i="1" s="1"/>
  <c r="C951" i="1"/>
  <c r="D951" i="1"/>
  <c r="I951" i="1"/>
  <c r="K951" i="1"/>
  <c r="P951" i="1"/>
  <c r="CP951" i="1" s="1"/>
  <c r="O951" i="1" s="1"/>
  <c r="R951" i="1"/>
  <c r="S951" i="1"/>
  <c r="CZ951" i="1" s="1"/>
  <c r="Y951" i="1" s="1"/>
  <c r="AC951" i="1"/>
  <c r="AB951" i="1" s="1"/>
  <c r="AD951" i="1"/>
  <c r="AE951" i="1"/>
  <c r="Q951" i="1" s="1"/>
  <c r="AF951" i="1"/>
  <c r="AG951" i="1"/>
  <c r="AH951" i="1"/>
  <c r="CV951" i="1" s="1"/>
  <c r="U951" i="1" s="1"/>
  <c r="AI951" i="1"/>
  <c r="AJ951" i="1"/>
  <c r="CQ951" i="1"/>
  <c r="CR951" i="1"/>
  <c r="CS951" i="1"/>
  <c r="CT951" i="1"/>
  <c r="CU951" i="1"/>
  <c r="T951" i="1" s="1"/>
  <c r="CW951" i="1"/>
  <c r="V951" i="1" s="1"/>
  <c r="CX951" i="1"/>
  <c r="W951" i="1" s="1"/>
  <c r="CY951" i="1"/>
  <c r="X951" i="1" s="1"/>
  <c r="GL951" i="1"/>
  <c r="GN951" i="1"/>
  <c r="GP951" i="1"/>
  <c r="GV951" i="1"/>
  <c r="HC951" i="1" s="1"/>
  <c r="GX951" i="1" s="1"/>
  <c r="I952" i="1"/>
  <c r="Q952" i="1" s="1"/>
  <c r="P952" i="1"/>
  <c r="CP952" i="1" s="1"/>
  <c r="O952" i="1" s="1"/>
  <c r="R952" i="1"/>
  <c r="S952" i="1"/>
  <c r="CZ952" i="1" s="1"/>
  <c r="Y952" i="1" s="1"/>
  <c r="AC952" i="1"/>
  <c r="AB952" i="1" s="1"/>
  <c r="AD952" i="1"/>
  <c r="AE952" i="1"/>
  <c r="AF952" i="1"/>
  <c r="AG952" i="1"/>
  <c r="AH952" i="1"/>
  <c r="CV952" i="1" s="1"/>
  <c r="U952" i="1" s="1"/>
  <c r="AI952" i="1"/>
  <c r="AJ952" i="1"/>
  <c r="CQ952" i="1"/>
  <c r="CR952" i="1"/>
  <c r="CS952" i="1"/>
  <c r="CT952" i="1"/>
  <c r="CU952" i="1"/>
  <c r="T952" i="1" s="1"/>
  <c r="CW952" i="1"/>
  <c r="V952" i="1" s="1"/>
  <c r="CX952" i="1"/>
  <c r="W952" i="1" s="1"/>
  <c r="CY952" i="1"/>
  <c r="X952" i="1" s="1"/>
  <c r="GL952" i="1"/>
  <c r="GN952" i="1"/>
  <c r="GO952" i="1"/>
  <c r="GP952" i="1"/>
  <c r="GV952" i="1"/>
  <c r="HC952" i="1" s="1"/>
  <c r="GX952" i="1" s="1"/>
  <c r="I953" i="1"/>
  <c r="Q953" i="1" s="1"/>
  <c r="R953" i="1"/>
  <c r="S953" i="1"/>
  <c r="CY953" i="1" s="1"/>
  <c r="X953" i="1" s="1"/>
  <c r="AC953" i="1"/>
  <c r="AE953" i="1"/>
  <c r="AD953" i="1" s="1"/>
  <c r="AF953" i="1"/>
  <c r="AG953" i="1"/>
  <c r="CU953" i="1" s="1"/>
  <c r="T953" i="1" s="1"/>
  <c r="AH953" i="1"/>
  <c r="AI953" i="1"/>
  <c r="AJ953" i="1"/>
  <c r="CR953" i="1"/>
  <c r="CS953" i="1"/>
  <c r="CT953" i="1"/>
  <c r="CV953" i="1"/>
  <c r="U953" i="1" s="1"/>
  <c r="CW953" i="1"/>
  <c r="V953" i="1" s="1"/>
  <c r="CX953" i="1"/>
  <c r="W953" i="1" s="1"/>
  <c r="GL953" i="1"/>
  <c r="FR955" i="1" s="1"/>
  <c r="GN953" i="1"/>
  <c r="GO953" i="1"/>
  <c r="GP953" i="1"/>
  <c r="FV955" i="1" s="1"/>
  <c r="GV953" i="1"/>
  <c r="HC953" i="1"/>
  <c r="GX953" i="1" s="1"/>
  <c r="B955" i="1"/>
  <c r="B910" i="1" s="1"/>
  <c r="C955" i="1"/>
  <c r="C910" i="1" s="1"/>
  <c r="D955" i="1"/>
  <c r="D910" i="1" s="1"/>
  <c r="F955" i="1"/>
  <c r="F910" i="1" s="1"/>
  <c r="G955" i="1"/>
  <c r="G910" i="1" s="1"/>
  <c r="BX955" i="1"/>
  <c r="AO955" i="1" s="1"/>
  <c r="CK955" i="1"/>
  <c r="BB955" i="1" s="1"/>
  <c r="CL955" i="1"/>
  <c r="CL910" i="1" s="1"/>
  <c r="CM955" i="1"/>
  <c r="CM910" i="1" s="1"/>
  <c r="FP955" i="1"/>
  <c r="FP910" i="1" s="1"/>
  <c r="GC955" i="1"/>
  <c r="GC910" i="1" s="1"/>
  <c r="GD955" i="1"/>
  <c r="GD910" i="1" s="1"/>
  <c r="GE955" i="1"/>
  <c r="GE910" i="1" s="1"/>
  <c r="B985" i="1"/>
  <c r="B906" i="1" s="1"/>
  <c r="C985" i="1"/>
  <c r="C906" i="1" s="1"/>
  <c r="D985" i="1"/>
  <c r="D906" i="1" s="1"/>
  <c r="F985" i="1"/>
  <c r="F906" i="1" s="1"/>
  <c r="G985" i="1"/>
  <c r="G906" i="1" s="1"/>
  <c r="B1015" i="1"/>
  <c r="B22" i="1" s="1"/>
  <c r="C1015" i="1"/>
  <c r="C22" i="1" s="1"/>
  <c r="D1015" i="1"/>
  <c r="D22" i="1" s="1"/>
  <c r="F1015" i="1"/>
  <c r="F22" i="1" s="1"/>
  <c r="G1015" i="1"/>
  <c r="G22" i="1" s="1"/>
  <c r="B1045" i="1"/>
  <c r="B18" i="1" s="1"/>
  <c r="C1045" i="1"/>
  <c r="C18" i="1" s="1"/>
  <c r="D1045" i="1"/>
  <c r="D18" i="1" s="1"/>
  <c r="F1045" i="1"/>
  <c r="F18" i="1" s="1"/>
  <c r="G1045" i="1"/>
  <c r="G18" i="1" s="1"/>
  <c r="F12" i="6"/>
  <c r="G12" i="6"/>
  <c r="P56" i="7" l="1"/>
  <c r="H42" i="7"/>
  <c r="P42" i="7"/>
  <c r="O42" i="7"/>
  <c r="J70" i="7"/>
  <c r="J90" i="7"/>
  <c r="P90" i="7"/>
  <c r="J116" i="7"/>
  <c r="H129" i="7"/>
  <c r="J129" i="7"/>
  <c r="H359" i="7"/>
  <c r="H56" i="7"/>
  <c r="P70" i="7"/>
  <c r="P80" i="7"/>
  <c r="H145" i="7"/>
  <c r="P129" i="7"/>
  <c r="H337" i="7"/>
  <c r="O56" i="7"/>
  <c r="P116" i="7"/>
  <c r="H167" i="7"/>
  <c r="O217" i="7"/>
  <c r="O251" i="7"/>
  <c r="J382" i="7"/>
  <c r="J489" i="7"/>
  <c r="J56" i="7"/>
  <c r="H90" i="7"/>
  <c r="H116" i="7"/>
  <c r="P157" i="7"/>
  <c r="O207" i="7"/>
  <c r="H233" i="7" s="1"/>
  <c r="H207" i="7"/>
  <c r="P217" i="7"/>
  <c r="O266" i="7"/>
  <c r="O276" i="7"/>
  <c r="O315" i="7"/>
  <c r="H315" i="7"/>
  <c r="O359" i="7"/>
  <c r="P382" i="7"/>
  <c r="O823" i="7"/>
  <c r="H823" i="7"/>
  <c r="O226" i="7"/>
  <c r="H229" i="7" s="1"/>
  <c r="P286" i="7"/>
  <c r="J286" i="7"/>
  <c r="O286" i="7"/>
  <c r="P312" i="7"/>
  <c r="H312" i="7"/>
  <c r="P324" i="7"/>
  <c r="P373" i="7"/>
  <c r="J373" i="7"/>
  <c r="O373" i="7"/>
  <c r="J42" i="7"/>
  <c r="H70" i="7"/>
  <c r="H80" i="7"/>
  <c r="J119" i="7"/>
  <c r="O148" i="7"/>
  <c r="H174" i="7" s="1"/>
  <c r="P167" i="7"/>
  <c r="K215" i="7"/>
  <c r="J217" i="7" s="1"/>
  <c r="H217" i="7"/>
  <c r="H226" i="7"/>
  <c r="J226" i="7"/>
  <c r="I248" i="7"/>
  <c r="H251" i="7" s="1"/>
  <c r="P251" i="7"/>
  <c r="K263" i="7"/>
  <c r="P266" i="7" s="1"/>
  <c r="H324" i="7"/>
  <c r="O324" i="7"/>
  <c r="H334" i="7"/>
  <c r="O334" i="7"/>
  <c r="H341" i="7" s="1"/>
  <c r="K356" i="7"/>
  <c r="P359" i="7" s="1"/>
  <c r="O382" i="7"/>
  <c r="K404" i="7"/>
  <c r="P407" i="7" s="1"/>
  <c r="O407" i="7"/>
  <c r="P467" i="7"/>
  <c r="O515" i="7"/>
  <c r="P543" i="7"/>
  <c r="J543" i="7"/>
  <c r="O565" i="7"/>
  <c r="J628" i="7"/>
  <c r="P783" i="7"/>
  <c r="J783" i="7"/>
  <c r="O862" i="7"/>
  <c r="H862" i="7"/>
  <c r="O872" i="7"/>
  <c r="I142" i="7"/>
  <c r="O145" i="7" s="1"/>
  <c r="P145" i="7"/>
  <c r="P193" i="7"/>
  <c r="K205" i="7"/>
  <c r="P207" i="7" s="1"/>
  <c r="J276" i="7"/>
  <c r="J312" i="7"/>
  <c r="J359" i="7"/>
  <c r="J418" i="7"/>
  <c r="H478" i="7"/>
  <c r="O840" i="7"/>
  <c r="O418" i="7"/>
  <c r="H418" i="7"/>
  <c r="O431" i="7"/>
  <c r="O455" i="7"/>
  <c r="P478" i="7"/>
  <c r="P504" i="7"/>
  <c r="J540" i="7"/>
  <c r="O546" i="7"/>
  <c r="H546" i="7"/>
  <c r="O577" i="7"/>
  <c r="O588" i="7"/>
  <c r="O600" i="7"/>
  <c r="O611" i="7"/>
  <c r="P617" i="7"/>
  <c r="J617" i="7"/>
  <c r="P639" i="7"/>
  <c r="J639" i="7"/>
  <c r="P666" i="7"/>
  <c r="J666" i="7"/>
  <c r="O676" i="7"/>
  <c r="K704" i="7"/>
  <c r="J707" i="7" s="1"/>
  <c r="P707" i="7"/>
  <c r="I719" i="7"/>
  <c r="O722" i="7" s="1"/>
  <c r="P722" i="7"/>
  <c r="P736" i="7"/>
  <c r="P745" i="7"/>
  <c r="P758" i="7"/>
  <c r="O771" i="7"/>
  <c r="O792" i="7"/>
  <c r="J801" i="7"/>
  <c r="H840" i="7"/>
  <c r="P849" i="7"/>
  <c r="J251" i="7"/>
  <c r="J407" i="7"/>
  <c r="J442" i="7"/>
  <c r="I465" i="7"/>
  <c r="H467" i="7" s="1"/>
  <c r="O489" i="7"/>
  <c r="I502" i="7"/>
  <c r="H504" i="7" s="1"/>
  <c r="P515" i="7"/>
  <c r="J530" i="7"/>
  <c r="P540" i="7"/>
  <c r="P549" i="7"/>
  <c r="J549" i="7"/>
  <c r="K563" i="7"/>
  <c r="P565" i="7" s="1"/>
  <c r="J565" i="7"/>
  <c r="O628" i="7"/>
  <c r="H628" i="7"/>
  <c r="O686" i="7"/>
  <c r="H686" i="7"/>
  <c r="J686" i="7"/>
  <c r="P696" i="7"/>
  <c r="O745" i="7"/>
  <c r="H783" i="7"/>
  <c r="J792" i="7"/>
  <c r="K821" i="7"/>
  <c r="P823" i="7" s="1"/>
  <c r="K859" i="7"/>
  <c r="J862" i="7" s="1"/>
  <c r="J14" i="7"/>
  <c r="P418" i="7"/>
  <c r="P431" i="7"/>
  <c r="P455" i="7"/>
  <c r="I476" i="7"/>
  <c r="O478" i="7" s="1"/>
  <c r="O504" i="7"/>
  <c r="O540" i="7"/>
  <c r="P577" i="7"/>
  <c r="J588" i="7"/>
  <c r="P600" i="7"/>
  <c r="J611" i="7"/>
  <c r="H639" i="7"/>
  <c r="P676" i="7"/>
  <c r="O707" i="7"/>
  <c r="H722" i="7"/>
  <c r="P771" i="7"/>
  <c r="J771" i="7"/>
  <c r="P792" i="7"/>
  <c r="O801" i="7"/>
  <c r="P801" i="7"/>
  <c r="P840" i="7"/>
  <c r="J840" i="7"/>
  <c r="O849" i="7"/>
  <c r="P852" i="7"/>
  <c r="J852" i="7"/>
  <c r="I14" i="7"/>
  <c r="H442" i="7"/>
  <c r="H489" i="7"/>
  <c r="H530" i="7"/>
  <c r="H540" i="7"/>
  <c r="H565" i="7"/>
  <c r="H588" i="7"/>
  <c r="H611" i="7"/>
  <c r="J722" i="7"/>
  <c r="J745" i="7"/>
  <c r="H801" i="7"/>
  <c r="J431" i="7"/>
  <c r="H455" i="7"/>
  <c r="J478" i="7"/>
  <c r="J515" i="7"/>
  <c r="J577" i="7"/>
  <c r="J600" i="7"/>
  <c r="H642" i="7"/>
  <c r="J645" i="7"/>
  <c r="H676" i="7"/>
  <c r="J696" i="7"/>
  <c r="H707" i="7"/>
  <c r="H736" i="7"/>
  <c r="J758" i="7"/>
  <c r="H872" i="7"/>
  <c r="FR910" i="1"/>
  <c r="EI955" i="1"/>
  <c r="FY955" i="1"/>
  <c r="GM952" i="1"/>
  <c r="GM951" i="1"/>
  <c r="GO951" i="1" s="1"/>
  <c r="CP947" i="1"/>
  <c r="O947" i="1" s="1"/>
  <c r="P945" i="1"/>
  <c r="Q945" i="1"/>
  <c r="S945" i="1"/>
  <c r="CZ933" i="1"/>
  <c r="Y933" i="1" s="1"/>
  <c r="CY933" i="1"/>
  <c r="X933" i="1" s="1"/>
  <c r="CZ932" i="1"/>
  <c r="Y932" i="1" s="1"/>
  <c r="CY932" i="1"/>
  <c r="X932" i="1" s="1"/>
  <c r="CZ931" i="1"/>
  <c r="Y931" i="1" s="1"/>
  <c r="CY931" i="1"/>
  <c r="X931" i="1" s="1"/>
  <c r="CZ930" i="1"/>
  <c r="Y930" i="1" s="1"/>
  <c r="CY930" i="1"/>
  <c r="X930" i="1" s="1"/>
  <c r="CZ929" i="1"/>
  <c r="Y929" i="1" s="1"/>
  <c r="CY929" i="1"/>
  <c r="X929" i="1" s="1"/>
  <c r="CZ928" i="1"/>
  <c r="Y928" i="1" s="1"/>
  <c r="CY928" i="1"/>
  <c r="X928" i="1" s="1"/>
  <c r="CZ927" i="1"/>
  <c r="Y927" i="1" s="1"/>
  <c r="CY927" i="1"/>
  <c r="X927" i="1" s="1"/>
  <c r="GM925" i="1"/>
  <c r="GN925" i="1" s="1"/>
  <c r="GM924" i="1"/>
  <c r="GN924" i="1" s="1"/>
  <c r="CP923" i="1"/>
  <c r="O923" i="1" s="1"/>
  <c r="GM923" i="1" s="1"/>
  <c r="GN923" i="1" s="1"/>
  <c r="AI955" i="1"/>
  <c r="AG955" i="1"/>
  <c r="P899" i="1"/>
  <c r="EV810" i="1"/>
  <c r="CZ871" i="1"/>
  <c r="Y871" i="1" s="1"/>
  <c r="CY871" i="1"/>
  <c r="X871" i="1" s="1"/>
  <c r="CP869" i="1"/>
  <c r="O869" i="1" s="1"/>
  <c r="GM869" i="1" s="1"/>
  <c r="GN869" i="1" s="1"/>
  <c r="CP865" i="1"/>
  <c r="O865" i="1" s="1"/>
  <c r="GM865" i="1" s="1"/>
  <c r="GN865" i="1" s="1"/>
  <c r="AB864" i="1"/>
  <c r="P862" i="1"/>
  <c r="CP862" i="1" s="1"/>
  <c r="O862" i="1" s="1"/>
  <c r="Q862" i="1"/>
  <c r="S862" i="1"/>
  <c r="CZ853" i="1"/>
  <c r="Y853" i="1" s="1"/>
  <c r="CY853" i="1"/>
  <c r="X853" i="1" s="1"/>
  <c r="AB850" i="1"/>
  <c r="AB841" i="1"/>
  <c r="AB838" i="1"/>
  <c r="AB823" i="1"/>
  <c r="AB822" i="1"/>
  <c r="AG874" i="1"/>
  <c r="AJ874" i="1"/>
  <c r="CZ813" i="1"/>
  <c r="Y813" i="1" s="1"/>
  <c r="AF874" i="1"/>
  <c r="CY813" i="1"/>
  <c r="X813" i="1" s="1"/>
  <c r="BB910" i="1"/>
  <c r="F968" i="1"/>
  <c r="BB985" i="1"/>
  <c r="BZ910" i="1"/>
  <c r="AQ955" i="1"/>
  <c r="CG955" i="1"/>
  <c r="F959" i="1"/>
  <c r="AO910" i="1"/>
  <c r="AO985" i="1"/>
  <c r="FV910" i="1"/>
  <c r="EM955" i="1"/>
  <c r="AB953" i="1"/>
  <c r="AB950" i="1"/>
  <c r="GX945" i="1"/>
  <c r="GB955" i="1" s="1"/>
  <c r="V945" i="1"/>
  <c r="EA955" i="1" s="1"/>
  <c r="CP935" i="1"/>
  <c r="O935" i="1" s="1"/>
  <c r="GM935" i="1" s="1"/>
  <c r="GN935" i="1" s="1"/>
  <c r="CP927" i="1"/>
  <c r="O927" i="1" s="1"/>
  <c r="GM927" i="1" s="1"/>
  <c r="GN927" i="1" s="1"/>
  <c r="AB926" i="1"/>
  <c r="AB922" i="1"/>
  <c r="AB920" i="1"/>
  <c r="EB955" i="1"/>
  <c r="DV955" i="1"/>
  <c r="AH955" i="1"/>
  <c r="EG810" i="1"/>
  <c r="P878" i="1"/>
  <c r="CP871" i="1"/>
  <c r="O871" i="1" s="1"/>
  <c r="GM871" i="1" s="1"/>
  <c r="GN871" i="1" s="1"/>
  <c r="GM859" i="1"/>
  <c r="GN859" i="1" s="1"/>
  <c r="CP853" i="1"/>
  <c r="O853" i="1" s="1"/>
  <c r="GM853" i="1" s="1"/>
  <c r="GN853" i="1" s="1"/>
  <c r="AB852" i="1"/>
  <c r="P850" i="1"/>
  <c r="CP850" i="1" s="1"/>
  <c r="O850" i="1" s="1"/>
  <c r="Q850" i="1"/>
  <c r="S850" i="1"/>
  <c r="CZ843" i="1"/>
  <c r="Y843" i="1" s="1"/>
  <c r="CY843" i="1"/>
  <c r="X843" i="1" s="1"/>
  <c r="AB840" i="1"/>
  <c r="P838" i="1"/>
  <c r="Q838" i="1"/>
  <c r="S838" i="1"/>
  <c r="CZ825" i="1"/>
  <c r="Y825" i="1" s="1"/>
  <c r="CY825" i="1"/>
  <c r="X825" i="1" s="1"/>
  <c r="CZ824" i="1"/>
  <c r="Y824" i="1" s="1"/>
  <c r="CY824" i="1"/>
  <c r="X824" i="1" s="1"/>
  <c r="CZ817" i="1"/>
  <c r="Y817" i="1" s="1"/>
  <c r="CY817" i="1"/>
  <c r="X817" i="1" s="1"/>
  <c r="CP815" i="1"/>
  <c r="O815" i="1" s="1"/>
  <c r="GM815" i="1" s="1"/>
  <c r="GN815" i="1" s="1"/>
  <c r="CJ874" i="1"/>
  <c r="CD910" i="1"/>
  <c r="AU955" i="1"/>
  <c r="CZ937" i="1"/>
  <c r="Y937" i="1" s="1"/>
  <c r="CY937" i="1"/>
  <c r="X937" i="1" s="1"/>
  <c r="CP937" i="1"/>
  <c r="O937" i="1" s="1"/>
  <c r="GM913" i="1"/>
  <c r="CP843" i="1"/>
  <c r="O843" i="1" s="1"/>
  <c r="GM843" i="1" s="1"/>
  <c r="GN843" i="1" s="1"/>
  <c r="CP825" i="1"/>
  <c r="O825" i="1" s="1"/>
  <c r="GM825" i="1" s="1"/>
  <c r="GN825" i="1" s="1"/>
  <c r="CZ821" i="1"/>
  <c r="Y821" i="1" s="1"/>
  <c r="CY821" i="1"/>
  <c r="X821" i="1" s="1"/>
  <c r="CP817" i="1"/>
  <c r="O817" i="1" s="1"/>
  <c r="GM817" i="1" s="1"/>
  <c r="GN817" i="1" s="1"/>
  <c r="AI874" i="1"/>
  <c r="CP813" i="1"/>
  <c r="O813" i="1" s="1"/>
  <c r="CZ949" i="1"/>
  <c r="Y949" i="1" s="1"/>
  <c r="CY949" i="1"/>
  <c r="X949" i="1" s="1"/>
  <c r="CZ948" i="1"/>
  <c r="Y948" i="1" s="1"/>
  <c r="CY948" i="1"/>
  <c r="X948" i="1" s="1"/>
  <c r="CZ947" i="1"/>
  <c r="Y947" i="1" s="1"/>
  <c r="CY947" i="1"/>
  <c r="X947" i="1" s="1"/>
  <c r="U945" i="1"/>
  <c r="DZ955" i="1" s="1"/>
  <c r="CZ944" i="1"/>
  <c r="Y944" i="1" s="1"/>
  <c r="CY944" i="1"/>
  <c r="X944" i="1" s="1"/>
  <c r="CZ943" i="1"/>
  <c r="Y943" i="1" s="1"/>
  <c r="CY943" i="1"/>
  <c r="X943" i="1" s="1"/>
  <c r="CP941" i="1"/>
  <c r="O941" i="1" s="1"/>
  <c r="GM941" i="1" s="1"/>
  <c r="GN941" i="1" s="1"/>
  <c r="CP940" i="1"/>
  <c r="O940" i="1" s="1"/>
  <c r="GM940" i="1" s="1"/>
  <c r="GN940" i="1" s="1"/>
  <c r="CP939" i="1"/>
  <c r="O939" i="1" s="1"/>
  <c r="GM939" i="1" s="1"/>
  <c r="GN939" i="1" s="1"/>
  <c r="AF955" i="1"/>
  <c r="CZ921" i="1"/>
  <c r="Y921" i="1" s="1"/>
  <c r="CY921" i="1"/>
  <c r="X921" i="1" s="1"/>
  <c r="DX955" i="1"/>
  <c r="CP921" i="1"/>
  <c r="O921" i="1" s="1"/>
  <c r="DY955" i="1"/>
  <c r="CJ955" i="1"/>
  <c r="AJ955" i="1"/>
  <c r="AB912" i="1"/>
  <c r="CG810" i="1"/>
  <c r="AX874" i="1"/>
  <c r="FU810" i="1"/>
  <c r="EL874" i="1"/>
  <c r="CZ865" i="1"/>
  <c r="Y865" i="1" s="1"/>
  <c r="CY865" i="1"/>
  <c r="X865" i="1" s="1"/>
  <c r="AB862" i="1"/>
  <c r="AB851" i="1"/>
  <c r="AB848" i="1"/>
  <c r="AB846" i="1"/>
  <c r="AB845" i="1"/>
  <c r="AB844" i="1"/>
  <c r="AB839" i="1"/>
  <c r="AB836" i="1"/>
  <c r="AB834" i="1"/>
  <c r="AB833" i="1"/>
  <c r="AB832" i="1"/>
  <c r="AB831" i="1"/>
  <c r="AB830" i="1"/>
  <c r="AB829" i="1"/>
  <c r="AB828" i="1"/>
  <c r="AB827" i="1"/>
  <c r="AB826" i="1"/>
  <c r="CP821" i="1"/>
  <c r="O821" i="1" s="1"/>
  <c r="GM821" i="1" s="1"/>
  <c r="GN821" i="1" s="1"/>
  <c r="AB820" i="1"/>
  <c r="AB818" i="1"/>
  <c r="AH874" i="1"/>
  <c r="ET955" i="1"/>
  <c r="BD955" i="1"/>
  <c r="CZ953" i="1"/>
  <c r="Y953" i="1" s="1"/>
  <c r="FR952" i="1"/>
  <c r="CZ950" i="1"/>
  <c r="Y950" i="1" s="1"/>
  <c r="Q950" i="1"/>
  <c r="CV1055" i="3"/>
  <c r="CW1057" i="3"/>
  <c r="CX1055" i="3"/>
  <c r="CX1057" i="3"/>
  <c r="CU1055" i="3"/>
  <c r="P949" i="1"/>
  <c r="CP949" i="1" s="1"/>
  <c r="O949" i="1" s="1"/>
  <c r="GM949" i="1" s="1"/>
  <c r="GN949" i="1" s="1"/>
  <c r="P948" i="1"/>
  <c r="CP948" i="1" s="1"/>
  <c r="O948" i="1" s="1"/>
  <c r="AD947" i="1"/>
  <c r="AB947" i="1" s="1"/>
  <c r="P944" i="1"/>
  <c r="AD943" i="1"/>
  <c r="AB943" i="1" s="1"/>
  <c r="P943" i="1"/>
  <c r="CP943" i="1" s="1"/>
  <c r="O943" i="1" s="1"/>
  <c r="CZ938" i="1"/>
  <c r="Y938" i="1" s="1"/>
  <c r="Q938" i="1"/>
  <c r="CU1013" i="3"/>
  <c r="CX1018" i="3"/>
  <c r="CX1019" i="3"/>
  <c r="CX1015" i="3"/>
  <c r="AD937" i="1"/>
  <c r="AB937" i="1" s="1"/>
  <c r="CZ934" i="1"/>
  <c r="Y934" i="1" s="1"/>
  <c r="Q934" i="1"/>
  <c r="CX1003" i="3"/>
  <c r="CU1003" i="3"/>
  <c r="CX1005" i="3"/>
  <c r="CV1003" i="3"/>
  <c r="P933" i="1"/>
  <c r="CP933" i="1" s="1"/>
  <c r="O933" i="1" s="1"/>
  <c r="GM933" i="1" s="1"/>
  <c r="GN933" i="1" s="1"/>
  <c r="P932" i="1"/>
  <c r="CP932" i="1" s="1"/>
  <c r="O932" i="1" s="1"/>
  <c r="GM932" i="1" s="1"/>
  <c r="GN932" i="1" s="1"/>
  <c r="P931" i="1"/>
  <c r="CP931" i="1" s="1"/>
  <c r="O931" i="1" s="1"/>
  <c r="GM931" i="1" s="1"/>
  <c r="GN931" i="1" s="1"/>
  <c r="P930" i="1"/>
  <c r="CP930" i="1" s="1"/>
  <c r="O930" i="1" s="1"/>
  <c r="GM930" i="1" s="1"/>
  <c r="GN930" i="1" s="1"/>
  <c r="P929" i="1"/>
  <c r="CP929" i="1" s="1"/>
  <c r="O929" i="1" s="1"/>
  <c r="GM929" i="1" s="1"/>
  <c r="GN929" i="1" s="1"/>
  <c r="P928" i="1"/>
  <c r="CP928" i="1" s="1"/>
  <c r="O928" i="1" s="1"/>
  <c r="GM928" i="1" s="1"/>
  <c r="GN928" i="1" s="1"/>
  <c r="AD927" i="1"/>
  <c r="AB927" i="1" s="1"/>
  <c r="CZ922" i="1"/>
  <c r="Y922" i="1" s="1"/>
  <c r="Q922" i="1"/>
  <c r="CX961" i="3"/>
  <c r="CX965" i="3"/>
  <c r="CW960" i="3"/>
  <c r="CX962" i="3"/>
  <c r="CU959" i="3"/>
  <c r="CW961" i="3"/>
  <c r="AD921" i="1"/>
  <c r="AB921" i="1" s="1"/>
  <c r="CZ912" i="1"/>
  <c r="Y912" i="1" s="1"/>
  <c r="Q912" i="1"/>
  <c r="CX931" i="3"/>
  <c r="CX934" i="3"/>
  <c r="CX938" i="3"/>
  <c r="CX942" i="3"/>
  <c r="CW930" i="3"/>
  <c r="CW932" i="3"/>
  <c r="CX935" i="3"/>
  <c r="CX939" i="3"/>
  <c r="CX943" i="3"/>
  <c r="CU929" i="3"/>
  <c r="CX933" i="3"/>
  <c r="CK910" i="1"/>
  <c r="EU874" i="1"/>
  <c r="EM874" i="1"/>
  <c r="EI874" i="1"/>
  <c r="AO874" i="1"/>
  <c r="CZ872" i="1"/>
  <c r="Y872" i="1" s="1"/>
  <c r="Q872" i="1"/>
  <c r="CV924" i="3"/>
  <c r="CX927" i="3"/>
  <c r="CX924" i="3"/>
  <c r="CX928" i="3"/>
  <c r="CU924" i="3"/>
  <c r="AD871" i="1"/>
  <c r="AB871" i="1" s="1"/>
  <c r="CZ868" i="1"/>
  <c r="Y868" i="1" s="1"/>
  <c r="CZ867" i="1"/>
  <c r="Y867" i="1" s="1"/>
  <c r="CZ866" i="1"/>
  <c r="Y866" i="1" s="1"/>
  <c r="Q866" i="1"/>
  <c r="CU896" i="3"/>
  <c r="CX897" i="3"/>
  <c r="CX899" i="3"/>
  <c r="CX903" i="3"/>
  <c r="CX907" i="3"/>
  <c r="CV896" i="3"/>
  <c r="CW898" i="3"/>
  <c r="CX900" i="3"/>
  <c r="CX904" i="3"/>
  <c r="CX908" i="3"/>
  <c r="CW897" i="3"/>
  <c r="CW899" i="3"/>
  <c r="CX902" i="3"/>
  <c r="CX906" i="3"/>
  <c r="AD865" i="1"/>
  <c r="AB865" i="1" s="1"/>
  <c r="S860" i="1"/>
  <c r="CZ858" i="1"/>
  <c r="Y858" i="1" s="1"/>
  <c r="CZ857" i="1"/>
  <c r="Y857" i="1" s="1"/>
  <c r="CZ856" i="1"/>
  <c r="Y856" i="1" s="1"/>
  <c r="CZ855" i="1"/>
  <c r="Y855" i="1" s="1"/>
  <c r="CZ854" i="1"/>
  <c r="Y854" i="1" s="1"/>
  <c r="Q854" i="1"/>
  <c r="CW849" i="3"/>
  <c r="CX851" i="3"/>
  <c r="CX855" i="3"/>
  <c r="CU847" i="3"/>
  <c r="CX856" i="3"/>
  <c r="CX847" i="3"/>
  <c r="CX849" i="3"/>
  <c r="CX852" i="3"/>
  <c r="CX858" i="3"/>
  <c r="AD853" i="1"/>
  <c r="AB853" i="1" s="1"/>
  <c r="S848" i="1"/>
  <c r="CZ846" i="1"/>
  <c r="Y846" i="1" s="1"/>
  <c r="CZ845" i="1"/>
  <c r="Y845" i="1" s="1"/>
  <c r="CZ844" i="1"/>
  <c r="Y844" i="1" s="1"/>
  <c r="Q844" i="1"/>
  <c r="CX820" i="3"/>
  <c r="CU819" i="3"/>
  <c r="AD843" i="1"/>
  <c r="AB843" i="1" s="1"/>
  <c r="S836" i="1"/>
  <c r="CZ834" i="1"/>
  <c r="Y834" i="1" s="1"/>
  <c r="CZ833" i="1"/>
  <c r="Y833" i="1" s="1"/>
  <c r="CZ832" i="1"/>
  <c r="Y832" i="1" s="1"/>
  <c r="CZ831" i="1"/>
  <c r="Y831" i="1" s="1"/>
  <c r="CZ830" i="1"/>
  <c r="Y830" i="1" s="1"/>
  <c r="CZ829" i="1"/>
  <c r="Y829" i="1" s="1"/>
  <c r="CZ828" i="1"/>
  <c r="Y828" i="1" s="1"/>
  <c r="CZ827" i="1"/>
  <c r="Y827" i="1" s="1"/>
  <c r="CZ826" i="1"/>
  <c r="Y826" i="1" s="1"/>
  <c r="Q826" i="1"/>
  <c r="CW790" i="3"/>
  <c r="CX792" i="3"/>
  <c r="CX796" i="3"/>
  <c r="CU789" i="3"/>
  <c r="CX790" i="3"/>
  <c r="AD825" i="1"/>
  <c r="AB825" i="1" s="1"/>
  <c r="P824" i="1"/>
  <c r="CZ823" i="1"/>
  <c r="Y823" i="1" s="1"/>
  <c r="CZ822" i="1"/>
  <c r="Y822" i="1" s="1"/>
  <c r="Q822" i="1"/>
  <c r="CU772" i="3"/>
  <c r="CX773" i="3"/>
  <c r="CX776" i="3"/>
  <c r="CV772" i="3"/>
  <c r="CX772" i="3"/>
  <c r="AD821" i="1"/>
  <c r="AB821" i="1" s="1"/>
  <c r="CZ818" i="1"/>
  <c r="Y818" i="1" s="1"/>
  <c r="Q818" i="1"/>
  <c r="CW751" i="3"/>
  <c r="CX754" i="3"/>
  <c r="CU750" i="3"/>
  <c r="CX751" i="3"/>
  <c r="AD817" i="1"/>
  <c r="AB817" i="1" s="1"/>
  <c r="CZ814" i="1"/>
  <c r="Y814" i="1" s="1"/>
  <c r="Q814" i="1"/>
  <c r="CU727" i="3"/>
  <c r="CV727" i="3"/>
  <c r="CW729" i="3"/>
  <c r="CX732" i="3"/>
  <c r="CX729" i="3"/>
  <c r="CW728" i="3"/>
  <c r="AD813" i="1"/>
  <c r="AB813" i="1" s="1"/>
  <c r="FP810" i="1"/>
  <c r="BX610" i="1"/>
  <c r="CG748" i="1"/>
  <c r="AO748" i="1"/>
  <c r="AD744" i="1"/>
  <c r="Q744" i="1"/>
  <c r="R744" i="1"/>
  <c r="CS744" i="1"/>
  <c r="CP737" i="1"/>
  <c r="O737" i="1" s="1"/>
  <c r="CY736" i="1"/>
  <c r="X736" i="1" s="1"/>
  <c r="CP723" i="1"/>
  <c r="O723" i="1" s="1"/>
  <c r="CY722" i="1"/>
  <c r="X722" i="1" s="1"/>
  <c r="CY709" i="1"/>
  <c r="X709" i="1" s="1"/>
  <c r="CZ709" i="1"/>
  <c r="Y709" i="1" s="1"/>
  <c r="CY707" i="1"/>
  <c r="X707" i="1" s="1"/>
  <c r="CY703" i="1"/>
  <c r="X703" i="1" s="1"/>
  <c r="CZ703" i="1"/>
  <c r="Y703" i="1" s="1"/>
  <c r="CP699" i="1"/>
  <c r="O699" i="1" s="1"/>
  <c r="CY689" i="1"/>
  <c r="X689" i="1" s="1"/>
  <c r="CY684" i="1"/>
  <c r="X684" i="1" s="1"/>
  <c r="CZ684" i="1"/>
  <c r="Y684" i="1" s="1"/>
  <c r="CY681" i="1"/>
  <c r="X681" i="1" s="1"/>
  <c r="T673" i="1"/>
  <c r="EG955" i="1"/>
  <c r="BC955" i="1"/>
  <c r="CQ953" i="1"/>
  <c r="P953" i="1"/>
  <c r="CV1059" i="3"/>
  <c r="CW1061" i="3"/>
  <c r="CX1059" i="3"/>
  <c r="CX1061" i="3"/>
  <c r="CU1059" i="3"/>
  <c r="CQ950" i="1"/>
  <c r="P950" i="1"/>
  <c r="CP950" i="1" s="1"/>
  <c r="O950" i="1" s="1"/>
  <c r="GM950" i="1" s="1"/>
  <c r="GO950" i="1" s="1"/>
  <c r="CT949" i="1"/>
  <c r="CT948" i="1"/>
  <c r="CT947" i="1"/>
  <c r="CS946" i="1"/>
  <c r="R946" i="1"/>
  <c r="CY946" i="1" s="1"/>
  <c r="X946" i="1" s="1"/>
  <c r="CS945" i="1"/>
  <c r="R945" i="1"/>
  <c r="DW955" i="1" s="1"/>
  <c r="CT944" i="1"/>
  <c r="CT943" i="1"/>
  <c r="CS942" i="1"/>
  <c r="R942" i="1"/>
  <c r="CY942" i="1" s="1"/>
  <c r="X942" i="1" s="1"/>
  <c r="CX1026" i="3"/>
  <c r="CW1021" i="3"/>
  <c r="CX1023" i="3"/>
  <c r="CX1021" i="3"/>
  <c r="CU1020" i="3"/>
  <c r="CQ938" i="1"/>
  <c r="P938" i="1"/>
  <c r="CP938" i="1" s="1"/>
  <c r="O938" i="1" s="1"/>
  <c r="GM938" i="1" s="1"/>
  <c r="GN938" i="1" s="1"/>
  <c r="CT937" i="1"/>
  <c r="CS936" i="1"/>
  <c r="R936" i="1"/>
  <c r="CU1008" i="3"/>
  <c r="CV1008" i="3"/>
  <c r="CX1008" i="3"/>
  <c r="CX1011" i="3"/>
  <c r="CQ934" i="1"/>
  <c r="P934" i="1"/>
  <c r="CP934" i="1" s="1"/>
  <c r="O934" i="1" s="1"/>
  <c r="GM934" i="1" s="1"/>
  <c r="GN934" i="1" s="1"/>
  <c r="CT933" i="1"/>
  <c r="CT932" i="1"/>
  <c r="CT931" i="1"/>
  <c r="CT930" i="1"/>
  <c r="CT929" i="1"/>
  <c r="CT928" i="1"/>
  <c r="CT927" i="1"/>
  <c r="CS926" i="1"/>
  <c r="R926" i="1"/>
  <c r="CY926" i="1" s="1"/>
  <c r="X926" i="1" s="1"/>
  <c r="CW967" i="3"/>
  <c r="CX969" i="3"/>
  <c r="CU966" i="3"/>
  <c r="CX967" i="3"/>
  <c r="CX970" i="3"/>
  <c r="CQ922" i="1"/>
  <c r="P922" i="1"/>
  <c r="CP922" i="1" s="1"/>
  <c r="O922" i="1" s="1"/>
  <c r="GM922" i="1" s="1"/>
  <c r="GN922" i="1" s="1"/>
  <c r="CT921" i="1"/>
  <c r="CS920" i="1"/>
  <c r="R920" i="1"/>
  <c r="CX946" i="3"/>
  <c r="CX949" i="3"/>
  <c r="CX953" i="3"/>
  <c r="CX957" i="3"/>
  <c r="CW945" i="3"/>
  <c r="CW947" i="3"/>
  <c r="CX950" i="3"/>
  <c r="CX954" i="3"/>
  <c r="CX958" i="3"/>
  <c r="CU944" i="3"/>
  <c r="CX948" i="3"/>
  <c r="CX952" i="3"/>
  <c r="CQ912" i="1"/>
  <c r="P912" i="1"/>
  <c r="BX910" i="1"/>
  <c r="FY874" i="1"/>
  <c r="ET874" i="1"/>
  <c r="BD874" i="1"/>
  <c r="CQ872" i="1"/>
  <c r="P872" i="1"/>
  <c r="CP872" i="1" s="1"/>
  <c r="O872" i="1" s="1"/>
  <c r="GM872" i="1" s="1"/>
  <c r="GN872" i="1" s="1"/>
  <c r="CT871" i="1"/>
  <c r="CS870" i="1"/>
  <c r="R870" i="1"/>
  <c r="CY870" i="1" s="1"/>
  <c r="X870" i="1" s="1"/>
  <c r="CX913" i="3"/>
  <c r="CX910" i="3"/>
  <c r="CU909" i="3"/>
  <c r="CQ868" i="1"/>
  <c r="P868" i="1"/>
  <c r="CP868" i="1" s="1"/>
  <c r="O868" i="1" s="1"/>
  <c r="GM868" i="1" s="1"/>
  <c r="GN868" i="1" s="1"/>
  <c r="CQ867" i="1"/>
  <c r="P867" i="1"/>
  <c r="CP867" i="1" s="1"/>
  <c r="O867" i="1" s="1"/>
  <c r="GM867" i="1" s="1"/>
  <c r="GN867" i="1" s="1"/>
  <c r="CQ866" i="1"/>
  <c r="P866" i="1"/>
  <c r="CP866" i="1" s="1"/>
  <c r="O866" i="1" s="1"/>
  <c r="GM866" i="1" s="1"/>
  <c r="GN866" i="1" s="1"/>
  <c r="CT865" i="1"/>
  <c r="CS864" i="1"/>
  <c r="I864" i="1"/>
  <c r="V864" i="1" s="1"/>
  <c r="CS863" i="1"/>
  <c r="R863" i="1"/>
  <c r="CS862" i="1"/>
  <c r="R862" i="1"/>
  <c r="CS861" i="1"/>
  <c r="R861" i="1"/>
  <c r="CS860" i="1"/>
  <c r="R860" i="1"/>
  <c r="CU859" i="3"/>
  <c r="CX860" i="3"/>
  <c r="CX862" i="3"/>
  <c r="CX866" i="3"/>
  <c r="CX870" i="3"/>
  <c r="CV859" i="3"/>
  <c r="CW861" i="3"/>
  <c r="CX863" i="3"/>
  <c r="CX867" i="3"/>
  <c r="CW860" i="3"/>
  <c r="CW862" i="3"/>
  <c r="CX865" i="3"/>
  <c r="CX869" i="3"/>
  <c r="CQ858" i="1"/>
  <c r="P858" i="1"/>
  <c r="CP858" i="1" s="1"/>
  <c r="O858" i="1" s="1"/>
  <c r="GM858" i="1" s="1"/>
  <c r="GN858" i="1" s="1"/>
  <c r="CQ857" i="1"/>
  <c r="P857" i="1"/>
  <c r="CP857" i="1" s="1"/>
  <c r="O857" i="1" s="1"/>
  <c r="GM857" i="1" s="1"/>
  <c r="GN857" i="1" s="1"/>
  <c r="CQ856" i="1"/>
  <c r="P856" i="1"/>
  <c r="CP856" i="1" s="1"/>
  <c r="O856" i="1" s="1"/>
  <c r="CQ855" i="1"/>
  <c r="P855" i="1"/>
  <c r="CP855" i="1" s="1"/>
  <c r="O855" i="1" s="1"/>
  <c r="GM855" i="1" s="1"/>
  <c r="GN855" i="1" s="1"/>
  <c r="CQ854" i="1"/>
  <c r="P854" i="1"/>
  <c r="CP854" i="1" s="1"/>
  <c r="O854" i="1" s="1"/>
  <c r="GM854" i="1" s="1"/>
  <c r="GN854" i="1" s="1"/>
  <c r="CT853" i="1"/>
  <c r="CS852" i="1"/>
  <c r="I852" i="1"/>
  <c r="CS851" i="1"/>
  <c r="R851" i="1"/>
  <c r="CS850" i="1"/>
  <c r="R850" i="1"/>
  <c r="CS849" i="1"/>
  <c r="R849" i="1"/>
  <c r="CS848" i="1"/>
  <c r="R848" i="1"/>
  <c r="CW822" i="3"/>
  <c r="CX825" i="3"/>
  <c r="CU821" i="3"/>
  <c r="CX822" i="3"/>
  <c r="CQ846" i="1"/>
  <c r="P846" i="1"/>
  <c r="CP846" i="1" s="1"/>
  <c r="O846" i="1" s="1"/>
  <c r="GM846" i="1" s="1"/>
  <c r="GN846" i="1" s="1"/>
  <c r="CQ845" i="1"/>
  <c r="P845" i="1"/>
  <c r="CP845" i="1" s="1"/>
  <c r="O845" i="1" s="1"/>
  <c r="GM845" i="1" s="1"/>
  <c r="GN845" i="1" s="1"/>
  <c r="CQ844" i="1"/>
  <c r="P844" i="1"/>
  <c r="CP844" i="1" s="1"/>
  <c r="O844" i="1" s="1"/>
  <c r="GM844" i="1" s="1"/>
  <c r="GN844" i="1" s="1"/>
  <c r="CT843" i="1"/>
  <c r="CS842" i="1"/>
  <c r="I842" i="1"/>
  <c r="T842" i="1" s="1"/>
  <c r="CS841" i="1"/>
  <c r="R841" i="1"/>
  <c r="CS840" i="1"/>
  <c r="R840" i="1"/>
  <c r="I840" i="1"/>
  <c r="W840" i="1" s="1"/>
  <c r="CS839" i="1"/>
  <c r="R839" i="1"/>
  <c r="CS838" i="1"/>
  <c r="R838" i="1"/>
  <c r="CS837" i="1"/>
  <c r="R837" i="1"/>
  <c r="CS836" i="1"/>
  <c r="R836" i="1"/>
  <c r="CU799" i="3"/>
  <c r="CV799" i="3"/>
  <c r="CW801" i="3"/>
  <c r="CX804" i="3"/>
  <c r="CX799" i="3"/>
  <c r="CX801" i="3"/>
  <c r="CQ834" i="1"/>
  <c r="P834" i="1"/>
  <c r="CP834" i="1" s="1"/>
  <c r="O834" i="1" s="1"/>
  <c r="GM834" i="1" s="1"/>
  <c r="GN834" i="1" s="1"/>
  <c r="CQ833" i="1"/>
  <c r="P833" i="1"/>
  <c r="CP833" i="1" s="1"/>
  <c r="O833" i="1" s="1"/>
  <c r="GM833" i="1" s="1"/>
  <c r="GN833" i="1" s="1"/>
  <c r="CQ832" i="1"/>
  <c r="P832" i="1"/>
  <c r="CP832" i="1" s="1"/>
  <c r="O832" i="1" s="1"/>
  <c r="CQ831" i="1"/>
  <c r="P831" i="1"/>
  <c r="CP831" i="1" s="1"/>
  <c r="O831" i="1" s="1"/>
  <c r="GM831" i="1" s="1"/>
  <c r="GN831" i="1" s="1"/>
  <c r="CQ830" i="1"/>
  <c r="P830" i="1"/>
  <c r="CP830" i="1" s="1"/>
  <c r="O830" i="1" s="1"/>
  <c r="GM830" i="1" s="1"/>
  <c r="GN830" i="1" s="1"/>
  <c r="CQ829" i="1"/>
  <c r="P829" i="1"/>
  <c r="CP829" i="1" s="1"/>
  <c r="O829" i="1" s="1"/>
  <c r="GM829" i="1" s="1"/>
  <c r="GN829" i="1" s="1"/>
  <c r="CQ828" i="1"/>
  <c r="P828" i="1"/>
  <c r="CP828" i="1" s="1"/>
  <c r="O828" i="1" s="1"/>
  <c r="GM828" i="1" s="1"/>
  <c r="GN828" i="1" s="1"/>
  <c r="CQ827" i="1"/>
  <c r="P827" i="1"/>
  <c r="CP827" i="1" s="1"/>
  <c r="O827" i="1" s="1"/>
  <c r="GM827" i="1" s="1"/>
  <c r="GN827" i="1" s="1"/>
  <c r="CQ826" i="1"/>
  <c r="P826" i="1"/>
  <c r="CP826" i="1" s="1"/>
  <c r="O826" i="1" s="1"/>
  <c r="GM826" i="1" s="1"/>
  <c r="GN826" i="1" s="1"/>
  <c r="CT825" i="1"/>
  <c r="CT824" i="1"/>
  <c r="CQ823" i="1"/>
  <c r="P823" i="1"/>
  <c r="CQ822" i="1"/>
  <c r="P822" i="1"/>
  <c r="CP822" i="1" s="1"/>
  <c r="O822" i="1" s="1"/>
  <c r="GM822" i="1" s="1"/>
  <c r="GN822" i="1" s="1"/>
  <c r="CT821" i="1"/>
  <c r="CS820" i="1"/>
  <c r="R820" i="1"/>
  <c r="CY820" i="1" s="1"/>
  <c r="X820" i="1" s="1"/>
  <c r="CX758" i="3"/>
  <c r="CW756" i="3"/>
  <c r="CX759" i="3"/>
  <c r="CU755" i="3"/>
  <c r="CX756" i="3"/>
  <c r="CQ818" i="1"/>
  <c r="P818" i="1"/>
  <c r="CP818" i="1" s="1"/>
  <c r="O818" i="1" s="1"/>
  <c r="GM818" i="1" s="1"/>
  <c r="GN818" i="1" s="1"/>
  <c r="CT817" i="1"/>
  <c r="CS816" i="1"/>
  <c r="R816" i="1"/>
  <c r="CY816" i="1" s="1"/>
  <c r="X816" i="1" s="1"/>
  <c r="CW734" i="3"/>
  <c r="CX736" i="3"/>
  <c r="CU733" i="3"/>
  <c r="CX734" i="3"/>
  <c r="CQ814" i="1"/>
  <c r="P814" i="1"/>
  <c r="CT813" i="1"/>
  <c r="GE810" i="1"/>
  <c r="EI748" i="1"/>
  <c r="W746" i="1"/>
  <c r="CP744" i="1"/>
  <c r="O744" i="1" s="1"/>
  <c r="CY743" i="1"/>
  <c r="X743" i="1" s="1"/>
  <c r="CZ743" i="1"/>
  <c r="Y743" i="1" s="1"/>
  <c r="CP740" i="1"/>
  <c r="O740" i="1" s="1"/>
  <c r="Q740" i="1"/>
  <c r="S740" i="1"/>
  <c r="W734" i="1"/>
  <c r="CY731" i="1"/>
  <c r="X731" i="1" s="1"/>
  <c r="CZ731" i="1"/>
  <c r="Y731" i="1" s="1"/>
  <c r="CY729" i="1"/>
  <c r="X729" i="1" s="1"/>
  <c r="CP726" i="1"/>
  <c r="O726" i="1" s="1"/>
  <c r="Q726" i="1"/>
  <c r="S726" i="1"/>
  <c r="W720" i="1"/>
  <c r="CY717" i="1"/>
  <c r="X717" i="1" s="1"/>
  <c r="CZ717" i="1"/>
  <c r="Y717" i="1" s="1"/>
  <c r="CY713" i="1"/>
  <c r="X713" i="1" s="1"/>
  <c r="CZ713" i="1"/>
  <c r="Y713" i="1" s="1"/>
  <c r="CP709" i="1"/>
  <c r="O709" i="1" s="1"/>
  <c r="GM709" i="1" s="1"/>
  <c r="GN709" i="1" s="1"/>
  <c r="CY706" i="1"/>
  <c r="X706" i="1" s="1"/>
  <c r="CP703" i="1"/>
  <c r="O703" i="1" s="1"/>
  <c r="GM703" i="1" s="1"/>
  <c r="GN703" i="1" s="1"/>
  <c r="FR701" i="1"/>
  <c r="CP684" i="1"/>
  <c r="O684" i="1" s="1"/>
  <c r="GM684" i="1" s="1"/>
  <c r="GN684" i="1" s="1"/>
  <c r="W673" i="1"/>
  <c r="CY670" i="1"/>
  <c r="X670" i="1" s="1"/>
  <c r="CZ670" i="1"/>
  <c r="Y670" i="1" s="1"/>
  <c r="CY668" i="1"/>
  <c r="X668" i="1" s="1"/>
  <c r="EV955" i="1"/>
  <c r="Q946" i="1"/>
  <c r="CW1036" i="3"/>
  <c r="CW1038" i="3"/>
  <c r="CX1041" i="3"/>
  <c r="CU1035" i="3"/>
  <c r="CX1036" i="3"/>
  <c r="CX1038" i="3"/>
  <c r="Q942" i="1"/>
  <c r="CW1028" i="3"/>
  <c r="CX1030" i="3"/>
  <c r="CU1027" i="3"/>
  <c r="CX1028" i="3"/>
  <c r="Q936" i="1"/>
  <c r="CP936" i="1" s="1"/>
  <c r="O936" i="1" s="1"/>
  <c r="Q926" i="1"/>
  <c r="CU973" i="3"/>
  <c r="CX974" i="3"/>
  <c r="CX976" i="3"/>
  <c r="CX980" i="3"/>
  <c r="CX984" i="3"/>
  <c r="CV973" i="3"/>
  <c r="CW975" i="3"/>
  <c r="CX977" i="3"/>
  <c r="CX973" i="3"/>
  <c r="CW976" i="3"/>
  <c r="CX979" i="3"/>
  <c r="CX983" i="3"/>
  <c r="CX981" i="3"/>
  <c r="CX985" i="3"/>
  <c r="Q920" i="1"/>
  <c r="CP920" i="1" s="1"/>
  <c r="O920" i="1" s="1"/>
  <c r="BC874" i="1"/>
  <c r="AU874" i="1"/>
  <c r="AQ874" i="1"/>
  <c r="Q870" i="1"/>
  <c r="CX915" i="3"/>
  <c r="CU914" i="3"/>
  <c r="CX916" i="3"/>
  <c r="Q863" i="1"/>
  <c r="CP863" i="1" s="1"/>
  <c r="O863" i="1" s="1"/>
  <c r="Q861" i="1"/>
  <c r="CP861" i="1" s="1"/>
  <c r="O861" i="1" s="1"/>
  <c r="Q860" i="1"/>
  <c r="CW872" i="3"/>
  <c r="CW874" i="3"/>
  <c r="CX877" i="3"/>
  <c r="CX881" i="3"/>
  <c r="CU871" i="3"/>
  <c r="CX872" i="3"/>
  <c r="CX874" i="3"/>
  <c r="CX878" i="3"/>
  <c r="CX882" i="3"/>
  <c r="CX876" i="3"/>
  <c r="CX880" i="3"/>
  <c r="Q851" i="1"/>
  <c r="CP851" i="1" s="1"/>
  <c r="O851" i="1" s="1"/>
  <c r="Q849" i="1"/>
  <c r="CP849" i="1" s="1"/>
  <c r="O849" i="1" s="1"/>
  <c r="Q848" i="1"/>
  <c r="CU828" i="3"/>
  <c r="CV828" i="3"/>
  <c r="CX830" i="3"/>
  <c r="CX834" i="3"/>
  <c r="CX828" i="3"/>
  <c r="Q841" i="1"/>
  <c r="CP841" i="1" s="1"/>
  <c r="O841" i="1" s="1"/>
  <c r="Q839" i="1"/>
  <c r="CP839" i="1" s="1"/>
  <c r="O839" i="1" s="1"/>
  <c r="Q837" i="1"/>
  <c r="CP837" i="1" s="1"/>
  <c r="O837" i="1" s="1"/>
  <c r="Q836" i="1"/>
  <c r="CX811" i="3"/>
  <c r="CX815" i="3"/>
  <c r="CU808" i="3"/>
  <c r="CX809" i="3"/>
  <c r="CX812" i="3"/>
  <c r="CX816" i="3"/>
  <c r="CV808" i="3"/>
  <c r="CX808" i="3"/>
  <c r="Q820" i="1"/>
  <c r="CW761" i="3"/>
  <c r="CX764" i="3"/>
  <c r="CU760" i="3"/>
  <c r="CX761" i="3"/>
  <c r="Q816" i="1"/>
  <c r="CU739" i="3"/>
  <c r="CV739" i="3"/>
  <c r="CW741" i="3"/>
  <c r="CX744" i="3"/>
  <c r="CX739" i="3"/>
  <c r="CX741" i="3"/>
  <c r="BZ810" i="1"/>
  <c r="FP610" i="1"/>
  <c r="FY748" i="1"/>
  <c r="EG748" i="1"/>
  <c r="AD746" i="1"/>
  <c r="AB746" i="1" s="1"/>
  <c r="R746" i="1"/>
  <c r="CZ746" i="1" s="1"/>
  <c r="Y746" i="1" s="1"/>
  <c r="CS746" i="1"/>
  <c r="Q746" i="1"/>
  <c r="CP746" i="1" s="1"/>
  <c r="O746" i="1" s="1"/>
  <c r="GM746" i="1" s="1"/>
  <c r="GN746" i="1" s="1"/>
  <c r="AD745" i="1"/>
  <c r="R745" i="1"/>
  <c r="CZ745" i="1" s="1"/>
  <c r="Y745" i="1" s="1"/>
  <c r="CS745" i="1"/>
  <c r="CY745" i="1"/>
  <c r="X745" i="1" s="1"/>
  <c r="CP743" i="1"/>
  <c r="O743" i="1" s="1"/>
  <c r="GM743" i="1" s="1"/>
  <c r="GN743" i="1" s="1"/>
  <c r="CP731" i="1"/>
  <c r="O731" i="1" s="1"/>
  <c r="CP717" i="1"/>
  <c r="O717" i="1" s="1"/>
  <c r="CP713" i="1"/>
  <c r="O713" i="1" s="1"/>
  <c r="FR711" i="1"/>
  <c r="CP670" i="1"/>
  <c r="O670" i="1" s="1"/>
  <c r="GM670" i="1" s="1"/>
  <c r="GN670" i="1" s="1"/>
  <c r="EU955" i="1"/>
  <c r="CU1045" i="3"/>
  <c r="CX1046" i="3"/>
  <c r="CX1048" i="3"/>
  <c r="CX1052" i="3"/>
  <c r="CV1045" i="3"/>
  <c r="CX1045" i="3"/>
  <c r="CW1048" i="3"/>
  <c r="CX1051" i="3"/>
  <c r="P946" i="1"/>
  <c r="CP946" i="1" s="1"/>
  <c r="O946" i="1" s="1"/>
  <c r="CW1032" i="3"/>
  <c r="CX1034" i="3"/>
  <c r="CU1031" i="3"/>
  <c r="CX1032" i="3"/>
  <c r="P942" i="1"/>
  <c r="CP942" i="1" s="1"/>
  <c r="O942" i="1" s="1"/>
  <c r="CU988" i="3"/>
  <c r="CX989" i="3"/>
  <c r="CX991" i="3"/>
  <c r="CX988" i="3"/>
  <c r="CW991" i="3"/>
  <c r="CX994" i="3"/>
  <c r="CX998" i="3"/>
  <c r="CX995" i="3"/>
  <c r="CV988" i="3"/>
  <c r="CW990" i="3"/>
  <c r="CX992" i="3"/>
  <c r="CX999" i="3"/>
  <c r="P926" i="1"/>
  <c r="BB874" i="1"/>
  <c r="AT874" i="1"/>
  <c r="CU919" i="3"/>
  <c r="CX921" i="3"/>
  <c r="CV919" i="3"/>
  <c r="CX922" i="3"/>
  <c r="CX920" i="3"/>
  <c r="P870" i="1"/>
  <c r="CP870" i="1" s="1"/>
  <c r="O870" i="1" s="1"/>
  <c r="CX885" i="3"/>
  <c r="CX888" i="3"/>
  <c r="CX892" i="3"/>
  <c r="CW884" i="3"/>
  <c r="CW886" i="3"/>
  <c r="CX889" i="3"/>
  <c r="CX893" i="3"/>
  <c r="CU883" i="3"/>
  <c r="CW885" i="3"/>
  <c r="CX887" i="3"/>
  <c r="CX891" i="3"/>
  <c r="CX895" i="3"/>
  <c r="P860" i="1"/>
  <c r="CP860" i="1" s="1"/>
  <c r="O860" i="1" s="1"/>
  <c r="CX844" i="3"/>
  <c r="CW836" i="3"/>
  <c r="CW838" i="3"/>
  <c r="CX841" i="3"/>
  <c r="CX845" i="3"/>
  <c r="CU835" i="3"/>
  <c r="CX836" i="3"/>
  <c r="CX838" i="3"/>
  <c r="P848" i="1"/>
  <c r="CP848" i="1" s="1"/>
  <c r="O848" i="1" s="1"/>
  <c r="CX818" i="3"/>
  <c r="CU817" i="3"/>
  <c r="P836" i="1"/>
  <c r="CP836" i="1" s="1"/>
  <c r="O836" i="1" s="1"/>
  <c r="CU779" i="3"/>
  <c r="CV779" i="3"/>
  <c r="CW781" i="3"/>
  <c r="CX784" i="3"/>
  <c r="CX788" i="3"/>
  <c r="CX779" i="3"/>
  <c r="CX781" i="3"/>
  <c r="CW766" i="3"/>
  <c r="CX768" i="3"/>
  <c r="CU765" i="3"/>
  <c r="CX766" i="3"/>
  <c r="P820" i="1"/>
  <c r="CP820" i="1" s="1"/>
  <c r="O820" i="1" s="1"/>
  <c r="CW746" i="3"/>
  <c r="CX749" i="3"/>
  <c r="CU745" i="3"/>
  <c r="CX746" i="3"/>
  <c r="P816" i="1"/>
  <c r="CP816" i="1" s="1"/>
  <c r="O816" i="1" s="1"/>
  <c r="CW722" i="3"/>
  <c r="CX724" i="3"/>
  <c r="CU721" i="3"/>
  <c r="CX722" i="3"/>
  <c r="CW723" i="3"/>
  <c r="EU748" i="1"/>
  <c r="EM748" i="1"/>
  <c r="CL610" i="1"/>
  <c r="BC748" i="1"/>
  <c r="Q745" i="1"/>
  <c r="CP745" i="1" s="1"/>
  <c r="O745" i="1" s="1"/>
  <c r="GM745" i="1" s="1"/>
  <c r="GN745" i="1" s="1"/>
  <c r="CY746" i="1"/>
  <c r="X746" i="1" s="1"/>
  <c r="CY737" i="1"/>
  <c r="X737" i="1" s="1"/>
  <c r="CZ737" i="1"/>
  <c r="Y737" i="1" s="1"/>
  <c r="CP734" i="1"/>
  <c r="O734" i="1" s="1"/>
  <c r="Q734" i="1"/>
  <c r="S734" i="1"/>
  <c r="CY723" i="1"/>
  <c r="X723" i="1" s="1"/>
  <c r="CZ723" i="1"/>
  <c r="Y723" i="1" s="1"/>
  <c r="AB722" i="1"/>
  <c r="Q720" i="1"/>
  <c r="CP720" i="1" s="1"/>
  <c r="O720" i="1" s="1"/>
  <c r="S720" i="1"/>
  <c r="GX712" i="1"/>
  <c r="CY699" i="1"/>
  <c r="X699" i="1" s="1"/>
  <c r="CZ699" i="1"/>
  <c r="Y699" i="1" s="1"/>
  <c r="CP673" i="1"/>
  <c r="O673" i="1" s="1"/>
  <c r="Q673" i="1"/>
  <c r="S673" i="1"/>
  <c r="AU748" i="1"/>
  <c r="AQ748" i="1"/>
  <c r="S744" i="1"/>
  <c r="CZ742" i="1"/>
  <c r="Y742" i="1" s="1"/>
  <c r="Q742" i="1"/>
  <c r="S738" i="1"/>
  <c r="CZ736" i="1"/>
  <c r="Y736" i="1" s="1"/>
  <c r="Q736" i="1"/>
  <c r="S732" i="1"/>
  <c r="CZ729" i="1"/>
  <c r="Y729" i="1" s="1"/>
  <c r="Q729" i="1"/>
  <c r="CZ728" i="1"/>
  <c r="Y728" i="1" s="1"/>
  <c r="Q728" i="1"/>
  <c r="CU690" i="3"/>
  <c r="CX690" i="3"/>
  <c r="CX693" i="3"/>
  <c r="CV690" i="3"/>
  <c r="CX692" i="3"/>
  <c r="S724" i="1"/>
  <c r="CZ722" i="1"/>
  <c r="Y722" i="1" s="1"/>
  <c r="Q722" i="1"/>
  <c r="S718" i="1"/>
  <c r="CZ716" i="1"/>
  <c r="Y716" i="1" s="1"/>
  <c r="Q716" i="1"/>
  <c r="I712" i="1"/>
  <c r="T712" i="1" s="1"/>
  <c r="CZ707" i="1"/>
  <c r="Y707" i="1" s="1"/>
  <c r="Q707" i="1"/>
  <c r="CZ706" i="1"/>
  <c r="Y706" i="1" s="1"/>
  <c r="Q706" i="1"/>
  <c r="CW639" i="3"/>
  <c r="CU638" i="3"/>
  <c r="CX639" i="3"/>
  <c r="I702" i="1"/>
  <c r="U702" i="1" s="1"/>
  <c r="CZ697" i="1"/>
  <c r="Y697" i="1" s="1"/>
  <c r="Q697" i="1"/>
  <c r="CZ695" i="1"/>
  <c r="Y695" i="1" s="1"/>
  <c r="Q695" i="1"/>
  <c r="CZ693" i="1"/>
  <c r="Y693" i="1" s="1"/>
  <c r="Q693" i="1"/>
  <c r="CZ691" i="1"/>
  <c r="Y691" i="1" s="1"/>
  <c r="Q691" i="1"/>
  <c r="CZ689" i="1"/>
  <c r="Y689" i="1" s="1"/>
  <c r="Q689" i="1"/>
  <c r="CW605" i="3"/>
  <c r="CX608" i="3"/>
  <c r="CU604" i="3"/>
  <c r="CX605" i="3"/>
  <c r="CX609" i="3"/>
  <c r="CZ685" i="1"/>
  <c r="Y685" i="1" s="1"/>
  <c r="Q685" i="1"/>
  <c r="CZ681" i="1"/>
  <c r="Y681" i="1" s="1"/>
  <c r="Q681" i="1"/>
  <c r="CW595" i="3"/>
  <c r="CU594" i="3"/>
  <c r="CX595" i="3"/>
  <c r="S671" i="1"/>
  <c r="CZ668" i="1"/>
  <c r="Y668" i="1" s="1"/>
  <c r="Q668" i="1"/>
  <c r="CZ667" i="1"/>
  <c r="Y667" i="1" s="1"/>
  <c r="Q667" i="1"/>
  <c r="CV564" i="3"/>
  <c r="CX566" i="3"/>
  <c r="CX564" i="3"/>
  <c r="CX567" i="3"/>
  <c r="CU564" i="3"/>
  <c r="S666" i="1"/>
  <c r="CP666" i="1" s="1"/>
  <c r="O666" i="1" s="1"/>
  <c r="CX538" i="3"/>
  <c r="CX540" i="3"/>
  <c r="CX543" i="3"/>
  <c r="CU537" i="3"/>
  <c r="CX547" i="3"/>
  <c r="CW538" i="3"/>
  <c r="CW540" i="3"/>
  <c r="S656" i="1"/>
  <c r="CY654" i="1"/>
  <c r="X654" i="1" s="1"/>
  <c r="P652" i="1"/>
  <c r="CQ652" i="1"/>
  <c r="CT650" i="1"/>
  <c r="AB650" i="1"/>
  <c r="CW516" i="3"/>
  <c r="CX518" i="3"/>
  <c r="CX519" i="3"/>
  <c r="CU515" i="3"/>
  <c r="CX516" i="3"/>
  <c r="S648" i="1"/>
  <c r="CY646" i="1"/>
  <c r="X646" i="1" s="1"/>
  <c r="CP643" i="1"/>
  <c r="O643" i="1" s="1"/>
  <c r="GM643" i="1" s="1"/>
  <c r="GN643" i="1" s="1"/>
  <c r="Q640" i="1"/>
  <c r="P640" i="1"/>
  <c r="GX640" i="1"/>
  <c r="Q638" i="1"/>
  <c r="P638" i="1"/>
  <c r="GX638" i="1"/>
  <c r="CP633" i="1"/>
  <c r="O633" i="1" s="1"/>
  <c r="CY632" i="1"/>
  <c r="X632" i="1" s="1"/>
  <c r="CP621" i="1"/>
  <c r="O621" i="1" s="1"/>
  <c r="CY620" i="1"/>
  <c r="X620" i="1" s="1"/>
  <c r="CY538" i="1"/>
  <c r="X538" i="1" s="1"/>
  <c r="CZ538" i="1"/>
  <c r="Y538" i="1" s="1"/>
  <c r="CY537" i="1"/>
  <c r="X537" i="1" s="1"/>
  <c r="CZ537" i="1"/>
  <c r="Y537" i="1" s="1"/>
  <c r="CY536" i="1"/>
  <c r="X536" i="1" s="1"/>
  <c r="CZ536" i="1"/>
  <c r="Y536" i="1" s="1"/>
  <c r="CY535" i="1"/>
  <c r="X535" i="1" s="1"/>
  <c r="CZ535" i="1"/>
  <c r="Y535" i="1" s="1"/>
  <c r="CY534" i="1"/>
  <c r="X534" i="1" s="1"/>
  <c r="CZ534" i="1"/>
  <c r="Y534" i="1" s="1"/>
  <c r="CY533" i="1"/>
  <c r="X533" i="1" s="1"/>
  <c r="CZ533" i="1"/>
  <c r="Y533" i="1" s="1"/>
  <c r="CY532" i="1"/>
  <c r="X532" i="1" s="1"/>
  <c r="CZ532" i="1"/>
  <c r="Y532" i="1" s="1"/>
  <c r="CD523" i="1"/>
  <c r="AU544" i="1"/>
  <c r="EA544" i="1"/>
  <c r="AJ544" i="1"/>
  <c r="EV748" i="1"/>
  <c r="BB748" i="1"/>
  <c r="AT748" i="1"/>
  <c r="AB745" i="1"/>
  <c r="AB744" i="1"/>
  <c r="CW716" i="3"/>
  <c r="CU715" i="3"/>
  <c r="CX716" i="3"/>
  <c r="CQ742" i="1"/>
  <c r="AD742" i="1"/>
  <c r="AB742" i="1" s="1"/>
  <c r="P742" i="1"/>
  <c r="CT741" i="1"/>
  <c r="S741" i="1"/>
  <c r="CS740" i="1"/>
  <c r="AB740" i="1"/>
  <c r="R740" i="1"/>
  <c r="CS739" i="1"/>
  <c r="AB739" i="1"/>
  <c r="R739" i="1"/>
  <c r="CZ739" i="1" s="1"/>
  <c r="Y739" i="1" s="1"/>
  <c r="CS738" i="1"/>
  <c r="AB738" i="1"/>
  <c r="R738" i="1"/>
  <c r="CX708" i="3"/>
  <c r="CW706" i="3"/>
  <c r="CX709" i="3"/>
  <c r="CU705" i="3"/>
  <c r="CX706" i="3"/>
  <c r="CQ736" i="1"/>
  <c r="AD736" i="1"/>
  <c r="AB736" i="1" s="1"/>
  <c r="P736" i="1"/>
  <c r="CP736" i="1" s="1"/>
  <c r="O736" i="1" s="1"/>
  <c r="GM736" i="1" s="1"/>
  <c r="GN736" i="1" s="1"/>
  <c r="CT735" i="1"/>
  <c r="S735" i="1"/>
  <c r="CS734" i="1"/>
  <c r="AB734" i="1"/>
  <c r="R734" i="1"/>
  <c r="CS733" i="1"/>
  <c r="AB733" i="1"/>
  <c r="R733" i="1"/>
  <c r="CZ733" i="1" s="1"/>
  <c r="Y733" i="1" s="1"/>
  <c r="CS732" i="1"/>
  <c r="AB732" i="1"/>
  <c r="R732" i="1"/>
  <c r="CU695" i="3"/>
  <c r="CV695" i="3"/>
  <c r="CX697" i="3"/>
  <c r="CX695" i="3"/>
  <c r="CQ730" i="1"/>
  <c r="AD730" i="1"/>
  <c r="AB730" i="1" s="1"/>
  <c r="CQ729" i="1"/>
  <c r="AD729" i="1"/>
  <c r="AB729" i="1" s="1"/>
  <c r="P729" i="1"/>
  <c r="CP729" i="1" s="1"/>
  <c r="O729" i="1" s="1"/>
  <c r="CQ728" i="1"/>
  <c r="AD728" i="1"/>
  <c r="AB728" i="1" s="1"/>
  <c r="P728" i="1"/>
  <c r="CP728" i="1" s="1"/>
  <c r="O728" i="1" s="1"/>
  <c r="GM728" i="1" s="1"/>
  <c r="GN728" i="1" s="1"/>
  <c r="CT727" i="1"/>
  <c r="S727" i="1"/>
  <c r="CS726" i="1"/>
  <c r="AB726" i="1"/>
  <c r="R726" i="1"/>
  <c r="CS725" i="1"/>
  <c r="AB725" i="1"/>
  <c r="R725" i="1"/>
  <c r="CZ725" i="1" s="1"/>
  <c r="Y725" i="1" s="1"/>
  <c r="CS724" i="1"/>
  <c r="AB724" i="1"/>
  <c r="R724" i="1"/>
  <c r="CV675" i="3"/>
  <c r="CX677" i="3"/>
  <c r="CU675" i="3"/>
  <c r="CX675" i="3"/>
  <c r="CQ722" i="1"/>
  <c r="AD722" i="1"/>
  <c r="P722" i="1"/>
  <c r="CT721" i="1"/>
  <c r="S721" i="1"/>
  <c r="CP721" i="1" s="1"/>
  <c r="O721" i="1" s="1"/>
  <c r="CS720" i="1"/>
  <c r="AB720" i="1"/>
  <c r="R720" i="1"/>
  <c r="CS719" i="1"/>
  <c r="AB719" i="1"/>
  <c r="R719" i="1"/>
  <c r="CZ719" i="1" s="1"/>
  <c r="Y719" i="1" s="1"/>
  <c r="CS718" i="1"/>
  <c r="AB718" i="1"/>
  <c r="R718" i="1"/>
  <c r="CV665" i="3"/>
  <c r="CX667" i="3"/>
  <c r="CX665" i="3"/>
  <c r="CX668" i="3"/>
  <c r="CU665" i="3"/>
  <c r="CQ716" i="1"/>
  <c r="AD716" i="1"/>
  <c r="AB716" i="1" s="1"/>
  <c r="P716" i="1"/>
  <c r="CP716" i="1" s="1"/>
  <c r="O716" i="1" s="1"/>
  <c r="GM716" i="1" s="1"/>
  <c r="GN716" i="1" s="1"/>
  <c r="CT715" i="1"/>
  <c r="S715" i="1"/>
  <c r="CP715" i="1" s="1"/>
  <c r="O715" i="1" s="1"/>
  <c r="CS714" i="1"/>
  <c r="AB714" i="1"/>
  <c r="R714" i="1"/>
  <c r="CZ714" i="1" s="1"/>
  <c r="Y714" i="1" s="1"/>
  <c r="CW658" i="3"/>
  <c r="CU657" i="3"/>
  <c r="CX658" i="3"/>
  <c r="CS711" i="1"/>
  <c r="AB711" i="1"/>
  <c r="R711" i="1"/>
  <c r="CZ711" i="1" s="1"/>
  <c r="Y711" i="1" s="1"/>
  <c r="CS710" i="1"/>
  <c r="AB710" i="1"/>
  <c r="R710" i="1"/>
  <c r="CY710" i="1" s="1"/>
  <c r="X710" i="1" s="1"/>
  <c r="CV641" i="3"/>
  <c r="CW643" i="3"/>
  <c r="CX645" i="3"/>
  <c r="CX641" i="3"/>
  <c r="CX643" i="3"/>
  <c r="CX646" i="3"/>
  <c r="CU641" i="3"/>
  <c r="CQ708" i="1"/>
  <c r="AD708" i="1"/>
  <c r="AB708" i="1" s="1"/>
  <c r="CQ707" i="1"/>
  <c r="AD707" i="1"/>
  <c r="AB707" i="1" s="1"/>
  <c r="P707" i="1"/>
  <c r="CP707" i="1" s="1"/>
  <c r="O707" i="1" s="1"/>
  <c r="GM707" i="1" s="1"/>
  <c r="GN707" i="1" s="1"/>
  <c r="CQ706" i="1"/>
  <c r="AD706" i="1"/>
  <c r="AB706" i="1" s="1"/>
  <c r="P706" i="1"/>
  <c r="CP706" i="1" s="1"/>
  <c r="O706" i="1" s="1"/>
  <c r="GM706" i="1" s="1"/>
  <c r="GN706" i="1" s="1"/>
  <c r="CT705" i="1"/>
  <c r="S705" i="1"/>
  <c r="CS704" i="1"/>
  <c r="AB704" i="1"/>
  <c r="R704" i="1"/>
  <c r="CY704" i="1" s="1"/>
  <c r="X704" i="1" s="1"/>
  <c r="CW628" i="3"/>
  <c r="CU627" i="3"/>
  <c r="CX628" i="3"/>
  <c r="CS701" i="1"/>
  <c r="AB701" i="1"/>
  <c r="R701" i="1"/>
  <c r="CZ701" i="1" s="1"/>
  <c r="Y701" i="1" s="1"/>
  <c r="CS700" i="1"/>
  <c r="AB700" i="1"/>
  <c r="R700" i="1"/>
  <c r="CZ700" i="1" s="1"/>
  <c r="Y700" i="1" s="1"/>
  <c r="CV611" i="3"/>
  <c r="CW613" i="3"/>
  <c r="CX615" i="3"/>
  <c r="CX611" i="3"/>
  <c r="CX613" i="3"/>
  <c r="CX616" i="3"/>
  <c r="CU611" i="3"/>
  <c r="CQ698" i="1"/>
  <c r="AD698" i="1"/>
  <c r="AB698" i="1" s="1"/>
  <c r="CQ697" i="1"/>
  <c r="AD697" i="1"/>
  <c r="AB697" i="1" s="1"/>
  <c r="P697" i="1"/>
  <c r="CP697" i="1" s="1"/>
  <c r="O697" i="1" s="1"/>
  <c r="GM697" i="1" s="1"/>
  <c r="GN697" i="1" s="1"/>
  <c r="CQ696" i="1"/>
  <c r="AD696" i="1"/>
  <c r="AB696" i="1" s="1"/>
  <c r="CQ695" i="1"/>
  <c r="AD695" i="1"/>
  <c r="AB695" i="1" s="1"/>
  <c r="P695" i="1"/>
  <c r="CP695" i="1" s="1"/>
  <c r="O695" i="1" s="1"/>
  <c r="GM695" i="1" s="1"/>
  <c r="GN695" i="1" s="1"/>
  <c r="CQ694" i="1"/>
  <c r="AD694" i="1"/>
  <c r="AB694" i="1" s="1"/>
  <c r="CQ693" i="1"/>
  <c r="AD693" i="1"/>
  <c r="AB693" i="1" s="1"/>
  <c r="P693" i="1"/>
  <c r="CP693" i="1" s="1"/>
  <c r="O693" i="1" s="1"/>
  <c r="GM693" i="1" s="1"/>
  <c r="GN693" i="1" s="1"/>
  <c r="CQ692" i="1"/>
  <c r="AD692" i="1"/>
  <c r="AB692" i="1" s="1"/>
  <c r="CQ691" i="1"/>
  <c r="AD691" i="1"/>
  <c r="AB691" i="1" s="1"/>
  <c r="P691" i="1"/>
  <c r="CP691" i="1" s="1"/>
  <c r="O691" i="1" s="1"/>
  <c r="GM691" i="1" s="1"/>
  <c r="GN691" i="1" s="1"/>
  <c r="CQ689" i="1"/>
  <c r="AD689" i="1"/>
  <c r="AB689" i="1" s="1"/>
  <c r="P689" i="1"/>
  <c r="CP689" i="1" s="1"/>
  <c r="O689" i="1" s="1"/>
  <c r="GM689" i="1" s="1"/>
  <c r="GN689" i="1" s="1"/>
  <c r="CT688" i="1"/>
  <c r="S688" i="1"/>
  <c r="CS687" i="1"/>
  <c r="AB687" i="1"/>
  <c r="R687" i="1"/>
  <c r="CY687" i="1" s="1"/>
  <c r="X687" i="1" s="1"/>
  <c r="CT686" i="1"/>
  <c r="S686" i="1"/>
  <c r="CQ685" i="1"/>
  <c r="AD685" i="1"/>
  <c r="AB685" i="1" s="1"/>
  <c r="P685" i="1"/>
  <c r="CS683" i="1"/>
  <c r="AB683" i="1"/>
  <c r="R683" i="1"/>
  <c r="CY683" i="1" s="1"/>
  <c r="X683" i="1" s="1"/>
  <c r="CT682" i="1"/>
  <c r="S682" i="1"/>
  <c r="CQ681" i="1"/>
  <c r="AD681" i="1"/>
  <c r="AB681" i="1" s="1"/>
  <c r="P681" i="1"/>
  <c r="CP681" i="1" s="1"/>
  <c r="O681" i="1" s="1"/>
  <c r="GM681" i="1" s="1"/>
  <c r="GN681" i="1" s="1"/>
  <c r="CT680" i="1"/>
  <c r="S680" i="1"/>
  <c r="CP680" i="1" s="1"/>
  <c r="O680" i="1" s="1"/>
  <c r="CS679" i="1"/>
  <c r="AB679" i="1"/>
  <c r="I679" i="1"/>
  <c r="T679" i="1" s="1"/>
  <c r="CS678" i="1"/>
  <c r="AB678" i="1"/>
  <c r="R678" i="1"/>
  <c r="CZ678" i="1" s="1"/>
  <c r="Y678" i="1" s="1"/>
  <c r="CS677" i="1"/>
  <c r="AB677" i="1"/>
  <c r="I677" i="1"/>
  <c r="CS676" i="1"/>
  <c r="AB676" i="1"/>
  <c r="R676" i="1"/>
  <c r="CZ676" i="1" s="1"/>
  <c r="Y676" i="1" s="1"/>
  <c r="CS675" i="1"/>
  <c r="AB675" i="1"/>
  <c r="R675" i="1"/>
  <c r="I675" i="1"/>
  <c r="P675" i="1" s="1"/>
  <c r="CS674" i="1"/>
  <c r="AB674" i="1"/>
  <c r="R674" i="1"/>
  <c r="CZ674" i="1" s="1"/>
  <c r="Y674" i="1" s="1"/>
  <c r="CS673" i="1"/>
  <c r="AB673" i="1"/>
  <c r="R673" i="1"/>
  <c r="CS672" i="1"/>
  <c r="AB672" i="1"/>
  <c r="R672" i="1"/>
  <c r="CZ672" i="1" s="1"/>
  <c r="Y672" i="1" s="1"/>
  <c r="CS671" i="1"/>
  <c r="AB671" i="1"/>
  <c r="R671" i="1"/>
  <c r="CV569" i="3"/>
  <c r="CW571" i="3"/>
  <c r="CX573" i="3"/>
  <c r="CX577" i="3"/>
  <c r="CX569" i="3"/>
  <c r="CX571" i="3"/>
  <c r="CX574" i="3"/>
  <c r="CX578" i="3"/>
  <c r="CU569" i="3"/>
  <c r="CX576" i="3"/>
  <c r="CQ669" i="1"/>
  <c r="AD669" i="1"/>
  <c r="AB669" i="1" s="1"/>
  <c r="CQ668" i="1"/>
  <c r="AD668" i="1"/>
  <c r="AB668" i="1" s="1"/>
  <c r="P668" i="1"/>
  <c r="CQ667" i="1"/>
  <c r="AD667" i="1"/>
  <c r="AB667" i="1" s="1"/>
  <c r="P667" i="1"/>
  <c r="CP667" i="1" s="1"/>
  <c r="O667" i="1" s="1"/>
  <c r="GM667" i="1" s="1"/>
  <c r="GN667" i="1" s="1"/>
  <c r="CT666" i="1"/>
  <c r="CV559" i="3"/>
  <c r="CX561" i="3"/>
  <c r="CX559" i="3"/>
  <c r="CX562" i="3"/>
  <c r="CU559" i="3"/>
  <c r="I662" i="1"/>
  <c r="I660" i="1"/>
  <c r="I658" i="1"/>
  <c r="W658" i="1" s="1"/>
  <c r="CP654" i="1"/>
  <c r="O654" i="1" s="1"/>
  <c r="GM654" i="1" s="1"/>
  <c r="GN654" i="1" s="1"/>
  <c r="Q651" i="1"/>
  <c r="P651" i="1"/>
  <c r="GX651" i="1"/>
  <c r="W648" i="1"/>
  <c r="CP646" i="1"/>
  <c r="O646" i="1" s="1"/>
  <c r="GM646" i="1" s="1"/>
  <c r="GN646" i="1" s="1"/>
  <c r="CY645" i="1"/>
  <c r="X645" i="1" s="1"/>
  <c r="P642" i="1"/>
  <c r="CQ642" i="1"/>
  <c r="U641" i="1"/>
  <c r="T640" i="1"/>
  <c r="W640" i="1"/>
  <c r="S640" i="1"/>
  <c r="CT640" i="1"/>
  <c r="AB640" i="1"/>
  <c r="U639" i="1"/>
  <c r="T638" i="1"/>
  <c r="W638" i="1"/>
  <c r="S638" i="1"/>
  <c r="CT638" i="1"/>
  <c r="AB638" i="1"/>
  <c r="EV523" i="1"/>
  <c r="P569" i="1"/>
  <c r="EV574" i="1"/>
  <c r="EM544" i="1"/>
  <c r="FV523" i="1"/>
  <c r="CP538" i="1"/>
  <c r="O538" i="1" s="1"/>
  <c r="GM538" i="1" s="1"/>
  <c r="GN538" i="1" s="1"/>
  <c r="CP537" i="1"/>
  <c r="O537" i="1" s="1"/>
  <c r="GM537" i="1" s="1"/>
  <c r="GN537" i="1" s="1"/>
  <c r="CP536" i="1"/>
  <c r="O536" i="1" s="1"/>
  <c r="GM536" i="1" s="1"/>
  <c r="GN536" i="1" s="1"/>
  <c r="CP535" i="1"/>
  <c r="O535" i="1" s="1"/>
  <c r="GM535" i="1" s="1"/>
  <c r="GN535" i="1" s="1"/>
  <c r="CP534" i="1"/>
  <c r="O534" i="1" s="1"/>
  <c r="GM534" i="1" s="1"/>
  <c r="GN534" i="1" s="1"/>
  <c r="CP533" i="1"/>
  <c r="O533" i="1" s="1"/>
  <c r="GM533" i="1" s="1"/>
  <c r="GN533" i="1" s="1"/>
  <c r="CP532" i="1"/>
  <c r="O532" i="1" s="1"/>
  <c r="GM532" i="1" s="1"/>
  <c r="GN532" i="1" s="1"/>
  <c r="CY531" i="1"/>
  <c r="X531" i="1" s="1"/>
  <c r="DY544" i="1"/>
  <c r="EB544" i="1"/>
  <c r="DW523" i="1"/>
  <c r="DJ544" i="1"/>
  <c r="AH544" i="1"/>
  <c r="AI544" i="1"/>
  <c r="CU718" i="3"/>
  <c r="CV718" i="3"/>
  <c r="CX720" i="3"/>
  <c r="CX718" i="3"/>
  <c r="Q739" i="1"/>
  <c r="CP739" i="1" s="1"/>
  <c r="O739" i="1" s="1"/>
  <c r="Q738" i="1"/>
  <c r="CP738" i="1" s="1"/>
  <c r="O738" i="1" s="1"/>
  <c r="CX713" i="3"/>
  <c r="CW711" i="3"/>
  <c r="CX714" i="3"/>
  <c r="CU710" i="3"/>
  <c r="CX711" i="3"/>
  <c r="Q733" i="1"/>
  <c r="CP733" i="1" s="1"/>
  <c r="O733" i="1" s="1"/>
  <c r="Q732" i="1"/>
  <c r="CP732" i="1" s="1"/>
  <c r="O732" i="1" s="1"/>
  <c r="CU700" i="3"/>
  <c r="CX703" i="3"/>
  <c r="CV700" i="3"/>
  <c r="CW701" i="3"/>
  <c r="CX704" i="3"/>
  <c r="CX700" i="3"/>
  <c r="CX701" i="3"/>
  <c r="Q725" i="1"/>
  <c r="CP725" i="1" s="1"/>
  <c r="O725" i="1" s="1"/>
  <c r="Q724" i="1"/>
  <c r="CP724" i="1" s="1"/>
  <c r="O724" i="1" s="1"/>
  <c r="CU680" i="3"/>
  <c r="CV680" i="3"/>
  <c r="CX682" i="3"/>
  <c r="CX680" i="3"/>
  <c r="Q719" i="1"/>
  <c r="CP719" i="1" s="1"/>
  <c r="O719" i="1" s="1"/>
  <c r="Q718" i="1"/>
  <c r="CP718" i="1" s="1"/>
  <c r="O718" i="1" s="1"/>
  <c r="CV670" i="3"/>
  <c r="CX672" i="3"/>
  <c r="CX670" i="3"/>
  <c r="CU670" i="3"/>
  <c r="CX673" i="3"/>
  <c r="Q714" i="1"/>
  <c r="CP714" i="1" s="1"/>
  <c r="O714" i="1" s="1"/>
  <c r="CU661" i="3"/>
  <c r="CX662" i="3"/>
  <c r="CV661" i="3"/>
  <c r="CX663" i="3"/>
  <c r="CW662" i="3"/>
  <c r="Q711" i="1"/>
  <c r="CP711" i="1" s="1"/>
  <c r="O711" i="1" s="1"/>
  <c r="Q710" i="1"/>
  <c r="CP710" i="1" s="1"/>
  <c r="O710" i="1" s="1"/>
  <c r="CU649" i="3"/>
  <c r="CX650" i="3"/>
  <c r="CX652" i="3"/>
  <c r="CX656" i="3"/>
  <c r="CV649" i="3"/>
  <c r="CW651" i="3"/>
  <c r="CX653" i="3"/>
  <c r="CX649" i="3"/>
  <c r="CW652" i="3"/>
  <c r="CX655" i="3"/>
  <c r="Q704" i="1"/>
  <c r="CP704" i="1" s="1"/>
  <c r="O704" i="1" s="1"/>
  <c r="CU631" i="3"/>
  <c r="CX632" i="3"/>
  <c r="CV631" i="3"/>
  <c r="CX633" i="3"/>
  <c r="CX631" i="3"/>
  <c r="CW632" i="3"/>
  <c r="Q701" i="1"/>
  <c r="CP701" i="1" s="1"/>
  <c r="O701" i="1" s="1"/>
  <c r="Q700" i="1"/>
  <c r="CP700" i="1" s="1"/>
  <c r="O700" i="1" s="1"/>
  <c r="CU619" i="3"/>
  <c r="CX620" i="3"/>
  <c r="CX622" i="3"/>
  <c r="CX626" i="3"/>
  <c r="CV619" i="3"/>
  <c r="CW621" i="3"/>
  <c r="CX623" i="3"/>
  <c r="CX619" i="3"/>
  <c r="CW620" i="3"/>
  <c r="CW622" i="3"/>
  <c r="CX625" i="3"/>
  <c r="Q687" i="1"/>
  <c r="CP687" i="1" s="1"/>
  <c r="O687" i="1" s="1"/>
  <c r="Q683" i="1"/>
  <c r="CP683" i="1" s="1"/>
  <c r="O683" i="1" s="1"/>
  <c r="Q678" i="1"/>
  <c r="CP678" i="1" s="1"/>
  <c r="O678" i="1" s="1"/>
  <c r="Q676" i="1"/>
  <c r="CP676" i="1" s="1"/>
  <c r="O676" i="1" s="1"/>
  <c r="Q674" i="1"/>
  <c r="CP674" i="1" s="1"/>
  <c r="O674" i="1" s="1"/>
  <c r="Q672" i="1"/>
  <c r="CP672" i="1" s="1"/>
  <c r="O672" i="1" s="1"/>
  <c r="Q671" i="1"/>
  <c r="CP671" i="1" s="1"/>
  <c r="O671" i="1" s="1"/>
  <c r="CV580" i="3"/>
  <c r="CW582" i="3"/>
  <c r="CX584" i="3"/>
  <c r="CX588" i="3"/>
  <c r="CX580" i="3"/>
  <c r="CX582" i="3"/>
  <c r="CX585" i="3"/>
  <c r="CX589" i="3"/>
  <c r="CU580" i="3"/>
  <c r="CX587" i="3"/>
  <c r="AD656" i="1"/>
  <c r="R656" i="1"/>
  <c r="CS656" i="1"/>
  <c r="Q656" i="1"/>
  <c r="CY652" i="1"/>
  <c r="X652" i="1" s="1"/>
  <c r="CZ652" i="1"/>
  <c r="Y652" i="1" s="1"/>
  <c r="S651" i="1"/>
  <c r="CT651" i="1"/>
  <c r="AB651" i="1"/>
  <c r="AD648" i="1"/>
  <c r="R648" i="1"/>
  <c r="CS648" i="1"/>
  <c r="Q648" i="1"/>
  <c r="GM645" i="1"/>
  <c r="GN645" i="1" s="1"/>
  <c r="Q641" i="1"/>
  <c r="P641" i="1"/>
  <c r="GX641" i="1"/>
  <c r="Q639" i="1"/>
  <c r="P639" i="1"/>
  <c r="GX639" i="1"/>
  <c r="EU574" i="1"/>
  <c r="EU523" i="1"/>
  <c r="P560" i="1"/>
  <c r="EI544" i="1"/>
  <c r="GA544" i="1"/>
  <c r="FR523" i="1"/>
  <c r="FY544" i="1"/>
  <c r="CG544" i="1"/>
  <c r="BZ523" i="1"/>
  <c r="AQ544" i="1"/>
  <c r="DV544" i="1"/>
  <c r="BD430" i="1"/>
  <c r="F512" i="1"/>
  <c r="DM457" i="1"/>
  <c r="DZ434" i="1"/>
  <c r="ET748" i="1"/>
  <c r="EL748" i="1"/>
  <c r="BD748" i="1"/>
  <c r="CQ746" i="1"/>
  <c r="CQ745" i="1"/>
  <c r="CQ744" i="1"/>
  <c r="CT743" i="1"/>
  <c r="CS742" i="1"/>
  <c r="CQ740" i="1"/>
  <c r="CQ739" i="1"/>
  <c r="CQ738" i="1"/>
  <c r="CT737" i="1"/>
  <c r="CS736" i="1"/>
  <c r="CQ734" i="1"/>
  <c r="CQ733" i="1"/>
  <c r="CQ732" i="1"/>
  <c r="CT731" i="1"/>
  <c r="CS730" i="1"/>
  <c r="I730" i="1"/>
  <c r="P730" i="1" s="1"/>
  <c r="CS729" i="1"/>
  <c r="CS728" i="1"/>
  <c r="CU685" i="3"/>
  <c r="CX688" i="3"/>
  <c r="CV685" i="3"/>
  <c r="CX687" i="3"/>
  <c r="CX685" i="3"/>
  <c r="CQ726" i="1"/>
  <c r="CQ725" i="1"/>
  <c r="CQ724" i="1"/>
  <c r="CT723" i="1"/>
  <c r="CS722" i="1"/>
  <c r="CQ720" i="1"/>
  <c r="CQ719" i="1"/>
  <c r="CQ718" i="1"/>
  <c r="CT717" i="1"/>
  <c r="CS716" i="1"/>
  <c r="CQ714" i="1"/>
  <c r="CT713" i="1"/>
  <c r="CT712" i="1"/>
  <c r="CQ711" i="1"/>
  <c r="CQ710" i="1"/>
  <c r="CT709" i="1"/>
  <c r="CS708" i="1"/>
  <c r="I708" i="1"/>
  <c r="CS707" i="1"/>
  <c r="CS706" i="1"/>
  <c r="CV635" i="3"/>
  <c r="CX637" i="3"/>
  <c r="CX635" i="3"/>
  <c r="CU635" i="3"/>
  <c r="CQ704" i="1"/>
  <c r="CT703" i="1"/>
  <c r="CT702" i="1"/>
  <c r="CQ701" i="1"/>
  <c r="CQ700" i="1"/>
  <c r="CT699" i="1"/>
  <c r="CS698" i="1"/>
  <c r="I698" i="1"/>
  <c r="T698" i="1" s="1"/>
  <c r="CS697" i="1"/>
  <c r="CS696" i="1"/>
  <c r="I696" i="1"/>
  <c r="R696" i="1" s="1"/>
  <c r="CS695" i="1"/>
  <c r="CS694" i="1"/>
  <c r="I694" i="1"/>
  <c r="CS693" i="1"/>
  <c r="CS692" i="1"/>
  <c r="I692" i="1"/>
  <c r="GX692" i="1" s="1"/>
  <c r="CS691" i="1"/>
  <c r="CS689" i="1"/>
  <c r="CV597" i="3"/>
  <c r="CX599" i="3"/>
  <c r="CX603" i="3"/>
  <c r="CX597" i="3"/>
  <c r="CX600" i="3"/>
  <c r="CU597" i="3"/>
  <c r="CX602" i="3"/>
  <c r="CQ687" i="1"/>
  <c r="CS685" i="1"/>
  <c r="CT684" i="1"/>
  <c r="CQ683" i="1"/>
  <c r="CS681" i="1"/>
  <c r="CV591" i="3"/>
  <c r="CX593" i="3"/>
  <c r="CX591" i="3"/>
  <c r="CU591" i="3"/>
  <c r="CQ679" i="1"/>
  <c r="CQ678" i="1"/>
  <c r="CQ677" i="1"/>
  <c r="CQ676" i="1"/>
  <c r="CQ675" i="1"/>
  <c r="CQ674" i="1"/>
  <c r="CQ673" i="1"/>
  <c r="CQ672" i="1"/>
  <c r="CQ671" i="1"/>
  <c r="CT670" i="1"/>
  <c r="CS669" i="1"/>
  <c r="I669" i="1"/>
  <c r="V669" i="1" s="1"/>
  <c r="CS668" i="1"/>
  <c r="CS667" i="1"/>
  <c r="S665" i="1"/>
  <c r="CT665" i="1"/>
  <c r="AB665" i="1"/>
  <c r="S664" i="1"/>
  <c r="CP664" i="1" s="1"/>
  <c r="O664" i="1" s="1"/>
  <c r="CT664" i="1"/>
  <c r="AB664" i="1"/>
  <c r="S663" i="1"/>
  <c r="CT663" i="1"/>
  <c r="AB663" i="1"/>
  <c r="W662" i="1"/>
  <c r="S662" i="1"/>
  <c r="CT662" i="1"/>
  <c r="AB662" i="1"/>
  <c r="S661" i="1"/>
  <c r="CP661" i="1" s="1"/>
  <c r="O661" i="1" s="1"/>
  <c r="CT661" i="1"/>
  <c r="AB661" i="1"/>
  <c r="W660" i="1"/>
  <c r="S660" i="1"/>
  <c r="CT660" i="1"/>
  <c r="AB660" i="1"/>
  <c r="S659" i="1"/>
  <c r="CT659" i="1"/>
  <c r="AB659" i="1"/>
  <c r="S658" i="1"/>
  <c r="CT658" i="1"/>
  <c r="AB658" i="1"/>
  <c r="S657" i="1"/>
  <c r="CP657" i="1" s="1"/>
  <c r="O657" i="1" s="1"/>
  <c r="CT657" i="1"/>
  <c r="AB657" i="1"/>
  <c r="CR656" i="1"/>
  <c r="P656" i="1"/>
  <c r="CP655" i="1"/>
  <c r="O655" i="1" s="1"/>
  <c r="GM655" i="1" s="1"/>
  <c r="GN655" i="1" s="1"/>
  <c r="CP653" i="1"/>
  <c r="O653" i="1" s="1"/>
  <c r="GM653" i="1" s="1"/>
  <c r="GN653" i="1" s="1"/>
  <c r="I650" i="1"/>
  <c r="S650" i="1" s="1"/>
  <c r="S649" i="1"/>
  <c r="CP649" i="1" s="1"/>
  <c r="O649" i="1" s="1"/>
  <c r="CT649" i="1"/>
  <c r="AB649" i="1"/>
  <c r="GX648" i="1"/>
  <c r="P648" i="1"/>
  <c r="CP648" i="1" s="1"/>
  <c r="O648" i="1" s="1"/>
  <c r="CP647" i="1"/>
  <c r="O647" i="1" s="1"/>
  <c r="GM647" i="1" s="1"/>
  <c r="GN647" i="1" s="1"/>
  <c r="CP644" i="1"/>
  <c r="O644" i="1" s="1"/>
  <c r="GM644" i="1" s="1"/>
  <c r="GN644" i="1" s="1"/>
  <c r="CY642" i="1"/>
  <c r="X642" i="1" s="1"/>
  <c r="CZ642" i="1"/>
  <c r="Y642" i="1" s="1"/>
  <c r="T641" i="1"/>
  <c r="W641" i="1"/>
  <c r="S641" i="1"/>
  <c r="CT641" i="1"/>
  <c r="AB641" i="1"/>
  <c r="U640" i="1"/>
  <c r="R640" i="1"/>
  <c r="T639" i="1"/>
  <c r="W639" i="1"/>
  <c r="S639" i="1"/>
  <c r="CT639" i="1"/>
  <c r="AB639" i="1"/>
  <c r="U638" i="1"/>
  <c r="R638" i="1"/>
  <c r="CY636" i="1"/>
  <c r="X636" i="1" s="1"/>
  <c r="CY635" i="1"/>
  <c r="X635" i="1" s="1"/>
  <c r="GM635" i="1" s="1"/>
  <c r="GN635" i="1" s="1"/>
  <c r="CZ635" i="1"/>
  <c r="Y635" i="1" s="1"/>
  <c r="CY634" i="1"/>
  <c r="X634" i="1" s="1"/>
  <c r="GM634" i="1" s="1"/>
  <c r="GN634" i="1" s="1"/>
  <c r="CZ634" i="1"/>
  <c r="Y634" i="1" s="1"/>
  <c r="CY633" i="1"/>
  <c r="X633" i="1" s="1"/>
  <c r="CZ633" i="1"/>
  <c r="Y633" i="1" s="1"/>
  <c r="CY623" i="1"/>
  <c r="X623" i="1" s="1"/>
  <c r="GM623" i="1" s="1"/>
  <c r="GN623" i="1" s="1"/>
  <c r="CZ623" i="1"/>
  <c r="Y623" i="1" s="1"/>
  <c r="CY622" i="1"/>
  <c r="X622" i="1" s="1"/>
  <c r="GM622" i="1" s="1"/>
  <c r="GN622" i="1" s="1"/>
  <c r="CZ622" i="1"/>
  <c r="Y622" i="1" s="1"/>
  <c r="CY621" i="1"/>
  <c r="X621" i="1" s="1"/>
  <c r="CZ621" i="1"/>
  <c r="Y621" i="1" s="1"/>
  <c r="DZ544" i="1"/>
  <c r="AG544" i="1"/>
  <c r="Q652" i="1"/>
  <c r="CW528" i="3"/>
  <c r="CX528" i="3"/>
  <c r="CX531" i="3"/>
  <c r="CU527" i="3"/>
  <c r="Q642" i="1"/>
  <c r="CV489" i="3"/>
  <c r="CW491" i="3"/>
  <c r="CX494" i="3"/>
  <c r="CX498" i="3"/>
  <c r="CX489" i="3"/>
  <c r="CX491" i="3"/>
  <c r="CX495" i="3"/>
  <c r="CX499" i="3"/>
  <c r="CU489" i="3"/>
  <c r="CZ632" i="1"/>
  <c r="Y632" i="1" s="1"/>
  <c r="Q632" i="1"/>
  <c r="CV459" i="3"/>
  <c r="CW461" i="3"/>
  <c r="CX464" i="3"/>
  <c r="CX459" i="3"/>
  <c r="CX461" i="3"/>
  <c r="CU459" i="3"/>
  <c r="GX631" i="1"/>
  <c r="P631" i="1"/>
  <c r="GX630" i="1"/>
  <c r="P630" i="1"/>
  <c r="GX629" i="1"/>
  <c r="P629" i="1"/>
  <c r="GX628" i="1"/>
  <c r="P628" i="1"/>
  <c r="GX627" i="1"/>
  <c r="P627" i="1"/>
  <c r="GX626" i="1"/>
  <c r="P626" i="1"/>
  <c r="CZ620" i="1"/>
  <c r="Y620" i="1" s="1"/>
  <c r="Q620" i="1"/>
  <c r="CU435" i="3"/>
  <c r="CW437" i="3"/>
  <c r="CX440" i="3"/>
  <c r="CW436" i="3"/>
  <c r="CX438" i="3"/>
  <c r="CX437" i="3"/>
  <c r="GX619" i="1"/>
  <c r="P619" i="1"/>
  <c r="CP619" i="1" s="1"/>
  <c r="O619" i="1" s="1"/>
  <c r="GX618" i="1"/>
  <c r="P618" i="1"/>
  <c r="GX617" i="1"/>
  <c r="P617" i="1"/>
  <c r="CP617" i="1" s="1"/>
  <c r="O617" i="1" s="1"/>
  <c r="GX616" i="1"/>
  <c r="P616" i="1"/>
  <c r="GX615" i="1"/>
  <c r="P615" i="1"/>
  <c r="GX614" i="1"/>
  <c r="P614" i="1"/>
  <c r="ET544" i="1"/>
  <c r="EL544" i="1"/>
  <c r="EH544" i="1"/>
  <c r="CI544" i="1"/>
  <c r="BD544" i="1"/>
  <c r="GX542" i="1"/>
  <c r="P542" i="1"/>
  <c r="GX541" i="1"/>
  <c r="P541" i="1"/>
  <c r="CZ531" i="1"/>
  <c r="Y531" i="1" s="1"/>
  <c r="Q531" i="1"/>
  <c r="CU401" i="3"/>
  <c r="CW403" i="3"/>
  <c r="CX404" i="3"/>
  <c r="CX407" i="3"/>
  <c r="CW402" i="3"/>
  <c r="CX403" i="3"/>
  <c r="GX530" i="1"/>
  <c r="P530" i="1"/>
  <c r="GX529" i="1"/>
  <c r="P529" i="1"/>
  <c r="GX528" i="1"/>
  <c r="GB544" i="1" s="1"/>
  <c r="P528" i="1"/>
  <c r="GX527" i="1"/>
  <c r="CJ544" i="1" s="1"/>
  <c r="P527" i="1"/>
  <c r="GE523" i="1"/>
  <c r="F500" i="1"/>
  <c r="P454" i="1"/>
  <c r="Q454" i="1"/>
  <c r="FV434" i="1"/>
  <c r="EM457" i="1"/>
  <c r="S453" i="1"/>
  <c r="CT453" i="1"/>
  <c r="AB453" i="1"/>
  <c r="AD452" i="1"/>
  <c r="Q452" i="1"/>
  <c r="R452" i="1"/>
  <c r="CS452" i="1"/>
  <c r="CP445" i="1"/>
  <c r="O445" i="1" s="1"/>
  <c r="DU457" i="1"/>
  <c r="DY457" i="1"/>
  <c r="AI457" i="1"/>
  <c r="AO341" i="1"/>
  <c r="AO398" i="1"/>
  <c r="F372" i="1"/>
  <c r="CY360" i="1"/>
  <c r="X360" i="1" s="1"/>
  <c r="CZ360" i="1"/>
  <c r="Y360" i="1" s="1"/>
  <c r="BZ341" i="1"/>
  <c r="CG368" i="1"/>
  <c r="AQ368" i="1"/>
  <c r="CY348" i="1"/>
  <c r="X348" i="1" s="1"/>
  <c r="CZ348" i="1"/>
  <c r="Y348" i="1" s="1"/>
  <c r="CY346" i="1"/>
  <c r="X346" i="1" s="1"/>
  <c r="CZ346" i="1"/>
  <c r="Y346" i="1" s="1"/>
  <c r="DY368" i="1"/>
  <c r="EB368" i="1"/>
  <c r="CY344" i="1"/>
  <c r="X344" i="1" s="1"/>
  <c r="CZ344" i="1"/>
  <c r="Y344" i="1" s="1"/>
  <c r="CY272" i="1"/>
  <c r="X272" i="1" s="1"/>
  <c r="CZ272" i="1"/>
  <c r="Y272" i="1" s="1"/>
  <c r="CD242" i="1"/>
  <c r="AU275" i="1"/>
  <c r="CY265" i="1"/>
  <c r="X265" i="1" s="1"/>
  <c r="CZ265" i="1"/>
  <c r="Y265" i="1" s="1"/>
  <c r="DW275" i="1"/>
  <c r="AB656" i="1"/>
  <c r="CU532" i="3"/>
  <c r="CW533" i="3"/>
  <c r="CX533" i="3"/>
  <c r="CX536" i="3"/>
  <c r="AD652" i="1"/>
  <c r="AB652" i="1" s="1"/>
  <c r="AB648" i="1"/>
  <c r="CU502" i="3"/>
  <c r="CX503" i="3"/>
  <c r="CX506" i="3"/>
  <c r="CX510" i="3"/>
  <c r="CX514" i="3"/>
  <c r="CV502" i="3"/>
  <c r="CW504" i="3"/>
  <c r="CX507" i="3"/>
  <c r="CX511" i="3"/>
  <c r="CX502" i="3"/>
  <c r="CX505" i="3"/>
  <c r="CX509" i="3"/>
  <c r="AD642" i="1"/>
  <c r="AB642" i="1" s="1"/>
  <c r="CT637" i="1"/>
  <c r="S637" i="1"/>
  <c r="CS636" i="1"/>
  <c r="AB636" i="1"/>
  <c r="R636" i="1"/>
  <c r="CZ636" i="1" s="1"/>
  <c r="Y636" i="1" s="1"/>
  <c r="CW466" i="3"/>
  <c r="CX468" i="3"/>
  <c r="CU465" i="3"/>
  <c r="CX466" i="3"/>
  <c r="CX469" i="3"/>
  <c r="CQ632" i="1"/>
  <c r="AD632" i="1"/>
  <c r="AB632" i="1" s="1"/>
  <c r="P632" i="1"/>
  <c r="CT631" i="1"/>
  <c r="S631" i="1"/>
  <c r="CT630" i="1"/>
  <c r="S630" i="1"/>
  <c r="CT629" i="1"/>
  <c r="S629" i="1"/>
  <c r="CT628" i="1"/>
  <c r="S628" i="1"/>
  <c r="CT627" i="1"/>
  <c r="S627" i="1"/>
  <c r="CT626" i="1"/>
  <c r="S626" i="1"/>
  <c r="CT625" i="1"/>
  <c r="S625" i="1"/>
  <c r="CP625" i="1" s="1"/>
  <c r="O625" i="1" s="1"/>
  <c r="CS624" i="1"/>
  <c r="AB624" i="1"/>
  <c r="R624" i="1"/>
  <c r="CY624" i="1" s="1"/>
  <c r="X624" i="1" s="1"/>
  <c r="CU441" i="3"/>
  <c r="CX446" i="3"/>
  <c r="CV441" i="3"/>
  <c r="CW443" i="3"/>
  <c r="CX442" i="3"/>
  <c r="CX445" i="3"/>
  <c r="CQ620" i="1"/>
  <c r="AD620" i="1"/>
  <c r="AB620" i="1" s="1"/>
  <c r="P620" i="1"/>
  <c r="CP620" i="1" s="1"/>
  <c r="O620" i="1" s="1"/>
  <c r="GM620" i="1" s="1"/>
  <c r="GN620" i="1" s="1"/>
  <c r="CT619" i="1"/>
  <c r="S619" i="1"/>
  <c r="CT618" i="1"/>
  <c r="S618" i="1"/>
  <c r="CT617" i="1"/>
  <c r="S617" i="1"/>
  <c r="CT616" i="1"/>
  <c r="S616" i="1"/>
  <c r="CT615" i="1"/>
  <c r="S615" i="1"/>
  <c r="CT614" i="1"/>
  <c r="S614" i="1"/>
  <c r="CT613" i="1"/>
  <c r="S613" i="1"/>
  <c r="CS612" i="1"/>
  <c r="AB612" i="1"/>
  <c r="R612" i="1"/>
  <c r="CY612" i="1" s="1"/>
  <c r="X612" i="1" s="1"/>
  <c r="EG544" i="1"/>
  <c r="BC544" i="1"/>
  <c r="CT542" i="1"/>
  <c r="S542" i="1"/>
  <c r="CT541" i="1"/>
  <c r="S541" i="1"/>
  <c r="CT540" i="1"/>
  <c r="S540" i="1"/>
  <c r="CP540" i="1" s="1"/>
  <c r="O540" i="1" s="1"/>
  <c r="CS539" i="1"/>
  <c r="AB539" i="1"/>
  <c r="R539" i="1"/>
  <c r="CZ539" i="1" s="1"/>
  <c r="Y539" i="1" s="1"/>
  <c r="CU410" i="3"/>
  <c r="CX418" i="3"/>
  <c r="CX416" i="3"/>
  <c r="CV410" i="3"/>
  <c r="CW412" i="3"/>
  <c r="CX410" i="3"/>
  <c r="CX412" i="3"/>
  <c r="CX415" i="3"/>
  <c r="CQ531" i="1"/>
  <c r="AD531" i="1"/>
  <c r="AB531" i="1" s="1"/>
  <c r="P531" i="1"/>
  <c r="CP531" i="1" s="1"/>
  <c r="O531" i="1" s="1"/>
  <c r="GM531" i="1" s="1"/>
  <c r="GN531" i="1" s="1"/>
  <c r="CT530" i="1"/>
  <c r="S530" i="1"/>
  <c r="CT529" i="1"/>
  <c r="S529" i="1"/>
  <c r="CT528" i="1"/>
  <c r="S528" i="1"/>
  <c r="CT527" i="1"/>
  <c r="S527" i="1"/>
  <c r="CT526" i="1"/>
  <c r="S526" i="1"/>
  <c r="CS525" i="1"/>
  <c r="AB525" i="1"/>
  <c r="R525" i="1"/>
  <c r="AE544" i="1" s="1"/>
  <c r="GD523" i="1"/>
  <c r="EV457" i="1"/>
  <c r="AX434" i="1"/>
  <c r="F464" i="1"/>
  <c r="AQ434" i="1"/>
  <c r="F467" i="1"/>
  <c r="AQ487" i="1"/>
  <c r="GX454" i="1"/>
  <c r="T454" i="1"/>
  <c r="W454" i="1"/>
  <c r="S454" i="1"/>
  <c r="CT454" i="1"/>
  <c r="AB454" i="1"/>
  <c r="CY451" i="1"/>
  <c r="X451" i="1" s="1"/>
  <c r="CZ451" i="1"/>
  <c r="Y451" i="1" s="1"/>
  <c r="AB450" i="1"/>
  <c r="FY368" i="1"/>
  <c r="FR341" i="1"/>
  <c r="EI368" i="1"/>
  <c r="GA368" i="1"/>
  <c r="CP360" i="1"/>
  <c r="O360" i="1" s="1"/>
  <c r="GM360" i="1" s="1"/>
  <c r="GN360" i="1" s="1"/>
  <c r="CP348" i="1"/>
  <c r="O348" i="1" s="1"/>
  <c r="GM348" i="1" s="1"/>
  <c r="GN348" i="1" s="1"/>
  <c r="CP346" i="1"/>
  <c r="O346" i="1" s="1"/>
  <c r="CP344" i="1"/>
  <c r="O344" i="1" s="1"/>
  <c r="AG368" i="1"/>
  <c r="CP272" i="1"/>
  <c r="O272" i="1" s="1"/>
  <c r="GM272" i="1" s="1"/>
  <c r="GN272" i="1" s="1"/>
  <c r="CP265" i="1"/>
  <c r="O265" i="1" s="1"/>
  <c r="GM265" i="1" s="1"/>
  <c r="GN265" i="1" s="1"/>
  <c r="Q636" i="1"/>
  <c r="CP636" i="1" s="1"/>
  <c r="O636" i="1" s="1"/>
  <c r="GM636" i="1" s="1"/>
  <c r="GN636" i="1" s="1"/>
  <c r="CV471" i="3"/>
  <c r="CW473" i="3"/>
  <c r="CX475" i="3"/>
  <c r="CX479" i="3"/>
  <c r="CX471" i="3"/>
  <c r="CX473" i="3"/>
  <c r="CX476" i="3"/>
  <c r="CU471" i="3"/>
  <c r="Q624" i="1"/>
  <c r="CP624" i="1" s="1"/>
  <c r="O624" i="1" s="1"/>
  <c r="CW448" i="3"/>
  <c r="CX451" i="3"/>
  <c r="CU447" i="3"/>
  <c r="CX448" i="3"/>
  <c r="CX452" i="3"/>
  <c r="Q612" i="1"/>
  <c r="CW424" i="3"/>
  <c r="CX427" i="3"/>
  <c r="CU423" i="3"/>
  <c r="CV423" i="3"/>
  <c r="CX425" i="3"/>
  <c r="CX428" i="3"/>
  <c r="CX424" i="3"/>
  <c r="BB544" i="1"/>
  <c r="AT544" i="1"/>
  <c r="AP544" i="1"/>
  <c r="Q539" i="1"/>
  <c r="CP539" i="1" s="1"/>
  <c r="O539" i="1" s="1"/>
  <c r="CX419" i="3"/>
  <c r="CU419" i="3"/>
  <c r="CV419" i="3"/>
  <c r="Q525" i="1"/>
  <c r="AD544" i="1" s="1"/>
  <c r="CX387" i="3"/>
  <c r="CX391" i="3"/>
  <c r="CW386" i="3"/>
  <c r="CU385" i="3"/>
  <c r="CW387" i="3"/>
  <c r="CX390" i="3"/>
  <c r="CX388" i="3"/>
  <c r="CX392" i="3"/>
  <c r="ET434" i="1"/>
  <c r="ET487" i="1"/>
  <c r="EB434" i="1"/>
  <c r="DO457" i="1"/>
  <c r="BC434" i="1"/>
  <c r="F473" i="1"/>
  <c r="BC487" i="1"/>
  <c r="AD455" i="1"/>
  <c r="R455" i="1"/>
  <c r="CZ455" i="1" s="1"/>
  <c r="Y455" i="1" s="1"/>
  <c r="CS455" i="1"/>
  <c r="FR434" i="1"/>
  <c r="EI457" i="1"/>
  <c r="CP451" i="1"/>
  <c r="O451" i="1" s="1"/>
  <c r="GM451" i="1" s="1"/>
  <c r="GN451" i="1" s="1"/>
  <c r="AG457" i="1"/>
  <c r="CD341" i="1"/>
  <c r="AU368" i="1"/>
  <c r="DU368" i="1"/>
  <c r="CY347" i="1"/>
  <c r="X347" i="1" s="1"/>
  <c r="CZ347" i="1"/>
  <c r="Y347" i="1" s="1"/>
  <c r="CY345" i="1"/>
  <c r="X345" i="1" s="1"/>
  <c r="CZ345" i="1"/>
  <c r="Y345" i="1" s="1"/>
  <c r="DZ368" i="1"/>
  <c r="AJ368" i="1"/>
  <c r="CY273" i="1"/>
  <c r="X273" i="1" s="1"/>
  <c r="CZ273" i="1"/>
  <c r="Y273" i="1" s="1"/>
  <c r="CY271" i="1"/>
  <c r="X271" i="1" s="1"/>
  <c r="CZ271" i="1"/>
  <c r="Y271" i="1" s="1"/>
  <c r="BZ242" i="1"/>
  <c r="CG275" i="1"/>
  <c r="AQ275" i="1"/>
  <c r="CI275" i="1"/>
  <c r="CY264" i="1"/>
  <c r="X264" i="1" s="1"/>
  <c r="CZ264" i="1"/>
  <c r="Y264" i="1" s="1"/>
  <c r="CU548" i="3"/>
  <c r="CW550" i="3"/>
  <c r="CX552" i="3"/>
  <c r="CX556" i="3"/>
  <c r="CX550" i="3"/>
  <c r="CX553" i="3"/>
  <c r="CX557" i="3"/>
  <c r="CX555" i="3"/>
  <c r="CQ656" i="1"/>
  <c r="CT655" i="1"/>
  <c r="CT654" i="1"/>
  <c r="CT653" i="1"/>
  <c r="CS652" i="1"/>
  <c r="CU521" i="3"/>
  <c r="CV521" i="3"/>
  <c r="CW523" i="3"/>
  <c r="CX521" i="3"/>
  <c r="CX523" i="3"/>
  <c r="CX526" i="3"/>
  <c r="CQ648" i="1"/>
  <c r="CT647" i="1"/>
  <c r="CT646" i="1"/>
  <c r="CT645" i="1"/>
  <c r="CT644" i="1"/>
  <c r="CT643" i="1"/>
  <c r="CS642" i="1"/>
  <c r="CW481" i="3"/>
  <c r="CW483" i="3"/>
  <c r="CX486" i="3"/>
  <c r="CU480" i="3"/>
  <c r="CX481" i="3"/>
  <c r="CX483" i="3"/>
  <c r="CX487" i="3"/>
  <c r="CQ636" i="1"/>
  <c r="CT635" i="1"/>
  <c r="CT634" i="1"/>
  <c r="CT633" i="1"/>
  <c r="CS632" i="1"/>
  <c r="CX456" i="3"/>
  <c r="CW454" i="3"/>
  <c r="CX457" i="3"/>
  <c r="CU453" i="3"/>
  <c r="CX455" i="3"/>
  <c r="CQ624" i="1"/>
  <c r="CT623" i="1"/>
  <c r="CT622" i="1"/>
  <c r="CT621" i="1"/>
  <c r="CS620" i="1"/>
  <c r="CX434" i="3"/>
  <c r="CW430" i="3"/>
  <c r="CX430" i="3"/>
  <c r="CX433" i="3"/>
  <c r="CU429" i="3"/>
  <c r="CQ612" i="1"/>
  <c r="AO544" i="1"/>
  <c r="CX421" i="3"/>
  <c r="CX422" i="3"/>
  <c r="CU421" i="3"/>
  <c r="CV421" i="3"/>
  <c r="CQ539" i="1"/>
  <c r="CT538" i="1"/>
  <c r="CT537" i="1"/>
  <c r="CT536" i="1"/>
  <c r="CT535" i="1"/>
  <c r="CT534" i="1"/>
  <c r="CT533" i="1"/>
  <c r="CT532" i="1"/>
  <c r="CS531" i="1"/>
  <c r="CX395" i="3"/>
  <c r="CX399" i="3"/>
  <c r="CU393" i="3"/>
  <c r="CW395" i="3"/>
  <c r="CX398" i="3"/>
  <c r="CW394" i="3"/>
  <c r="CX396" i="3"/>
  <c r="CX400" i="3"/>
  <c r="CQ525" i="1"/>
  <c r="P470" i="1"/>
  <c r="FY457" i="1"/>
  <c r="BB434" i="1"/>
  <c r="F470" i="1"/>
  <c r="AU434" i="1"/>
  <c r="AU487" i="1"/>
  <c r="F476" i="1"/>
  <c r="BD434" i="1"/>
  <c r="F482" i="1"/>
  <c r="CP455" i="1"/>
  <c r="O455" i="1" s="1"/>
  <c r="FR455" i="1"/>
  <c r="FQ457" i="1" s="1"/>
  <c r="Q455" i="1"/>
  <c r="U454" i="1"/>
  <c r="AH457" i="1" s="1"/>
  <c r="R454" i="1"/>
  <c r="CP453" i="1"/>
  <c r="O453" i="1" s="1"/>
  <c r="CY445" i="1"/>
  <c r="X445" i="1" s="1"/>
  <c r="CZ445" i="1"/>
  <c r="Y445" i="1" s="1"/>
  <c r="EA457" i="1"/>
  <c r="AJ457" i="1"/>
  <c r="BD398" i="1"/>
  <c r="F393" i="1"/>
  <c r="BD341" i="1"/>
  <c r="FV341" i="1"/>
  <c r="EM368" i="1"/>
  <c r="DJ368" i="1"/>
  <c r="DW341" i="1"/>
  <c r="CP347" i="1"/>
  <c r="O347" i="1" s="1"/>
  <c r="GM347" i="1" s="1"/>
  <c r="GN347" i="1" s="1"/>
  <c r="CP345" i="1"/>
  <c r="O345" i="1" s="1"/>
  <c r="GM345" i="1" s="1"/>
  <c r="GN345" i="1" s="1"/>
  <c r="EA368" i="1"/>
  <c r="AH368" i="1"/>
  <c r="AI368" i="1"/>
  <c r="CP273" i="1"/>
  <c r="O273" i="1" s="1"/>
  <c r="GM273" i="1" s="1"/>
  <c r="GN273" i="1" s="1"/>
  <c r="CP271" i="1"/>
  <c r="O271" i="1" s="1"/>
  <c r="CP264" i="1"/>
  <c r="O264" i="1" s="1"/>
  <c r="GM264" i="1" s="1"/>
  <c r="GN264" i="1" s="1"/>
  <c r="EA275" i="1"/>
  <c r="EU457" i="1"/>
  <c r="AO457" i="1"/>
  <c r="AB455" i="1"/>
  <c r="AB452" i="1"/>
  <c r="CV372" i="3"/>
  <c r="CX375" i="3"/>
  <c r="CX372" i="3"/>
  <c r="CX376" i="3"/>
  <c r="CU372" i="3"/>
  <c r="CX374" i="3"/>
  <c r="CQ450" i="1"/>
  <c r="AD450" i="1"/>
  <c r="P450" i="1"/>
  <c r="CP450" i="1" s="1"/>
  <c r="O450" i="1" s="1"/>
  <c r="CT449" i="1"/>
  <c r="S449" i="1"/>
  <c r="CT448" i="1"/>
  <c r="S448" i="1"/>
  <c r="CT447" i="1"/>
  <c r="S447" i="1"/>
  <c r="CP447" i="1" s="1"/>
  <c r="O447" i="1" s="1"/>
  <c r="CS446" i="1"/>
  <c r="AB446" i="1"/>
  <c r="R446" i="1"/>
  <c r="CQ444" i="1"/>
  <c r="AD444" i="1"/>
  <c r="AB444" i="1" s="1"/>
  <c r="P444" i="1"/>
  <c r="CP444" i="1" s="1"/>
  <c r="O444" i="1" s="1"/>
  <c r="CT443" i="1"/>
  <c r="S443" i="1"/>
  <c r="CT442" i="1"/>
  <c r="S442" i="1"/>
  <c r="CT441" i="1"/>
  <c r="S441" i="1"/>
  <c r="CT440" i="1"/>
  <c r="S440" i="1"/>
  <c r="CT439" i="1"/>
  <c r="S439" i="1"/>
  <c r="CT438" i="1"/>
  <c r="S438" i="1"/>
  <c r="CT437" i="1"/>
  <c r="S437" i="1"/>
  <c r="CS436" i="1"/>
  <c r="AB436" i="1"/>
  <c r="R436" i="1"/>
  <c r="CL434" i="1"/>
  <c r="CD434" i="1"/>
  <c r="BZ434" i="1"/>
  <c r="EG368" i="1"/>
  <c r="BC368" i="1"/>
  <c r="CT366" i="1"/>
  <c r="S366" i="1"/>
  <c r="CT365" i="1"/>
  <c r="S365" i="1"/>
  <c r="CT364" i="1"/>
  <c r="S364" i="1"/>
  <c r="CT363" i="1"/>
  <c r="S363" i="1"/>
  <c r="CT362" i="1"/>
  <c r="S362" i="1"/>
  <c r="CP362" i="1" s="1"/>
  <c r="O362" i="1" s="1"/>
  <c r="CS361" i="1"/>
  <c r="AB361" i="1"/>
  <c r="R361" i="1"/>
  <c r="CW314" i="3"/>
  <c r="CX314" i="3"/>
  <c r="CU313" i="3"/>
  <c r="CV313" i="3"/>
  <c r="CQ359" i="1"/>
  <c r="AD359" i="1"/>
  <c r="AB359" i="1" s="1"/>
  <c r="P359" i="1"/>
  <c r="CP359" i="1" s="1"/>
  <c r="O359" i="1" s="1"/>
  <c r="CT358" i="1"/>
  <c r="S358" i="1"/>
  <c r="CT357" i="1"/>
  <c r="S357" i="1"/>
  <c r="CT356" i="1"/>
  <c r="S356" i="1"/>
  <c r="CT355" i="1"/>
  <c r="S355" i="1"/>
  <c r="CT354" i="1"/>
  <c r="S354" i="1"/>
  <c r="CT353" i="1"/>
  <c r="S353" i="1"/>
  <c r="CT352" i="1"/>
  <c r="S352" i="1"/>
  <c r="CT351" i="1"/>
  <c r="S351" i="1"/>
  <c r="CT350" i="1"/>
  <c r="S350" i="1"/>
  <c r="CS349" i="1"/>
  <c r="AB349" i="1"/>
  <c r="R349" i="1"/>
  <c r="CU278" i="3"/>
  <c r="CX279" i="3"/>
  <c r="CX281" i="3"/>
  <c r="CX284" i="3"/>
  <c r="CW279" i="3"/>
  <c r="CW281" i="3"/>
  <c r="CX283" i="3"/>
  <c r="CV278" i="3"/>
  <c r="CW280" i="3"/>
  <c r="CW282" i="3"/>
  <c r="CX285" i="3"/>
  <c r="CQ343" i="1"/>
  <c r="AD343" i="1"/>
  <c r="AB343" i="1" s="1"/>
  <c r="P343" i="1"/>
  <c r="BX341" i="1"/>
  <c r="EU275" i="1"/>
  <c r="EM275" i="1"/>
  <c r="EI275" i="1"/>
  <c r="AO275" i="1"/>
  <c r="CX264" i="3"/>
  <c r="CX268" i="3"/>
  <c r="CU262" i="3"/>
  <c r="CW264" i="3"/>
  <c r="CX267" i="3"/>
  <c r="CW263" i="3"/>
  <c r="CX265" i="3"/>
  <c r="CQ270" i="1"/>
  <c r="AD270" i="1"/>
  <c r="AB270" i="1" s="1"/>
  <c r="P270" i="1"/>
  <c r="CP270" i="1" s="1"/>
  <c r="O270" i="1" s="1"/>
  <c r="CT269" i="1"/>
  <c r="S269" i="1"/>
  <c r="CT268" i="1"/>
  <c r="S268" i="1"/>
  <c r="CT267" i="1"/>
  <c r="S267" i="1"/>
  <c r="CS266" i="1"/>
  <c r="AB266" i="1"/>
  <c r="R266" i="1"/>
  <c r="P260" i="1"/>
  <c r="CQ260" i="1"/>
  <c r="AB260" i="1"/>
  <c r="U259" i="1"/>
  <c r="T258" i="1"/>
  <c r="W258" i="1"/>
  <c r="S258" i="1"/>
  <c r="CT258" i="1"/>
  <c r="AB258" i="1"/>
  <c r="U257" i="1"/>
  <c r="T256" i="1"/>
  <c r="W256" i="1"/>
  <c r="S256" i="1"/>
  <c r="CT256" i="1"/>
  <c r="AB256" i="1"/>
  <c r="U255" i="1"/>
  <c r="DZ275" i="1" s="1"/>
  <c r="T254" i="1"/>
  <c r="AG275" i="1" s="1"/>
  <c r="W254" i="1"/>
  <c r="S254" i="1"/>
  <c r="CT254" i="1"/>
  <c r="AB254" i="1"/>
  <c r="CW224" i="3"/>
  <c r="CX226" i="3"/>
  <c r="CX230" i="3"/>
  <c r="CV223" i="3"/>
  <c r="CW225" i="3"/>
  <c r="CX228" i="3"/>
  <c r="CX231" i="3"/>
  <c r="CX224" i="3"/>
  <c r="CU223" i="3"/>
  <c r="CX227" i="3"/>
  <c r="S252" i="1"/>
  <c r="CY248" i="1"/>
  <c r="X248" i="1" s="1"/>
  <c r="CZ248" i="1"/>
  <c r="Y248" i="1" s="1"/>
  <c r="CY246" i="1"/>
  <c r="X246" i="1" s="1"/>
  <c r="CZ246" i="1"/>
  <c r="Y246" i="1" s="1"/>
  <c r="CY245" i="1"/>
  <c r="X245" i="1" s="1"/>
  <c r="CZ245" i="1"/>
  <c r="Y245" i="1" s="1"/>
  <c r="EU127" i="1"/>
  <c r="P192" i="1"/>
  <c r="EU206" i="1"/>
  <c r="CY170" i="1"/>
  <c r="X170" i="1" s="1"/>
  <c r="CZ170" i="1"/>
  <c r="Y170" i="1" s="1"/>
  <c r="CY164" i="1"/>
  <c r="X164" i="1" s="1"/>
  <c r="CZ164" i="1"/>
  <c r="Y164" i="1" s="1"/>
  <c r="CP151" i="1"/>
  <c r="O151" i="1" s="1"/>
  <c r="FR149" i="1"/>
  <c r="CP149" i="1"/>
  <c r="O149" i="1" s="1"/>
  <c r="CP147" i="1"/>
  <c r="O147" i="1" s="1"/>
  <c r="FR146" i="1"/>
  <c r="CP146" i="1"/>
  <c r="O146" i="1" s="1"/>
  <c r="CP142" i="1"/>
  <c r="O142" i="1" s="1"/>
  <c r="CP137" i="1"/>
  <c r="O137" i="1" s="1"/>
  <c r="CP134" i="1"/>
  <c r="O134" i="1" s="1"/>
  <c r="EB176" i="1"/>
  <c r="CP130" i="1"/>
  <c r="O130" i="1" s="1"/>
  <c r="AB59" i="1"/>
  <c r="P57" i="1"/>
  <c r="Q57" i="1"/>
  <c r="S57" i="1"/>
  <c r="AG61" i="1"/>
  <c r="AJ61" i="1"/>
  <c r="CX379" i="3"/>
  <c r="CW378" i="3"/>
  <c r="CX380" i="3"/>
  <c r="CU377" i="3"/>
  <c r="CW379" i="3"/>
  <c r="Q446" i="1"/>
  <c r="CP446" i="1" s="1"/>
  <c r="O446" i="1" s="1"/>
  <c r="CX355" i="3"/>
  <c r="CX359" i="3"/>
  <c r="CW354" i="3"/>
  <c r="CX356" i="3"/>
  <c r="CU353" i="3"/>
  <c r="Q436" i="1"/>
  <c r="CP436" i="1" s="1"/>
  <c r="O436" i="1" s="1"/>
  <c r="CU323" i="3"/>
  <c r="CX332" i="3"/>
  <c r="CX336" i="3"/>
  <c r="CX329" i="3"/>
  <c r="CX333" i="3"/>
  <c r="CX337" i="3"/>
  <c r="CW324" i="3"/>
  <c r="CW326" i="3"/>
  <c r="CX324" i="3"/>
  <c r="CX326" i="3"/>
  <c r="CK434" i="1"/>
  <c r="CG434" i="1"/>
  <c r="EV368" i="1"/>
  <c r="BB368" i="1"/>
  <c r="AT368" i="1"/>
  <c r="AP368" i="1"/>
  <c r="Q361" i="1"/>
  <c r="CP361" i="1" s="1"/>
  <c r="O361" i="1" s="1"/>
  <c r="CU317" i="3"/>
  <c r="CV317" i="3"/>
  <c r="CX317" i="3"/>
  <c r="Q349" i="1"/>
  <c r="CP349" i="1" s="1"/>
  <c r="O349" i="1" s="1"/>
  <c r="CV287" i="3"/>
  <c r="CW289" i="3"/>
  <c r="CW291" i="3"/>
  <c r="CX294" i="3"/>
  <c r="CU287" i="3"/>
  <c r="CX293" i="3"/>
  <c r="CX287" i="3"/>
  <c r="CX289" i="3"/>
  <c r="CX291" i="3"/>
  <c r="CX295" i="3"/>
  <c r="CM341" i="1"/>
  <c r="ET275" i="1"/>
  <c r="EP275" i="1"/>
  <c r="EH275" i="1"/>
  <c r="BD275" i="1"/>
  <c r="Q266" i="1"/>
  <c r="CP266" i="1" s="1"/>
  <c r="O266" i="1" s="1"/>
  <c r="CV247" i="3"/>
  <c r="CX250" i="3"/>
  <c r="CX247" i="3"/>
  <c r="CU247" i="3"/>
  <c r="CX249" i="3"/>
  <c r="S263" i="1"/>
  <c r="CT263" i="1"/>
  <c r="AB263" i="1"/>
  <c r="S262" i="1"/>
  <c r="CT262" i="1"/>
  <c r="AB262" i="1"/>
  <c r="P259" i="1"/>
  <c r="GX259" i="1"/>
  <c r="Q259" i="1"/>
  <c r="P257" i="1"/>
  <c r="GX257" i="1"/>
  <c r="Q257" i="1"/>
  <c r="P255" i="1"/>
  <c r="GX255" i="1"/>
  <c r="GB275" i="1" s="1"/>
  <c r="Q255" i="1"/>
  <c r="GM250" i="1"/>
  <c r="GN250" i="1" s="1"/>
  <c r="GM248" i="1"/>
  <c r="GN248" i="1" s="1"/>
  <c r="GM246" i="1"/>
  <c r="GN246" i="1" s="1"/>
  <c r="CP245" i="1"/>
  <c r="O245" i="1" s="1"/>
  <c r="ET206" i="1"/>
  <c r="P189" i="1"/>
  <c r="ET127" i="1"/>
  <c r="FR173" i="1"/>
  <c r="EM176" i="1"/>
  <c r="FV127" i="1"/>
  <c r="CP170" i="1"/>
  <c r="O170" i="1" s="1"/>
  <c r="CP164" i="1"/>
  <c r="O164" i="1" s="1"/>
  <c r="CY162" i="1"/>
  <c r="X162" i="1" s="1"/>
  <c r="CZ162" i="1"/>
  <c r="Y162" i="1" s="1"/>
  <c r="CY161" i="1"/>
  <c r="X161" i="1" s="1"/>
  <c r="CZ161" i="1"/>
  <c r="Y161" i="1" s="1"/>
  <c r="CY160" i="1"/>
  <c r="X160" i="1" s="1"/>
  <c r="CZ160" i="1"/>
  <c r="Y160" i="1" s="1"/>
  <c r="CY159" i="1"/>
  <c r="X159" i="1" s="1"/>
  <c r="CZ159" i="1"/>
  <c r="Y159" i="1" s="1"/>
  <c r="CY158" i="1"/>
  <c r="X158" i="1" s="1"/>
  <c r="CZ158" i="1"/>
  <c r="Y158" i="1" s="1"/>
  <c r="CY157" i="1"/>
  <c r="X157" i="1" s="1"/>
  <c r="CZ157" i="1"/>
  <c r="Y157" i="1" s="1"/>
  <c r="CY156" i="1"/>
  <c r="X156" i="1" s="1"/>
  <c r="CZ156" i="1"/>
  <c r="Y156" i="1" s="1"/>
  <c r="CY155" i="1"/>
  <c r="X155" i="1" s="1"/>
  <c r="CZ155" i="1"/>
  <c r="Y155" i="1" s="1"/>
  <c r="CY154" i="1"/>
  <c r="X154" i="1" s="1"/>
  <c r="CZ154" i="1"/>
  <c r="Y154" i="1" s="1"/>
  <c r="CY153" i="1"/>
  <c r="X153" i="1" s="1"/>
  <c r="CZ153" i="1"/>
  <c r="Y153" i="1" s="1"/>
  <c r="CP139" i="1"/>
  <c r="O139" i="1" s="1"/>
  <c r="CP135" i="1"/>
  <c r="O135" i="1" s="1"/>
  <c r="CP131" i="1"/>
  <c r="O131" i="1" s="1"/>
  <c r="DY176" i="1"/>
  <c r="EA176" i="1"/>
  <c r="CJ176" i="1"/>
  <c r="AJ176" i="1"/>
  <c r="AI176" i="1"/>
  <c r="AI61" i="1"/>
  <c r="AH61" i="1"/>
  <c r="CP54" i="1"/>
  <c r="O54" i="1" s="1"/>
  <c r="GM54" i="1" s="1"/>
  <c r="GN54" i="1" s="1"/>
  <c r="CZ52" i="1"/>
  <c r="Y52" i="1" s="1"/>
  <c r="CY52" i="1"/>
  <c r="X52" i="1" s="1"/>
  <c r="GM52" i="1" s="1"/>
  <c r="GN52" i="1" s="1"/>
  <c r="CJ61" i="1"/>
  <c r="EG457" i="1"/>
  <c r="CQ455" i="1"/>
  <c r="CX383" i="3"/>
  <c r="CW382" i="3"/>
  <c r="CX384" i="3"/>
  <c r="CU381" i="3"/>
  <c r="CW383" i="3"/>
  <c r="CQ452" i="1"/>
  <c r="CT451" i="1"/>
  <c r="CS450" i="1"/>
  <c r="R450" i="1"/>
  <c r="CZ450" i="1" s="1"/>
  <c r="Y450" i="1" s="1"/>
  <c r="Q449" i="1"/>
  <c r="CP449" i="1" s="1"/>
  <c r="O449" i="1" s="1"/>
  <c r="Q448" i="1"/>
  <c r="CP448" i="1" s="1"/>
  <c r="O448" i="1" s="1"/>
  <c r="CW361" i="3"/>
  <c r="CX363" i="3"/>
  <c r="CU360" i="3"/>
  <c r="CX361" i="3"/>
  <c r="CX364" i="3"/>
  <c r="CX366" i="3"/>
  <c r="CQ446" i="1"/>
  <c r="CT445" i="1"/>
  <c r="CS444" i="1"/>
  <c r="R444" i="1"/>
  <c r="CY444" i="1" s="1"/>
  <c r="X444" i="1" s="1"/>
  <c r="Q443" i="1"/>
  <c r="CP443" i="1" s="1"/>
  <c r="O443" i="1" s="1"/>
  <c r="Q442" i="1"/>
  <c r="CP442" i="1" s="1"/>
  <c r="O442" i="1" s="1"/>
  <c r="Q441" i="1"/>
  <c r="CP441" i="1" s="1"/>
  <c r="O441" i="1" s="1"/>
  <c r="Q440" i="1"/>
  <c r="CP440" i="1" s="1"/>
  <c r="O440" i="1" s="1"/>
  <c r="Q439" i="1"/>
  <c r="CP439" i="1" s="1"/>
  <c r="O439" i="1" s="1"/>
  <c r="Q438" i="1"/>
  <c r="CP438" i="1" s="1"/>
  <c r="O438" i="1" s="1"/>
  <c r="CX340" i="3"/>
  <c r="CX343" i="3"/>
  <c r="CX347" i="3"/>
  <c r="CX351" i="3"/>
  <c r="CW339" i="3"/>
  <c r="CW341" i="3"/>
  <c r="CX344" i="3"/>
  <c r="CX348" i="3"/>
  <c r="CX352" i="3"/>
  <c r="CU338" i="3"/>
  <c r="CQ436" i="1"/>
  <c r="EU368" i="1"/>
  <c r="Q366" i="1"/>
  <c r="CP366" i="1" s="1"/>
  <c r="O366" i="1" s="1"/>
  <c r="Q365" i="1"/>
  <c r="CP365" i="1" s="1"/>
  <c r="O365" i="1" s="1"/>
  <c r="Q364" i="1"/>
  <c r="CP364" i="1" s="1"/>
  <c r="O364" i="1" s="1"/>
  <c r="Q363" i="1"/>
  <c r="CP363" i="1" s="1"/>
  <c r="O363" i="1" s="1"/>
  <c r="CX320" i="3"/>
  <c r="CU320" i="3"/>
  <c r="CX322" i="3"/>
  <c r="CV320" i="3"/>
  <c r="CQ361" i="1"/>
  <c r="CT360" i="1"/>
  <c r="CS359" i="1"/>
  <c r="R359" i="1"/>
  <c r="CY359" i="1" s="1"/>
  <c r="X359" i="1" s="1"/>
  <c r="Q358" i="1"/>
  <c r="CP358" i="1" s="1"/>
  <c r="O358" i="1" s="1"/>
  <c r="Q357" i="1"/>
  <c r="CP357" i="1" s="1"/>
  <c r="O357" i="1" s="1"/>
  <c r="Q356" i="1"/>
  <c r="CP356" i="1" s="1"/>
  <c r="O356" i="1" s="1"/>
  <c r="Q355" i="1"/>
  <c r="CP355" i="1" s="1"/>
  <c r="O355" i="1" s="1"/>
  <c r="Q354" i="1"/>
  <c r="CP354" i="1" s="1"/>
  <c r="O354" i="1" s="1"/>
  <c r="Q353" i="1"/>
  <c r="CP353" i="1" s="1"/>
  <c r="O353" i="1" s="1"/>
  <c r="Q352" i="1"/>
  <c r="CP352" i="1" s="1"/>
  <c r="O352" i="1" s="1"/>
  <c r="Q351" i="1"/>
  <c r="CP351" i="1" s="1"/>
  <c r="O351" i="1" s="1"/>
  <c r="CU298" i="3"/>
  <c r="CX299" i="3"/>
  <c r="CX298" i="3"/>
  <c r="CW301" i="3"/>
  <c r="CX303" i="3"/>
  <c r="CX307" i="3"/>
  <c r="CX305" i="3"/>
  <c r="CX308" i="3"/>
  <c r="CX301" i="3"/>
  <c r="CV298" i="3"/>
  <c r="CX304" i="3"/>
  <c r="CQ349" i="1"/>
  <c r="CT348" i="1"/>
  <c r="CT347" i="1"/>
  <c r="CT346" i="1"/>
  <c r="CT345" i="1"/>
  <c r="CT344" i="1"/>
  <c r="CS343" i="1"/>
  <c r="R343" i="1"/>
  <c r="EG275" i="1"/>
  <c r="BC275" i="1"/>
  <c r="CT273" i="1"/>
  <c r="CT272" i="1"/>
  <c r="CT271" i="1"/>
  <c r="CS270" i="1"/>
  <c r="R270" i="1"/>
  <c r="CY270" i="1" s="1"/>
  <c r="X270" i="1" s="1"/>
  <c r="Q269" i="1"/>
  <c r="CP269" i="1" s="1"/>
  <c r="O269" i="1" s="1"/>
  <c r="Q268" i="1"/>
  <c r="CP268" i="1" s="1"/>
  <c r="O268" i="1" s="1"/>
  <c r="CX252" i="3"/>
  <c r="CU251" i="3"/>
  <c r="CX253" i="3"/>
  <c r="CQ266" i="1"/>
  <c r="CT265" i="1"/>
  <c r="CT264" i="1"/>
  <c r="P263" i="1"/>
  <c r="P262" i="1"/>
  <c r="CP262" i="1" s="1"/>
  <c r="O262" i="1" s="1"/>
  <c r="CY261" i="1"/>
  <c r="X261" i="1" s="1"/>
  <c r="T259" i="1"/>
  <c r="W259" i="1"/>
  <c r="S259" i="1"/>
  <c r="CT259" i="1"/>
  <c r="AB259" i="1"/>
  <c r="U258" i="1"/>
  <c r="T257" i="1"/>
  <c r="W257" i="1"/>
  <c r="S257" i="1"/>
  <c r="CT257" i="1"/>
  <c r="AB257" i="1"/>
  <c r="U256" i="1"/>
  <c r="T255" i="1"/>
  <c r="W255" i="1"/>
  <c r="EB275" i="1" s="1"/>
  <c r="S255" i="1"/>
  <c r="CT255" i="1"/>
  <c r="AB255" i="1"/>
  <c r="U254" i="1"/>
  <c r="AH275" i="1" s="1"/>
  <c r="V252" i="1"/>
  <c r="AI275" i="1" s="1"/>
  <c r="R252" i="1"/>
  <c r="CS252" i="1"/>
  <c r="AD252" i="1"/>
  <c r="Q252" i="1"/>
  <c r="CY251" i="1"/>
  <c r="X251" i="1" s="1"/>
  <c r="CY249" i="1"/>
  <c r="X249" i="1" s="1"/>
  <c r="CZ249" i="1"/>
  <c r="Y249" i="1" s="1"/>
  <c r="CY247" i="1"/>
  <c r="X247" i="1" s="1"/>
  <c r="CZ247" i="1"/>
  <c r="Y247" i="1" s="1"/>
  <c r="GM247" i="1" s="1"/>
  <c r="GN247" i="1" s="1"/>
  <c r="CY149" i="1"/>
  <c r="X149" i="1" s="1"/>
  <c r="CZ149" i="1"/>
  <c r="Y149" i="1" s="1"/>
  <c r="FR145" i="1"/>
  <c r="BY176" i="1" s="1"/>
  <c r="CP143" i="1"/>
  <c r="O143" i="1" s="1"/>
  <c r="CP140" i="1"/>
  <c r="O140" i="1" s="1"/>
  <c r="CP136" i="1"/>
  <c r="O136" i="1" s="1"/>
  <c r="CP132" i="1"/>
  <c r="O132" i="1" s="1"/>
  <c r="DZ176" i="1"/>
  <c r="AH176" i="1"/>
  <c r="AB58" i="1"/>
  <c r="GX57" i="1"/>
  <c r="V57" i="1"/>
  <c r="AB55" i="1"/>
  <c r="AB53" i="1"/>
  <c r="S452" i="1"/>
  <c r="CP452" i="1" s="1"/>
  <c r="O452" i="1" s="1"/>
  <c r="CU367" i="3"/>
  <c r="CX369" i="3"/>
  <c r="CV367" i="3"/>
  <c r="CX370" i="3"/>
  <c r="CX368" i="3"/>
  <c r="GX449" i="1"/>
  <c r="GX448" i="1"/>
  <c r="S446" i="1"/>
  <c r="GX443" i="1"/>
  <c r="GX442" i="1"/>
  <c r="GX441" i="1"/>
  <c r="GX440" i="1"/>
  <c r="GX439" i="1"/>
  <c r="GB457" i="1" s="1"/>
  <c r="GX438" i="1"/>
  <c r="CJ457" i="1" s="1"/>
  <c r="S436" i="1"/>
  <c r="ET368" i="1"/>
  <c r="EL368" i="1"/>
  <c r="EH368" i="1"/>
  <c r="CI368" i="1"/>
  <c r="GX366" i="1"/>
  <c r="GX365" i="1"/>
  <c r="GX364" i="1"/>
  <c r="GB368" i="1" s="1"/>
  <c r="GX363" i="1"/>
  <c r="CJ368" i="1" s="1"/>
  <c r="S361" i="1"/>
  <c r="CW310" i="3"/>
  <c r="CX310" i="3"/>
  <c r="CU309" i="3"/>
  <c r="S349" i="1"/>
  <c r="AF368" i="1" s="1"/>
  <c r="CW270" i="3"/>
  <c r="CW272" i="3"/>
  <c r="CX274" i="3"/>
  <c r="CX277" i="3"/>
  <c r="CX275" i="3"/>
  <c r="CU269" i="3"/>
  <c r="CX270" i="3"/>
  <c r="CX272" i="3"/>
  <c r="GA275" i="1"/>
  <c r="EV275" i="1"/>
  <c r="BB275" i="1"/>
  <c r="AP275" i="1"/>
  <c r="CV255" i="3"/>
  <c r="CW257" i="3"/>
  <c r="CX260" i="3"/>
  <c r="CX255" i="3"/>
  <c r="CX257" i="3"/>
  <c r="CU255" i="3"/>
  <c r="CX259" i="3"/>
  <c r="CX261" i="3"/>
  <c r="S266" i="1"/>
  <c r="CP261" i="1"/>
  <c r="O261" i="1" s="1"/>
  <c r="P258" i="1"/>
  <c r="GX258" i="1"/>
  <c r="Q258" i="1"/>
  <c r="P256" i="1"/>
  <c r="GX256" i="1"/>
  <c r="Q256" i="1"/>
  <c r="P254" i="1"/>
  <c r="CP254" i="1" s="1"/>
  <c r="O254" i="1" s="1"/>
  <c r="GX254" i="1"/>
  <c r="Q254" i="1"/>
  <c r="S253" i="1"/>
  <c r="CP253" i="1" s="1"/>
  <c r="O253" i="1" s="1"/>
  <c r="CT253" i="1"/>
  <c r="AB253" i="1"/>
  <c r="AB252" i="1"/>
  <c r="GM251" i="1"/>
  <c r="GN251" i="1" s="1"/>
  <c r="GM249" i="1"/>
  <c r="GN249" i="1" s="1"/>
  <c r="FY176" i="1"/>
  <c r="EI176" i="1"/>
  <c r="FR127" i="1"/>
  <c r="GM153" i="1"/>
  <c r="GN153" i="1" s="1"/>
  <c r="CY152" i="1"/>
  <c r="X152" i="1" s="1"/>
  <c r="CZ152" i="1"/>
  <c r="Y152" i="1" s="1"/>
  <c r="FR150" i="1"/>
  <c r="CP150" i="1"/>
  <c r="O150" i="1" s="1"/>
  <c r="CY148" i="1"/>
  <c r="X148" i="1" s="1"/>
  <c r="CZ148" i="1"/>
  <c r="Y148" i="1" s="1"/>
  <c r="CP141" i="1"/>
  <c r="O141" i="1" s="1"/>
  <c r="CP133" i="1"/>
  <c r="O133" i="1" s="1"/>
  <c r="AG176" i="1"/>
  <c r="CP129" i="1"/>
  <c r="O129" i="1" s="1"/>
  <c r="AC176" i="1"/>
  <c r="V59" i="1"/>
  <c r="CT261" i="1"/>
  <c r="CS260" i="1"/>
  <c r="R260" i="1"/>
  <c r="CY260" i="1" s="1"/>
  <c r="X260" i="1" s="1"/>
  <c r="CW233" i="3"/>
  <c r="CX235" i="3"/>
  <c r="CX240" i="3"/>
  <c r="CX233" i="3"/>
  <c r="CU232" i="3"/>
  <c r="CX236" i="3"/>
  <c r="CX239" i="3"/>
  <c r="CQ252" i="1"/>
  <c r="P252" i="1"/>
  <c r="CT251" i="1"/>
  <c r="CT250" i="1"/>
  <c r="CT249" i="1"/>
  <c r="CT248" i="1"/>
  <c r="CT247" i="1"/>
  <c r="CT246" i="1"/>
  <c r="CT245" i="1"/>
  <c r="AB244" i="1"/>
  <c r="R244" i="1"/>
  <c r="AE275" i="1" s="1"/>
  <c r="EG176" i="1"/>
  <c r="BC176" i="1"/>
  <c r="AU176" i="1"/>
  <c r="AQ176" i="1"/>
  <c r="CQ174" i="1"/>
  <c r="AD174" i="1"/>
  <c r="AB174" i="1" s="1"/>
  <c r="P174" i="1"/>
  <c r="DU176" i="1" s="1"/>
  <c r="Q173" i="1"/>
  <c r="CP173" i="1" s="1"/>
  <c r="O173" i="1" s="1"/>
  <c r="CU201" i="3"/>
  <c r="CW203" i="3"/>
  <c r="CX201" i="3"/>
  <c r="CX203" i="3"/>
  <c r="CW202" i="3"/>
  <c r="CX204" i="3"/>
  <c r="CQ171" i="1"/>
  <c r="AD171" i="1"/>
  <c r="AB171" i="1" s="1"/>
  <c r="P171" i="1"/>
  <c r="CP171" i="1" s="1"/>
  <c r="O171" i="1" s="1"/>
  <c r="CT170" i="1"/>
  <c r="CS169" i="1"/>
  <c r="AB169" i="1"/>
  <c r="R169" i="1"/>
  <c r="CY169" i="1" s="1"/>
  <c r="X169" i="1" s="1"/>
  <c r="Q168" i="1"/>
  <c r="CP168" i="1" s="1"/>
  <c r="O168" i="1" s="1"/>
  <c r="Q167" i="1"/>
  <c r="CP167" i="1" s="1"/>
  <c r="O167" i="1" s="1"/>
  <c r="CU180" i="3"/>
  <c r="CV180" i="3"/>
  <c r="CX180" i="3"/>
  <c r="CX186" i="3"/>
  <c r="CX183" i="3"/>
  <c r="CQ165" i="1"/>
  <c r="AD165" i="1"/>
  <c r="AB165" i="1" s="1"/>
  <c r="P165" i="1"/>
  <c r="CP165" i="1" s="1"/>
  <c r="O165" i="1" s="1"/>
  <c r="CT164" i="1"/>
  <c r="CS163" i="1"/>
  <c r="AB163" i="1"/>
  <c r="R163" i="1"/>
  <c r="CY163" i="1" s="1"/>
  <c r="X163" i="1" s="1"/>
  <c r="Q162" i="1"/>
  <c r="CP162" i="1" s="1"/>
  <c r="O162" i="1" s="1"/>
  <c r="GM162" i="1" s="1"/>
  <c r="GN162" i="1" s="1"/>
  <c r="Q161" i="1"/>
  <c r="CP161" i="1" s="1"/>
  <c r="O161" i="1" s="1"/>
  <c r="GM161" i="1" s="1"/>
  <c r="GN161" i="1" s="1"/>
  <c r="Q160" i="1"/>
  <c r="CP160" i="1" s="1"/>
  <c r="O160" i="1" s="1"/>
  <c r="GM160" i="1" s="1"/>
  <c r="GN160" i="1" s="1"/>
  <c r="Q159" i="1"/>
  <c r="CP159" i="1" s="1"/>
  <c r="O159" i="1" s="1"/>
  <c r="GM159" i="1" s="1"/>
  <c r="GN159" i="1" s="1"/>
  <c r="Q158" i="1"/>
  <c r="CP158" i="1" s="1"/>
  <c r="O158" i="1" s="1"/>
  <c r="GM158" i="1" s="1"/>
  <c r="GN158" i="1" s="1"/>
  <c r="Q157" i="1"/>
  <c r="CP157" i="1" s="1"/>
  <c r="O157" i="1" s="1"/>
  <c r="GM157" i="1" s="1"/>
  <c r="GN157" i="1" s="1"/>
  <c r="Q156" i="1"/>
  <c r="CP156" i="1" s="1"/>
  <c r="O156" i="1" s="1"/>
  <c r="GM156" i="1" s="1"/>
  <c r="GN156" i="1" s="1"/>
  <c r="Q155" i="1"/>
  <c r="CP155" i="1" s="1"/>
  <c r="O155" i="1" s="1"/>
  <c r="GM155" i="1" s="1"/>
  <c r="GN155" i="1" s="1"/>
  <c r="Q154" i="1"/>
  <c r="CP154" i="1" s="1"/>
  <c r="O154" i="1" s="1"/>
  <c r="GM154" i="1" s="1"/>
  <c r="GN154" i="1" s="1"/>
  <c r="Q152" i="1"/>
  <c r="CP152" i="1" s="1"/>
  <c r="O152" i="1" s="1"/>
  <c r="GM152" i="1" s="1"/>
  <c r="GN152" i="1" s="1"/>
  <c r="CU156" i="3"/>
  <c r="CW158" i="3"/>
  <c r="CX160" i="3"/>
  <c r="CX164" i="3"/>
  <c r="CX168" i="3"/>
  <c r="CX172" i="3"/>
  <c r="CW157" i="3"/>
  <c r="CW159" i="3"/>
  <c r="CX165" i="3"/>
  <c r="CX158" i="3"/>
  <c r="CX161" i="3"/>
  <c r="CX166" i="3"/>
  <c r="CX169" i="3"/>
  <c r="AD151" i="1"/>
  <c r="AB151" i="1" s="1"/>
  <c r="AD150" i="1"/>
  <c r="AB150" i="1" s="1"/>
  <c r="Q148" i="1"/>
  <c r="CP148" i="1" s="1"/>
  <c r="O148" i="1" s="1"/>
  <c r="GM148" i="1" s="1"/>
  <c r="GN148" i="1" s="1"/>
  <c r="CX138" i="3"/>
  <c r="CU129" i="3"/>
  <c r="CW130" i="3"/>
  <c r="CW132" i="3"/>
  <c r="CX130" i="3"/>
  <c r="CX132" i="3"/>
  <c r="CX135" i="3"/>
  <c r="CQ147" i="1"/>
  <c r="AD147" i="1"/>
  <c r="AB147" i="1" s="1"/>
  <c r="CQ146" i="1"/>
  <c r="AD146" i="1"/>
  <c r="AB146" i="1" s="1"/>
  <c r="CU115" i="3"/>
  <c r="CW117" i="3"/>
  <c r="CX117" i="3"/>
  <c r="CX115" i="3"/>
  <c r="CQ143" i="1"/>
  <c r="AD143" i="1"/>
  <c r="AB143" i="1" s="1"/>
  <c r="CT142" i="1"/>
  <c r="CT141" i="1"/>
  <c r="CT140" i="1"/>
  <c r="CS139" i="1"/>
  <c r="AB139" i="1"/>
  <c r="R139" i="1"/>
  <c r="CY139" i="1" s="1"/>
  <c r="X139" i="1" s="1"/>
  <c r="CQ137" i="1"/>
  <c r="AD137" i="1"/>
  <c r="AB137" i="1" s="1"/>
  <c r="CT136" i="1"/>
  <c r="CT135" i="1"/>
  <c r="CT134" i="1"/>
  <c r="CT133" i="1"/>
  <c r="CT132" i="1"/>
  <c r="CT131" i="1"/>
  <c r="CT130" i="1"/>
  <c r="CS129" i="1"/>
  <c r="AB129" i="1"/>
  <c r="R129" i="1"/>
  <c r="CZ129" i="1" s="1"/>
  <c r="Y129" i="1" s="1"/>
  <c r="GD127" i="1"/>
  <c r="EG61" i="1"/>
  <c r="BC61" i="1"/>
  <c r="AU61" i="1"/>
  <c r="AQ61" i="1"/>
  <c r="S55" i="1"/>
  <c r="CZ53" i="1"/>
  <c r="Y53" i="1" s="1"/>
  <c r="Q53" i="1"/>
  <c r="CV57" i="3"/>
  <c r="CX57" i="3"/>
  <c r="CX58" i="3"/>
  <c r="CU57" i="3"/>
  <c r="AB52" i="1"/>
  <c r="AD51" i="1"/>
  <c r="R51" i="1"/>
  <c r="CZ51" i="1" s="1"/>
  <c r="Y51" i="1" s="1"/>
  <c r="T47" i="1"/>
  <c r="GX39" i="1"/>
  <c r="T39" i="1"/>
  <c r="CP36" i="1"/>
  <c r="O36" i="1" s="1"/>
  <c r="CX1058" i="3"/>
  <c r="CX1050" i="3"/>
  <c r="CW1047" i="3"/>
  <c r="CX1042" i="3"/>
  <c r="CW1037" i="3"/>
  <c r="CW1029" i="3"/>
  <c r="CX1024" i="3"/>
  <c r="CX1016" i="3"/>
  <c r="CX1013" i="3"/>
  <c r="CX1000" i="3"/>
  <c r="Q260" i="1"/>
  <c r="CU241" i="3"/>
  <c r="CX242" i="3"/>
  <c r="CX243" i="3"/>
  <c r="CX241" i="3"/>
  <c r="Q244" i="1"/>
  <c r="CU205" i="3"/>
  <c r="CW207" i="3"/>
  <c r="CX210" i="3"/>
  <c r="CX205" i="3"/>
  <c r="CX207" i="3"/>
  <c r="CX212" i="3"/>
  <c r="CW206" i="3"/>
  <c r="CX208" i="3"/>
  <c r="CX211" i="3"/>
  <c r="EV176" i="1"/>
  <c r="BB176" i="1"/>
  <c r="AX176" i="1"/>
  <c r="CZ169" i="1"/>
  <c r="Y169" i="1" s="1"/>
  <c r="Q169" i="1"/>
  <c r="CP169" i="1" s="1"/>
  <c r="O169" i="1" s="1"/>
  <c r="GM169" i="1" s="1"/>
  <c r="GN169" i="1" s="1"/>
  <c r="CV187" i="3"/>
  <c r="CX188" i="3"/>
  <c r="CU187" i="3"/>
  <c r="CX190" i="3"/>
  <c r="CX189" i="3"/>
  <c r="GX168" i="1"/>
  <c r="GX167" i="1"/>
  <c r="CZ163" i="1"/>
  <c r="Y163" i="1" s="1"/>
  <c r="Q163" i="1"/>
  <c r="CP163" i="1" s="1"/>
  <c r="O163" i="1" s="1"/>
  <c r="GX162" i="1"/>
  <c r="GX160" i="1"/>
  <c r="GX156" i="1"/>
  <c r="GB176" i="1" s="1"/>
  <c r="CQ152" i="1"/>
  <c r="CT151" i="1"/>
  <c r="CT150" i="1"/>
  <c r="CQ149" i="1"/>
  <c r="CQ148" i="1"/>
  <c r="CT147" i="1"/>
  <c r="CT146" i="1"/>
  <c r="CQ145" i="1"/>
  <c r="CQ144" i="1"/>
  <c r="CT143" i="1"/>
  <c r="CS142" i="1"/>
  <c r="R142" i="1"/>
  <c r="CY142" i="1" s="1"/>
  <c r="X142" i="1" s="1"/>
  <c r="CS141" i="1"/>
  <c r="R141" i="1"/>
  <c r="CY141" i="1" s="1"/>
  <c r="X141" i="1" s="1"/>
  <c r="CS140" i="1"/>
  <c r="R140" i="1"/>
  <c r="CZ140" i="1" s="1"/>
  <c r="Y140" i="1" s="1"/>
  <c r="CX99" i="3"/>
  <c r="CW98" i="3"/>
  <c r="CX100" i="3"/>
  <c r="CU97" i="3"/>
  <c r="CV97" i="3"/>
  <c r="CW99" i="3"/>
  <c r="CX102" i="3"/>
  <c r="CQ138" i="1"/>
  <c r="CT137" i="1"/>
  <c r="CS136" i="1"/>
  <c r="R136" i="1"/>
  <c r="CY136" i="1" s="1"/>
  <c r="X136" i="1" s="1"/>
  <c r="CS135" i="1"/>
  <c r="R135" i="1"/>
  <c r="CY135" i="1" s="1"/>
  <c r="X135" i="1" s="1"/>
  <c r="CS134" i="1"/>
  <c r="R134" i="1"/>
  <c r="CY134" i="1" s="1"/>
  <c r="X134" i="1" s="1"/>
  <c r="CS133" i="1"/>
  <c r="R133" i="1"/>
  <c r="CY133" i="1" s="1"/>
  <c r="X133" i="1" s="1"/>
  <c r="CS132" i="1"/>
  <c r="R132" i="1"/>
  <c r="CY132" i="1" s="1"/>
  <c r="X132" i="1" s="1"/>
  <c r="CS131" i="1"/>
  <c r="R131" i="1"/>
  <c r="CY131" i="1" s="1"/>
  <c r="X131" i="1" s="1"/>
  <c r="CS130" i="1"/>
  <c r="R130" i="1"/>
  <c r="CZ130" i="1" s="1"/>
  <c r="Y130" i="1" s="1"/>
  <c r="CX76" i="3"/>
  <c r="CX80" i="3"/>
  <c r="CU67" i="3"/>
  <c r="CX68" i="3"/>
  <c r="CX70" i="3"/>
  <c r="CW68" i="3"/>
  <c r="CW70" i="3"/>
  <c r="CX73" i="3"/>
  <c r="CX77" i="3"/>
  <c r="CX81" i="3"/>
  <c r="GC127" i="1"/>
  <c r="GA61" i="1"/>
  <c r="EV61" i="1"/>
  <c r="CG61" i="1"/>
  <c r="BB61" i="1"/>
  <c r="AT61" i="1"/>
  <c r="AP61" i="1"/>
  <c r="CS59" i="1"/>
  <c r="R59" i="1"/>
  <c r="I59" i="1"/>
  <c r="CS58" i="1"/>
  <c r="R58" i="1"/>
  <c r="CS57" i="1"/>
  <c r="R57" i="1"/>
  <c r="CS56" i="1"/>
  <c r="R56" i="1"/>
  <c r="CS55" i="1"/>
  <c r="R55" i="1"/>
  <c r="CU61" i="3"/>
  <c r="CX63" i="3"/>
  <c r="CX61" i="3"/>
  <c r="CV61" i="3"/>
  <c r="CQ53" i="1"/>
  <c r="P53" i="1"/>
  <c r="CP53" i="1" s="1"/>
  <c r="O53" i="1" s="1"/>
  <c r="GM53" i="1" s="1"/>
  <c r="GN53" i="1" s="1"/>
  <c r="CR51" i="1"/>
  <c r="P51" i="1"/>
  <c r="CP51" i="1" s="1"/>
  <c r="O51" i="1" s="1"/>
  <c r="CQ51" i="1"/>
  <c r="AB51" i="1"/>
  <c r="CY51" i="1"/>
  <c r="X51" i="1" s="1"/>
  <c r="P49" i="1"/>
  <c r="CQ49" i="1"/>
  <c r="AB49" i="1"/>
  <c r="U47" i="1"/>
  <c r="S47" i="1"/>
  <c r="W39" i="1"/>
  <c r="CW1056" i="3"/>
  <c r="CX1053" i="3"/>
  <c r="CX1043" i="3"/>
  <c r="CX1040" i="3"/>
  <c r="CV1035" i="3"/>
  <c r="CV1027" i="3"/>
  <c r="CW1014" i="3"/>
  <c r="CX245" i="3"/>
  <c r="CU244" i="3"/>
  <c r="CU214" i="3"/>
  <c r="CX218" i="3"/>
  <c r="CX222" i="3"/>
  <c r="CV214" i="3"/>
  <c r="CW216" i="3"/>
  <c r="CX214" i="3"/>
  <c r="CX216" i="3"/>
  <c r="CX219" i="3"/>
  <c r="CX220" i="3"/>
  <c r="CQ244" i="1"/>
  <c r="AO176" i="1"/>
  <c r="CS174" i="1"/>
  <c r="R174" i="1"/>
  <c r="CZ174" i="1" s="1"/>
  <c r="Y174" i="1" s="1"/>
  <c r="CT173" i="1"/>
  <c r="S173" i="1"/>
  <c r="CT172" i="1"/>
  <c r="S172" i="1"/>
  <c r="CS171" i="1"/>
  <c r="R171" i="1"/>
  <c r="CZ171" i="1" s="1"/>
  <c r="Y171" i="1" s="1"/>
  <c r="CU192" i="3"/>
  <c r="CX194" i="3"/>
  <c r="CV192" i="3"/>
  <c r="CX192" i="3"/>
  <c r="CX195" i="3"/>
  <c r="CX196" i="3"/>
  <c r="CQ169" i="1"/>
  <c r="CT168" i="1"/>
  <c r="S168" i="1"/>
  <c r="CT167" i="1"/>
  <c r="S167" i="1"/>
  <c r="CT166" i="1"/>
  <c r="S166" i="1"/>
  <c r="CS165" i="1"/>
  <c r="R165" i="1"/>
  <c r="CY165" i="1" s="1"/>
  <c r="X165" i="1" s="1"/>
  <c r="CQ163" i="1"/>
  <c r="CT162" i="1"/>
  <c r="CT161" i="1"/>
  <c r="CT160" i="1"/>
  <c r="CT159" i="1"/>
  <c r="CT158" i="1"/>
  <c r="CT157" i="1"/>
  <c r="CT156" i="1"/>
  <c r="CT155" i="1"/>
  <c r="CT154" i="1"/>
  <c r="CT153" i="1"/>
  <c r="CT152" i="1"/>
  <c r="CS151" i="1"/>
  <c r="R151" i="1"/>
  <c r="CZ151" i="1" s="1"/>
  <c r="Y151" i="1" s="1"/>
  <c r="CS150" i="1"/>
  <c r="R150" i="1"/>
  <c r="CY150" i="1" s="1"/>
  <c r="X150" i="1" s="1"/>
  <c r="CT149" i="1"/>
  <c r="CT148" i="1"/>
  <c r="CS147" i="1"/>
  <c r="R147" i="1"/>
  <c r="CZ147" i="1" s="1"/>
  <c r="Y147" i="1" s="1"/>
  <c r="CS146" i="1"/>
  <c r="R146" i="1"/>
  <c r="CZ146" i="1" s="1"/>
  <c r="Y146" i="1" s="1"/>
  <c r="CT145" i="1"/>
  <c r="S145" i="1"/>
  <c r="CT144" i="1"/>
  <c r="S144" i="1"/>
  <c r="CP144" i="1" s="1"/>
  <c r="O144" i="1" s="1"/>
  <c r="CS143" i="1"/>
  <c r="R143" i="1"/>
  <c r="CZ143" i="1" s="1"/>
  <c r="Y143" i="1" s="1"/>
  <c r="CX108" i="3"/>
  <c r="CX110" i="3"/>
  <c r="CU104" i="3"/>
  <c r="CX105" i="3"/>
  <c r="CX104" i="3"/>
  <c r="CQ139" i="1"/>
  <c r="CT138" i="1"/>
  <c r="S138" i="1"/>
  <c r="CS137" i="1"/>
  <c r="R137" i="1"/>
  <c r="CY137" i="1" s="1"/>
  <c r="X137" i="1" s="1"/>
  <c r="CX84" i="3"/>
  <c r="CW83" i="3"/>
  <c r="CW85" i="3"/>
  <c r="CX88" i="3"/>
  <c r="CX92" i="3"/>
  <c r="CX96" i="3"/>
  <c r="CU82" i="3"/>
  <c r="CV82" i="3"/>
  <c r="CW84" i="3"/>
  <c r="CX86" i="3"/>
  <c r="CX90" i="3"/>
  <c r="CX94" i="3"/>
  <c r="CQ129" i="1"/>
  <c r="EU61" i="1"/>
  <c r="EM61" i="1"/>
  <c r="EI61" i="1"/>
  <c r="AO61" i="1"/>
  <c r="Q58" i="1"/>
  <c r="CP58" i="1" s="1"/>
  <c r="O58" i="1" s="1"/>
  <c r="Q56" i="1"/>
  <c r="CP56" i="1" s="1"/>
  <c r="O56" i="1" s="1"/>
  <c r="Q55" i="1"/>
  <c r="CX65" i="3"/>
  <c r="CV64" i="3"/>
  <c r="CU64" i="3"/>
  <c r="CX66" i="3"/>
  <c r="AD50" i="1"/>
  <c r="R50" i="1"/>
  <c r="CZ50" i="1" s="1"/>
  <c r="Y50" i="1" s="1"/>
  <c r="CS50" i="1"/>
  <c r="P48" i="1"/>
  <c r="CQ48" i="1"/>
  <c r="AB48" i="1"/>
  <c r="CX1062" i="3"/>
  <c r="CX1054" i="3"/>
  <c r="CW1033" i="3"/>
  <c r="CX1025" i="3"/>
  <c r="CX1006" i="3"/>
  <c r="CX996" i="3"/>
  <c r="BD176" i="1"/>
  <c r="CU197" i="3"/>
  <c r="CW199" i="3"/>
  <c r="CX197" i="3"/>
  <c r="CX199" i="3"/>
  <c r="CW198" i="3"/>
  <c r="CX200" i="3"/>
  <c r="CX173" i="3"/>
  <c r="CX176" i="3"/>
  <c r="CX174" i="3"/>
  <c r="CU173" i="3"/>
  <c r="CX177" i="3"/>
  <c r="CV173" i="3"/>
  <c r="CX178" i="3"/>
  <c r="CW140" i="3"/>
  <c r="CW142" i="3"/>
  <c r="CX145" i="3"/>
  <c r="CX149" i="3"/>
  <c r="CX153" i="3"/>
  <c r="CX140" i="3"/>
  <c r="CX142" i="3"/>
  <c r="CX147" i="3"/>
  <c r="CX150" i="3"/>
  <c r="CX155" i="3"/>
  <c r="CU139" i="3"/>
  <c r="CV139" i="3"/>
  <c r="CX146" i="3"/>
  <c r="CX154" i="3"/>
  <c r="CU119" i="3"/>
  <c r="CW121" i="3"/>
  <c r="CX123" i="3"/>
  <c r="CX127" i="3"/>
  <c r="CX119" i="3"/>
  <c r="CX121" i="3"/>
  <c r="CX124" i="3"/>
  <c r="CX128" i="3"/>
  <c r="CU111" i="3"/>
  <c r="CW112" i="3"/>
  <c r="CX112" i="3"/>
  <c r="ET61" i="1"/>
  <c r="EP61" i="1"/>
  <c r="EL61" i="1"/>
  <c r="EH61" i="1"/>
  <c r="BD61" i="1"/>
  <c r="AZ61" i="1"/>
  <c r="P55" i="1"/>
  <c r="CR50" i="1"/>
  <c r="P50" i="1"/>
  <c r="CP50" i="1" s="1"/>
  <c r="O50" i="1" s="1"/>
  <c r="CQ50" i="1"/>
  <c r="AB50" i="1"/>
  <c r="CY50" i="1"/>
  <c r="X50" i="1" s="1"/>
  <c r="GX47" i="1"/>
  <c r="P47" i="1"/>
  <c r="CP47" i="1" s="1"/>
  <c r="O47" i="1" s="1"/>
  <c r="CQ47" i="1"/>
  <c r="AB47" i="1"/>
  <c r="P46" i="1"/>
  <c r="CP46" i="1" s="1"/>
  <c r="O46" i="1" s="1"/>
  <c r="CQ46" i="1"/>
  <c r="AB46" i="1"/>
  <c r="AB42" i="1"/>
  <c r="Q39" i="1"/>
  <c r="S39" i="1"/>
  <c r="CY36" i="1"/>
  <c r="X36" i="1" s="1"/>
  <c r="CZ36" i="1"/>
  <c r="Y36" i="1" s="1"/>
  <c r="CP35" i="1"/>
  <c r="O35" i="1" s="1"/>
  <c r="CW1060" i="3"/>
  <c r="CX1049" i="3"/>
  <c r="CW1046" i="3"/>
  <c r="CX1044" i="3"/>
  <c r="CX1039" i="3"/>
  <c r="CV1031" i="3"/>
  <c r="CX1012" i="3"/>
  <c r="CS49" i="1"/>
  <c r="R49" i="1"/>
  <c r="CY49" i="1" s="1"/>
  <c r="X49" i="1" s="1"/>
  <c r="CS48" i="1"/>
  <c r="R48" i="1"/>
  <c r="CY48" i="1" s="1"/>
  <c r="X48" i="1" s="1"/>
  <c r="CS47" i="1"/>
  <c r="R47" i="1"/>
  <c r="CS46" i="1"/>
  <c r="R46" i="1"/>
  <c r="CZ46" i="1" s="1"/>
  <c r="Y46" i="1" s="1"/>
  <c r="CS45" i="1"/>
  <c r="AB45" i="1"/>
  <c r="R45" i="1"/>
  <c r="CY45" i="1" s="1"/>
  <c r="X45" i="1" s="1"/>
  <c r="CW36" i="3"/>
  <c r="CX38" i="3"/>
  <c r="CX42" i="3"/>
  <c r="CX36" i="3"/>
  <c r="CU35" i="3"/>
  <c r="CX39" i="3"/>
  <c r="CV35" i="3"/>
  <c r="CQ43" i="1"/>
  <c r="AD43" i="1"/>
  <c r="AB43" i="1" s="1"/>
  <c r="P43" i="1"/>
  <c r="CP43" i="1" s="1"/>
  <c r="O43" i="1" s="1"/>
  <c r="CQ42" i="1"/>
  <c r="AD42" i="1"/>
  <c r="P42" i="1"/>
  <c r="CP42" i="1" s="1"/>
  <c r="O42" i="1" s="1"/>
  <c r="CQ41" i="1"/>
  <c r="AD41" i="1"/>
  <c r="AB41" i="1" s="1"/>
  <c r="CQ40" i="1"/>
  <c r="AD40" i="1"/>
  <c r="AB40" i="1" s="1"/>
  <c r="P40" i="1"/>
  <c r="CP40" i="1" s="1"/>
  <c r="O40" i="1" s="1"/>
  <c r="CQ39" i="1"/>
  <c r="AD39" i="1"/>
  <c r="AB39" i="1" s="1"/>
  <c r="P39" i="1"/>
  <c r="CQ38" i="1"/>
  <c r="AD38" i="1"/>
  <c r="AB38" i="1" s="1"/>
  <c r="P38" i="1"/>
  <c r="CQ37" i="1"/>
  <c r="AD37" i="1"/>
  <c r="AB37" i="1" s="1"/>
  <c r="P37" i="1"/>
  <c r="CT36" i="1"/>
  <c r="CS35" i="1"/>
  <c r="AB35" i="1"/>
  <c r="R35" i="1"/>
  <c r="CY35" i="1" s="1"/>
  <c r="X35" i="1" s="1"/>
  <c r="CS34" i="1"/>
  <c r="AB34" i="1"/>
  <c r="R34" i="1"/>
  <c r="CY34" i="1" s="1"/>
  <c r="X34" i="1" s="1"/>
  <c r="CS33" i="1"/>
  <c r="AB33" i="1"/>
  <c r="R33" i="1"/>
  <c r="CX3" i="3"/>
  <c r="CX5" i="3"/>
  <c r="CU1" i="3"/>
  <c r="CW3" i="3"/>
  <c r="CW5" i="3"/>
  <c r="CX8" i="3"/>
  <c r="CX1060" i="3"/>
  <c r="CX1056" i="3"/>
  <c r="CX1037" i="3"/>
  <c r="CX1035" i="3"/>
  <c r="CX1033" i="3"/>
  <c r="CX1031" i="3"/>
  <c r="CX1029" i="3"/>
  <c r="CX1027" i="3"/>
  <c r="CW1022" i="3"/>
  <c r="CX1022" i="3"/>
  <c r="CX1004" i="3"/>
  <c r="CX1002" i="3"/>
  <c r="CV966" i="3"/>
  <c r="CX955" i="3"/>
  <c r="CX947" i="3"/>
  <c r="CX944" i="3"/>
  <c r="CX941" i="3"/>
  <c r="CX936" i="3"/>
  <c r="CX925" i="3"/>
  <c r="CX912" i="3"/>
  <c r="CX909" i="3"/>
  <c r="CX901" i="3"/>
  <c r="CX898" i="3"/>
  <c r="CX864" i="3"/>
  <c r="CX861" i="3"/>
  <c r="Q49" i="1"/>
  <c r="Q48" i="1"/>
  <c r="Q46" i="1"/>
  <c r="CZ45" i="1"/>
  <c r="Y45" i="1" s="1"/>
  <c r="Q45" i="1"/>
  <c r="CP45" i="1" s="1"/>
  <c r="O45" i="1" s="1"/>
  <c r="CX47" i="3"/>
  <c r="CV44" i="3"/>
  <c r="CX44" i="3"/>
  <c r="CU44" i="3"/>
  <c r="CX45" i="3"/>
  <c r="CX48" i="3"/>
  <c r="CX52" i="3"/>
  <c r="S37" i="1"/>
  <c r="CZ35" i="1"/>
  <c r="Y35" i="1" s="1"/>
  <c r="Q35" i="1"/>
  <c r="CZ34" i="1"/>
  <c r="Y34" i="1" s="1"/>
  <c r="Q34" i="1"/>
  <c r="CP34" i="1" s="1"/>
  <c r="O34" i="1" s="1"/>
  <c r="CZ33" i="1"/>
  <c r="Y33" i="1" s="1"/>
  <c r="Q33" i="1"/>
  <c r="CU9" i="3"/>
  <c r="CX10" i="3"/>
  <c r="CX12" i="3"/>
  <c r="CX15" i="3"/>
  <c r="CV9" i="3"/>
  <c r="CW10" i="3"/>
  <c r="CW12" i="3"/>
  <c r="CX14" i="3"/>
  <c r="CX1047" i="3"/>
  <c r="CV1020" i="3"/>
  <c r="CX1020" i="3"/>
  <c r="CX1017" i="3"/>
  <c r="CW1015" i="3"/>
  <c r="CV1013" i="3"/>
  <c r="CX1001" i="3"/>
  <c r="CX993" i="3"/>
  <c r="CX986" i="3"/>
  <c r="CX982" i="3"/>
  <c r="CX978" i="3"/>
  <c r="CW974" i="3"/>
  <c r="CX972" i="3"/>
  <c r="CX964" i="3"/>
  <c r="CX945" i="3"/>
  <c r="CW931" i="3"/>
  <c r="CX923" i="3"/>
  <c r="CX918" i="3"/>
  <c r="CX896" i="3"/>
  <c r="CX894" i="3"/>
  <c r="CX886" i="3"/>
  <c r="CX883" i="3"/>
  <c r="CX875" i="3"/>
  <c r="CX859" i="3"/>
  <c r="CX857" i="3"/>
  <c r="CU53" i="3"/>
  <c r="CX54" i="3"/>
  <c r="CW54" i="3"/>
  <c r="CQ45" i="1"/>
  <c r="CT44" i="1"/>
  <c r="S44" i="1"/>
  <c r="CS43" i="1"/>
  <c r="R43" i="1"/>
  <c r="CZ43" i="1" s="1"/>
  <c r="Y43" i="1" s="1"/>
  <c r="CS42" i="1"/>
  <c r="R42" i="1"/>
  <c r="CZ42" i="1" s="1"/>
  <c r="Y42" i="1" s="1"/>
  <c r="CS41" i="1"/>
  <c r="I41" i="1"/>
  <c r="CS40" i="1"/>
  <c r="R40" i="1"/>
  <c r="CZ40" i="1" s="1"/>
  <c r="Y40" i="1" s="1"/>
  <c r="CS39" i="1"/>
  <c r="CS38" i="1"/>
  <c r="R38" i="1"/>
  <c r="CZ38" i="1" s="1"/>
  <c r="Y38" i="1" s="1"/>
  <c r="CS37" i="1"/>
  <c r="R37" i="1"/>
  <c r="CX17" i="3"/>
  <c r="CX19" i="3"/>
  <c r="CX23" i="3"/>
  <c r="CU17" i="3"/>
  <c r="CW19" i="3"/>
  <c r="CX22" i="3"/>
  <c r="CQ35" i="1"/>
  <c r="CQ34" i="1"/>
  <c r="CQ33" i="1"/>
  <c r="CT32" i="1"/>
  <c r="S32" i="1"/>
  <c r="CX1010" i="3"/>
  <c r="CX990" i="3"/>
  <c r="CW989" i="3"/>
  <c r="CX987" i="3"/>
  <c r="CX975" i="3"/>
  <c r="CX959" i="3"/>
  <c r="CX956" i="3"/>
  <c r="CX951" i="3"/>
  <c r="CX940" i="3"/>
  <c r="CX937" i="3"/>
  <c r="CX932" i="3"/>
  <c r="CX929" i="3"/>
  <c r="CX926" i="3"/>
  <c r="CX911" i="3"/>
  <c r="CX905" i="3"/>
  <c r="CX884" i="3"/>
  <c r="CW873" i="3"/>
  <c r="CX868" i="3"/>
  <c r="CV26" i="3"/>
  <c r="CW28" i="3"/>
  <c r="CX31" i="3"/>
  <c r="CX26" i="3"/>
  <c r="CX28" i="3"/>
  <c r="CU26" i="3"/>
  <c r="CX30" i="3"/>
  <c r="CX34" i="3"/>
  <c r="CX1014" i="3"/>
  <c r="CX1009" i="3"/>
  <c r="CX1007" i="3"/>
  <c r="CX997" i="3"/>
  <c r="CX971" i="3"/>
  <c r="CW968" i="3"/>
  <c r="CX963" i="3"/>
  <c r="CX960" i="3"/>
  <c r="CW946" i="3"/>
  <c r="CX930" i="3"/>
  <c r="CX919" i="3"/>
  <c r="CX917" i="3"/>
  <c r="CV914" i="3"/>
  <c r="CX890" i="3"/>
  <c r="CX879" i="3"/>
  <c r="CV871" i="3"/>
  <c r="CX968" i="3"/>
  <c r="CX966" i="3"/>
  <c r="CV959" i="3"/>
  <c r="CV944" i="3"/>
  <c r="CV929" i="3"/>
  <c r="CX914" i="3"/>
  <c r="CV909" i="3"/>
  <c r="CV883" i="3"/>
  <c r="CX873" i="3"/>
  <c r="CX871" i="3"/>
  <c r="CX854" i="3"/>
  <c r="CX853" i="3"/>
  <c r="CW850" i="3"/>
  <c r="CX850" i="3"/>
  <c r="CX843" i="3"/>
  <c r="CX840" i="3"/>
  <c r="CX835" i="3"/>
  <c r="CX827" i="3"/>
  <c r="CX824" i="3"/>
  <c r="CX819" i="3"/>
  <c r="CX814" i="3"/>
  <c r="CX793" i="3"/>
  <c r="CX785" i="3"/>
  <c r="CX780" i="3"/>
  <c r="CX777" i="3"/>
  <c r="CX770" i="3"/>
  <c r="CX767" i="3"/>
  <c r="CX762" i="3"/>
  <c r="CX757" i="3"/>
  <c r="CX752" i="3"/>
  <c r="CX747" i="3"/>
  <c r="CX742" i="3"/>
  <c r="CX731" i="3"/>
  <c r="CX726" i="3"/>
  <c r="CX723" i="3"/>
  <c r="CX715" i="3"/>
  <c r="CX710" i="3"/>
  <c r="CX705" i="3"/>
  <c r="CW848" i="3"/>
  <c r="CX848" i="3"/>
  <c r="CX846" i="3"/>
  <c r="CX833" i="3"/>
  <c r="CX817" i="3"/>
  <c r="CW809" i="3"/>
  <c r="CX807" i="3"/>
  <c r="CX802" i="3"/>
  <c r="CX794" i="3"/>
  <c r="CX791" i="3"/>
  <c r="CX786" i="3"/>
  <c r="CX783" i="3"/>
  <c r="CX778" i="3"/>
  <c r="CX775" i="3"/>
  <c r="CX765" i="3"/>
  <c r="CX760" i="3"/>
  <c r="CX755" i="3"/>
  <c r="CX750" i="3"/>
  <c r="CX745" i="3"/>
  <c r="CX740" i="3"/>
  <c r="CX737" i="3"/>
  <c r="CX721" i="3"/>
  <c r="CX683" i="3"/>
  <c r="CV847" i="3"/>
  <c r="CX839" i="3"/>
  <c r="CX831" i="3"/>
  <c r="CX823" i="3"/>
  <c r="CW810" i="3"/>
  <c r="CX805" i="3"/>
  <c r="CX800" i="3"/>
  <c r="CX797" i="3"/>
  <c r="CX789" i="3"/>
  <c r="CW773" i="3"/>
  <c r="CX771" i="3"/>
  <c r="CX763" i="3"/>
  <c r="CX753" i="3"/>
  <c r="CX748" i="3"/>
  <c r="CX743" i="3"/>
  <c r="CX738" i="3"/>
  <c r="CX735" i="3"/>
  <c r="CX730" i="3"/>
  <c r="CX727" i="3"/>
  <c r="CX719" i="3"/>
  <c r="CX698" i="3"/>
  <c r="CX678" i="3"/>
  <c r="CX842" i="3"/>
  <c r="CX837" i="3"/>
  <c r="CX832" i="3"/>
  <c r="CX829" i="3"/>
  <c r="CX826" i="3"/>
  <c r="CX821" i="3"/>
  <c r="CX813" i="3"/>
  <c r="CX806" i="3"/>
  <c r="CX803" i="3"/>
  <c r="CX798" i="3"/>
  <c r="CX795" i="3"/>
  <c r="CX787" i="3"/>
  <c r="CX782" i="3"/>
  <c r="CW774" i="3"/>
  <c r="CX769" i="3"/>
  <c r="CX733" i="3"/>
  <c r="CX728" i="3"/>
  <c r="CX725" i="3"/>
  <c r="CX717" i="3"/>
  <c r="CX712" i="3"/>
  <c r="CX707" i="3"/>
  <c r="CX702" i="3"/>
  <c r="CW837" i="3"/>
  <c r="CV835" i="3"/>
  <c r="CW829" i="3"/>
  <c r="CV821" i="3"/>
  <c r="CV819" i="3"/>
  <c r="CV817" i="3"/>
  <c r="CX810" i="3"/>
  <c r="CW800" i="3"/>
  <c r="CW791" i="3"/>
  <c r="CV789" i="3"/>
  <c r="CW780" i="3"/>
  <c r="CX774" i="3"/>
  <c r="CW767" i="3"/>
  <c r="CV765" i="3"/>
  <c r="CV760" i="3"/>
  <c r="CV755" i="3"/>
  <c r="CV750" i="3"/>
  <c r="CV745" i="3"/>
  <c r="CW740" i="3"/>
  <c r="CW735" i="3"/>
  <c r="CV733" i="3"/>
  <c r="CV721" i="3"/>
  <c r="CW719" i="3"/>
  <c r="CV715" i="3"/>
  <c r="CV710" i="3"/>
  <c r="CV705" i="3"/>
  <c r="CX699" i="3"/>
  <c r="CW681" i="3"/>
  <c r="CX681" i="3"/>
  <c r="CX679" i="3"/>
  <c r="CW671" i="3"/>
  <c r="CX660" i="3"/>
  <c r="CW642" i="3"/>
  <c r="CX634" i="3"/>
  <c r="CX629" i="3"/>
  <c r="CX624" i="3"/>
  <c r="CX621" i="3"/>
  <c r="CW592" i="3"/>
  <c r="CW581" i="3"/>
  <c r="CW570" i="3"/>
  <c r="CW696" i="3"/>
  <c r="CX696" i="3"/>
  <c r="CX694" i="3"/>
  <c r="CX669" i="3"/>
  <c r="CW666" i="3"/>
  <c r="CW650" i="3"/>
  <c r="CX648" i="3"/>
  <c r="CX640" i="3"/>
  <c r="CV627" i="3"/>
  <c r="CX617" i="3"/>
  <c r="CW614" i="3"/>
  <c r="CX606" i="3"/>
  <c r="CX601" i="3"/>
  <c r="CW598" i="3"/>
  <c r="CX590" i="3"/>
  <c r="CX579" i="3"/>
  <c r="CX568" i="3"/>
  <c r="CW565" i="3"/>
  <c r="CX554" i="3"/>
  <c r="CW551" i="3"/>
  <c r="CW691" i="3"/>
  <c r="CX691" i="3"/>
  <c r="CX689" i="3"/>
  <c r="CX664" i="3"/>
  <c r="CX661" i="3"/>
  <c r="CX659" i="3"/>
  <c r="CX654" i="3"/>
  <c r="CX651" i="3"/>
  <c r="CV638" i="3"/>
  <c r="CX630" i="3"/>
  <c r="CW612" i="3"/>
  <c r="CV604" i="3"/>
  <c r="CX596" i="3"/>
  <c r="CX563" i="3"/>
  <c r="CW560" i="3"/>
  <c r="CW549" i="3"/>
  <c r="CX544" i="3"/>
  <c r="CW686" i="3"/>
  <c r="CX686" i="3"/>
  <c r="CX684" i="3"/>
  <c r="CW676" i="3"/>
  <c r="CX676" i="3"/>
  <c r="CX674" i="3"/>
  <c r="CV657" i="3"/>
  <c r="CX647" i="3"/>
  <c r="CW644" i="3"/>
  <c r="CW636" i="3"/>
  <c r="CX618" i="3"/>
  <c r="CX610" i="3"/>
  <c r="CX607" i="3"/>
  <c r="CV594" i="3"/>
  <c r="CX586" i="3"/>
  <c r="CW583" i="3"/>
  <c r="CX575" i="3"/>
  <c r="CW572" i="3"/>
  <c r="CX558" i="3"/>
  <c r="CX671" i="3"/>
  <c r="CX666" i="3"/>
  <c r="CX657" i="3"/>
  <c r="CX644" i="3"/>
  <c r="CX642" i="3"/>
  <c r="CX638" i="3"/>
  <c r="CX636" i="3"/>
  <c r="CX627" i="3"/>
  <c r="CX614" i="3"/>
  <c r="CX612" i="3"/>
  <c r="CX604" i="3"/>
  <c r="CX598" i="3"/>
  <c r="CX594" i="3"/>
  <c r="CX592" i="3"/>
  <c r="CX583" i="3"/>
  <c r="CX581" i="3"/>
  <c r="CX572" i="3"/>
  <c r="CX570" i="3"/>
  <c r="CX565" i="3"/>
  <c r="CX560" i="3"/>
  <c r="CX551" i="3"/>
  <c r="CX549" i="3"/>
  <c r="CV548" i="3"/>
  <c r="CX548" i="3"/>
  <c r="CX545" i="3"/>
  <c r="CV532" i="3"/>
  <c r="CX532" i="3"/>
  <c r="CX529" i="3"/>
  <c r="CX525" i="3"/>
  <c r="CW517" i="3"/>
  <c r="CX517" i="3"/>
  <c r="CX512" i="3"/>
  <c r="CX504" i="3"/>
  <c r="CX478" i="3"/>
  <c r="CX470" i="3"/>
  <c r="CW467" i="3"/>
  <c r="CX462" i="3"/>
  <c r="CX454" i="3"/>
  <c r="CX435" i="3"/>
  <c r="CX542" i="3"/>
  <c r="CV527" i="3"/>
  <c r="CX527" i="3"/>
  <c r="CX524" i="3"/>
  <c r="CW522" i="3"/>
  <c r="CX522" i="3"/>
  <c r="CX520" i="3"/>
  <c r="CX500" i="3"/>
  <c r="CX497" i="3"/>
  <c r="CX492" i="3"/>
  <c r="CX484" i="3"/>
  <c r="CV465" i="3"/>
  <c r="CW460" i="3"/>
  <c r="CX449" i="3"/>
  <c r="CX444" i="3"/>
  <c r="CX408" i="3"/>
  <c r="CX541" i="3"/>
  <c r="CW539" i="3"/>
  <c r="CX539" i="3"/>
  <c r="CX535" i="3"/>
  <c r="CV515" i="3"/>
  <c r="CX513" i="3"/>
  <c r="CX508" i="3"/>
  <c r="CW490" i="3"/>
  <c r="CW482" i="3"/>
  <c r="CX477" i="3"/>
  <c r="CW474" i="3"/>
  <c r="CX463" i="3"/>
  <c r="CX458" i="3"/>
  <c r="CV447" i="3"/>
  <c r="CX546" i="3"/>
  <c r="CV537" i="3"/>
  <c r="CX537" i="3"/>
  <c r="CX534" i="3"/>
  <c r="CX530" i="3"/>
  <c r="CW503" i="3"/>
  <c r="CX501" i="3"/>
  <c r="CX496" i="3"/>
  <c r="CX493" i="3"/>
  <c r="CX488" i="3"/>
  <c r="CX485" i="3"/>
  <c r="CV480" i="3"/>
  <c r="CW472" i="3"/>
  <c r="CX453" i="3"/>
  <c r="CX450" i="3"/>
  <c r="CX515" i="3"/>
  <c r="CX490" i="3"/>
  <c r="CX482" i="3"/>
  <c r="CX480" i="3"/>
  <c r="CX474" i="3"/>
  <c r="CX472" i="3"/>
  <c r="CX467" i="3"/>
  <c r="CX465" i="3"/>
  <c r="CX460" i="3"/>
  <c r="CV453" i="3"/>
  <c r="CX447" i="3"/>
  <c r="CX441" i="3"/>
  <c r="CX436" i="3"/>
  <c r="CX431" i="3"/>
  <c r="CX423" i="3"/>
  <c r="CX413" i="3"/>
  <c r="CW411" i="3"/>
  <c r="CX411" i="3"/>
  <c r="CX409" i="3"/>
  <c r="CX381" i="3"/>
  <c r="CX378" i="3"/>
  <c r="CX367" i="3"/>
  <c r="CX365" i="3"/>
  <c r="CW362" i="3"/>
  <c r="CX357" i="3"/>
  <c r="CX354" i="3"/>
  <c r="CW340" i="3"/>
  <c r="CW302" i="3"/>
  <c r="CW442" i="3"/>
  <c r="CV429" i="3"/>
  <c r="CX429" i="3"/>
  <c r="CX426" i="3"/>
  <c r="CX420" i="3"/>
  <c r="CX406" i="3"/>
  <c r="CX385" i="3"/>
  <c r="CX382" i="3"/>
  <c r="CX373" i="3"/>
  <c r="CV360" i="3"/>
  <c r="CX349" i="3"/>
  <c r="CX346" i="3"/>
  <c r="CX341" i="3"/>
  <c r="CX338" i="3"/>
  <c r="CX335" i="3"/>
  <c r="CX330" i="3"/>
  <c r="CX315" i="3"/>
  <c r="CW300" i="3"/>
  <c r="CX439" i="3"/>
  <c r="CV435" i="3"/>
  <c r="CX417" i="3"/>
  <c r="CX405" i="3"/>
  <c r="CX402" i="3"/>
  <c r="CX401" i="3"/>
  <c r="CV401" i="3"/>
  <c r="CX397" i="3"/>
  <c r="CX386" i="3"/>
  <c r="CX371" i="3"/>
  <c r="CX358" i="3"/>
  <c r="CW355" i="3"/>
  <c r="CX339" i="3"/>
  <c r="CX443" i="3"/>
  <c r="CX432" i="3"/>
  <c r="CX414" i="3"/>
  <c r="CX394" i="3"/>
  <c r="CX393" i="3"/>
  <c r="CV393" i="3"/>
  <c r="CX389" i="3"/>
  <c r="CX377" i="3"/>
  <c r="CX353" i="3"/>
  <c r="CX350" i="3"/>
  <c r="CX345" i="3"/>
  <c r="CX342" i="3"/>
  <c r="CX334" i="3"/>
  <c r="CX331" i="3"/>
  <c r="CV385" i="3"/>
  <c r="CV381" i="3"/>
  <c r="CV377" i="3"/>
  <c r="CX362" i="3"/>
  <c r="CX360" i="3"/>
  <c r="CV353" i="3"/>
  <c r="CV338" i="3"/>
  <c r="CV323" i="3"/>
  <c r="CX323" i="3"/>
  <c r="CX318" i="3"/>
  <c r="CX316" i="3"/>
  <c r="CX312" i="3"/>
  <c r="CX282" i="3"/>
  <c r="CX280" i="3"/>
  <c r="CX278" i="3"/>
  <c r="CW273" i="3"/>
  <c r="CX273" i="3"/>
  <c r="CX311" i="3"/>
  <c r="CX302" i="3"/>
  <c r="CX300" i="3"/>
  <c r="CX296" i="3"/>
  <c r="CX292" i="3"/>
  <c r="CW271" i="3"/>
  <c r="CX271" i="3"/>
  <c r="CX258" i="3"/>
  <c r="CX244" i="3"/>
  <c r="CX328" i="3"/>
  <c r="CV309" i="3"/>
  <c r="CX309" i="3"/>
  <c r="CX306" i="3"/>
  <c r="CW299" i="3"/>
  <c r="CX297" i="3"/>
  <c r="CW290" i="3"/>
  <c r="CX290" i="3"/>
  <c r="CX266" i="3"/>
  <c r="CW256" i="3"/>
  <c r="CX248" i="3"/>
  <c r="CX327" i="3"/>
  <c r="CW325" i="3"/>
  <c r="CX325" i="3"/>
  <c r="CX321" i="3"/>
  <c r="CX319" i="3"/>
  <c r="CX313" i="3"/>
  <c r="CW288" i="3"/>
  <c r="CX288" i="3"/>
  <c r="CX286" i="3"/>
  <c r="CX276" i="3"/>
  <c r="CV269" i="3"/>
  <c r="CX263" i="3"/>
  <c r="CX262" i="3"/>
  <c r="CV262" i="3"/>
  <c r="CX254" i="3"/>
  <c r="CV251" i="3"/>
  <c r="CX246" i="3"/>
  <c r="CX269" i="3"/>
  <c r="CX256" i="3"/>
  <c r="CX251" i="3"/>
  <c r="CV244" i="3"/>
  <c r="CW234" i="3"/>
  <c r="CX234" i="3"/>
  <c r="CX225" i="3"/>
  <c r="CW175" i="3"/>
  <c r="CX170" i="3"/>
  <c r="CX162" i="3"/>
  <c r="CX151" i="3"/>
  <c r="CX143" i="3"/>
  <c r="CV241" i="3"/>
  <c r="CV232" i="3"/>
  <c r="CX232" i="3"/>
  <c r="CX229" i="3"/>
  <c r="CX223" i="3"/>
  <c r="CX217" i="3"/>
  <c r="CW215" i="3"/>
  <c r="CX215" i="3"/>
  <c r="CX213" i="3"/>
  <c r="CX206" i="3"/>
  <c r="CX202" i="3"/>
  <c r="CX198" i="3"/>
  <c r="CX193" i="3"/>
  <c r="CX191" i="3"/>
  <c r="CX181" i="3"/>
  <c r="CW141" i="3"/>
  <c r="CX136" i="3"/>
  <c r="CX238" i="3"/>
  <c r="CX185" i="3"/>
  <c r="CX184" i="3"/>
  <c r="CW182" i="3"/>
  <c r="CX237" i="3"/>
  <c r="CX221" i="3"/>
  <c r="CX209" i="3"/>
  <c r="CV205" i="3"/>
  <c r="CV201" i="3"/>
  <c r="CV197" i="3"/>
  <c r="CX187" i="3"/>
  <c r="CX156" i="3"/>
  <c r="CX182" i="3"/>
  <c r="CW174" i="3"/>
  <c r="CX159" i="3"/>
  <c r="CX157" i="3"/>
  <c r="CX152" i="3"/>
  <c r="CX144" i="3"/>
  <c r="CV129" i="3"/>
  <c r="CX129" i="3"/>
  <c r="CW116" i="3"/>
  <c r="CX116" i="3"/>
  <c r="CW113" i="3"/>
  <c r="CX106" i="3"/>
  <c r="CX171" i="3"/>
  <c r="CX163" i="3"/>
  <c r="CX137" i="3"/>
  <c r="CX126" i="3"/>
  <c r="CX125" i="3"/>
  <c r="CW122" i="3"/>
  <c r="CX122" i="3"/>
  <c r="CV115" i="3"/>
  <c r="CX114" i="3"/>
  <c r="CX107" i="3"/>
  <c r="CX175" i="3"/>
  <c r="CV156" i="3"/>
  <c r="CX148" i="3"/>
  <c r="CX141" i="3"/>
  <c r="CX134" i="3"/>
  <c r="CW120" i="3"/>
  <c r="CX120" i="3"/>
  <c r="CV111" i="3"/>
  <c r="CW181" i="3"/>
  <c r="CX179" i="3"/>
  <c r="CX167" i="3"/>
  <c r="CX139" i="3"/>
  <c r="CX133" i="3"/>
  <c r="CW131" i="3"/>
  <c r="CX131" i="3"/>
  <c r="CV119" i="3"/>
  <c r="CX118" i="3"/>
  <c r="CX109" i="3"/>
  <c r="CX101" i="3"/>
  <c r="CX98" i="3"/>
  <c r="CW58" i="3"/>
  <c r="CX49" i="3"/>
  <c r="CW46" i="3"/>
  <c r="CX46" i="3"/>
  <c r="CW105" i="3"/>
  <c r="CV104" i="3"/>
  <c r="CX97" i="3"/>
  <c r="CX95" i="3"/>
  <c r="CX93" i="3"/>
  <c r="CX91" i="3"/>
  <c r="CX89" i="3"/>
  <c r="CX87" i="3"/>
  <c r="CX85" i="3"/>
  <c r="CX83" i="3"/>
  <c r="CX56" i="3"/>
  <c r="CX53" i="3"/>
  <c r="CV53" i="3"/>
  <c r="CX50" i="3"/>
  <c r="CX113" i="3"/>
  <c r="CX111" i="3"/>
  <c r="CW106" i="3"/>
  <c r="CX103" i="3"/>
  <c r="CX82" i="3"/>
  <c r="CX55" i="3"/>
  <c r="CX51" i="3"/>
  <c r="CW45" i="3"/>
  <c r="CX43" i="3"/>
  <c r="CX40" i="3"/>
  <c r="CW37" i="3"/>
  <c r="CX79" i="3"/>
  <c r="CX78" i="3"/>
  <c r="CX75" i="3"/>
  <c r="CX74" i="3"/>
  <c r="CX72" i="3"/>
  <c r="CX71" i="3"/>
  <c r="CX69" i="3"/>
  <c r="CX67" i="3"/>
  <c r="CV67" i="3"/>
  <c r="CX62" i="3"/>
  <c r="CX41" i="3"/>
  <c r="CX64" i="3"/>
  <c r="CX60" i="3"/>
  <c r="CX59" i="3"/>
  <c r="CW69" i="3"/>
  <c r="CX33" i="3"/>
  <c r="CX32" i="3"/>
  <c r="CW27" i="3"/>
  <c r="CX24" i="3"/>
  <c r="CW13" i="3"/>
  <c r="CX37" i="3"/>
  <c r="CX25" i="3"/>
  <c r="CX16" i="3"/>
  <c r="CW11" i="3"/>
  <c r="CX6" i="3"/>
  <c r="CX35" i="3"/>
  <c r="CX20" i="3"/>
  <c r="CV17" i="3"/>
  <c r="CX9" i="3"/>
  <c r="CX7" i="3"/>
  <c r="CW4" i="3"/>
  <c r="CX1" i="3"/>
  <c r="CX29" i="3"/>
  <c r="CX21" i="3"/>
  <c r="CW18" i="3"/>
  <c r="CW2" i="3"/>
  <c r="CX27" i="3"/>
  <c r="CV1" i="3"/>
  <c r="CX18" i="3"/>
  <c r="CX13" i="3"/>
  <c r="CX11" i="3"/>
  <c r="CX4" i="3"/>
  <c r="CX2" i="3"/>
  <c r="H804" i="7" l="1"/>
  <c r="J875" i="7"/>
  <c r="J648" i="7"/>
  <c r="J652" i="7"/>
  <c r="J823" i="7"/>
  <c r="O467" i="7"/>
  <c r="J266" i="7"/>
  <c r="H875" i="7"/>
  <c r="H879" i="7"/>
  <c r="J170" i="7"/>
  <c r="J174" i="7"/>
  <c r="J289" i="7"/>
  <c r="J293" i="7"/>
  <c r="J97" i="7"/>
  <c r="J93" i="7"/>
  <c r="H652" i="7"/>
  <c r="H648" i="7"/>
  <c r="J389" i="7"/>
  <c r="J385" i="7"/>
  <c r="J207" i="7"/>
  <c r="J337" i="7"/>
  <c r="J341" i="7"/>
  <c r="H293" i="7"/>
  <c r="H289" i="7"/>
  <c r="H170" i="7"/>
  <c r="J804" i="7"/>
  <c r="P862" i="7"/>
  <c r="J879" i="7" s="1"/>
  <c r="J233" i="7"/>
  <c r="J229" i="7"/>
  <c r="H385" i="7"/>
  <c r="H389" i="7"/>
  <c r="H883" i="7"/>
  <c r="H93" i="7"/>
  <c r="H97" i="7"/>
  <c r="GM163" i="1"/>
  <c r="GN163" i="1" s="1"/>
  <c r="AF341" i="1"/>
  <c r="S368" i="1"/>
  <c r="DZ910" i="1"/>
  <c r="DM955" i="1"/>
  <c r="GB910" i="1"/>
  <c r="ES955" i="1"/>
  <c r="GM34" i="1"/>
  <c r="GN34" i="1" s="1"/>
  <c r="GM45" i="1"/>
  <c r="GN45" i="1" s="1"/>
  <c r="GB127" i="1"/>
  <c r="ES176" i="1"/>
  <c r="BA368" i="1"/>
  <c r="CJ341" i="1"/>
  <c r="DW910" i="1"/>
  <c r="DJ955" i="1"/>
  <c r="GB341" i="1"/>
  <c r="ES368" i="1"/>
  <c r="CJ434" i="1"/>
  <c r="BA457" i="1"/>
  <c r="AH434" i="1"/>
  <c r="U457" i="1"/>
  <c r="DU127" i="1"/>
  <c r="DH176" i="1"/>
  <c r="FW176" i="1"/>
  <c r="CJ523" i="1"/>
  <c r="BA544" i="1"/>
  <c r="EA910" i="1"/>
  <c r="DN955" i="1"/>
  <c r="DH35" i="3"/>
  <c r="DI35" i="3"/>
  <c r="DJ35" i="3" s="1"/>
  <c r="DF35" i="3"/>
  <c r="DG35" i="3"/>
  <c r="DI62" i="3"/>
  <c r="DG62" i="3"/>
  <c r="DH62" i="3"/>
  <c r="DF62" i="3"/>
  <c r="DJ62" i="3" s="1"/>
  <c r="DF78" i="3"/>
  <c r="DJ78" i="3" s="1"/>
  <c r="DH78" i="3"/>
  <c r="DI78" i="3"/>
  <c r="DG78" i="3"/>
  <c r="DH113" i="3"/>
  <c r="DI113" i="3"/>
  <c r="DF113" i="3"/>
  <c r="DG113" i="3"/>
  <c r="DJ113" i="3" s="1"/>
  <c r="DH97" i="3"/>
  <c r="DI97" i="3"/>
  <c r="DJ97" i="3" s="1"/>
  <c r="DF97" i="3"/>
  <c r="DG97" i="3"/>
  <c r="DG131" i="3"/>
  <c r="DJ131" i="3" s="1"/>
  <c r="DH131" i="3"/>
  <c r="DF131" i="3"/>
  <c r="DI131" i="3"/>
  <c r="DH114" i="3"/>
  <c r="DI114" i="3"/>
  <c r="DF114" i="3"/>
  <c r="DJ114" i="3" s="1"/>
  <c r="DG114" i="3"/>
  <c r="DH237" i="3"/>
  <c r="DI237" i="3"/>
  <c r="DF237" i="3"/>
  <c r="DJ237" i="3" s="1"/>
  <c r="DG237" i="3"/>
  <c r="DF11" i="3"/>
  <c r="DG11" i="3"/>
  <c r="DJ11" i="3" s="1"/>
  <c r="DH11" i="3"/>
  <c r="DI11" i="3"/>
  <c r="DH33" i="3"/>
  <c r="DI33" i="3"/>
  <c r="DF33" i="3"/>
  <c r="DJ33" i="3" s="1"/>
  <c r="DG33" i="3"/>
  <c r="DH67" i="3"/>
  <c r="DF67" i="3"/>
  <c r="DG67" i="3"/>
  <c r="DI67" i="3"/>
  <c r="DJ67" i="3" s="1"/>
  <c r="DF93" i="3"/>
  <c r="DJ93" i="3" s="1"/>
  <c r="DG93" i="3"/>
  <c r="DH93" i="3"/>
  <c r="DI93" i="3"/>
  <c r="DH175" i="3"/>
  <c r="DI175" i="3"/>
  <c r="DG175" i="3"/>
  <c r="DJ175" i="3" s="1"/>
  <c r="DF175" i="3"/>
  <c r="DH137" i="3"/>
  <c r="DI137" i="3"/>
  <c r="DG137" i="3"/>
  <c r="DF137" i="3"/>
  <c r="DJ137" i="3" s="1"/>
  <c r="DG187" i="3"/>
  <c r="DH187" i="3"/>
  <c r="DI187" i="3"/>
  <c r="DJ187" i="3" s="1"/>
  <c r="DF187" i="3"/>
  <c r="DH184" i="3"/>
  <c r="DI184" i="3"/>
  <c r="DF184" i="3"/>
  <c r="DJ184" i="3" s="1"/>
  <c r="DG184" i="3"/>
  <c r="DH198" i="3"/>
  <c r="DI198" i="3"/>
  <c r="DF198" i="3"/>
  <c r="DG198" i="3"/>
  <c r="DJ198" i="3" s="1"/>
  <c r="DH229" i="3"/>
  <c r="DI229" i="3"/>
  <c r="DG229" i="3"/>
  <c r="DF229" i="3"/>
  <c r="DJ229" i="3" s="1"/>
  <c r="DF246" i="3"/>
  <c r="DJ246" i="3" s="1"/>
  <c r="DG246" i="3"/>
  <c r="DH246" i="3"/>
  <c r="DI246" i="3"/>
  <c r="DF286" i="3"/>
  <c r="DJ286" i="3" s="1"/>
  <c r="DH286" i="3"/>
  <c r="DI286" i="3"/>
  <c r="DG286" i="3"/>
  <c r="DI290" i="3"/>
  <c r="DG290" i="3"/>
  <c r="DJ290" i="3" s="1"/>
  <c r="DH290" i="3"/>
  <c r="DF290" i="3"/>
  <c r="DH244" i="3"/>
  <c r="DI244" i="3"/>
  <c r="DJ244" i="3" s="1"/>
  <c r="DF244" i="3"/>
  <c r="DG244" i="3"/>
  <c r="DF292" i="3"/>
  <c r="DJ292" i="3" s="1"/>
  <c r="DH292" i="3"/>
  <c r="DI292" i="3"/>
  <c r="DG292" i="3"/>
  <c r="DH318" i="3"/>
  <c r="DI318" i="3"/>
  <c r="DF318" i="3"/>
  <c r="DJ318" i="3" s="1"/>
  <c r="DG318" i="3"/>
  <c r="DH377" i="3"/>
  <c r="DI377" i="3"/>
  <c r="DJ377" i="3" s="1"/>
  <c r="DF377" i="3"/>
  <c r="DG377" i="3"/>
  <c r="DF386" i="3"/>
  <c r="DG386" i="3"/>
  <c r="DJ386" i="3" s="1"/>
  <c r="DH386" i="3"/>
  <c r="DI386" i="3"/>
  <c r="DH439" i="3"/>
  <c r="DI439" i="3"/>
  <c r="DF439" i="3"/>
  <c r="DJ439" i="3" s="1"/>
  <c r="DG439" i="3"/>
  <c r="DF349" i="3"/>
  <c r="DJ349" i="3" s="1"/>
  <c r="DG349" i="3"/>
  <c r="DH349" i="3"/>
  <c r="DI349" i="3"/>
  <c r="DH409" i="3"/>
  <c r="DI409" i="3"/>
  <c r="DF409" i="3"/>
  <c r="DJ409" i="3" s="1"/>
  <c r="DG409" i="3"/>
  <c r="DI447" i="3"/>
  <c r="DJ447" i="3" s="1"/>
  <c r="DF447" i="3"/>
  <c r="DG447" i="3"/>
  <c r="DH447" i="3"/>
  <c r="DH453" i="3"/>
  <c r="DI453" i="3"/>
  <c r="DJ453" i="3" s="1"/>
  <c r="DF453" i="3"/>
  <c r="DG453" i="3"/>
  <c r="DI463" i="3"/>
  <c r="DF463" i="3"/>
  <c r="DJ463" i="3" s="1"/>
  <c r="DG463" i="3"/>
  <c r="DH463" i="3"/>
  <c r="DI408" i="3"/>
  <c r="DF408" i="3"/>
  <c r="DJ408" i="3" s="1"/>
  <c r="DG408" i="3"/>
  <c r="DH408" i="3"/>
  <c r="DF500" i="3"/>
  <c r="DJ500" i="3" s="1"/>
  <c r="DG500" i="3"/>
  <c r="DH500" i="3"/>
  <c r="DI500" i="3"/>
  <c r="DH524" i="3"/>
  <c r="DI524" i="3"/>
  <c r="DG524" i="3"/>
  <c r="DF524" i="3"/>
  <c r="DJ524" i="3" s="1"/>
  <c r="DF435" i="3"/>
  <c r="DG435" i="3"/>
  <c r="DH435" i="3"/>
  <c r="DI435" i="3"/>
  <c r="DJ435" i="3" s="1"/>
  <c r="DF470" i="3"/>
  <c r="DJ470" i="3" s="1"/>
  <c r="DG470" i="3"/>
  <c r="DH470" i="3"/>
  <c r="DI470" i="3"/>
  <c r="DI517" i="3"/>
  <c r="DG517" i="3"/>
  <c r="DJ517" i="3" s="1"/>
  <c r="DH517" i="3"/>
  <c r="DF517" i="3"/>
  <c r="DG532" i="3"/>
  <c r="DH532" i="3"/>
  <c r="DF532" i="3"/>
  <c r="DI532" i="3"/>
  <c r="DJ532" i="3" s="1"/>
  <c r="DI565" i="3"/>
  <c r="DF565" i="3"/>
  <c r="DG565" i="3"/>
  <c r="DJ565" i="3" s="1"/>
  <c r="DH565" i="3"/>
  <c r="DI583" i="3"/>
  <c r="DF583" i="3"/>
  <c r="DG583" i="3"/>
  <c r="DJ583" i="3" s="1"/>
  <c r="DH583" i="3"/>
  <c r="DI604" i="3"/>
  <c r="DJ604" i="3" s="1"/>
  <c r="DF604" i="3"/>
  <c r="DG604" i="3"/>
  <c r="DH604" i="3"/>
  <c r="DI636" i="3"/>
  <c r="DF636" i="3"/>
  <c r="DG636" i="3"/>
  <c r="DJ636" i="3" s="1"/>
  <c r="DH636" i="3"/>
  <c r="DI657" i="3"/>
  <c r="DJ657" i="3" s="1"/>
  <c r="DF657" i="3"/>
  <c r="DG657" i="3"/>
  <c r="DH657" i="3"/>
  <c r="DF674" i="3"/>
  <c r="DJ674" i="3" s="1"/>
  <c r="DH674" i="3"/>
  <c r="DI674" i="3"/>
  <c r="DG674" i="3"/>
  <c r="DG686" i="3"/>
  <c r="DJ686" i="3" s="1"/>
  <c r="DH686" i="3"/>
  <c r="DF686" i="3"/>
  <c r="DI686" i="3"/>
  <c r="DF654" i="3"/>
  <c r="DJ654" i="3" s="1"/>
  <c r="DG654" i="3"/>
  <c r="DH654" i="3"/>
  <c r="DI654" i="3"/>
  <c r="DH689" i="3"/>
  <c r="DI689" i="3"/>
  <c r="DF689" i="3"/>
  <c r="DJ689" i="3" s="1"/>
  <c r="DG689" i="3"/>
  <c r="DF554" i="3"/>
  <c r="DJ554" i="3" s="1"/>
  <c r="DG554" i="3"/>
  <c r="DH554" i="3"/>
  <c r="DI554" i="3"/>
  <c r="DF590" i="3"/>
  <c r="DJ590" i="3" s="1"/>
  <c r="DG590" i="3"/>
  <c r="DH590" i="3"/>
  <c r="DI590" i="3"/>
  <c r="DI648" i="3"/>
  <c r="DF648" i="3"/>
  <c r="DJ648" i="3" s="1"/>
  <c r="DG648" i="3"/>
  <c r="DH648" i="3"/>
  <c r="DH694" i="3"/>
  <c r="DI694" i="3"/>
  <c r="DG694" i="3"/>
  <c r="DF694" i="3"/>
  <c r="DJ694" i="3" s="1"/>
  <c r="DF629" i="3"/>
  <c r="DJ629" i="3" s="1"/>
  <c r="DG629" i="3"/>
  <c r="DH629" i="3"/>
  <c r="DI629" i="3"/>
  <c r="DH699" i="3"/>
  <c r="DI699" i="3"/>
  <c r="DF699" i="3"/>
  <c r="DJ699" i="3" s="1"/>
  <c r="DG699" i="3"/>
  <c r="DI810" i="3"/>
  <c r="DF810" i="3"/>
  <c r="DG810" i="3"/>
  <c r="DJ810" i="3" s="1"/>
  <c r="DH810" i="3"/>
  <c r="DI707" i="3"/>
  <c r="DF707" i="3"/>
  <c r="DJ707" i="3" s="1"/>
  <c r="DG707" i="3"/>
  <c r="DH707" i="3"/>
  <c r="DH728" i="3"/>
  <c r="DI728" i="3"/>
  <c r="DF728" i="3"/>
  <c r="DG728" i="3"/>
  <c r="DJ728" i="3" s="1"/>
  <c r="DI782" i="3"/>
  <c r="DF782" i="3"/>
  <c r="DJ782" i="3" s="1"/>
  <c r="DG782" i="3"/>
  <c r="DH782" i="3"/>
  <c r="DH803" i="3"/>
  <c r="DI803" i="3"/>
  <c r="DF803" i="3"/>
  <c r="DJ803" i="3" s="1"/>
  <c r="DG803" i="3"/>
  <c r="DF826" i="3"/>
  <c r="DJ826" i="3" s="1"/>
  <c r="DG826" i="3"/>
  <c r="DH826" i="3"/>
  <c r="DI826" i="3"/>
  <c r="DF842" i="3"/>
  <c r="DJ842" i="3" s="1"/>
  <c r="DG842" i="3"/>
  <c r="DH842" i="3"/>
  <c r="DI842" i="3"/>
  <c r="DF727" i="3"/>
  <c r="DG727" i="3"/>
  <c r="DH727" i="3"/>
  <c r="DI727" i="3"/>
  <c r="DJ727" i="3" s="1"/>
  <c r="DH743" i="3"/>
  <c r="DI743" i="3"/>
  <c r="DF743" i="3"/>
  <c r="DJ743" i="3" s="1"/>
  <c r="DG743" i="3"/>
  <c r="DH771" i="3"/>
  <c r="DI771" i="3"/>
  <c r="DF771" i="3"/>
  <c r="DJ771" i="3" s="1"/>
  <c r="DG771" i="3"/>
  <c r="DH800" i="3"/>
  <c r="DI800" i="3"/>
  <c r="DF800" i="3"/>
  <c r="DG800" i="3"/>
  <c r="DJ800" i="3" s="1"/>
  <c r="DF831" i="3"/>
  <c r="DJ831" i="3" s="1"/>
  <c r="DG831" i="3"/>
  <c r="DH831" i="3"/>
  <c r="DI831" i="3"/>
  <c r="DH721" i="3"/>
  <c r="DI721" i="3"/>
  <c r="DJ721" i="3" s="1"/>
  <c r="DF721" i="3"/>
  <c r="DG721" i="3"/>
  <c r="DH750" i="3"/>
  <c r="DI750" i="3"/>
  <c r="DJ750" i="3" s="1"/>
  <c r="DF750" i="3"/>
  <c r="DG750" i="3"/>
  <c r="DH775" i="3"/>
  <c r="DI775" i="3"/>
  <c r="DF775" i="3"/>
  <c r="DJ775" i="3" s="1"/>
  <c r="DG775" i="3"/>
  <c r="DH791" i="3"/>
  <c r="DI791" i="3"/>
  <c r="DF791" i="3"/>
  <c r="DG791" i="3"/>
  <c r="DJ791" i="3" s="1"/>
  <c r="DI848" i="3"/>
  <c r="DG848" i="3"/>
  <c r="DJ848" i="3" s="1"/>
  <c r="DH848" i="3"/>
  <c r="DF848" i="3"/>
  <c r="DH715" i="3"/>
  <c r="DI715" i="3"/>
  <c r="DJ715" i="3" s="1"/>
  <c r="DF715" i="3"/>
  <c r="DG715" i="3"/>
  <c r="DI742" i="3"/>
  <c r="DF742" i="3"/>
  <c r="DJ742" i="3" s="1"/>
  <c r="DG742" i="3"/>
  <c r="DH742" i="3"/>
  <c r="DI762" i="3"/>
  <c r="DF762" i="3"/>
  <c r="DJ762" i="3" s="1"/>
  <c r="DG762" i="3"/>
  <c r="DH762" i="3"/>
  <c r="DH780" i="3"/>
  <c r="DI780" i="3"/>
  <c r="DF780" i="3"/>
  <c r="DG780" i="3"/>
  <c r="DJ780" i="3" s="1"/>
  <c r="DH819" i="3"/>
  <c r="DI819" i="3"/>
  <c r="DJ819" i="3" s="1"/>
  <c r="DF819" i="3"/>
  <c r="DG819" i="3"/>
  <c r="DH840" i="3"/>
  <c r="DI840" i="3"/>
  <c r="DF840" i="3"/>
  <c r="DJ840" i="3" s="1"/>
  <c r="DG840" i="3"/>
  <c r="DF853" i="3"/>
  <c r="DJ853" i="3" s="1"/>
  <c r="DH853" i="3"/>
  <c r="DI853" i="3"/>
  <c r="DG853" i="3"/>
  <c r="DF917" i="3"/>
  <c r="DJ917" i="3" s="1"/>
  <c r="DG917" i="3"/>
  <c r="DH917" i="3"/>
  <c r="DI917" i="3"/>
  <c r="DF960" i="3"/>
  <c r="DG960" i="3"/>
  <c r="DJ960" i="3" s="1"/>
  <c r="DH960" i="3"/>
  <c r="DI960" i="3"/>
  <c r="DH997" i="3"/>
  <c r="DI997" i="3"/>
  <c r="DF997" i="3"/>
  <c r="DJ997" i="3" s="1"/>
  <c r="DG997" i="3"/>
  <c r="DG34" i="3"/>
  <c r="DH34" i="3"/>
  <c r="DF34" i="3"/>
  <c r="DJ34" i="3" s="1"/>
  <c r="DI34" i="3"/>
  <c r="DG26" i="3"/>
  <c r="DH26" i="3"/>
  <c r="DI26" i="3"/>
  <c r="DJ26" i="3" s="1"/>
  <c r="DF26" i="3"/>
  <c r="DF868" i="3"/>
  <c r="DJ868" i="3" s="1"/>
  <c r="DG868" i="3"/>
  <c r="DH868" i="3"/>
  <c r="DI868" i="3"/>
  <c r="DF911" i="3"/>
  <c r="DJ911" i="3" s="1"/>
  <c r="DG911" i="3"/>
  <c r="DH911" i="3"/>
  <c r="DI911" i="3"/>
  <c r="DI937" i="3"/>
  <c r="DF937" i="3"/>
  <c r="DJ937" i="3" s="1"/>
  <c r="DG937" i="3"/>
  <c r="DH937" i="3"/>
  <c r="DH959" i="3"/>
  <c r="DI959" i="3"/>
  <c r="DJ959" i="3" s="1"/>
  <c r="DF959" i="3"/>
  <c r="DG959" i="3"/>
  <c r="DF990" i="3"/>
  <c r="DH990" i="3"/>
  <c r="DI990" i="3"/>
  <c r="DG990" i="3"/>
  <c r="DJ990" i="3" s="1"/>
  <c r="DH17" i="3"/>
  <c r="DI17" i="3"/>
  <c r="DJ17" i="3" s="1"/>
  <c r="DF17" i="3"/>
  <c r="DG17" i="3"/>
  <c r="Q41" i="1"/>
  <c r="S41" i="1"/>
  <c r="DF857" i="3"/>
  <c r="DJ857" i="3" s="1"/>
  <c r="DG857" i="3"/>
  <c r="DH857" i="3"/>
  <c r="DI857" i="3"/>
  <c r="DF886" i="3"/>
  <c r="DG886" i="3"/>
  <c r="DJ886" i="3" s="1"/>
  <c r="DH886" i="3"/>
  <c r="DI886" i="3"/>
  <c r="DF923" i="3"/>
  <c r="DJ923" i="3" s="1"/>
  <c r="DG923" i="3"/>
  <c r="DH923" i="3"/>
  <c r="DI923" i="3"/>
  <c r="DI972" i="3"/>
  <c r="DF972" i="3"/>
  <c r="DJ972" i="3" s="1"/>
  <c r="DG972" i="3"/>
  <c r="DH972" i="3"/>
  <c r="DF986" i="3"/>
  <c r="DJ986" i="3" s="1"/>
  <c r="DH986" i="3"/>
  <c r="DI986" i="3"/>
  <c r="DG986" i="3"/>
  <c r="DF1047" i="3"/>
  <c r="DG1047" i="3"/>
  <c r="DJ1047" i="3" s="1"/>
  <c r="DH1047" i="3"/>
  <c r="DI1047" i="3"/>
  <c r="DG52" i="3"/>
  <c r="DI52" i="3"/>
  <c r="DF52" i="3"/>
  <c r="DJ52" i="3" s="1"/>
  <c r="DH52" i="3"/>
  <c r="DI44" i="3"/>
  <c r="DJ44" i="3" s="1"/>
  <c r="DG44" i="3"/>
  <c r="DH44" i="3"/>
  <c r="DF44" i="3"/>
  <c r="DF861" i="3"/>
  <c r="DG861" i="3"/>
  <c r="DJ861" i="3" s="1"/>
  <c r="DH861" i="3"/>
  <c r="DI861" i="3"/>
  <c r="DH909" i="3"/>
  <c r="DI909" i="3"/>
  <c r="DJ909" i="3" s="1"/>
  <c r="DF909" i="3"/>
  <c r="DG909" i="3"/>
  <c r="DI941" i="3"/>
  <c r="DF941" i="3"/>
  <c r="DJ941" i="3" s="1"/>
  <c r="DG941" i="3"/>
  <c r="DH941" i="3"/>
  <c r="DI1033" i="3"/>
  <c r="DF1033" i="3"/>
  <c r="DG1033" i="3"/>
  <c r="DJ1033" i="3" s="1"/>
  <c r="DH1033" i="3"/>
  <c r="DI1060" i="3"/>
  <c r="DF1060" i="3"/>
  <c r="DG1060" i="3"/>
  <c r="DJ1060" i="3" s="1"/>
  <c r="DH1060" i="3"/>
  <c r="CP38" i="1"/>
  <c r="O38" i="1" s="1"/>
  <c r="GM38" i="1" s="1"/>
  <c r="GN38" i="1" s="1"/>
  <c r="AC61" i="1"/>
  <c r="DI1012" i="3"/>
  <c r="DF1012" i="3"/>
  <c r="DJ1012" i="3" s="1"/>
  <c r="DH1012" i="3"/>
  <c r="DG1012" i="3"/>
  <c r="GM35" i="1"/>
  <c r="GN35" i="1" s="1"/>
  <c r="AZ30" i="1"/>
  <c r="AZ91" i="1"/>
  <c r="F72" i="1"/>
  <c r="EP30" i="1"/>
  <c r="EP91" i="1"/>
  <c r="P68" i="1"/>
  <c r="DI119" i="3"/>
  <c r="DJ119" i="3" s="1"/>
  <c r="DF119" i="3"/>
  <c r="DG119" i="3"/>
  <c r="DH119" i="3"/>
  <c r="DF142" i="3"/>
  <c r="DG142" i="3"/>
  <c r="DJ142" i="3" s="1"/>
  <c r="DH142" i="3"/>
  <c r="DI142" i="3"/>
  <c r="DG145" i="3"/>
  <c r="DH145" i="3"/>
  <c r="DF145" i="3"/>
  <c r="DJ145" i="3" s="1"/>
  <c r="DI145" i="3"/>
  <c r="DG176" i="3"/>
  <c r="DH176" i="3"/>
  <c r="DF176" i="3"/>
  <c r="DJ176" i="3" s="1"/>
  <c r="DI176" i="3"/>
  <c r="DF199" i="3"/>
  <c r="DG199" i="3"/>
  <c r="DJ199" i="3" s="1"/>
  <c r="DI199" i="3"/>
  <c r="DH199" i="3"/>
  <c r="BD206" i="1"/>
  <c r="BD127" i="1"/>
  <c r="F201" i="1"/>
  <c r="CY40" i="1"/>
  <c r="X40" i="1" s="1"/>
  <c r="EU30" i="1"/>
  <c r="P77" i="1"/>
  <c r="EU91" i="1"/>
  <c r="DI86" i="3"/>
  <c r="DF86" i="3"/>
  <c r="DJ86" i="3" s="1"/>
  <c r="DG86" i="3"/>
  <c r="DH86" i="3"/>
  <c r="DG96" i="3"/>
  <c r="DH96" i="3"/>
  <c r="DI96" i="3"/>
  <c r="DF96" i="3"/>
  <c r="DJ96" i="3" s="1"/>
  <c r="CY138" i="1"/>
  <c r="X138" i="1" s="1"/>
  <c r="CZ138" i="1"/>
  <c r="Y138" i="1" s="1"/>
  <c r="DG105" i="3"/>
  <c r="DJ105" i="3" s="1"/>
  <c r="DI105" i="3"/>
  <c r="DF105" i="3"/>
  <c r="DH105" i="3"/>
  <c r="CY145" i="1"/>
  <c r="X145" i="1" s="1"/>
  <c r="CZ145" i="1"/>
  <c r="Y145" i="1" s="1"/>
  <c r="CY167" i="1"/>
  <c r="X167" i="1" s="1"/>
  <c r="GM167" i="1" s="1"/>
  <c r="GN167" i="1" s="1"/>
  <c r="CZ167" i="1"/>
  <c r="Y167" i="1" s="1"/>
  <c r="DI214" i="3"/>
  <c r="DJ214" i="3" s="1"/>
  <c r="DF214" i="3"/>
  <c r="DH214" i="3"/>
  <c r="DG214" i="3"/>
  <c r="DG218" i="3"/>
  <c r="DH218" i="3"/>
  <c r="DF218" i="3"/>
  <c r="DJ218" i="3" s="1"/>
  <c r="DI218" i="3"/>
  <c r="DF1043" i="3"/>
  <c r="DJ1043" i="3" s="1"/>
  <c r="DG1043" i="3"/>
  <c r="DH1043" i="3"/>
  <c r="DI1043" i="3"/>
  <c r="CY46" i="1"/>
  <c r="X46" i="1" s="1"/>
  <c r="GM46" i="1" s="1"/>
  <c r="GN46" i="1" s="1"/>
  <c r="AP30" i="1"/>
  <c r="F70" i="1"/>
  <c r="AP91" i="1"/>
  <c r="EV30" i="1"/>
  <c r="P86" i="1"/>
  <c r="EV91" i="1"/>
  <c r="DG77" i="3"/>
  <c r="DI77" i="3"/>
  <c r="DF77" i="3"/>
  <c r="DJ77" i="3" s="1"/>
  <c r="DH77" i="3"/>
  <c r="DF70" i="3"/>
  <c r="DH70" i="3"/>
  <c r="DI70" i="3"/>
  <c r="DG70" i="3"/>
  <c r="DJ70" i="3" s="1"/>
  <c r="DH76" i="3"/>
  <c r="DF76" i="3"/>
  <c r="DJ76" i="3" s="1"/>
  <c r="DG76" i="3"/>
  <c r="DI76" i="3"/>
  <c r="DH99" i="3"/>
  <c r="DI99" i="3"/>
  <c r="DF99" i="3"/>
  <c r="DG99" i="3"/>
  <c r="DJ99" i="3" s="1"/>
  <c r="DG188" i="3"/>
  <c r="DH188" i="3"/>
  <c r="DF188" i="3"/>
  <c r="DJ188" i="3" s="1"/>
  <c r="DI188" i="3"/>
  <c r="F183" i="1"/>
  <c r="AX206" i="1"/>
  <c r="AX127" i="1"/>
  <c r="DI208" i="3"/>
  <c r="DF208" i="3"/>
  <c r="DJ208" i="3" s="1"/>
  <c r="DG208" i="3"/>
  <c r="DH208" i="3"/>
  <c r="DF205" i="3"/>
  <c r="DG205" i="3"/>
  <c r="DI205" i="3"/>
  <c r="DJ205" i="3" s="1"/>
  <c r="DH205" i="3"/>
  <c r="AD275" i="1"/>
  <c r="DH242" i="3"/>
  <c r="DI242" i="3"/>
  <c r="DF242" i="3"/>
  <c r="DJ242" i="3" s="1"/>
  <c r="DG242" i="3"/>
  <c r="DF1013" i="3"/>
  <c r="DG1013" i="3"/>
  <c r="DH1013" i="3"/>
  <c r="DI1013" i="3"/>
  <c r="DJ1013" i="3" s="1"/>
  <c r="DF1058" i="3"/>
  <c r="DJ1058" i="3" s="1"/>
  <c r="DG1058" i="3"/>
  <c r="DH1058" i="3"/>
  <c r="DI1058" i="3"/>
  <c r="CY38" i="1"/>
  <c r="X38" i="1" s="1"/>
  <c r="V41" i="1"/>
  <c r="EA61" i="1" s="1"/>
  <c r="DI57" i="3"/>
  <c r="DJ57" i="3" s="1"/>
  <c r="DG57" i="3"/>
  <c r="DH57" i="3"/>
  <c r="DF57" i="3"/>
  <c r="CY55" i="1"/>
  <c r="X55" i="1" s="1"/>
  <c r="CZ55" i="1"/>
  <c r="Y55" i="1" s="1"/>
  <c r="EG30" i="1"/>
  <c r="P65" i="1"/>
  <c r="EG91" i="1"/>
  <c r="DI130" i="3"/>
  <c r="DF130" i="3"/>
  <c r="DG130" i="3"/>
  <c r="DJ130" i="3" s="1"/>
  <c r="DH130" i="3"/>
  <c r="DG138" i="3"/>
  <c r="DH138" i="3"/>
  <c r="DF138" i="3"/>
  <c r="DJ138" i="3" s="1"/>
  <c r="DI138" i="3"/>
  <c r="DF169" i="3"/>
  <c r="DJ169" i="3" s="1"/>
  <c r="DG169" i="3"/>
  <c r="DH169" i="3"/>
  <c r="DI169" i="3"/>
  <c r="DF165" i="3"/>
  <c r="DJ165" i="3" s="1"/>
  <c r="DG165" i="3"/>
  <c r="DI165" i="3"/>
  <c r="DH165" i="3"/>
  <c r="DG168" i="3"/>
  <c r="DH168" i="3"/>
  <c r="DF168" i="3"/>
  <c r="DJ168" i="3" s="1"/>
  <c r="DI168" i="3"/>
  <c r="DI180" i="3"/>
  <c r="DJ180" i="3" s="1"/>
  <c r="DF180" i="3"/>
  <c r="DG180" i="3"/>
  <c r="DH180" i="3"/>
  <c r="DI204" i="3"/>
  <c r="DF204" i="3"/>
  <c r="DJ204" i="3" s="1"/>
  <c r="DG204" i="3"/>
  <c r="DH204" i="3"/>
  <c r="BC127" i="1"/>
  <c r="F192" i="1"/>
  <c r="BC206" i="1"/>
  <c r="DI233" i="3"/>
  <c r="DF233" i="3"/>
  <c r="DG233" i="3"/>
  <c r="DJ233" i="3" s="1"/>
  <c r="DH233" i="3"/>
  <c r="T176" i="1"/>
  <c r="AG127" i="1"/>
  <c r="CY244" i="1"/>
  <c r="X244" i="1" s="1"/>
  <c r="CP258" i="1"/>
  <c r="O258" i="1" s="1"/>
  <c r="GM258" i="1" s="1"/>
  <c r="GN258" i="1" s="1"/>
  <c r="DI259" i="3"/>
  <c r="DF259" i="3"/>
  <c r="DJ259" i="3" s="1"/>
  <c r="DG259" i="3"/>
  <c r="DH259" i="3"/>
  <c r="DH260" i="3"/>
  <c r="DF260" i="3"/>
  <c r="DJ260" i="3" s="1"/>
  <c r="DG260" i="3"/>
  <c r="DI260" i="3"/>
  <c r="BB242" i="1"/>
  <c r="BB305" i="1"/>
  <c r="F288" i="1"/>
  <c r="DG270" i="3"/>
  <c r="DJ270" i="3" s="1"/>
  <c r="DI270" i="3"/>
  <c r="DF270" i="3"/>
  <c r="DH270" i="3"/>
  <c r="DH274" i="3"/>
  <c r="DF274" i="3"/>
  <c r="DJ274" i="3" s="1"/>
  <c r="DG274" i="3"/>
  <c r="DI274" i="3"/>
  <c r="AZ368" i="1"/>
  <c r="CI341" i="1"/>
  <c r="AF457" i="1"/>
  <c r="CY436" i="1"/>
  <c r="X436" i="1" s="1"/>
  <c r="CZ436" i="1"/>
  <c r="Y436" i="1" s="1"/>
  <c r="CZ49" i="1"/>
  <c r="Y49" i="1" s="1"/>
  <c r="DZ127" i="1"/>
  <c r="DM176" i="1"/>
  <c r="CZ137" i="1"/>
  <c r="Y137" i="1" s="1"/>
  <c r="GM137" i="1" s="1"/>
  <c r="GN137" i="1" s="1"/>
  <c r="CY140" i="1"/>
  <c r="X140" i="1" s="1"/>
  <c r="CY146" i="1"/>
  <c r="X146" i="1" s="1"/>
  <c r="DY275" i="1"/>
  <c r="CY257" i="1"/>
  <c r="X257" i="1" s="1"/>
  <c r="CZ257" i="1"/>
  <c r="Y257" i="1" s="1"/>
  <c r="EG242" i="1"/>
  <c r="P279" i="1"/>
  <c r="EG305" i="1"/>
  <c r="DF308" i="3"/>
  <c r="DJ308" i="3" s="1"/>
  <c r="DG308" i="3"/>
  <c r="DH308" i="3"/>
  <c r="DI308" i="3"/>
  <c r="P384" i="1"/>
  <c r="EU341" i="1"/>
  <c r="EU398" i="1"/>
  <c r="DG348" i="3"/>
  <c r="DH348" i="3"/>
  <c r="DI348" i="3"/>
  <c r="DF348" i="3"/>
  <c r="DJ348" i="3" s="1"/>
  <c r="DH351" i="3"/>
  <c r="DI351" i="3"/>
  <c r="DF351" i="3"/>
  <c r="DJ351" i="3" s="1"/>
  <c r="DG351" i="3"/>
  <c r="DG361" i="3"/>
  <c r="DJ361" i="3" s="1"/>
  <c r="DH361" i="3"/>
  <c r="DI361" i="3"/>
  <c r="DF361" i="3"/>
  <c r="DG384" i="3"/>
  <c r="DH384" i="3"/>
  <c r="DI384" i="3"/>
  <c r="DF384" i="3"/>
  <c r="DJ384" i="3" s="1"/>
  <c r="EG434" i="1"/>
  <c r="EG487" i="1"/>
  <c r="P461" i="1"/>
  <c r="AD176" i="1"/>
  <c r="DV176" i="1"/>
  <c r="AF176" i="1"/>
  <c r="CZ135" i="1"/>
  <c r="Y135" i="1" s="1"/>
  <c r="ET123" i="1"/>
  <c r="P219" i="1"/>
  <c r="CZ262" i="1"/>
  <c r="Y262" i="1" s="1"/>
  <c r="CY262" i="1"/>
  <c r="X262" i="1" s="1"/>
  <c r="GM262" i="1" s="1"/>
  <c r="GN262" i="1" s="1"/>
  <c r="DI249" i="3"/>
  <c r="DF249" i="3"/>
  <c r="DJ249" i="3" s="1"/>
  <c r="DG249" i="3"/>
  <c r="DH249" i="3"/>
  <c r="EP242" i="1"/>
  <c r="P282" i="1"/>
  <c r="EP305" i="1"/>
  <c r="DG291" i="3"/>
  <c r="DJ291" i="3" s="1"/>
  <c r="DI291" i="3"/>
  <c r="DF291" i="3"/>
  <c r="DH291" i="3"/>
  <c r="BB341" i="1"/>
  <c r="F381" i="1"/>
  <c r="BB398" i="1"/>
  <c r="DI326" i="3"/>
  <c r="DF326" i="3"/>
  <c r="DG326" i="3"/>
  <c r="DJ326" i="3" s="1"/>
  <c r="DH326" i="3"/>
  <c r="DG337" i="3"/>
  <c r="DH337" i="3"/>
  <c r="DI337" i="3"/>
  <c r="DF337" i="3"/>
  <c r="DJ337" i="3" s="1"/>
  <c r="DH332" i="3"/>
  <c r="DI332" i="3"/>
  <c r="DF332" i="3"/>
  <c r="DJ332" i="3" s="1"/>
  <c r="DG332" i="3"/>
  <c r="DG356" i="3"/>
  <c r="DH356" i="3"/>
  <c r="DI356" i="3"/>
  <c r="DF356" i="3"/>
  <c r="DJ356" i="3" s="1"/>
  <c r="AG30" i="1"/>
  <c r="T61" i="1"/>
  <c r="EB127" i="1"/>
  <c r="DO176" i="1"/>
  <c r="CY143" i="1"/>
  <c r="X143" i="1" s="1"/>
  <c r="CZ150" i="1"/>
  <c r="Y150" i="1" s="1"/>
  <c r="CZ165" i="1"/>
  <c r="Y165" i="1" s="1"/>
  <c r="CY171" i="1"/>
  <c r="X171" i="1" s="1"/>
  <c r="DF227" i="3"/>
  <c r="DJ227" i="3" s="1"/>
  <c r="DG227" i="3"/>
  <c r="DH227" i="3"/>
  <c r="DI227" i="3"/>
  <c r="DI228" i="3"/>
  <c r="DF228" i="3"/>
  <c r="DJ228" i="3" s="1"/>
  <c r="DH228" i="3"/>
  <c r="DG228" i="3"/>
  <c r="DG226" i="3"/>
  <c r="DH226" i="3"/>
  <c r="DF226" i="3"/>
  <c r="DJ226" i="3" s="1"/>
  <c r="DI226" i="3"/>
  <c r="CY254" i="1"/>
  <c r="X254" i="1" s="1"/>
  <c r="CZ254" i="1"/>
  <c r="Y254" i="1" s="1"/>
  <c r="CY258" i="1"/>
  <c r="X258" i="1" s="1"/>
  <c r="CZ258" i="1"/>
  <c r="Y258" i="1" s="1"/>
  <c r="CY268" i="1"/>
  <c r="X268" i="1" s="1"/>
  <c r="GM268" i="1" s="1"/>
  <c r="GN268" i="1" s="1"/>
  <c r="CZ268" i="1"/>
  <c r="Y268" i="1" s="1"/>
  <c r="DG265" i="3"/>
  <c r="DI265" i="3"/>
  <c r="DF265" i="3"/>
  <c r="DJ265" i="3" s="1"/>
  <c r="DH265" i="3"/>
  <c r="EI242" i="1"/>
  <c r="EI305" i="1"/>
  <c r="P285" i="1"/>
  <c r="CP343" i="1"/>
  <c r="O343" i="1" s="1"/>
  <c r="AC368" i="1"/>
  <c r="DG285" i="3"/>
  <c r="DI285" i="3"/>
  <c r="DF285" i="3"/>
  <c r="DJ285" i="3" s="1"/>
  <c r="DH285" i="3"/>
  <c r="DI283" i="3"/>
  <c r="DG283" i="3"/>
  <c r="DH283" i="3"/>
  <c r="DF283" i="3"/>
  <c r="DJ283" i="3" s="1"/>
  <c r="DH281" i="3"/>
  <c r="DF281" i="3"/>
  <c r="DG281" i="3"/>
  <c r="DJ281" i="3" s="1"/>
  <c r="DI281" i="3"/>
  <c r="CY351" i="1"/>
  <c r="X351" i="1" s="1"/>
  <c r="GM351" i="1" s="1"/>
  <c r="GN351" i="1" s="1"/>
  <c r="CZ351" i="1"/>
  <c r="Y351" i="1" s="1"/>
  <c r="CY353" i="1"/>
  <c r="X353" i="1" s="1"/>
  <c r="GM353" i="1" s="1"/>
  <c r="GN353" i="1" s="1"/>
  <c r="CZ353" i="1"/>
  <c r="Y353" i="1" s="1"/>
  <c r="CY355" i="1"/>
  <c r="X355" i="1" s="1"/>
  <c r="GM355" i="1" s="1"/>
  <c r="GN355" i="1" s="1"/>
  <c r="CZ355" i="1"/>
  <c r="Y355" i="1" s="1"/>
  <c r="CY357" i="1"/>
  <c r="X357" i="1" s="1"/>
  <c r="GM357" i="1" s="1"/>
  <c r="GN357" i="1" s="1"/>
  <c r="CZ357" i="1"/>
  <c r="Y357" i="1" s="1"/>
  <c r="CY448" i="1"/>
  <c r="X448" i="1" s="1"/>
  <c r="GM448" i="1" s="1"/>
  <c r="GN448" i="1" s="1"/>
  <c r="CZ448" i="1"/>
  <c r="Y448" i="1" s="1"/>
  <c r="DI374" i="3"/>
  <c r="DF374" i="3"/>
  <c r="DJ374" i="3" s="1"/>
  <c r="DG374" i="3"/>
  <c r="DH374" i="3"/>
  <c r="DH375" i="3"/>
  <c r="DI375" i="3"/>
  <c r="DF375" i="3"/>
  <c r="DJ375" i="3" s="1"/>
  <c r="DG375" i="3"/>
  <c r="F461" i="1"/>
  <c r="AO434" i="1"/>
  <c r="AO487" i="1"/>
  <c r="CZ270" i="1"/>
  <c r="Y270" i="1" s="1"/>
  <c r="GM270" i="1" s="1"/>
  <c r="GN270" i="1" s="1"/>
  <c r="AI341" i="1"/>
  <c r="V368" i="1"/>
  <c r="P382" i="1"/>
  <c r="DJ398" i="1"/>
  <c r="DJ341" i="1"/>
  <c r="DI398" i="3"/>
  <c r="DG398" i="3"/>
  <c r="DH398" i="3"/>
  <c r="DF398" i="3"/>
  <c r="DJ398" i="3" s="1"/>
  <c r="DH395" i="3"/>
  <c r="DF395" i="3"/>
  <c r="DG395" i="3"/>
  <c r="DJ395" i="3" s="1"/>
  <c r="DI395" i="3"/>
  <c r="DG422" i="3"/>
  <c r="DH422" i="3"/>
  <c r="DI422" i="3"/>
  <c r="DF422" i="3"/>
  <c r="DJ422" i="3" s="1"/>
  <c r="DI434" i="3"/>
  <c r="DF434" i="3"/>
  <c r="DJ434" i="3" s="1"/>
  <c r="DG434" i="3"/>
  <c r="DH434" i="3"/>
  <c r="DG457" i="3"/>
  <c r="DH457" i="3"/>
  <c r="DI457" i="3"/>
  <c r="DF457" i="3"/>
  <c r="DJ457" i="3" s="1"/>
  <c r="DG487" i="3"/>
  <c r="DH487" i="3"/>
  <c r="DI487" i="3"/>
  <c r="DF487" i="3"/>
  <c r="DJ487" i="3" s="1"/>
  <c r="DH486" i="3"/>
  <c r="DI486" i="3"/>
  <c r="DF486" i="3"/>
  <c r="DJ486" i="3" s="1"/>
  <c r="DG486" i="3"/>
  <c r="DI521" i="3"/>
  <c r="DJ521" i="3" s="1"/>
  <c r="DF521" i="3"/>
  <c r="DH521" i="3"/>
  <c r="DG521" i="3"/>
  <c r="DG550" i="3"/>
  <c r="DJ550" i="3" s="1"/>
  <c r="DH550" i="3"/>
  <c r="DI550" i="3"/>
  <c r="DF550" i="3"/>
  <c r="AQ242" i="1"/>
  <c r="F285" i="1"/>
  <c r="AQ305" i="1"/>
  <c r="CY455" i="1"/>
  <c r="X455" i="1" s="1"/>
  <c r="BC430" i="1"/>
  <c r="F503" i="1"/>
  <c r="DG388" i="3"/>
  <c r="DI388" i="3"/>
  <c r="DF388" i="3"/>
  <c r="DJ388" i="3" s="1"/>
  <c r="DH388" i="3"/>
  <c r="F553" i="1"/>
  <c r="AP574" i="1"/>
  <c r="AP523" i="1"/>
  <c r="DF428" i="3"/>
  <c r="DJ428" i="3" s="1"/>
  <c r="DG428" i="3"/>
  <c r="DI428" i="3"/>
  <c r="DH428" i="3"/>
  <c r="DG427" i="3"/>
  <c r="DH427" i="3"/>
  <c r="DF427" i="3"/>
  <c r="DJ427" i="3" s="1"/>
  <c r="DI427" i="3"/>
  <c r="DG448" i="3"/>
  <c r="DJ448" i="3" s="1"/>
  <c r="DH448" i="3"/>
  <c r="DI448" i="3"/>
  <c r="DF448" i="3"/>
  <c r="DG471" i="3"/>
  <c r="DH471" i="3"/>
  <c r="DI471" i="3"/>
  <c r="DJ471" i="3" s="1"/>
  <c r="DF471" i="3"/>
  <c r="DV368" i="1"/>
  <c r="P378" i="1"/>
  <c r="EI341" i="1"/>
  <c r="EI398" i="1"/>
  <c r="CY454" i="1"/>
  <c r="X454" i="1" s="1"/>
  <c r="CZ454" i="1"/>
  <c r="Y454" i="1" s="1"/>
  <c r="AQ430" i="1"/>
  <c r="F497" i="1"/>
  <c r="CZ527" i="1"/>
  <c r="Y527" i="1" s="1"/>
  <c r="CY527" i="1"/>
  <c r="X527" i="1" s="1"/>
  <c r="CZ529" i="1"/>
  <c r="Y529" i="1" s="1"/>
  <c r="CY529" i="1"/>
  <c r="X529" i="1" s="1"/>
  <c r="DI412" i="3"/>
  <c r="DF412" i="3"/>
  <c r="DG412" i="3"/>
  <c r="DJ412" i="3" s="1"/>
  <c r="DH412" i="3"/>
  <c r="DI416" i="3"/>
  <c r="DF416" i="3"/>
  <c r="DJ416" i="3" s="1"/>
  <c r="DG416" i="3"/>
  <c r="DH416" i="3"/>
  <c r="CZ541" i="1"/>
  <c r="Y541" i="1" s="1"/>
  <c r="CY541" i="1"/>
  <c r="X541" i="1" s="1"/>
  <c r="F560" i="1"/>
  <c r="BC574" i="1"/>
  <c r="BC523" i="1"/>
  <c r="DG469" i="3"/>
  <c r="DH469" i="3"/>
  <c r="DI469" i="3"/>
  <c r="DF469" i="3"/>
  <c r="DJ469" i="3" s="1"/>
  <c r="CZ637" i="1"/>
  <c r="Y637" i="1" s="1"/>
  <c r="CY637" i="1"/>
  <c r="X637" i="1" s="1"/>
  <c r="DI505" i="3"/>
  <c r="DF505" i="3"/>
  <c r="DJ505" i="3" s="1"/>
  <c r="DG505" i="3"/>
  <c r="DH505" i="3"/>
  <c r="DH506" i="3"/>
  <c r="DI506" i="3"/>
  <c r="DF506" i="3"/>
  <c r="DJ506" i="3" s="1"/>
  <c r="DG506" i="3"/>
  <c r="DY341" i="1"/>
  <c r="DL368" i="1"/>
  <c r="AQ341" i="1"/>
  <c r="F378" i="1"/>
  <c r="AQ398" i="1"/>
  <c r="AI434" i="1"/>
  <c r="V457" i="1"/>
  <c r="CP527" i="1"/>
  <c r="O527" i="1" s="1"/>
  <c r="GM527" i="1" s="1"/>
  <c r="GN527" i="1" s="1"/>
  <c r="CP529" i="1"/>
  <c r="O529" i="1" s="1"/>
  <c r="DF403" i="3"/>
  <c r="DG403" i="3"/>
  <c r="DJ403" i="3" s="1"/>
  <c r="DH403" i="3"/>
  <c r="DI403" i="3"/>
  <c r="CP541" i="1"/>
  <c r="O541" i="1" s="1"/>
  <c r="GM541" i="1" s="1"/>
  <c r="GN541" i="1" s="1"/>
  <c r="BD523" i="1"/>
  <c r="F569" i="1"/>
  <c r="BD574" i="1"/>
  <c r="ET574" i="1"/>
  <c r="P557" i="1"/>
  <c r="ET523" i="1"/>
  <c r="DG440" i="3"/>
  <c r="DH440" i="3"/>
  <c r="DI440" i="3"/>
  <c r="DF440" i="3"/>
  <c r="DJ440" i="3" s="1"/>
  <c r="DH464" i="3"/>
  <c r="DI464" i="3"/>
  <c r="DF464" i="3"/>
  <c r="DJ464" i="3" s="1"/>
  <c r="DG464" i="3"/>
  <c r="DG491" i="3"/>
  <c r="DJ491" i="3" s="1"/>
  <c r="DH491" i="3"/>
  <c r="DI491" i="3"/>
  <c r="DF491" i="3"/>
  <c r="DF531" i="3"/>
  <c r="DJ531" i="3" s="1"/>
  <c r="DG531" i="3"/>
  <c r="DH531" i="3"/>
  <c r="DI531" i="3"/>
  <c r="AG523" i="1"/>
  <c r="T544" i="1"/>
  <c r="CZ624" i="1"/>
  <c r="Y624" i="1" s="1"/>
  <c r="GM624" i="1" s="1"/>
  <c r="GN624" i="1" s="1"/>
  <c r="CZ659" i="1"/>
  <c r="Y659" i="1" s="1"/>
  <c r="CY659" i="1"/>
  <c r="X659" i="1" s="1"/>
  <c r="CZ665" i="1"/>
  <c r="Y665" i="1" s="1"/>
  <c r="CY665" i="1"/>
  <c r="X665" i="1" s="1"/>
  <c r="DG591" i="3"/>
  <c r="DH591" i="3"/>
  <c r="DI591" i="3"/>
  <c r="DJ591" i="3" s="1"/>
  <c r="DF591" i="3"/>
  <c r="DI602" i="3"/>
  <c r="DF602" i="3"/>
  <c r="DJ602" i="3" s="1"/>
  <c r="DG602" i="3"/>
  <c r="DH602" i="3"/>
  <c r="DH603" i="3"/>
  <c r="DI603" i="3"/>
  <c r="DF603" i="3"/>
  <c r="DJ603" i="3" s="1"/>
  <c r="DG603" i="3"/>
  <c r="S694" i="1"/>
  <c r="Q694" i="1"/>
  <c r="DH637" i="3"/>
  <c r="DI637" i="3"/>
  <c r="DF637" i="3"/>
  <c r="DJ637" i="3" s="1"/>
  <c r="DG637" i="3"/>
  <c r="S708" i="1"/>
  <c r="Q708" i="1"/>
  <c r="DV523" i="1"/>
  <c r="DI544" i="1"/>
  <c r="FY523" i="1"/>
  <c r="EP544" i="1"/>
  <c r="EU519" i="1"/>
  <c r="P590" i="1"/>
  <c r="CZ651" i="1"/>
  <c r="Y651" i="1" s="1"/>
  <c r="CY651" i="1"/>
  <c r="X651" i="1" s="1"/>
  <c r="DG580" i="3"/>
  <c r="DH580" i="3"/>
  <c r="DI580" i="3"/>
  <c r="DJ580" i="3" s="1"/>
  <c r="DF580" i="3"/>
  <c r="DI625" i="3"/>
  <c r="DF625" i="3"/>
  <c r="DJ625" i="3" s="1"/>
  <c r="DG625" i="3"/>
  <c r="DH625" i="3"/>
  <c r="DG623" i="3"/>
  <c r="DH623" i="3"/>
  <c r="DI623" i="3"/>
  <c r="DF623" i="3"/>
  <c r="DJ623" i="3" s="1"/>
  <c r="DH622" i="3"/>
  <c r="DI622" i="3"/>
  <c r="DF622" i="3"/>
  <c r="DG622" i="3"/>
  <c r="DJ622" i="3" s="1"/>
  <c r="DI655" i="3"/>
  <c r="DF655" i="3"/>
  <c r="DJ655" i="3" s="1"/>
  <c r="DG655" i="3"/>
  <c r="DH655" i="3"/>
  <c r="DH650" i="3"/>
  <c r="DI650" i="3"/>
  <c r="DF650" i="3"/>
  <c r="DG650" i="3"/>
  <c r="DJ650" i="3" s="1"/>
  <c r="DG670" i="3"/>
  <c r="DH670" i="3"/>
  <c r="DI670" i="3"/>
  <c r="DJ670" i="3" s="1"/>
  <c r="DF670" i="3"/>
  <c r="DI700" i="3"/>
  <c r="DJ700" i="3" s="1"/>
  <c r="DF700" i="3"/>
  <c r="DG700" i="3"/>
  <c r="DH700" i="3"/>
  <c r="DH703" i="3"/>
  <c r="DI703" i="3"/>
  <c r="DF703" i="3"/>
  <c r="DJ703" i="3" s="1"/>
  <c r="DG703" i="3"/>
  <c r="DF711" i="3"/>
  <c r="DG711" i="3"/>
  <c r="DJ711" i="3" s="1"/>
  <c r="DH711" i="3"/>
  <c r="DI711" i="3"/>
  <c r="DH713" i="3"/>
  <c r="DI713" i="3"/>
  <c r="DF713" i="3"/>
  <c r="DJ713" i="3" s="1"/>
  <c r="DG713" i="3"/>
  <c r="DG720" i="3"/>
  <c r="DH720" i="3"/>
  <c r="DI720" i="3"/>
  <c r="DF720" i="3"/>
  <c r="DJ720" i="3" s="1"/>
  <c r="U544" i="1"/>
  <c r="AH523" i="1"/>
  <c r="DY523" i="1"/>
  <c r="DL544" i="1"/>
  <c r="CZ640" i="1"/>
  <c r="Y640" i="1" s="1"/>
  <c r="CY640" i="1"/>
  <c r="X640" i="1" s="1"/>
  <c r="Q660" i="1"/>
  <c r="R660" i="1"/>
  <c r="GX660" i="1"/>
  <c r="T660" i="1"/>
  <c r="P660" i="1"/>
  <c r="CP660" i="1" s="1"/>
  <c r="O660" i="1" s="1"/>
  <c r="P669" i="1"/>
  <c r="DG569" i="3"/>
  <c r="DH569" i="3"/>
  <c r="DI569" i="3"/>
  <c r="DJ569" i="3" s="1"/>
  <c r="DF569" i="3"/>
  <c r="Q677" i="1"/>
  <c r="S677" i="1"/>
  <c r="R679" i="1"/>
  <c r="CZ682" i="1"/>
  <c r="Y682" i="1" s="1"/>
  <c r="CY682" i="1"/>
  <c r="X682" i="1" s="1"/>
  <c r="CZ686" i="1"/>
  <c r="Y686" i="1" s="1"/>
  <c r="CY686" i="1"/>
  <c r="X686" i="1" s="1"/>
  <c r="DG613" i="3"/>
  <c r="DJ613" i="3" s="1"/>
  <c r="DH613" i="3"/>
  <c r="DI613" i="3"/>
  <c r="DF613" i="3"/>
  <c r="DH645" i="3"/>
  <c r="DI645" i="3"/>
  <c r="DF645" i="3"/>
  <c r="DJ645" i="3" s="1"/>
  <c r="DG645" i="3"/>
  <c r="CP722" i="1"/>
  <c r="O722" i="1" s="1"/>
  <c r="GM722" i="1" s="1"/>
  <c r="GN722" i="1" s="1"/>
  <c r="CZ727" i="1"/>
  <c r="Y727" i="1" s="1"/>
  <c r="CY727" i="1"/>
  <c r="X727" i="1" s="1"/>
  <c r="DF697" i="3"/>
  <c r="DJ697" i="3" s="1"/>
  <c r="DG697" i="3"/>
  <c r="DH697" i="3"/>
  <c r="DI697" i="3"/>
  <c r="CZ735" i="1"/>
  <c r="Y735" i="1" s="1"/>
  <c r="CY735" i="1"/>
  <c r="X735" i="1" s="1"/>
  <c r="DF716" i="3"/>
  <c r="DG716" i="3"/>
  <c r="DJ716" i="3" s="1"/>
  <c r="DH716" i="3"/>
  <c r="DI716" i="3"/>
  <c r="EV610" i="1"/>
  <c r="P773" i="1"/>
  <c r="EV778" i="1"/>
  <c r="AJ523" i="1"/>
  <c r="W544" i="1"/>
  <c r="CY539" i="1"/>
  <c r="X539" i="1" s="1"/>
  <c r="GM539" i="1" s="1"/>
  <c r="GN539" i="1" s="1"/>
  <c r="DI519" i="3"/>
  <c r="DF519" i="3"/>
  <c r="DJ519" i="3" s="1"/>
  <c r="DH519" i="3"/>
  <c r="DG519" i="3"/>
  <c r="CY656" i="1"/>
  <c r="X656" i="1" s="1"/>
  <c r="CZ656" i="1"/>
  <c r="Y656" i="1" s="1"/>
  <c r="DG567" i="3"/>
  <c r="DH567" i="3"/>
  <c r="DI567" i="3"/>
  <c r="DF567" i="3"/>
  <c r="DJ567" i="3" s="1"/>
  <c r="CY671" i="1"/>
  <c r="X671" i="1" s="1"/>
  <c r="GM671" i="1" s="1"/>
  <c r="GN671" i="1" s="1"/>
  <c r="CZ671" i="1"/>
  <c r="Y671" i="1" s="1"/>
  <c r="DG609" i="3"/>
  <c r="DH609" i="3"/>
  <c r="DI609" i="3"/>
  <c r="DF609" i="3"/>
  <c r="DJ609" i="3" s="1"/>
  <c r="DG639" i="3"/>
  <c r="DJ639" i="3" s="1"/>
  <c r="DH639" i="3"/>
  <c r="DI639" i="3"/>
  <c r="DF639" i="3"/>
  <c r="DI693" i="3"/>
  <c r="DF693" i="3"/>
  <c r="DJ693" i="3" s="1"/>
  <c r="DH693" i="3"/>
  <c r="DG693" i="3"/>
  <c r="V658" i="1"/>
  <c r="CY711" i="1"/>
  <c r="X711" i="1" s="1"/>
  <c r="GM711" i="1" s="1"/>
  <c r="CY714" i="1"/>
  <c r="X714" i="1" s="1"/>
  <c r="GM714" i="1" s="1"/>
  <c r="GN714" i="1" s="1"/>
  <c r="CY734" i="1"/>
  <c r="X734" i="1" s="1"/>
  <c r="CZ734" i="1"/>
  <c r="Y734" i="1" s="1"/>
  <c r="CP735" i="1"/>
  <c r="O735" i="1" s="1"/>
  <c r="EU610" i="1"/>
  <c r="P764" i="1"/>
  <c r="EU778" i="1"/>
  <c r="DG724" i="3"/>
  <c r="DH724" i="3"/>
  <c r="DI724" i="3"/>
  <c r="DF724" i="3"/>
  <c r="DJ724" i="3" s="1"/>
  <c r="DF766" i="3"/>
  <c r="DG766" i="3"/>
  <c r="DJ766" i="3" s="1"/>
  <c r="DH766" i="3"/>
  <c r="DI766" i="3"/>
  <c r="DF781" i="3"/>
  <c r="DG781" i="3"/>
  <c r="DJ781" i="3" s="1"/>
  <c r="DH781" i="3"/>
  <c r="DI781" i="3"/>
  <c r="DF836" i="3"/>
  <c r="DG836" i="3"/>
  <c r="DJ836" i="3" s="1"/>
  <c r="DH836" i="3"/>
  <c r="DI836" i="3"/>
  <c r="DI895" i="3"/>
  <c r="DF895" i="3"/>
  <c r="DJ895" i="3" s="1"/>
  <c r="DG895" i="3"/>
  <c r="DH895" i="3"/>
  <c r="DH921" i="3"/>
  <c r="DI921" i="3"/>
  <c r="DF921" i="3"/>
  <c r="DJ921" i="3" s="1"/>
  <c r="DG921" i="3"/>
  <c r="CP926" i="1"/>
  <c r="O926" i="1" s="1"/>
  <c r="DH1034" i="3"/>
  <c r="DI1034" i="3"/>
  <c r="DF1034" i="3"/>
  <c r="DJ1034" i="3" s="1"/>
  <c r="DG1034" i="3"/>
  <c r="DH1048" i="3"/>
  <c r="DI1048" i="3"/>
  <c r="DF1048" i="3"/>
  <c r="DG1048" i="3"/>
  <c r="DJ1048" i="3" s="1"/>
  <c r="V660" i="1"/>
  <c r="CY674" i="1"/>
  <c r="X674" i="1" s="1"/>
  <c r="GM674" i="1" s="1"/>
  <c r="GN674" i="1" s="1"/>
  <c r="U677" i="1"/>
  <c r="CP682" i="1"/>
  <c r="O682" i="1" s="1"/>
  <c r="GM682" i="1" s="1"/>
  <c r="GN682" i="1" s="1"/>
  <c r="U692" i="1"/>
  <c r="U694" i="1"/>
  <c r="U696" i="1"/>
  <c r="U698" i="1"/>
  <c r="CZ704" i="1"/>
  <c r="Y704" i="1" s="1"/>
  <c r="GM704" i="1" s="1"/>
  <c r="GN704" i="1" s="1"/>
  <c r="CZ710" i="1"/>
  <c r="Y710" i="1" s="1"/>
  <c r="GM710" i="1" s="1"/>
  <c r="GN710" i="1" s="1"/>
  <c r="GM713" i="1"/>
  <c r="GN713" i="1" s="1"/>
  <c r="GM731" i="1"/>
  <c r="GN731" i="1" s="1"/>
  <c r="FY610" i="1"/>
  <c r="EP748" i="1"/>
  <c r="DF739" i="3"/>
  <c r="DG739" i="3"/>
  <c r="DH739" i="3"/>
  <c r="DI739" i="3"/>
  <c r="DJ739" i="3" s="1"/>
  <c r="DG764" i="3"/>
  <c r="DH764" i="3"/>
  <c r="DI764" i="3"/>
  <c r="DF764" i="3"/>
  <c r="DJ764" i="3" s="1"/>
  <c r="DG834" i="3"/>
  <c r="DH834" i="3"/>
  <c r="DI834" i="3"/>
  <c r="DF834" i="3"/>
  <c r="DJ834" i="3" s="1"/>
  <c r="DI876" i="3"/>
  <c r="DF876" i="3"/>
  <c r="DJ876" i="3" s="1"/>
  <c r="DG876" i="3"/>
  <c r="DH876" i="3"/>
  <c r="DG872" i="3"/>
  <c r="DJ872" i="3" s="1"/>
  <c r="DH872" i="3"/>
  <c r="DI872" i="3"/>
  <c r="DF872" i="3"/>
  <c r="DI979" i="3"/>
  <c r="DG979" i="3"/>
  <c r="DH979" i="3"/>
  <c r="DF979" i="3"/>
  <c r="DJ979" i="3" s="1"/>
  <c r="DH976" i="3"/>
  <c r="DI976" i="3"/>
  <c r="DF976" i="3"/>
  <c r="DG976" i="3"/>
  <c r="DJ976" i="3" s="1"/>
  <c r="GX696" i="1"/>
  <c r="CY700" i="1"/>
  <c r="X700" i="1" s="1"/>
  <c r="GM700" i="1" s="1"/>
  <c r="GN700" i="1" s="1"/>
  <c r="W712" i="1"/>
  <c r="CP814" i="1"/>
  <c r="O814" i="1" s="1"/>
  <c r="DG736" i="3"/>
  <c r="DH736" i="3"/>
  <c r="DI736" i="3"/>
  <c r="DF736" i="3"/>
  <c r="DJ736" i="3" s="1"/>
  <c r="DF799" i="3"/>
  <c r="DG799" i="3"/>
  <c r="DH799" i="3"/>
  <c r="DI799" i="3"/>
  <c r="DJ799" i="3" s="1"/>
  <c r="CY841" i="1"/>
  <c r="X841" i="1" s="1"/>
  <c r="GM841" i="1" s="1"/>
  <c r="GN841" i="1" s="1"/>
  <c r="CZ841" i="1"/>
  <c r="Y841" i="1" s="1"/>
  <c r="DF822" i="3"/>
  <c r="DG822" i="3"/>
  <c r="DJ822" i="3" s="1"/>
  <c r="DH822" i="3"/>
  <c r="DI822" i="3"/>
  <c r="P852" i="1"/>
  <c r="Q852" i="1"/>
  <c r="S852" i="1"/>
  <c r="GM856" i="1"/>
  <c r="GN856" i="1" s="1"/>
  <c r="DH862" i="3"/>
  <c r="DI862" i="3"/>
  <c r="DF862" i="3"/>
  <c r="DG862" i="3"/>
  <c r="DJ862" i="3" s="1"/>
  <c r="R864" i="1"/>
  <c r="DI948" i="3"/>
  <c r="DF948" i="3"/>
  <c r="DJ948" i="3" s="1"/>
  <c r="DG948" i="3"/>
  <c r="DH948" i="3"/>
  <c r="DG950" i="3"/>
  <c r="DH950" i="3"/>
  <c r="DI950" i="3"/>
  <c r="DF950" i="3"/>
  <c r="DJ950" i="3" s="1"/>
  <c r="DH953" i="3"/>
  <c r="DI953" i="3"/>
  <c r="DF953" i="3"/>
  <c r="DJ953" i="3" s="1"/>
  <c r="DG953" i="3"/>
  <c r="DG970" i="3"/>
  <c r="DH970" i="3"/>
  <c r="DI970" i="3"/>
  <c r="DF970" i="3"/>
  <c r="DJ970" i="3" s="1"/>
  <c r="DF1011" i="3"/>
  <c r="DJ1011" i="3" s="1"/>
  <c r="DG1011" i="3"/>
  <c r="DH1011" i="3"/>
  <c r="DI1011" i="3"/>
  <c r="CY936" i="1"/>
  <c r="X936" i="1" s="1"/>
  <c r="GM936" i="1" s="1"/>
  <c r="GN936" i="1" s="1"/>
  <c r="CZ936" i="1"/>
  <c r="Y936" i="1" s="1"/>
  <c r="DG1061" i="3"/>
  <c r="DJ1061" i="3" s="1"/>
  <c r="DH1061" i="3"/>
  <c r="DI1061" i="3"/>
  <c r="DF1061" i="3"/>
  <c r="FR953" i="1"/>
  <c r="CP953" i="1"/>
  <c r="O953" i="1" s="1"/>
  <c r="GM953" i="1" s="1"/>
  <c r="CY672" i="1"/>
  <c r="X672" i="1" s="1"/>
  <c r="GM672" i="1" s="1"/>
  <c r="GN672" i="1" s="1"/>
  <c r="CY676" i="1"/>
  <c r="X676" i="1" s="1"/>
  <c r="GM676" i="1" s="1"/>
  <c r="GN676" i="1" s="1"/>
  <c r="U679" i="1"/>
  <c r="CP686" i="1"/>
  <c r="O686" i="1" s="1"/>
  <c r="GM686" i="1" s="1"/>
  <c r="GN686" i="1" s="1"/>
  <c r="T696" i="1"/>
  <c r="W702" i="1"/>
  <c r="V712" i="1"/>
  <c r="CY733" i="1"/>
  <c r="X733" i="1" s="1"/>
  <c r="GM733" i="1" s="1"/>
  <c r="GN733" i="1" s="1"/>
  <c r="CG610" i="1"/>
  <c r="AX748" i="1"/>
  <c r="DI772" i="3"/>
  <c r="DJ772" i="3" s="1"/>
  <c r="DF772" i="3"/>
  <c r="DG772" i="3"/>
  <c r="DH772" i="3"/>
  <c r="FR824" i="1"/>
  <c r="FQ874" i="1" s="1"/>
  <c r="CP824" i="1"/>
  <c r="O824" i="1" s="1"/>
  <c r="GM824" i="1" s="1"/>
  <c r="DG796" i="3"/>
  <c r="DH796" i="3"/>
  <c r="DI796" i="3"/>
  <c r="DF796" i="3"/>
  <c r="DJ796" i="3" s="1"/>
  <c r="DG820" i="3"/>
  <c r="DH820" i="3"/>
  <c r="DI820" i="3"/>
  <c r="DF820" i="3"/>
  <c r="DJ820" i="3" s="1"/>
  <c r="DG852" i="3"/>
  <c r="DI852" i="3"/>
  <c r="DF852" i="3"/>
  <c r="DJ852" i="3" s="1"/>
  <c r="DH852" i="3"/>
  <c r="DI906" i="3"/>
  <c r="DF906" i="3"/>
  <c r="DJ906" i="3" s="1"/>
  <c r="DG906" i="3"/>
  <c r="DH906" i="3"/>
  <c r="DG908" i="3"/>
  <c r="DH908" i="3"/>
  <c r="DI908" i="3"/>
  <c r="DF908" i="3"/>
  <c r="DJ908" i="3" s="1"/>
  <c r="DH897" i="3"/>
  <c r="DI897" i="3"/>
  <c r="DF897" i="3"/>
  <c r="DG897" i="3"/>
  <c r="DJ897" i="3" s="1"/>
  <c r="DG928" i="3"/>
  <c r="DH928" i="3"/>
  <c r="DI928" i="3"/>
  <c r="DF928" i="3"/>
  <c r="DJ928" i="3" s="1"/>
  <c r="P893" i="1"/>
  <c r="EM810" i="1"/>
  <c r="DH934" i="3"/>
  <c r="DI934" i="3"/>
  <c r="DF934" i="3"/>
  <c r="DJ934" i="3" s="1"/>
  <c r="DG934" i="3"/>
  <c r="DF1019" i="3"/>
  <c r="DJ1019" i="3" s="1"/>
  <c r="DG1019" i="3"/>
  <c r="DI1019" i="3"/>
  <c r="DH1019" i="3"/>
  <c r="DG1057" i="3"/>
  <c r="DJ1057" i="3" s="1"/>
  <c r="DH1057" i="3"/>
  <c r="DI1057" i="3"/>
  <c r="DF1057" i="3"/>
  <c r="F980" i="1"/>
  <c r="BD910" i="1"/>
  <c r="BD985" i="1"/>
  <c r="T840" i="1"/>
  <c r="EL810" i="1"/>
  <c r="P892" i="1"/>
  <c r="V874" i="1"/>
  <c r="AI810" i="1"/>
  <c r="T864" i="1"/>
  <c r="CZ946" i="1"/>
  <c r="Y946" i="1" s="1"/>
  <c r="AD874" i="1"/>
  <c r="DU955" i="1"/>
  <c r="AO906" i="1"/>
  <c r="F989" i="1"/>
  <c r="AQ910" i="1"/>
  <c r="F965" i="1"/>
  <c r="AQ985" i="1"/>
  <c r="W874" i="1"/>
  <c r="AJ810" i="1"/>
  <c r="CZ816" i="1"/>
  <c r="Y816" i="1" s="1"/>
  <c r="V852" i="1"/>
  <c r="CY862" i="1"/>
  <c r="X862" i="1" s="1"/>
  <c r="CZ862" i="1"/>
  <c r="Y862" i="1" s="1"/>
  <c r="DF7" i="3"/>
  <c r="DJ7" i="3" s="1"/>
  <c r="DG7" i="3"/>
  <c r="DH7" i="3"/>
  <c r="DI7" i="3"/>
  <c r="DF59" i="3"/>
  <c r="DJ59" i="3" s="1"/>
  <c r="DH59" i="3"/>
  <c r="DI59" i="3"/>
  <c r="DG59" i="3"/>
  <c r="DH43" i="3"/>
  <c r="DF43" i="3"/>
  <c r="DJ43" i="3" s="1"/>
  <c r="DG43" i="3"/>
  <c r="DI43" i="3"/>
  <c r="DF89" i="3"/>
  <c r="DJ89" i="3" s="1"/>
  <c r="DG89" i="3"/>
  <c r="DH89" i="3"/>
  <c r="DI89" i="3"/>
  <c r="DF101" i="3"/>
  <c r="DJ101" i="3" s="1"/>
  <c r="DG101" i="3"/>
  <c r="DH101" i="3"/>
  <c r="DI101" i="3"/>
  <c r="DG120" i="3"/>
  <c r="DJ120" i="3" s="1"/>
  <c r="DH120" i="3"/>
  <c r="DI120" i="3"/>
  <c r="DF120" i="3"/>
  <c r="DH171" i="3"/>
  <c r="DI171" i="3"/>
  <c r="DG171" i="3"/>
  <c r="DF171" i="3"/>
  <c r="DJ171" i="3" s="1"/>
  <c r="DI27" i="3"/>
  <c r="DF27" i="3"/>
  <c r="DG27" i="3"/>
  <c r="DJ27" i="3" s="1"/>
  <c r="DH27" i="3"/>
  <c r="DF13" i="3"/>
  <c r="DG13" i="3"/>
  <c r="DJ13" i="3" s="1"/>
  <c r="DH13" i="3"/>
  <c r="DI13" i="3"/>
  <c r="DH1" i="3"/>
  <c r="DI1" i="3"/>
  <c r="DJ1" i="3" s="1"/>
  <c r="DF1" i="3"/>
  <c r="DG1" i="3"/>
  <c r="DI64" i="3"/>
  <c r="DJ64" i="3" s="1"/>
  <c r="DG64" i="3"/>
  <c r="DH64" i="3"/>
  <c r="DF64" i="3"/>
  <c r="DF74" i="3"/>
  <c r="DJ74" i="3" s="1"/>
  <c r="DH74" i="3"/>
  <c r="DI74" i="3"/>
  <c r="DG74" i="3"/>
  <c r="DH51" i="3"/>
  <c r="DF51" i="3"/>
  <c r="DJ51" i="3" s="1"/>
  <c r="DG51" i="3"/>
  <c r="DI51" i="3"/>
  <c r="DF85" i="3"/>
  <c r="DG85" i="3"/>
  <c r="DJ85" i="3" s="1"/>
  <c r="DH85" i="3"/>
  <c r="DI85" i="3"/>
  <c r="DH118" i="3"/>
  <c r="DI118" i="3"/>
  <c r="DF118" i="3"/>
  <c r="DJ118" i="3" s="1"/>
  <c r="DG118" i="3"/>
  <c r="DH133" i="3"/>
  <c r="DI133" i="3"/>
  <c r="DF133" i="3"/>
  <c r="DJ133" i="3" s="1"/>
  <c r="DG133" i="3"/>
  <c r="DG134" i="3"/>
  <c r="DH134" i="3"/>
  <c r="DF134" i="3"/>
  <c r="DJ134" i="3" s="1"/>
  <c r="DI134" i="3"/>
  <c r="DG122" i="3"/>
  <c r="DJ122" i="3" s="1"/>
  <c r="DH122" i="3"/>
  <c r="DI122" i="3"/>
  <c r="DF122" i="3"/>
  <c r="DH159" i="3"/>
  <c r="DI159" i="3"/>
  <c r="DF159" i="3"/>
  <c r="DG159" i="3"/>
  <c r="DJ159" i="3" s="1"/>
  <c r="DH209" i="3"/>
  <c r="DI209" i="3"/>
  <c r="DF209" i="3"/>
  <c r="DJ209" i="3" s="1"/>
  <c r="DG209" i="3"/>
  <c r="DG215" i="3"/>
  <c r="DJ215" i="3" s="1"/>
  <c r="DH215" i="3"/>
  <c r="DI215" i="3"/>
  <c r="DF215" i="3"/>
  <c r="DI143" i="3"/>
  <c r="DF143" i="3"/>
  <c r="DJ143" i="3" s="1"/>
  <c r="DG143" i="3"/>
  <c r="DH143" i="3"/>
  <c r="DH262" i="3"/>
  <c r="DF262" i="3"/>
  <c r="DG262" i="3"/>
  <c r="DI262" i="3"/>
  <c r="DJ262" i="3" s="1"/>
  <c r="DG319" i="3"/>
  <c r="DH319" i="3"/>
  <c r="DF319" i="3"/>
  <c r="DJ319" i="3" s="1"/>
  <c r="DI319" i="3"/>
  <c r="DH327" i="3"/>
  <c r="DI327" i="3"/>
  <c r="DF327" i="3"/>
  <c r="DJ327" i="3" s="1"/>
  <c r="DG327" i="3"/>
  <c r="DH306" i="3"/>
  <c r="DI306" i="3"/>
  <c r="DF306" i="3"/>
  <c r="DJ306" i="3" s="1"/>
  <c r="DG306" i="3"/>
  <c r="DH311" i="3"/>
  <c r="DI311" i="3"/>
  <c r="DG311" i="3"/>
  <c r="DF311" i="3"/>
  <c r="DJ311" i="3" s="1"/>
  <c r="DF280" i="3"/>
  <c r="DH280" i="3"/>
  <c r="DI280" i="3"/>
  <c r="DG280" i="3"/>
  <c r="DJ280" i="3" s="1"/>
  <c r="DI342" i="3"/>
  <c r="DF342" i="3"/>
  <c r="DJ342" i="3" s="1"/>
  <c r="DG342" i="3"/>
  <c r="DH342" i="3"/>
  <c r="DF394" i="3"/>
  <c r="DH394" i="3"/>
  <c r="DI394" i="3"/>
  <c r="DG394" i="3"/>
  <c r="DJ394" i="3" s="1"/>
  <c r="DF339" i="3"/>
  <c r="DG339" i="3"/>
  <c r="DJ339" i="3" s="1"/>
  <c r="DH339" i="3"/>
  <c r="DI339" i="3"/>
  <c r="DF402" i="3"/>
  <c r="DH402" i="3"/>
  <c r="DI402" i="3"/>
  <c r="DG402" i="3"/>
  <c r="DJ402" i="3" s="1"/>
  <c r="DI335" i="3"/>
  <c r="DF335" i="3"/>
  <c r="DJ335" i="3" s="1"/>
  <c r="DG335" i="3"/>
  <c r="DH335" i="3"/>
  <c r="DH385" i="3"/>
  <c r="DI385" i="3"/>
  <c r="DJ385" i="3" s="1"/>
  <c r="DF385" i="3"/>
  <c r="DG385" i="3"/>
  <c r="DG429" i="3"/>
  <c r="DH429" i="3"/>
  <c r="DF429" i="3"/>
  <c r="DI429" i="3"/>
  <c r="DJ429" i="3" s="1"/>
  <c r="DF365" i="3"/>
  <c r="DJ365" i="3" s="1"/>
  <c r="DG365" i="3"/>
  <c r="DH365" i="3"/>
  <c r="DI365" i="3"/>
  <c r="DH423" i="3"/>
  <c r="DI423" i="3"/>
  <c r="DJ423" i="3" s="1"/>
  <c r="DF423" i="3"/>
  <c r="DG423" i="3"/>
  <c r="DI467" i="3"/>
  <c r="DF467" i="3"/>
  <c r="DG467" i="3"/>
  <c r="DJ467" i="3" s="1"/>
  <c r="DH467" i="3"/>
  <c r="DI482" i="3"/>
  <c r="DF482" i="3"/>
  <c r="DG482" i="3"/>
  <c r="DJ482" i="3" s="1"/>
  <c r="DH482" i="3"/>
  <c r="DF488" i="3"/>
  <c r="DJ488" i="3" s="1"/>
  <c r="DG488" i="3"/>
  <c r="DH488" i="3"/>
  <c r="DI488" i="3"/>
  <c r="DG535" i="3"/>
  <c r="DH535" i="3"/>
  <c r="DF535" i="3"/>
  <c r="DJ535" i="3" s="1"/>
  <c r="DI535" i="3"/>
  <c r="DF2" i="3"/>
  <c r="DG2" i="3"/>
  <c r="DJ2" i="3" s="1"/>
  <c r="DH2" i="3"/>
  <c r="DI2" i="3"/>
  <c r="DF18" i="3"/>
  <c r="DG18" i="3"/>
  <c r="DJ18" i="3" s="1"/>
  <c r="DH18" i="3"/>
  <c r="DI18" i="3"/>
  <c r="DG20" i="3"/>
  <c r="DH20" i="3"/>
  <c r="DI20" i="3"/>
  <c r="DF20" i="3"/>
  <c r="DJ20" i="3" s="1"/>
  <c r="DG16" i="3"/>
  <c r="DH16" i="3"/>
  <c r="DI16" i="3"/>
  <c r="DF16" i="3"/>
  <c r="DJ16" i="3" s="1"/>
  <c r="DG24" i="3"/>
  <c r="DH24" i="3"/>
  <c r="DI24" i="3"/>
  <c r="DF24" i="3"/>
  <c r="DJ24" i="3" s="1"/>
  <c r="DH41" i="3"/>
  <c r="DI41" i="3"/>
  <c r="DF41" i="3"/>
  <c r="DJ41" i="3" s="1"/>
  <c r="DG41" i="3"/>
  <c r="DH69" i="3"/>
  <c r="DF69" i="3"/>
  <c r="DG69" i="3"/>
  <c r="DJ69" i="3" s="1"/>
  <c r="DI69" i="3"/>
  <c r="DI75" i="3"/>
  <c r="DG75" i="3"/>
  <c r="DH75" i="3"/>
  <c r="DF75" i="3"/>
  <c r="DJ75" i="3" s="1"/>
  <c r="DI40" i="3"/>
  <c r="DF40" i="3"/>
  <c r="DJ40" i="3" s="1"/>
  <c r="DG40" i="3"/>
  <c r="DH40" i="3"/>
  <c r="DI55" i="3"/>
  <c r="DG55" i="3"/>
  <c r="DH55" i="3"/>
  <c r="DF55" i="3"/>
  <c r="DJ55" i="3" s="1"/>
  <c r="DH111" i="3"/>
  <c r="DG111" i="3"/>
  <c r="DI111" i="3"/>
  <c r="DJ111" i="3" s="1"/>
  <c r="DF111" i="3"/>
  <c r="DH53" i="3"/>
  <c r="DF53" i="3"/>
  <c r="DG53" i="3"/>
  <c r="DI53" i="3"/>
  <c r="DJ53" i="3" s="1"/>
  <c r="DH87" i="3"/>
  <c r="DI87" i="3"/>
  <c r="DF87" i="3"/>
  <c r="DJ87" i="3" s="1"/>
  <c r="DG87" i="3"/>
  <c r="DH95" i="3"/>
  <c r="DI95" i="3"/>
  <c r="DF95" i="3"/>
  <c r="DJ95" i="3" s="1"/>
  <c r="DG95" i="3"/>
  <c r="DI46" i="3"/>
  <c r="DG46" i="3"/>
  <c r="DJ46" i="3" s="1"/>
  <c r="DH46" i="3"/>
  <c r="DF46" i="3"/>
  <c r="DF98" i="3"/>
  <c r="DG98" i="3"/>
  <c r="DJ98" i="3" s="1"/>
  <c r="DH98" i="3"/>
  <c r="DI98" i="3"/>
  <c r="DH139" i="3"/>
  <c r="DI139" i="3"/>
  <c r="DJ139" i="3" s="1"/>
  <c r="DG139" i="3"/>
  <c r="DF139" i="3"/>
  <c r="DH141" i="3"/>
  <c r="DI141" i="3"/>
  <c r="DG141" i="3"/>
  <c r="DJ141" i="3" s="1"/>
  <c r="DF141" i="3"/>
  <c r="DH107" i="3"/>
  <c r="DF107" i="3"/>
  <c r="DJ107" i="3" s="1"/>
  <c r="DG107" i="3"/>
  <c r="DI107" i="3"/>
  <c r="DH163" i="3"/>
  <c r="DI163" i="3"/>
  <c r="DG163" i="3"/>
  <c r="DF163" i="3"/>
  <c r="DJ163" i="3" s="1"/>
  <c r="DG116" i="3"/>
  <c r="DJ116" i="3" s="1"/>
  <c r="DH116" i="3"/>
  <c r="DI116" i="3"/>
  <c r="DF116" i="3"/>
  <c r="DH144" i="3"/>
  <c r="DI144" i="3"/>
  <c r="DF144" i="3"/>
  <c r="DJ144" i="3" s="1"/>
  <c r="DG144" i="3"/>
  <c r="DH221" i="3"/>
  <c r="DI221" i="3"/>
  <c r="DF221" i="3"/>
  <c r="DJ221" i="3" s="1"/>
  <c r="DG221" i="3"/>
  <c r="DG185" i="3"/>
  <c r="DH185" i="3"/>
  <c r="DI185" i="3"/>
  <c r="DF185" i="3"/>
  <c r="DJ185" i="3" s="1"/>
  <c r="DG181" i="3"/>
  <c r="DJ181" i="3" s="1"/>
  <c r="DH181" i="3"/>
  <c r="DI181" i="3"/>
  <c r="DF181" i="3"/>
  <c r="DH202" i="3"/>
  <c r="DI202" i="3"/>
  <c r="DF202" i="3"/>
  <c r="DG202" i="3"/>
  <c r="DJ202" i="3" s="1"/>
  <c r="DG232" i="3"/>
  <c r="DH232" i="3"/>
  <c r="DF232" i="3"/>
  <c r="DI232" i="3"/>
  <c r="DJ232" i="3" s="1"/>
  <c r="DI151" i="3"/>
  <c r="DF151" i="3"/>
  <c r="DJ151" i="3" s="1"/>
  <c r="DG151" i="3"/>
  <c r="DH151" i="3"/>
  <c r="DH225" i="3"/>
  <c r="DI225" i="3"/>
  <c r="DF225" i="3"/>
  <c r="DG225" i="3"/>
  <c r="DJ225" i="3" s="1"/>
  <c r="DI251" i="3"/>
  <c r="DJ251" i="3" s="1"/>
  <c r="DF251" i="3"/>
  <c r="DG251" i="3"/>
  <c r="DH251" i="3"/>
  <c r="DF263" i="3"/>
  <c r="DH263" i="3"/>
  <c r="DI263" i="3"/>
  <c r="DG263" i="3"/>
  <c r="DJ263" i="3" s="1"/>
  <c r="DI288" i="3"/>
  <c r="DG288" i="3"/>
  <c r="DJ288" i="3" s="1"/>
  <c r="DH288" i="3"/>
  <c r="DF288" i="3"/>
  <c r="DG321" i="3"/>
  <c r="DH321" i="3"/>
  <c r="DF321" i="3"/>
  <c r="DJ321" i="3" s="1"/>
  <c r="DI321" i="3"/>
  <c r="DF248" i="3"/>
  <c r="DJ248" i="3" s="1"/>
  <c r="DG248" i="3"/>
  <c r="DH248" i="3"/>
  <c r="DI248" i="3"/>
  <c r="DG309" i="3"/>
  <c r="DH309" i="3"/>
  <c r="DI309" i="3"/>
  <c r="DJ309" i="3" s="1"/>
  <c r="DF309" i="3"/>
  <c r="DF258" i="3"/>
  <c r="DJ258" i="3" s="1"/>
  <c r="DG258" i="3"/>
  <c r="DH258" i="3"/>
  <c r="DI258" i="3"/>
  <c r="DF296" i="3"/>
  <c r="DJ296" i="3" s="1"/>
  <c r="DH296" i="3"/>
  <c r="DI296" i="3"/>
  <c r="DG296" i="3"/>
  <c r="DI273" i="3"/>
  <c r="DG273" i="3"/>
  <c r="DJ273" i="3" s="1"/>
  <c r="DH273" i="3"/>
  <c r="DF273" i="3"/>
  <c r="DF282" i="3"/>
  <c r="DH282" i="3"/>
  <c r="DI282" i="3"/>
  <c r="DG282" i="3"/>
  <c r="DJ282" i="3" s="1"/>
  <c r="DG323" i="3"/>
  <c r="DH323" i="3"/>
  <c r="DF323" i="3"/>
  <c r="DI323" i="3"/>
  <c r="DJ323" i="3" s="1"/>
  <c r="DI360" i="3"/>
  <c r="DJ360" i="3" s="1"/>
  <c r="DF360" i="3"/>
  <c r="DG360" i="3"/>
  <c r="DH360" i="3"/>
  <c r="DF345" i="3"/>
  <c r="DJ345" i="3" s="1"/>
  <c r="DG345" i="3"/>
  <c r="DH345" i="3"/>
  <c r="DI345" i="3"/>
  <c r="DF389" i="3"/>
  <c r="DJ389" i="3" s="1"/>
  <c r="DH389" i="3"/>
  <c r="DI389" i="3"/>
  <c r="DG389" i="3"/>
  <c r="DG414" i="3"/>
  <c r="DH414" i="3"/>
  <c r="DF414" i="3"/>
  <c r="DJ414" i="3" s="1"/>
  <c r="DI414" i="3"/>
  <c r="DF397" i="3"/>
  <c r="DJ397" i="3" s="1"/>
  <c r="DH397" i="3"/>
  <c r="DI397" i="3"/>
  <c r="DG397" i="3"/>
  <c r="DH405" i="3"/>
  <c r="DI405" i="3"/>
  <c r="DF405" i="3"/>
  <c r="DJ405" i="3" s="1"/>
  <c r="DG405" i="3"/>
  <c r="DH338" i="3"/>
  <c r="DI338" i="3"/>
  <c r="DJ338" i="3" s="1"/>
  <c r="DF338" i="3"/>
  <c r="DG338" i="3"/>
  <c r="DG406" i="3"/>
  <c r="DH406" i="3"/>
  <c r="DI406" i="3"/>
  <c r="DF406" i="3"/>
  <c r="DJ406" i="3" s="1"/>
  <c r="DF354" i="3"/>
  <c r="DG354" i="3"/>
  <c r="DJ354" i="3" s="1"/>
  <c r="DH354" i="3"/>
  <c r="DI354" i="3"/>
  <c r="DF367" i="3"/>
  <c r="DG367" i="3"/>
  <c r="DH367" i="3"/>
  <c r="DI367" i="3"/>
  <c r="DJ367" i="3" s="1"/>
  <c r="DG411" i="3"/>
  <c r="DJ411" i="3" s="1"/>
  <c r="DH411" i="3"/>
  <c r="DF411" i="3"/>
  <c r="DI411" i="3"/>
  <c r="DH431" i="3"/>
  <c r="DI431" i="3"/>
  <c r="DF431" i="3"/>
  <c r="DJ431" i="3" s="1"/>
  <c r="DG431" i="3"/>
  <c r="DI472" i="3"/>
  <c r="DF472" i="3"/>
  <c r="DG472" i="3"/>
  <c r="DJ472" i="3" s="1"/>
  <c r="DH472" i="3"/>
  <c r="DI490" i="3"/>
  <c r="DF490" i="3"/>
  <c r="DG490" i="3"/>
  <c r="DJ490" i="3" s="1"/>
  <c r="DH490" i="3"/>
  <c r="DI493" i="3"/>
  <c r="DF493" i="3"/>
  <c r="DJ493" i="3" s="1"/>
  <c r="DG493" i="3"/>
  <c r="DH493" i="3"/>
  <c r="DG530" i="3"/>
  <c r="DH530" i="3"/>
  <c r="DF530" i="3"/>
  <c r="DJ530" i="3" s="1"/>
  <c r="DI530" i="3"/>
  <c r="DG546" i="3"/>
  <c r="DH546" i="3"/>
  <c r="DF546" i="3"/>
  <c r="DJ546" i="3" s="1"/>
  <c r="DI546" i="3"/>
  <c r="DF508" i="3"/>
  <c r="DJ508" i="3" s="1"/>
  <c r="DG508" i="3"/>
  <c r="DH508" i="3"/>
  <c r="DI508" i="3"/>
  <c r="DG539" i="3"/>
  <c r="DJ539" i="3" s="1"/>
  <c r="DH539" i="3"/>
  <c r="DF539" i="3"/>
  <c r="DI539" i="3"/>
  <c r="DF444" i="3"/>
  <c r="DJ444" i="3" s="1"/>
  <c r="DG444" i="3"/>
  <c r="DH444" i="3"/>
  <c r="DI444" i="3"/>
  <c r="DF484" i="3"/>
  <c r="DJ484" i="3" s="1"/>
  <c r="DG484" i="3"/>
  <c r="DH484" i="3"/>
  <c r="DI484" i="3"/>
  <c r="DH520" i="3"/>
  <c r="DI520" i="3"/>
  <c r="DG520" i="3"/>
  <c r="DF520" i="3"/>
  <c r="DJ520" i="3" s="1"/>
  <c r="DG527" i="3"/>
  <c r="DH527" i="3"/>
  <c r="DF527" i="3"/>
  <c r="DI527" i="3"/>
  <c r="DJ527" i="3" s="1"/>
  <c r="DF454" i="3"/>
  <c r="DG454" i="3"/>
  <c r="DJ454" i="3" s="1"/>
  <c r="DH454" i="3"/>
  <c r="DI454" i="3"/>
  <c r="DI478" i="3"/>
  <c r="DF478" i="3"/>
  <c r="DJ478" i="3" s="1"/>
  <c r="DG478" i="3"/>
  <c r="DH478" i="3"/>
  <c r="DI549" i="3"/>
  <c r="DF549" i="3"/>
  <c r="DG549" i="3"/>
  <c r="DJ549" i="3" s="1"/>
  <c r="DH549" i="3"/>
  <c r="DI570" i="3"/>
  <c r="DF570" i="3"/>
  <c r="DG570" i="3"/>
  <c r="DJ570" i="3" s="1"/>
  <c r="DH570" i="3"/>
  <c r="DI592" i="3"/>
  <c r="DF592" i="3"/>
  <c r="DG592" i="3"/>
  <c r="DJ592" i="3" s="1"/>
  <c r="DH592" i="3"/>
  <c r="DI612" i="3"/>
  <c r="DF612" i="3"/>
  <c r="DG612" i="3"/>
  <c r="DJ612" i="3" s="1"/>
  <c r="DH612" i="3"/>
  <c r="DI638" i="3"/>
  <c r="DJ638" i="3" s="1"/>
  <c r="DF638" i="3"/>
  <c r="DG638" i="3"/>
  <c r="DH638" i="3"/>
  <c r="DI666" i="3"/>
  <c r="DF666" i="3"/>
  <c r="DG666" i="3"/>
  <c r="DJ666" i="3" s="1"/>
  <c r="DH666" i="3"/>
  <c r="DF575" i="3"/>
  <c r="DJ575" i="3" s="1"/>
  <c r="DG575" i="3"/>
  <c r="DH575" i="3"/>
  <c r="DI575" i="3"/>
  <c r="DI607" i="3"/>
  <c r="DF607" i="3"/>
  <c r="DJ607" i="3" s="1"/>
  <c r="DG607" i="3"/>
  <c r="DH607" i="3"/>
  <c r="DI676" i="3"/>
  <c r="DG676" i="3"/>
  <c r="DJ676" i="3" s="1"/>
  <c r="DH676" i="3"/>
  <c r="DF676" i="3"/>
  <c r="DF563" i="3"/>
  <c r="DJ563" i="3" s="1"/>
  <c r="DG563" i="3"/>
  <c r="DH563" i="3"/>
  <c r="DI563" i="3"/>
  <c r="DI630" i="3"/>
  <c r="DF630" i="3"/>
  <c r="DJ630" i="3" s="1"/>
  <c r="DG630" i="3"/>
  <c r="DH630" i="3"/>
  <c r="DF659" i="3"/>
  <c r="DJ659" i="3" s="1"/>
  <c r="DG659" i="3"/>
  <c r="DH659" i="3"/>
  <c r="DI659" i="3"/>
  <c r="DG691" i="3"/>
  <c r="DJ691" i="3" s="1"/>
  <c r="DH691" i="3"/>
  <c r="DF691" i="3"/>
  <c r="DI691" i="3"/>
  <c r="DF617" i="3"/>
  <c r="DJ617" i="3" s="1"/>
  <c r="DG617" i="3"/>
  <c r="DH617" i="3"/>
  <c r="DI617" i="3"/>
  <c r="DG696" i="3"/>
  <c r="DJ696" i="3" s="1"/>
  <c r="DH696" i="3"/>
  <c r="DI696" i="3"/>
  <c r="DF696" i="3"/>
  <c r="DF634" i="3"/>
  <c r="DJ634" i="3" s="1"/>
  <c r="DG634" i="3"/>
  <c r="DH634" i="3"/>
  <c r="DI634" i="3"/>
  <c r="DH679" i="3"/>
  <c r="DI679" i="3"/>
  <c r="DF679" i="3"/>
  <c r="DJ679" i="3" s="1"/>
  <c r="DG679" i="3"/>
  <c r="DI712" i="3"/>
  <c r="DF712" i="3"/>
  <c r="DJ712" i="3" s="1"/>
  <c r="DG712" i="3"/>
  <c r="DH712" i="3"/>
  <c r="DH733" i="3"/>
  <c r="DI733" i="3"/>
  <c r="DJ733" i="3" s="1"/>
  <c r="DF733" i="3"/>
  <c r="DG733" i="3"/>
  <c r="DH787" i="3"/>
  <c r="DI787" i="3"/>
  <c r="DF787" i="3"/>
  <c r="DJ787" i="3" s="1"/>
  <c r="DG787" i="3"/>
  <c r="DI806" i="3"/>
  <c r="DF806" i="3"/>
  <c r="DJ806" i="3" s="1"/>
  <c r="DG806" i="3"/>
  <c r="DH806" i="3"/>
  <c r="DH829" i="3"/>
  <c r="DI829" i="3"/>
  <c r="DF829" i="3"/>
  <c r="DG829" i="3"/>
  <c r="DJ829" i="3" s="1"/>
  <c r="DI678" i="3"/>
  <c r="DF678" i="3"/>
  <c r="DJ678" i="3" s="1"/>
  <c r="DG678" i="3"/>
  <c r="DH678" i="3"/>
  <c r="DI730" i="3"/>
  <c r="DF730" i="3"/>
  <c r="DJ730" i="3" s="1"/>
  <c r="DG730" i="3"/>
  <c r="DH730" i="3"/>
  <c r="DH748" i="3"/>
  <c r="DI748" i="3"/>
  <c r="DF748" i="3"/>
  <c r="DJ748" i="3" s="1"/>
  <c r="DG748" i="3"/>
  <c r="DF805" i="3"/>
  <c r="DJ805" i="3" s="1"/>
  <c r="DG805" i="3"/>
  <c r="DH805" i="3"/>
  <c r="DI805" i="3"/>
  <c r="DI839" i="3"/>
  <c r="DF839" i="3"/>
  <c r="DJ839" i="3" s="1"/>
  <c r="DG839" i="3"/>
  <c r="DH839" i="3"/>
  <c r="DF737" i="3"/>
  <c r="DJ737" i="3" s="1"/>
  <c r="DG737" i="3"/>
  <c r="DH737" i="3"/>
  <c r="DI737" i="3"/>
  <c r="DH755" i="3"/>
  <c r="DI755" i="3"/>
  <c r="DJ755" i="3" s="1"/>
  <c r="DF755" i="3"/>
  <c r="DG755" i="3"/>
  <c r="DI778" i="3"/>
  <c r="DF778" i="3"/>
  <c r="DJ778" i="3" s="1"/>
  <c r="DG778" i="3"/>
  <c r="DH778" i="3"/>
  <c r="DI794" i="3"/>
  <c r="DF794" i="3"/>
  <c r="DJ794" i="3" s="1"/>
  <c r="DG794" i="3"/>
  <c r="DH794" i="3"/>
  <c r="DH817" i="3"/>
  <c r="DI817" i="3"/>
  <c r="DJ817" i="3" s="1"/>
  <c r="DF817" i="3"/>
  <c r="DG817" i="3"/>
  <c r="DH723" i="3"/>
  <c r="DI723" i="3"/>
  <c r="DF723" i="3"/>
  <c r="DG723" i="3"/>
  <c r="DJ723" i="3" s="1"/>
  <c r="DI747" i="3"/>
  <c r="DF747" i="3"/>
  <c r="DJ747" i="3" s="1"/>
  <c r="DG747" i="3"/>
  <c r="DH747" i="3"/>
  <c r="DH767" i="3"/>
  <c r="DI767" i="3"/>
  <c r="DF767" i="3"/>
  <c r="DG767" i="3"/>
  <c r="DJ767" i="3" s="1"/>
  <c r="DF785" i="3"/>
  <c r="DJ785" i="3" s="1"/>
  <c r="DG785" i="3"/>
  <c r="DH785" i="3"/>
  <c r="DI785" i="3"/>
  <c r="DH824" i="3"/>
  <c r="DI824" i="3"/>
  <c r="DF824" i="3"/>
  <c r="DJ824" i="3" s="1"/>
  <c r="DG824" i="3"/>
  <c r="DI843" i="3"/>
  <c r="DF843" i="3"/>
  <c r="DJ843" i="3" s="1"/>
  <c r="DG843" i="3"/>
  <c r="DH843" i="3"/>
  <c r="DI854" i="3"/>
  <c r="DG854" i="3"/>
  <c r="DH854" i="3"/>
  <c r="DF854" i="3"/>
  <c r="DJ854" i="3" s="1"/>
  <c r="DF879" i="3"/>
  <c r="DJ879" i="3" s="1"/>
  <c r="DG879" i="3"/>
  <c r="DH879" i="3"/>
  <c r="DI879" i="3"/>
  <c r="DF919" i="3"/>
  <c r="DG919" i="3"/>
  <c r="DH919" i="3"/>
  <c r="DI919" i="3"/>
  <c r="DJ919" i="3" s="1"/>
  <c r="DF963" i="3"/>
  <c r="DJ963" i="3" s="1"/>
  <c r="DG963" i="3"/>
  <c r="DH963" i="3"/>
  <c r="DI963" i="3"/>
  <c r="DH1007" i="3"/>
  <c r="DI1007" i="3"/>
  <c r="DF1007" i="3"/>
  <c r="DJ1007" i="3" s="1"/>
  <c r="DG1007" i="3"/>
  <c r="DI30" i="3"/>
  <c r="DF30" i="3"/>
  <c r="DJ30" i="3" s="1"/>
  <c r="DG30" i="3"/>
  <c r="DH30" i="3"/>
  <c r="DH31" i="3"/>
  <c r="DI31" i="3"/>
  <c r="DF31" i="3"/>
  <c r="DJ31" i="3" s="1"/>
  <c r="DG31" i="3"/>
  <c r="DI926" i="3"/>
  <c r="DF926" i="3"/>
  <c r="DJ926" i="3" s="1"/>
  <c r="DG926" i="3"/>
  <c r="DH926" i="3"/>
  <c r="DF940" i="3"/>
  <c r="DJ940" i="3" s="1"/>
  <c r="DG940" i="3"/>
  <c r="DH940" i="3"/>
  <c r="DI940" i="3"/>
  <c r="DF975" i="3"/>
  <c r="DG975" i="3"/>
  <c r="DJ975" i="3" s="1"/>
  <c r="DH975" i="3"/>
  <c r="DI975" i="3"/>
  <c r="DG1010" i="3"/>
  <c r="DH1010" i="3"/>
  <c r="DF1010" i="3"/>
  <c r="DJ1010" i="3" s="1"/>
  <c r="DI1010" i="3"/>
  <c r="DF859" i="3"/>
  <c r="DG859" i="3"/>
  <c r="DH859" i="3"/>
  <c r="DI859" i="3"/>
  <c r="DJ859" i="3" s="1"/>
  <c r="DF894" i="3"/>
  <c r="DJ894" i="3" s="1"/>
  <c r="DG894" i="3"/>
  <c r="DH894" i="3"/>
  <c r="DI894" i="3"/>
  <c r="DH993" i="3"/>
  <c r="DI993" i="3"/>
  <c r="DG993" i="3"/>
  <c r="DF993" i="3"/>
  <c r="DJ993" i="3" s="1"/>
  <c r="DH1017" i="3"/>
  <c r="DI1017" i="3"/>
  <c r="DG1017" i="3"/>
  <c r="DF1017" i="3"/>
  <c r="DJ1017" i="3" s="1"/>
  <c r="DI14" i="3"/>
  <c r="DF14" i="3"/>
  <c r="DJ14" i="3" s="1"/>
  <c r="DG14" i="3"/>
  <c r="DH14" i="3"/>
  <c r="DH15" i="3"/>
  <c r="DI15" i="3"/>
  <c r="DF15" i="3"/>
  <c r="DJ15" i="3" s="1"/>
  <c r="DG15" i="3"/>
  <c r="DG48" i="3"/>
  <c r="DI48" i="3"/>
  <c r="DF48" i="3"/>
  <c r="DJ48" i="3" s="1"/>
  <c r="DH48" i="3"/>
  <c r="DF864" i="3"/>
  <c r="DJ864" i="3" s="1"/>
  <c r="DG864" i="3"/>
  <c r="DH864" i="3"/>
  <c r="DI864" i="3"/>
  <c r="DI912" i="3"/>
  <c r="DF912" i="3"/>
  <c r="DJ912" i="3" s="1"/>
  <c r="DG912" i="3"/>
  <c r="DH912" i="3"/>
  <c r="DH944" i="3"/>
  <c r="DI944" i="3"/>
  <c r="DJ944" i="3" s="1"/>
  <c r="DF944" i="3"/>
  <c r="DG944" i="3"/>
  <c r="DG1002" i="3"/>
  <c r="DH1002" i="3"/>
  <c r="DF1002" i="3"/>
  <c r="DJ1002" i="3" s="1"/>
  <c r="DI1002" i="3"/>
  <c r="DI1027" i="3"/>
  <c r="DJ1027" i="3" s="1"/>
  <c r="DF1027" i="3"/>
  <c r="DG1027" i="3"/>
  <c r="DH1027" i="3"/>
  <c r="DI1035" i="3"/>
  <c r="DJ1035" i="3" s="1"/>
  <c r="DF1035" i="3"/>
  <c r="DG1035" i="3"/>
  <c r="DH1035" i="3"/>
  <c r="DI8" i="3"/>
  <c r="DF8" i="3"/>
  <c r="DJ8" i="3" s="1"/>
  <c r="DG8" i="3"/>
  <c r="DH8" i="3"/>
  <c r="DH5" i="3"/>
  <c r="DI5" i="3"/>
  <c r="DF5" i="3"/>
  <c r="DG5" i="3"/>
  <c r="DJ5" i="3" s="1"/>
  <c r="CP37" i="1"/>
  <c r="O37" i="1" s="1"/>
  <c r="P41" i="1"/>
  <c r="CP41" i="1" s="1"/>
  <c r="O41" i="1" s="1"/>
  <c r="DF36" i="3"/>
  <c r="DG36" i="3"/>
  <c r="DJ36" i="3" s="1"/>
  <c r="DI36" i="3"/>
  <c r="DH36" i="3"/>
  <c r="DG1049" i="3"/>
  <c r="DH1049" i="3"/>
  <c r="DI1049" i="3"/>
  <c r="DF1049" i="3"/>
  <c r="DJ1049" i="3" s="1"/>
  <c r="GM50" i="1"/>
  <c r="GN50" i="1" s="1"/>
  <c r="BD30" i="1"/>
  <c r="BD91" i="1"/>
  <c r="F86" i="1"/>
  <c r="ET30" i="1"/>
  <c r="ET91" i="1"/>
  <c r="P74" i="1"/>
  <c r="DF128" i="3"/>
  <c r="DJ128" i="3" s="1"/>
  <c r="DG128" i="3"/>
  <c r="DH128" i="3"/>
  <c r="DI128" i="3"/>
  <c r="DF127" i="3"/>
  <c r="DJ127" i="3" s="1"/>
  <c r="DG127" i="3"/>
  <c r="DH127" i="3"/>
  <c r="DI127" i="3"/>
  <c r="DF154" i="3"/>
  <c r="DJ154" i="3" s="1"/>
  <c r="DG154" i="3"/>
  <c r="DH154" i="3"/>
  <c r="DI154" i="3"/>
  <c r="DI155" i="3"/>
  <c r="DF155" i="3"/>
  <c r="DJ155" i="3" s="1"/>
  <c r="DG155" i="3"/>
  <c r="DH155" i="3"/>
  <c r="DF140" i="3"/>
  <c r="DG140" i="3"/>
  <c r="DJ140" i="3" s="1"/>
  <c r="DH140" i="3"/>
  <c r="DI140" i="3"/>
  <c r="DF177" i="3"/>
  <c r="DJ177" i="3" s="1"/>
  <c r="DG177" i="3"/>
  <c r="DI177" i="3"/>
  <c r="DH177" i="3"/>
  <c r="DH173" i="3"/>
  <c r="DI173" i="3"/>
  <c r="DJ173" i="3" s="1"/>
  <c r="DG173" i="3"/>
  <c r="DF173" i="3"/>
  <c r="DF197" i="3"/>
  <c r="DG197" i="3"/>
  <c r="DI197" i="3"/>
  <c r="DJ197" i="3" s="1"/>
  <c r="DH197" i="3"/>
  <c r="DI996" i="3"/>
  <c r="DF996" i="3"/>
  <c r="DJ996" i="3" s="1"/>
  <c r="DG996" i="3"/>
  <c r="DH996" i="3"/>
  <c r="DF1054" i="3"/>
  <c r="DJ1054" i="3" s="1"/>
  <c r="DG1054" i="3"/>
  <c r="DH1054" i="3"/>
  <c r="DI1054" i="3"/>
  <c r="T41" i="1"/>
  <c r="DH65" i="3"/>
  <c r="DF65" i="3"/>
  <c r="DJ65" i="3" s="1"/>
  <c r="DG65" i="3"/>
  <c r="DI65" i="3"/>
  <c r="AO30" i="1"/>
  <c r="AO91" i="1"/>
  <c r="F65" i="1"/>
  <c r="DG92" i="3"/>
  <c r="DH92" i="3"/>
  <c r="DI92" i="3"/>
  <c r="DF92" i="3"/>
  <c r="DJ92" i="3" s="1"/>
  <c r="DH84" i="3"/>
  <c r="DI84" i="3"/>
  <c r="DF84" i="3"/>
  <c r="DG84" i="3"/>
  <c r="DJ84" i="3" s="1"/>
  <c r="DI196" i="3"/>
  <c r="DF196" i="3"/>
  <c r="DJ196" i="3" s="1"/>
  <c r="DG196" i="3"/>
  <c r="DH196" i="3"/>
  <c r="DG194" i="3"/>
  <c r="DH194" i="3"/>
  <c r="DF194" i="3"/>
  <c r="DJ194" i="3" s="1"/>
  <c r="DI194" i="3"/>
  <c r="CY172" i="1"/>
  <c r="X172" i="1" s="1"/>
  <c r="CZ172" i="1"/>
  <c r="Y172" i="1" s="1"/>
  <c r="DI220" i="3"/>
  <c r="DF220" i="3"/>
  <c r="DJ220" i="3" s="1"/>
  <c r="DG220" i="3"/>
  <c r="DH220" i="3"/>
  <c r="DG1053" i="3"/>
  <c r="DH1053" i="3"/>
  <c r="DI1053" i="3"/>
  <c r="DF1053" i="3"/>
  <c r="DJ1053" i="3" s="1"/>
  <c r="CY47" i="1"/>
  <c r="X47" i="1" s="1"/>
  <c r="CZ47" i="1"/>
  <c r="Y47" i="1" s="1"/>
  <c r="CP49" i="1"/>
  <c r="O49" i="1" s="1"/>
  <c r="GM49" i="1" s="1"/>
  <c r="GN49" i="1" s="1"/>
  <c r="GM51" i="1"/>
  <c r="GN51" i="1" s="1"/>
  <c r="P59" i="1"/>
  <c r="DU61" i="1" s="1"/>
  <c r="Q59" i="1"/>
  <c r="DV61" i="1" s="1"/>
  <c r="S59" i="1"/>
  <c r="AT30" i="1"/>
  <c r="AT91" i="1"/>
  <c r="F79" i="1"/>
  <c r="GA30" i="1"/>
  <c r="ER61" i="1"/>
  <c r="DG73" i="3"/>
  <c r="DI73" i="3"/>
  <c r="DF73" i="3"/>
  <c r="DJ73" i="3" s="1"/>
  <c r="DH73" i="3"/>
  <c r="DF68" i="3"/>
  <c r="DH68" i="3"/>
  <c r="DI68" i="3"/>
  <c r="DG68" i="3"/>
  <c r="DJ68" i="3" s="1"/>
  <c r="CZ139" i="1"/>
  <c r="Y139" i="1" s="1"/>
  <c r="GM139" i="1" s="1"/>
  <c r="GN139" i="1" s="1"/>
  <c r="DF189" i="3"/>
  <c r="DJ189" i="3" s="1"/>
  <c r="DG189" i="3"/>
  <c r="DH189" i="3"/>
  <c r="DI189" i="3"/>
  <c r="F189" i="1"/>
  <c r="BB206" i="1"/>
  <c r="BB127" i="1"/>
  <c r="DG210" i="3"/>
  <c r="DH210" i="3"/>
  <c r="DF210" i="3"/>
  <c r="DJ210" i="3" s="1"/>
  <c r="DI210" i="3"/>
  <c r="CZ244" i="1"/>
  <c r="Y244" i="1" s="1"/>
  <c r="DI1016" i="3"/>
  <c r="DF1016" i="3"/>
  <c r="DJ1016" i="3" s="1"/>
  <c r="DH1016" i="3"/>
  <c r="DG1016" i="3"/>
  <c r="DG1042" i="3"/>
  <c r="DH1042" i="3"/>
  <c r="DI1042" i="3"/>
  <c r="DF1042" i="3"/>
  <c r="DJ1042" i="3" s="1"/>
  <c r="U41" i="1"/>
  <c r="CZ48" i="1"/>
  <c r="Y48" i="1" s="1"/>
  <c r="AQ30" i="1"/>
  <c r="F71" i="1"/>
  <c r="AQ91" i="1"/>
  <c r="DI166" i="3"/>
  <c r="DF166" i="3"/>
  <c r="DJ166" i="3" s="1"/>
  <c r="DG166" i="3"/>
  <c r="DH166" i="3"/>
  <c r="DG164" i="3"/>
  <c r="DH164" i="3"/>
  <c r="DF164" i="3"/>
  <c r="DJ164" i="3" s="1"/>
  <c r="DI164" i="3"/>
  <c r="GM171" i="1"/>
  <c r="GO171" i="1" s="1"/>
  <c r="P180" i="1"/>
  <c r="EG206" i="1"/>
  <c r="EG127" i="1"/>
  <c r="DF239" i="3"/>
  <c r="DJ239" i="3" s="1"/>
  <c r="DG239" i="3"/>
  <c r="DH239" i="3"/>
  <c r="DI239" i="3"/>
  <c r="DI240" i="3"/>
  <c r="DF240" i="3"/>
  <c r="DJ240" i="3" s="1"/>
  <c r="DH240" i="3"/>
  <c r="DG240" i="3"/>
  <c r="GX59" i="1"/>
  <c r="EI127" i="1"/>
  <c r="P186" i="1"/>
  <c r="EI206" i="1"/>
  <c r="CJ275" i="1"/>
  <c r="CP256" i="1"/>
  <c r="O256" i="1" s="1"/>
  <c r="GM261" i="1"/>
  <c r="GN261" i="1" s="1"/>
  <c r="EV242" i="1"/>
  <c r="P300" i="1"/>
  <c r="EV305" i="1"/>
  <c r="DI310" i="3"/>
  <c r="DF310" i="3"/>
  <c r="DH310" i="3"/>
  <c r="DG310" i="3"/>
  <c r="DJ310" i="3" s="1"/>
  <c r="EH341" i="1"/>
  <c r="EH398" i="1"/>
  <c r="P377" i="1"/>
  <c r="DH369" i="3"/>
  <c r="DI369" i="3"/>
  <c r="DF369" i="3"/>
  <c r="DJ369" i="3" s="1"/>
  <c r="DG369" i="3"/>
  <c r="CZ136" i="1"/>
  <c r="Y136" i="1" s="1"/>
  <c r="GM136" i="1" s="1"/>
  <c r="GN136" i="1" s="1"/>
  <c r="GM143" i="1"/>
  <c r="GO143" i="1" s="1"/>
  <c r="CP172" i="1"/>
  <c r="O172" i="1" s="1"/>
  <c r="GM172" i="1" s="1"/>
  <c r="GO172" i="1" s="1"/>
  <c r="AI242" i="1"/>
  <c r="V275" i="1"/>
  <c r="CZ260" i="1"/>
  <c r="Y260" i="1" s="1"/>
  <c r="CP263" i="1"/>
  <c r="O263" i="1" s="1"/>
  <c r="DG253" i="3"/>
  <c r="DH253" i="3"/>
  <c r="DI253" i="3"/>
  <c r="DF253" i="3"/>
  <c r="DJ253" i="3" s="1"/>
  <c r="AE368" i="1"/>
  <c r="DF304" i="3"/>
  <c r="DJ304" i="3" s="1"/>
  <c r="DG304" i="3"/>
  <c r="DH304" i="3"/>
  <c r="DI304" i="3"/>
  <c r="DI305" i="3"/>
  <c r="DF305" i="3"/>
  <c r="DJ305" i="3" s="1"/>
  <c r="DG305" i="3"/>
  <c r="DH305" i="3"/>
  <c r="DF298" i="3"/>
  <c r="DH298" i="3"/>
  <c r="DI298" i="3"/>
  <c r="DJ298" i="3" s="1"/>
  <c r="DG298" i="3"/>
  <c r="DF322" i="3"/>
  <c r="DJ322" i="3" s="1"/>
  <c r="DG322" i="3"/>
  <c r="DH322" i="3"/>
  <c r="DI322" i="3"/>
  <c r="DG344" i="3"/>
  <c r="DH344" i="3"/>
  <c r="DI344" i="3"/>
  <c r="DF344" i="3"/>
  <c r="DJ344" i="3" s="1"/>
  <c r="DH347" i="3"/>
  <c r="DI347" i="3"/>
  <c r="DF347" i="3"/>
  <c r="DJ347" i="3" s="1"/>
  <c r="DG347" i="3"/>
  <c r="DV457" i="1"/>
  <c r="CJ30" i="1"/>
  <c r="BA61" i="1"/>
  <c r="AH30" i="1"/>
  <c r="U61" i="1"/>
  <c r="AI127" i="1"/>
  <c r="V176" i="1"/>
  <c r="EA127" i="1"/>
  <c r="DN176" i="1"/>
  <c r="CZ131" i="1"/>
  <c r="Y131" i="1" s="1"/>
  <c r="AL176" i="1" s="1"/>
  <c r="GM164" i="1"/>
  <c r="GN164" i="1" s="1"/>
  <c r="GM170" i="1"/>
  <c r="GN170" i="1" s="1"/>
  <c r="GM245" i="1"/>
  <c r="DV275" i="1"/>
  <c r="CP259" i="1"/>
  <c r="O259" i="1" s="1"/>
  <c r="ET242" i="1"/>
  <c r="P288" i="1"/>
  <c r="ET305" i="1"/>
  <c r="DG289" i="3"/>
  <c r="DJ289" i="3" s="1"/>
  <c r="DI289" i="3"/>
  <c r="DF289" i="3"/>
  <c r="DH289" i="3"/>
  <c r="DH294" i="3"/>
  <c r="DF294" i="3"/>
  <c r="DJ294" i="3" s="1"/>
  <c r="DG294" i="3"/>
  <c r="DI294" i="3"/>
  <c r="P393" i="1"/>
  <c r="EV341" i="1"/>
  <c r="EV398" i="1"/>
  <c r="DI324" i="3"/>
  <c r="DF324" i="3"/>
  <c r="DG324" i="3"/>
  <c r="DJ324" i="3" s="1"/>
  <c r="DH324" i="3"/>
  <c r="DG333" i="3"/>
  <c r="DH333" i="3"/>
  <c r="DI333" i="3"/>
  <c r="DF333" i="3"/>
  <c r="DJ333" i="3" s="1"/>
  <c r="DH379" i="3"/>
  <c r="DI379" i="3"/>
  <c r="DF379" i="3"/>
  <c r="DG379" i="3"/>
  <c r="DJ379" i="3" s="1"/>
  <c r="CY57" i="1"/>
  <c r="X57" i="1" s="1"/>
  <c r="CZ57" i="1"/>
  <c r="Y57" i="1" s="1"/>
  <c r="GM149" i="1"/>
  <c r="AJ275" i="1"/>
  <c r="DH268" i="3"/>
  <c r="DF268" i="3"/>
  <c r="DJ268" i="3" s="1"/>
  <c r="DG268" i="3"/>
  <c r="DI268" i="3"/>
  <c r="EM242" i="1"/>
  <c r="P294" i="1"/>
  <c r="EM305" i="1"/>
  <c r="DH279" i="3"/>
  <c r="DF279" i="3"/>
  <c r="DG279" i="3"/>
  <c r="DJ279" i="3" s="1"/>
  <c r="DI279" i="3"/>
  <c r="CY363" i="1"/>
  <c r="X363" i="1" s="1"/>
  <c r="GM363" i="1" s="1"/>
  <c r="GN363" i="1" s="1"/>
  <c r="CZ363" i="1"/>
  <c r="Y363" i="1" s="1"/>
  <c r="CY365" i="1"/>
  <c r="X365" i="1" s="1"/>
  <c r="GM365" i="1" s="1"/>
  <c r="GN365" i="1" s="1"/>
  <c r="CZ365" i="1"/>
  <c r="Y365" i="1" s="1"/>
  <c r="BC341" i="1"/>
  <c r="F384" i="1"/>
  <c r="BC398" i="1"/>
  <c r="CY437" i="1"/>
  <c r="X437" i="1" s="1"/>
  <c r="CZ437" i="1"/>
  <c r="Y437" i="1" s="1"/>
  <c r="DX457" i="1"/>
  <c r="CY439" i="1"/>
  <c r="X439" i="1" s="1"/>
  <c r="GM439" i="1" s="1"/>
  <c r="GN439" i="1" s="1"/>
  <c r="CZ439" i="1"/>
  <c r="Y439" i="1" s="1"/>
  <c r="CY441" i="1"/>
  <c r="X441" i="1" s="1"/>
  <c r="GM441" i="1" s="1"/>
  <c r="GN441" i="1" s="1"/>
  <c r="CZ441" i="1"/>
  <c r="Y441" i="1" s="1"/>
  <c r="CY443" i="1"/>
  <c r="X443" i="1" s="1"/>
  <c r="GM443" i="1" s="1"/>
  <c r="GN443" i="1" s="1"/>
  <c r="CZ443" i="1"/>
  <c r="Y443" i="1" s="1"/>
  <c r="EU434" i="1"/>
  <c r="P473" i="1"/>
  <c r="EU487" i="1"/>
  <c r="GM271" i="1"/>
  <c r="GN271" i="1" s="1"/>
  <c r="AH341" i="1"/>
  <c r="U368" i="1"/>
  <c r="EM341" i="1"/>
  <c r="P387" i="1"/>
  <c r="EM398" i="1"/>
  <c r="BD337" i="1"/>
  <c r="F423" i="1"/>
  <c r="FQ434" i="1"/>
  <c r="GA457" i="1"/>
  <c r="EH457" i="1"/>
  <c r="DG400" i="3"/>
  <c r="DI400" i="3"/>
  <c r="DF400" i="3"/>
  <c r="DJ400" i="3" s="1"/>
  <c r="DH400" i="3"/>
  <c r="DH421" i="3"/>
  <c r="DI421" i="3"/>
  <c r="DJ421" i="3" s="1"/>
  <c r="DF421" i="3"/>
  <c r="DG421" i="3"/>
  <c r="DF433" i="3"/>
  <c r="DJ433" i="3" s="1"/>
  <c r="DG433" i="3"/>
  <c r="DH433" i="3"/>
  <c r="DI433" i="3"/>
  <c r="DG483" i="3"/>
  <c r="DJ483" i="3" s="1"/>
  <c r="DH483" i="3"/>
  <c r="DI483" i="3"/>
  <c r="DF483" i="3"/>
  <c r="DI555" i="3"/>
  <c r="DF555" i="3"/>
  <c r="DJ555" i="3" s="1"/>
  <c r="DG555" i="3"/>
  <c r="DH555" i="3"/>
  <c r="DH556" i="3"/>
  <c r="DI556" i="3"/>
  <c r="DF556" i="3"/>
  <c r="DJ556" i="3" s="1"/>
  <c r="DG556" i="3"/>
  <c r="CG242" i="1"/>
  <c r="AX275" i="1"/>
  <c r="AJ341" i="1"/>
  <c r="W368" i="1"/>
  <c r="F387" i="1"/>
  <c r="AU341" i="1"/>
  <c r="AU398" i="1"/>
  <c r="DW457" i="1"/>
  <c r="ET430" i="1"/>
  <c r="P500" i="1"/>
  <c r="DI390" i="3"/>
  <c r="DG390" i="3"/>
  <c r="DH390" i="3"/>
  <c r="DF390" i="3"/>
  <c r="DJ390" i="3" s="1"/>
  <c r="DH391" i="3"/>
  <c r="DF391" i="3"/>
  <c r="DJ391" i="3" s="1"/>
  <c r="DG391" i="3"/>
  <c r="DI391" i="3"/>
  <c r="AT574" i="1"/>
  <c r="AT523" i="1"/>
  <c r="F562" i="1"/>
  <c r="DI425" i="3"/>
  <c r="DF425" i="3"/>
  <c r="DJ425" i="3" s="1"/>
  <c r="DH425" i="3"/>
  <c r="DG425" i="3"/>
  <c r="DH479" i="3"/>
  <c r="DI479" i="3"/>
  <c r="DF479" i="3"/>
  <c r="DJ479" i="3" s="1"/>
  <c r="DG479" i="3"/>
  <c r="CZ343" i="1"/>
  <c r="Y343" i="1" s="1"/>
  <c r="GM346" i="1"/>
  <c r="GN346" i="1" s="1"/>
  <c r="CZ359" i="1"/>
  <c r="Y359" i="1" s="1"/>
  <c r="GM359" i="1" s="1"/>
  <c r="GN359" i="1" s="1"/>
  <c r="CP437" i="1"/>
  <c r="O437" i="1" s="1"/>
  <c r="EV434" i="1"/>
  <c r="EV487" i="1"/>
  <c r="P482" i="1"/>
  <c r="DI410" i="3"/>
  <c r="DJ410" i="3" s="1"/>
  <c r="DF410" i="3"/>
  <c r="DG410" i="3"/>
  <c r="DH410" i="3"/>
  <c r="DG418" i="3"/>
  <c r="DH418" i="3"/>
  <c r="DI418" i="3"/>
  <c r="DF418" i="3"/>
  <c r="DJ418" i="3" s="1"/>
  <c r="EG523" i="1"/>
  <c r="P548" i="1"/>
  <c r="EG574" i="1"/>
  <c r="CZ613" i="1"/>
  <c r="Y613" i="1" s="1"/>
  <c r="CY613" i="1"/>
  <c r="X613" i="1" s="1"/>
  <c r="CZ615" i="1"/>
  <c r="Y615" i="1" s="1"/>
  <c r="CY615" i="1"/>
  <c r="X615" i="1" s="1"/>
  <c r="CZ617" i="1"/>
  <c r="Y617" i="1" s="1"/>
  <c r="CY617" i="1"/>
  <c r="X617" i="1" s="1"/>
  <c r="CZ619" i="1"/>
  <c r="Y619" i="1" s="1"/>
  <c r="CY619" i="1"/>
  <c r="X619" i="1" s="1"/>
  <c r="CZ626" i="1"/>
  <c r="Y626" i="1" s="1"/>
  <c r="CY626" i="1"/>
  <c r="X626" i="1" s="1"/>
  <c r="CZ628" i="1"/>
  <c r="Y628" i="1" s="1"/>
  <c r="CY628" i="1"/>
  <c r="X628" i="1" s="1"/>
  <c r="CZ630" i="1"/>
  <c r="Y630" i="1" s="1"/>
  <c r="CY630" i="1"/>
  <c r="X630" i="1" s="1"/>
  <c r="CP632" i="1"/>
  <c r="O632" i="1" s="1"/>
  <c r="GM632" i="1" s="1"/>
  <c r="GN632" i="1" s="1"/>
  <c r="DG466" i="3"/>
  <c r="DJ466" i="3" s="1"/>
  <c r="DH466" i="3"/>
  <c r="DI466" i="3"/>
  <c r="DF466" i="3"/>
  <c r="DF502" i="3"/>
  <c r="DG502" i="3"/>
  <c r="DH502" i="3"/>
  <c r="DI502" i="3"/>
  <c r="DJ502" i="3" s="1"/>
  <c r="DH503" i="3"/>
  <c r="DI503" i="3"/>
  <c r="DF503" i="3"/>
  <c r="DG503" i="3"/>
  <c r="DJ503" i="3" s="1"/>
  <c r="DF536" i="3"/>
  <c r="DJ536" i="3" s="1"/>
  <c r="DG536" i="3"/>
  <c r="DH536" i="3"/>
  <c r="DI536" i="3"/>
  <c r="CG341" i="1"/>
  <c r="AX368" i="1"/>
  <c r="DL457" i="1"/>
  <c r="DY434" i="1"/>
  <c r="CZ444" i="1"/>
  <c r="Y444" i="1" s="1"/>
  <c r="CY453" i="1"/>
  <c r="X453" i="1" s="1"/>
  <c r="GM453" i="1" s="1"/>
  <c r="GO453" i="1" s="1"/>
  <c r="FU457" i="1" s="1"/>
  <c r="CZ453" i="1"/>
  <c r="Y453" i="1" s="1"/>
  <c r="CP454" i="1"/>
  <c r="O454" i="1" s="1"/>
  <c r="GM454" i="1" s="1"/>
  <c r="FR454" i="1"/>
  <c r="BY457" i="1" s="1"/>
  <c r="CI523" i="1"/>
  <c r="AZ544" i="1"/>
  <c r="CP614" i="1"/>
  <c r="O614" i="1" s="1"/>
  <c r="CP616" i="1"/>
  <c r="O616" i="1" s="1"/>
  <c r="CP618" i="1"/>
  <c r="O618" i="1" s="1"/>
  <c r="DF437" i="3"/>
  <c r="DG437" i="3"/>
  <c r="DJ437" i="3" s="1"/>
  <c r="DH437" i="3"/>
  <c r="DI437" i="3"/>
  <c r="CP626" i="1"/>
  <c r="O626" i="1" s="1"/>
  <c r="CP628" i="1"/>
  <c r="O628" i="1" s="1"/>
  <c r="GM628" i="1" s="1"/>
  <c r="GN628" i="1" s="1"/>
  <c r="CP630" i="1"/>
  <c r="O630" i="1" s="1"/>
  <c r="DG489" i="3"/>
  <c r="DH489" i="3"/>
  <c r="DI489" i="3"/>
  <c r="DJ489" i="3" s="1"/>
  <c r="DF489" i="3"/>
  <c r="DI528" i="3"/>
  <c r="DF528" i="3"/>
  <c r="DG528" i="3"/>
  <c r="DJ528" i="3" s="1"/>
  <c r="DH528" i="3"/>
  <c r="CZ649" i="1"/>
  <c r="Y649" i="1" s="1"/>
  <c r="CY649" i="1"/>
  <c r="X649" i="1" s="1"/>
  <c r="GM649" i="1" s="1"/>
  <c r="GN649" i="1" s="1"/>
  <c r="CP656" i="1"/>
  <c r="O656" i="1" s="1"/>
  <c r="GM656" i="1" s="1"/>
  <c r="GN656" i="1" s="1"/>
  <c r="CZ657" i="1"/>
  <c r="Y657" i="1" s="1"/>
  <c r="CY657" i="1"/>
  <c r="X657" i="1" s="1"/>
  <c r="GM657" i="1" s="1"/>
  <c r="GN657" i="1" s="1"/>
  <c r="CZ664" i="1"/>
  <c r="Y664" i="1" s="1"/>
  <c r="CY664" i="1"/>
  <c r="X664" i="1" s="1"/>
  <c r="GM664" i="1" s="1"/>
  <c r="GN664" i="1" s="1"/>
  <c r="DH593" i="3"/>
  <c r="DI593" i="3"/>
  <c r="DF593" i="3"/>
  <c r="DJ593" i="3" s="1"/>
  <c r="DG593" i="3"/>
  <c r="DH599" i="3"/>
  <c r="DI599" i="3"/>
  <c r="DF599" i="3"/>
  <c r="DJ599" i="3" s="1"/>
  <c r="DG599" i="3"/>
  <c r="S692" i="1"/>
  <c r="Q692" i="1"/>
  <c r="DI688" i="3"/>
  <c r="DF688" i="3"/>
  <c r="DJ688" i="3" s="1"/>
  <c r="DG688" i="3"/>
  <c r="DH688" i="3"/>
  <c r="S730" i="1"/>
  <c r="Q730" i="1"/>
  <c r="CP730" i="1" s="1"/>
  <c r="O730" i="1" s="1"/>
  <c r="BD610" i="1"/>
  <c r="BD778" i="1"/>
  <c r="F773" i="1"/>
  <c r="DM487" i="1"/>
  <c r="DM434" i="1"/>
  <c r="P479" i="1"/>
  <c r="CP525" i="1"/>
  <c r="O525" i="1" s="1"/>
  <c r="F554" i="1"/>
  <c r="AQ574" i="1"/>
  <c r="AQ523" i="1"/>
  <c r="CP641" i="1"/>
  <c r="O641" i="1" s="1"/>
  <c r="U650" i="1"/>
  <c r="AH748" i="1" s="1"/>
  <c r="DG589" i="3"/>
  <c r="DH589" i="3"/>
  <c r="DI589" i="3"/>
  <c r="DF589" i="3"/>
  <c r="DJ589" i="3" s="1"/>
  <c r="DH588" i="3"/>
  <c r="DI588" i="3"/>
  <c r="DF588" i="3"/>
  <c r="DJ588" i="3" s="1"/>
  <c r="DG588" i="3"/>
  <c r="DH620" i="3"/>
  <c r="DI620" i="3"/>
  <c r="DF620" i="3"/>
  <c r="DG620" i="3"/>
  <c r="DJ620" i="3" s="1"/>
  <c r="DH632" i="3"/>
  <c r="DI632" i="3"/>
  <c r="DF632" i="3"/>
  <c r="DG632" i="3"/>
  <c r="DJ632" i="3" s="1"/>
  <c r="DG663" i="3"/>
  <c r="DH663" i="3"/>
  <c r="DI663" i="3"/>
  <c r="DF663" i="3"/>
  <c r="DJ663" i="3" s="1"/>
  <c r="DH672" i="3"/>
  <c r="DF672" i="3"/>
  <c r="DJ672" i="3" s="1"/>
  <c r="DG672" i="3"/>
  <c r="DI672" i="3"/>
  <c r="DI680" i="3"/>
  <c r="DJ680" i="3" s="1"/>
  <c r="DF680" i="3"/>
  <c r="DG680" i="3"/>
  <c r="DH680" i="3"/>
  <c r="DG704" i="3"/>
  <c r="DH704" i="3"/>
  <c r="DI704" i="3"/>
  <c r="DF704" i="3"/>
  <c r="DJ704" i="3" s="1"/>
  <c r="DJ523" i="1"/>
  <c r="P558" i="1"/>
  <c r="DJ574" i="1"/>
  <c r="CP642" i="1"/>
  <c r="O642" i="1" s="1"/>
  <c r="GM642" i="1" s="1"/>
  <c r="GN642" i="1" s="1"/>
  <c r="U660" i="1"/>
  <c r="DG562" i="3"/>
  <c r="DH562" i="3"/>
  <c r="DI562" i="3"/>
  <c r="DF562" i="3"/>
  <c r="DJ562" i="3" s="1"/>
  <c r="CP668" i="1"/>
  <c r="O668" i="1" s="1"/>
  <c r="GM668" i="1" s="1"/>
  <c r="GN668" i="1" s="1"/>
  <c r="DG578" i="3"/>
  <c r="DH578" i="3"/>
  <c r="DI578" i="3"/>
  <c r="DF578" i="3"/>
  <c r="DJ578" i="3" s="1"/>
  <c r="DH577" i="3"/>
  <c r="DI577" i="3"/>
  <c r="DF577" i="3"/>
  <c r="DJ577" i="3" s="1"/>
  <c r="DG577" i="3"/>
  <c r="Q675" i="1"/>
  <c r="CP675" i="1" s="1"/>
  <c r="O675" i="1" s="1"/>
  <c r="S675" i="1"/>
  <c r="R677" i="1"/>
  <c r="CP685" i="1"/>
  <c r="O685" i="1" s="1"/>
  <c r="GM685" i="1" s="1"/>
  <c r="GN685" i="1" s="1"/>
  <c r="CZ688" i="1"/>
  <c r="Y688" i="1" s="1"/>
  <c r="CY688" i="1"/>
  <c r="X688" i="1" s="1"/>
  <c r="P692" i="1"/>
  <c r="CP692" i="1" s="1"/>
  <c r="O692" i="1" s="1"/>
  <c r="P696" i="1"/>
  <c r="DG611" i="3"/>
  <c r="DH611" i="3"/>
  <c r="DI611" i="3"/>
  <c r="DJ611" i="3" s="1"/>
  <c r="DF611" i="3"/>
  <c r="CZ705" i="1"/>
  <c r="Y705" i="1" s="1"/>
  <c r="CY705" i="1"/>
  <c r="X705" i="1" s="1"/>
  <c r="P708" i="1"/>
  <c r="CP708" i="1" s="1"/>
  <c r="O708" i="1" s="1"/>
  <c r="DG646" i="3"/>
  <c r="DH646" i="3"/>
  <c r="DI646" i="3"/>
  <c r="DF646" i="3"/>
  <c r="DJ646" i="3" s="1"/>
  <c r="DG658" i="3"/>
  <c r="DJ658" i="3" s="1"/>
  <c r="DH658" i="3"/>
  <c r="DI658" i="3"/>
  <c r="DF658" i="3"/>
  <c r="DG668" i="3"/>
  <c r="DH668" i="3"/>
  <c r="DI668" i="3"/>
  <c r="DF668" i="3"/>
  <c r="DJ668" i="3" s="1"/>
  <c r="DF677" i="3"/>
  <c r="DJ677" i="3" s="1"/>
  <c r="DG677" i="3"/>
  <c r="DH677" i="3"/>
  <c r="DI677" i="3"/>
  <c r="GM729" i="1"/>
  <c r="GN729" i="1" s="1"/>
  <c r="DF706" i="3"/>
  <c r="DG706" i="3"/>
  <c r="DJ706" i="3" s="1"/>
  <c r="DH706" i="3"/>
  <c r="DI706" i="3"/>
  <c r="DH708" i="3"/>
  <c r="DI708" i="3"/>
  <c r="DF708" i="3"/>
  <c r="DJ708" i="3" s="1"/>
  <c r="DG708" i="3"/>
  <c r="CP742" i="1"/>
  <c r="O742" i="1" s="1"/>
  <c r="GM742" i="1" s="1"/>
  <c r="GN742" i="1" s="1"/>
  <c r="AF544" i="1"/>
  <c r="EA523" i="1"/>
  <c r="DN544" i="1"/>
  <c r="CP640" i="1"/>
  <c r="O640" i="1" s="1"/>
  <c r="GM640" i="1" s="1"/>
  <c r="GN640" i="1" s="1"/>
  <c r="CY648" i="1"/>
  <c r="X648" i="1" s="1"/>
  <c r="GM648" i="1" s="1"/>
  <c r="GN648" i="1" s="1"/>
  <c r="CZ648" i="1"/>
  <c r="Y648" i="1" s="1"/>
  <c r="DF518" i="3"/>
  <c r="DJ518" i="3" s="1"/>
  <c r="DG518" i="3"/>
  <c r="DH518" i="3"/>
  <c r="DI518" i="3"/>
  <c r="CP652" i="1"/>
  <c r="O652" i="1" s="1"/>
  <c r="GM652" i="1" s="1"/>
  <c r="GN652" i="1" s="1"/>
  <c r="DF543" i="3"/>
  <c r="DJ543" i="3" s="1"/>
  <c r="DG543" i="3"/>
  <c r="DH543" i="3"/>
  <c r="DI543" i="3"/>
  <c r="CP659" i="1"/>
  <c r="O659" i="1" s="1"/>
  <c r="GM659" i="1" s="1"/>
  <c r="GN659" i="1" s="1"/>
  <c r="CP665" i="1"/>
  <c r="O665" i="1" s="1"/>
  <c r="GM665" i="1" s="1"/>
  <c r="GN665" i="1" s="1"/>
  <c r="DG564" i="3"/>
  <c r="DH564" i="3"/>
  <c r="DI564" i="3"/>
  <c r="DJ564" i="3" s="1"/>
  <c r="DF564" i="3"/>
  <c r="DG595" i="3"/>
  <c r="DJ595" i="3" s="1"/>
  <c r="DH595" i="3"/>
  <c r="DI595" i="3"/>
  <c r="DF595" i="3"/>
  <c r="DG605" i="3"/>
  <c r="DJ605" i="3" s="1"/>
  <c r="DH605" i="3"/>
  <c r="DI605" i="3"/>
  <c r="DF605" i="3"/>
  <c r="CY724" i="1"/>
  <c r="X724" i="1" s="1"/>
  <c r="GM724" i="1" s="1"/>
  <c r="GN724" i="1" s="1"/>
  <c r="CZ724" i="1"/>
  <c r="Y724" i="1" s="1"/>
  <c r="DI690" i="3"/>
  <c r="DJ690" i="3" s="1"/>
  <c r="DF690" i="3"/>
  <c r="DG690" i="3"/>
  <c r="DH690" i="3"/>
  <c r="CY744" i="1"/>
  <c r="X744" i="1" s="1"/>
  <c r="CZ744" i="1"/>
  <c r="Y744" i="1" s="1"/>
  <c r="W669" i="1"/>
  <c r="EB748" i="1" s="1"/>
  <c r="P677" i="1"/>
  <c r="CP677" i="1" s="1"/>
  <c r="O677" i="1" s="1"/>
  <c r="CZ687" i="1"/>
  <c r="Y687" i="1" s="1"/>
  <c r="GM687" i="1" s="1"/>
  <c r="GN687" i="1" s="1"/>
  <c r="R708" i="1"/>
  <c r="U712" i="1"/>
  <c r="CY720" i="1"/>
  <c r="X720" i="1" s="1"/>
  <c r="GM720" i="1" s="1"/>
  <c r="GN720" i="1" s="1"/>
  <c r="CZ720" i="1"/>
  <c r="Y720" i="1" s="1"/>
  <c r="BC610" i="1"/>
  <c r="F764" i="1"/>
  <c r="BC778" i="1"/>
  <c r="DG749" i="3"/>
  <c r="DH749" i="3"/>
  <c r="DI749" i="3"/>
  <c r="DF749" i="3"/>
  <c r="DJ749" i="3" s="1"/>
  <c r="DF779" i="3"/>
  <c r="DG779" i="3"/>
  <c r="DH779" i="3"/>
  <c r="DI779" i="3"/>
  <c r="DJ779" i="3" s="1"/>
  <c r="DG818" i="3"/>
  <c r="DH818" i="3"/>
  <c r="DI818" i="3"/>
  <c r="DF818" i="3"/>
  <c r="DJ818" i="3" s="1"/>
  <c r="DI891" i="3"/>
  <c r="DF891" i="3"/>
  <c r="DJ891" i="3" s="1"/>
  <c r="DG891" i="3"/>
  <c r="DH891" i="3"/>
  <c r="DG893" i="3"/>
  <c r="DH893" i="3"/>
  <c r="DI893" i="3"/>
  <c r="DF893" i="3"/>
  <c r="DJ893" i="3" s="1"/>
  <c r="DH892" i="3"/>
  <c r="DI892" i="3"/>
  <c r="DF892" i="3"/>
  <c r="DJ892" i="3" s="1"/>
  <c r="DG892" i="3"/>
  <c r="DI920" i="3"/>
  <c r="DF920" i="3"/>
  <c r="DJ920" i="3" s="1"/>
  <c r="DG920" i="3"/>
  <c r="DH920" i="3"/>
  <c r="DF999" i="3"/>
  <c r="DJ999" i="3" s="1"/>
  <c r="DG999" i="3"/>
  <c r="DH999" i="3"/>
  <c r="DI999" i="3"/>
  <c r="DF995" i="3"/>
  <c r="DJ995" i="3" s="1"/>
  <c r="DG995" i="3"/>
  <c r="DI995" i="3"/>
  <c r="DH995" i="3"/>
  <c r="DF988" i="3"/>
  <c r="DH988" i="3"/>
  <c r="DI988" i="3"/>
  <c r="DJ988" i="3" s="1"/>
  <c r="DG988" i="3"/>
  <c r="DF1045" i="3"/>
  <c r="DG1045" i="3"/>
  <c r="DH1045" i="3"/>
  <c r="DI1045" i="3"/>
  <c r="DJ1045" i="3" s="1"/>
  <c r="DH1046" i="3"/>
  <c r="DI1046" i="3"/>
  <c r="DF1046" i="3"/>
  <c r="DG1046" i="3"/>
  <c r="DJ1046" i="3" s="1"/>
  <c r="T675" i="1"/>
  <c r="CY678" i="1"/>
  <c r="X678" i="1" s="1"/>
  <c r="GM678" i="1" s="1"/>
  <c r="GN678" i="1" s="1"/>
  <c r="CY701" i="1"/>
  <c r="X701" i="1" s="1"/>
  <c r="GM701" i="1" s="1"/>
  <c r="GM717" i="1"/>
  <c r="GN717" i="1" s="1"/>
  <c r="CY739" i="1"/>
  <c r="X739" i="1" s="1"/>
  <c r="GM739" i="1" s="1"/>
  <c r="GN739" i="1" s="1"/>
  <c r="DG744" i="3"/>
  <c r="DH744" i="3"/>
  <c r="DI744" i="3"/>
  <c r="DF744" i="3"/>
  <c r="DJ744" i="3" s="1"/>
  <c r="DG816" i="3"/>
  <c r="DH816" i="3"/>
  <c r="DI816" i="3"/>
  <c r="DF816" i="3"/>
  <c r="DJ816" i="3" s="1"/>
  <c r="DH815" i="3"/>
  <c r="DI815" i="3"/>
  <c r="DF815" i="3"/>
  <c r="DJ815" i="3" s="1"/>
  <c r="DG815" i="3"/>
  <c r="DG830" i="3"/>
  <c r="DH830" i="3"/>
  <c r="DI830" i="3"/>
  <c r="DF830" i="3"/>
  <c r="DJ830" i="3" s="1"/>
  <c r="DG882" i="3"/>
  <c r="DH882" i="3"/>
  <c r="DI882" i="3"/>
  <c r="DF882" i="3"/>
  <c r="DJ882" i="3" s="1"/>
  <c r="DG916" i="3"/>
  <c r="DH916" i="3"/>
  <c r="DI916" i="3"/>
  <c r="DF916" i="3"/>
  <c r="DJ916" i="3" s="1"/>
  <c r="F884" i="1"/>
  <c r="AQ810" i="1"/>
  <c r="DG985" i="3"/>
  <c r="DI985" i="3"/>
  <c r="DF985" i="3"/>
  <c r="DJ985" i="3" s="1"/>
  <c r="DH985" i="3"/>
  <c r="DH974" i="3"/>
  <c r="DI974" i="3"/>
  <c r="DF974" i="3"/>
  <c r="DG974" i="3"/>
  <c r="DJ974" i="3" s="1"/>
  <c r="DG1028" i="3"/>
  <c r="DJ1028" i="3" s="1"/>
  <c r="DH1028" i="3"/>
  <c r="DI1028" i="3"/>
  <c r="DF1028" i="3"/>
  <c r="DH1041" i="3"/>
  <c r="DI1041" i="3"/>
  <c r="DF1041" i="3"/>
  <c r="DJ1041" i="3" s="1"/>
  <c r="DG1041" i="3"/>
  <c r="EV910" i="1"/>
  <c r="EV985" i="1"/>
  <c r="P980" i="1"/>
  <c r="W677" i="1"/>
  <c r="CZ683" i="1"/>
  <c r="Y683" i="1" s="1"/>
  <c r="GM683" i="1" s="1"/>
  <c r="GN683" i="1" s="1"/>
  <c r="W694" i="1"/>
  <c r="W698" i="1"/>
  <c r="T708" i="1"/>
  <c r="EI610" i="1"/>
  <c r="P758" i="1"/>
  <c r="EI778" i="1"/>
  <c r="DG759" i="3"/>
  <c r="DH759" i="3"/>
  <c r="DI759" i="3"/>
  <c r="DF759" i="3"/>
  <c r="DJ759" i="3" s="1"/>
  <c r="FR823" i="1"/>
  <c r="BY874" i="1" s="1"/>
  <c r="CP823" i="1"/>
  <c r="O823" i="1" s="1"/>
  <c r="GM823" i="1" s="1"/>
  <c r="GM832" i="1"/>
  <c r="GN832" i="1" s="1"/>
  <c r="DG804" i="3"/>
  <c r="DH804" i="3"/>
  <c r="DI804" i="3"/>
  <c r="DF804" i="3"/>
  <c r="DJ804" i="3" s="1"/>
  <c r="P840" i="1"/>
  <c r="CP840" i="1" s="1"/>
  <c r="O840" i="1" s="1"/>
  <c r="Q840" i="1"/>
  <c r="S840" i="1"/>
  <c r="R852" i="1"/>
  <c r="DH860" i="3"/>
  <c r="DI860" i="3"/>
  <c r="DF860" i="3"/>
  <c r="DG860" i="3"/>
  <c r="DJ860" i="3" s="1"/>
  <c r="CY861" i="1"/>
  <c r="X861" i="1" s="1"/>
  <c r="GM861" i="1" s="1"/>
  <c r="GN861" i="1" s="1"/>
  <c r="CZ861" i="1"/>
  <c r="Y861" i="1" s="1"/>
  <c r="CY863" i="1"/>
  <c r="X863" i="1" s="1"/>
  <c r="GM863" i="1" s="1"/>
  <c r="GN863" i="1" s="1"/>
  <c r="CZ863" i="1"/>
  <c r="Y863" i="1" s="1"/>
  <c r="BD810" i="1"/>
  <c r="F899" i="1"/>
  <c r="CP912" i="1"/>
  <c r="O912" i="1" s="1"/>
  <c r="AC955" i="1"/>
  <c r="DH949" i="3"/>
  <c r="DI949" i="3"/>
  <c r="DF949" i="3"/>
  <c r="DJ949" i="3" s="1"/>
  <c r="DG949" i="3"/>
  <c r="DG967" i="3"/>
  <c r="DJ967" i="3" s="1"/>
  <c r="DH967" i="3"/>
  <c r="DI967" i="3"/>
  <c r="DF967" i="3"/>
  <c r="DI1008" i="3"/>
  <c r="DJ1008" i="3" s="1"/>
  <c r="DF1008" i="3"/>
  <c r="DG1008" i="3"/>
  <c r="DH1008" i="3"/>
  <c r="DH1026" i="3"/>
  <c r="DI1026" i="3"/>
  <c r="DF1026" i="3"/>
  <c r="DJ1026" i="3" s="1"/>
  <c r="DG1026" i="3"/>
  <c r="DG1059" i="3"/>
  <c r="DH1059" i="3"/>
  <c r="DI1059" i="3"/>
  <c r="DJ1059" i="3" s="1"/>
  <c r="DF1059" i="3"/>
  <c r="R669" i="1"/>
  <c r="T677" i="1"/>
  <c r="T702" i="1"/>
  <c r="CP705" i="1"/>
  <c r="O705" i="1" s="1"/>
  <c r="GM705" i="1" s="1"/>
  <c r="GN705" i="1" s="1"/>
  <c r="CY719" i="1"/>
  <c r="X719" i="1" s="1"/>
  <c r="GM719" i="1" s="1"/>
  <c r="GN719" i="1" s="1"/>
  <c r="R730" i="1"/>
  <c r="DF729" i="3"/>
  <c r="DG729" i="3"/>
  <c r="DJ729" i="3" s="1"/>
  <c r="DH729" i="3"/>
  <c r="DI729" i="3"/>
  <c r="DF751" i="3"/>
  <c r="DG751" i="3"/>
  <c r="DJ751" i="3" s="1"/>
  <c r="DH751" i="3"/>
  <c r="DI751" i="3"/>
  <c r="DG792" i="3"/>
  <c r="DH792" i="3"/>
  <c r="DI792" i="3"/>
  <c r="DF792" i="3"/>
  <c r="DJ792" i="3" s="1"/>
  <c r="CY836" i="1"/>
  <c r="X836" i="1" s="1"/>
  <c r="CZ836" i="1"/>
  <c r="Y836" i="1" s="1"/>
  <c r="CY848" i="1"/>
  <c r="X848" i="1" s="1"/>
  <c r="CZ848" i="1"/>
  <c r="Y848" i="1" s="1"/>
  <c r="DG849" i="3"/>
  <c r="DJ849" i="3" s="1"/>
  <c r="DI849" i="3"/>
  <c r="DF849" i="3"/>
  <c r="DH849" i="3"/>
  <c r="DF855" i="3"/>
  <c r="DJ855" i="3" s="1"/>
  <c r="DG855" i="3"/>
  <c r="DH855" i="3"/>
  <c r="DI855" i="3"/>
  <c r="DI902" i="3"/>
  <c r="DF902" i="3"/>
  <c r="DJ902" i="3" s="1"/>
  <c r="DG902" i="3"/>
  <c r="DH902" i="3"/>
  <c r="DG904" i="3"/>
  <c r="DH904" i="3"/>
  <c r="DI904" i="3"/>
  <c r="DF904" i="3"/>
  <c r="DJ904" i="3" s="1"/>
  <c r="DH907" i="3"/>
  <c r="DI907" i="3"/>
  <c r="DF907" i="3"/>
  <c r="DJ907" i="3" s="1"/>
  <c r="DG907" i="3"/>
  <c r="DG924" i="3"/>
  <c r="DH924" i="3"/>
  <c r="DI924" i="3"/>
  <c r="DJ924" i="3" s="1"/>
  <c r="DF924" i="3"/>
  <c r="EU810" i="1"/>
  <c r="P890" i="1"/>
  <c r="DG943" i="3"/>
  <c r="DH943" i="3"/>
  <c r="DI943" i="3"/>
  <c r="DF943" i="3"/>
  <c r="DJ943" i="3" s="1"/>
  <c r="DH931" i="3"/>
  <c r="DI931" i="3"/>
  <c r="DF931" i="3"/>
  <c r="DG931" i="3"/>
  <c r="DJ931" i="3" s="1"/>
  <c r="DH965" i="3"/>
  <c r="DI965" i="3"/>
  <c r="DF965" i="3"/>
  <c r="DJ965" i="3" s="1"/>
  <c r="DG965" i="3"/>
  <c r="DF1005" i="3"/>
  <c r="DJ1005" i="3" s="1"/>
  <c r="DG1005" i="3"/>
  <c r="DI1005" i="3"/>
  <c r="DH1005" i="3"/>
  <c r="DG1018" i="3"/>
  <c r="DH1018" i="3"/>
  <c r="DF1018" i="3"/>
  <c r="DJ1018" i="3" s="1"/>
  <c r="DI1018" i="3"/>
  <c r="GM943" i="1"/>
  <c r="GO943" i="1" s="1"/>
  <c r="FU955" i="1" s="1"/>
  <c r="GM948" i="1"/>
  <c r="GN948" i="1" s="1"/>
  <c r="DG1055" i="3"/>
  <c r="DH1055" i="3"/>
  <c r="DI1055" i="3"/>
  <c r="DJ1055" i="3" s="1"/>
  <c r="DF1055" i="3"/>
  <c r="ET910" i="1"/>
  <c r="P968" i="1"/>
  <c r="ET985" i="1"/>
  <c r="U842" i="1"/>
  <c r="AJ910" i="1"/>
  <c r="W955" i="1"/>
  <c r="GM921" i="1"/>
  <c r="GN921" i="1" s="1"/>
  <c r="AF910" i="1"/>
  <c r="S955" i="1"/>
  <c r="W842" i="1"/>
  <c r="EB874" i="1" s="1"/>
  <c r="CZ942" i="1"/>
  <c r="Y942" i="1" s="1"/>
  <c r="GM942" i="1" s="1"/>
  <c r="GO942" i="1" s="1"/>
  <c r="CC955" i="1" s="1"/>
  <c r="CJ810" i="1"/>
  <c r="BA874" i="1"/>
  <c r="CZ820" i="1"/>
  <c r="Y820" i="1" s="1"/>
  <c r="CP838" i="1"/>
  <c r="O838" i="1" s="1"/>
  <c r="V842" i="1"/>
  <c r="CY850" i="1"/>
  <c r="X850" i="1" s="1"/>
  <c r="CZ850" i="1"/>
  <c r="Y850" i="1" s="1"/>
  <c r="U864" i="1"/>
  <c r="AH910" i="1"/>
  <c r="U955" i="1"/>
  <c r="AG810" i="1"/>
  <c r="T874" i="1"/>
  <c r="GX852" i="1"/>
  <c r="W864" i="1"/>
  <c r="AG910" i="1"/>
  <c r="T955" i="1"/>
  <c r="FR945" i="1"/>
  <c r="FQ955" i="1" s="1"/>
  <c r="CP945" i="1"/>
  <c r="O945" i="1" s="1"/>
  <c r="FY910" i="1"/>
  <c r="EP955" i="1"/>
  <c r="DF4" i="3"/>
  <c r="DG4" i="3"/>
  <c r="DJ4" i="3" s="1"/>
  <c r="DH4" i="3"/>
  <c r="DI4" i="3"/>
  <c r="DH56" i="3"/>
  <c r="DF56" i="3"/>
  <c r="DJ56" i="3" s="1"/>
  <c r="DG56" i="3"/>
  <c r="DI56" i="3"/>
  <c r="DH167" i="3"/>
  <c r="DI167" i="3"/>
  <c r="DF167" i="3"/>
  <c r="DJ167" i="3" s="1"/>
  <c r="DG167" i="3"/>
  <c r="DH125" i="3"/>
  <c r="DI125" i="3"/>
  <c r="DF125" i="3"/>
  <c r="DJ125" i="3" s="1"/>
  <c r="DG125" i="3"/>
  <c r="DH152" i="3"/>
  <c r="DI152" i="3"/>
  <c r="DF152" i="3"/>
  <c r="DJ152" i="3" s="1"/>
  <c r="DG152" i="3"/>
  <c r="DG238" i="3"/>
  <c r="DH238" i="3"/>
  <c r="DF238" i="3"/>
  <c r="DJ238" i="3" s="1"/>
  <c r="DI238" i="3"/>
  <c r="DH191" i="3"/>
  <c r="DI191" i="3"/>
  <c r="DG191" i="3"/>
  <c r="DF191" i="3"/>
  <c r="DJ191" i="3" s="1"/>
  <c r="DH206" i="3"/>
  <c r="DI206" i="3"/>
  <c r="DF206" i="3"/>
  <c r="DG206" i="3"/>
  <c r="DJ206" i="3" s="1"/>
  <c r="DH217" i="3"/>
  <c r="DI217" i="3"/>
  <c r="DG217" i="3"/>
  <c r="DF217" i="3"/>
  <c r="DJ217" i="3" s="1"/>
  <c r="DI162" i="3"/>
  <c r="DF162" i="3"/>
  <c r="DJ162" i="3" s="1"/>
  <c r="DH162" i="3"/>
  <c r="DG162" i="3"/>
  <c r="DG234" i="3"/>
  <c r="DJ234" i="3" s="1"/>
  <c r="DH234" i="3"/>
  <c r="DF234" i="3"/>
  <c r="DI234" i="3"/>
  <c r="DI256" i="3"/>
  <c r="DF256" i="3"/>
  <c r="DG256" i="3"/>
  <c r="DJ256" i="3" s="1"/>
  <c r="DH256" i="3"/>
  <c r="DF254" i="3"/>
  <c r="DJ254" i="3" s="1"/>
  <c r="DG254" i="3"/>
  <c r="DH254" i="3"/>
  <c r="DI254" i="3"/>
  <c r="DG325" i="3"/>
  <c r="DJ325" i="3" s="1"/>
  <c r="DH325" i="3"/>
  <c r="DF325" i="3"/>
  <c r="DI325" i="3"/>
  <c r="DI297" i="3"/>
  <c r="DG297" i="3"/>
  <c r="DH297" i="3"/>
  <c r="DF297" i="3"/>
  <c r="DJ297" i="3" s="1"/>
  <c r="DI271" i="3"/>
  <c r="DG271" i="3"/>
  <c r="DJ271" i="3" s="1"/>
  <c r="DH271" i="3"/>
  <c r="DF271" i="3"/>
  <c r="DH300" i="3"/>
  <c r="DI300" i="3"/>
  <c r="DF300" i="3"/>
  <c r="DG300" i="3"/>
  <c r="DJ300" i="3" s="1"/>
  <c r="DG312" i="3"/>
  <c r="DH312" i="3"/>
  <c r="DF312" i="3"/>
  <c r="DJ312" i="3" s="1"/>
  <c r="DI312" i="3"/>
  <c r="DI362" i="3"/>
  <c r="DF362" i="3"/>
  <c r="DG362" i="3"/>
  <c r="DJ362" i="3" s="1"/>
  <c r="DH362" i="3"/>
  <c r="DI331" i="3"/>
  <c r="DF331" i="3"/>
  <c r="DJ331" i="3" s="1"/>
  <c r="DG331" i="3"/>
  <c r="DH331" i="3"/>
  <c r="DI350" i="3"/>
  <c r="DF350" i="3"/>
  <c r="DJ350" i="3" s="1"/>
  <c r="DG350" i="3"/>
  <c r="DH350" i="3"/>
  <c r="DG432" i="3"/>
  <c r="DH432" i="3"/>
  <c r="DF432" i="3"/>
  <c r="DJ432" i="3" s="1"/>
  <c r="DI432" i="3"/>
  <c r="DI358" i="3"/>
  <c r="DF358" i="3"/>
  <c r="DJ358" i="3" s="1"/>
  <c r="DG358" i="3"/>
  <c r="DH358" i="3"/>
  <c r="DH417" i="3"/>
  <c r="DI417" i="3"/>
  <c r="DF417" i="3"/>
  <c r="DJ417" i="3" s="1"/>
  <c r="DG417" i="3"/>
  <c r="DI315" i="3"/>
  <c r="DF315" i="3"/>
  <c r="DJ315" i="3" s="1"/>
  <c r="DG315" i="3"/>
  <c r="DH315" i="3"/>
  <c r="DF341" i="3"/>
  <c r="DG341" i="3"/>
  <c r="DJ341" i="3" s="1"/>
  <c r="DH341" i="3"/>
  <c r="DI341" i="3"/>
  <c r="DF373" i="3"/>
  <c r="DJ373" i="3" s="1"/>
  <c r="DG373" i="3"/>
  <c r="DH373" i="3"/>
  <c r="DI373" i="3"/>
  <c r="DG420" i="3"/>
  <c r="DH420" i="3"/>
  <c r="DI420" i="3"/>
  <c r="DF420" i="3"/>
  <c r="DJ420" i="3" s="1"/>
  <c r="DF357" i="3"/>
  <c r="DJ357" i="3" s="1"/>
  <c r="DG357" i="3"/>
  <c r="DH357" i="3"/>
  <c r="DI357" i="3"/>
  <c r="DF378" i="3"/>
  <c r="DG378" i="3"/>
  <c r="DJ378" i="3" s="1"/>
  <c r="DH378" i="3"/>
  <c r="DI378" i="3"/>
  <c r="DH436" i="3"/>
  <c r="DI436" i="3"/>
  <c r="DF436" i="3"/>
  <c r="DG436" i="3"/>
  <c r="DJ436" i="3" s="1"/>
  <c r="DI460" i="3"/>
  <c r="DF460" i="3"/>
  <c r="DG460" i="3"/>
  <c r="DJ460" i="3" s="1"/>
  <c r="DH460" i="3"/>
  <c r="DI474" i="3"/>
  <c r="DF474" i="3"/>
  <c r="DG474" i="3"/>
  <c r="DJ474" i="3" s="1"/>
  <c r="DH474" i="3"/>
  <c r="DI515" i="3"/>
  <c r="DJ515" i="3" s="1"/>
  <c r="DG515" i="3"/>
  <c r="DH515" i="3"/>
  <c r="DF515" i="3"/>
  <c r="DF496" i="3"/>
  <c r="DJ496" i="3" s="1"/>
  <c r="DG496" i="3"/>
  <c r="DH496" i="3"/>
  <c r="DI496" i="3"/>
  <c r="DH534" i="3"/>
  <c r="DI534" i="3"/>
  <c r="DF534" i="3"/>
  <c r="DJ534" i="3" s="1"/>
  <c r="DG534" i="3"/>
  <c r="DF477" i="3"/>
  <c r="DJ477" i="3" s="1"/>
  <c r="DG477" i="3"/>
  <c r="DH477" i="3"/>
  <c r="DI477" i="3"/>
  <c r="DI513" i="3"/>
  <c r="DG513" i="3"/>
  <c r="DH513" i="3"/>
  <c r="DF513" i="3"/>
  <c r="DJ513" i="3" s="1"/>
  <c r="DF449" i="3"/>
  <c r="DJ449" i="3" s="1"/>
  <c r="DG449" i="3"/>
  <c r="DH449" i="3"/>
  <c r="DI449" i="3"/>
  <c r="DF492" i="3"/>
  <c r="DJ492" i="3" s="1"/>
  <c r="DG492" i="3"/>
  <c r="DH492" i="3"/>
  <c r="DI492" i="3"/>
  <c r="DG522" i="3"/>
  <c r="DJ522" i="3" s="1"/>
  <c r="DH522" i="3"/>
  <c r="DI522" i="3"/>
  <c r="DF522" i="3"/>
  <c r="DF462" i="3"/>
  <c r="DJ462" i="3" s="1"/>
  <c r="DG462" i="3"/>
  <c r="DH462" i="3"/>
  <c r="DI462" i="3"/>
  <c r="DF504" i="3"/>
  <c r="DG504" i="3"/>
  <c r="DJ504" i="3" s="1"/>
  <c r="DH504" i="3"/>
  <c r="DI504" i="3"/>
  <c r="DG525" i="3"/>
  <c r="DH525" i="3"/>
  <c r="DF525" i="3"/>
  <c r="DJ525" i="3" s="1"/>
  <c r="DI525" i="3"/>
  <c r="DH545" i="3"/>
  <c r="DI545" i="3"/>
  <c r="DF545" i="3"/>
  <c r="DJ545" i="3" s="1"/>
  <c r="DG545" i="3"/>
  <c r="DI551" i="3"/>
  <c r="DF551" i="3"/>
  <c r="DG551" i="3"/>
  <c r="DJ551" i="3" s="1"/>
  <c r="DH551" i="3"/>
  <c r="DI572" i="3"/>
  <c r="DF572" i="3"/>
  <c r="DG572" i="3"/>
  <c r="DJ572" i="3" s="1"/>
  <c r="DH572" i="3"/>
  <c r="DI594" i="3"/>
  <c r="DJ594" i="3" s="1"/>
  <c r="DF594" i="3"/>
  <c r="DG594" i="3"/>
  <c r="DH594" i="3"/>
  <c r="DI614" i="3"/>
  <c r="DF614" i="3"/>
  <c r="DG614" i="3"/>
  <c r="DJ614" i="3" s="1"/>
  <c r="DH614" i="3"/>
  <c r="DI642" i="3"/>
  <c r="DF642" i="3"/>
  <c r="DG642" i="3"/>
  <c r="DJ642" i="3" s="1"/>
  <c r="DH642" i="3"/>
  <c r="DI671" i="3"/>
  <c r="DG671" i="3"/>
  <c r="DJ671" i="3" s="1"/>
  <c r="DH671" i="3"/>
  <c r="DF671" i="3"/>
  <c r="DF610" i="3"/>
  <c r="DJ610" i="3" s="1"/>
  <c r="DG610" i="3"/>
  <c r="DH610" i="3"/>
  <c r="DI610" i="3"/>
  <c r="DF647" i="3"/>
  <c r="DJ647" i="3" s="1"/>
  <c r="DG647" i="3"/>
  <c r="DH647" i="3"/>
  <c r="DI647" i="3"/>
  <c r="DI544" i="3"/>
  <c r="DF544" i="3"/>
  <c r="DJ544" i="3" s="1"/>
  <c r="DG544" i="3"/>
  <c r="DH544" i="3"/>
  <c r="DF596" i="3"/>
  <c r="DJ596" i="3" s="1"/>
  <c r="DG596" i="3"/>
  <c r="DH596" i="3"/>
  <c r="DI596" i="3"/>
  <c r="DF661" i="3"/>
  <c r="DG661" i="3"/>
  <c r="DH661" i="3"/>
  <c r="DI661" i="3"/>
  <c r="DJ661" i="3" s="1"/>
  <c r="DF568" i="3"/>
  <c r="DJ568" i="3" s="1"/>
  <c r="DG568" i="3"/>
  <c r="DH568" i="3"/>
  <c r="DI568" i="3"/>
  <c r="DF601" i="3"/>
  <c r="DJ601" i="3" s="1"/>
  <c r="DG601" i="3"/>
  <c r="DH601" i="3"/>
  <c r="DI601" i="3"/>
  <c r="DF621" i="3"/>
  <c r="DG621" i="3"/>
  <c r="DJ621" i="3" s="1"/>
  <c r="DH621" i="3"/>
  <c r="DI621" i="3"/>
  <c r="DG681" i="3"/>
  <c r="DJ681" i="3" s="1"/>
  <c r="DH681" i="3"/>
  <c r="DF681" i="3"/>
  <c r="DI681" i="3"/>
  <c r="DI717" i="3"/>
  <c r="DF717" i="3"/>
  <c r="DJ717" i="3" s="1"/>
  <c r="DG717" i="3"/>
  <c r="DH717" i="3"/>
  <c r="DF769" i="3"/>
  <c r="DJ769" i="3" s="1"/>
  <c r="DG769" i="3"/>
  <c r="DH769" i="3"/>
  <c r="DI769" i="3"/>
  <c r="DH795" i="3"/>
  <c r="DI795" i="3"/>
  <c r="DF795" i="3"/>
  <c r="DJ795" i="3" s="1"/>
  <c r="DG795" i="3"/>
  <c r="DF813" i="3"/>
  <c r="DJ813" i="3" s="1"/>
  <c r="DG813" i="3"/>
  <c r="DH813" i="3"/>
  <c r="DI813" i="3"/>
  <c r="DI832" i="3"/>
  <c r="DF832" i="3"/>
  <c r="DJ832" i="3" s="1"/>
  <c r="DG832" i="3"/>
  <c r="DH832" i="3"/>
  <c r="DI698" i="3"/>
  <c r="DF698" i="3"/>
  <c r="DJ698" i="3" s="1"/>
  <c r="DG698" i="3"/>
  <c r="DH698" i="3"/>
  <c r="DH735" i="3"/>
  <c r="DI735" i="3"/>
  <c r="DF735" i="3"/>
  <c r="DG735" i="3"/>
  <c r="DJ735" i="3" s="1"/>
  <c r="DH753" i="3"/>
  <c r="DI753" i="3"/>
  <c r="DF753" i="3"/>
  <c r="DJ753" i="3" s="1"/>
  <c r="DG753" i="3"/>
  <c r="DH789" i="3"/>
  <c r="DI789" i="3"/>
  <c r="DJ789" i="3" s="1"/>
  <c r="DF789" i="3"/>
  <c r="DG789" i="3"/>
  <c r="DH740" i="3"/>
  <c r="DI740" i="3"/>
  <c r="DF740" i="3"/>
  <c r="DG740" i="3"/>
  <c r="DJ740" i="3" s="1"/>
  <c r="DH760" i="3"/>
  <c r="DI760" i="3"/>
  <c r="DJ760" i="3" s="1"/>
  <c r="DF760" i="3"/>
  <c r="DG760" i="3"/>
  <c r="DH783" i="3"/>
  <c r="DI783" i="3"/>
  <c r="DF783" i="3"/>
  <c r="DJ783" i="3" s="1"/>
  <c r="DG783" i="3"/>
  <c r="DI802" i="3"/>
  <c r="DF802" i="3"/>
  <c r="DJ802" i="3" s="1"/>
  <c r="DG802" i="3"/>
  <c r="DH802" i="3"/>
  <c r="DH833" i="3"/>
  <c r="DI833" i="3"/>
  <c r="DF833" i="3"/>
  <c r="DJ833" i="3" s="1"/>
  <c r="DG833" i="3"/>
  <c r="DH705" i="3"/>
  <c r="DI705" i="3"/>
  <c r="DJ705" i="3" s="1"/>
  <c r="DF705" i="3"/>
  <c r="DG705" i="3"/>
  <c r="DI726" i="3"/>
  <c r="DF726" i="3"/>
  <c r="DJ726" i="3" s="1"/>
  <c r="DG726" i="3"/>
  <c r="DH726" i="3"/>
  <c r="DI752" i="3"/>
  <c r="DF752" i="3"/>
  <c r="DJ752" i="3" s="1"/>
  <c r="DG752" i="3"/>
  <c r="DH752" i="3"/>
  <c r="DI770" i="3"/>
  <c r="DF770" i="3"/>
  <c r="DJ770" i="3" s="1"/>
  <c r="DG770" i="3"/>
  <c r="DH770" i="3"/>
  <c r="DF793" i="3"/>
  <c r="DJ793" i="3" s="1"/>
  <c r="DG793" i="3"/>
  <c r="DH793" i="3"/>
  <c r="DI793" i="3"/>
  <c r="DI827" i="3"/>
  <c r="DF827" i="3"/>
  <c r="DJ827" i="3" s="1"/>
  <c r="DG827" i="3"/>
  <c r="DH827" i="3"/>
  <c r="DI850" i="3"/>
  <c r="DG850" i="3"/>
  <c r="DJ850" i="3" s="1"/>
  <c r="DH850" i="3"/>
  <c r="DF850" i="3"/>
  <c r="DI871" i="3"/>
  <c r="DJ871" i="3" s="1"/>
  <c r="DF871" i="3"/>
  <c r="DG871" i="3"/>
  <c r="DH871" i="3"/>
  <c r="DI914" i="3"/>
  <c r="DJ914" i="3" s="1"/>
  <c r="DF914" i="3"/>
  <c r="DG914" i="3"/>
  <c r="DH914" i="3"/>
  <c r="DI966" i="3"/>
  <c r="DJ966" i="3" s="1"/>
  <c r="DF966" i="3"/>
  <c r="DG966" i="3"/>
  <c r="DH966" i="3"/>
  <c r="DF890" i="3"/>
  <c r="DJ890" i="3" s="1"/>
  <c r="DG890" i="3"/>
  <c r="DH890" i="3"/>
  <c r="DI890" i="3"/>
  <c r="DF930" i="3"/>
  <c r="DG930" i="3"/>
  <c r="DJ930" i="3" s="1"/>
  <c r="DH930" i="3"/>
  <c r="DI930" i="3"/>
  <c r="DH1009" i="3"/>
  <c r="DI1009" i="3"/>
  <c r="DF1009" i="3"/>
  <c r="DJ1009" i="3" s="1"/>
  <c r="DG1009" i="3"/>
  <c r="DF884" i="3"/>
  <c r="DG884" i="3"/>
  <c r="DJ884" i="3" s="1"/>
  <c r="DH884" i="3"/>
  <c r="DI884" i="3"/>
  <c r="DH929" i="3"/>
  <c r="DI929" i="3"/>
  <c r="DJ929" i="3" s="1"/>
  <c r="DF929" i="3"/>
  <c r="DG929" i="3"/>
  <c r="DF951" i="3"/>
  <c r="DJ951" i="3" s="1"/>
  <c r="DG951" i="3"/>
  <c r="DH951" i="3"/>
  <c r="DI951" i="3"/>
  <c r="DI987" i="3"/>
  <c r="DG987" i="3"/>
  <c r="DH987" i="3"/>
  <c r="DF987" i="3"/>
  <c r="DJ987" i="3" s="1"/>
  <c r="CY32" i="1"/>
  <c r="X32" i="1" s="1"/>
  <c r="CZ32" i="1"/>
  <c r="Y32" i="1" s="1"/>
  <c r="AF61" i="1"/>
  <c r="DH23" i="3"/>
  <c r="DI23" i="3"/>
  <c r="DF23" i="3"/>
  <c r="DJ23" i="3" s="1"/>
  <c r="DG23" i="3"/>
  <c r="CY44" i="1"/>
  <c r="X44" i="1" s="1"/>
  <c r="CZ44" i="1"/>
  <c r="Y44" i="1" s="1"/>
  <c r="DF54" i="3"/>
  <c r="DH54" i="3"/>
  <c r="DI54" i="3"/>
  <c r="DG54" i="3"/>
  <c r="DJ54" i="3" s="1"/>
  <c r="DF875" i="3"/>
  <c r="DJ875" i="3" s="1"/>
  <c r="DG875" i="3"/>
  <c r="DH875" i="3"/>
  <c r="DI875" i="3"/>
  <c r="DF896" i="3"/>
  <c r="DG896" i="3"/>
  <c r="DH896" i="3"/>
  <c r="DI896" i="3"/>
  <c r="DJ896" i="3" s="1"/>
  <c r="DF945" i="3"/>
  <c r="DG945" i="3"/>
  <c r="DJ945" i="3" s="1"/>
  <c r="DH945" i="3"/>
  <c r="DI945" i="3"/>
  <c r="DF978" i="3"/>
  <c r="DJ978" i="3" s="1"/>
  <c r="DH978" i="3"/>
  <c r="DI978" i="3"/>
  <c r="DG978" i="3"/>
  <c r="DH1001" i="3"/>
  <c r="DI1001" i="3"/>
  <c r="DG1001" i="3"/>
  <c r="DF1001" i="3"/>
  <c r="DJ1001" i="3" s="1"/>
  <c r="DG1020" i="3"/>
  <c r="DH1020" i="3"/>
  <c r="DF1020" i="3"/>
  <c r="DI1020" i="3"/>
  <c r="DJ1020" i="3" s="1"/>
  <c r="DH12" i="3"/>
  <c r="DI12" i="3"/>
  <c r="DF12" i="3"/>
  <c r="DG12" i="3"/>
  <c r="DJ12" i="3" s="1"/>
  <c r="DG45" i="3"/>
  <c r="DJ45" i="3" s="1"/>
  <c r="DI45" i="3"/>
  <c r="DF45" i="3"/>
  <c r="DH45" i="3"/>
  <c r="DH47" i="3"/>
  <c r="DF47" i="3"/>
  <c r="DJ47" i="3" s="1"/>
  <c r="DG47" i="3"/>
  <c r="DI47" i="3"/>
  <c r="DF898" i="3"/>
  <c r="DG898" i="3"/>
  <c r="DJ898" i="3" s="1"/>
  <c r="DH898" i="3"/>
  <c r="DI898" i="3"/>
  <c r="DF925" i="3"/>
  <c r="DJ925" i="3" s="1"/>
  <c r="DG925" i="3"/>
  <c r="DH925" i="3"/>
  <c r="DI925" i="3"/>
  <c r="DF947" i="3"/>
  <c r="DG947" i="3"/>
  <c r="DJ947" i="3" s="1"/>
  <c r="DH947" i="3"/>
  <c r="DI947" i="3"/>
  <c r="DG1004" i="3"/>
  <c r="DH1004" i="3"/>
  <c r="DF1004" i="3"/>
  <c r="DJ1004" i="3" s="1"/>
  <c r="DI1004" i="3"/>
  <c r="DI1029" i="3"/>
  <c r="DF1029" i="3"/>
  <c r="DG1029" i="3"/>
  <c r="DJ1029" i="3" s="1"/>
  <c r="DH1029" i="3"/>
  <c r="DI1037" i="3"/>
  <c r="DF1037" i="3"/>
  <c r="DG1037" i="3"/>
  <c r="DJ1037" i="3" s="1"/>
  <c r="DH1037" i="3"/>
  <c r="DH3" i="3"/>
  <c r="DI3" i="3"/>
  <c r="DF3" i="3"/>
  <c r="DG3" i="3"/>
  <c r="DJ3" i="3" s="1"/>
  <c r="AE61" i="1"/>
  <c r="GM40" i="1"/>
  <c r="GN40" i="1" s="1"/>
  <c r="DG42" i="3"/>
  <c r="DH42" i="3"/>
  <c r="DI42" i="3"/>
  <c r="DF42" i="3"/>
  <c r="DJ42" i="3" s="1"/>
  <c r="DF1039" i="3"/>
  <c r="DJ1039" i="3" s="1"/>
  <c r="DG1039" i="3"/>
  <c r="DH1039" i="3"/>
  <c r="DI1039" i="3"/>
  <c r="EH30" i="1"/>
  <c r="EH91" i="1"/>
  <c r="P70" i="1"/>
  <c r="DF112" i="3"/>
  <c r="DG112" i="3"/>
  <c r="DJ112" i="3" s="1"/>
  <c r="DH112" i="3"/>
  <c r="DI112" i="3"/>
  <c r="DI124" i="3"/>
  <c r="DF124" i="3"/>
  <c r="DJ124" i="3" s="1"/>
  <c r="DG124" i="3"/>
  <c r="DH124" i="3"/>
  <c r="DF123" i="3"/>
  <c r="DJ123" i="3" s="1"/>
  <c r="DG123" i="3"/>
  <c r="DH123" i="3"/>
  <c r="DI123" i="3"/>
  <c r="DF146" i="3"/>
  <c r="DJ146" i="3" s="1"/>
  <c r="DG146" i="3"/>
  <c r="DH146" i="3"/>
  <c r="DI146" i="3"/>
  <c r="DF150" i="3"/>
  <c r="DJ150" i="3" s="1"/>
  <c r="DG150" i="3"/>
  <c r="DH150" i="3"/>
  <c r="DI150" i="3"/>
  <c r="DG153" i="3"/>
  <c r="DH153" i="3"/>
  <c r="DF153" i="3"/>
  <c r="DJ153" i="3" s="1"/>
  <c r="DI153" i="3"/>
  <c r="DI200" i="3"/>
  <c r="DF200" i="3"/>
  <c r="DJ200" i="3" s="1"/>
  <c r="DG200" i="3"/>
  <c r="DH200" i="3"/>
  <c r="DI1006" i="3"/>
  <c r="DF1006" i="3"/>
  <c r="DJ1006" i="3" s="1"/>
  <c r="DG1006" i="3"/>
  <c r="DH1006" i="3"/>
  <c r="DF1062" i="3"/>
  <c r="DJ1062" i="3" s="1"/>
  <c r="DG1062" i="3"/>
  <c r="DH1062" i="3"/>
  <c r="DI1062" i="3"/>
  <c r="GX41" i="1"/>
  <c r="CP48" i="1"/>
  <c r="O48" i="1" s="1"/>
  <c r="GM48" i="1" s="1"/>
  <c r="GN48" i="1" s="1"/>
  <c r="DG66" i="3"/>
  <c r="DI66" i="3"/>
  <c r="DF66" i="3"/>
  <c r="DJ66" i="3" s="1"/>
  <c r="DH66" i="3"/>
  <c r="EI30" i="1"/>
  <c r="P71" i="1"/>
  <c r="EI91" i="1"/>
  <c r="DI94" i="3"/>
  <c r="DF94" i="3"/>
  <c r="DJ94" i="3" s="1"/>
  <c r="DG94" i="3"/>
  <c r="DH94" i="3"/>
  <c r="DG88" i="3"/>
  <c r="DH88" i="3"/>
  <c r="DI88" i="3"/>
  <c r="DF88" i="3"/>
  <c r="DJ88" i="3" s="1"/>
  <c r="DG110" i="3"/>
  <c r="DH110" i="3"/>
  <c r="DI110" i="3"/>
  <c r="DF110" i="3"/>
  <c r="DJ110" i="3" s="1"/>
  <c r="CY144" i="1"/>
  <c r="X144" i="1" s="1"/>
  <c r="GM144" i="1" s="1"/>
  <c r="GO144" i="1" s="1"/>
  <c r="FU176" i="1" s="1"/>
  <c r="CZ144" i="1"/>
  <c r="Y144" i="1" s="1"/>
  <c r="CY166" i="1"/>
  <c r="X166" i="1" s="1"/>
  <c r="CZ166" i="1"/>
  <c r="Y166" i="1" s="1"/>
  <c r="CY168" i="1"/>
  <c r="X168" i="1" s="1"/>
  <c r="GM168" i="1" s="1"/>
  <c r="GN168" i="1" s="1"/>
  <c r="CZ168" i="1"/>
  <c r="Y168" i="1" s="1"/>
  <c r="DF195" i="3"/>
  <c r="DJ195" i="3" s="1"/>
  <c r="DG195" i="3"/>
  <c r="DI195" i="3"/>
  <c r="DH195" i="3"/>
  <c r="DF219" i="3"/>
  <c r="DJ219" i="3" s="1"/>
  <c r="DG219" i="3"/>
  <c r="DI219" i="3"/>
  <c r="DH219" i="3"/>
  <c r="CP44" i="1"/>
  <c r="O44" i="1" s="1"/>
  <c r="GM44" i="1" s="1"/>
  <c r="GN44" i="1" s="1"/>
  <c r="DF61" i="3"/>
  <c r="DH61" i="3"/>
  <c r="DI61" i="3"/>
  <c r="DJ61" i="3" s="1"/>
  <c r="DG61" i="3"/>
  <c r="BB30" i="1"/>
  <c r="F74" i="1"/>
  <c r="BB91" i="1"/>
  <c r="DW176" i="1"/>
  <c r="DI102" i="3"/>
  <c r="DG102" i="3"/>
  <c r="DF102" i="3"/>
  <c r="DJ102" i="3" s="1"/>
  <c r="DH102" i="3"/>
  <c r="DG100" i="3"/>
  <c r="DH100" i="3"/>
  <c r="DI100" i="3"/>
  <c r="DF100" i="3"/>
  <c r="DJ100" i="3" s="1"/>
  <c r="DI190" i="3"/>
  <c r="DF190" i="3"/>
  <c r="DJ190" i="3" s="1"/>
  <c r="DH190" i="3"/>
  <c r="DG190" i="3"/>
  <c r="EV127" i="1"/>
  <c r="P201" i="1"/>
  <c r="EV206" i="1"/>
  <c r="DI212" i="3"/>
  <c r="DF212" i="3"/>
  <c r="DJ212" i="3" s="1"/>
  <c r="DH212" i="3"/>
  <c r="DG212" i="3"/>
  <c r="DI241" i="3"/>
  <c r="DJ241" i="3" s="1"/>
  <c r="DF241" i="3"/>
  <c r="DG241" i="3"/>
  <c r="DH241" i="3"/>
  <c r="DF1024" i="3"/>
  <c r="DJ1024" i="3" s="1"/>
  <c r="DG1024" i="3"/>
  <c r="DH1024" i="3"/>
  <c r="DI1024" i="3"/>
  <c r="GB61" i="1"/>
  <c r="CY42" i="1"/>
  <c r="X42" i="1" s="1"/>
  <c r="GM42" i="1" s="1"/>
  <c r="GN42" i="1" s="1"/>
  <c r="AU30" i="1"/>
  <c r="F80" i="1"/>
  <c r="AU91" i="1"/>
  <c r="AE176" i="1"/>
  <c r="DI115" i="3"/>
  <c r="DJ115" i="3" s="1"/>
  <c r="DF115" i="3"/>
  <c r="DG115" i="3"/>
  <c r="DH115" i="3"/>
  <c r="DF135" i="3"/>
  <c r="DJ135" i="3" s="1"/>
  <c r="DG135" i="3"/>
  <c r="DH135" i="3"/>
  <c r="DI135" i="3"/>
  <c r="DF161" i="3"/>
  <c r="DJ161" i="3" s="1"/>
  <c r="DG161" i="3"/>
  <c r="DH161" i="3"/>
  <c r="DI161" i="3"/>
  <c r="DG160" i="3"/>
  <c r="DH160" i="3"/>
  <c r="DF160" i="3"/>
  <c r="DJ160" i="3" s="1"/>
  <c r="DI160" i="3"/>
  <c r="DI183" i="3"/>
  <c r="DF183" i="3"/>
  <c r="DJ183" i="3" s="1"/>
  <c r="DG183" i="3"/>
  <c r="DH183" i="3"/>
  <c r="DF203" i="3"/>
  <c r="DG203" i="3"/>
  <c r="DJ203" i="3" s="1"/>
  <c r="DI203" i="3"/>
  <c r="DH203" i="3"/>
  <c r="AQ127" i="1"/>
  <c r="F186" i="1"/>
  <c r="AQ206" i="1"/>
  <c r="AE242" i="1"/>
  <c r="R275" i="1"/>
  <c r="DI236" i="3"/>
  <c r="DF236" i="3"/>
  <c r="DJ236" i="3" s="1"/>
  <c r="DG236" i="3"/>
  <c r="DH236" i="3"/>
  <c r="DF235" i="3"/>
  <c r="DJ235" i="3" s="1"/>
  <c r="DG235" i="3"/>
  <c r="DI235" i="3"/>
  <c r="DH235" i="3"/>
  <c r="P176" i="1"/>
  <c r="CE176" i="1"/>
  <c r="CF176" i="1"/>
  <c r="AC127" i="1"/>
  <c r="CH176" i="1"/>
  <c r="CZ133" i="1"/>
  <c r="Y133" i="1" s="1"/>
  <c r="GM133" i="1" s="1"/>
  <c r="GN133" i="1" s="1"/>
  <c r="CZ141" i="1"/>
  <c r="Y141" i="1" s="1"/>
  <c r="GM141" i="1" s="1"/>
  <c r="GN141" i="1" s="1"/>
  <c r="EP176" i="1"/>
  <c r="FY127" i="1"/>
  <c r="GM254" i="1"/>
  <c r="GN254" i="1" s="1"/>
  <c r="CY266" i="1"/>
  <c r="X266" i="1" s="1"/>
  <c r="GM266" i="1" s="1"/>
  <c r="GO266" i="1" s="1"/>
  <c r="CC275" i="1" s="1"/>
  <c r="CZ266" i="1"/>
  <c r="Y266" i="1" s="1"/>
  <c r="DG257" i="3"/>
  <c r="DJ257" i="3" s="1"/>
  <c r="DH257" i="3"/>
  <c r="DI257" i="3"/>
  <c r="DF257" i="3"/>
  <c r="GA242" i="1"/>
  <c r="ER275" i="1"/>
  <c r="DG275" i="3"/>
  <c r="DI275" i="3"/>
  <c r="DF275" i="3"/>
  <c r="DJ275" i="3" s="1"/>
  <c r="DH275" i="3"/>
  <c r="P386" i="1"/>
  <c r="EL341" i="1"/>
  <c r="EL398" i="1"/>
  <c r="GB434" i="1"/>
  <c r="ES457" i="1"/>
  <c r="DI368" i="3"/>
  <c r="DF368" i="3"/>
  <c r="DJ368" i="3" s="1"/>
  <c r="DG368" i="3"/>
  <c r="DH368" i="3"/>
  <c r="T59" i="1"/>
  <c r="DY61" i="1" s="1"/>
  <c r="CZ132" i="1"/>
  <c r="Y132" i="1" s="1"/>
  <c r="ED176" i="1" s="1"/>
  <c r="GM140" i="1"/>
  <c r="GN140" i="1" s="1"/>
  <c r="CP145" i="1"/>
  <c r="O145" i="1" s="1"/>
  <c r="GM145" i="1" s="1"/>
  <c r="CY147" i="1"/>
  <c r="X147" i="1" s="1"/>
  <c r="GM147" i="1" s="1"/>
  <c r="GN147" i="1" s="1"/>
  <c r="CY255" i="1"/>
  <c r="X255" i="1" s="1"/>
  <c r="CZ255" i="1"/>
  <c r="Y255" i="1" s="1"/>
  <c r="CY259" i="1"/>
  <c r="X259" i="1" s="1"/>
  <c r="CZ259" i="1"/>
  <c r="Y259" i="1" s="1"/>
  <c r="DG307" i="3"/>
  <c r="DH307" i="3"/>
  <c r="DI307" i="3"/>
  <c r="DF307" i="3"/>
  <c r="DJ307" i="3" s="1"/>
  <c r="DF299" i="3"/>
  <c r="DG299" i="3"/>
  <c r="DJ299" i="3" s="1"/>
  <c r="DI299" i="3"/>
  <c r="DH299" i="3"/>
  <c r="DH343" i="3"/>
  <c r="DI343" i="3"/>
  <c r="DF343" i="3"/>
  <c r="DJ343" i="3" s="1"/>
  <c r="DG343" i="3"/>
  <c r="DI366" i="3"/>
  <c r="DF366" i="3"/>
  <c r="DJ366" i="3" s="1"/>
  <c r="DG366" i="3"/>
  <c r="DH366" i="3"/>
  <c r="DH363" i="3"/>
  <c r="DI363" i="3"/>
  <c r="DF363" i="3"/>
  <c r="DJ363" i="3" s="1"/>
  <c r="DG363" i="3"/>
  <c r="DH383" i="3"/>
  <c r="DI383" i="3"/>
  <c r="DF383" i="3"/>
  <c r="DG383" i="3"/>
  <c r="DJ383" i="3" s="1"/>
  <c r="AI30" i="1"/>
  <c r="V61" i="1"/>
  <c r="AJ127" i="1"/>
  <c r="W176" i="1"/>
  <c r="DY127" i="1"/>
  <c r="DL176" i="1"/>
  <c r="GB242" i="1"/>
  <c r="ES275" i="1"/>
  <c r="CP257" i="1"/>
  <c r="O257" i="1" s="1"/>
  <c r="GM257" i="1" s="1"/>
  <c r="GN257" i="1" s="1"/>
  <c r="DG247" i="3"/>
  <c r="DH247" i="3"/>
  <c r="DI247" i="3"/>
  <c r="DJ247" i="3" s="1"/>
  <c r="DF247" i="3"/>
  <c r="BD242" i="1"/>
  <c r="BD305" i="1"/>
  <c r="F300" i="1"/>
  <c r="DG287" i="3"/>
  <c r="DI287" i="3"/>
  <c r="DJ287" i="3" s="1"/>
  <c r="DF287" i="3"/>
  <c r="DH287" i="3"/>
  <c r="DI317" i="3"/>
  <c r="DJ317" i="3" s="1"/>
  <c r="DF317" i="3"/>
  <c r="DG317" i="3"/>
  <c r="DH317" i="3"/>
  <c r="AP341" i="1"/>
  <c r="F377" i="1"/>
  <c r="AP398" i="1"/>
  <c r="DG329" i="3"/>
  <c r="DH329" i="3"/>
  <c r="DI329" i="3"/>
  <c r="DF329" i="3"/>
  <c r="DJ329" i="3" s="1"/>
  <c r="AD457" i="1"/>
  <c r="DH359" i="3"/>
  <c r="DI359" i="3"/>
  <c r="DF359" i="3"/>
  <c r="DJ359" i="3" s="1"/>
  <c r="DG359" i="3"/>
  <c r="AJ30" i="1"/>
  <c r="W61" i="1"/>
  <c r="W59" i="1"/>
  <c r="DX176" i="1"/>
  <c r="CZ134" i="1"/>
  <c r="Y134" i="1" s="1"/>
  <c r="GM134" i="1" s="1"/>
  <c r="GN134" i="1" s="1"/>
  <c r="CZ142" i="1"/>
  <c r="Y142" i="1" s="1"/>
  <c r="GM142" i="1" s="1"/>
  <c r="GN142" i="1" s="1"/>
  <c r="GM146" i="1"/>
  <c r="CY151" i="1"/>
  <c r="X151" i="1" s="1"/>
  <c r="GM151" i="1" s="1"/>
  <c r="GN151" i="1" s="1"/>
  <c r="EU123" i="1"/>
  <c r="P222" i="1"/>
  <c r="DF224" i="3"/>
  <c r="DG224" i="3"/>
  <c r="DJ224" i="3" s="1"/>
  <c r="DH224" i="3"/>
  <c r="DI224" i="3"/>
  <c r="AG242" i="1"/>
  <c r="T275" i="1"/>
  <c r="CY256" i="1"/>
  <c r="X256" i="1" s="1"/>
  <c r="CZ256" i="1"/>
  <c r="Y256" i="1" s="1"/>
  <c r="CP260" i="1"/>
  <c r="O260" i="1" s="1"/>
  <c r="GM260" i="1" s="1"/>
  <c r="GN260" i="1" s="1"/>
  <c r="CY267" i="1"/>
  <c r="X267" i="1" s="1"/>
  <c r="CZ267" i="1"/>
  <c r="Y267" i="1" s="1"/>
  <c r="CY269" i="1"/>
  <c r="X269" i="1" s="1"/>
  <c r="GM269" i="1" s="1"/>
  <c r="GN269" i="1" s="1"/>
  <c r="CZ269" i="1"/>
  <c r="Y269" i="1" s="1"/>
  <c r="DI267" i="3"/>
  <c r="DG267" i="3"/>
  <c r="DH267" i="3"/>
  <c r="DF267" i="3"/>
  <c r="DJ267" i="3" s="1"/>
  <c r="DH264" i="3"/>
  <c r="DF264" i="3"/>
  <c r="DG264" i="3"/>
  <c r="DJ264" i="3" s="1"/>
  <c r="DI264" i="3"/>
  <c r="EU242" i="1"/>
  <c r="EU305" i="1"/>
  <c r="P291" i="1"/>
  <c r="CY350" i="1"/>
  <c r="X350" i="1" s="1"/>
  <c r="EC368" i="1" s="1"/>
  <c r="CZ350" i="1"/>
  <c r="Y350" i="1" s="1"/>
  <c r="ED368" i="1" s="1"/>
  <c r="CY352" i="1"/>
  <c r="X352" i="1" s="1"/>
  <c r="GM352" i="1" s="1"/>
  <c r="GN352" i="1" s="1"/>
  <c r="CZ352" i="1"/>
  <c r="Y352" i="1" s="1"/>
  <c r="CY354" i="1"/>
  <c r="X354" i="1" s="1"/>
  <c r="GM354" i="1" s="1"/>
  <c r="GN354" i="1" s="1"/>
  <c r="CZ354" i="1"/>
  <c r="Y354" i="1" s="1"/>
  <c r="CY356" i="1"/>
  <c r="X356" i="1" s="1"/>
  <c r="GM356" i="1" s="1"/>
  <c r="GN356" i="1" s="1"/>
  <c r="CZ356" i="1"/>
  <c r="Y356" i="1" s="1"/>
  <c r="CY358" i="1"/>
  <c r="X358" i="1" s="1"/>
  <c r="GM358" i="1" s="1"/>
  <c r="GN358" i="1" s="1"/>
  <c r="CZ358" i="1"/>
  <c r="Y358" i="1" s="1"/>
  <c r="DF314" i="3"/>
  <c r="DG314" i="3"/>
  <c r="DJ314" i="3" s="1"/>
  <c r="DH314" i="3"/>
  <c r="DI314" i="3"/>
  <c r="EG341" i="1"/>
  <c r="P372" i="1"/>
  <c r="EG398" i="1"/>
  <c r="AE457" i="1"/>
  <c r="CY447" i="1"/>
  <c r="X447" i="1" s="1"/>
  <c r="GM447" i="1" s="1"/>
  <c r="GN447" i="1" s="1"/>
  <c r="CZ447" i="1"/>
  <c r="Y447" i="1" s="1"/>
  <c r="CY449" i="1"/>
  <c r="X449" i="1" s="1"/>
  <c r="GM449" i="1" s="1"/>
  <c r="GN449" i="1" s="1"/>
  <c r="CZ449" i="1"/>
  <c r="Y449" i="1" s="1"/>
  <c r="DG376" i="3"/>
  <c r="DH376" i="3"/>
  <c r="DI376" i="3"/>
  <c r="DF376" i="3"/>
  <c r="DJ376" i="3" s="1"/>
  <c r="EA242" i="1"/>
  <c r="DN275" i="1"/>
  <c r="DN368" i="1"/>
  <c r="EA341" i="1"/>
  <c r="AJ434" i="1"/>
  <c r="W457" i="1"/>
  <c r="GM455" i="1"/>
  <c r="AU430" i="1"/>
  <c r="F506" i="1"/>
  <c r="FY434" i="1"/>
  <c r="EP457" i="1"/>
  <c r="DG396" i="3"/>
  <c r="DI396" i="3"/>
  <c r="DF396" i="3"/>
  <c r="DJ396" i="3" s="1"/>
  <c r="DH396" i="3"/>
  <c r="AO574" i="1"/>
  <c r="AO523" i="1"/>
  <c r="F548" i="1"/>
  <c r="DI430" i="3"/>
  <c r="DF430" i="3"/>
  <c r="DG430" i="3"/>
  <c r="DJ430" i="3" s="1"/>
  <c r="DH430" i="3"/>
  <c r="DI455" i="3"/>
  <c r="DF455" i="3"/>
  <c r="DJ455" i="3" s="1"/>
  <c r="DG455" i="3"/>
  <c r="DH455" i="3"/>
  <c r="DH456" i="3"/>
  <c r="DI456" i="3"/>
  <c r="DF456" i="3"/>
  <c r="DJ456" i="3" s="1"/>
  <c r="DG456" i="3"/>
  <c r="DG481" i="3"/>
  <c r="DJ481" i="3" s="1"/>
  <c r="DH481" i="3"/>
  <c r="DI481" i="3"/>
  <c r="DF481" i="3"/>
  <c r="DF526" i="3"/>
  <c r="DJ526" i="3" s="1"/>
  <c r="DG526" i="3"/>
  <c r="DI526" i="3"/>
  <c r="DH526" i="3"/>
  <c r="DG557" i="3"/>
  <c r="DH557" i="3"/>
  <c r="DI557" i="3"/>
  <c r="DF557" i="3"/>
  <c r="DJ557" i="3" s="1"/>
  <c r="DH552" i="3"/>
  <c r="DI552" i="3"/>
  <c r="DF552" i="3"/>
  <c r="DJ552" i="3" s="1"/>
  <c r="DG552" i="3"/>
  <c r="EI434" i="1"/>
  <c r="P467" i="1"/>
  <c r="EI487" i="1"/>
  <c r="DH387" i="3"/>
  <c r="DF387" i="3"/>
  <c r="DG387" i="3"/>
  <c r="DJ387" i="3" s="1"/>
  <c r="DI387" i="3"/>
  <c r="DH419" i="3"/>
  <c r="DI419" i="3"/>
  <c r="DJ419" i="3" s="1"/>
  <c r="DF419" i="3"/>
  <c r="DG419" i="3"/>
  <c r="F557" i="1"/>
  <c r="BB574" i="1"/>
  <c r="BB523" i="1"/>
  <c r="DH451" i="3"/>
  <c r="DI451" i="3"/>
  <c r="DF451" i="3"/>
  <c r="DJ451" i="3" s="1"/>
  <c r="DG451" i="3"/>
  <c r="DG476" i="3"/>
  <c r="DH476" i="3"/>
  <c r="DI476" i="3"/>
  <c r="DF476" i="3"/>
  <c r="DJ476" i="3" s="1"/>
  <c r="DH475" i="3"/>
  <c r="DI475" i="3"/>
  <c r="DF475" i="3"/>
  <c r="DJ475" i="3" s="1"/>
  <c r="DG475" i="3"/>
  <c r="AG341" i="1"/>
  <c r="T368" i="1"/>
  <c r="FY341" i="1"/>
  <c r="EP368" i="1"/>
  <c r="CZ526" i="1"/>
  <c r="Y526" i="1" s="1"/>
  <c r="CY526" i="1"/>
  <c r="X526" i="1" s="1"/>
  <c r="EC544" i="1" s="1"/>
  <c r="DX544" i="1"/>
  <c r="CZ528" i="1"/>
  <c r="Y528" i="1" s="1"/>
  <c r="CY528" i="1"/>
  <c r="X528" i="1" s="1"/>
  <c r="CZ530" i="1"/>
  <c r="Y530" i="1" s="1"/>
  <c r="CY530" i="1"/>
  <c r="X530" i="1" s="1"/>
  <c r="CZ540" i="1"/>
  <c r="Y540" i="1" s="1"/>
  <c r="CY540" i="1"/>
  <c r="X540" i="1" s="1"/>
  <c r="GM540" i="1" s="1"/>
  <c r="GN540" i="1" s="1"/>
  <c r="CZ542" i="1"/>
  <c r="Y542" i="1" s="1"/>
  <c r="CY542" i="1"/>
  <c r="X542" i="1" s="1"/>
  <c r="DI445" i="3"/>
  <c r="DF445" i="3"/>
  <c r="DJ445" i="3" s="1"/>
  <c r="DG445" i="3"/>
  <c r="DH445" i="3"/>
  <c r="DH446" i="3"/>
  <c r="DI446" i="3"/>
  <c r="DF446" i="3"/>
  <c r="DJ446" i="3" s="1"/>
  <c r="DG446" i="3"/>
  <c r="DG511" i="3"/>
  <c r="DH511" i="3"/>
  <c r="DI511" i="3"/>
  <c r="DF511" i="3"/>
  <c r="DJ511" i="3" s="1"/>
  <c r="DH514" i="3"/>
  <c r="DF514" i="3"/>
  <c r="DJ514" i="3" s="1"/>
  <c r="DG514" i="3"/>
  <c r="DI514" i="3"/>
  <c r="DI533" i="3"/>
  <c r="DF533" i="3"/>
  <c r="DG533" i="3"/>
  <c r="DJ533" i="3" s="1"/>
  <c r="DH533" i="3"/>
  <c r="DW242" i="1"/>
  <c r="DJ275" i="1"/>
  <c r="CP267" i="1"/>
  <c r="O267" i="1" s="1"/>
  <c r="GM267" i="1" s="1"/>
  <c r="GO267" i="1" s="1"/>
  <c r="FU275" i="1" s="1"/>
  <c r="DX368" i="1"/>
  <c r="CP350" i="1"/>
  <c r="O350" i="1" s="1"/>
  <c r="F402" i="1"/>
  <c r="AO337" i="1"/>
  <c r="GM445" i="1"/>
  <c r="GN445" i="1" s="1"/>
  <c r="EM434" i="1"/>
  <c r="P476" i="1"/>
  <c r="EM487" i="1"/>
  <c r="DU544" i="1"/>
  <c r="CP528" i="1"/>
  <c r="O528" i="1" s="1"/>
  <c r="GM528" i="1" s="1"/>
  <c r="GN528" i="1" s="1"/>
  <c r="CP530" i="1"/>
  <c r="O530" i="1" s="1"/>
  <c r="GM530" i="1" s="1"/>
  <c r="GN530" i="1" s="1"/>
  <c r="DF407" i="3"/>
  <c r="DJ407" i="3" s="1"/>
  <c r="DG407" i="3"/>
  <c r="DH407" i="3"/>
  <c r="DI407" i="3"/>
  <c r="CP542" i="1"/>
  <c r="O542" i="1" s="1"/>
  <c r="EH574" i="1"/>
  <c r="P553" i="1"/>
  <c r="EH523" i="1"/>
  <c r="DI438" i="3"/>
  <c r="DF438" i="3"/>
  <c r="DJ438" i="3" s="1"/>
  <c r="DG438" i="3"/>
  <c r="DH438" i="3"/>
  <c r="DG461" i="3"/>
  <c r="DJ461" i="3" s="1"/>
  <c r="DH461" i="3"/>
  <c r="DI461" i="3"/>
  <c r="DF461" i="3"/>
  <c r="DG499" i="3"/>
  <c r="DH499" i="3"/>
  <c r="DI499" i="3"/>
  <c r="DF499" i="3"/>
  <c r="DJ499" i="3" s="1"/>
  <c r="DH498" i="3"/>
  <c r="DI498" i="3"/>
  <c r="DF498" i="3"/>
  <c r="DJ498" i="3" s="1"/>
  <c r="DG498" i="3"/>
  <c r="DZ523" i="1"/>
  <c r="DM544" i="1"/>
  <c r="CZ641" i="1"/>
  <c r="Y641" i="1" s="1"/>
  <c r="CY641" i="1"/>
  <c r="X641" i="1" s="1"/>
  <c r="Q650" i="1"/>
  <c r="AD748" i="1" s="1"/>
  <c r="P650" i="1"/>
  <c r="AC748" i="1" s="1"/>
  <c r="GX650" i="1"/>
  <c r="CJ748" i="1" s="1"/>
  <c r="R650" i="1"/>
  <c r="CZ650" i="1" s="1"/>
  <c r="Y650" i="1" s="1"/>
  <c r="CZ663" i="1"/>
  <c r="Y663" i="1" s="1"/>
  <c r="CY663" i="1"/>
  <c r="X663" i="1" s="1"/>
  <c r="DG600" i="3"/>
  <c r="DH600" i="3"/>
  <c r="DI600" i="3"/>
  <c r="DF600" i="3"/>
  <c r="DJ600" i="3" s="1"/>
  <c r="S698" i="1"/>
  <c r="Q698" i="1"/>
  <c r="DI685" i="3"/>
  <c r="DJ685" i="3" s="1"/>
  <c r="DF685" i="3"/>
  <c r="DG685" i="3"/>
  <c r="DH685" i="3"/>
  <c r="EL610" i="1"/>
  <c r="P766" i="1"/>
  <c r="EL778" i="1"/>
  <c r="AC544" i="1"/>
  <c r="ER544" i="1"/>
  <c r="GA523" i="1"/>
  <c r="CP639" i="1"/>
  <c r="O639" i="1" s="1"/>
  <c r="DG585" i="3"/>
  <c r="DH585" i="3"/>
  <c r="DI585" i="3"/>
  <c r="DF585" i="3"/>
  <c r="DJ585" i="3" s="1"/>
  <c r="DH584" i="3"/>
  <c r="DI584" i="3"/>
  <c r="DF584" i="3"/>
  <c r="DJ584" i="3" s="1"/>
  <c r="DG584" i="3"/>
  <c r="DF631" i="3"/>
  <c r="DG631" i="3"/>
  <c r="DH631" i="3"/>
  <c r="DI631" i="3"/>
  <c r="DJ631" i="3" s="1"/>
  <c r="DF649" i="3"/>
  <c r="DG649" i="3"/>
  <c r="DH649" i="3"/>
  <c r="DI649" i="3"/>
  <c r="DJ649" i="3" s="1"/>
  <c r="DH656" i="3"/>
  <c r="DI656" i="3"/>
  <c r="DF656" i="3"/>
  <c r="DJ656" i="3" s="1"/>
  <c r="DG656" i="3"/>
  <c r="DG673" i="3"/>
  <c r="DI673" i="3"/>
  <c r="DF673" i="3"/>
  <c r="DJ673" i="3" s="1"/>
  <c r="DH673" i="3"/>
  <c r="DF682" i="3"/>
  <c r="DJ682" i="3" s="1"/>
  <c r="DG682" i="3"/>
  <c r="DI682" i="3"/>
  <c r="DH682" i="3"/>
  <c r="DG714" i="3"/>
  <c r="DH714" i="3"/>
  <c r="DI714" i="3"/>
  <c r="DF714" i="3"/>
  <c r="DJ714" i="3" s="1"/>
  <c r="P563" i="1"/>
  <c r="EM574" i="1"/>
  <c r="EM523" i="1"/>
  <c r="CP612" i="1"/>
  <c r="O612" i="1" s="1"/>
  <c r="CZ638" i="1"/>
  <c r="Y638" i="1" s="1"/>
  <c r="CY638" i="1"/>
  <c r="X638" i="1" s="1"/>
  <c r="Q658" i="1"/>
  <c r="R658" i="1"/>
  <c r="CZ658" i="1" s="1"/>
  <c r="Y658" i="1" s="1"/>
  <c r="GX658" i="1"/>
  <c r="T658" i="1"/>
  <c r="P658" i="1"/>
  <c r="CP658" i="1" s="1"/>
  <c r="O658" i="1" s="1"/>
  <c r="Q662" i="1"/>
  <c r="R662" i="1"/>
  <c r="CZ662" i="1" s="1"/>
  <c r="Y662" i="1" s="1"/>
  <c r="GX662" i="1"/>
  <c r="T662" i="1"/>
  <c r="P662" i="1"/>
  <c r="CP662" i="1" s="1"/>
  <c r="O662" i="1" s="1"/>
  <c r="DG559" i="3"/>
  <c r="DH559" i="3"/>
  <c r="DI559" i="3"/>
  <c r="DJ559" i="3" s="1"/>
  <c r="DF559" i="3"/>
  <c r="DG574" i="3"/>
  <c r="DH574" i="3"/>
  <c r="DI574" i="3"/>
  <c r="DF574" i="3"/>
  <c r="DJ574" i="3" s="1"/>
  <c r="DH573" i="3"/>
  <c r="DI573" i="3"/>
  <c r="DF573" i="3"/>
  <c r="DJ573" i="3" s="1"/>
  <c r="DG573" i="3"/>
  <c r="DH615" i="3"/>
  <c r="DI615" i="3"/>
  <c r="DF615" i="3"/>
  <c r="DJ615" i="3" s="1"/>
  <c r="DG615" i="3"/>
  <c r="DG643" i="3"/>
  <c r="DJ643" i="3" s="1"/>
  <c r="DH643" i="3"/>
  <c r="DI643" i="3"/>
  <c r="DF643" i="3"/>
  <c r="DG665" i="3"/>
  <c r="DH665" i="3"/>
  <c r="DI665" i="3"/>
  <c r="DJ665" i="3" s="1"/>
  <c r="DF665" i="3"/>
  <c r="CZ721" i="1"/>
  <c r="Y721" i="1" s="1"/>
  <c r="CY721" i="1"/>
  <c r="X721" i="1" s="1"/>
  <c r="GM721" i="1" s="1"/>
  <c r="GN721" i="1" s="1"/>
  <c r="AT610" i="1"/>
  <c r="F766" i="1"/>
  <c r="AT778" i="1"/>
  <c r="CZ525" i="1"/>
  <c r="Y525" i="1" s="1"/>
  <c r="AL544" i="1" s="1"/>
  <c r="F563" i="1"/>
  <c r="AU574" i="1"/>
  <c r="AU523" i="1"/>
  <c r="GM621" i="1"/>
  <c r="GN621" i="1" s="1"/>
  <c r="GM633" i="1"/>
  <c r="GN633" i="1" s="1"/>
  <c r="CP638" i="1"/>
  <c r="O638" i="1" s="1"/>
  <c r="DG516" i="3"/>
  <c r="DJ516" i="3" s="1"/>
  <c r="DI516" i="3"/>
  <c r="DF516" i="3"/>
  <c r="DH516" i="3"/>
  <c r="W650" i="1"/>
  <c r="DI540" i="3"/>
  <c r="DF540" i="3"/>
  <c r="DG540" i="3"/>
  <c r="DJ540" i="3" s="1"/>
  <c r="DH540" i="3"/>
  <c r="CZ666" i="1"/>
  <c r="Y666" i="1" s="1"/>
  <c r="CY666" i="1"/>
  <c r="X666" i="1" s="1"/>
  <c r="GM666" i="1" s="1"/>
  <c r="GN666" i="1" s="1"/>
  <c r="DH566" i="3"/>
  <c r="DI566" i="3"/>
  <c r="DF566" i="3"/>
  <c r="DJ566" i="3" s="1"/>
  <c r="DG566" i="3"/>
  <c r="CY718" i="1"/>
  <c r="X718" i="1" s="1"/>
  <c r="GM718" i="1" s="1"/>
  <c r="GN718" i="1" s="1"/>
  <c r="CZ718" i="1"/>
  <c r="Y718" i="1" s="1"/>
  <c r="DF692" i="3"/>
  <c r="DJ692" i="3" s="1"/>
  <c r="DG692" i="3"/>
  <c r="DH692" i="3"/>
  <c r="DI692" i="3"/>
  <c r="CY738" i="1"/>
  <c r="X738" i="1" s="1"/>
  <c r="GM738" i="1" s="1"/>
  <c r="GN738" i="1" s="1"/>
  <c r="CZ738" i="1"/>
  <c r="Y738" i="1" s="1"/>
  <c r="AQ610" i="1"/>
  <c r="F758" i="1"/>
  <c r="AQ778" i="1"/>
  <c r="GX669" i="1"/>
  <c r="GB748" i="1" s="1"/>
  <c r="W679" i="1"/>
  <c r="V708" i="1"/>
  <c r="W730" i="1"/>
  <c r="DF722" i="3"/>
  <c r="DG722" i="3"/>
  <c r="DJ722" i="3" s="1"/>
  <c r="DH722" i="3"/>
  <c r="DI722" i="3"/>
  <c r="GM816" i="1"/>
  <c r="GN816" i="1" s="1"/>
  <c r="DG768" i="3"/>
  <c r="DH768" i="3"/>
  <c r="DI768" i="3"/>
  <c r="DF768" i="3"/>
  <c r="DJ768" i="3" s="1"/>
  <c r="DG788" i="3"/>
  <c r="DH788" i="3"/>
  <c r="DI788" i="3"/>
  <c r="DF788" i="3"/>
  <c r="DJ788" i="3" s="1"/>
  <c r="GM848" i="1"/>
  <c r="GN848" i="1" s="1"/>
  <c r="DG845" i="3"/>
  <c r="DH845" i="3"/>
  <c r="DI845" i="3"/>
  <c r="DF845" i="3"/>
  <c r="DJ845" i="3" s="1"/>
  <c r="DH844" i="3"/>
  <c r="DI844" i="3"/>
  <c r="DF844" i="3"/>
  <c r="DJ844" i="3" s="1"/>
  <c r="DG844" i="3"/>
  <c r="DI887" i="3"/>
  <c r="DF887" i="3"/>
  <c r="DJ887" i="3" s="1"/>
  <c r="DG887" i="3"/>
  <c r="DH887" i="3"/>
  <c r="DG889" i="3"/>
  <c r="DH889" i="3"/>
  <c r="DI889" i="3"/>
  <c r="DF889" i="3"/>
  <c r="DJ889" i="3" s="1"/>
  <c r="DH888" i="3"/>
  <c r="DI888" i="3"/>
  <c r="DF888" i="3"/>
  <c r="DJ888" i="3" s="1"/>
  <c r="DG888" i="3"/>
  <c r="DG922" i="3"/>
  <c r="DH922" i="3"/>
  <c r="DI922" i="3"/>
  <c r="DF922" i="3"/>
  <c r="DJ922" i="3" s="1"/>
  <c r="AT810" i="1"/>
  <c r="F892" i="1"/>
  <c r="DG992" i="3"/>
  <c r="DI992" i="3"/>
  <c r="DF992" i="3"/>
  <c r="DJ992" i="3" s="1"/>
  <c r="DH992" i="3"/>
  <c r="DG998" i="3"/>
  <c r="DH998" i="3"/>
  <c r="DF998" i="3"/>
  <c r="DJ998" i="3" s="1"/>
  <c r="DI998" i="3"/>
  <c r="DH991" i="3"/>
  <c r="DF991" i="3"/>
  <c r="DG991" i="3"/>
  <c r="DJ991" i="3" s="1"/>
  <c r="DI991" i="3"/>
  <c r="DG1032" i="3"/>
  <c r="DJ1032" i="3" s="1"/>
  <c r="DH1032" i="3"/>
  <c r="DI1032" i="3"/>
  <c r="DF1032" i="3"/>
  <c r="GM946" i="1"/>
  <c r="GN946" i="1" s="1"/>
  <c r="T669" i="1"/>
  <c r="DY748" i="1" s="1"/>
  <c r="GX675" i="1"/>
  <c r="R692" i="1"/>
  <c r="R694" i="1"/>
  <c r="R698" i="1"/>
  <c r="W708" i="1"/>
  <c r="CY725" i="1"/>
  <c r="X725" i="1" s="1"/>
  <c r="GM725" i="1" s="1"/>
  <c r="GN725" i="1" s="1"/>
  <c r="DF761" i="3"/>
  <c r="DG761" i="3"/>
  <c r="DJ761" i="3" s="1"/>
  <c r="DH761" i="3"/>
  <c r="DI761" i="3"/>
  <c r="DG812" i="3"/>
  <c r="DH812" i="3"/>
  <c r="DI812" i="3"/>
  <c r="DF812" i="3"/>
  <c r="DJ812" i="3" s="1"/>
  <c r="DH811" i="3"/>
  <c r="DI811" i="3"/>
  <c r="DF811" i="3"/>
  <c r="DJ811" i="3" s="1"/>
  <c r="DG811" i="3"/>
  <c r="DG878" i="3"/>
  <c r="DH878" i="3"/>
  <c r="DI878" i="3"/>
  <c r="DF878" i="3"/>
  <c r="DJ878" i="3" s="1"/>
  <c r="DH881" i="3"/>
  <c r="DI881" i="3"/>
  <c r="DF881" i="3"/>
  <c r="DJ881" i="3" s="1"/>
  <c r="DG881" i="3"/>
  <c r="AU810" i="1"/>
  <c r="F893" i="1"/>
  <c r="DG981" i="3"/>
  <c r="DI981" i="3"/>
  <c r="DF981" i="3"/>
  <c r="DJ981" i="3" s="1"/>
  <c r="DH981" i="3"/>
  <c r="DF973" i="3"/>
  <c r="DG973" i="3"/>
  <c r="DH973" i="3"/>
  <c r="DI973" i="3"/>
  <c r="DJ973" i="3" s="1"/>
  <c r="DH984" i="3"/>
  <c r="DF984" i="3"/>
  <c r="DJ984" i="3" s="1"/>
  <c r="DG984" i="3"/>
  <c r="DI984" i="3"/>
  <c r="DG1038" i="3"/>
  <c r="DJ1038" i="3" s="1"/>
  <c r="DH1038" i="3"/>
  <c r="DI1038" i="3"/>
  <c r="DF1038" i="3"/>
  <c r="V650" i="1"/>
  <c r="CP688" i="1"/>
  <c r="O688" i="1" s="1"/>
  <c r="GM688" i="1" s="1"/>
  <c r="GN688" i="1" s="1"/>
  <c r="GX694" i="1"/>
  <c r="GX698" i="1"/>
  <c r="BY748" i="1"/>
  <c r="DF734" i="3"/>
  <c r="DG734" i="3"/>
  <c r="DJ734" i="3" s="1"/>
  <c r="DH734" i="3"/>
  <c r="DI734" i="3"/>
  <c r="P842" i="1"/>
  <c r="CP842" i="1" s="1"/>
  <c r="O842" i="1" s="1"/>
  <c r="Q842" i="1"/>
  <c r="S842" i="1"/>
  <c r="DG825" i="3"/>
  <c r="DH825" i="3"/>
  <c r="DI825" i="3"/>
  <c r="DF825" i="3"/>
  <c r="DJ825" i="3" s="1"/>
  <c r="CY849" i="1"/>
  <c r="X849" i="1" s="1"/>
  <c r="GM849" i="1" s="1"/>
  <c r="GN849" i="1" s="1"/>
  <c r="CZ849" i="1"/>
  <c r="Y849" i="1" s="1"/>
  <c r="CY851" i="1"/>
  <c r="X851" i="1" s="1"/>
  <c r="GM851" i="1" s="1"/>
  <c r="GN851" i="1" s="1"/>
  <c r="CZ851" i="1"/>
  <c r="Y851" i="1" s="1"/>
  <c r="DI869" i="3"/>
  <c r="DF869" i="3"/>
  <c r="DJ869" i="3" s="1"/>
  <c r="DG869" i="3"/>
  <c r="DH869" i="3"/>
  <c r="DG867" i="3"/>
  <c r="DH867" i="3"/>
  <c r="DI867" i="3"/>
  <c r="DF867" i="3"/>
  <c r="DJ867" i="3" s="1"/>
  <c r="DH870" i="3"/>
  <c r="DI870" i="3"/>
  <c r="DF870" i="3"/>
  <c r="DJ870" i="3" s="1"/>
  <c r="DG870" i="3"/>
  <c r="DG910" i="3"/>
  <c r="DH910" i="3"/>
  <c r="DI910" i="3"/>
  <c r="DF910" i="3"/>
  <c r="DJ910" i="3" s="1"/>
  <c r="P887" i="1"/>
  <c r="ET810" i="1"/>
  <c r="DG958" i="3"/>
  <c r="DH958" i="3"/>
  <c r="DI958" i="3"/>
  <c r="DF958" i="3"/>
  <c r="DJ958" i="3" s="1"/>
  <c r="DH946" i="3"/>
  <c r="DI946" i="3"/>
  <c r="DF946" i="3"/>
  <c r="DG946" i="3"/>
  <c r="DJ946" i="3" s="1"/>
  <c r="DI1021" i="3"/>
  <c r="DF1021" i="3"/>
  <c r="DG1021" i="3"/>
  <c r="DJ1021" i="3" s="1"/>
  <c r="DH1021" i="3"/>
  <c r="BC910" i="1"/>
  <c r="F971" i="1"/>
  <c r="BC985" i="1"/>
  <c r="V675" i="1"/>
  <c r="EA748" i="1" s="1"/>
  <c r="GX677" i="1"/>
  <c r="T692" i="1"/>
  <c r="GM699" i="1"/>
  <c r="GN699" i="1" s="1"/>
  <c r="V730" i="1"/>
  <c r="GM737" i="1"/>
  <c r="GN737" i="1" s="1"/>
  <c r="DG732" i="3"/>
  <c r="DH732" i="3"/>
  <c r="DI732" i="3"/>
  <c r="DF732" i="3"/>
  <c r="DJ732" i="3" s="1"/>
  <c r="DV874" i="1"/>
  <c r="DG776" i="3"/>
  <c r="DH776" i="3"/>
  <c r="DI776" i="3"/>
  <c r="DF776" i="3"/>
  <c r="DJ776" i="3" s="1"/>
  <c r="DF790" i="3"/>
  <c r="DG790" i="3"/>
  <c r="DJ790" i="3" s="1"/>
  <c r="DH790" i="3"/>
  <c r="DI790" i="3"/>
  <c r="DG847" i="3"/>
  <c r="DI847" i="3"/>
  <c r="DJ847" i="3" s="1"/>
  <c r="DF847" i="3"/>
  <c r="DH847" i="3"/>
  <c r="DH851" i="3"/>
  <c r="DF851" i="3"/>
  <c r="DJ851" i="3" s="1"/>
  <c r="DG851" i="3"/>
  <c r="DI851" i="3"/>
  <c r="CY860" i="1"/>
  <c r="X860" i="1" s="1"/>
  <c r="CZ860" i="1"/>
  <c r="Y860" i="1" s="1"/>
  <c r="DG900" i="3"/>
  <c r="DH900" i="3"/>
  <c r="DI900" i="3"/>
  <c r="DF900" i="3"/>
  <c r="DJ900" i="3" s="1"/>
  <c r="DH903" i="3"/>
  <c r="DI903" i="3"/>
  <c r="DF903" i="3"/>
  <c r="DJ903" i="3" s="1"/>
  <c r="DG903" i="3"/>
  <c r="DH927" i="3"/>
  <c r="DI927" i="3"/>
  <c r="DF927" i="3"/>
  <c r="DJ927" i="3" s="1"/>
  <c r="DG927" i="3"/>
  <c r="AO810" i="1"/>
  <c r="F878" i="1"/>
  <c r="DG939" i="3"/>
  <c r="DH939" i="3"/>
  <c r="DI939" i="3"/>
  <c r="DF939" i="3"/>
  <c r="DJ939" i="3" s="1"/>
  <c r="DH942" i="3"/>
  <c r="DI942" i="3"/>
  <c r="DF942" i="3"/>
  <c r="DJ942" i="3" s="1"/>
  <c r="DG942" i="3"/>
  <c r="AD955" i="1"/>
  <c r="DH961" i="3"/>
  <c r="DI961" i="3"/>
  <c r="DF961" i="3"/>
  <c r="DG961" i="3"/>
  <c r="DJ961" i="3" s="1"/>
  <c r="AH810" i="1"/>
  <c r="U874" i="1"/>
  <c r="CZ870" i="1"/>
  <c r="Y870" i="1" s="1"/>
  <c r="GM870" i="1" s="1"/>
  <c r="GN870" i="1" s="1"/>
  <c r="AX810" i="1"/>
  <c r="F881" i="1"/>
  <c r="BA955" i="1"/>
  <c r="CJ910" i="1"/>
  <c r="DK955" i="1"/>
  <c r="DX910" i="1"/>
  <c r="CZ926" i="1"/>
  <c r="Y926" i="1" s="1"/>
  <c r="AB874" i="1"/>
  <c r="GM813" i="1"/>
  <c r="GN913" i="1"/>
  <c r="FT955" i="1" s="1"/>
  <c r="GM937" i="1"/>
  <c r="GN937" i="1" s="1"/>
  <c r="F974" i="1"/>
  <c r="AU910" i="1"/>
  <c r="AU985" i="1"/>
  <c r="GX842" i="1"/>
  <c r="W852" i="1"/>
  <c r="DV910" i="1"/>
  <c r="DI955" i="1"/>
  <c r="EM985" i="1"/>
  <c r="EM910" i="1"/>
  <c r="P974" i="1"/>
  <c r="BB906" i="1"/>
  <c r="F998" i="1"/>
  <c r="S874" i="1"/>
  <c r="AF810" i="1"/>
  <c r="V840" i="1"/>
  <c r="EA874" i="1" s="1"/>
  <c r="GM862" i="1"/>
  <c r="GN862" i="1" s="1"/>
  <c r="AI910" i="1"/>
  <c r="V955" i="1"/>
  <c r="GM947" i="1"/>
  <c r="GN947" i="1" s="1"/>
  <c r="EI910" i="1"/>
  <c r="P965" i="1"/>
  <c r="EI985" i="1"/>
  <c r="DF21" i="3"/>
  <c r="DJ21" i="3" s="1"/>
  <c r="DG21" i="3"/>
  <c r="DH21" i="3"/>
  <c r="DI21" i="3"/>
  <c r="DF25" i="3"/>
  <c r="DJ25" i="3" s="1"/>
  <c r="DG25" i="3"/>
  <c r="DH25" i="3"/>
  <c r="DI25" i="3"/>
  <c r="DI71" i="3"/>
  <c r="DG71" i="3"/>
  <c r="DH71" i="3"/>
  <c r="DF71" i="3"/>
  <c r="DJ71" i="3" s="1"/>
  <c r="DH82" i="3"/>
  <c r="DI82" i="3"/>
  <c r="DJ82" i="3" s="1"/>
  <c r="DF82" i="3"/>
  <c r="DG82" i="3"/>
  <c r="DH148" i="3"/>
  <c r="DI148" i="3"/>
  <c r="DF148" i="3"/>
  <c r="DJ148" i="3" s="1"/>
  <c r="DG148" i="3"/>
  <c r="DF182" i="3"/>
  <c r="DG182" i="3"/>
  <c r="DJ182" i="3" s="1"/>
  <c r="DH182" i="3"/>
  <c r="DI182" i="3"/>
  <c r="DF29" i="3"/>
  <c r="DJ29" i="3" s="1"/>
  <c r="DG29" i="3"/>
  <c r="DH29" i="3"/>
  <c r="DI29" i="3"/>
  <c r="DF9" i="3"/>
  <c r="DG9" i="3"/>
  <c r="DH9" i="3"/>
  <c r="DI9" i="3"/>
  <c r="DJ9" i="3" s="1"/>
  <c r="DG6" i="3"/>
  <c r="DH6" i="3"/>
  <c r="DI6" i="3"/>
  <c r="DF6" i="3"/>
  <c r="DJ6" i="3" s="1"/>
  <c r="DH37" i="3"/>
  <c r="DI37" i="3"/>
  <c r="DF37" i="3"/>
  <c r="DG37" i="3"/>
  <c r="DJ37" i="3" s="1"/>
  <c r="DG32" i="3"/>
  <c r="DI32" i="3"/>
  <c r="DF32" i="3"/>
  <c r="DJ32" i="3" s="1"/>
  <c r="DH32" i="3"/>
  <c r="DI60" i="3"/>
  <c r="DG60" i="3"/>
  <c r="DH60" i="3"/>
  <c r="DF60" i="3"/>
  <c r="DJ60" i="3" s="1"/>
  <c r="DH72" i="3"/>
  <c r="DF72" i="3"/>
  <c r="DJ72" i="3" s="1"/>
  <c r="DG72" i="3"/>
  <c r="DI72" i="3"/>
  <c r="DI79" i="3"/>
  <c r="DG79" i="3"/>
  <c r="DH79" i="3"/>
  <c r="DF79" i="3"/>
  <c r="DJ79" i="3" s="1"/>
  <c r="DH103" i="3"/>
  <c r="DF103" i="3"/>
  <c r="DJ103" i="3" s="1"/>
  <c r="DG103" i="3"/>
  <c r="DI103" i="3"/>
  <c r="DI50" i="3"/>
  <c r="DG50" i="3"/>
  <c r="DH50" i="3"/>
  <c r="DF50" i="3"/>
  <c r="DJ50" i="3" s="1"/>
  <c r="DF83" i="3"/>
  <c r="DG83" i="3"/>
  <c r="DJ83" i="3" s="1"/>
  <c r="DH83" i="3"/>
  <c r="DI83" i="3"/>
  <c r="DH91" i="3"/>
  <c r="DI91" i="3"/>
  <c r="DF91" i="3"/>
  <c r="DJ91" i="3" s="1"/>
  <c r="DG91" i="3"/>
  <c r="DF49" i="3"/>
  <c r="DJ49" i="3" s="1"/>
  <c r="DH49" i="3"/>
  <c r="DI49" i="3"/>
  <c r="DG49" i="3"/>
  <c r="DF109" i="3"/>
  <c r="DJ109" i="3" s="1"/>
  <c r="DH109" i="3"/>
  <c r="DG109" i="3"/>
  <c r="DI109" i="3"/>
  <c r="DH179" i="3"/>
  <c r="DI179" i="3"/>
  <c r="DF179" i="3"/>
  <c r="DJ179" i="3" s="1"/>
  <c r="DG179" i="3"/>
  <c r="DG126" i="3"/>
  <c r="DH126" i="3"/>
  <c r="DI126" i="3"/>
  <c r="DF126" i="3"/>
  <c r="DJ126" i="3" s="1"/>
  <c r="DI106" i="3"/>
  <c r="DG106" i="3"/>
  <c r="DJ106" i="3" s="1"/>
  <c r="DH106" i="3"/>
  <c r="DF106" i="3"/>
  <c r="DG129" i="3"/>
  <c r="DH129" i="3"/>
  <c r="DF129" i="3"/>
  <c r="DI129" i="3"/>
  <c r="DJ129" i="3" s="1"/>
  <c r="DH157" i="3"/>
  <c r="DI157" i="3"/>
  <c r="DF157" i="3"/>
  <c r="DG157" i="3"/>
  <c r="DJ157" i="3" s="1"/>
  <c r="DF156" i="3"/>
  <c r="DG156" i="3"/>
  <c r="DH156" i="3"/>
  <c r="DI156" i="3"/>
  <c r="DJ156" i="3" s="1"/>
  <c r="DI136" i="3"/>
  <c r="DF136" i="3"/>
  <c r="DJ136" i="3" s="1"/>
  <c r="DH136" i="3"/>
  <c r="DG136" i="3"/>
  <c r="DH193" i="3"/>
  <c r="DI193" i="3"/>
  <c r="DG193" i="3"/>
  <c r="DF193" i="3"/>
  <c r="DJ193" i="3" s="1"/>
  <c r="DH213" i="3"/>
  <c r="DI213" i="3"/>
  <c r="DG213" i="3"/>
  <c r="DF213" i="3"/>
  <c r="DJ213" i="3" s="1"/>
  <c r="DH223" i="3"/>
  <c r="DI223" i="3"/>
  <c r="DJ223" i="3" s="1"/>
  <c r="DF223" i="3"/>
  <c r="DG223" i="3"/>
  <c r="DI170" i="3"/>
  <c r="DF170" i="3"/>
  <c r="DJ170" i="3" s="1"/>
  <c r="DH170" i="3"/>
  <c r="DG170" i="3"/>
  <c r="DI269" i="3"/>
  <c r="DJ269" i="3" s="1"/>
  <c r="DG269" i="3"/>
  <c r="DH269" i="3"/>
  <c r="DF269" i="3"/>
  <c r="DF276" i="3"/>
  <c r="DJ276" i="3" s="1"/>
  <c r="DH276" i="3"/>
  <c r="DI276" i="3"/>
  <c r="DG276" i="3"/>
  <c r="DH313" i="3"/>
  <c r="DI313" i="3"/>
  <c r="DJ313" i="3" s="1"/>
  <c r="DG313" i="3"/>
  <c r="DF313" i="3"/>
  <c r="DF266" i="3"/>
  <c r="DJ266" i="3" s="1"/>
  <c r="DH266" i="3"/>
  <c r="DI266" i="3"/>
  <c r="DG266" i="3"/>
  <c r="DH328" i="3"/>
  <c r="DI328" i="3"/>
  <c r="DF328" i="3"/>
  <c r="DJ328" i="3" s="1"/>
  <c r="DG328" i="3"/>
  <c r="DH302" i="3"/>
  <c r="DI302" i="3"/>
  <c r="DF302" i="3"/>
  <c r="DG302" i="3"/>
  <c r="DJ302" i="3" s="1"/>
  <c r="DF278" i="3"/>
  <c r="DH278" i="3"/>
  <c r="DI278" i="3"/>
  <c r="DJ278" i="3" s="1"/>
  <c r="DG278" i="3"/>
  <c r="DH316" i="3"/>
  <c r="DI316" i="3"/>
  <c r="DF316" i="3"/>
  <c r="DJ316" i="3" s="1"/>
  <c r="DG316" i="3"/>
  <c r="DF334" i="3"/>
  <c r="DJ334" i="3" s="1"/>
  <c r="DG334" i="3"/>
  <c r="DH334" i="3"/>
  <c r="DI334" i="3"/>
  <c r="DH353" i="3"/>
  <c r="DI353" i="3"/>
  <c r="DJ353" i="3" s="1"/>
  <c r="DF353" i="3"/>
  <c r="DG353" i="3"/>
  <c r="DH393" i="3"/>
  <c r="DF393" i="3"/>
  <c r="DG393" i="3"/>
  <c r="DI393" i="3"/>
  <c r="DJ393" i="3" s="1"/>
  <c r="DG443" i="3"/>
  <c r="DJ443" i="3" s="1"/>
  <c r="DH443" i="3"/>
  <c r="DI443" i="3"/>
  <c r="DF443" i="3"/>
  <c r="DF371" i="3"/>
  <c r="DJ371" i="3" s="1"/>
  <c r="DG371" i="3"/>
  <c r="DH371" i="3"/>
  <c r="DI371" i="3"/>
  <c r="DH401" i="3"/>
  <c r="DF401" i="3"/>
  <c r="DG401" i="3"/>
  <c r="DI401" i="3"/>
  <c r="DJ401" i="3" s="1"/>
  <c r="DF330" i="3"/>
  <c r="DJ330" i="3" s="1"/>
  <c r="DG330" i="3"/>
  <c r="DH330" i="3"/>
  <c r="DI330" i="3"/>
  <c r="DI346" i="3"/>
  <c r="DF346" i="3"/>
  <c r="DJ346" i="3" s="1"/>
  <c r="DG346" i="3"/>
  <c r="DH346" i="3"/>
  <c r="DF382" i="3"/>
  <c r="DG382" i="3"/>
  <c r="DJ382" i="3" s="1"/>
  <c r="DH382" i="3"/>
  <c r="DI382" i="3"/>
  <c r="DH426" i="3"/>
  <c r="DI426" i="3"/>
  <c r="DG426" i="3"/>
  <c r="DF426" i="3"/>
  <c r="DJ426" i="3" s="1"/>
  <c r="DH381" i="3"/>
  <c r="DI381" i="3"/>
  <c r="DJ381" i="3" s="1"/>
  <c r="DF381" i="3"/>
  <c r="DG381" i="3"/>
  <c r="DH413" i="3"/>
  <c r="DI413" i="3"/>
  <c r="DF413" i="3"/>
  <c r="DJ413" i="3" s="1"/>
  <c r="DG413" i="3"/>
  <c r="DH441" i="3"/>
  <c r="DI441" i="3"/>
  <c r="DJ441" i="3" s="1"/>
  <c r="DF441" i="3"/>
  <c r="DG441" i="3"/>
  <c r="DI465" i="3"/>
  <c r="DJ465" i="3" s="1"/>
  <c r="DF465" i="3"/>
  <c r="DG465" i="3"/>
  <c r="DH465" i="3"/>
  <c r="DI480" i="3"/>
  <c r="DJ480" i="3" s="1"/>
  <c r="DF480" i="3"/>
  <c r="DG480" i="3"/>
  <c r="DH480" i="3"/>
  <c r="DI450" i="3"/>
  <c r="DF450" i="3"/>
  <c r="DJ450" i="3" s="1"/>
  <c r="DG450" i="3"/>
  <c r="DH450" i="3"/>
  <c r="DI485" i="3"/>
  <c r="DF485" i="3"/>
  <c r="DJ485" i="3" s="1"/>
  <c r="DG485" i="3"/>
  <c r="DH485" i="3"/>
  <c r="DI501" i="3"/>
  <c r="DF501" i="3"/>
  <c r="DJ501" i="3" s="1"/>
  <c r="DG501" i="3"/>
  <c r="DH501" i="3"/>
  <c r="DG537" i="3"/>
  <c r="DH537" i="3"/>
  <c r="DF537" i="3"/>
  <c r="DI537" i="3"/>
  <c r="DJ537" i="3" s="1"/>
  <c r="DF458" i="3"/>
  <c r="DJ458" i="3" s="1"/>
  <c r="DG458" i="3"/>
  <c r="DH458" i="3"/>
  <c r="DI458" i="3"/>
  <c r="DH541" i="3"/>
  <c r="DI541" i="3"/>
  <c r="DF541" i="3"/>
  <c r="DJ541" i="3" s="1"/>
  <c r="DG541" i="3"/>
  <c r="DI497" i="3"/>
  <c r="DF497" i="3"/>
  <c r="DJ497" i="3" s="1"/>
  <c r="DG497" i="3"/>
  <c r="DH497" i="3"/>
  <c r="DG542" i="3"/>
  <c r="DH542" i="3"/>
  <c r="DI542" i="3"/>
  <c r="DF542" i="3"/>
  <c r="DJ542" i="3" s="1"/>
  <c r="DF512" i="3"/>
  <c r="DJ512" i="3" s="1"/>
  <c r="DG512" i="3"/>
  <c r="DH512" i="3"/>
  <c r="DI512" i="3"/>
  <c r="DH529" i="3"/>
  <c r="DI529" i="3"/>
  <c r="DF529" i="3"/>
  <c r="DJ529" i="3" s="1"/>
  <c r="DG529" i="3"/>
  <c r="DG548" i="3"/>
  <c r="DH548" i="3"/>
  <c r="DF548" i="3"/>
  <c r="DI548" i="3"/>
  <c r="DJ548" i="3" s="1"/>
  <c r="DI560" i="3"/>
  <c r="DF560" i="3"/>
  <c r="DG560" i="3"/>
  <c r="DJ560" i="3" s="1"/>
  <c r="DH560" i="3"/>
  <c r="DI581" i="3"/>
  <c r="DF581" i="3"/>
  <c r="DG581" i="3"/>
  <c r="DJ581" i="3" s="1"/>
  <c r="DH581" i="3"/>
  <c r="DI598" i="3"/>
  <c r="DF598" i="3"/>
  <c r="DG598" i="3"/>
  <c r="DJ598" i="3" s="1"/>
  <c r="DH598" i="3"/>
  <c r="DI627" i="3"/>
  <c r="DJ627" i="3" s="1"/>
  <c r="DF627" i="3"/>
  <c r="DG627" i="3"/>
  <c r="DH627" i="3"/>
  <c r="DI644" i="3"/>
  <c r="DF644" i="3"/>
  <c r="DG644" i="3"/>
  <c r="DJ644" i="3" s="1"/>
  <c r="DH644" i="3"/>
  <c r="DF558" i="3"/>
  <c r="DJ558" i="3" s="1"/>
  <c r="DG558" i="3"/>
  <c r="DH558" i="3"/>
  <c r="DI558" i="3"/>
  <c r="DF586" i="3"/>
  <c r="DJ586" i="3" s="1"/>
  <c r="DG586" i="3"/>
  <c r="DH586" i="3"/>
  <c r="DI586" i="3"/>
  <c r="DI618" i="3"/>
  <c r="DF618" i="3"/>
  <c r="DJ618" i="3" s="1"/>
  <c r="DG618" i="3"/>
  <c r="DH618" i="3"/>
  <c r="DH684" i="3"/>
  <c r="DI684" i="3"/>
  <c r="DF684" i="3"/>
  <c r="DJ684" i="3" s="1"/>
  <c r="DG684" i="3"/>
  <c r="DF651" i="3"/>
  <c r="DG651" i="3"/>
  <c r="DJ651" i="3" s="1"/>
  <c r="DH651" i="3"/>
  <c r="DI651" i="3"/>
  <c r="DF664" i="3"/>
  <c r="DJ664" i="3" s="1"/>
  <c r="DG664" i="3"/>
  <c r="DH664" i="3"/>
  <c r="DI664" i="3"/>
  <c r="DF579" i="3"/>
  <c r="DJ579" i="3" s="1"/>
  <c r="DG579" i="3"/>
  <c r="DH579" i="3"/>
  <c r="DI579" i="3"/>
  <c r="DF606" i="3"/>
  <c r="DJ606" i="3" s="1"/>
  <c r="DG606" i="3"/>
  <c r="DH606" i="3"/>
  <c r="DI606" i="3"/>
  <c r="DF640" i="3"/>
  <c r="DJ640" i="3" s="1"/>
  <c r="DG640" i="3"/>
  <c r="DH640" i="3"/>
  <c r="DI640" i="3"/>
  <c r="DF669" i="3"/>
  <c r="DJ669" i="3" s="1"/>
  <c r="DG669" i="3"/>
  <c r="DH669" i="3"/>
  <c r="DI669" i="3"/>
  <c r="DF624" i="3"/>
  <c r="DJ624" i="3" s="1"/>
  <c r="DG624" i="3"/>
  <c r="DH624" i="3"/>
  <c r="DI624" i="3"/>
  <c r="DI660" i="3"/>
  <c r="DF660" i="3"/>
  <c r="DJ660" i="3" s="1"/>
  <c r="DG660" i="3"/>
  <c r="DH660" i="3"/>
  <c r="DI774" i="3"/>
  <c r="DF774" i="3"/>
  <c r="DG774" i="3"/>
  <c r="DJ774" i="3" s="1"/>
  <c r="DH774" i="3"/>
  <c r="DI702" i="3"/>
  <c r="DF702" i="3"/>
  <c r="DJ702" i="3" s="1"/>
  <c r="DG702" i="3"/>
  <c r="DH702" i="3"/>
  <c r="DF725" i="3"/>
  <c r="DJ725" i="3" s="1"/>
  <c r="DG725" i="3"/>
  <c r="DH725" i="3"/>
  <c r="DI725" i="3"/>
  <c r="DI798" i="3"/>
  <c r="DF798" i="3"/>
  <c r="DJ798" i="3" s="1"/>
  <c r="DG798" i="3"/>
  <c r="DH798" i="3"/>
  <c r="DH821" i="3"/>
  <c r="DI821" i="3"/>
  <c r="DJ821" i="3" s="1"/>
  <c r="DF821" i="3"/>
  <c r="DG821" i="3"/>
  <c r="DH837" i="3"/>
  <c r="DI837" i="3"/>
  <c r="DF837" i="3"/>
  <c r="DG837" i="3"/>
  <c r="DJ837" i="3" s="1"/>
  <c r="DH719" i="3"/>
  <c r="DI719" i="3"/>
  <c r="DF719" i="3"/>
  <c r="DG719" i="3"/>
  <c r="DJ719" i="3" s="1"/>
  <c r="DI738" i="3"/>
  <c r="DF738" i="3"/>
  <c r="DJ738" i="3" s="1"/>
  <c r="DG738" i="3"/>
  <c r="DH738" i="3"/>
  <c r="DH763" i="3"/>
  <c r="DI763" i="3"/>
  <c r="DF763" i="3"/>
  <c r="DJ763" i="3" s="1"/>
  <c r="DG763" i="3"/>
  <c r="DF797" i="3"/>
  <c r="DJ797" i="3" s="1"/>
  <c r="DG797" i="3"/>
  <c r="DH797" i="3"/>
  <c r="DI797" i="3"/>
  <c r="DI823" i="3"/>
  <c r="DF823" i="3"/>
  <c r="DJ823" i="3" s="1"/>
  <c r="DG823" i="3"/>
  <c r="DH823" i="3"/>
  <c r="DI683" i="3"/>
  <c r="DF683" i="3"/>
  <c r="DJ683" i="3" s="1"/>
  <c r="DG683" i="3"/>
  <c r="DH683" i="3"/>
  <c r="DH745" i="3"/>
  <c r="DI745" i="3"/>
  <c r="DJ745" i="3" s="1"/>
  <c r="DF745" i="3"/>
  <c r="DG745" i="3"/>
  <c r="DH765" i="3"/>
  <c r="DI765" i="3"/>
  <c r="DJ765" i="3" s="1"/>
  <c r="DF765" i="3"/>
  <c r="DG765" i="3"/>
  <c r="DI786" i="3"/>
  <c r="DF786" i="3"/>
  <c r="DJ786" i="3" s="1"/>
  <c r="DG786" i="3"/>
  <c r="DH786" i="3"/>
  <c r="DH807" i="3"/>
  <c r="DI807" i="3"/>
  <c r="DF807" i="3"/>
  <c r="DJ807" i="3" s="1"/>
  <c r="DG807" i="3"/>
  <c r="DF846" i="3"/>
  <c r="DJ846" i="3" s="1"/>
  <c r="DG846" i="3"/>
  <c r="DH846" i="3"/>
  <c r="DI846" i="3"/>
  <c r="DH710" i="3"/>
  <c r="DI710" i="3"/>
  <c r="DJ710" i="3" s="1"/>
  <c r="DF710" i="3"/>
  <c r="DG710" i="3"/>
  <c r="DH731" i="3"/>
  <c r="DI731" i="3"/>
  <c r="DF731" i="3"/>
  <c r="DJ731" i="3" s="1"/>
  <c r="DG731" i="3"/>
  <c r="DI757" i="3"/>
  <c r="DF757" i="3"/>
  <c r="DJ757" i="3" s="1"/>
  <c r="DG757" i="3"/>
  <c r="DH757" i="3"/>
  <c r="DF777" i="3"/>
  <c r="DJ777" i="3" s="1"/>
  <c r="DG777" i="3"/>
  <c r="DH777" i="3"/>
  <c r="DI777" i="3"/>
  <c r="DI814" i="3"/>
  <c r="DF814" i="3"/>
  <c r="DJ814" i="3" s="1"/>
  <c r="DG814" i="3"/>
  <c r="DH814" i="3"/>
  <c r="DH835" i="3"/>
  <c r="DI835" i="3"/>
  <c r="DJ835" i="3" s="1"/>
  <c r="DF835" i="3"/>
  <c r="DG835" i="3"/>
  <c r="DI873" i="3"/>
  <c r="DF873" i="3"/>
  <c r="DG873" i="3"/>
  <c r="DJ873" i="3" s="1"/>
  <c r="DH873" i="3"/>
  <c r="DI968" i="3"/>
  <c r="DF968" i="3"/>
  <c r="DG968" i="3"/>
  <c r="DJ968" i="3" s="1"/>
  <c r="DH968" i="3"/>
  <c r="DF971" i="3"/>
  <c r="DJ971" i="3" s="1"/>
  <c r="DG971" i="3"/>
  <c r="DH971" i="3"/>
  <c r="DI971" i="3"/>
  <c r="DH1014" i="3"/>
  <c r="DI1014" i="3"/>
  <c r="DF1014" i="3"/>
  <c r="DG1014" i="3"/>
  <c r="DJ1014" i="3" s="1"/>
  <c r="DG28" i="3"/>
  <c r="DJ28" i="3" s="1"/>
  <c r="DH28" i="3"/>
  <c r="DI28" i="3"/>
  <c r="DF28" i="3"/>
  <c r="DF905" i="3"/>
  <c r="DJ905" i="3" s="1"/>
  <c r="DG905" i="3"/>
  <c r="DH905" i="3"/>
  <c r="DI905" i="3"/>
  <c r="DF932" i="3"/>
  <c r="DG932" i="3"/>
  <c r="DJ932" i="3" s="1"/>
  <c r="DH932" i="3"/>
  <c r="DI932" i="3"/>
  <c r="DI956" i="3"/>
  <c r="DF956" i="3"/>
  <c r="DJ956" i="3" s="1"/>
  <c r="DG956" i="3"/>
  <c r="DH956" i="3"/>
  <c r="DI22" i="3"/>
  <c r="DF22" i="3"/>
  <c r="DJ22" i="3" s="1"/>
  <c r="DG22" i="3"/>
  <c r="DH22" i="3"/>
  <c r="DH19" i="3"/>
  <c r="DI19" i="3"/>
  <c r="DF19" i="3"/>
  <c r="DG19" i="3"/>
  <c r="DJ19" i="3" s="1"/>
  <c r="DH883" i="3"/>
  <c r="DI883" i="3"/>
  <c r="DJ883" i="3" s="1"/>
  <c r="DF883" i="3"/>
  <c r="DG883" i="3"/>
  <c r="DI918" i="3"/>
  <c r="DF918" i="3"/>
  <c r="DJ918" i="3" s="1"/>
  <c r="DG918" i="3"/>
  <c r="DH918" i="3"/>
  <c r="DI964" i="3"/>
  <c r="DF964" i="3"/>
  <c r="DJ964" i="3" s="1"/>
  <c r="DG964" i="3"/>
  <c r="DH964" i="3"/>
  <c r="DF982" i="3"/>
  <c r="DJ982" i="3" s="1"/>
  <c r="DH982" i="3"/>
  <c r="DI982" i="3"/>
  <c r="DG982" i="3"/>
  <c r="DH10" i="3"/>
  <c r="DI10" i="3"/>
  <c r="DF10" i="3"/>
  <c r="DG10" i="3"/>
  <c r="DJ10" i="3" s="1"/>
  <c r="AD61" i="1"/>
  <c r="CZ37" i="1"/>
  <c r="Y37" i="1" s="1"/>
  <c r="CY37" i="1"/>
  <c r="X37" i="1" s="1"/>
  <c r="DX61" i="1"/>
  <c r="DF901" i="3"/>
  <c r="DJ901" i="3" s="1"/>
  <c r="DG901" i="3"/>
  <c r="DH901" i="3"/>
  <c r="DI901" i="3"/>
  <c r="DF936" i="3"/>
  <c r="DJ936" i="3" s="1"/>
  <c r="DG936" i="3"/>
  <c r="DH936" i="3"/>
  <c r="DI936" i="3"/>
  <c r="DF955" i="3"/>
  <c r="DJ955" i="3" s="1"/>
  <c r="DG955" i="3"/>
  <c r="DH955" i="3"/>
  <c r="DI955" i="3"/>
  <c r="DG1022" i="3"/>
  <c r="DJ1022" i="3" s="1"/>
  <c r="DH1022" i="3"/>
  <c r="DF1022" i="3"/>
  <c r="DI1022" i="3"/>
  <c r="DI1031" i="3"/>
  <c r="DJ1031" i="3" s="1"/>
  <c r="DF1031" i="3"/>
  <c r="DG1031" i="3"/>
  <c r="DH1031" i="3"/>
  <c r="DI1056" i="3"/>
  <c r="DF1056" i="3"/>
  <c r="DG1056" i="3"/>
  <c r="DJ1056" i="3" s="1"/>
  <c r="DH1056" i="3"/>
  <c r="CP39" i="1"/>
  <c r="O39" i="1" s="1"/>
  <c r="DF39" i="3"/>
  <c r="DJ39" i="3" s="1"/>
  <c r="DG39" i="3"/>
  <c r="DH39" i="3"/>
  <c r="DI39" i="3"/>
  <c r="DG38" i="3"/>
  <c r="DH38" i="3"/>
  <c r="DF38" i="3"/>
  <c r="DJ38" i="3" s="1"/>
  <c r="DI38" i="3"/>
  <c r="DI1044" i="3"/>
  <c r="DF1044" i="3"/>
  <c r="DJ1044" i="3" s="1"/>
  <c r="DG1044" i="3"/>
  <c r="DH1044" i="3"/>
  <c r="CP32" i="1"/>
  <c r="O32" i="1" s="1"/>
  <c r="CZ39" i="1"/>
  <c r="Y39" i="1" s="1"/>
  <c r="CY39" i="1"/>
  <c r="X39" i="1" s="1"/>
  <c r="W41" i="1"/>
  <c r="EB61" i="1" s="1"/>
  <c r="GM47" i="1"/>
  <c r="GN47" i="1" s="1"/>
  <c r="CP55" i="1"/>
  <c r="O55" i="1" s="1"/>
  <c r="GM55" i="1" s="1"/>
  <c r="GN55" i="1" s="1"/>
  <c r="EL30" i="1"/>
  <c r="P79" i="1"/>
  <c r="EL91" i="1"/>
  <c r="DI121" i="3"/>
  <c r="DF121" i="3"/>
  <c r="DG121" i="3"/>
  <c r="DJ121" i="3" s="1"/>
  <c r="DH121" i="3"/>
  <c r="DI147" i="3"/>
  <c r="DF147" i="3"/>
  <c r="DJ147" i="3" s="1"/>
  <c r="DG147" i="3"/>
  <c r="DH147" i="3"/>
  <c r="DG149" i="3"/>
  <c r="DH149" i="3"/>
  <c r="DI149" i="3"/>
  <c r="DF149" i="3"/>
  <c r="DJ149" i="3" s="1"/>
  <c r="DI178" i="3"/>
  <c r="DF178" i="3"/>
  <c r="DJ178" i="3" s="1"/>
  <c r="DG178" i="3"/>
  <c r="DH178" i="3"/>
  <c r="DF174" i="3"/>
  <c r="DG174" i="3"/>
  <c r="DJ174" i="3" s="1"/>
  <c r="DH174" i="3"/>
  <c r="DI174" i="3"/>
  <c r="DI1025" i="3"/>
  <c r="DF1025" i="3"/>
  <c r="DJ1025" i="3" s="1"/>
  <c r="DG1025" i="3"/>
  <c r="DH1025" i="3"/>
  <c r="CY33" i="1"/>
  <c r="X33" i="1" s="1"/>
  <c r="CY43" i="1"/>
  <c r="X43" i="1" s="1"/>
  <c r="GM43" i="1" s="1"/>
  <c r="GN43" i="1" s="1"/>
  <c r="EM30" i="1"/>
  <c r="P80" i="1"/>
  <c r="EM91" i="1"/>
  <c r="DI90" i="3"/>
  <c r="DF90" i="3"/>
  <c r="DJ90" i="3" s="1"/>
  <c r="DG90" i="3"/>
  <c r="DH90" i="3"/>
  <c r="DI104" i="3"/>
  <c r="DJ104" i="3" s="1"/>
  <c r="DG104" i="3"/>
  <c r="DF104" i="3"/>
  <c r="DH104" i="3"/>
  <c r="DG108" i="3"/>
  <c r="DI108" i="3"/>
  <c r="DH108" i="3"/>
  <c r="DF108" i="3"/>
  <c r="DJ108" i="3" s="1"/>
  <c r="DI192" i="3"/>
  <c r="DJ192" i="3" s="1"/>
  <c r="DF192" i="3"/>
  <c r="DH192" i="3"/>
  <c r="DG192" i="3"/>
  <c r="CY173" i="1"/>
  <c r="X173" i="1" s="1"/>
  <c r="GM173" i="1" s="1"/>
  <c r="CZ173" i="1"/>
  <c r="Y173" i="1" s="1"/>
  <c r="AO206" i="1"/>
  <c r="AO127" i="1"/>
  <c r="F180" i="1"/>
  <c r="DI216" i="3"/>
  <c r="DF216" i="3"/>
  <c r="DH216" i="3"/>
  <c r="DG216" i="3"/>
  <c r="DJ216" i="3" s="1"/>
  <c r="DG222" i="3"/>
  <c r="DH222" i="3"/>
  <c r="DF222" i="3"/>
  <c r="DJ222" i="3" s="1"/>
  <c r="DI222" i="3"/>
  <c r="DG245" i="3"/>
  <c r="DH245" i="3"/>
  <c r="DI245" i="3"/>
  <c r="DF245" i="3"/>
  <c r="DJ245" i="3" s="1"/>
  <c r="DI1040" i="3"/>
  <c r="DF1040" i="3"/>
  <c r="DJ1040" i="3" s="1"/>
  <c r="DG1040" i="3"/>
  <c r="DH1040" i="3"/>
  <c r="CP33" i="1"/>
  <c r="O33" i="1" s="1"/>
  <c r="DH63" i="3"/>
  <c r="DF63" i="3"/>
  <c r="DJ63" i="3" s="1"/>
  <c r="DG63" i="3"/>
  <c r="DI63" i="3"/>
  <c r="CY56" i="1"/>
  <c r="X56" i="1" s="1"/>
  <c r="GM56" i="1" s="1"/>
  <c r="GN56" i="1" s="1"/>
  <c r="CZ56" i="1"/>
  <c r="Y56" i="1" s="1"/>
  <c r="CY58" i="1"/>
  <c r="X58" i="1" s="1"/>
  <c r="GM58" i="1" s="1"/>
  <c r="GN58" i="1" s="1"/>
  <c r="CZ58" i="1"/>
  <c r="Y58" i="1" s="1"/>
  <c r="CG30" i="1"/>
  <c r="AX61" i="1"/>
  <c r="DG81" i="3"/>
  <c r="DH81" i="3"/>
  <c r="DI81" i="3"/>
  <c r="DF81" i="3"/>
  <c r="DJ81" i="3" s="1"/>
  <c r="DH80" i="3"/>
  <c r="DF80" i="3"/>
  <c r="DJ80" i="3" s="1"/>
  <c r="DG80" i="3"/>
  <c r="DI80" i="3"/>
  <c r="DF211" i="3"/>
  <c r="DJ211" i="3" s="1"/>
  <c r="DG211" i="3"/>
  <c r="DH211" i="3"/>
  <c r="DI211" i="3"/>
  <c r="DF207" i="3"/>
  <c r="DG207" i="3"/>
  <c r="DJ207" i="3" s="1"/>
  <c r="DI207" i="3"/>
  <c r="DH207" i="3"/>
  <c r="DG243" i="3"/>
  <c r="DH243" i="3"/>
  <c r="DI243" i="3"/>
  <c r="DF243" i="3"/>
  <c r="DJ243" i="3" s="1"/>
  <c r="DI1000" i="3"/>
  <c r="DF1000" i="3"/>
  <c r="DJ1000" i="3" s="1"/>
  <c r="DH1000" i="3"/>
  <c r="DG1000" i="3"/>
  <c r="DF1050" i="3"/>
  <c r="DJ1050" i="3" s="1"/>
  <c r="DG1050" i="3"/>
  <c r="DH1050" i="3"/>
  <c r="DI1050" i="3"/>
  <c r="GM36" i="1"/>
  <c r="GN36" i="1" s="1"/>
  <c r="R41" i="1"/>
  <c r="DW61" i="1" s="1"/>
  <c r="DG58" i="3"/>
  <c r="DJ58" i="3" s="1"/>
  <c r="DI58" i="3"/>
  <c r="DF58" i="3"/>
  <c r="DH58" i="3"/>
  <c r="BC30" i="1"/>
  <c r="F77" i="1"/>
  <c r="BC91" i="1"/>
  <c r="DI117" i="3"/>
  <c r="DF117" i="3"/>
  <c r="DG117" i="3"/>
  <c r="DJ117" i="3" s="1"/>
  <c r="DH117" i="3"/>
  <c r="DI132" i="3"/>
  <c r="DF132" i="3"/>
  <c r="DG132" i="3"/>
  <c r="DJ132" i="3" s="1"/>
  <c r="DH132" i="3"/>
  <c r="DF158" i="3"/>
  <c r="DG158" i="3"/>
  <c r="DJ158" i="3" s="1"/>
  <c r="DH158" i="3"/>
  <c r="DI158" i="3"/>
  <c r="DG172" i="3"/>
  <c r="DH172" i="3"/>
  <c r="DF172" i="3"/>
  <c r="DJ172" i="3" s="1"/>
  <c r="DI172" i="3"/>
  <c r="GM165" i="1"/>
  <c r="GN165" i="1" s="1"/>
  <c r="DF186" i="3"/>
  <c r="DJ186" i="3" s="1"/>
  <c r="DG186" i="3"/>
  <c r="DH186" i="3"/>
  <c r="DI186" i="3"/>
  <c r="DF201" i="3"/>
  <c r="DG201" i="3"/>
  <c r="DI201" i="3"/>
  <c r="DJ201" i="3" s="1"/>
  <c r="DH201" i="3"/>
  <c r="FR174" i="1"/>
  <c r="CP174" i="1"/>
  <c r="O174" i="1" s="1"/>
  <c r="GM174" i="1" s="1"/>
  <c r="AU127" i="1"/>
  <c r="F195" i="1"/>
  <c r="AU206" i="1"/>
  <c r="CP252" i="1"/>
  <c r="O252" i="1" s="1"/>
  <c r="AC275" i="1"/>
  <c r="AB176" i="1"/>
  <c r="GM150" i="1"/>
  <c r="CY174" i="1"/>
  <c r="X174" i="1" s="1"/>
  <c r="CY253" i="1"/>
  <c r="X253" i="1" s="1"/>
  <c r="EC275" i="1" s="1"/>
  <c r="CZ253" i="1"/>
  <c r="Y253" i="1" s="1"/>
  <c r="ED275" i="1" s="1"/>
  <c r="DX275" i="1"/>
  <c r="DG261" i="3"/>
  <c r="DI261" i="3"/>
  <c r="DF261" i="3"/>
  <c r="DJ261" i="3" s="1"/>
  <c r="DH261" i="3"/>
  <c r="DG255" i="3"/>
  <c r="DH255" i="3"/>
  <c r="DI255" i="3"/>
  <c r="DJ255" i="3" s="1"/>
  <c r="DF255" i="3"/>
  <c r="AP242" i="1"/>
  <c r="AP305" i="1"/>
  <c r="F284" i="1"/>
  <c r="DG272" i="3"/>
  <c r="DJ272" i="3" s="1"/>
  <c r="DI272" i="3"/>
  <c r="DF272" i="3"/>
  <c r="DH272" i="3"/>
  <c r="DI277" i="3"/>
  <c r="DG277" i="3"/>
  <c r="DH277" i="3"/>
  <c r="DF277" i="3"/>
  <c r="DJ277" i="3" s="1"/>
  <c r="CY349" i="1"/>
  <c r="X349" i="1" s="1"/>
  <c r="GM349" i="1" s="1"/>
  <c r="GN349" i="1" s="1"/>
  <c r="CZ349" i="1"/>
  <c r="Y349" i="1" s="1"/>
  <c r="CY361" i="1"/>
  <c r="X361" i="1" s="1"/>
  <c r="GM361" i="1" s="1"/>
  <c r="GN361" i="1" s="1"/>
  <c r="CZ361" i="1"/>
  <c r="Y361" i="1" s="1"/>
  <c r="ET341" i="1"/>
  <c r="ET398" i="1"/>
  <c r="P381" i="1"/>
  <c r="CY446" i="1"/>
  <c r="X446" i="1" s="1"/>
  <c r="GM446" i="1" s="1"/>
  <c r="GN446" i="1" s="1"/>
  <c r="CZ446" i="1"/>
  <c r="Y446" i="1" s="1"/>
  <c r="DG370" i="3"/>
  <c r="DH370" i="3"/>
  <c r="DI370" i="3"/>
  <c r="DF370" i="3"/>
  <c r="DJ370" i="3" s="1"/>
  <c r="CY452" i="1"/>
  <c r="X452" i="1" s="1"/>
  <c r="GM452" i="1" s="1"/>
  <c r="GO452" i="1" s="1"/>
  <c r="CC457" i="1" s="1"/>
  <c r="CZ452" i="1"/>
  <c r="Y452" i="1" s="1"/>
  <c r="U176" i="1"/>
  <c r="AH127" i="1"/>
  <c r="CI176" i="1"/>
  <c r="BY127" i="1"/>
  <c r="AP176" i="1"/>
  <c r="CP166" i="1"/>
  <c r="O166" i="1" s="1"/>
  <c r="GM166" i="1" s="1"/>
  <c r="GN166" i="1" s="1"/>
  <c r="CP244" i="1"/>
  <c r="O244" i="1" s="1"/>
  <c r="AH242" i="1"/>
  <c r="U275" i="1"/>
  <c r="EB242" i="1"/>
  <c r="DO275" i="1"/>
  <c r="DH252" i="3"/>
  <c r="DI252" i="3"/>
  <c r="DF252" i="3"/>
  <c r="DJ252" i="3" s="1"/>
  <c r="DG252" i="3"/>
  <c r="BC242" i="1"/>
  <c r="F291" i="1"/>
  <c r="BC305" i="1"/>
  <c r="DF301" i="3"/>
  <c r="DG301" i="3"/>
  <c r="DJ301" i="3" s="1"/>
  <c r="DI301" i="3"/>
  <c r="DH301" i="3"/>
  <c r="DG303" i="3"/>
  <c r="DH303" i="3"/>
  <c r="DF303" i="3"/>
  <c r="DJ303" i="3" s="1"/>
  <c r="DI303" i="3"/>
  <c r="DH320" i="3"/>
  <c r="DI320" i="3"/>
  <c r="DJ320" i="3" s="1"/>
  <c r="DF320" i="3"/>
  <c r="DG320" i="3"/>
  <c r="DG352" i="3"/>
  <c r="DH352" i="3"/>
  <c r="DI352" i="3"/>
  <c r="DF352" i="3"/>
  <c r="DJ352" i="3" s="1"/>
  <c r="DH340" i="3"/>
  <c r="DI340" i="3"/>
  <c r="DF340" i="3"/>
  <c r="DG340" i="3"/>
  <c r="DJ340" i="3" s="1"/>
  <c r="DG364" i="3"/>
  <c r="DH364" i="3"/>
  <c r="DI364" i="3"/>
  <c r="DF364" i="3"/>
  <c r="DJ364" i="3" s="1"/>
  <c r="U59" i="1"/>
  <c r="CJ127" i="1"/>
  <c r="BA176" i="1"/>
  <c r="GM131" i="1"/>
  <c r="GN131" i="1" s="1"/>
  <c r="GM135" i="1"/>
  <c r="GN135" i="1" s="1"/>
  <c r="CP138" i="1"/>
  <c r="O138" i="1" s="1"/>
  <c r="GM138" i="1" s="1"/>
  <c r="GN138" i="1" s="1"/>
  <c r="EM127" i="1"/>
  <c r="P195" i="1"/>
  <c r="EM206" i="1"/>
  <c r="CP255" i="1"/>
  <c r="O255" i="1" s="1"/>
  <c r="GM255" i="1" s="1"/>
  <c r="GN255" i="1" s="1"/>
  <c r="DU275" i="1"/>
  <c r="CY263" i="1"/>
  <c r="X263" i="1" s="1"/>
  <c r="CZ263" i="1"/>
  <c r="Y263" i="1" s="1"/>
  <c r="DH250" i="3"/>
  <c r="DI250" i="3"/>
  <c r="DF250" i="3"/>
  <c r="DJ250" i="3" s="1"/>
  <c r="DG250" i="3"/>
  <c r="EH242" i="1"/>
  <c r="P284" i="1"/>
  <c r="EH305" i="1"/>
  <c r="DG295" i="3"/>
  <c r="DI295" i="3"/>
  <c r="DF295" i="3"/>
  <c r="DJ295" i="3" s="1"/>
  <c r="DH295" i="3"/>
  <c r="DI293" i="3"/>
  <c r="DG293" i="3"/>
  <c r="DH293" i="3"/>
  <c r="DF293" i="3"/>
  <c r="DJ293" i="3" s="1"/>
  <c r="AT341" i="1"/>
  <c r="AT398" i="1"/>
  <c r="F386" i="1"/>
  <c r="DH336" i="3"/>
  <c r="DI336" i="3"/>
  <c r="DF336" i="3"/>
  <c r="DJ336" i="3" s="1"/>
  <c r="DG336" i="3"/>
  <c r="DH355" i="3"/>
  <c r="DI355" i="3"/>
  <c r="DF355" i="3"/>
  <c r="DG355" i="3"/>
  <c r="DJ355" i="3" s="1"/>
  <c r="DG380" i="3"/>
  <c r="DH380" i="3"/>
  <c r="DI380" i="3"/>
  <c r="DF380" i="3"/>
  <c r="DJ380" i="3" s="1"/>
  <c r="CP57" i="1"/>
  <c r="O57" i="1" s="1"/>
  <c r="GM57" i="1" s="1"/>
  <c r="GN57" i="1" s="1"/>
  <c r="CY129" i="1"/>
  <c r="X129" i="1" s="1"/>
  <c r="AK176" i="1" s="1"/>
  <c r="CY130" i="1"/>
  <c r="X130" i="1" s="1"/>
  <c r="EC176" i="1" s="1"/>
  <c r="FQ176" i="1"/>
  <c r="CY252" i="1"/>
  <c r="X252" i="1" s="1"/>
  <c r="AF275" i="1"/>
  <c r="CZ252" i="1"/>
  <c r="Y252" i="1" s="1"/>
  <c r="DF231" i="3"/>
  <c r="DJ231" i="3" s="1"/>
  <c r="DG231" i="3"/>
  <c r="DI231" i="3"/>
  <c r="DH231" i="3"/>
  <c r="DG230" i="3"/>
  <c r="DH230" i="3"/>
  <c r="DF230" i="3"/>
  <c r="DJ230" i="3" s="1"/>
  <c r="DI230" i="3"/>
  <c r="DZ242" i="1"/>
  <c r="DM275" i="1"/>
  <c r="AO242" i="1"/>
  <c r="F279" i="1"/>
  <c r="AO305" i="1"/>
  <c r="CY343" i="1"/>
  <c r="X343" i="1" s="1"/>
  <c r="AK368" i="1" s="1"/>
  <c r="DH284" i="3"/>
  <c r="DF284" i="3"/>
  <c r="DJ284" i="3" s="1"/>
  <c r="DG284" i="3"/>
  <c r="DI284" i="3"/>
  <c r="CY362" i="1"/>
  <c r="X362" i="1" s="1"/>
  <c r="GM362" i="1" s="1"/>
  <c r="GN362" i="1" s="1"/>
  <c r="CZ362" i="1"/>
  <c r="Y362" i="1" s="1"/>
  <c r="CY364" i="1"/>
  <c r="X364" i="1" s="1"/>
  <c r="GM364" i="1" s="1"/>
  <c r="GN364" i="1" s="1"/>
  <c r="CZ364" i="1"/>
  <c r="Y364" i="1" s="1"/>
  <c r="CY366" i="1"/>
  <c r="X366" i="1" s="1"/>
  <c r="GM366" i="1" s="1"/>
  <c r="GN366" i="1" s="1"/>
  <c r="CZ366" i="1"/>
  <c r="Y366" i="1" s="1"/>
  <c r="CY438" i="1"/>
  <c r="X438" i="1" s="1"/>
  <c r="GM438" i="1" s="1"/>
  <c r="GN438" i="1" s="1"/>
  <c r="CZ438" i="1"/>
  <c r="Y438" i="1" s="1"/>
  <c r="CY440" i="1"/>
  <c r="X440" i="1" s="1"/>
  <c r="GM440" i="1" s="1"/>
  <c r="GN440" i="1" s="1"/>
  <c r="CZ440" i="1"/>
  <c r="Y440" i="1" s="1"/>
  <c r="CY442" i="1"/>
  <c r="X442" i="1" s="1"/>
  <c r="GM442" i="1" s="1"/>
  <c r="GN442" i="1" s="1"/>
  <c r="CZ442" i="1"/>
  <c r="Y442" i="1" s="1"/>
  <c r="GM444" i="1"/>
  <c r="GN444" i="1" s="1"/>
  <c r="CY450" i="1"/>
  <c r="X450" i="1" s="1"/>
  <c r="GM450" i="1" s="1"/>
  <c r="GN450" i="1" s="1"/>
  <c r="DG372" i="3"/>
  <c r="DH372" i="3"/>
  <c r="DI372" i="3"/>
  <c r="DJ372" i="3" s="1"/>
  <c r="DF372" i="3"/>
  <c r="AD368" i="1"/>
  <c r="EA434" i="1"/>
  <c r="DN457" i="1"/>
  <c r="DH399" i="3"/>
  <c r="DF399" i="3"/>
  <c r="DJ399" i="3" s="1"/>
  <c r="DG399" i="3"/>
  <c r="DI399" i="3"/>
  <c r="DI523" i="3"/>
  <c r="DF523" i="3"/>
  <c r="DH523" i="3"/>
  <c r="DG523" i="3"/>
  <c r="DJ523" i="3" s="1"/>
  <c r="DG553" i="3"/>
  <c r="DH553" i="3"/>
  <c r="DI553" i="3"/>
  <c r="DF553" i="3"/>
  <c r="DJ553" i="3" s="1"/>
  <c r="CI242" i="1"/>
  <c r="AZ275" i="1"/>
  <c r="DZ341" i="1"/>
  <c r="DM368" i="1"/>
  <c r="DU341" i="1"/>
  <c r="FZ368" i="1"/>
  <c r="DH368" i="1"/>
  <c r="FW368" i="1"/>
  <c r="FX368" i="1"/>
  <c r="AG434" i="1"/>
  <c r="T457" i="1"/>
  <c r="DO434" i="1"/>
  <c r="DO487" i="1"/>
  <c r="P481" i="1"/>
  <c r="DG392" i="3"/>
  <c r="DI392" i="3"/>
  <c r="DF392" i="3"/>
  <c r="DJ392" i="3" s="1"/>
  <c r="DH392" i="3"/>
  <c r="Q544" i="1"/>
  <c r="AD523" i="1"/>
  <c r="DF424" i="3"/>
  <c r="DG424" i="3"/>
  <c r="DJ424" i="3" s="1"/>
  <c r="DH424" i="3"/>
  <c r="DI424" i="3"/>
  <c r="DG452" i="3"/>
  <c r="DH452" i="3"/>
  <c r="DI452" i="3"/>
  <c r="DF452" i="3"/>
  <c r="DJ452" i="3" s="1"/>
  <c r="DG473" i="3"/>
  <c r="DJ473" i="3" s="1"/>
  <c r="DH473" i="3"/>
  <c r="DI473" i="3"/>
  <c r="DF473" i="3"/>
  <c r="DT368" i="1"/>
  <c r="GM344" i="1"/>
  <c r="GA341" i="1"/>
  <c r="ER368" i="1"/>
  <c r="AC457" i="1"/>
  <c r="R544" i="1"/>
  <c r="AE523" i="1"/>
  <c r="DF415" i="3"/>
  <c r="DJ415" i="3" s="1"/>
  <c r="DG415" i="3"/>
  <c r="DH415" i="3"/>
  <c r="DI415" i="3"/>
  <c r="CZ614" i="1"/>
  <c r="Y614" i="1" s="1"/>
  <c r="CY614" i="1"/>
  <c r="X614" i="1" s="1"/>
  <c r="AF748" i="1"/>
  <c r="CZ616" i="1"/>
  <c r="Y616" i="1" s="1"/>
  <c r="CY616" i="1"/>
  <c r="X616" i="1" s="1"/>
  <c r="CZ618" i="1"/>
  <c r="Y618" i="1" s="1"/>
  <c r="CY618" i="1"/>
  <c r="X618" i="1" s="1"/>
  <c r="DF442" i="3"/>
  <c r="DG442" i="3"/>
  <c r="DJ442" i="3" s="1"/>
  <c r="DH442" i="3"/>
  <c r="DI442" i="3"/>
  <c r="CZ625" i="1"/>
  <c r="Y625" i="1" s="1"/>
  <c r="CY625" i="1"/>
  <c r="X625" i="1" s="1"/>
  <c r="GM625" i="1" s="1"/>
  <c r="GN625" i="1" s="1"/>
  <c r="CZ627" i="1"/>
  <c r="Y627" i="1" s="1"/>
  <c r="CY627" i="1"/>
  <c r="X627" i="1" s="1"/>
  <c r="CZ629" i="1"/>
  <c r="Y629" i="1" s="1"/>
  <c r="CY629" i="1"/>
  <c r="X629" i="1" s="1"/>
  <c r="CZ631" i="1"/>
  <c r="Y631" i="1" s="1"/>
  <c r="CY631" i="1"/>
  <c r="X631" i="1" s="1"/>
  <c r="DH468" i="3"/>
  <c r="DI468" i="3"/>
  <c r="DF468" i="3"/>
  <c r="DJ468" i="3" s="1"/>
  <c r="DG468" i="3"/>
  <c r="DI509" i="3"/>
  <c r="DF509" i="3"/>
  <c r="DJ509" i="3" s="1"/>
  <c r="DG509" i="3"/>
  <c r="DH509" i="3"/>
  <c r="DG507" i="3"/>
  <c r="DH507" i="3"/>
  <c r="DI507" i="3"/>
  <c r="DF507" i="3"/>
  <c r="DJ507" i="3" s="1"/>
  <c r="DH510" i="3"/>
  <c r="DI510" i="3"/>
  <c r="DF510" i="3"/>
  <c r="DJ510" i="3" s="1"/>
  <c r="DG510" i="3"/>
  <c r="AU242" i="1"/>
  <c r="AU305" i="1"/>
  <c r="F294" i="1"/>
  <c r="DO368" i="1"/>
  <c r="EB341" i="1"/>
  <c r="DH457" i="1"/>
  <c r="FX457" i="1"/>
  <c r="DU434" i="1"/>
  <c r="FZ457" i="1"/>
  <c r="FW457" i="1"/>
  <c r="GB523" i="1"/>
  <c r="ES544" i="1"/>
  <c r="DI404" i="3"/>
  <c r="DF404" i="3"/>
  <c r="DJ404" i="3" s="1"/>
  <c r="DG404" i="3"/>
  <c r="DH404" i="3"/>
  <c r="EL574" i="1"/>
  <c r="EL523" i="1"/>
  <c r="P562" i="1"/>
  <c r="CP615" i="1"/>
  <c r="O615" i="1" s="1"/>
  <c r="GM615" i="1" s="1"/>
  <c r="GN615" i="1" s="1"/>
  <c r="GM617" i="1"/>
  <c r="GN617" i="1" s="1"/>
  <c r="GM619" i="1"/>
  <c r="GN619" i="1" s="1"/>
  <c r="CP627" i="1"/>
  <c r="O627" i="1" s="1"/>
  <c r="GM627" i="1" s="1"/>
  <c r="GN627" i="1" s="1"/>
  <c r="CP629" i="1"/>
  <c r="O629" i="1" s="1"/>
  <c r="GM629" i="1" s="1"/>
  <c r="GN629" i="1" s="1"/>
  <c r="CP631" i="1"/>
  <c r="O631" i="1" s="1"/>
  <c r="DG459" i="3"/>
  <c r="DH459" i="3"/>
  <c r="DI459" i="3"/>
  <c r="DJ459" i="3" s="1"/>
  <c r="DF459" i="3"/>
  <c r="DG495" i="3"/>
  <c r="DH495" i="3"/>
  <c r="DI495" i="3"/>
  <c r="DF495" i="3"/>
  <c r="DJ495" i="3" s="1"/>
  <c r="DH494" i="3"/>
  <c r="DI494" i="3"/>
  <c r="DF494" i="3"/>
  <c r="DJ494" i="3" s="1"/>
  <c r="DG494" i="3"/>
  <c r="CZ612" i="1"/>
  <c r="Y612" i="1" s="1"/>
  <c r="CZ639" i="1"/>
  <c r="Y639" i="1" s="1"/>
  <c r="CY639" i="1"/>
  <c r="X639" i="1" s="1"/>
  <c r="CZ660" i="1"/>
  <c r="Y660" i="1" s="1"/>
  <c r="CY660" i="1"/>
  <c r="X660" i="1" s="1"/>
  <c r="CZ661" i="1"/>
  <c r="Y661" i="1" s="1"/>
  <c r="CY661" i="1"/>
  <c r="X661" i="1" s="1"/>
  <c r="GM661" i="1" s="1"/>
  <c r="GN661" i="1" s="1"/>
  <c r="S669" i="1"/>
  <c r="Q669" i="1"/>
  <c r="DG597" i="3"/>
  <c r="DH597" i="3"/>
  <c r="DI597" i="3"/>
  <c r="DJ597" i="3" s="1"/>
  <c r="DF597" i="3"/>
  <c r="S696" i="1"/>
  <c r="Q696" i="1"/>
  <c r="DG635" i="3"/>
  <c r="DH635" i="3"/>
  <c r="DI635" i="3"/>
  <c r="DJ635" i="3" s="1"/>
  <c r="DF635" i="3"/>
  <c r="DF687" i="3"/>
  <c r="DJ687" i="3" s="1"/>
  <c r="DG687" i="3"/>
  <c r="DH687" i="3"/>
  <c r="DI687" i="3"/>
  <c r="ET610" i="1"/>
  <c r="P761" i="1"/>
  <c r="ET778" i="1"/>
  <c r="CP526" i="1"/>
  <c r="O526" i="1" s="1"/>
  <c r="CG523" i="1"/>
  <c r="AX544" i="1"/>
  <c r="EI574" i="1"/>
  <c r="EI523" i="1"/>
  <c r="P554" i="1"/>
  <c r="DI587" i="3"/>
  <c r="DF587" i="3"/>
  <c r="DJ587" i="3" s="1"/>
  <c r="DG587" i="3"/>
  <c r="DH587" i="3"/>
  <c r="DG582" i="3"/>
  <c r="DJ582" i="3" s="1"/>
  <c r="DH582" i="3"/>
  <c r="DI582" i="3"/>
  <c r="DF582" i="3"/>
  <c r="DF619" i="3"/>
  <c r="DG619" i="3"/>
  <c r="DH619" i="3"/>
  <c r="DI619" i="3"/>
  <c r="DJ619" i="3" s="1"/>
  <c r="DH626" i="3"/>
  <c r="DI626" i="3"/>
  <c r="DF626" i="3"/>
  <c r="DJ626" i="3" s="1"/>
  <c r="DG626" i="3"/>
  <c r="DG633" i="3"/>
  <c r="DH633" i="3"/>
  <c r="DI633" i="3"/>
  <c r="DF633" i="3"/>
  <c r="DJ633" i="3" s="1"/>
  <c r="DG653" i="3"/>
  <c r="DH653" i="3"/>
  <c r="DI653" i="3"/>
  <c r="DF653" i="3"/>
  <c r="DJ653" i="3" s="1"/>
  <c r="DH652" i="3"/>
  <c r="DI652" i="3"/>
  <c r="DF652" i="3"/>
  <c r="DG652" i="3"/>
  <c r="DJ652" i="3" s="1"/>
  <c r="DH662" i="3"/>
  <c r="DI662" i="3"/>
  <c r="DF662" i="3"/>
  <c r="DG662" i="3"/>
  <c r="DJ662" i="3" s="1"/>
  <c r="DF701" i="3"/>
  <c r="DG701" i="3"/>
  <c r="DJ701" i="3" s="1"/>
  <c r="DH701" i="3"/>
  <c r="DI701" i="3"/>
  <c r="DF718" i="3"/>
  <c r="DG718" i="3"/>
  <c r="DH718" i="3"/>
  <c r="DI718" i="3"/>
  <c r="DJ718" i="3" s="1"/>
  <c r="V544" i="1"/>
  <c r="AI523" i="1"/>
  <c r="EB523" i="1"/>
  <c r="DO544" i="1"/>
  <c r="EV519" i="1"/>
  <c r="P599" i="1"/>
  <c r="CP613" i="1"/>
  <c r="O613" i="1" s="1"/>
  <c r="CP637" i="1"/>
  <c r="O637" i="1" s="1"/>
  <c r="GM637" i="1" s="1"/>
  <c r="GN637" i="1" s="1"/>
  <c r="AJ748" i="1"/>
  <c r="CP651" i="1"/>
  <c r="O651" i="1" s="1"/>
  <c r="GM651" i="1" s="1"/>
  <c r="GN651" i="1" s="1"/>
  <c r="U658" i="1"/>
  <c r="U662" i="1"/>
  <c r="DH561" i="3"/>
  <c r="DI561" i="3"/>
  <c r="DF561" i="3"/>
  <c r="DJ561" i="3" s="1"/>
  <c r="DG561" i="3"/>
  <c r="DI576" i="3"/>
  <c r="DF576" i="3"/>
  <c r="DJ576" i="3" s="1"/>
  <c r="DG576" i="3"/>
  <c r="DH576" i="3"/>
  <c r="DG571" i="3"/>
  <c r="DJ571" i="3" s="1"/>
  <c r="DH571" i="3"/>
  <c r="DI571" i="3"/>
  <c r="DF571" i="3"/>
  <c r="Q679" i="1"/>
  <c r="DV748" i="1" s="1"/>
  <c r="S679" i="1"/>
  <c r="CZ680" i="1"/>
  <c r="Y680" i="1" s="1"/>
  <c r="CY680" i="1"/>
  <c r="X680" i="1" s="1"/>
  <c r="GM680" i="1" s="1"/>
  <c r="GN680" i="1" s="1"/>
  <c r="P694" i="1"/>
  <c r="CP694" i="1" s="1"/>
  <c r="O694" i="1" s="1"/>
  <c r="P698" i="1"/>
  <c r="CP698" i="1" s="1"/>
  <c r="O698" i="1" s="1"/>
  <c r="DG616" i="3"/>
  <c r="DH616" i="3"/>
  <c r="DI616" i="3"/>
  <c r="DF616" i="3"/>
  <c r="DJ616" i="3" s="1"/>
  <c r="DG628" i="3"/>
  <c r="DJ628" i="3" s="1"/>
  <c r="DH628" i="3"/>
  <c r="DI628" i="3"/>
  <c r="DF628" i="3"/>
  <c r="DG641" i="3"/>
  <c r="DH641" i="3"/>
  <c r="DI641" i="3"/>
  <c r="DJ641" i="3" s="1"/>
  <c r="DF641" i="3"/>
  <c r="CZ715" i="1"/>
  <c r="Y715" i="1" s="1"/>
  <c r="CY715" i="1"/>
  <c r="X715" i="1" s="1"/>
  <c r="GM715" i="1" s="1"/>
  <c r="GN715" i="1" s="1"/>
  <c r="DH667" i="3"/>
  <c r="DI667" i="3"/>
  <c r="DF667" i="3"/>
  <c r="DJ667" i="3" s="1"/>
  <c r="DG667" i="3"/>
  <c r="DG675" i="3"/>
  <c r="DI675" i="3"/>
  <c r="DJ675" i="3" s="1"/>
  <c r="DF675" i="3"/>
  <c r="DH675" i="3"/>
  <c r="DI695" i="3"/>
  <c r="DJ695" i="3" s="1"/>
  <c r="DF695" i="3"/>
  <c r="DH695" i="3"/>
  <c r="DG695" i="3"/>
  <c r="DG709" i="3"/>
  <c r="DH709" i="3"/>
  <c r="DI709" i="3"/>
  <c r="DF709" i="3"/>
  <c r="DJ709" i="3" s="1"/>
  <c r="CZ741" i="1"/>
  <c r="Y741" i="1" s="1"/>
  <c r="CY741" i="1"/>
  <c r="X741" i="1" s="1"/>
  <c r="BB610" i="1"/>
  <c r="BB778" i="1"/>
  <c r="F761" i="1"/>
  <c r="CY525" i="1"/>
  <c r="X525" i="1" s="1"/>
  <c r="AK544" i="1" s="1"/>
  <c r="T650" i="1"/>
  <c r="AG748" i="1" s="1"/>
  <c r="DF547" i="3"/>
  <c r="DJ547" i="3" s="1"/>
  <c r="DG547" i="3"/>
  <c r="DH547" i="3"/>
  <c r="DI547" i="3"/>
  <c r="DI538" i="3"/>
  <c r="DF538" i="3"/>
  <c r="DG538" i="3"/>
  <c r="DJ538" i="3" s="1"/>
  <c r="DH538" i="3"/>
  <c r="CP663" i="1"/>
  <c r="O663" i="1" s="1"/>
  <c r="GM663" i="1" s="1"/>
  <c r="GN663" i="1" s="1"/>
  <c r="DH608" i="3"/>
  <c r="DI608" i="3"/>
  <c r="DF608" i="3"/>
  <c r="DJ608" i="3" s="1"/>
  <c r="DG608" i="3"/>
  <c r="P702" i="1"/>
  <c r="Q702" i="1"/>
  <c r="R702" i="1"/>
  <c r="P712" i="1"/>
  <c r="Q712" i="1"/>
  <c r="R712" i="1"/>
  <c r="CY732" i="1"/>
  <c r="X732" i="1" s="1"/>
  <c r="GM732" i="1" s="1"/>
  <c r="GN732" i="1" s="1"/>
  <c r="CZ732" i="1"/>
  <c r="Y732" i="1" s="1"/>
  <c r="AU610" i="1"/>
  <c r="F767" i="1"/>
  <c r="AU778" i="1"/>
  <c r="CY673" i="1"/>
  <c r="X673" i="1" s="1"/>
  <c r="GM673" i="1" s="1"/>
  <c r="GN673" i="1" s="1"/>
  <c r="CZ673" i="1"/>
  <c r="Y673" i="1" s="1"/>
  <c r="W675" i="1"/>
  <c r="V702" i="1"/>
  <c r="U708" i="1"/>
  <c r="GX730" i="1"/>
  <c r="GM734" i="1"/>
  <c r="GN734" i="1" s="1"/>
  <c r="EM610" i="1"/>
  <c r="P767" i="1"/>
  <c r="EM778" i="1"/>
  <c r="DF746" i="3"/>
  <c r="DG746" i="3"/>
  <c r="DJ746" i="3" s="1"/>
  <c r="DH746" i="3"/>
  <c r="DI746" i="3"/>
  <c r="GM820" i="1"/>
  <c r="GN820" i="1" s="1"/>
  <c r="DG784" i="3"/>
  <c r="DH784" i="3"/>
  <c r="DI784" i="3"/>
  <c r="DF784" i="3"/>
  <c r="DJ784" i="3" s="1"/>
  <c r="GM836" i="1"/>
  <c r="GN836" i="1" s="1"/>
  <c r="DF838" i="3"/>
  <c r="DG838" i="3"/>
  <c r="DJ838" i="3" s="1"/>
  <c r="DH838" i="3"/>
  <c r="DI838" i="3"/>
  <c r="DG841" i="3"/>
  <c r="DH841" i="3"/>
  <c r="DI841" i="3"/>
  <c r="DF841" i="3"/>
  <c r="DJ841" i="3" s="1"/>
  <c r="GM860" i="1"/>
  <c r="GN860" i="1" s="1"/>
  <c r="DH885" i="3"/>
  <c r="DI885" i="3"/>
  <c r="DF885" i="3"/>
  <c r="DG885" i="3"/>
  <c r="DJ885" i="3" s="1"/>
  <c r="BB810" i="1"/>
  <c r="F887" i="1"/>
  <c r="DG994" i="3"/>
  <c r="DH994" i="3"/>
  <c r="DF994" i="3"/>
  <c r="DJ994" i="3" s="1"/>
  <c r="DI994" i="3"/>
  <c r="DH989" i="3"/>
  <c r="DF989" i="3"/>
  <c r="DG989" i="3"/>
  <c r="DJ989" i="3" s="1"/>
  <c r="DI989" i="3"/>
  <c r="DI1051" i="3"/>
  <c r="DF1051" i="3"/>
  <c r="DJ1051" i="3" s="1"/>
  <c r="DG1051" i="3"/>
  <c r="DH1051" i="3"/>
  <c r="DH1052" i="3"/>
  <c r="DI1052" i="3"/>
  <c r="DF1052" i="3"/>
  <c r="DJ1052" i="3" s="1"/>
  <c r="DG1052" i="3"/>
  <c r="EU910" i="1"/>
  <c r="P971" i="1"/>
  <c r="EU985" i="1"/>
  <c r="V677" i="1"/>
  <c r="GX679" i="1"/>
  <c r="V692" i="1"/>
  <c r="V694" i="1"/>
  <c r="V696" i="1"/>
  <c r="V698" i="1"/>
  <c r="GX702" i="1"/>
  <c r="GX708" i="1"/>
  <c r="T730" i="1"/>
  <c r="EG610" i="1"/>
  <c r="P752" i="1"/>
  <c r="EG778" i="1"/>
  <c r="DF741" i="3"/>
  <c r="DG741" i="3"/>
  <c r="DJ741" i="3" s="1"/>
  <c r="DH741" i="3"/>
  <c r="DI741" i="3"/>
  <c r="DI808" i="3"/>
  <c r="DJ808" i="3" s="1"/>
  <c r="DF808" i="3"/>
  <c r="DG808" i="3"/>
  <c r="DH808" i="3"/>
  <c r="DG809" i="3"/>
  <c r="DJ809" i="3" s="1"/>
  <c r="DH809" i="3"/>
  <c r="DI809" i="3"/>
  <c r="DF809" i="3"/>
  <c r="DF828" i="3"/>
  <c r="DG828" i="3"/>
  <c r="DH828" i="3"/>
  <c r="DI828" i="3"/>
  <c r="DJ828" i="3" s="1"/>
  <c r="DI880" i="3"/>
  <c r="DF880" i="3"/>
  <c r="DJ880" i="3" s="1"/>
  <c r="DG880" i="3"/>
  <c r="DH880" i="3"/>
  <c r="DG874" i="3"/>
  <c r="DJ874" i="3" s="1"/>
  <c r="DH874" i="3"/>
  <c r="DI874" i="3"/>
  <c r="DF874" i="3"/>
  <c r="DH877" i="3"/>
  <c r="DI877" i="3"/>
  <c r="DF877" i="3"/>
  <c r="DJ877" i="3" s="1"/>
  <c r="DG877" i="3"/>
  <c r="DH915" i="3"/>
  <c r="DI915" i="3"/>
  <c r="DF915" i="3"/>
  <c r="DJ915" i="3" s="1"/>
  <c r="DG915" i="3"/>
  <c r="F890" i="1"/>
  <c r="BC810" i="1"/>
  <c r="DI983" i="3"/>
  <c r="DG983" i="3"/>
  <c r="DH983" i="3"/>
  <c r="DF983" i="3"/>
  <c r="DJ983" i="3" s="1"/>
  <c r="DG977" i="3"/>
  <c r="DI977" i="3"/>
  <c r="DF977" i="3"/>
  <c r="DJ977" i="3" s="1"/>
  <c r="DH977" i="3"/>
  <c r="DH980" i="3"/>
  <c r="DF980" i="3"/>
  <c r="DJ980" i="3" s="1"/>
  <c r="DG980" i="3"/>
  <c r="DI980" i="3"/>
  <c r="DH1030" i="3"/>
  <c r="DI1030" i="3"/>
  <c r="DF1030" i="3"/>
  <c r="DJ1030" i="3" s="1"/>
  <c r="DG1030" i="3"/>
  <c r="DG1036" i="3"/>
  <c r="DJ1036" i="3" s="1"/>
  <c r="DH1036" i="3"/>
  <c r="DI1036" i="3"/>
  <c r="DF1036" i="3"/>
  <c r="V662" i="1"/>
  <c r="P679" i="1"/>
  <c r="CP679" i="1" s="1"/>
  <c r="O679" i="1" s="1"/>
  <c r="W692" i="1"/>
  <c r="W696" i="1"/>
  <c r="S712" i="1"/>
  <c r="CY726" i="1"/>
  <c r="X726" i="1" s="1"/>
  <c r="GM726" i="1" s="1"/>
  <c r="GN726" i="1" s="1"/>
  <c r="CZ726" i="1"/>
  <c r="Y726" i="1" s="1"/>
  <c r="CP727" i="1"/>
  <c r="O727" i="1" s="1"/>
  <c r="GM727" i="1" s="1"/>
  <c r="GN727" i="1" s="1"/>
  <c r="CY740" i="1"/>
  <c r="X740" i="1" s="1"/>
  <c r="GM740" i="1" s="1"/>
  <c r="GN740" i="1" s="1"/>
  <c r="CZ740" i="1"/>
  <c r="Y740" i="1" s="1"/>
  <c r="CP741" i="1"/>
  <c r="O741" i="1" s="1"/>
  <c r="GM744" i="1"/>
  <c r="GN744" i="1" s="1"/>
  <c r="DF756" i="3"/>
  <c r="DG756" i="3"/>
  <c r="DJ756" i="3" s="1"/>
  <c r="DH756" i="3"/>
  <c r="DI756" i="3"/>
  <c r="DH758" i="3"/>
  <c r="DI758" i="3"/>
  <c r="DF758" i="3"/>
  <c r="DJ758" i="3" s="1"/>
  <c r="DG758" i="3"/>
  <c r="DF801" i="3"/>
  <c r="DG801" i="3"/>
  <c r="DJ801" i="3" s="1"/>
  <c r="DH801" i="3"/>
  <c r="DI801" i="3"/>
  <c r="CY837" i="1"/>
  <c r="X837" i="1" s="1"/>
  <c r="GM837" i="1" s="1"/>
  <c r="GN837" i="1" s="1"/>
  <c r="CZ837" i="1"/>
  <c r="Y837" i="1" s="1"/>
  <c r="AL874" i="1" s="1"/>
  <c r="AE874" i="1"/>
  <c r="CY839" i="1"/>
  <c r="X839" i="1" s="1"/>
  <c r="GM839" i="1" s="1"/>
  <c r="GN839" i="1" s="1"/>
  <c r="CZ839" i="1"/>
  <c r="Y839" i="1" s="1"/>
  <c r="R842" i="1"/>
  <c r="DW874" i="1" s="1"/>
  <c r="DI865" i="3"/>
  <c r="DF865" i="3"/>
  <c r="DJ865" i="3" s="1"/>
  <c r="DG865" i="3"/>
  <c r="DH865" i="3"/>
  <c r="DG863" i="3"/>
  <c r="DH863" i="3"/>
  <c r="DI863" i="3"/>
  <c r="DF863" i="3"/>
  <c r="DJ863" i="3" s="1"/>
  <c r="DH866" i="3"/>
  <c r="DI866" i="3"/>
  <c r="DF866" i="3"/>
  <c r="DJ866" i="3" s="1"/>
  <c r="DG866" i="3"/>
  <c r="P864" i="1"/>
  <c r="CP864" i="1" s="1"/>
  <c r="O864" i="1" s="1"/>
  <c r="Q864" i="1"/>
  <c r="S864" i="1"/>
  <c r="DH913" i="3"/>
  <c r="DI913" i="3"/>
  <c r="DF913" i="3"/>
  <c r="DJ913" i="3" s="1"/>
  <c r="DG913" i="3"/>
  <c r="FY810" i="1"/>
  <c r="EP874" i="1"/>
  <c r="DI952" i="3"/>
  <c r="DF952" i="3"/>
  <c r="DJ952" i="3" s="1"/>
  <c r="DG952" i="3"/>
  <c r="DH952" i="3"/>
  <c r="DG954" i="3"/>
  <c r="DH954" i="3"/>
  <c r="DI954" i="3"/>
  <c r="DF954" i="3"/>
  <c r="DJ954" i="3" s="1"/>
  <c r="DH957" i="3"/>
  <c r="DI957" i="3"/>
  <c r="DF957" i="3"/>
  <c r="DJ957" i="3" s="1"/>
  <c r="DG957" i="3"/>
  <c r="CY920" i="1"/>
  <c r="X920" i="1" s="1"/>
  <c r="AK955" i="1" s="1"/>
  <c r="AE955" i="1"/>
  <c r="CZ920" i="1"/>
  <c r="Y920" i="1" s="1"/>
  <c r="AL955" i="1" s="1"/>
  <c r="DH969" i="3"/>
  <c r="DI969" i="3"/>
  <c r="DF969" i="3"/>
  <c r="DJ969" i="3" s="1"/>
  <c r="DG969" i="3"/>
  <c r="DG1023" i="3"/>
  <c r="DH1023" i="3"/>
  <c r="DI1023" i="3"/>
  <c r="DF1023" i="3"/>
  <c r="DJ1023" i="3" s="1"/>
  <c r="EG910" i="1"/>
  <c r="P959" i="1"/>
  <c r="EG985" i="1"/>
  <c r="U669" i="1"/>
  <c r="DZ748" i="1" s="1"/>
  <c r="U675" i="1"/>
  <c r="V679" i="1"/>
  <c r="T694" i="1"/>
  <c r="S702" i="1"/>
  <c r="GM723" i="1"/>
  <c r="GN723" i="1" s="1"/>
  <c r="U730" i="1"/>
  <c r="AO610" i="1"/>
  <c r="AO778" i="1"/>
  <c r="F752" i="1"/>
  <c r="DG754" i="3"/>
  <c r="DH754" i="3"/>
  <c r="DI754" i="3"/>
  <c r="DF754" i="3"/>
  <c r="DJ754" i="3" s="1"/>
  <c r="DG773" i="3"/>
  <c r="DJ773" i="3" s="1"/>
  <c r="DH773" i="3"/>
  <c r="DI773" i="3"/>
  <c r="DF773" i="3"/>
  <c r="DI858" i="3"/>
  <c r="DF858" i="3"/>
  <c r="DJ858" i="3" s="1"/>
  <c r="DG858" i="3"/>
  <c r="DH858" i="3"/>
  <c r="DG856" i="3"/>
  <c r="DH856" i="3"/>
  <c r="DI856" i="3"/>
  <c r="DF856" i="3"/>
  <c r="DJ856" i="3" s="1"/>
  <c r="DH899" i="3"/>
  <c r="DI899" i="3"/>
  <c r="DF899" i="3"/>
  <c r="DG899" i="3"/>
  <c r="DJ899" i="3" s="1"/>
  <c r="EI810" i="1"/>
  <c r="P884" i="1"/>
  <c r="DI933" i="3"/>
  <c r="DF933" i="3"/>
  <c r="DJ933" i="3" s="1"/>
  <c r="DG933" i="3"/>
  <c r="DH933" i="3"/>
  <c r="DG935" i="3"/>
  <c r="DH935" i="3"/>
  <c r="DI935" i="3"/>
  <c r="DF935" i="3"/>
  <c r="DJ935" i="3" s="1"/>
  <c r="DH938" i="3"/>
  <c r="DI938" i="3"/>
  <c r="DF938" i="3"/>
  <c r="DJ938" i="3" s="1"/>
  <c r="DG938" i="3"/>
  <c r="DG962" i="3"/>
  <c r="DH962" i="3"/>
  <c r="DI962" i="3"/>
  <c r="DF962" i="3"/>
  <c r="DJ962" i="3" s="1"/>
  <c r="DH1003" i="3"/>
  <c r="DI1003" i="3"/>
  <c r="DJ1003" i="3" s="1"/>
  <c r="DG1003" i="3"/>
  <c r="DF1003" i="3"/>
  <c r="DF1015" i="3"/>
  <c r="DG1015" i="3"/>
  <c r="DJ1015" i="3" s="1"/>
  <c r="DH1015" i="3"/>
  <c r="DI1015" i="3"/>
  <c r="FR944" i="1"/>
  <c r="BY955" i="1" s="1"/>
  <c r="CP944" i="1"/>
  <c r="O944" i="1" s="1"/>
  <c r="GM944" i="1" s="1"/>
  <c r="T852" i="1"/>
  <c r="GX864" i="1"/>
  <c r="DL955" i="1"/>
  <c r="DY910" i="1"/>
  <c r="AC874" i="1"/>
  <c r="U840" i="1"/>
  <c r="DZ874" i="1" s="1"/>
  <c r="U852" i="1"/>
  <c r="CY838" i="1"/>
  <c r="X838" i="1" s="1"/>
  <c r="CZ838" i="1"/>
  <c r="Y838" i="1" s="1"/>
  <c r="GM850" i="1"/>
  <c r="GN850" i="1" s="1"/>
  <c r="DO955" i="1"/>
  <c r="EB910" i="1"/>
  <c r="AX955" i="1"/>
  <c r="CG910" i="1"/>
  <c r="DX874" i="1"/>
  <c r="GX840" i="1"/>
  <c r="GB874" i="1" s="1"/>
  <c r="CY945" i="1"/>
  <c r="X945" i="1" s="1"/>
  <c r="EC955" i="1" s="1"/>
  <c r="CZ945" i="1"/>
  <c r="Y945" i="1" s="1"/>
  <c r="ED955" i="1" s="1"/>
  <c r="J883" i="7" l="1"/>
  <c r="DP955" i="1"/>
  <c r="EC910" i="1"/>
  <c r="EA610" i="1"/>
  <c r="DN748" i="1"/>
  <c r="FU434" i="1"/>
  <c r="EL457" i="1"/>
  <c r="Y176" i="1"/>
  <c r="AL127" i="1"/>
  <c r="DU30" i="1"/>
  <c r="FZ61" i="1"/>
  <c r="DH61" i="1"/>
  <c r="FW61" i="1"/>
  <c r="FX61" i="1"/>
  <c r="EC242" i="1"/>
  <c r="DP275" i="1"/>
  <c r="ED127" i="1"/>
  <c r="DQ176" i="1"/>
  <c r="EB610" i="1"/>
  <c r="DO748" i="1"/>
  <c r="AG610" i="1"/>
  <c r="T748" i="1"/>
  <c r="DW30" i="1"/>
  <c r="DJ61" i="1"/>
  <c r="EB30" i="1"/>
  <c r="DO61" i="1"/>
  <c r="DZ610" i="1"/>
  <c r="DM748" i="1"/>
  <c r="DW810" i="1"/>
  <c r="DJ874" i="1"/>
  <c r="AL810" i="1"/>
  <c r="Y874" i="1"/>
  <c r="DV610" i="1"/>
  <c r="DI748" i="1"/>
  <c r="AT457" i="1"/>
  <c r="CC434" i="1"/>
  <c r="DY610" i="1"/>
  <c r="DL748" i="1"/>
  <c r="CJ610" i="1"/>
  <c r="BA748" i="1"/>
  <c r="ED341" i="1"/>
  <c r="DQ368" i="1"/>
  <c r="DY30" i="1"/>
  <c r="DL61" i="1"/>
  <c r="EL176" i="1"/>
  <c r="FU127" i="1"/>
  <c r="AT955" i="1"/>
  <c r="CC910" i="1"/>
  <c r="AH610" i="1"/>
  <c r="U748" i="1"/>
  <c r="ED242" i="1"/>
  <c r="DQ275" i="1"/>
  <c r="AD610" i="1"/>
  <c r="Q748" i="1"/>
  <c r="AL910" i="1"/>
  <c r="Y955" i="1"/>
  <c r="GB610" i="1"/>
  <c r="ES748" i="1"/>
  <c r="AC610" i="1"/>
  <c r="P748" i="1"/>
  <c r="CE748" i="1"/>
  <c r="CF748" i="1"/>
  <c r="CH748" i="1"/>
  <c r="EC341" i="1"/>
  <c r="DP368" i="1"/>
  <c r="CC242" i="1"/>
  <c r="AT275" i="1"/>
  <c r="EB810" i="1"/>
  <c r="DO874" i="1"/>
  <c r="DV30" i="1"/>
  <c r="DI61" i="1"/>
  <c r="AX910" i="1"/>
  <c r="AX985" i="1"/>
  <c r="F962" i="1"/>
  <c r="CY702" i="1"/>
  <c r="X702" i="1" s="1"/>
  <c r="CZ702" i="1"/>
  <c r="Y702" i="1" s="1"/>
  <c r="AJ610" i="1"/>
  <c r="W748" i="1"/>
  <c r="EI519" i="1"/>
  <c r="P584" i="1"/>
  <c r="ET606" i="1"/>
  <c r="P791" i="1"/>
  <c r="CY696" i="1"/>
  <c r="X696" i="1" s="1"/>
  <c r="CZ696" i="1"/>
  <c r="Y696" i="1" s="1"/>
  <c r="ES523" i="1"/>
  <c r="P564" i="1"/>
  <c r="ES574" i="1"/>
  <c r="P392" i="1"/>
  <c r="DO398" i="1"/>
  <c r="DO341" i="1"/>
  <c r="AF610" i="1"/>
  <c r="S748" i="1"/>
  <c r="R574" i="1"/>
  <c r="R523" i="1"/>
  <c r="F558" i="1"/>
  <c r="GN344" i="1"/>
  <c r="FZ341" i="1"/>
  <c r="EQ368" i="1"/>
  <c r="AZ242" i="1"/>
  <c r="AZ305" i="1"/>
  <c r="F286" i="1"/>
  <c r="AD341" i="1"/>
  <c r="Q368" i="1"/>
  <c r="AO238" i="1"/>
  <c r="F309" i="1"/>
  <c r="EH176" i="1"/>
  <c r="FQ127" i="1"/>
  <c r="GA176" i="1"/>
  <c r="DU242" i="1"/>
  <c r="DH275" i="1"/>
  <c r="FW275" i="1"/>
  <c r="FX275" i="1"/>
  <c r="FZ275" i="1"/>
  <c r="BA206" i="1"/>
  <c r="BA127" i="1"/>
  <c r="F196" i="1"/>
  <c r="U242" i="1"/>
  <c r="F297" i="1"/>
  <c r="U305" i="1"/>
  <c r="F185" i="1"/>
  <c r="AP206" i="1"/>
  <c r="AP127" i="1"/>
  <c r="U206" i="1"/>
  <c r="U127" i="1"/>
  <c r="F198" i="1"/>
  <c r="AB127" i="1"/>
  <c r="O176" i="1"/>
  <c r="AU123" i="1"/>
  <c r="F225" i="1"/>
  <c r="F210" i="1"/>
  <c r="AO123" i="1"/>
  <c r="EL26" i="1"/>
  <c r="P109" i="1"/>
  <c r="GM32" i="1"/>
  <c r="AB61" i="1"/>
  <c r="DX30" i="1"/>
  <c r="DK61" i="1"/>
  <c r="P995" i="1"/>
  <c r="EI906" i="1"/>
  <c r="V910" i="1"/>
  <c r="F978" i="1"/>
  <c r="V985" i="1"/>
  <c r="FT910" i="1"/>
  <c r="EK955" i="1"/>
  <c r="BY610" i="1"/>
  <c r="CI748" i="1"/>
  <c r="AP748" i="1"/>
  <c r="AI748" i="1"/>
  <c r="AQ606" i="1"/>
  <c r="F788" i="1"/>
  <c r="Y544" i="1"/>
  <c r="AL523" i="1"/>
  <c r="EM519" i="1"/>
  <c r="P593" i="1"/>
  <c r="ER523" i="1"/>
  <c r="P555" i="1"/>
  <c r="ER574" i="1"/>
  <c r="DJ242" i="1"/>
  <c r="P289" i="1"/>
  <c r="DJ305" i="1"/>
  <c r="EC523" i="1"/>
  <c r="DP544" i="1"/>
  <c r="F389" i="1"/>
  <c r="T341" i="1"/>
  <c r="T398" i="1"/>
  <c r="F587" i="1"/>
  <c r="BB519" i="1"/>
  <c r="EP434" i="1"/>
  <c r="EP487" i="1"/>
  <c r="P464" i="1"/>
  <c r="DN398" i="1"/>
  <c r="DN341" i="1"/>
  <c r="P391" i="1"/>
  <c r="EG337" i="1"/>
  <c r="P402" i="1"/>
  <c r="DX127" i="1"/>
  <c r="DK176" i="1"/>
  <c r="AD434" i="1"/>
  <c r="Q457" i="1"/>
  <c r="ES242" i="1"/>
  <c r="P295" i="1"/>
  <c r="ES305" i="1"/>
  <c r="W127" i="1"/>
  <c r="W206" i="1"/>
  <c r="F200" i="1"/>
  <c r="EP206" i="1"/>
  <c r="P183" i="1"/>
  <c r="EP127" i="1"/>
  <c r="R242" i="1"/>
  <c r="F289" i="1"/>
  <c r="R305" i="1"/>
  <c r="EH26" i="1"/>
  <c r="P100" i="1"/>
  <c r="AL61" i="1"/>
  <c r="GM945" i="1"/>
  <c r="AK874" i="1"/>
  <c r="DT955" i="1"/>
  <c r="ET906" i="1"/>
  <c r="P998" i="1"/>
  <c r="FU910" i="1"/>
  <c r="EL955" i="1"/>
  <c r="DW748" i="1"/>
  <c r="EI606" i="1"/>
  <c r="P788" i="1"/>
  <c r="BD606" i="1"/>
  <c r="F803" i="1"/>
  <c r="AP457" i="1"/>
  <c r="BY434" i="1"/>
  <c r="CI457" i="1"/>
  <c r="GM437" i="1"/>
  <c r="DT457" i="1"/>
  <c r="EC457" i="1"/>
  <c r="EM238" i="1"/>
  <c r="P324" i="1"/>
  <c r="GN245" i="1"/>
  <c r="DN206" i="1"/>
  <c r="P199" i="1"/>
  <c r="DN127" i="1"/>
  <c r="U30" i="1"/>
  <c r="U91" i="1"/>
  <c r="F83" i="1"/>
  <c r="DI457" i="1"/>
  <c r="DV434" i="1"/>
  <c r="V242" i="1"/>
  <c r="F298" i="1"/>
  <c r="V305" i="1"/>
  <c r="ER30" i="1"/>
  <c r="P72" i="1"/>
  <c r="ER91" i="1"/>
  <c r="FZ955" i="1"/>
  <c r="DH955" i="1"/>
  <c r="FW955" i="1"/>
  <c r="FX955" i="1"/>
  <c r="DU910" i="1"/>
  <c r="DY874" i="1"/>
  <c r="AX610" i="1"/>
  <c r="F755" i="1"/>
  <c r="AX778" i="1"/>
  <c r="CY852" i="1"/>
  <c r="X852" i="1" s="1"/>
  <c r="CZ852" i="1"/>
  <c r="Y852" i="1" s="1"/>
  <c r="GM926" i="1"/>
  <c r="GN926" i="1" s="1"/>
  <c r="W574" i="1"/>
  <c r="F568" i="1"/>
  <c r="W523" i="1"/>
  <c r="DI523" i="1"/>
  <c r="DI574" i="1"/>
  <c r="P556" i="1"/>
  <c r="P587" i="1"/>
  <c r="ET519" i="1"/>
  <c r="P389" i="1"/>
  <c r="DL398" i="1"/>
  <c r="DL341" i="1"/>
  <c r="AQ238" i="1"/>
  <c r="F315" i="1"/>
  <c r="P412" i="1"/>
  <c r="DJ337" i="1"/>
  <c r="AC341" i="1"/>
  <c r="P368" i="1"/>
  <c r="CE368" i="1"/>
  <c r="CF368" i="1"/>
  <c r="CH368" i="1"/>
  <c r="GM130" i="1"/>
  <c r="BB337" i="1"/>
  <c r="F411" i="1"/>
  <c r="AF127" i="1"/>
  <c r="S176" i="1"/>
  <c r="EG430" i="1"/>
  <c r="P491" i="1"/>
  <c r="P198" i="1"/>
  <c r="DM127" i="1"/>
  <c r="DM206" i="1"/>
  <c r="AK457" i="1"/>
  <c r="AK275" i="1"/>
  <c r="AP26" i="1"/>
  <c r="F100" i="1"/>
  <c r="BD123" i="1"/>
  <c r="F231" i="1"/>
  <c r="CZ41" i="1"/>
  <c r="Y41" i="1" s="1"/>
  <c r="ED61" i="1" s="1"/>
  <c r="CY41" i="1"/>
  <c r="X41" i="1" s="1"/>
  <c r="F477" i="1"/>
  <c r="BA434" i="1"/>
  <c r="BA487" i="1"/>
  <c r="DJ910" i="1"/>
  <c r="P969" i="1"/>
  <c r="DJ985" i="1"/>
  <c r="BA341" i="1"/>
  <c r="BA398" i="1"/>
  <c r="F388" i="1"/>
  <c r="DM985" i="1"/>
  <c r="DM910" i="1"/>
  <c r="P977" i="1"/>
  <c r="AB457" i="1"/>
  <c r="GM253" i="1"/>
  <c r="GN253" i="1" s="1"/>
  <c r="AC810" i="1"/>
  <c r="CH874" i="1"/>
  <c r="P874" i="1"/>
  <c r="CE874" i="1"/>
  <c r="CF874" i="1"/>
  <c r="AO606" i="1"/>
  <c r="F782" i="1"/>
  <c r="P1001" i="1"/>
  <c r="EU906" i="1"/>
  <c r="CP702" i="1"/>
  <c r="O702" i="1" s="1"/>
  <c r="FR702" i="1"/>
  <c r="FQ748" i="1" s="1"/>
  <c r="DX810" i="1"/>
  <c r="DK874" i="1"/>
  <c r="EG906" i="1"/>
  <c r="P989" i="1"/>
  <c r="AE910" i="1"/>
  <c r="R955" i="1"/>
  <c r="CY864" i="1"/>
  <c r="X864" i="1" s="1"/>
  <c r="EC874" i="1" s="1"/>
  <c r="CZ864" i="1"/>
  <c r="Y864" i="1" s="1"/>
  <c r="CY712" i="1"/>
  <c r="X712" i="1" s="1"/>
  <c r="CZ712" i="1"/>
  <c r="Y712" i="1" s="1"/>
  <c r="CP712" i="1"/>
  <c r="O712" i="1" s="1"/>
  <c r="GM712" i="1" s="1"/>
  <c r="FR712" i="1"/>
  <c r="BB606" i="1"/>
  <c r="F791" i="1"/>
  <c r="DO574" i="1"/>
  <c r="DO523" i="1"/>
  <c r="P568" i="1"/>
  <c r="F551" i="1"/>
  <c r="AX574" i="1"/>
  <c r="AX523" i="1"/>
  <c r="AL748" i="1"/>
  <c r="FX434" i="1"/>
  <c r="EO457" i="1"/>
  <c r="CH457" i="1"/>
  <c r="AC434" i="1"/>
  <c r="CF457" i="1"/>
  <c r="CE457" i="1"/>
  <c r="P457" i="1"/>
  <c r="DG368" i="1"/>
  <c r="DT341" i="1"/>
  <c r="DO430" i="1"/>
  <c r="P511" i="1"/>
  <c r="FX341" i="1"/>
  <c r="EO368" i="1"/>
  <c r="EC127" i="1"/>
  <c r="DP176" i="1"/>
  <c r="F416" i="1"/>
  <c r="AT337" i="1"/>
  <c r="AP238" i="1"/>
  <c r="F314" i="1"/>
  <c r="GM129" i="1"/>
  <c r="GM33" i="1"/>
  <c r="S810" i="1"/>
  <c r="F889" i="1"/>
  <c r="CA874" i="1"/>
  <c r="GN813" i="1"/>
  <c r="CB874" i="1" s="1"/>
  <c r="DK910" i="1"/>
  <c r="P970" i="1"/>
  <c r="DK985" i="1"/>
  <c r="AD910" i="1"/>
  <c r="Q955" i="1"/>
  <c r="BC906" i="1"/>
  <c r="F1001" i="1"/>
  <c r="AT606" i="1"/>
  <c r="F796" i="1"/>
  <c r="CF544" i="1"/>
  <c r="AC523" i="1"/>
  <c r="CH544" i="1"/>
  <c r="P544" i="1"/>
  <c r="CE544" i="1"/>
  <c r="CY662" i="1"/>
  <c r="X662" i="1" s="1"/>
  <c r="CP650" i="1"/>
  <c r="O650" i="1" s="1"/>
  <c r="DM523" i="1"/>
  <c r="DM574" i="1"/>
  <c r="P566" i="1"/>
  <c r="GM350" i="1"/>
  <c r="GN350" i="1" s="1"/>
  <c r="ED544" i="1"/>
  <c r="W434" i="1"/>
  <c r="F481" i="1"/>
  <c r="W487" i="1"/>
  <c r="DN242" i="1"/>
  <c r="P298" i="1"/>
  <c r="DN305" i="1"/>
  <c r="AP337" i="1"/>
  <c r="F407" i="1"/>
  <c r="BD238" i="1"/>
  <c r="F330" i="1"/>
  <c r="ES434" i="1"/>
  <c r="ES487" i="1"/>
  <c r="P477" i="1"/>
  <c r="CF127" i="1"/>
  <c r="AW176" i="1"/>
  <c r="AE127" i="1"/>
  <c r="R176" i="1"/>
  <c r="AK61" i="1"/>
  <c r="GA955" i="1"/>
  <c r="FQ910" i="1"/>
  <c r="EH955" i="1"/>
  <c r="F977" i="1"/>
  <c r="U910" i="1"/>
  <c r="U985" i="1"/>
  <c r="BA810" i="1"/>
  <c r="F894" i="1"/>
  <c r="W910" i="1"/>
  <c r="F979" i="1"/>
  <c r="W985" i="1"/>
  <c r="CF955" i="1"/>
  <c r="CH955" i="1"/>
  <c r="AC910" i="1"/>
  <c r="P955" i="1"/>
  <c r="CE955" i="1"/>
  <c r="P1010" i="1"/>
  <c r="EV906" i="1"/>
  <c r="AF523" i="1"/>
  <c r="S544" i="1"/>
  <c r="CY675" i="1"/>
  <c r="X675" i="1" s="1"/>
  <c r="GM675" i="1" s="1"/>
  <c r="GN675" i="1" s="1"/>
  <c r="CZ675" i="1"/>
  <c r="Y675" i="1" s="1"/>
  <c r="AQ519" i="1"/>
  <c r="F584" i="1"/>
  <c r="CY692" i="1"/>
  <c r="X692" i="1" s="1"/>
  <c r="GM692" i="1" s="1"/>
  <c r="GN692" i="1" s="1"/>
  <c r="CZ692" i="1"/>
  <c r="Y692" i="1" s="1"/>
  <c r="GM626" i="1"/>
  <c r="GN626" i="1" s="1"/>
  <c r="GM614" i="1"/>
  <c r="GN614" i="1" s="1"/>
  <c r="DW434" i="1"/>
  <c r="DJ457" i="1"/>
  <c r="W341" i="1"/>
  <c r="W398" i="1"/>
  <c r="F392" i="1"/>
  <c r="EH434" i="1"/>
  <c r="EH487" i="1"/>
  <c r="P466" i="1"/>
  <c r="EU430" i="1"/>
  <c r="P503" i="1"/>
  <c r="F414" i="1"/>
  <c r="BC337" i="1"/>
  <c r="GM259" i="1"/>
  <c r="GN259" i="1" s="1"/>
  <c r="AE341" i="1"/>
  <c r="R368" i="1"/>
  <c r="GM132" i="1"/>
  <c r="GN132" i="1" s="1"/>
  <c r="EV238" i="1"/>
  <c r="P330" i="1"/>
  <c r="GM256" i="1"/>
  <c r="GN256" i="1" s="1"/>
  <c r="AQ26" i="1"/>
  <c r="F101" i="1"/>
  <c r="AQ1015" i="1"/>
  <c r="DZ61" i="1"/>
  <c r="BB123" i="1"/>
  <c r="F219" i="1"/>
  <c r="CY59" i="1"/>
  <c r="X59" i="1" s="1"/>
  <c r="CZ59" i="1"/>
  <c r="Y59" i="1" s="1"/>
  <c r="GM41" i="1"/>
  <c r="GN41" i="1" s="1"/>
  <c r="AD810" i="1"/>
  <c r="Q874" i="1"/>
  <c r="V810" i="1"/>
  <c r="F897" i="1"/>
  <c r="BD906" i="1"/>
  <c r="F1010" i="1"/>
  <c r="DU874" i="1"/>
  <c r="GM735" i="1"/>
  <c r="GN735" i="1" s="1"/>
  <c r="CP669" i="1"/>
  <c r="O669" i="1" s="1"/>
  <c r="DT748" i="1" s="1"/>
  <c r="U523" i="1"/>
  <c r="F566" i="1"/>
  <c r="U574" i="1"/>
  <c r="CY694" i="1"/>
  <c r="X694" i="1" s="1"/>
  <c r="GM694" i="1" s="1"/>
  <c r="GN694" i="1" s="1"/>
  <c r="CZ694" i="1"/>
  <c r="Y694" i="1" s="1"/>
  <c r="BD519" i="1"/>
  <c r="F599" i="1"/>
  <c r="GM529" i="1"/>
  <c r="GN529" i="1" s="1"/>
  <c r="F408" i="1"/>
  <c r="AQ337" i="1"/>
  <c r="DV341" i="1"/>
  <c r="DI368" i="1"/>
  <c r="AO430" i="1"/>
  <c r="F491" i="1"/>
  <c r="GM343" i="1"/>
  <c r="AB368" i="1"/>
  <c r="DT176" i="1"/>
  <c r="DV127" i="1"/>
  <c r="DI176" i="1"/>
  <c r="EG238" i="1"/>
  <c r="P309" i="1"/>
  <c r="AF434" i="1"/>
  <c r="S457" i="1"/>
  <c r="BB238" i="1"/>
  <c r="F318" i="1"/>
  <c r="AD242" i="1"/>
  <c r="Q275" i="1"/>
  <c r="EV26" i="1"/>
  <c r="P116" i="1"/>
  <c r="EV1015" i="1"/>
  <c r="AZ26" i="1"/>
  <c r="F102" i="1"/>
  <c r="FX176" i="1"/>
  <c r="FZ176" i="1"/>
  <c r="F479" i="1"/>
  <c r="U434" i="1"/>
  <c r="U487" i="1"/>
  <c r="P196" i="1"/>
  <c r="ES206" i="1"/>
  <c r="ES127" i="1"/>
  <c r="GM436" i="1"/>
  <c r="F567" i="1"/>
  <c r="V574" i="1"/>
  <c r="V523" i="1"/>
  <c r="ED910" i="1"/>
  <c r="DQ955" i="1"/>
  <c r="DO910" i="1"/>
  <c r="P979" i="1"/>
  <c r="DO985" i="1"/>
  <c r="DL910" i="1"/>
  <c r="P976" i="1"/>
  <c r="DL985" i="1"/>
  <c r="AP955" i="1"/>
  <c r="BY910" i="1"/>
  <c r="CI955" i="1"/>
  <c r="AK910" i="1"/>
  <c r="X955" i="1"/>
  <c r="AU606" i="1"/>
  <c r="F797" i="1"/>
  <c r="GM613" i="1"/>
  <c r="CY669" i="1"/>
  <c r="X669" i="1" s="1"/>
  <c r="EC748" i="1" s="1"/>
  <c r="CZ669" i="1"/>
  <c r="Y669" i="1" s="1"/>
  <c r="GM631" i="1"/>
  <c r="GN631" i="1" s="1"/>
  <c r="FW434" i="1"/>
  <c r="EN457" i="1"/>
  <c r="DH434" i="1"/>
  <c r="P460" i="1"/>
  <c r="DH487" i="1"/>
  <c r="AU238" i="1"/>
  <c r="F324" i="1"/>
  <c r="P379" i="1"/>
  <c r="ER341" i="1"/>
  <c r="ER398" i="1"/>
  <c r="FW341" i="1"/>
  <c r="EN368" i="1"/>
  <c r="DM341" i="1"/>
  <c r="P390" i="1"/>
  <c r="DM398" i="1"/>
  <c r="DN434" i="1"/>
  <c r="P480" i="1"/>
  <c r="DN487" i="1"/>
  <c r="AF242" i="1"/>
  <c r="S275" i="1"/>
  <c r="X176" i="1"/>
  <c r="AK127" i="1"/>
  <c r="EM123" i="1"/>
  <c r="P225" i="1"/>
  <c r="DO242" i="1"/>
  <c r="P299" i="1"/>
  <c r="DO305" i="1"/>
  <c r="GM244" i="1"/>
  <c r="AB275" i="1"/>
  <c r="CI127" i="1"/>
  <c r="AZ176" i="1"/>
  <c r="ET337" i="1"/>
  <c r="P411" i="1"/>
  <c r="AC242" i="1"/>
  <c r="CH275" i="1"/>
  <c r="P275" i="1"/>
  <c r="CE275" i="1"/>
  <c r="CF275" i="1"/>
  <c r="BC26" i="1"/>
  <c r="F107" i="1"/>
  <c r="BC1015" i="1"/>
  <c r="GM39" i="1"/>
  <c r="GN39" i="1" s="1"/>
  <c r="EM906" i="1"/>
  <c r="P1004" i="1"/>
  <c r="O874" i="1"/>
  <c r="AB810" i="1"/>
  <c r="DV810" i="1"/>
  <c r="DI874" i="1"/>
  <c r="CY842" i="1"/>
  <c r="X842" i="1" s="1"/>
  <c r="GM842" i="1" s="1"/>
  <c r="GN842" i="1" s="1"/>
  <c r="CZ842" i="1"/>
  <c r="Y842" i="1" s="1"/>
  <c r="GM638" i="1"/>
  <c r="GN638" i="1" s="1"/>
  <c r="AU519" i="1"/>
  <c r="F593" i="1"/>
  <c r="GM662" i="1"/>
  <c r="GN662" i="1" s="1"/>
  <c r="GM612" i="1"/>
  <c r="GM639" i="1"/>
  <c r="GN639" i="1" s="1"/>
  <c r="EL606" i="1"/>
  <c r="P796" i="1"/>
  <c r="CY698" i="1"/>
  <c r="X698" i="1" s="1"/>
  <c r="CZ698" i="1"/>
  <c r="Y698" i="1" s="1"/>
  <c r="P583" i="1"/>
  <c r="EH519" i="1"/>
  <c r="FZ544" i="1"/>
  <c r="DU523" i="1"/>
  <c r="DH544" i="1"/>
  <c r="FW544" i="1"/>
  <c r="FX544" i="1"/>
  <c r="DK368" i="1"/>
  <c r="DX341" i="1"/>
  <c r="AE748" i="1"/>
  <c r="EP341" i="1"/>
  <c r="EP398" i="1"/>
  <c r="P375" i="1"/>
  <c r="EI430" i="1"/>
  <c r="P497" i="1"/>
  <c r="EU238" i="1"/>
  <c r="P321" i="1"/>
  <c r="W30" i="1"/>
  <c r="W91" i="1"/>
  <c r="F85" i="1"/>
  <c r="DL127" i="1"/>
  <c r="P197" i="1"/>
  <c r="DL206" i="1"/>
  <c r="V30" i="1"/>
  <c r="F84" i="1"/>
  <c r="V91" i="1"/>
  <c r="ER242" i="1"/>
  <c r="P286" i="1"/>
  <c r="ER305" i="1"/>
  <c r="CE127" i="1"/>
  <c r="AV176" i="1"/>
  <c r="F216" i="1"/>
  <c r="AQ123" i="1"/>
  <c r="AU26" i="1"/>
  <c r="F110" i="1"/>
  <c r="AU1015" i="1"/>
  <c r="GB30" i="1"/>
  <c r="ES61" i="1"/>
  <c r="DW127" i="1"/>
  <c r="DJ176" i="1"/>
  <c r="EI26" i="1"/>
  <c r="P101" i="1"/>
  <c r="EI1015" i="1"/>
  <c r="EP910" i="1"/>
  <c r="P962" i="1"/>
  <c r="EP985" i="1"/>
  <c r="F976" i="1"/>
  <c r="T910" i="1"/>
  <c r="T985" i="1"/>
  <c r="T810" i="1"/>
  <c r="F895" i="1"/>
  <c r="F970" i="1"/>
  <c r="S910" i="1"/>
  <c r="S985" i="1"/>
  <c r="GM912" i="1"/>
  <c r="AB955" i="1"/>
  <c r="CY840" i="1"/>
  <c r="X840" i="1" s="1"/>
  <c r="GM840" i="1" s="1"/>
  <c r="GN840" i="1" s="1"/>
  <c r="CZ840" i="1"/>
  <c r="Y840" i="1" s="1"/>
  <c r="ED874" i="1" s="1"/>
  <c r="DM430" i="1"/>
  <c r="P509" i="1"/>
  <c r="GM618" i="1"/>
  <c r="GN618" i="1" s="1"/>
  <c r="AZ523" i="1"/>
  <c r="F555" i="1"/>
  <c r="AZ574" i="1"/>
  <c r="DL434" i="1"/>
  <c r="P478" i="1"/>
  <c r="DL487" i="1"/>
  <c r="P578" i="1"/>
  <c r="EG519" i="1"/>
  <c r="P512" i="1"/>
  <c r="EV430" i="1"/>
  <c r="AT519" i="1"/>
  <c r="F592" i="1"/>
  <c r="F417" i="1"/>
  <c r="AU337" i="1"/>
  <c r="GA434" i="1"/>
  <c r="ER457" i="1"/>
  <c r="U341" i="1"/>
  <c r="U398" i="1"/>
  <c r="F390" i="1"/>
  <c r="DX434" i="1"/>
  <c r="DK457" i="1"/>
  <c r="ET238" i="1"/>
  <c r="P318" i="1"/>
  <c r="DV242" i="1"/>
  <c r="DI275" i="1"/>
  <c r="F199" i="1"/>
  <c r="V206" i="1"/>
  <c r="V127" i="1"/>
  <c r="BA30" i="1"/>
  <c r="BA91" i="1"/>
  <c r="F81" i="1"/>
  <c r="GM263" i="1"/>
  <c r="GN263" i="1" s="1"/>
  <c r="CJ242" i="1"/>
  <c r="BA275" i="1"/>
  <c r="P210" i="1"/>
  <c r="EG123" i="1"/>
  <c r="BD26" i="1"/>
  <c r="F116" i="1"/>
  <c r="BD1015" i="1"/>
  <c r="F898" i="1"/>
  <c r="W810" i="1"/>
  <c r="CP852" i="1"/>
  <c r="O852" i="1" s="1"/>
  <c r="GM852" i="1" s="1"/>
  <c r="GN852" i="1" s="1"/>
  <c r="GM814" i="1"/>
  <c r="DT874" i="1"/>
  <c r="EP610" i="1"/>
  <c r="P755" i="1"/>
  <c r="EP778" i="1"/>
  <c r="EU606" i="1"/>
  <c r="P794" i="1"/>
  <c r="EV606" i="1"/>
  <c r="P803" i="1"/>
  <c r="GM660" i="1"/>
  <c r="GN660" i="1" s="1"/>
  <c r="DL523" i="1"/>
  <c r="P565" i="1"/>
  <c r="DL574" i="1"/>
  <c r="EP574" i="1"/>
  <c r="P551" i="1"/>
  <c r="EP523" i="1"/>
  <c r="CY658" i="1"/>
  <c r="X658" i="1" s="1"/>
  <c r="BC519" i="1"/>
  <c r="F590" i="1"/>
  <c r="P408" i="1"/>
  <c r="EI337" i="1"/>
  <c r="V341" i="1"/>
  <c r="F391" i="1"/>
  <c r="V398" i="1"/>
  <c r="DO127" i="1"/>
  <c r="P200" i="1"/>
  <c r="DO206" i="1"/>
  <c r="T30" i="1"/>
  <c r="F82" i="1"/>
  <c r="T91" i="1"/>
  <c r="Q176" i="1"/>
  <c r="AD127" i="1"/>
  <c r="P414" i="1"/>
  <c r="EU337" i="1"/>
  <c r="T127" i="1"/>
  <c r="F197" i="1"/>
  <c r="T206" i="1"/>
  <c r="EG26" i="1"/>
  <c r="P95" i="1"/>
  <c r="EG1015" i="1"/>
  <c r="EU26" i="1"/>
  <c r="P107" i="1"/>
  <c r="EU1015" i="1"/>
  <c r="EP26" i="1"/>
  <c r="P98" i="1"/>
  <c r="EP1015" i="1"/>
  <c r="AC30" i="1"/>
  <c r="P61" i="1"/>
  <c r="CE61" i="1"/>
  <c r="CF61" i="1"/>
  <c r="CH61" i="1"/>
  <c r="DN910" i="1"/>
  <c r="P978" i="1"/>
  <c r="DN985" i="1"/>
  <c r="BA574" i="1"/>
  <c r="BA523" i="1"/>
  <c r="F564" i="1"/>
  <c r="FW127" i="1"/>
  <c r="EN176" i="1"/>
  <c r="ES341" i="1"/>
  <c r="P388" i="1"/>
  <c r="ES398" i="1"/>
  <c r="ES910" i="1"/>
  <c r="P975" i="1"/>
  <c r="ES985" i="1"/>
  <c r="CY650" i="1"/>
  <c r="X650" i="1" s="1"/>
  <c r="AK748" i="1" s="1"/>
  <c r="F383" i="1"/>
  <c r="S341" i="1"/>
  <c r="S398" i="1"/>
  <c r="ES874" i="1"/>
  <c r="GB810" i="1"/>
  <c r="EG606" i="1"/>
  <c r="P782" i="1"/>
  <c r="EM606" i="1"/>
  <c r="P797" i="1"/>
  <c r="DZ810" i="1"/>
  <c r="DM874" i="1"/>
  <c r="P881" i="1"/>
  <c r="EP810" i="1"/>
  <c r="GM864" i="1"/>
  <c r="GN864" i="1" s="1"/>
  <c r="R874" i="1"/>
  <c r="AE810" i="1"/>
  <c r="GM741" i="1"/>
  <c r="GN741" i="1" s="1"/>
  <c r="AK523" i="1"/>
  <c r="X544" i="1"/>
  <c r="GM698" i="1"/>
  <c r="GN698" i="1" s="1"/>
  <c r="CY679" i="1"/>
  <c r="X679" i="1" s="1"/>
  <c r="GM679" i="1" s="1"/>
  <c r="GN679" i="1" s="1"/>
  <c r="CZ679" i="1"/>
  <c r="Y679" i="1" s="1"/>
  <c r="GM526" i="1"/>
  <c r="DT544" i="1"/>
  <c r="DU748" i="1"/>
  <c r="P592" i="1"/>
  <c r="EL519" i="1"/>
  <c r="FZ434" i="1"/>
  <c r="EQ457" i="1"/>
  <c r="Q523" i="1"/>
  <c r="F556" i="1"/>
  <c r="Q574" i="1"/>
  <c r="T434" i="1"/>
  <c r="T487" i="1"/>
  <c r="F478" i="1"/>
  <c r="P371" i="1"/>
  <c r="DH398" i="1"/>
  <c r="DH341" i="1"/>
  <c r="AK341" i="1"/>
  <c r="X368" i="1"/>
  <c r="DM242" i="1"/>
  <c r="DM305" i="1"/>
  <c r="P297" i="1"/>
  <c r="EH238" i="1"/>
  <c r="P314" i="1"/>
  <c r="BC238" i="1"/>
  <c r="F321" i="1"/>
  <c r="DX242" i="1"/>
  <c r="DK275" i="1"/>
  <c r="GM252" i="1"/>
  <c r="GN252" i="1" s="1"/>
  <c r="AX30" i="1"/>
  <c r="F68" i="1"/>
  <c r="AX91" i="1"/>
  <c r="EM26" i="1"/>
  <c r="P110" i="1"/>
  <c r="EM1015" i="1"/>
  <c r="EC61" i="1"/>
  <c r="AD30" i="1"/>
  <c r="Q61" i="1"/>
  <c r="EA810" i="1"/>
  <c r="DN874" i="1"/>
  <c r="DI985" i="1"/>
  <c r="DI910" i="1"/>
  <c r="P967" i="1"/>
  <c r="AU906" i="1"/>
  <c r="F1004" i="1"/>
  <c r="FS955" i="1"/>
  <c r="F975" i="1"/>
  <c r="BA910" i="1"/>
  <c r="BA985" i="1"/>
  <c r="U810" i="1"/>
  <c r="F896" i="1"/>
  <c r="GM658" i="1"/>
  <c r="GN658" i="1" s="1"/>
  <c r="GM542" i="1"/>
  <c r="GN542" i="1" s="1"/>
  <c r="EM430" i="1"/>
  <c r="P506" i="1"/>
  <c r="FU242" i="1"/>
  <c r="EL275" i="1"/>
  <c r="DX523" i="1"/>
  <c r="DK544" i="1"/>
  <c r="AO519" i="1"/>
  <c r="F578" i="1"/>
  <c r="AE434" i="1"/>
  <c r="R457" i="1"/>
  <c r="T242" i="1"/>
  <c r="T305" i="1"/>
  <c r="F296" i="1"/>
  <c r="P416" i="1"/>
  <c r="EL337" i="1"/>
  <c r="CH127" i="1"/>
  <c r="AY176" i="1"/>
  <c r="P127" i="1"/>
  <c r="F179" i="1"/>
  <c r="P206" i="1"/>
  <c r="EV123" i="1"/>
  <c r="P231" i="1"/>
  <c r="BB26" i="1"/>
  <c r="F104" i="1"/>
  <c r="BB1015" i="1"/>
  <c r="AE30" i="1"/>
  <c r="R61" i="1"/>
  <c r="AF30" i="1"/>
  <c r="S61" i="1"/>
  <c r="GM838" i="1"/>
  <c r="GN838" i="1" s="1"/>
  <c r="BY810" i="1"/>
  <c r="AP874" i="1"/>
  <c r="CI874" i="1"/>
  <c r="BC606" i="1"/>
  <c r="F794" i="1"/>
  <c r="P567" i="1"/>
  <c r="DN523" i="1"/>
  <c r="DN574" i="1"/>
  <c r="CP696" i="1"/>
  <c r="O696" i="1" s="1"/>
  <c r="GM696" i="1" s="1"/>
  <c r="GN696" i="1" s="1"/>
  <c r="P588" i="1"/>
  <c r="DJ519" i="1"/>
  <c r="GM641" i="1"/>
  <c r="GN641" i="1" s="1"/>
  <c r="AB544" i="1"/>
  <c r="GM525" i="1"/>
  <c r="CY730" i="1"/>
  <c r="X730" i="1" s="1"/>
  <c r="GM730" i="1" s="1"/>
  <c r="GN730" i="1" s="1"/>
  <c r="CZ730" i="1"/>
  <c r="Y730" i="1" s="1"/>
  <c r="GM630" i="1"/>
  <c r="GN630" i="1" s="1"/>
  <c r="GM616" i="1"/>
  <c r="GN616" i="1" s="1"/>
  <c r="AX341" i="1"/>
  <c r="F375" i="1"/>
  <c r="AX398" i="1"/>
  <c r="DX748" i="1"/>
  <c r="AL368" i="1"/>
  <c r="AX242" i="1"/>
  <c r="AX305" i="1"/>
  <c r="F282" i="1"/>
  <c r="EM337" i="1"/>
  <c r="P417" i="1"/>
  <c r="ED457" i="1"/>
  <c r="AJ242" i="1"/>
  <c r="W275" i="1"/>
  <c r="EV337" i="1"/>
  <c r="P423" i="1"/>
  <c r="DT275" i="1"/>
  <c r="CC176" i="1"/>
  <c r="EH337" i="1"/>
  <c r="P407" i="1"/>
  <c r="EI123" i="1"/>
  <c r="P216" i="1"/>
  <c r="AL275" i="1"/>
  <c r="AT26" i="1"/>
  <c r="F109" i="1"/>
  <c r="CP59" i="1"/>
  <c r="O59" i="1" s="1"/>
  <c r="GM59" i="1" s="1"/>
  <c r="GN59" i="1" s="1"/>
  <c r="AO26" i="1"/>
  <c r="F95" i="1"/>
  <c r="AO1015" i="1"/>
  <c r="ET26" i="1"/>
  <c r="P104" i="1"/>
  <c r="ET1015" i="1"/>
  <c r="GM37" i="1"/>
  <c r="GN37" i="1" s="1"/>
  <c r="AQ906" i="1"/>
  <c r="F995" i="1"/>
  <c r="FQ810" i="1"/>
  <c r="GA874" i="1"/>
  <c r="EH874" i="1"/>
  <c r="CY677" i="1"/>
  <c r="X677" i="1" s="1"/>
  <c r="GM677" i="1" s="1"/>
  <c r="GN677" i="1" s="1"/>
  <c r="CZ677" i="1"/>
  <c r="Y677" i="1" s="1"/>
  <c r="ED748" i="1" s="1"/>
  <c r="CY708" i="1"/>
  <c r="X708" i="1" s="1"/>
  <c r="GM708" i="1" s="1"/>
  <c r="GN708" i="1" s="1"/>
  <c r="CZ708" i="1"/>
  <c r="Y708" i="1" s="1"/>
  <c r="T523" i="1"/>
  <c r="F565" i="1"/>
  <c r="T574" i="1"/>
  <c r="V434" i="1"/>
  <c r="F480" i="1"/>
  <c r="V487" i="1"/>
  <c r="F583" i="1"/>
  <c r="AP519" i="1"/>
  <c r="EI238" i="1"/>
  <c r="P315" i="1"/>
  <c r="EP238" i="1"/>
  <c r="P312" i="1"/>
  <c r="DY242" i="1"/>
  <c r="DL275" i="1"/>
  <c r="AL457" i="1"/>
  <c r="AZ398" i="1"/>
  <c r="F379" i="1"/>
  <c r="AZ341" i="1"/>
  <c r="F222" i="1"/>
  <c r="BC123" i="1"/>
  <c r="EA30" i="1"/>
  <c r="DN61" i="1"/>
  <c r="AX123" i="1"/>
  <c r="F213" i="1"/>
  <c r="DH127" i="1"/>
  <c r="P179" i="1"/>
  <c r="DH206" i="1"/>
  <c r="GM920" i="1"/>
  <c r="GN920" i="1" s="1"/>
  <c r="AK610" i="1" l="1"/>
  <c r="X748" i="1"/>
  <c r="ED30" i="1"/>
  <c r="DQ61" i="1"/>
  <c r="DT610" i="1"/>
  <c r="DG748" i="1"/>
  <c r="ED610" i="1"/>
  <c r="DQ748" i="1"/>
  <c r="ED810" i="1"/>
  <c r="DQ874" i="1"/>
  <c r="EC610" i="1"/>
  <c r="DP748" i="1"/>
  <c r="EC810" i="1"/>
  <c r="DP874" i="1"/>
  <c r="DT523" i="1"/>
  <c r="DG544" i="1"/>
  <c r="ES810" i="1"/>
  <c r="P894" i="1"/>
  <c r="EP22" i="1"/>
  <c r="EP1045" i="1"/>
  <c r="P1022" i="1"/>
  <c r="ER238" i="1"/>
  <c r="P316" i="1"/>
  <c r="DH523" i="1"/>
  <c r="P547" i="1"/>
  <c r="DH574" i="1"/>
  <c r="CF242" i="1"/>
  <c r="AW275" i="1"/>
  <c r="DN430" i="1"/>
  <c r="P510" i="1"/>
  <c r="ER337" i="1"/>
  <c r="P409" i="1"/>
  <c r="EN434" i="1"/>
  <c r="EN487" i="1"/>
  <c r="P462" i="1"/>
  <c r="DQ985" i="1"/>
  <c r="P982" i="1"/>
  <c r="DQ910" i="1"/>
  <c r="EQ176" i="1"/>
  <c r="FZ127" i="1"/>
  <c r="Q242" i="1"/>
  <c r="F287" i="1"/>
  <c r="Q305" i="1"/>
  <c r="S434" i="1"/>
  <c r="F472" i="1"/>
  <c r="S487" i="1"/>
  <c r="P188" i="1"/>
  <c r="DI127" i="1"/>
  <c r="DI206" i="1"/>
  <c r="CA368" i="1"/>
  <c r="GN343" i="1"/>
  <c r="CB368" i="1" s="1"/>
  <c r="U519" i="1"/>
  <c r="F596" i="1"/>
  <c r="F422" i="1"/>
  <c r="W337" i="1"/>
  <c r="CH910" i="1"/>
  <c r="AY955" i="1"/>
  <c r="GA910" i="1"/>
  <c r="ER955" i="1"/>
  <c r="AW206" i="1"/>
  <c r="AW127" i="1"/>
  <c r="F182" i="1"/>
  <c r="W430" i="1"/>
  <c r="F511" i="1"/>
  <c r="GM650" i="1"/>
  <c r="GN650" i="1" s="1"/>
  <c r="CH523" i="1"/>
  <c r="AY544" i="1"/>
  <c r="CB810" i="1"/>
  <c r="AS874" i="1"/>
  <c r="DT61" i="1"/>
  <c r="CE434" i="1"/>
  <c r="AV457" i="1"/>
  <c r="EO434" i="1"/>
  <c r="EO487" i="1"/>
  <c r="P463" i="1"/>
  <c r="F581" i="1"/>
  <c r="AX519" i="1"/>
  <c r="DO519" i="1"/>
  <c r="P598" i="1"/>
  <c r="FQ610" i="1"/>
  <c r="EH748" i="1"/>
  <c r="GA748" i="1"/>
  <c r="P810" i="1"/>
  <c r="F877" i="1"/>
  <c r="AB434" i="1"/>
  <c r="O457" i="1"/>
  <c r="AK242" i="1"/>
  <c r="X275" i="1"/>
  <c r="CH341" i="1"/>
  <c r="AY368" i="1"/>
  <c r="FX910" i="1"/>
  <c r="EO955" i="1"/>
  <c r="ER26" i="1"/>
  <c r="P102" i="1"/>
  <c r="GN437" i="1"/>
  <c r="FT457" i="1" s="1"/>
  <c r="FS457" i="1"/>
  <c r="AP434" i="1"/>
  <c r="F466" i="1"/>
  <c r="AP487" i="1"/>
  <c r="DW610" i="1"/>
  <c r="DJ748" i="1"/>
  <c r="AL30" i="1"/>
  <c r="Y61" i="1"/>
  <c r="R238" i="1"/>
  <c r="F319" i="1"/>
  <c r="F469" i="1"/>
  <c r="Q434" i="1"/>
  <c r="Q487" i="1"/>
  <c r="DN337" i="1"/>
  <c r="P421" i="1"/>
  <c r="F571" i="1"/>
  <c r="Y523" i="1"/>
  <c r="Y574" i="1"/>
  <c r="AP610" i="1"/>
  <c r="AP778" i="1"/>
  <c r="F757" i="1"/>
  <c r="P972" i="1"/>
  <c r="EK910" i="1"/>
  <c r="EK985" i="1"/>
  <c r="AP123" i="1"/>
  <c r="F215" i="1"/>
  <c r="FZ242" i="1"/>
  <c r="EQ275" i="1"/>
  <c r="W610" i="1"/>
  <c r="F772" i="1"/>
  <c r="W778" i="1"/>
  <c r="DI30" i="1"/>
  <c r="P73" i="1"/>
  <c r="DI91" i="1"/>
  <c r="P610" i="1"/>
  <c r="F751" i="1"/>
  <c r="P778" i="1"/>
  <c r="AT910" i="1"/>
  <c r="F973" i="1"/>
  <c r="AT985" i="1"/>
  <c r="F475" i="1"/>
  <c r="AT434" i="1"/>
  <c r="AT487" i="1"/>
  <c r="DH30" i="1"/>
  <c r="P64" i="1"/>
  <c r="DH91" i="1"/>
  <c r="Y206" i="1"/>
  <c r="F203" i="1"/>
  <c r="Y127" i="1"/>
  <c r="DN610" i="1"/>
  <c r="DN778" i="1"/>
  <c r="P771" i="1"/>
  <c r="CC127" i="1"/>
  <c r="AT176" i="1"/>
  <c r="F471" i="1"/>
  <c r="R434" i="1"/>
  <c r="R487" i="1"/>
  <c r="EM22" i="1"/>
  <c r="P1034" i="1"/>
  <c r="EM1045" i="1"/>
  <c r="X341" i="1"/>
  <c r="F394" i="1"/>
  <c r="X398" i="1"/>
  <c r="Q519" i="1"/>
  <c r="F586" i="1"/>
  <c r="ES337" i="1"/>
  <c r="P418" i="1"/>
  <c r="DN906" i="1"/>
  <c r="P1008" i="1"/>
  <c r="CF30" i="1"/>
  <c r="AW61" i="1"/>
  <c r="T26" i="1"/>
  <c r="F112" i="1"/>
  <c r="T1015" i="1"/>
  <c r="P581" i="1"/>
  <c r="EP519" i="1"/>
  <c r="ER434" i="1"/>
  <c r="ER487" i="1"/>
  <c r="P468" i="1"/>
  <c r="F1006" i="1"/>
  <c r="T906" i="1"/>
  <c r="DN30" i="1"/>
  <c r="DN91" i="1"/>
  <c r="P84" i="1"/>
  <c r="DL242" i="1"/>
  <c r="P296" i="1"/>
  <c r="DL305" i="1"/>
  <c r="V430" i="1"/>
  <c r="F510" i="1"/>
  <c r="ET22" i="1"/>
  <c r="ET1045" i="1"/>
  <c r="P1028" i="1"/>
  <c r="DT242" i="1"/>
  <c r="DG275" i="1"/>
  <c r="DX610" i="1"/>
  <c r="DK748" i="1"/>
  <c r="GN525" i="1"/>
  <c r="CB544" i="1" s="1"/>
  <c r="CA544" i="1"/>
  <c r="CI810" i="1"/>
  <c r="AZ874" i="1"/>
  <c r="S30" i="1"/>
  <c r="F76" i="1"/>
  <c r="S91" i="1"/>
  <c r="BB22" i="1"/>
  <c r="F1028" i="1"/>
  <c r="BB1045" i="1"/>
  <c r="AY127" i="1"/>
  <c r="F184" i="1"/>
  <c r="AY206" i="1"/>
  <c r="FS910" i="1"/>
  <c r="EJ955" i="1"/>
  <c r="Q30" i="1"/>
  <c r="Q91" i="1"/>
  <c r="F73" i="1"/>
  <c r="FS544" i="1"/>
  <c r="GN526" i="1"/>
  <c r="FT544" i="1" s="1"/>
  <c r="X523" i="1"/>
  <c r="F570" i="1"/>
  <c r="X574" i="1"/>
  <c r="R810" i="1"/>
  <c r="F888" i="1"/>
  <c r="DM810" i="1"/>
  <c r="P896" i="1"/>
  <c r="F413" i="1"/>
  <c r="S337" i="1"/>
  <c r="ES906" i="1"/>
  <c r="P1005" i="1"/>
  <c r="CE30" i="1"/>
  <c r="AV61" i="1"/>
  <c r="T123" i="1"/>
  <c r="F227" i="1"/>
  <c r="DL519" i="1"/>
  <c r="P595" i="1"/>
  <c r="EP606" i="1"/>
  <c r="P785" i="1"/>
  <c r="FS874" i="1"/>
  <c r="GN814" i="1"/>
  <c r="FT874" i="1" s="1"/>
  <c r="BD22" i="1"/>
  <c r="F1040" i="1"/>
  <c r="BD1045" i="1"/>
  <c r="V123" i="1"/>
  <c r="F229" i="1"/>
  <c r="AZ519" i="1"/>
  <c r="F585" i="1"/>
  <c r="AB910" i="1"/>
  <c r="O955" i="1"/>
  <c r="P190" i="1"/>
  <c r="DJ206" i="1"/>
  <c r="DJ127" i="1"/>
  <c r="AU22" i="1"/>
  <c r="F1034" i="1"/>
  <c r="AU1045" i="1"/>
  <c r="EP337" i="1"/>
  <c r="P405" i="1"/>
  <c r="DK398" i="1"/>
  <c r="DK341" i="1"/>
  <c r="P383" i="1"/>
  <c r="F876" i="1"/>
  <c r="O810" i="1"/>
  <c r="BC22" i="1"/>
  <c r="BC1045" i="1"/>
  <c r="F1031" i="1"/>
  <c r="CE242" i="1"/>
  <c r="AV275" i="1"/>
  <c r="AB242" i="1"/>
  <c r="O275" i="1"/>
  <c r="X127" i="1"/>
  <c r="F202" i="1"/>
  <c r="X206" i="1"/>
  <c r="P490" i="1"/>
  <c r="DH430" i="1"/>
  <c r="X910" i="1"/>
  <c r="F981" i="1"/>
  <c r="X985" i="1"/>
  <c r="AP910" i="1"/>
  <c r="F964" i="1"/>
  <c r="AP985" i="1"/>
  <c r="DO906" i="1"/>
  <c r="P1009" i="1"/>
  <c r="GN436" i="1"/>
  <c r="CB457" i="1" s="1"/>
  <c r="CA457" i="1"/>
  <c r="U430" i="1"/>
  <c r="F509" i="1"/>
  <c r="FX127" i="1"/>
  <c r="EO176" i="1"/>
  <c r="EV22" i="1"/>
  <c r="EV1045" i="1"/>
  <c r="P1040" i="1"/>
  <c r="DU810" i="1"/>
  <c r="DH874" i="1"/>
  <c r="FW874" i="1"/>
  <c r="FX874" i="1"/>
  <c r="FZ874" i="1"/>
  <c r="DZ30" i="1"/>
  <c r="DM61" i="1"/>
  <c r="R341" i="1"/>
  <c r="R398" i="1"/>
  <c r="F382" i="1"/>
  <c r="EH430" i="1"/>
  <c r="P496" i="1"/>
  <c r="F559" i="1"/>
  <c r="S574" i="1"/>
  <c r="S523" i="1"/>
  <c r="CE910" i="1"/>
  <c r="AV955" i="1"/>
  <c r="AW955" i="1"/>
  <c r="CF910" i="1"/>
  <c r="AK30" i="1"/>
  <c r="X61" i="1"/>
  <c r="DN238" i="1"/>
  <c r="P328" i="1"/>
  <c r="DK906" i="1"/>
  <c r="P1000" i="1"/>
  <c r="CA810" i="1"/>
  <c r="AR874" i="1"/>
  <c r="GN33" i="1"/>
  <c r="FT61" i="1" s="1"/>
  <c r="FS61" i="1"/>
  <c r="EO341" i="1"/>
  <c r="P374" i="1"/>
  <c r="EO398" i="1"/>
  <c r="CF434" i="1"/>
  <c r="AW457" i="1"/>
  <c r="R910" i="1"/>
  <c r="F969" i="1"/>
  <c r="R985" i="1"/>
  <c r="P889" i="1"/>
  <c r="DK810" i="1"/>
  <c r="GM702" i="1"/>
  <c r="CH810" i="1"/>
  <c r="AY874" i="1"/>
  <c r="F418" i="1"/>
  <c r="BA337" i="1"/>
  <c r="AP1015" i="1"/>
  <c r="AK434" i="1"/>
  <c r="X457" i="1"/>
  <c r="AW368" i="1"/>
  <c r="CF341" i="1"/>
  <c r="FW910" i="1"/>
  <c r="EN955" i="1"/>
  <c r="U26" i="1"/>
  <c r="F113" i="1"/>
  <c r="U1015" i="1"/>
  <c r="DN123" i="1"/>
  <c r="P229" i="1"/>
  <c r="EL910" i="1"/>
  <c r="P973" i="1"/>
  <c r="EL985" i="1"/>
  <c r="DG955" i="1"/>
  <c r="DT910" i="1"/>
  <c r="EP123" i="1"/>
  <c r="P213" i="1"/>
  <c r="ES238" i="1"/>
  <c r="P325" i="1"/>
  <c r="DP523" i="1"/>
  <c r="DP574" i="1"/>
  <c r="P570" i="1"/>
  <c r="CI610" i="1"/>
  <c r="AZ748" i="1"/>
  <c r="AB30" i="1"/>
  <c r="O61" i="1"/>
  <c r="FX242" i="1"/>
  <c r="EO275" i="1"/>
  <c r="GA127" i="1"/>
  <c r="ER176" i="1"/>
  <c r="AZ238" i="1"/>
  <c r="F316" i="1"/>
  <c r="FS368" i="1"/>
  <c r="R519" i="1"/>
  <c r="F588" i="1"/>
  <c r="P422" i="1"/>
  <c r="DO337" i="1"/>
  <c r="AT242" i="1"/>
  <c r="AT305" i="1"/>
  <c r="F293" i="1"/>
  <c r="CH610" i="1"/>
  <c r="AY748" i="1"/>
  <c r="F982" i="1"/>
  <c r="Y910" i="1"/>
  <c r="Y985" i="1"/>
  <c r="DQ242" i="1"/>
  <c r="P302" i="1"/>
  <c r="DQ305" i="1"/>
  <c r="U610" i="1"/>
  <c r="U778" i="1"/>
  <c r="F770" i="1"/>
  <c r="DQ341" i="1"/>
  <c r="P395" i="1"/>
  <c r="DQ398" i="1"/>
  <c r="DL610" i="1"/>
  <c r="P769" i="1"/>
  <c r="DL778" i="1"/>
  <c r="DI610" i="1"/>
  <c r="P760" i="1"/>
  <c r="DI778" i="1"/>
  <c r="DJ810" i="1"/>
  <c r="P888" i="1"/>
  <c r="DO30" i="1"/>
  <c r="P85" i="1"/>
  <c r="DO91" i="1"/>
  <c r="T610" i="1"/>
  <c r="T778" i="1"/>
  <c r="F769" i="1"/>
  <c r="DQ127" i="1"/>
  <c r="P203" i="1"/>
  <c r="DQ206" i="1"/>
  <c r="FZ30" i="1"/>
  <c r="EQ61" i="1"/>
  <c r="EL434" i="1"/>
  <c r="EL487" i="1"/>
  <c r="P475" i="1"/>
  <c r="AL434" i="1"/>
  <c r="Y457" i="1"/>
  <c r="T519" i="1"/>
  <c r="F595" i="1"/>
  <c r="ER874" i="1"/>
  <c r="GA810" i="1"/>
  <c r="AO22" i="1"/>
  <c r="AO1045" i="1"/>
  <c r="F1019" i="1"/>
  <c r="W242" i="1"/>
  <c r="W305" i="1"/>
  <c r="W1015" i="1" s="1"/>
  <c r="F299" i="1"/>
  <c r="DK574" i="1"/>
  <c r="P559" i="1"/>
  <c r="DK523" i="1"/>
  <c r="DT810" i="1"/>
  <c r="DG874" i="1"/>
  <c r="DQ457" i="1"/>
  <c r="ED434" i="1"/>
  <c r="AX238" i="1"/>
  <c r="F312" i="1"/>
  <c r="AX337" i="1"/>
  <c r="F405" i="1"/>
  <c r="AB523" i="1"/>
  <c r="O544" i="1"/>
  <c r="AP810" i="1"/>
  <c r="F883" i="1"/>
  <c r="P123" i="1"/>
  <c r="F209" i="1"/>
  <c r="T238" i="1"/>
  <c r="F326" i="1"/>
  <c r="EL242" i="1"/>
  <c r="P293" i="1"/>
  <c r="EL305" i="1"/>
  <c r="BA906" i="1"/>
  <c r="F1005" i="1"/>
  <c r="DI906" i="1"/>
  <c r="P997" i="1"/>
  <c r="DM238" i="1"/>
  <c r="P327" i="1"/>
  <c r="T430" i="1"/>
  <c r="F508" i="1"/>
  <c r="P30" i="1"/>
  <c r="F64" i="1"/>
  <c r="P91" i="1"/>
  <c r="EG22" i="1"/>
  <c r="P1019" i="1"/>
  <c r="EG1045" i="1"/>
  <c r="V337" i="1"/>
  <c r="F421" i="1"/>
  <c r="BA242" i="1"/>
  <c r="F295" i="1"/>
  <c r="BA305" i="1"/>
  <c r="BA26" i="1"/>
  <c r="F111" i="1"/>
  <c r="F420" i="1"/>
  <c r="U337" i="1"/>
  <c r="P508" i="1"/>
  <c r="DL430" i="1"/>
  <c r="GN912" i="1"/>
  <c r="CB955" i="1" s="1"/>
  <c r="CA955" i="1"/>
  <c r="EI22" i="1"/>
  <c r="P1025" i="1"/>
  <c r="EI1045" i="1"/>
  <c r="AV206" i="1"/>
  <c r="AV127" i="1"/>
  <c r="F181" i="1"/>
  <c r="DL123" i="1"/>
  <c r="P227" i="1"/>
  <c r="W26" i="1"/>
  <c r="F115" i="1"/>
  <c r="FX523" i="1"/>
  <c r="EO544" i="1"/>
  <c r="EQ544" i="1"/>
  <c r="FZ523" i="1"/>
  <c r="AB748" i="1"/>
  <c r="DI810" i="1"/>
  <c r="P886" i="1"/>
  <c r="P242" i="1"/>
  <c r="P305" i="1"/>
  <c r="F278" i="1"/>
  <c r="GN244" i="1"/>
  <c r="CB275" i="1" s="1"/>
  <c r="CA275" i="1"/>
  <c r="S242" i="1"/>
  <c r="S305" i="1"/>
  <c r="F290" i="1"/>
  <c r="P373" i="1"/>
  <c r="EN341" i="1"/>
  <c r="EN398" i="1"/>
  <c r="GN613" i="1"/>
  <c r="FT748" i="1" s="1"/>
  <c r="P1006" i="1"/>
  <c r="DL906" i="1"/>
  <c r="DT127" i="1"/>
  <c r="DG176" i="1"/>
  <c r="Q810" i="1"/>
  <c r="F886" i="1"/>
  <c r="AQ22" i="1"/>
  <c r="AQ1045" i="1"/>
  <c r="F1025" i="1"/>
  <c r="DJ434" i="1"/>
  <c r="DJ487" i="1"/>
  <c r="P471" i="1"/>
  <c r="F958" i="1"/>
  <c r="P910" i="1"/>
  <c r="P985" i="1"/>
  <c r="W906" i="1"/>
  <c r="F1009" i="1"/>
  <c r="EH910" i="1"/>
  <c r="EH985" i="1"/>
  <c r="P964" i="1"/>
  <c r="R206" i="1"/>
  <c r="R127" i="1"/>
  <c r="F190" i="1"/>
  <c r="P596" i="1"/>
  <c r="DM519" i="1"/>
  <c r="CE523" i="1"/>
  <c r="AV544" i="1"/>
  <c r="CF523" i="1"/>
  <c r="AW544" i="1"/>
  <c r="CA176" i="1"/>
  <c r="GN129" i="1"/>
  <c r="CB176" i="1" s="1"/>
  <c r="P370" i="1"/>
  <c r="DG398" i="1"/>
  <c r="DG341" i="1"/>
  <c r="AL610" i="1"/>
  <c r="Y748" i="1"/>
  <c r="CF810" i="1"/>
  <c r="AW874" i="1"/>
  <c r="BA430" i="1"/>
  <c r="F507" i="1"/>
  <c r="P228" i="1"/>
  <c r="DM123" i="1"/>
  <c r="AV368" i="1"/>
  <c r="CE341" i="1"/>
  <c r="DL337" i="1"/>
  <c r="P419" i="1"/>
  <c r="DY810" i="1"/>
  <c r="DL874" i="1"/>
  <c r="P958" i="1"/>
  <c r="DH985" i="1"/>
  <c r="DH910" i="1"/>
  <c r="FS275" i="1"/>
  <c r="DP457" i="1"/>
  <c r="EC434" i="1"/>
  <c r="CI434" i="1"/>
  <c r="AZ457" i="1"/>
  <c r="AK810" i="1"/>
  <c r="X874" i="1"/>
  <c r="DK127" i="1"/>
  <c r="DK206" i="1"/>
  <c r="P191" i="1"/>
  <c r="EP430" i="1"/>
  <c r="P494" i="1"/>
  <c r="T337" i="1"/>
  <c r="F419" i="1"/>
  <c r="ER519" i="1"/>
  <c r="P585" i="1"/>
  <c r="V906" i="1"/>
  <c r="F1008" i="1"/>
  <c r="GN32" i="1"/>
  <c r="CB61" i="1" s="1"/>
  <c r="CA61" i="1"/>
  <c r="O127" i="1"/>
  <c r="O206" i="1"/>
  <c r="F178" i="1"/>
  <c r="F228" i="1"/>
  <c r="U123" i="1"/>
  <c r="U238" i="1"/>
  <c r="F327" i="1"/>
  <c r="FW242" i="1"/>
  <c r="EN275" i="1"/>
  <c r="Q341" i="1"/>
  <c r="Q398" i="1"/>
  <c r="F380" i="1"/>
  <c r="FT368" i="1"/>
  <c r="S610" i="1"/>
  <c r="F763" i="1"/>
  <c r="S778" i="1"/>
  <c r="AX906" i="1"/>
  <c r="F992" i="1"/>
  <c r="CF610" i="1"/>
  <c r="AW748" i="1"/>
  <c r="ES610" i="1"/>
  <c r="P768" i="1"/>
  <c r="ES778" i="1"/>
  <c r="P194" i="1"/>
  <c r="EL206" i="1"/>
  <c r="EL127" i="1"/>
  <c r="FX30" i="1"/>
  <c r="EO61" i="1"/>
  <c r="DH123" i="1"/>
  <c r="P209" i="1"/>
  <c r="AL341" i="1"/>
  <c r="Y368" i="1"/>
  <c r="AZ337" i="1"/>
  <c r="F409" i="1"/>
  <c r="P883" i="1"/>
  <c r="EH810" i="1"/>
  <c r="AL242" i="1"/>
  <c r="Y275" i="1"/>
  <c r="P597" i="1"/>
  <c r="DN519" i="1"/>
  <c r="R30" i="1"/>
  <c r="R91" i="1"/>
  <c r="F75" i="1"/>
  <c r="P897" i="1"/>
  <c r="DN810" i="1"/>
  <c r="EC30" i="1"/>
  <c r="DP61" i="1"/>
  <c r="AX26" i="1"/>
  <c r="F98" i="1"/>
  <c r="AX1015" i="1"/>
  <c r="DK242" i="1"/>
  <c r="P290" i="1"/>
  <c r="DK305" i="1"/>
  <c r="DH337" i="1"/>
  <c r="P401" i="1"/>
  <c r="EQ434" i="1"/>
  <c r="EQ487" i="1"/>
  <c r="P465" i="1"/>
  <c r="DU610" i="1"/>
  <c r="DH748" i="1"/>
  <c r="FW748" i="1"/>
  <c r="FX748" i="1"/>
  <c r="FZ748" i="1"/>
  <c r="EN127" i="1"/>
  <c r="P181" i="1"/>
  <c r="EN206" i="1"/>
  <c r="BA519" i="1"/>
  <c r="F594" i="1"/>
  <c r="CH30" i="1"/>
  <c r="AY61" i="1"/>
  <c r="EU22" i="1"/>
  <c r="P1031" i="1"/>
  <c r="EU1045" i="1"/>
  <c r="Q206" i="1"/>
  <c r="Q127" i="1"/>
  <c r="F188" i="1"/>
  <c r="DO123" i="1"/>
  <c r="P230" i="1"/>
  <c r="DI242" i="1"/>
  <c r="DI305" i="1"/>
  <c r="P287" i="1"/>
  <c r="DK434" i="1"/>
  <c r="DK487" i="1"/>
  <c r="P472" i="1"/>
  <c r="F1000" i="1"/>
  <c r="S906" i="1"/>
  <c r="EP906" i="1"/>
  <c r="P992" i="1"/>
  <c r="ES30" i="1"/>
  <c r="P81" i="1"/>
  <c r="ES91" i="1"/>
  <c r="V26" i="1"/>
  <c r="F114" i="1"/>
  <c r="AE610" i="1"/>
  <c r="R748" i="1"/>
  <c r="EN544" i="1"/>
  <c r="FW523" i="1"/>
  <c r="GN612" i="1"/>
  <c r="CB748" i="1" s="1"/>
  <c r="CA748" i="1"/>
  <c r="CH242" i="1"/>
  <c r="AY275" i="1"/>
  <c r="AZ206" i="1"/>
  <c r="AZ127" i="1"/>
  <c r="F187" i="1"/>
  <c r="DO238" i="1"/>
  <c r="P329" i="1"/>
  <c r="DM337" i="1"/>
  <c r="P420" i="1"/>
  <c r="CI910" i="1"/>
  <c r="AZ955" i="1"/>
  <c r="F597" i="1"/>
  <c r="V519" i="1"/>
  <c r="P226" i="1"/>
  <c r="ES123" i="1"/>
  <c r="AB341" i="1"/>
  <c r="O368" i="1"/>
  <c r="DI341" i="1"/>
  <c r="P380" i="1"/>
  <c r="DI398" i="1"/>
  <c r="GM669" i="1"/>
  <c r="GN669" i="1" s="1"/>
  <c r="U906" i="1"/>
  <c r="F1007" i="1"/>
  <c r="ES430" i="1"/>
  <c r="P507" i="1"/>
  <c r="ED523" i="1"/>
  <c r="DQ544" i="1"/>
  <c r="P523" i="1"/>
  <c r="F547" i="1"/>
  <c r="P574" i="1"/>
  <c r="F967" i="1"/>
  <c r="Q910" i="1"/>
  <c r="Q985" i="1"/>
  <c r="P202" i="1"/>
  <c r="DP127" i="1"/>
  <c r="DP206" i="1"/>
  <c r="P434" i="1"/>
  <c r="P487" i="1"/>
  <c r="F460" i="1"/>
  <c r="AY457" i="1"/>
  <c r="CH434" i="1"/>
  <c r="CE810" i="1"/>
  <c r="AV874" i="1"/>
  <c r="DM906" i="1"/>
  <c r="P1007" i="1"/>
  <c r="DJ906" i="1"/>
  <c r="P999" i="1"/>
  <c r="S127" i="1"/>
  <c r="F191" i="1"/>
  <c r="S206" i="1"/>
  <c r="GN130" i="1"/>
  <c r="FT176" i="1" s="1"/>
  <c r="FS176" i="1"/>
  <c r="F371" i="1"/>
  <c r="P341" i="1"/>
  <c r="P398" i="1"/>
  <c r="P586" i="1"/>
  <c r="DI519" i="1"/>
  <c r="W519" i="1"/>
  <c r="F598" i="1"/>
  <c r="AX606" i="1"/>
  <c r="F785" i="1"/>
  <c r="FZ910" i="1"/>
  <c r="EQ955" i="1"/>
  <c r="V238" i="1"/>
  <c r="F328" i="1"/>
  <c r="DI487" i="1"/>
  <c r="DI434" i="1"/>
  <c r="P469" i="1"/>
  <c r="FT275" i="1"/>
  <c r="DT434" i="1"/>
  <c r="DG457" i="1"/>
  <c r="F230" i="1"/>
  <c r="W123" i="1"/>
  <c r="DJ238" i="1"/>
  <c r="P319" i="1"/>
  <c r="AI610" i="1"/>
  <c r="V748" i="1"/>
  <c r="DK30" i="1"/>
  <c r="DK91" i="1"/>
  <c r="P76" i="1"/>
  <c r="F226" i="1"/>
  <c r="BA123" i="1"/>
  <c r="DH242" i="1"/>
  <c r="P278" i="1"/>
  <c r="DH305" i="1"/>
  <c r="EH206" i="1"/>
  <c r="P185" i="1"/>
  <c r="EH127" i="1"/>
  <c r="P376" i="1"/>
  <c r="EQ341" i="1"/>
  <c r="EQ398" i="1"/>
  <c r="P594" i="1"/>
  <c r="ES519" i="1"/>
  <c r="DO810" i="1"/>
  <c r="P898" i="1"/>
  <c r="P394" i="1"/>
  <c r="DP398" i="1"/>
  <c r="DP341" i="1"/>
  <c r="CE610" i="1"/>
  <c r="AV748" i="1"/>
  <c r="Q610" i="1"/>
  <c r="Q778" i="1"/>
  <c r="F760" i="1"/>
  <c r="DL30" i="1"/>
  <c r="P82" i="1"/>
  <c r="DL91" i="1"/>
  <c r="BA610" i="1"/>
  <c r="BA778" i="1"/>
  <c r="F768" i="1"/>
  <c r="Y810" i="1"/>
  <c r="F901" i="1"/>
  <c r="DM610" i="1"/>
  <c r="P770" i="1"/>
  <c r="DM778" i="1"/>
  <c r="DJ30" i="1"/>
  <c r="P75" i="1"/>
  <c r="DJ91" i="1"/>
  <c r="DO610" i="1"/>
  <c r="P772" i="1"/>
  <c r="DO778" i="1"/>
  <c r="DP242" i="1"/>
  <c r="DP305" i="1"/>
  <c r="P301" i="1"/>
  <c r="FW30" i="1"/>
  <c r="EN61" i="1"/>
  <c r="DP910" i="1"/>
  <c r="DP985" i="1"/>
  <c r="P981" i="1"/>
  <c r="W22" i="1" l="1"/>
  <c r="W1045" i="1"/>
  <c r="F1039" i="1"/>
  <c r="BA606" i="1"/>
  <c r="F798" i="1"/>
  <c r="AV610" i="1"/>
  <c r="AV778" i="1"/>
  <c r="F753" i="1"/>
  <c r="AY434" i="1"/>
  <c r="F465" i="1"/>
  <c r="AY487" i="1"/>
  <c r="DI337" i="1"/>
  <c r="P410" i="1"/>
  <c r="CA30" i="1"/>
  <c r="AR61" i="1"/>
  <c r="AV398" i="1"/>
  <c r="F373" i="1"/>
  <c r="AV341" i="1"/>
  <c r="P1011" i="1"/>
  <c r="DP906" i="1"/>
  <c r="P406" i="1"/>
  <c r="EQ337" i="1"/>
  <c r="DK26" i="1"/>
  <c r="P106" i="1"/>
  <c r="DK1015" i="1"/>
  <c r="DG434" i="1"/>
  <c r="DG487" i="1"/>
  <c r="P459" i="1"/>
  <c r="Q606" i="1"/>
  <c r="F790" i="1"/>
  <c r="P430" i="1"/>
  <c r="F490" i="1"/>
  <c r="F577" i="1"/>
  <c r="P519" i="1"/>
  <c r="AY242" i="1"/>
  <c r="F283" i="1"/>
  <c r="AY305" i="1"/>
  <c r="F218" i="1"/>
  <c r="Q123" i="1"/>
  <c r="AY30" i="1"/>
  <c r="F69" i="1"/>
  <c r="AY91" i="1"/>
  <c r="EN123" i="1"/>
  <c r="P211" i="1"/>
  <c r="FX610" i="1"/>
  <c r="EO748" i="1"/>
  <c r="AX22" i="1"/>
  <c r="F1022" i="1"/>
  <c r="AX1045" i="1"/>
  <c r="R26" i="1"/>
  <c r="F105" i="1"/>
  <c r="Y242" i="1"/>
  <c r="Y305" i="1"/>
  <c r="F302" i="1"/>
  <c r="F208" i="1"/>
  <c r="O123" i="1"/>
  <c r="DP434" i="1"/>
  <c r="P483" i="1"/>
  <c r="DP487" i="1"/>
  <c r="P400" i="1"/>
  <c r="DG337" i="1"/>
  <c r="AW574" i="1"/>
  <c r="AW523" i="1"/>
  <c r="F550" i="1"/>
  <c r="R123" i="1"/>
  <c r="F220" i="1"/>
  <c r="P238" i="1"/>
  <c r="F308" i="1"/>
  <c r="AB610" i="1"/>
  <c r="O748" i="1"/>
  <c r="AV123" i="1"/>
  <c r="F211" i="1"/>
  <c r="CA910" i="1"/>
  <c r="AR955" i="1"/>
  <c r="EL238" i="1"/>
  <c r="P323" i="1"/>
  <c r="DQ487" i="1"/>
  <c r="DQ434" i="1"/>
  <c r="P484" i="1"/>
  <c r="Y434" i="1"/>
  <c r="F484" i="1"/>
  <c r="Y487" i="1"/>
  <c r="DQ337" i="1"/>
  <c r="P425" i="1"/>
  <c r="U606" i="1"/>
  <c r="F800" i="1"/>
  <c r="AY610" i="1"/>
  <c r="AY778" i="1"/>
  <c r="F756" i="1"/>
  <c r="ER127" i="1"/>
  <c r="P187" i="1"/>
  <c r="ER206" i="1"/>
  <c r="O30" i="1"/>
  <c r="O91" i="1"/>
  <c r="F63" i="1"/>
  <c r="DG910" i="1"/>
  <c r="P957" i="1"/>
  <c r="DG985" i="1"/>
  <c r="AW341" i="1"/>
  <c r="AW398" i="1"/>
  <c r="F374" i="1"/>
  <c r="EO337" i="1"/>
  <c r="P404" i="1"/>
  <c r="FT30" i="1"/>
  <c r="EK61" i="1"/>
  <c r="EO874" i="1"/>
  <c r="FX810" i="1"/>
  <c r="CB434" i="1"/>
  <c r="AS457" i="1"/>
  <c r="AV242" i="1"/>
  <c r="AV305" i="1"/>
  <c r="F280" i="1"/>
  <c r="AU18" i="1"/>
  <c r="F1064" i="1"/>
  <c r="DJ123" i="1"/>
  <c r="P220" i="1"/>
  <c r="BD18" i="1"/>
  <c r="F1070" i="1"/>
  <c r="EJ874" i="1"/>
  <c r="FS810" i="1"/>
  <c r="FT523" i="1"/>
  <c r="EK544" i="1"/>
  <c r="AZ810" i="1"/>
  <c r="F885" i="1"/>
  <c r="DK610" i="1"/>
  <c r="P763" i="1"/>
  <c r="DK778" i="1"/>
  <c r="EM18" i="1"/>
  <c r="P1064" i="1"/>
  <c r="AT906" i="1"/>
  <c r="F1003" i="1"/>
  <c r="EQ242" i="1"/>
  <c r="EQ305" i="1"/>
  <c r="P283" i="1"/>
  <c r="EK906" i="1"/>
  <c r="P1002" i="1"/>
  <c r="AP606" i="1"/>
  <c r="F787" i="1"/>
  <c r="Y30" i="1"/>
  <c r="Y91" i="1"/>
  <c r="F88" i="1"/>
  <c r="AP430" i="1"/>
  <c r="F496" i="1"/>
  <c r="FT434" i="1"/>
  <c r="EK457" i="1"/>
  <c r="EO910" i="1"/>
  <c r="P961" i="1"/>
  <c r="EO985" i="1"/>
  <c r="X242" i="1"/>
  <c r="F301" i="1"/>
  <c r="X305" i="1"/>
  <c r="AV434" i="1"/>
  <c r="F462" i="1"/>
  <c r="AV487" i="1"/>
  <c r="F212" i="1"/>
  <c r="AW123" i="1"/>
  <c r="DQ906" i="1"/>
  <c r="P1012" i="1"/>
  <c r="AW242" i="1"/>
  <c r="F281" i="1"/>
  <c r="AW305" i="1"/>
  <c r="EP18" i="1"/>
  <c r="P1052" i="1"/>
  <c r="DG574" i="1"/>
  <c r="DG523" i="1"/>
  <c r="P546" i="1"/>
  <c r="DP610" i="1"/>
  <c r="P774" i="1"/>
  <c r="DP778" i="1"/>
  <c r="DQ610" i="1"/>
  <c r="P775" i="1"/>
  <c r="DQ778" i="1"/>
  <c r="DQ30" i="1"/>
  <c r="P88" i="1"/>
  <c r="DQ91" i="1"/>
  <c r="FS127" i="1"/>
  <c r="EJ176" i="1"/>
  <c r="P232" i="1"/>
  <c r="DP123" i="1"/>
  <c r="R610" i="1"/>
  <c r="F762" i="1"/>
  <c r="R778" i="1"/>
  <c r="R1015" i="1" s="1"/>
  <c r="DH610" i="1"/>
  <c r="P751" i="1"/>
  <c r="DH778" i="1"/>
  <c r="EO30" i="1"/>
  <c r="P67" i="1"/>
  <c r="EO91" i="1"/>
  <c r="AW610" i="1"/>
  <c r="F754" i="1"/>
  <c r="AW778" i="1"/>
  <c r="AV523" i="1"/>
  <c r="F549" i="1"/>
  <c r="AV574" i="1"/>
  <c r="FT127" i="1"/>
  <c r="EK176" i="1"/>
  <c r="DP238" i="1"/>
  <c r="P331" i="1"/>
  <c r="DM606" i="1"/>
  <c r="P800" i="1"/>
  <c r="DL26" i="1"/>
  <c r="P112" i="1"/>
  <c r="DL1015" i="1"/>
  <c r="EH123" i="1"/>
  <c r="P215" i="1"/>
  <c r="DI430" i="1"/>
  <c r="P499" i="1"/>
  <c r="S123" i="1"/>
  <c r="F221" i="1"/>
  <c r="EN30" i="1"/>
  <c r="P66" i="1"/>
  <c r="EN91" i="1"/>
  <c r="DJ26" i="1"/>
  <c r="P105" i="1"/>
  <c r="DJ1015" i="1"/>
  <c r="DP337" i="1"/>
  <c r="P424" i="1"/>
  <c r="DH238" i="1"/>
  <c r="P308" i="1"/>
  <c r="V610" i="1"/>
  <c r="F771" i="1"/>
  <c r="V778" i="1"/>
  <c r="FT242" i="1"/>
  <c r="EK275" i="1"/>
  <c r="Q906" i="1"/>
  <c r="F997" i="1"/>
  <c r="O341" i="1"/>
  <c r="O398" i="1"/>
  <c r="F370" i="1"/>
  <c r="EN523" i="1"/>
  <c r="P549" i="1"/>
  <c r="EN574" i="1"/>
  <c r="EU18" i="1"/>
  <c r="P1061" i="1"/>
  <c r="FW610" i="1"/>
  <c r="EN748" i="1"/>
  <c r="EQ430" i="1"/>
  <c r="P495" i="1"/>
  <c r="DK238" i="1"/>
  <c r="P320" i="1"/>
  <c r="EL123" i="1"/>
  <c r="P224" i="1"/>
  <c r="EL1015" i="1"/>
  <c r="FT341" i="1"/>
  <c r="EK368" i="1"/>
  <c r="EN242" i="1"/>
  <c r="P280" i="1"/>
  <c r="EN305" i="1"/>
  <c r="DK123" i="1"/>
  <c r="P221" i="1"/>
  <c r="AZ434" i="1"/>
  <c r="F468" i="1"/>
  <c r="AZ487" i="1"/>
  <c r="FS242" i="1"/>
  <c r="EJ275" i="1"/>
  <c r="P895" i="1"/>
  <c r="DL810" i="1"/>
  <c r="Y610" i="1"/>
  <c r="Y778" i="1"/>
  <c r="F775" i="1"/>
  <c r="AQ18" i="1"/>
  <c r="F1055" i="1"/>
  <c r="DG127" i="1"/>
  <c r="P178" i="1"/>
  <c r="DG206" i="1"/>
  <c r="FS748" i="1"/>
  <c r="CA242" i="1"/>
  <c r="AR275" i="1"/>
  <c r="EI18" i="1"/>
  <c r="P1055" i="1"/>
  <c r="AS955" i="1"/>
  <c r="CB910" i="1"/>
  <c r="BA238" i="1"/>
  <c r="F325" i="1"/>
  <c r="P26" i="1"/>
  <c r="F94" i="1"/>
  <c r="P1015" i="1"/>
  <c r="O574" i="1"/>
  <c r="F546" i="1"/>
  <c r="O523" i="1"/>
  <c r="DG810" i="1"/>
  <c r="P876" i="1"/>
  <c r="DK519" i="1"/>
  <c r="P589" i="1"/>
  <c r="P885" i="1"/>
  <c r="ER810" i="1"/>
  <c r="EQ30" i="1"/>
  <c r="P69" i="1"/>
  <c r="EQ91" i="1"/>
  <c r="DO26" i="1"/>
  <c r="P115" i="1"/>
  <c r="DO1015" i="1"/>
  <c r="DL606" i="1"/>
  <c r="P799" i="1"/>
  <c r="Y906" i="1"/>
  <c r="F1012" i="1"/>
  <c r="FS341" i="1"/>
  <c r="EJ368" i="1"/>
  <c r="P600" i="1"/>
  <c r="DP519" i="1"/>
  <c r="EL906" i="1"/>
  <c r="P1003" i="1"/>
  <c r="P960" i="1"/>
  <c r="EN910" i="1"/>
  <c r="EN985" i="1"/>
  <c r="X434" i="1"/>
  <c r="F483" i="1"/>
  <c r="X487" i="1"/>
  <c r="F902" i="1"/>
  <c r="AR810" i="1"/>
  <c r="DM30" i="1"/>
  <c r="P83" i="1"/>
  <c r="DM91" i="1"/>
  <c r="EN874" i="1"/>
  <c r="FW810" i="1"/>
  <c r="EV18" i="1"/>
  <c r="P1070" i="1"/>
  <c r="DK337" i="1"/>
  <c r="P413" i="1"/>
  <c r="X519" i="1"/>
  <c r="F600" i="1"/>
  <c r="EJ544" i="1"/>
  <c r="FS523" i="1"/>
  <c r="EJ910" i="1"/>
  <c r="EJ985" i="1"/>
  <c r="P983" i="1"/>
  <c r="S26" i="1"/>
  <c r="F106" i="1"/>
  <c r="S1015" i="1"/>
  <c r="ET18" i="1"/>
  <c r="P1058" i="1"/>
  <c r="DL238" i="1"/>
  <c r="P326" i="1"/>
  <c r="DN26" i="1"/>
  <c r="P114" i="1"/>
  <c r="DN1015" i="1"/>
  <c r="AW30" i="1"/>
  <c r="AW91" i="1"/>
  <c r="F67" i="1"/>
  <c r="X337" i="1"/>
  <c r="F424" i="1"/>
  <c r="DN606" i="1"/>
  <c r="P801" i="1"/>
  <c r="F233" i="1"/>
  <c r="Y123" i="1"/>
  <c r="AT430" i="1"/>
  <c r="F505" i="1"/>
  <c r="W606" i="1"/>
  <c r="F802" i="1"/>
  <c r="F552" i="1"/>
  <c r="AY574" i="1"/>
  <c r="AY523" i="1"/>
  <c r="P966" i="1"/>
  <c r="ER910" i="1"/>
  <c r="ER985" i="1"/>
  <c r="AS368" i="1"/>
  <c r="CB341" i="1"/>
  <c r="Q238" i="1"/>
  <c r="F317" i="1"/>
  <c r="EQ127" i="1"/>
  <c r="P184" i="1"/>
  <c r="EQ206" i="1"/>
  <c r="DO606" i="1"/>
  <c r="P802" i="1"/>
  <c r="CB127" i="1"/>
  <c r="AS176" i="1"/>
  <c r="EH906" i="1"/>
  <c r="P994" i="1"/>
  <c r="F988" i="1"/>
  <c r="P906" i="1"/>
  <c r="DJ430" i="1"/>
  <c r="P501" i="1"/>
  <c r="FT610" i="1"/>
  <c r="EK748" i="1"/>
  <c r="CB242" i="1"/>
  <c r="AS275" i="1"/>
  <c r="EQ574" i="1"/>
  <c r="EQ523" i="1"/>
  <c r="P552" i="1"/>
  <c r="BA1015" i="1"/>
  <c r="EG18" i="1"/>
  <c r="P1049" i="1"/>
  <c r="AO18" i="1"/>
  <c r="F1049" i="1"/>
  <c r="DI606" i="1"/>
  <c r="P790" i="1"/>
  <c r="DQ238" i="1"/>
  <c r="P332" i="1"/>
  <c r="EO242" i="1"/>
  <c r="P281" i="1"/>
  <c r="EO305" i="1"/>
  <c r="AZ610" i="1"/>
  <c r="AZ778" i="1"/>
  <c r="F759" i="1"/>
  <c r="U22" i="1"/>
  <c r="F1037" i="1"/>
  <c r="U1045" i="1"/>
  <c r="F882" i="1"/>
  <c r="AY810" i="1"/>
  <c r="F463" i="1"/>
  <c r="AW434" i="1"/>
  <c r="AW487" i="1"/>
  <c r="F961" i="1"/>
  <c r="AW910" i="1"/>
  <c r="AW985" i="1"/>
  <c r="S519" i="1"/>
  <c r="F589" i="1"/>
  <c r="P877" i="1"/>
  <c r="DH810" i="1"/>
  <c r="X906" i="1"/>
  <c r="F1011" i="1"/>
  <c r="O242" i="1"/>
  <c r="O305" i="1"/>
  <c r="F277" i="1"/>
  <c r="O910" i="1"/>
  <c r="F957" i="1"/>
  <c r="O985" i="1"/>
  <c r="BB18" i="1"/>
  <c r="F1058" i="1"/>
  <c r="CA523" i="1"/>
  <c r="AR544" i="1"/>
  <c r="DG242" i="1"/>
  <c r="P277" i="1"/>
  <c r="DG305" i="1"/>
  <c r="P498" i="1"/>
  <c r="ER430" i="1"/>
  <c r="T22" i="1"/>
  <c r="T1045" i="1"/>
  <c r="F1036" i="1"/>
  <c r="AT206" i="1"/>
  <c r="AT127" i="1"/>
  <c r="F194" i="1"/>
  <c r="DH26" i="1"/>
  <c r="P94" i="1"/>
  <c r="DH1015" i="1"/>
  <c r="DI26" i="1"/>
  <c r="P103" i="1"/>
  <c r="DI1015" i="1"/>
  <c r="Y519" i="1"/>
  <c r="F601" i="1"/>
  <c r="DJ610" i="1"/>
  <c r="P762" i="1"/>
  <c r="DJ778" i="1"/>
  <c r="AY341" i="1"/>
  <c r="F376" i="1"/>
  <c r="AY398" i="1"/>
  <c r="O434" i="1"/>
  <c r="F459" i="1"/>
  <c r="O487" i="1"/>
  <c r="GA610" i="1"/>
  <c r="ER748" i="1"/>
  <c r="EO430" i="1"/>
  <c r="P493" i="1"/>
  <c r="DT30" i="1"/>
  <c r="DG61" i="1"/>
  <c r="AR368" i="1"/>
  <c r="CA341" i="1"/>
  <c r="S430" i="1"/>
  <c r="F502" i="1"/>
  <c r="P492" i="1"/>
  <c r="EN430" i="1"/>
  <c r="DH519" i="1"/>
  <c r="P577" i="1"/>
  <c r="P900" i="1"/>
  <c r="DP810" i="1"/>
  <c r="DQ810" i="1"/>
  <c r="P901" i="1"/>
  <c r="DG610" i="1"/>
  <c r="P750" i="1"/>
  <c r="DG778" i="1"/>
  <c r="X610" i="1"/>
  <c r="F774" i="1"/>
  <c r="X778" i="1"/>
  <c r="CA610" i="1"/>
  <c r="AR748" i="1"/>
  <c r="DI238" i="1"/>
  <c r="P317" i="1"/>
  <c r="Y341" i="1"/>
  <c r="Y398" i="1"/>
  <c r="F395" i="1"/>
  <c r="S606" i="1"/>
  <c r="F793" i="1"/>
  <c r="EQ910" i="1"/>
  <c r="EQ985" i="1"/>
  <c r="P963" i="1"/>
  <c r="P337" i="1"/>
  <c r="F401" i="1"/>
  <c r="AV810" i="1"/>
  <c r="F879" i="1"/>
  <c r="DQ523" i="1"/>
  <c r="P571" i="1"/>
  <c r="DQ574" i="1"/>
  <c r="F966" i="1"/>
  <c r="AZ910" i="1"/>
  <c r="AZ985" i="1"/>
  <c r="AZ123" i="1"/>
  <c r="F217" i="1"/>
  <c r="CB610" i="1"/>
  <c r="AS748" i="1"/>
  <c r="ES26" i="1"/>
  <c r="P111" i="1"/>
  <c r="ES1015" i="1"/>
  <c r="DK430" i="1"/>
  <c r="P502" i="1"/>
  <c r="FZ610" i="1"/>
  <c r="EQ748" i="1"/>
  <c r="DP30" i="1"/>
  <c r="P87" i="1"/>
  <c r="DP91" i="1"/>
  <c r="ES606" i="1"/>
  <c r="P798" i="1"/>
  <c r="F410" i="1"/>
  <c r="Q337" i="1"/>
  <c r="CB30" i="1"/>
  <c r="AS61" i="1"/>
  <c r="F900" i="1"/>
  <c r="X810" i="1"/>
  <c r="P988" i="1"/>
  <c r="DH906" i="1"/>
  <c r="AW810" i="1"/>
  <c r="F880" i="1"/>
  <c r="CA127" i="1"/>
  <c r="AR176" i="1"/>
  <c r="EN337" i="1"/>
  <c r="P403" i="1"/>
  <c r="S238" i="1"/>
  <c r="F320" i="1"/>
  <c r="EO523" i="1"/>
  <c r="P550" i="1"/>
  <c r="EO574" i="1"/>
  <c r="W238" i="1"/>
  <c r="F329" i="1"/>
  <c r="EL430" i="1"/>
  <c r="P505" i="1"/>
  <c r="DQ123" i="1"/>
  <c r="P233" i="1"/>
  <c r="T606" i="1"/>
  <c r="F799" i="1"/>
  <c r="AT238" i="1"/>
  <c r="F323" i="1"/>
  <c r="AP22" i="1"/>
  <c r="F1024" i="1"/>
  <c r="V16" i="2" s="1"/>
  <c r="AP1045" i="1"/>
  <c r="R906" i="1"/>
  <c r="F999" i="1"/>
  <c r="FS30" i="1"/>
  <c r="EJ61" i="1"/>
  <c r="X30" i="1"/>
  <c r="F87" i="1"/>
  <c r="X91" i="1"/>
  <c r="F960" i="1"/>
  <c r="AV910" i="1"/>
  <c r="AV985" i="1"/>
  <c r="F412" i="1"/>
  <c r="R337" i="1"/>
  <c r="FZ810" i="1"/>
  <c r="EQ874" i="1"/>
  <c r="P182" i="1"/>
  <c r="EO206" i="1"/>
  <c r="EO127" i="1"/>
  <c r="CA434" i="1"/>
  <c r="AR457" i="1"/>
  <c r="AP906" i="1"/>
  <c r="F994" i="1"/>
  <c r="F232" i="1"/>
  <c r="X123" i="1"/>
  <c r="BC18" i="1"/>
  <c r="F1061" i="1"/>
  <c r="EK874" i="1"/>
  <c r="FT810" i="1"/>
  <c r="AV30" i="1"/>
  <c r="AV91" i="1"/>
  <c r="F66" i="1"/>
  <c r="Q26" i="1"/>
  <c r="F103" i="1"/>
  <c r="Q1015" i="1"/>
  <c r="F214" i="1"/>
  <c r="AY123" i="1"/>
  <c r="CB523" i="1"/>
  <c r="AS544" i="1"/>
  <c r="R430" i="1"/>
  <c r="F501" i="1"/>
  <c r="P606" i="1"/>
  <c r="F781" i="1"/>
  <c r="Q430" i="1"/>
  <c r="F499" i="1"/>
  <c r="FS434" i="1"/>
  <c r="EJ457" i="1"/>
  <c r="EH610" i="1"/>
  <c r="P757" i="1"/>
  <c r="EH778" i="1"/>
  <c r="AS810" i="1"/>
  <c r="F891" i="1"/>
  <c r="AY910" i="1"/>
  <c r="F963" i="1"/>
  <c r="AY985" i="1"/>
  <c r="P218" i="1"/>
  <c r="DI123" i="1"/>
  <c r="R22" i="1" l="1"/>
  <c r="R1045" i="1"/>
  <c r="F1029" i="1"/>
  <c r="EJ434" i="1"/>
  <c r="EJ487" i="1"/>
  <c r="P485" i="1"/>
  <c r="AV26" i="1"/>
  <c r="F96" i="1"/>
  <c r="AV1015" i="1"/>
  <c r="X606" i="1"/>
  <c r="F804" i="1"/>
  <c r="O430" i="1"/>
  <c r="F489" i="1"/>
  <c r="AW906" i="1"/>
  <c r="F991" i="1"/>
  <c r="EQ519" i="1"/>
  <c r="P582" i="1"/>
  <c r="AR206" i="1"/>
  <c r="AR127" i="1"/>
  <c r="F204" i="1"/>
  <c r="DQ519" i="1"/>
  <c r="P601" i="1"/>
  <c r="EQ906" i="1"/>
  <c r="P993" i="1"/>
  <c r="AR398" i="1"/>
  <c r="AR341" i="1"/>
  <c r="F396" i="1"/>
  <c r="T18" i="1"/>
  <c r="F1066" i="1"/>
  <c r="DG238" i="1"/>
  <c r="P307" i="1"/>
  <c r="BA22" i="1"/>
  <c r="F1035" i="1"/>
  <c r="W16" i="2" s="1"/>
  <c r="BA1045" i="1"/>
  <c r="AS242" i="1"/>
  <c r="F292" i="1"/>
  <c r="AS305" i="1"/>
  <c r="AS341" i="1"/>
  <c r="F385" i="1"/>
  <c r="AS398" i="1"/>
  <c r="S22" i="1"/>
  <c r="F1030" i="1"/>
  <c r="Y16" i="2" s="1"/>
  <c r="S1045" i="1"/>
  <c r="EJ906" i="1"/>
  <c r="P1013" i="1"/>
  <c r="P879" i="1"/>
  <c r="EN810" i="1"/>
  <c r="P396" i="1"/>
  <c r="EJ341" i="1"/>
  <c r="EJ398" i="1"/>
  <c r="O519" i="1"/>
  <c r="F576" i="1"/>
  <c r="FS610" i="1"/>
  <c r="EJ748" i="1"/>
  <c r="V606" i="1"/>
  <c r="F801" i="1"/>
  <c r="V1015" i="1"/>
  <c r="DL22" i="1"/>
  <c r="P1036" i="1"/>
  <c r="DL1045" i="1"/>
  <c r="AW606" i="1"/>
  <c r="F784" i="1"/>
  <c r="DQ26" i="1"/>
  <c r="P118" i="1"/>
  <c r="DQ1015" i="1"/>
  <c r="X238" i="1"/>
  <c r="F331" i="1"/>
  <c r="DK606" i="1"/>
  <c r="P793" i="1"/>
  <c r="P902" i="1"/>
  <c r="EJ810" i="1"/>
  <c r="AV238" i="1"/>
  <c r="F310" i="1"/>
  <c r="DP430" i="1"/>
  <c r="P513" i="1"/>
  <c r="AV337" i="1"/>
  <c r="F403" i="1"/>
  <c r="O238" i="1"/>
  <c r="F307" i="1"/>
  <c r="U18" i="1"/>
  <c r="F1067" i="1"/>
  <c r="EH606" i="1"/>
  <c r="P787" i="1"/>
  <c r="P212" i="1"/>
  <c r="EO123" i="1"/>
  <c r="EJ30" i="1"/>
  <c r="P89" i="1"/>
  <c r="EJ91" i="1"/>
  <c r="AS30" i="1"/>
  <c r="F78" i="1"/>
  <c r="AS91" i="1"/>
  <c r="AS610" i="1"/>
  <c r="F765" i="1"/>
  <c r="AS778" i="1"/>
  <c r="AR434" i="1"/>
  <c r="F485" i="1"/>
  <c r="AR487" i="1"/>
  <c r="X26" i="1"/>
  <c r="F117" i="1"/>
  <c r="X1015" i="1"/>
  <c r="P580" i="1"/>
  <c r="EO519" i="1"/>
  <c r="EQ610" i="1"/>
  <c r="P756" i="1"/>
  <c r="EQ778" i="1"/>
  <c r="ES22" i="1"/>
  <c r="P1035" i="1"/>
  <c r="H16" i="2" s="1"/>
  <c r="ES1045" i="1"/>
  <c r="F996" i="1"/>
  <c r="AZ906" i="1"/>
  <c r="Y337" i="1"/>
  <c r="F425" i="1"/>
  <c r="AR610" i="1"/>
  <c r="AR778" i="1"/>
  <c r="F776" i="1"/>
  <c r="DG30" i="1"/>
  <c r="P63" i="1"/>
  <c r="DG91" i="1"/>
  <c r="ER610" i="1"/>
  <c r="P759" i="1"/>
  <c r="ER778" i="1"/>
  <c r="DJ606" i="1"/>
  <c r="P792" i="1"/>
  <c r="DH22" i="1"/>
  <c r="P1018" i="1"/>
  <c r="DH1045" i="1"/>
  <c r="EO238" i="1"/>
  <c r="P311" i="1"/>
  <c r="P996" i="1"/>
  <c r="ER906" i="1"/>
  <c r="AY519" i="1"/>
  <c r="F582" i="1"/>
  <c r="DN22" i="1"/>
  <c r="DN1045" i="1"/>
  <c r="P1038" i="1"/>
  <c r="DM26" i="1"/>
  <c r="P113" i="1"/>
  <c r="DM1015" i="1"/>
  <c r="P990" i="1"/>
  <c r="EN906" i="1"/>
  <c r="EQ26" i="1"/>
  <c r="P99" i="1"/>
  <c r="P22" i="1"/>
  <c r="F1018" i="1"/>
  <c r="P1045" i="1"/>
  <c r="DG123" i="1"/>
  <c r="P208" i="1"/>
  <c r="AZ430" i="1"/>
  <c r="F498" i="1"/>
  <c r="EK341" i="1"/>
  <c r="EK398" i="1"/>
  <c r="P385" i="1"/>
  <c r="EH1015" i="1"/>
  <c r="F579" i="1"/>
  <c r="AV519" i="1"/>
  <c r="R606" i="1"/>
  <c r="F792" i="1"/>
  <c r="AV430" i="1"/>
  <c r="F492" i="1"/>
  <c r="EK523" i="1"/>
  <c r="P561" i="1"/>
  <c r="EK574" i="1"/>
  <c r="EO810" i="1"/>
  <c r="P880" i="1"/>
  <c r="DG906" i="1"/>
  <c r="P987" i="1"/>
  <c r="O26" i="1"/>
  <c r="F93" i="1"/>
  <c r="Y430" i="1"/>
  <c r="F514" i="1"/>
  <c r="AR910" i="1"/>
  <c r="F983" i="1"/>
  <c r="AR985" i="1"/>
  <c r="O610" i="1"/>
  <c r="F750" i="1"/>
  <c r="O778" i="1"/>
  <c r="AW519" i="1"/>
  <c r="F580" i="1"/>
  <c r="DG430" i="1"/>
  <c r="P489" i="1"/>
  <c r="AR30" i="1"/>
  <c r="AR91" i="1"/>
  <c r="F89" i="1"/>
  <c r="AY430" i="1"/>
  <c r="F495" i="1"/>
  <c r="AV606" i="1"/>
  <c r="F783" i="1"/>
  <c r="AY906" i="1"/>
  <c r="F993" i="1"/>
  <c r="F561" i="1"/>
  <c r="AS574" i="1"/>
  <c r="AS523" i="1"/>
  <c r="O906" i="1"/>
  <c r="F987" i="1"/>
  <c r="AZ606" i="1"/>
  <c r="F789" i="1"/>
  <c r="EJ523" i="1"/>
  <c r="EJ574" i="1"/>
  <c r="P572" i="1"/>
  <c r="AP18" i="1"/>
  <c r="F1054" i="1"/>
  <c r="EK810" i="1"/>
  <c r="P891" i="1"/>
  <c r="EQ810" i="1"/>
  <c r="P882" i="1"/>
  <c r="F990" i="1"/>
  <c r="AV906" i="1"/>
  <c r="DP26" i="1"/>
  <c r="P117" i="1"/>
  <c r="DP1015" i="1"/>
  <c r="AZ1015" i="1"/>
  <c r="DG606" i="1"/>
  <c r="P780" i="1"/>
  <c r="F406" i="1"/>
  <c r="AY337" i="1"/>
  <c r="DI22" i="1"/>
  <c r="P1027" i="1"/>
  <c r="DI1045" i="1"/>
  <c r="AT123" i="1"/>
  <c r="F224" i="1"/>
  <c r="AT1015" i="1"/>
  <c r="AW430" i="1"/>
  <c r="F493" i="1"/>
  <c r="EK610" i="1"/>
  <c r="EK778" i="1"/>
  <c r="P765" i="1"/>
  <c r="F193" i="1"/>
  <c r="AS206" i="1"/>
  <c r="AS127" i="1"/>
  <c r="EQ123" i="1"/>
  <c r="P214" i="1"/>
  <c r="X430" i="1"/>
  <c r="F513" i="1"/>
  <c r="DO22" i="1"/>
  <c r="P1039" i="1"/>
  <c r="DO1045" i="1"/>
  <c r="AR242" i="1"/>
  <c r="F303" i="1"/>
  <c r="AR305" i="1"/>
  <c r="EN238" i="1"/>
  <c r="P310" i="1"/>
  <c r="EN610" i="1"/>
  <c r="P753" i="1"/>
  <c r="EN778" i="1"/>
  <c r="EN519" i="1"/>
  <c r="P579" i="1"/>
  <c r="F400" i="1"/>
  <c r="O337" i="1"/>
  <c r="EK242" i="1"/>
  <c r="P292" i="1"/>
  <c r="EK305" i="1"/>
  <c r="EN26" i="1"/>
  <c r="P96" i="1"/>
  <c r="EN1015" i="1"/>
  <c r="DH606" i="1"/>
  <c r="P781" i="1"/>
  <c r="P204" i="1"/>
  <c r="EJ127" i="1"/>
  <c r="EJ206" i="1"/>
  <c r="DP606" i="1"/>
  <c r="P804" i="1"/>
  <c r="AW238" i="1"/>
  <c r="F311" i="1"/>
  <c r="EK434" i="1"/>
  <c r="P474" i="1"/>
  <c r="EK487" i="1"/>
  <c r="EQ238" i="1"/>
  <c r="P313" i="1"/>
  <c r="AS434" i="1"/>
  <c r="F474" i="1"/>
  <c r="AS487" i="1"/>
  <c r="EK30" i="1"/>
  <c r="EK91" i="1"/>
  <c r="P78" i="1"/>
  <c r="P514" i="1"/>
  <c r="DQ430" i="1"/>
  <c r="Y238" i="1"/>
  <c r="F332" i="1"/>
  <c r="EO610" i="1"/>
  <c r="P754" i="1"/>
  <c r="EO778" i="1"/>
  <c r="AY26" i="1"/>
  <c r="F99" i="1"/>
  <c r="AY1015" i="1"/>
  <c r="W18" i="1"/>
  <c r="F1069" i="1"/>
  <c r="Q22" i="1"/>
  <c r="F1027" i="1"/>
  <c r="Q1045" i="1"/>
  <c r="AR523" i="1"/>
  <c r="F572" i="1"/>
  <c r="AR574" i="1"/>
  <c r="AW26" i="1"/>
  <c r="F97" i="1"/>
  <c r="AW1015" i="1"/>
  <c r="F972" i="1"/>
  <c r="AS910" i="1"/>
  <c r="AS985" i="1"/>
  <c r="Y606" i="1"/>
  <c r="F805" i="1"/>
  <c r="EJ242" i="1"/>
  <c r="EJ305" i="1"/>
  <c r="P303" i="1"/>
  <c r="EL22" i="1"/>
  <c r="EL1045" i="1"/>
  <c r="P1033" i="1"/>
  <c r="F16" i="2" s="1"/>
  <c r="DJ22" i="1"/>
  <c r="P1029" i="1"/>
  <c r="DJ1045" i="1"/>
  <c r="EK206" i="1"/>
  <c r="EK127" i="1"/>
  <c r="P193" i="1"/>
  <c r="EO26" i="1"/>
  <c r="P97" i="1"/>
  <c r="EO1015" i="1"/>
  <c r="DQ606" i="1"/>
  <c r="P805" i="1"/>
  <c r="DG519" i="1"/>
  <c r="P576" i="1"/>
  <c r="EO906" i="1"/>
  <c r="P991" i="1"/>
  <c r="Y26" i="1"/>
  <c r="F118" i="1"/>
  <c r="Y1015" i="1"/>
  <c r="F404" i="1"/>
  <c r="AW337" i="1"/>
  <c r="ER123" i="1"/>
  <c r="P217" i="1"/>
  <c r="AY606" i="1"/>
  <c r="F786" i="1"/>
  <c r="AX18" i="1"/>
  <c r="F1052" i="1"/>
  <c r="AY238" i="1"/>
  <c r="F313" i="1"/>
  <c r="DK22" i="1"/>
  <c r="DK1045" i="1"/>
  <c r="P1030" i="1"/>
  <c r="J16" i="2" s="1"/>
  <c r="AW22" i="1" l="1"/>
  <c r="AW1045" i="1"/>
  <c r="F1021" i="1"/>
  <c r="EK238" i="1"/>
  <c r="P322" i="1"/>
  <c r="AZ22" i="1"/>
  <c r="F1026" i="1"/>
  <c r="AZ1045" i="1"/>
  <c r="AS519" i="1"/>
  <c r="F591" i="1"/>
  <c r="ER606" i="1"/>
  <c r="P789" i="1"/>
  <c r="EQ606" i="1"/>
  <c r="P786" i="1"/>
  <c r="AR430" i="1"/>
  <c r="F515" i="1"/>
  <c r="DQ22" i="1"/>
  <c r="P1042" i="1"/>
  <c r="DQ1045" i="1"/>
  <c r="AS906" i="1"/>
  <c r="F1002" i="1"/>
  <c r="DP22" i="1"/>
  <c r="P1041" i="1"/>
  <c r="DP1045" i="1"/>
  <c r="DL18" i="1"/>
  <c r="P1066" i="1"/>
  <c r="DJ18" i="1"/>
  <c r="P1059" i="1"/>
  <c r="EL18" i="1"/>
  <c r="P1063" i="1"/>
  <c r="Q18" i="1"/>
  <c r="F1057" i="1"/>
  <c r="EO606" i="1"/>
  <c r="P784" i="1"/>
  <c r="EK26" i="1"/>
  <c r="P108" i="1"/>
  <c r="EK1015" i="1"/>
  <c r="EK606" i="1"/>
  <c r="P795" i="1"/>
  <c r="AT22" i="1"/>
  <c r="AT1045" i="1"/>
  <c r="F1033" i="1"/>
  <c r="U16" i="2" s="1"/>
  <c r="AR906" i="1"/>
  <c r="F1013" i="1"/>
  <c r="EK519" i="1"/>
  <c r="P591" i="1"/>
  <c r="EQ1015" i="1"/>
  <c r="AS26" i="1"/>
  <c r="F108" i="1"/>
  <c r="AS1015" i="1"/>
  <c r="S18" i="1"/>
  <c r="F1060" i="1"/>
  <c r="EO22" i="1"/>
  <c r="P1021" i="1"/>
  <c r="EO1045" i="1"/>
  <c r="AS430" i="1"/>
  <c r="F504" i="1"/>
  <c r="P234" i="1"/>
  <c r="EJ123" i="1"/>
  <c r="AR238" i="1"/>
  <c r="F333" i="1"/>
  <c r="V22" i="1"/>
  <c r="F1038" i="1"/>
  <c r="V1045" i="1"/>
  <c r="AS238" i="1"/>
  <c r="F322" i="1"/>
  <c r="EK123" i="1"/>
  <c r="P223" i="1"/>
  <c r="EJ238" i="1"/>
  <c r="P333" i="1"/>
  <c r="P504" i="1"/>
  <c r="EK430" i="1"/>
  <c r="EN22" i="1"/>
  <c r="EN1045" i="1"/>
  <c r="P1020" i="1"/>
  <c r="DI18" i="1"/>
  <c r="P1057" i="1"/>
  <c r="P602" i="1"/>
  <c r="EJ519" i="1"/>
  <c r="AR26" i="1"/>
  <c r="F119" i="1"/>
  <c r="AR1015" i="1"/>
  <c r="EK337" i="1"/>
  <c r="P415" i="1"/>
  <c r="ES18" i="1"/>
  <c r="P1065" i="1"/>
  <c r="X22" i="1"/>
  <c r="F1041" i="1"/>
  <c r="X1045" i="1"/>
  <c r="EJ26" i="1"/>
  <c r="P119" i="1"/>
  <c r="AS337" i="1"/>
  <c r="F415" i="1"/>
  <c r="DK18" i="1"/>
  <c r="P1060" i="1"/>
  <c r="ER1015" i="1"/>
  <c r="Y22" i="1"/>
  <c r="F1042" i="1"/>
  <c r="Y1045" i="1"/>
  <c r="AR519" i="1"/>
  <c r="F602" i="1"/>
  <c r="AY22" i="1"/>
  <c r="AY1045" i="1"/>
  <c r="F1023" i="1"/>
  <c r="EN606" i="1"/>
  <c r="P783" i="1"/>
  <c r="DO18" i="1"/>
  <c r="P1069" i="1"/>
  <c r="F223" i="1"/>
  <c r="AS123" i="1"/>
  <c r="O606" i="1"/>
  <c r="F780" i="1"/>
  <c r="O1015" i="1"/>
  <c r="EH22" i="1"/>
  <c r="EH1045" i="1"/>
  <c r="P1024" i="1"/>
  <c r="G16" i="2" s="1"/>
  <c r="P18" i="1"/>
  <c r="F1048" i="1"/>
  <c r="DM22" i="1"/>
  <c r="P1037" i="1"/>
  <c r="DM1045" i="1"/>
  <c r="DN18" i="1"/>
  <c r="P1068" i="1"/>
  <c r="DH18" i="1"/>
  <c r="P1048" i="1"/>
  <c r="DG26" i="1"/>
  <c r="P93" i="1"/>
  <c r="DG1015" i="1"/>
  <c r="AR606" i="1"/>
  <c r="F806" i="1"/>
  <c r="AS606" i="1"/>
  <c r="F795" i="1"/>
  <c r="EJ610" i="1"/>
  <c r="P776" i="1"/>
  <c r="EJ778" i="1"/>
  <c r="EJ337" i="1"/>
  <c r="P426" i="1"/>
  <c r="BA18" i="1"/>
  <c r="F1065" i="1"/>
  <c r="F234" i="1"/>
  <c r="AR123" i="1"/>
  <c r="R18" i="1"/>
  <c r="F1059" i="1"/>
  <c r="AR337" i="1"/>
  <c r="F426" i="1"/>
  <c r="AV22" i="1"/>
  <c r="AV1045" i="1"/>
  <c r="F1020" i="1"/>
  <c r="EJ430" i="1"/>
  <c r="P515" i="1"/>
  <c r="EJ606" i="1" l="1"/>
  <c r="P806" i="1"/>
  <c r="Y18" i="1"/>
  <c r="F1072" i="1"/>
  <c r="EJ1015" i="1"/>
  <c r="V18" i="1"/>
  <c r="F1068" i="1"/>
  <c r="EQ22" i="1"/>
  <c r="EQ1045" i="1"/>
  <c r="P1023" i="1"/>
  <c r="DQ18" i="1"/>
  <c r="P1072" i="1"/>
  <c r="DM18" i="1"/>
  <c r="P1067" i="1"/>
  <c r="O22" i="1"/>
  <c r="F1017" i="1"/>
  <c r="O1045" i="1"/>
  <c r="AR22" i="1"/>
  <c r="F1043" i="1"/>
  <c r="AR1045" i="1"/>
  <c r="EN18" i="1"/>
  <c r="P1050" i="1"/>
  <c r="AS22" i="1"/>
  <c r="F1032" i="1"/>
  <c r="T16" i="2" s="1"/>
  <c r="X16" i="2" s="1"/>
  <c r="AC16" i="2" s="1"/>
  <c r="AS1045" i="1"/>
  <c r="AW18" i="1"/>
  <c r="F1051" i="1"/>
  <c r="AV18" i="1"/>
  <c r="F1050" i="1"/>
  <c r="EH18" i="1"/>
  <c r="P1054" i="1"/>
  <c r="AY18" i="1"/>
  <c r="F1053" i="1"/>
  <c r="DP18" i="1"/>
  <c r="P1071" i="1"/>
  <c r="AZ18" i="1"/>
  <c r="F1056" i="1"/>
  <c r="EO18" i="1"/>
  <c r="P1051" i="1"/>
  <c r="DG22" i="1"/>
  <c r="P1017" i="1"/>
  <c r="DG1045" i="1"/>
  <c r="ER22" i="1"/>
  <c r="P1026" i="1"/>
  <c r="ER1045" i="1"/>
  <c r="X18" i="1"/>
  <c r="F1071" i="1"/>
  <c r="AT18" i="1"/>
  <c r="F1063" i="1"/>
  <c r="EK22" i="1"/>
  <c r="P1032" i="1"/>
  <c r="E16" i="2" s="1"/>
  <c r="I16" i="2" s="1"/>
  <c r="N16" i="2" s="1"/>
  <c r="EK1045" i="1"/>
  <c r="DG18" i="1" l="1"/>
  <c r="P1047" i="1"/>
  <c r="EK18" i="1"/>
  <c r="P1062" i="1"/>
  <c r="AR18" i="1"/>
  <c r="F1073" i="1"/>
  <c r="ER18" i="1"/>
  <c r="P1056" i="1"/>
  <c r="AS18" i="1"/>
  <c r="F1062" i="1"/>
  <c r="O18" i="1"/>
  <c r="F1047" i="1"/>
  <c r="EQ18" i="1"/>
  <c r="P1053" i="1"/>
  <c r="EJ22" i="1"/>
  <c r="EJ1045" i="1"/>
  <c r="P1043" i="1"/>
  <c r="EJ18" i="1" l="1"/>
  <c r="P1073" i="1"/>
</calcChain>
</file>

<file path=xl/sharedStrings.xml><?xml version="1.0" encoding="utf-8"?>
<sst xmlns="http://schemas.openxmlformats.org/spreadsheetml/2006/main" count="45419" uniqueCount="989">
  <si>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</si>
  <si>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</si>
  <si>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</si>
  <si>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</si>
  <si>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</t>
  </si>
  <si>
    <t>Новый объект (ТСН-2001 (Мосгосэкспертиза))</t>
  </si>
  <si>
    <t>02-01-05 Система водоотведения</t>
  </si>
  <si>
    <t>Кузнецова Е.А.</t>
  </si>
  <si>
    <t>Сметные нормы списания</t>
  </si>
  <si>
    <t>Коды ОКП для ТСН-2001 МГЭ Дополнение 80</t>
  </si>
  <si>
    <t>Типовой расчет для ТСН-2001 МГЭ, Дополнение 80, ремонт</t>
  </si>
  <si>
    <t>Территориальные сметные нормативы для Москвы ТСН-2001 (МГЭ), дополнение 80</t>
  </si>
  <si>
    <t>Поправки для ТСН-2001 от 03.02.2026 г. доп.80</t>
  </si>
  <si>
    <t>Территориальные сметные нормативы для Москвы (ТСН-2001)</t>
  </si>
  <si>
    <t>ТЕР</t>
  </si>
  <si>
    <t>02-01-05</t>
  </si>
  <si>
    <t>Система водоотведения</t>
  </si>
  <si>
    <t>2024-00272-00-0-ИОС3</t>
  </si>
  <si>
    <t>Новый раздел</t>
  </si>
  <si>
    <t>Канализация хозяйственно-бытовая (К1) (подвал)</t>
  </si>
  <si>
    <t>Новый подраздел</t>
  </si>
  <si>
    <t>Монтажные работы</t>
  </si>
  <si>
    <t>1</t>
  </si>
  <si>
    <t>3.16-36-1</t>
  </si>
  <si>
    <t>Прокладка трубопроводов канализации из чугунных безраструбных труб, диаметр 50 мм</t>
  </si>
  <si>
    <t>100 м</t>
  </si>
  <si>
    <t>ТСН-2001.3 Доп. 72, Сб. 16, т. 36, поз. 1</t>
  </si>
  <si>
    <t>*1,25)*1,1</t>
  </si>
  <si>
    <t>*1,15)*1,1</t>
  </si>
  <si>
    <t>Строительные работы</t>
  </si>
  <si>
    <t>ТСН-2001.3-16. Трубопроводы внутренние</t>
  </si>
  <si>
    <t>ТСН-2001.3-16-1</t>
  </si>
  <si>
    <t>Поправка: О.П. п.3.4. 6 Поправка: О.П. п.3.4.30.в</t>
  </si>
  <si>
    <t>1,1</t>
  </si>
  <si>
    <t>1.12-8-74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</si>
  <si>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50 мм</t>
  </si>
  <si>
    <t>м</t>
  </si>
  <si>
    <t>ТСН-2001.1 Доп. 79, Р. 12, о. 8, поз. 74</t>
  </si>
  <si>
    <t>2</t>
  </si>
  <si>
    <t>3.16-13-2</t>
  </si>
  <si>
    <t>Прокладка трубопроводов канализации из ПВХ труб диаметром 100 мм - 150 мм</t>
  </si>
  <si>
    <t>ТСН-2001.3 Доп. 79, Сб. 16, т. 13, поз. 2</t>
  </si>
  <si>
    <t>2,1</t>
  </si>
  <si>
    <t>1.12-1-80</t>
  </si>
  <si>
    <t>Заготовка трубная из непластифицированного поливинилхлорида, для внутренней канализации, без средств крепления, диаметр 110 мм</t>
  </si>
  <si>
    <t>ТСН-2001.1 Доп. 79, Р. 12, о. 1, поз. 80</t>
  </si>
  <si>
    <t>2,2</t>
  </si>
  <si>
    <t>1.12-5-133</t>
  </si>
  <si>
    <t>Ревизия из полиэтилена, диаметр 110 мм</t>
  </si>
  <si>
    <t>шт.</t>
  </si>
  <si>
    <t>ТСН-2001.1 Доп. 67, Р. 12, о. 5, поз. 133</t>
  </si>
  <si>
    <t>2,3</t>
  </si>
  <si>
    <t>Ревизия из полиэтилена, диаметр 110 мм /прочистки</t>
  </si>
  <si>
    <t>3</t>
  </si>
  <si>
    <t>3.16-13-1</t>
  </si>
  <si>
    <t>Прокладка трубопроводов канализации из ПВХ труб диаметром до 50 мм</t>
  </si>
  <si>
    <t>ТСН-2001.3 Доп. 79, Сб. 16, т. 13, поз. 1</t>
  </si>
  <si>
    <t>3,1</t>
  </si>
  <si>
    <t>1.12-1-79</t>
  </si>
  <si>
    <t>Заготовка трубная из непластифицированного поливинилхлорида, для внутренней канализации, без средств крепления, диаметр 50 мм</t>
  </si>
  <si>
    <t>ТСН-2001.1 Доп. 79, Р. 12, о. 1, поз. 79</t>
  </si>
  <si>
    <t>3,2</t>
  </si>
  <si>
    <t>1.12-5-97</t>
  </si>
  <si>
    <t>Ревизия из полиэтилена низкого давления, с крышкой, для канализации, диаметр 50 мм</t>
  </si>
  <si>
    <t>ТСН-2001.1 Доп. 67, Р. 12, о. 5, поз. 97</t>
  </si>
  <si>
    <t>3,3</t>
  </si>
  <si>
    <t>Ревизия из полиэтилена низкого давления, с крышкой, для канализации, диаметр 50 мм /прочистка</t>
  </si>
  <si>
    <t>4</t>
  </si>
  <si>
    <t>3.16-28-2</t>
  </si>
  <si>
    <t>Врезки в действующие внутренние сети трубопроводов канализации диаметром 100 мм</t>
  </si>
  <si>
    <t>1 врезка</t>
  </si>
  <si>
    <t>ТСН-2001.3 Доп. 79, Сб. 16, т. 28, поз. 2</t>
  </si>
  <si>
    <t>5</t>
  </si>
  <si>
    <t>3.16-33-1</t>
  </si>
  <si>
    <t>Установка противопожарных муфт на канализационных стояках из полипропиленовых труб в междуэтажных перекрытиях, муфт обжимных</t>
  </si>
  <si>
    <t>100 шт.</t>
  </si>
  <si>
    <t>ТСН-2001.3. Доп. 1-42. Сб. 16, т. 33, поз. 1</t>
  </si>
  <si>
    <t>5,1</t>
  </si>
  <si>
    <t>1.12-5-456</t>
  </si>
  <si>
    <t>Муфта противопожарная из нержавеющей стали, с вкладышем из терморасширяющейся резины, для трубы диаметром 110 мм</t>
  </si>
  <si>
    <t>ТСН-2001.1 Доп. 73, Р. 12, о. 5, поз. 456</t>
  </si>
  <si>
    <t>5,2</t>
  </si>
  <si>
    <t>1.12-5-542</t>
  </si>
  <si>
    <t>Муфта противопожарная из нержавеющей стали, с вкладышем из терморасширяющейся резины, для трубы диаметром 50 мм</t>
  </si>
  <si>
    <t>ТСН-2001.1 Доп. 67, Р. 12, о. 5, поз. 542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</si>
  <si>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</si>
  <si>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</si>
  <si>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</si>
  <si>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</si>
  <si>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</si>
  <si>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</si>
  <si>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</si>
  <si>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</si>
  <si>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</si>
  <si>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</si>
  <si>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</si>
  <si>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</si>
  <si>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</si>
  <si>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</si>
  <si>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</si>
  <si>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</si>
  <si>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</si>
  <si>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</si>
  <si>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</si>
  <si>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</si>
  <si>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</si>
  <si>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</si>
  <si>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</si>
  <si>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</si>
  <si>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</si>
  <si>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</si>
  <si>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</si>
  <si>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</si>
  <si>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</si>
  <si>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</si>
  <si>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</si>
  <si>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</si>
  <si>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</si>
  <si>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</si>
  <si>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</si>
  <si>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</si>
  <si>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</si>
  <si>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</si>
  <si>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</si>
  <si>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</si>
  <si>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</si>
  <si>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</si>
  <si>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</si>
  <si>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</si>
  <si>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</si>
  <si>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</si>
  <si>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</si>
  <si>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</si>
  <si>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</si>
  <si>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</si>
  <si>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</si>
  <si>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</si>
  <si>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</si>
  <si>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</si>
  <si>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Канализация хозяйственно-бытовая напорная (К1н) (подвал)</t>
  </si>
  <si>
    <t>6</t>
  </si>
  <si>
    <t>3.16-7-5</t>
  </si>
  <si>
    <t>Прокладка трубопроводов водоснабжения из стальных водогазопроводных оцинкованных труб диаметром 40 мм</t>
  </si>
  <si>
    <t>100 м трубопровода</t>
  </si>
  <si>
    <t>ТСН-2001.3 Доп. 79, Сб. 16, т. 7, поз. 5</t>
  </si>
  <si>
    <t>6,1</t>
  </si>
  <si>
    <t>1.12-2-1164</t>
  </si>
  <si>
    <t>Хомуты из оцинкованной стали с резиновыми прокладками для жесткого и скользящего крепления полипропиленовых труб, наружный диаметр 32 мм /ф40мм</t>
  </si>
  <si>
    <t>ТСН-2001.1 Доп. 46, Р. 12, о. 2, поз. 1164</t>
  </si>
  <si>
    <t>6,2</t>
  </si>
  <si>
    <t>1.13-4-129</t>
  </si>
  <si>
    <t>Кран шаровой, латунный, полнопроходной, муфтовый, 11б27п1, номинальное давление PN 1,6 МПа, номинальный диаметр DN 40 мм</t>
  </si>
  <si>
    <t>ТСН-2001.1 Доп. 73, Р. 13, о. 4, поз. 129</t>
  </si>
  <si>
    <t>6,3</t>
  </si>
  <si>
    <t>1.12-1-56</t>
  </si>
  <si>
    <t>Узел трубопровода из стальных водогазопроводных оцинкованных труб, с гильзами, для водоснабжения, диаметр условного прохода 40 мм</t>
  </si>
  <si>
    <t>ТСН-2001.1 Доп. 79, Р. 12, о. 1, поз. 56</t>
  </si>
  <si>
    <t>7</t>
  </si>
  <si>
    <t>1.13-3-41</t>
  </si>
  <si>
    <t>Клапан обратный общего назначения, латунный, с внутренней резьбой, температура до +100°С, номинальное давление PN 1,0 МПа, номинальный диаметр DN 40 мм</t>
  </si>
  <si>
    <t>ТСН-2001.1 Доп. 79, Р. 13, о. 3, поз. 41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</si>
  <si>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</si>
  <si>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</si>
  <si>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1  ШТ.</t>
  </si>
  <si>
    <t>ТСН-2001.3 Доп. 79, Сб. 16, т. 15, поз. 2</t>
  </si>
  <si>
    <t>8</t>
  </si>
  <si>
    <t>4.11-16-1</t>
  </si>
  <si>
    <t>Монтаж механизма исполнительного массой до 20 кг</t>
  </si>
  <si>
    <t>ТСН-2001.4 Доп. 68, Сб. 11, т. 16, поз. 1</t>
  </si>
  <si>
    <t>*1,1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</si>
  <si>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</si>
  <si>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</si>
  <si>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</si>
  <si>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Гл.12.Прил.8.п.8. 5_12.00.01.11.003</t>
  </si>
  <si>
    <t>8,1</t>
  </si>
  <si>
    <t>КА 1</t>
  </si>
  <si>
    <t>Насосная установка  Q=3,75м^3/ч; Н=8,8м; U=1х220В; N=0,6кВт CITILIFT TRIO</t>
  </si>
  <si>
    <t>Сметная стоимость оборудования</t>
  </si>
  <si>
    <t>ТСН-2001.13. Сметная стоимость оборудования</t>
  </si>
  <si>
    <t>ТСН-2001.13</t>
  </si>
  <si>
    <t>[49 634,82 / 1,2 /  7,66] +  3% Трансп +  1,2% Заг.скл</t>
  </si>
  <si>
    <t>1,2</t>
  </si>
  <si>
    <t>3.17-10-1</t>
  </si>
  <si>
    <t>Установка насосов погружных центробежных фекальных с электродвигателем производительностью 10 м3/час</t>
  </si>
  <si>
    <t>ТСН-2001.3 Доп. 79, Сб. 17, т. 10, поз. 1</t>
  </si>
  <si>
    <t>ТСН-2001.3-17. Водопровод и канализация - внутренние устройства</t>
  </si>
  <si>
    <t>ТСН-2001.3-17-1</t>
  </si>
  <si>
    <t>9</t>
  </si>
  <si>
    <t>3.16-7-4</t>
  </si>
  <si>
    <t>Прокладка трубопроводов водоснабжения из стальных водогазопроводных оцинкованных труб диаметром 32 мм</t>
  </si>
  <si>
    <t>ТСН-2001.3 Доп. 79, Сб. 16, т. 7, поз. 4</t>
  </si>
  <si>
    <t>9,1</t>
  </si>
  <si>
    <t>Хомуты из оцинкованной стали с резиновыми прокладками для жесткого и скользящего крепления полипропиленовых труб, наружный диаметр 32 мм</t>
  </si>
  <si>
    <t>9,2</t>
  </si>
  <si>
    <t>1.13-4-128</t>
  </si>
  <si>
    <t>Кран шаровой, латунный, полнопроходной, муфтовый, 11б27п1, номинальное давление PN 1,6 МПа, номинальный диаметр DN 32 мм</t>
  </si>
  <si>
    <t>ТСН-2001.1 Доп. 73, Р. 13, о. 4, поз. 128</t>
  </si>
  <si>
    <t>9,3</t>
  </si>
  <si>
    <t>1.12-5-180</t>
  </si>
  <si>
    <t>Уголок 90° из полипропилена PP-R тип 3 (PRC-R), ГОСТ 32415-2013, наружный диаметр 32 мм</t>
  </si>
  <si>
    <t>ТСН-2001.1 Доп. 77, Р. 12, о. 5, поз. 180</t>
  </si>
  <si>
    <t>9,4</t>
  </si>
  <si>
    <t>1.12-5-881</t>
  </si>
  <si>
    <t>Муфта из полипропилена PP-R, ГОСТ 32415-2013, комбинированная с металлом, под ключ, номинальное давление PN 25, номинальный диаметр DN 32 мм, наружная резьба 1''</t>
  </si>
  <si>
    <t>ТСН-2001.1 Доп. 79, Р. 12, о. 5, поз. 881</t>
  </si>
  <si>
    <t>9,5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</si>
  <si>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</si>
  <si>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</si>
  <si>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</si>
  <si>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10</t>
  </si>
  <si>
    <t>1.13-3-40</t>
  </si>
  <si>
    <t>Клапан обратный общего назначения, латунный, с внутренней резьбой, температура до +100°С, номинальное давление PN 1,0 МПа, номинальный диаметр DN 32 мм</t>
  </si>
  <si>
    <t>ТСН-2001.1 Доп. 73, Р. 13, о. 3, поз. 40</t>
  </si>
  <si>
    <t>11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</si>
  <si>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</si>
  <si>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</si>
  <si>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ТСН-2001.3 Доп. 72, Сб. 16, т. 29, поз. 1</t>
  </si>
  <si>
    <t>12</t>
  </si>
  <si>
    <t>12,1</t>
  </si>
  <si>
    <t>КА 2</t>
  </si>
  <si>
    <t>Канализационная установка Q=1,67л//с; Н=6м; U=1х220В; N=0,3кВт САН-300 Профи</t>
  </si>
  <si>
    <t>[13 270 / 1,2 /  7,66] +  3% Трансп +  1,2% Заг.скл</t>
  </si>
  <si>
    <t>Канализация хозяйственно-бытовая (К1) (Надземная часть. Стояки и отводы)</t>
  </si>
  <si>
    <t>13</t>
  </si>
  <si>
    <t>13,1</t>
  </si>
  <si>
    <t>13,2</t>
  </si>
  <si>
    <t>13,3</t>
  </si>
  <si>
    <t>14</t>
  </si>
  <si>
    <t>14,1</t>
  </si>
  <si>
    <t>14,2</t>
  </si>
  <si>
    <t>14,3</t>
  </si>
  <si>
    <t>15</t>
  </si>
  <si>
    <t>15,1</t>
  </si>
  <si>
    <t>15,2</t>
  </si>
  <si>
    <t>16</t>
  </si>
  <si>
    <t>4.11-2-1</t>
  </si>
  <si>
    <t>Установка прибора на резьбовых соединениях</t>
  </si>
  <si>
    <t>ТСН-2001.4 Доп. 67, Сб. 11, т. 2, поз. 1</t>
  </si>
  <si>
    <t>16,1</t>
  </si>
  <si>
    <t>1.19-12-130</t>
  </si>
  <si>
    <t>Клапаны воздушные полипропиленовые для невентилируемых канализационных стояков c резиновой мембраной, двойной изолированной стенкой, уменьшителем, защитной сеткой, диаметры 50, 75, 110 мм</t>
  </si>
  <si>
    <t>ТСН-2001.1 Доп. 68, Р. 19, о. 12, поз. 130</t>
  </si>
  <si>
    <t>3.16-21-1</t>
  </si>
  <si>
    <t>Установка воронок водосточных /воздушный клапан для невентилируемой канализации</t>
  </si>
  <si>
    <t>1 воронка</t>
  </si>
  <si>
    <t>ТСН-2001.3 Доп. 72, Сб. 16, т. 21, поз. 1</t>
  </si>
  <si>
    <t>Канализация производственная (К3) (подвал)</t>
  </si>
  <si>
    <t>17</t>
  </si>
  <si>
    <t>17,1</t>
  </si>
  <si>
    <t>17,2</t>
  </si>
  <si>
    <t>КА 4</t>
  </si>
  <si>
    <t>Переходник с ПВХ/ПП на чугун 50/50</t>
  </si>
  <si>
    <t>[1 603,3 / 1,2 /  9,88] +  2% Заг.скл</t>
  </si>
  <si>
    <t>0</t>
  </si>
  <si>
    <t>18</t>
  </si>
  <si>
    <t>3.16-36-2</t>
  </si>
  <si>
    <t>Прокладка трубопроводов канализации из чугунных безраструбных труб, диаметр 100 мм</t>
  </si>
  <si>
    <t>ТСН-2001.3 Доп. 76, Сб. 16, т. 36, поз. 2</t>
  </si>
  <si>
    <t>18,1</t>
  </si>
  <si>
    <t>1.12-8-75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</si>
  <si>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100 мм</t>
  </si>
  <si>
    <t>ТСН-2001.1 Доп. 79, Р. 12, о. 8, поз. 75</t>
  </si>
  <si>
    <t>18,2</t>
  </si>
  <si>
    <t>1.12-10-16</t>
  </si>
  <si>
    <t>Ревизия чугунная, диаметр условного прохода 100 мм</t>
  </si>
  <si>
    <t>ТСН-2001.1 Доп. 79, Р. 12, о. 10, поз. 16</t>
  </si>
  <si>
    <t>18,3</t>
  </si>
  <si>
    <t>Ревизия чугунная, диаметр условного прохода 100 мм /прочистки</t>
  </si>
  <si>
    <t>18,4</t>
  </si>
  <si>
    <t>КА 3</t>
  </si>
  <si>
    <t>Переходник с ПВХ/ПП на чугун 100/110</t>
  </si>
  <si>
    <t>[2 549,5 / 1,2 /  9,88] +  2% Заг.скл</t>
  </si>
  <si>
    <t>19</t>
  </si>
  <si>
    <t>20</t>
  </si>
  <si>
    <t>20,1</t>
  </si>
  <si>
    <t>20,2</t>
  </si>
  <si>
    <t>Канализация производственная напорная (К3н) (подвал)</t>
  </si>
  <si>
    <t>21</t>
  </si>
  <si>
    <t>21,1</t>
  </si>
  <si>
    <t>21,2</t>
  </si>
  <si>
    <t>21,3</t>
  </si>
  <si>
    <t>22</t>
  </si>
  <si>
    <t>23</t>
  </si>
  <si>
    <t>24</t>
  </si>
  <si>
    <t>24,1</t>
  </si>
  <si>
    <t>Канализация производственная (К3) (Надземная часть. Стояки и отводы)</t>
  </si>
  <si>
    <t>25</t>
  </si>
  <si>
    <t>25,1</t>
  </si>
  <si>
    <t>25,2</t>
  </si>
  <si>
    <t>26</t>
  </si>
  <si>
    <t>26,1</t>
  </si>
  <si>
    <t>26,2</t>
  </si>
  <si>
    <t>26,3</t>
  </si>
  <si>
    <t>27</t>
  </si>
  <si>
    <t>27,1</t>
  </si>
  <si>
    <t>Санитарно-техническое оборудование</t>
  </si>
  <si>
    <t>28</t>
  </si>
  <si>
    <t>3.17-14-3</t>
  </si>
  <si>
    <t>Установка подвесного унитаза</t>
  </si>
  <si>
    <t>1 комплект</t>
  </si>
  <si>
    <t>ТСН-2001.3 Доп. 69, Сб. 17, т. 14, поз. 3</t>
  </si>
  <si>
    <t>28,1</t>
  </si>
  <si>
    <t>1.17-1-85</t>
  </si>
  <si>
    <t>Унитаз керамический, подвесной для систем инсталляции, безободковый, с сидением микролифт, с горизонтальным выпуском</t>
  </si>
  <si>
    <t>КОМПЛЕКТ</t>
  </si>
  <si>
    <t>ТСН-2001.1 Доп. 79, Р. 17, о. 1, поз. 85</t>
  </si>
  <si>
    <t>28,2</t>
  </si>
  <si>
    <t>1.17-2-45</t>
  </si>
  <si>
    <t>Отвод из поливинилхлорида гофрированный для унитаза, диаметр 110 мм</t>
  </si>
  <si>
    <t>ТСН-2001.1 Доп. 73, Р. 17, о. 2, поз. 45</t>
  </si>
  <si>
    <t>28,3</t>
  </si>
  <si>
    <t>1.12-8-50</t>
  </si>
  <si>
    <t>Манжета резиновая, ступенчатая или конусная, для унитазов</t>
  </si>
  <si>
    <t>ТСН-2001.1 Доп. 73, Р. 12, о. 8, поз. 50</t>
  </si>
  <si>
    <t>29</t>
  </si>
  <si>
    <t>3.17-14-1</t>
  </si>
  <si>
    <t>Установка комплекта инсталляции</t>
  </si>
  <si>
    <t>ТСН-2001.3 Доп. 69, Сб. 17, т. 14, поз. 1</t>
  </si>
  <si>
    <t>29,1</t>
  </si>
  <si>
    <t>1.17-1-83</t>
  </si>
  <si>
    <t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t>
  </si>
  <si>
    <t>ТСН-2001.1 Доп. 79, Р. 17, о. 1, поз. 83</t>
  </si>
  <si>
    <t>30</t>
  </si>
  <si>
    <t>30,1</t>
  </si>
  <si>
    <t>1.17-1-86</t>
  </si>
  <si>
    <t>Унитаз керамический, подвесной для систем инсталляции, безободковый, с сидением, с горизонтальным выпуском, для маломобильных групп населения</t>
  </si>
  <si>
    <t>ТСН-2001.1 Доп. 79, Р. 17, о. 1, поз. 86</t>
  </si>
  <si>
    <t>30,2</t>
  </si>
  <si>
    <t>30,3</t>
  </si>
  <si>
    <t>31</t>
  </si>
  <si>
    <t>3.17-14-2</t>
  </si>
  <si>
    <t>Установка комплекта инсталляции для маломобильных групп населения</t>
  </si>
  <si>
    <t>ТСН-2001.3 Доп. 69, Сб. 17, т. 14, поз. 2</t>
  </si>
  <si>
    <t>Поправка: Гл.6.Прил.2.2.п.2.2.6_06.00.01.07.001 Поправка: Гл.12.Прил.8.п.8. 5_12.00.01.11.003</t>
  </si>
  <si>
    <t>31,1</t>
  </si>
  <si>
    <t>1.17-1-84</t>
  </si>
  <si>
    <t>Система инсталляции рамного типа, для подвесных унитазов, с клавишей, два режима, объем смывного бака 9 литров, ширина 900 мм, глубина 165 мм, высота 1130 мм, с крепежными элементами, для маломобильных групп населения</t>
  </si>
  <si>
    <t>ТСН-2001.1 Доп. 79, Р. 17, о. 1, поз. 84</t>
  </si>
  <si>
    <t>32</t>
  </si>
  <si>
    <t>3.17-1-20</t>
  </si>
  <si>
    <t>Установка раковин (умывальников) керамических</t>
  </si>
  <si>
    <t>10 комплектов</t>
  </si>
  <si>
    <t>ТСН-2001.3 Доп. 80, Сб. 17, т. 1, поз. 20</t>
  </si>
  <si>
    <t>32,1</t>
  </si>
  <si>
    <t>1.17-2-8</t>
  </si>
  <si>
    <t>Сифон бутылочный латунный</t>
  </si>
  <si>
    <t>ТСН-2001.1 Доп. 73, Р. 17, о. 2, поз. 8</t>
  </si>
  <si>
    <t>32,2</t>
  </si>
  <si>
    <t>КА 5</t>
  </si>
  <si>
    <t>Умывальник для маломобильных граждан с выпуском ВсУ и сифоном. Форма прямоугольная с выемкой на фронтальной поверхности</t>
  </si>
  <si>
    <t>[9 079 / 1,2 /  9,88] +  2% Заг.скл</t>
  </si>
  <si>
    <t>33</t>
  </si>
  <si>
    <t>3.17-4-1</t>
  </si>
  <si>
    <t>Установка писсуаров настенных (одиночных)</t>
  </si>
  <si>
    <t>ТСН-2001.3 Доп. 72, Сб. 17, т. 4, поз. 1</t>
  </si>
  <si>
    <t>33,1</t>
  </si>
  <si>
    <t>1.13-4-2</t>
  </si>
  <si>
    <t>Кран писсуарный, латунный, настенный, с пластиковыми ручками, номинальный диаметр DN 15 мм</t>
  </si>
  <si>
    <t>ТСН-2001.1 Доп. 67, Р. 13, о. 4, поз. 2</t>
  </si>
  <si>
    <t>33,2</t>
  </si>
  <si>
    <t>КА 21</t>
  </si>
  <si>
    <t>Писсуар подвесной в комплекте с арматурой</t>
  </si>
  <si>
    <t>[8 835 / 1,2 /  9,88] +  2% Заг.скл</t>
  </si>
  <si>
    <t>34</t>
  </si>
  <si>
    <t>34,1</t>
  </si>
  <si>
    <t>КА 22</t>
  </si>
  <si>
    <t>Инсталляция для подвесного унитаза</t>
  </si>
  <si>
    <t>[10 397 / 1,2 /  9,88] +  2% Заг.скл</t>
  </si>
  <si>
    <t>35</t>
  </si>
  <si>
    <t>3.17-1-11</t>
  </si>
  <si>
    <t>Установка трапов диаметром 50 мм Инсталляция для подвесного унитаза</t>
  </si>
  <si>
    <t>ТСН-2001.3 Доп. 68, Сб. 17, т. 1, поз. 11</t>
  </si>
  <si>
    <t>35,1</t>
  </si>
  <si>
    <t>КА 6</t>
  </si>
  <si>
    <t>Душевой лоток (пристенная установка) для линейного отведения воды с «сухим» сифоном DN50, с материалом для монтажа, с подрамником из нержавеющей стали с решеткой</t>
  </si>
  <si>
    <t>[12 755 / 1,2 /  9,88] +  2% Заг.скл</t>
  </si>
  <si>
    <t>36</t>
  </si>
  <si>
    <t>36,1</t>
  </si>
  <si>
    <t>36,2</t>
  </si>
  <si>
    <t>1.17-2-25</t>
  </si>
  <si>
    <t>Выпуск пластмассовый к санитарно-техническим приборам</t>
  </si>
  <si>
    <t>ТСН-2001.1 Доп. 67, Р. 17, о. 2, поз. 25</t>
  </si>
  <si>
    <t>36,3</t>
  </si>
  <si>
    <t>КА 7</t>
  </si>
  <si>
    <t>Раковина/умывальник с выпуском ВсУ и сифоном  СБУ (с/у )</t>
  </si>
  <si>
    <t>[2 940 / 1,2 /  9,88] +  2% Заг.скл</t>
  </si>
  <si>
    <t>36,4</t>
  </si>
  <si>
    <t>КА 8</t>
  </si>
  <si>
    <t>Настенный полупьедестал</t>
  </si>
  <si>
    <t>[2 847 / 1,2 /  9,88] +  2% Заг.скл</t>
  </si>
  <si>
    <t>37</t>
  </si>
  <si>
    <t>Установка трапов диаметром 50 мм</t>
  </si>
  <si>
    <t>37,1</t>
  </si>
  <si>
    <t>1.17-1-69</t>
  </si>
  <si>
    <t>Трап полиэтиленовый с вертикальным отводом, с решеткой из нержавеющей стали, условный диаметр 50/75/110</t>
  </si>
  <si>
    <t>ТСН-2001.1 Доп. 79, Р. 17, о. 1, поз. 69</t>
  </si>
  <si>
    <t>38</t>
  </si>
  <si>
    <t>38,1</t>
  </si>
  <si>
    <t>38,2</t>
  </si>
  <si>
    <t>38,3</t>
  </si>
  <si>
    <t>38,4</t>
  </si>
  <si>
    <t>39</t>
  </si>
  <si>
    <t>3.17-5-2</t>
  </si>
  <si>
    <t>Установка моек на два отделения</t>
  </si>
  <si>
    <t>ТСН-2001.3 Доп. 80, Сб. 17, т. 5, поз. 2</t>
  </si>
  <si>
    <t>40</t>
  </si>
  <si>
    <t>1.17-1-78</t>
  </si>
  <si>
    <t>Мойка из нержавеющей стали с двумя чашами</t>
  </si>
  <si>
    <t>ТСН-2001.1 Доп. 79, Р. 17, о. 1, поз. 78</t>
  </si>
  <si>
    <t>Материалы строительные</t>
  </si>
  <si>
    <t>ТСН-2001.1 Материалы строительные</t>
  </si>
  <si>
    <t>ТСН-2001.1-1</t>
  </si>
  <si>
    <t>Поправка: О.П. п.3.4.30.в</t>
  </si>
  <si>
    <t>41</t>
  </si>
  <si>
    <t>42</t>
  </si>
  <si>
    <t>43</t>
  </si>
  <si>
    <t>3.17-5-4</t>
  </si>
  <si>
    <t>Установка раковин</t>
  </si>
  <si>
    <t>ТСН-2001.3 Доп. 80, Сб. 17, т. 5, поз. 4</t>
  </si>
  <si>
    <t>Работа по установке коллективных раковин определяется по кол-ву смесителей на каждую раковину</t>
  </si>
  <si>
    <t>43,1</t>
  </si>
  <si>
    <t>КА 9</t>
  </si>
  <si>
    <t>Раковина/умывальник индивидуального изготовления (общего пользования на 2 смесителя). Материал - искусств. камень</t>
  </si>
  <si>
    <t>[138 500 / 1,2 /  9,88] +  2% Заг.скл</t>
  </si>
  <si>
    <t>43,2</t>
  </si>
  <si>
    <t>КА 10</t>
  </si>
  <si>
    <t>Раковина/умывальник индивидуального изготовления (общего пользования на 3 смесителя). Материал - искусств. камень</t>
  </si>
  <si>
    <t>[151 811,5 / 1,2 /  9,88] +  2% Заг.скл</t>
  </si>
  <si>
    <t>43,3</t>
  </si>
  <si>
    <t>КА 11</t>
  </si>
  <si>
    <t>Раковина/умывальник индивидуального изготовления (общего пользования на 6 смесителей). Материал - искусств. камень</t>
  </si>
  <si>
    <t>[262 200 / 1,2 /  9,88] +  2% Заг.скл</t>
  </si>
  <si>
    <t>43,4</t>
  </si>
  <si>
    <t>44</t>
  </si>
  <si>
    <t>44,1</t>
  </si>
  <si>
    <t>КА 19</t>
  </si>
  <si>
    <t>Тумба с раковиной в учебные классы и лаборантские Размер 400х300х500</t>
  </si>
  <si>
    <t>компл.</t>
  </si>
  <si>
    <t>[12 150 / 1,2 /  7,66] +  3% Трансп +  1,2% Заг.скл</t>
  </si>
  <si>
    <t>45</t>
  </si>
  <si>
    <t>3.10-33-1</t>
  </si>
  <si>
    <t>Установка штучных изделий столов, шкафов под мойки, холодильных шкафов и других</t>
  </si>
  <si>
    <t>100 изделий</t>
  </si>
  <si>
    <t>ТСН-2001.3 Доп. 79, Сб. 10, т. 33, поз. 1</t>
  </si>
  <si>
    <t>ТСН-2001.3-10. Элементы и конструкции из дерева и пластмасс</t>
  </si>
  <si>
    <t>ТСН-2001.3-10-1</t>
  </si>
  <si>
    <t>6.65-51-7</t>
  </si>
  <si>
    <t>Смена санитарно-технических приборов, смена сифонов</t>
  </si>
  <si>
    <t>ТСН-2001.6 Доп. 77, Сб. 65, т. 51, поз. 7</t>
  </si>
  <si>
    <t>*1</t>
  </si>
  <si>
    <t>Ремонтно-строительные работы</t>
  </si>
  <si>
    <t>ТСН-2001.6-65. Внутренние санитарно-технические работы: смена труб, санприборов, запорной арматуры и другое</t>
  </si>
  <si>
    <t>ТСН-2001.6-65-2</t>
  </si>
  <si>
    <t>46</t>
  </si>
  <si>
    <t>46,1</t>
  </si>
  <si>
    <t>КА 20</t>
  </si>
  <si>
    <t>Тумба с раковиной (602х465х700) для медблока</t>
  </si>
  <si>
    <t>[11 799 / 1,2 /  7,66] +  3% Трансп +  1,2% Заг.скл</t>
  </si>
  <si>
    <t>47</t>
  </si>
  <si>
    <t>48</t>
  </si>
  <si>
    <t>КА 12</t>
  </si>
  <si>
    <t>Двухоборотный сифон с гидрозатворои  ф50 с капельной воронкой для отвода конденсата от кондиционеров</t>
  </si>
  <si>
    <t>[1 200 / 1,2 /  9,88] +  2% Заг.скл</t>
  </si>
  <si>
    <t>3.16-21-2</t>
  </si>
  <si>
    <t>Установка воронок сливных диаметром 50 мм</t>
  </si>
  <si>
    <t>ТСН-2001.3 Доп. 68, Сб. 16, т. 21, поз. 2</t>
  </si>
  <si>
    <t>49</t>
  </si>
  <si>
    <t>КА 13</t>
  </si>
  <si>
    <t>Сифон для подключения к канализации технологич. оборудования</t>
  </si>
  <si>
    <t>[820 / 1,2 /  9,88] +  2% Заг.скл</t>
  </si>
  <si>
    <t>50</t>
  </si>
  <si>
    <t>3.17-1-12</t>
  </si>
  <si>
    <t>Установка трапов диаметром 100 мм</t>
  </si>
  <si>
    <t>ТСН-2001.3 Доп. 79, Сб. 17, т. 1, поз. 12</t>
  </si>
  <si>
    <t>50,1</t>
  </si>
  <si>
    <t>51</t>
  </si>
  <si>
    <t>51,1</t>
  </si>
  <si>
    <t>52</t>
  </si>
  <si>
    <t>КА 14</t>
  </si>
  <si>
    <t>Сифон для моечных ванн в пищеблок с воронкой для слива от моечных ванн с разрывом струи</t>
  </si>
  <si>
    <t>[1 400 / 1,2 /  9,88] +  2% Заг.скл</t>
  </si>
  <si>
    <t>53</t>
  </si>
  <si>
    <t>КА 15</t>
  </si>
  <si>
    <t>Сифон для рукомойника цельнометаллический  в пищеблок</t>
  </si>
  <si>
    <t>[2 450 / 1,2 /  9,88] +  2% Заг.скл</t>
  </si>
  <si>
    <t>Внутренний водосток (К2)</t>
  </si>
  <si>
    <t>Демонтажные работы</t>
  </si>
  <si>
    <t>54</t>
  </si>
  <si>
    <t>Демонтаж_Прокладка трубопроводов канализации из ПВХ труб диаметром 100 мм - 150 мм</t>
  </si>
  <si>
    <t>*0</t>
  </si>
  <si>
    <t>*0,3)*1,1</t>
  </si>
  <si>
    <t>Поправка: Гл.6.Прил.2.2.п.2.2.14_06.00.01.35.004 Поправка: О.П. п.3.4.30.в</t>
  </si>
  <si>
    <t>55</t>
  </si>
  <si>
    <t>56</t>
  </si>
  <si>
    <t>6.65-11-6</t>
  </si>
  <si>
    <t>Разборка трубопроводов центрального отопления на сварке диаметром труб до 150 мм</t>
  </si>
  <si>
    <t>ТСН-2001.6 Доп. 79, Сб. 65, т. 11, поз. 6</t>
  </si>
  <si>
    <t>ТСН-2001.6-65. Внутренние санитарно-технические работы: демонтаж и разборка</t>
  </si>
  <si>
    <t>ТСН-2001.6-65-1</t>
  </si>
  <si>
    <t>57</t>
  </si>
  <si>
    <t>6.65-1-2</t>
  </si>
  <si>
    <t>Разборка трубопроводов из водогазопроводных труб диаметром до 40 мм</t>
  </si>
  <si>
    <t>ТСН-2001.6 Доп. 79, Сб. 65, т. 1, поз. 2</t>
  </si>
  <si>
    <t>58</t>
  </si>
  <si>
    <t>Установка воронок водосточных</t>
  </si>
  <si>
    <t>58,1</t>
  </si>
  <si>
    <t>КА 16</t>
  </si>
  <si>
    <t>Воронка кровельная DN110 с листоуловителем, с электрообогревом,  с гидроизоляционным полимербитумным полотном ф500мм, с вертикальным  выпуском, с надставным элементом и противопожарной муфтой</t>
  </si>
  <si>
    <t>[5 512,7 / 1,2 /  7,66] +  3% Трансп +  1,2% Заг.скл</t>
  </si>
  <si>
    <t>59</t>
  </si>
  <si>
    <t>59,1</t>
  </si>
  <si>
    <t>1.12-2-1167</t>
  </si>
  <si>
    <t>Хомуты из оцинкованной стали с резиновыми прокладками для жесткого и скользящего крепления полипропиленовых труб, наружный диаметр 110 мм</t>
  </si>
  <si>
    <t>ТСН-2001.1 Доп. 46, Р. 12, о. 2, поз. 1167</t>
  </si>
  <si>
    <t>59,2</t>
  </si>
  <si>
    <t>1.12-5-40</t>
  </si>
  <si>
    <t>Трубы из непластифицированного ПВХ, номинальный наружный диаметр DN 110 мм, толщина стенки 3,2 мм, для водостоков</t>
  </si>
  <si>
    <t>ТСН-2001.1 Доп. 73, Р. 12, о. 5, поз. 40</t>
  </si>
  <si>
    <t>59,3</t>
  </si>
  <si>
    <t>59,4</t>
  </si>
  <si>
    <t>Ревизия из полиэтилена, диаметр 110 мм /прочистка</t>
  </si>
  <si>
    <t>60</t>
  </si>
  <si>
    <t>60,1</t>
  </si>
  <si>
    <t>Хомуты из оцинкованной стали с резиновыми прокладками для жесткого и скользящего крепления полипропиленовых труб, наружный диаметр 110 мм /160 мм</t>
  </si>
  <si>
    <t>60,2</t>
  </si>
  <si>
    <t>1.12-5-38</t>
  </si>
  <si>
    <t>Трубы безнапорные из непластифицированного ПВХ, номинальный наружный диаметр DN 160 мм, толщина стенки 3,6 мм, для внешней канализации</t>
  </si>
  <si>
    <t>ТСН-2001.1 Доп. 79, Р. 12, о. 5, поз. 38</t>
  </si>
  <si>
    <t>60,3</t>
  </si>
  <si>
    <t>Ревизия из полиэтилена, диаметр 110 мм /прочистка ф160мм</t>
  </si>
  <si>
    <t>61</t>
  </si>
  <si>
    <t>61,1</t>
  </si>
  <si>
    <t>62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</si>
  <si>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</si>
  <si>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</si>
  <si>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</si>
  <si>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</si>
  <si>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ТСН-2001.3-26. Теплоизоляционные работы</t>
  </si>
  <si>
    <t>ТСН-2001.3-26-1</t>
  </si>
  <si>
    <t>62,1</t>
  </si>
  <si>
    <t>1.1-1-3135</t>
  </si>
  <si>
    <t>ТСН-2001.1 Доп. 67, Р. 1, о. 1, поз. 3135</t>
  </si>
  <si>
    <t>62,2</t>
  </si>
  <si>
    <t>1.1-1-3854</t>
  </si>
  <si>
    <t>ТСН-2001.1 Доп. 79, Р. 1, о. 1, поз. 3854</t>
  </si>
  <si>
    <t>63</t>
  </si>
  <si>
    <t>3.16-9-6</t>
  </si>
  <si>
    <t>Прокладка трубопроводов отопления и газоснабжения из стальных бесшовных труб диаметром 150 мм</t>
  </si>
  <si>
    <t>ТСН-2001.3 Доп. 79, Сб. 16, т. 9, поз. 6</t>
  </si>
  <si>
    <t>63,1</t>
  </si>
  <si>
    <t>1.12-6-209</t>
  </si>
  <si>
    <t>Трубы стальные бесшовные горячедеформированные со снятой фаской из стали марок 15, 20, 25, ГОСТ 8732-78, наружный диаметр 159 мм, толщина стенки 6 мм</t>
  </si>
  <si>
    <t>ТСН-2001.1 Доп. 79, Р. 12, о. 6, поз. 209</t>
  </si>
  <si>
    <t>63,2</t>
  </si>
  <si>
    <t>КА 17</t>
  </si>
  <si>
    <t>Патрубок раструбный с фланцем НПВХ 150х160</t>
  </si>
  <si>
    <t>[4 020 / 1,2 /  9,88] +  2% Заг.скл</t>
  </si>
  <si>
    <t>3.16-10-7</t>
  </si>
  <si>
    <t>Прокладка трубопроводов отопления и водоснабжения из стальных электросварных труб диаметром 150 мм</t>
  </si>
  <si>
    <t>ТСН-2001.3 Доп. 79, Сб. 16, т. 10, поз. 7</t>
  </si>
  <si>
    <t>1.12-1-51</t>
  </si>
  <si>
    <t>Узел трубопровода отопления, водоснабжения из стальных электросварных труб, с гильзами, наружный диаметр (толщина стенки) 159х4,5 мм</t>
  </si>
  <si>
    <t>ТСН-2001.1 Доп. 79, Р. 12, о. 1, поз. 51</t>
  </si>
  <si>
    <t>64</t>
  </si>
  <si>
    <t>64,1</t>
  </si>
  <si>
    <t>65</t>
  </si>
  <si>
    <t>66</t>
  </si>
  <si>
    <t>3.16-29-3</t>
  </si>
  <si>
    <t>Гидравлическое испытание трубопроводов систем отопления, водопровода и горячего водоснабжения диаметром до 200 мм</t>
  </si>
  <si>
    <t>ТСН-2001.3 Доп. 72, Сб. 16, т. 29, поз. 3</t>
  </si>
  <si>
    <t>Канализация дренажная (К.Н.)</t>
  </si>
  <si>
    <t>67</t>
  </si>
  <si>
    <t>67,1</t>
  </si>
  <si>
    <t>67,2</t>
  </si>
  <si>
    <t>67,3</t>
  </si>
  <si>
    <t>68</t>
  </si>
  <si>
    <t>69</t>
  </si>
  <si>
    <t>69,1</t>
  </si>
  <si>
    <t>69,2</t>
  </si>
  <si>
    <t>1.13-4-64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</si>
  <si>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32 мм</t>
  </si>
  <si>
    <t>ТСН-2001.1 Доп. 73, Р. 13, о. 4, поз. 64</t>
  </si>
  <si>
    <t>69,3</t>
  </si>
  <si>
    <t>70</t>
  </si>
  <si>
    <t>71</t>
  </si>
  <si>
    <t>72</t>
  </si>
  <si>
    <t>72,1</t>
  </si>
  <si>
    <t>КА 23</t>
  </si>
  <si>
    <t>Насос дренажный Q=10м^3/ч; Н=10м; U=3х380В; N=1,1кВт Гном 10-10Г</t>
  </si>
  <si>
    <t>[83 000 / 1,2 /  7,66] +  3% Трансп +  1,2% Заг.скл</t>
  </si>
  <si>
    <t>1.15-4-1</t>
  </si>
  <si>
    <t>Насос дренажный, центробежный, погружной, одноступенчатый, моноблочный, типа ГНОМ 10-10, температура перекачиваемой жидкости до +35°С, подача 10 м3/ч, напор 10 м, с 3-фазным электродвигателем мощностью 0,75 кВт, частота вращения 3000 об/мин</t>
  </si>
  <si>
    <t>ТСН-2001.1 Доп. 79, Р. 15, о. 4, поз. 1</t>
  </si>
  <si>
    <t>73</t>
  </si>
  <si>
    <t>73,1</t>
  </si>
  <si>
    <t>КА 18</t>
  </si>
  <si>
    <t>Насос дренажный Q=7м^3/ч; Н=7м; U=1х220В; N=0,6кВт ГНОМ 7-7</t>
  </si>
  <si>
    <t>[8 271 / 1,2 /  7,66] +  3% Трансп +  1,2%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</si>
  <si>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</si>
  <si>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</si>
  <si>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</si>
  <si>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</si>
  <si>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</si>
  <si>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</si>
  <si>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</si>
  <si>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</si>
  <si>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</si>
  <si>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</si>
  <si>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</si>
  <si>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</si>
  <si>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</si>
  <si>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</si>
  <si>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</si>
  <si>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</si>
  <si>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80, ремонт</t>
  </si>
  <si>
    <t>217/80</t>
  </si>
  <si>
    <t>Коэффициенты к ТСН-2001.13-2 Дополнение 46</t>
  </si>
  <si>
    <t>62/46</t>
  </si>
  <si>
    <t>Базовый ровень цен</t>
  </si>
  <si>
    <t>_OBSM_</t>
  </si>
  <si>
    <t>9999990008</t>
  </si>
  <si>
    <t>Трудозатраты рабочих</t>
  </si>
  <si>
    <t>чел.-ч.</t>
  </si>
  <si>
    <t>2.1-18-10</t>
  </si>
  <si>
    <t>ТСН-2001.2. Доп. 68. п.1-18-10 (183004)</t>
  </si>
  <si>
    <t>Автомобили грузовые бортовые, грузоподъемность до 10 т</t>
  </si>
  <si>
    <t>маш.-ч</t>
  </si>
  <si>
    <t>)*1,25)*1,1</t>
  </si>
  <si>
    <t>9999990009</t>
  </si>
  <si>
    <t>2.1-30-102</t>
  </si>
  <si>
    <t>ТСН-2001.2. Доп. 68. п.1-30-102 (303704)</t>
  </si>
  <si>
    <t>Дрели, мощность до 800 Вт</t>
  </si>
  <si>
    <t>2.1-30-28</t>
  </si>
  <si>
    <t>ТСН-2001.2. Доп. 68. п.1-30-28 (306204)</t>
  </si>
  <si>
    <t>Пилы маятниковые электрические</t>
  </si>
  <si>
    <t>2.1-3-38</t>
  </si>
  <si>
    <t>ТСН-2001.2. Доп. 68. п.1-3-38 (032009)</t>
  </si>
  <si>
    <t>Краны на автомобильном ходу, грузоподъемность до 16 т</t>
  </si>
  <si>
    <t>1.1-1-115</t>
  </si>
  <si>
    <t>ТСН-2001.1. Доп. 1-42. Р. 1, о. 1, поз. 115</t>
  </si>
  <si>
    <t>Ветошь</t>
  </si>
  <si>
    <t>кг</t>
  </si>
  <si>
    <t>1.1-1-118</t>
  </si>
  <si>
    <t>ТСН-2001.1. Доп. 1-42. Р. 1, о. 1, поз. 118</t>
  </si>
  <si>
    <t>Вода</t>
  </si>
  <si>
    <t>м3</t>
  </si>
  <si>
    <t>2.1-18-7</t>
  </si>
  <si>
    <t>ТСН-2001.2. Доп. 68. п.1-18-7 (183001)</t>
  </si>
  <si>
    <t>Автомобили грузовые бортовые, грузоподъемность до 5 т</t>
  </si>
  <si>
    <t>1.1-1-8114</t>
  </si>
  <si>
    <t>ТСН-2001.1 Доп. 79, Р. 1, о. 1, поз. 8114</t>
  </si>
  <si>
    <t>Болты стальные с шестигранной головкой с гайками и шайбами, М16, длина от 25 до 200 мм</t>
  </si>
  <si>
    <t>1.12-5-64</t>
  </si>
  <si>
    <t>ТСН-2001.1 Доп. 67, Р. 12, о. 5, поз. 64</t>
  </si>
  <si>
    <t>Кольцо резиновое, уплотнительное, для труб канализации из ПВХ</t>
  </si>
  <si>
    <t>1.1-1-1338</t>
  </si>
  <si>
    <t>ТСН-2001.1 Доп. 79, Р. 1, о. 1, поз. 1338</t>
  </si>
  <si>
    <t>Цемент гипсоглиноземистый расширяющийся ГОСТ 11052-74</t>
  </si>
  <si>
    <t>т</t>
  </si>
  <si>
    <t>1.1-1-740</t>
  </si>
  <si>
    <t>ТСН-2001.1 Доп. 79, Р. 1, о. 1, поз. 740</t>
  </si>
  <si>
    <t>Пакля пропитанная</t>
  </si>
  <si>
    <t>2.1-13-10</t>
  </si>
  <si>
    <t>ТСН-2001.2. Доп. 68. п.1-13-10 (135201)</t>
  </si>
  <si>
    <t>Инверторы для ручной дуговой сварки, сварочный ток до 400 А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</si>
  <si>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</si>
  <si>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</si>
  <si>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</si>
  <si>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1.1-1-258</t>
  </si>
  <si>
    <t>ТСН-2001.1 Доп. 79, Р. 1, о. 1, поз. 258</t>
  </si>
  <si>
    <t>Известь хлорная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</si>
  <si>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</si>
  <si>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</si>
  <si>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</si>
  <si>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</si>
  <si>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</si>
  <si>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</si>
  <si>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</si>
  <si>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</si>
  <si>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</si>
  <si>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</si>
  <si>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</si>
  <si>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</si>
  <si>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1.1-1-969</t>
  </si>
  <si>
    <t>ТСН-2001.1 Доп. 79, Р. 1, о. 1, поз. 969</t>
  </si>
  <si>
    <t>Проволока электродная порошковая для дуговой сварки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</si>
  <si>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</si>
  <si>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</si>
  <si>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</si>
  <si>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</si>
  <si>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</si>
  <si>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</si>
  <si>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</si>
  <si>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</si>
  <si>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</si>
  <si>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</si>
  <si>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</si>
  <si>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</si>
  <si>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2.1-4-23</t>
  </si>
  <si>
    <t>ТСН-2001.2. Доп. 68. п.1-4-23 (042006)</t>
  </si>
  <si>
    <t>Вышки телескопические на автомобильном шасси, высота до 25 м, грузоподъемность до 300 кг</t>
  </si>
  <si>
    <t>1.1-1-1003</t>
  </si>
  <si>
    <t>ТСН-2001.1 Доп. 79, Р. 1, о. 1, поз. 1003</t>
  </si>
  <si>
    <t>Резина техническая, прессованная</t>
  </si>
  <si>
    <t>1.1-1-1669</t>
  </si>
  <si>
    <t>ТСН-2001.1 Доп. 79, Р. 1, о. 1, поз. 1669</t>
  </si>
  <si>
    <t>Электроды, типа Э-42А, диаметр от 4 до 6 мм</t>
  </si>
  <si>
    <t>1.12-9-3</t>
  </si>
  <si>
    <t>ТСН-2001.1 Доп. 80, Р. 12, о. 9, поз. 3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</si>
  <si>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40 мм</t>
  </si>
  <si>
    <t>1.12-9-4</t>
  </si>
  <si>
    <t>ТСН-2001.1 Доп. 80, Р. 12, о. 9, поз. 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</si>
  <si>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</si>
  <si>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9999990002</t>
  </si>
  <si>
    <t>Масса оборудования</t>
  </si>
  <si>
    <t>1.1-1-1566</t>
  </si>
  <si>
    <t>ТСН-2001.1 Доп. 79, Р. 1, о. 1, поз. 1566</t>
  </si>
  <si>
    <t>Электроды, типа Э-42, Э-46, Э-50, диаметр от 4 до 6 мм</t>
  </si>
  <si>
    <t>1.1-1-296</t>
  </si>
  <si>
    <t>ТСН-2001.1 Доп. 79, Р. 1, о. 1, поз. 296</t>
  </si>
  <si>
    <t>Каболка</t>
  </si>
  <si>
    <t>1.1-1-3555</t>
  </si>
  <si>
    <t>ТСН-2001.1 Доп. 68, Р. 1, о. 1, поз. 3555</t>
  </si>
  <si>
    <t>Смазка универсальная, силиконовая, водостойкая, диапазон температур применения от -50 до +230°С, тюбик 30 г</t>
  </si>
  <si>
    <t>2.1-30-10</t>
  </si>
  <si>
    <t>ТСН-2001.2. Доп. 68. п.1-30-10 (304101)</t>
  </si>
  <si>
    <t>Перфораторы, мощность до 800 Вт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</si>
  <si>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</si>
  <si>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</si>
  <si>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</si>
  <si>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2.1-30-56</t>
  </si>
  <si>
    <t>ТСН-2001.2. Доп. 68. п.1-30-56 (309101)</t>
  </si>
  <si>
    <t>Шуруповерты</t>
  </si>
  <si>
    <t>1.1-1-2085</t>
  </si>
  <si>
    <t>ТСН-2001.1 Доп. 79, Р. 1, о. 1, поз. 2085</t>
  </si>
  <si>
    <t>Герметик силиконовый</t>
  </si>
  <si>
    <t>л</t>
  </si>
  <si>
    <t>1.7-3-131</t>
  </si>
  <si>
    <t>ТСН-2001.1 Доп. 65, Р. 7, о. 3, поз. 131</t>
  </si>
  <si>
    <t>Бур с наконечником из твердого сплава, с хвостовиком SDS-plus, диаметр 12 мм, длина 210 мм</t>
  </si>
  <si>
    <t>1.1-1-1502</t>
  </si>
  <si>
    <t>ТСН-2001.1 Доп. 79, Р. 1, о. 1, поз. 1502</t>
  </si>
  <si>
    <t>Шурупы с потайной головкой, черные, диаметр 8 мм, длина 100 мм</t>
  </si>
  <si>
    <t>1.1-1-238</t>
  </si>
  <si>
    <t>ТСН-2001.1 Доп. 80, Р. 1, о. 1, поз. 238</t>
  </si>
  <si>
    <t>Дюбель пластмассовый</t>
  </si>
  <si>
    <t>1.1-1-8044</t>
  </si>
  <si>
    <t>ТСН-2001.1 Доп. 79, Р. 1, о. 1, поз. 8044</t>
  </si>
  <si>
    <t>Замазка сантехническая, резиновая, влагонепроницаемая, нетвердеющая, без органических растворителей</t>
  </si>
  <si>
    <t>9999990007</t>
  </si>
  <si>
    <t>Стоимость прочих машин (ЭСН)</t>
  </si>
  <si>
    <t>руб.</t>
  </si>
  <si>
    <t>9999990006</t>
  </si>
  <si>
    <t>Стоимость прочих материалов (ЭСН)</t>
  </si>
  <si>
    <t>1.1-1-132</t>
  </si>
  <si>
    <t>ТСН-2001.1 Доп. 79, Р. 1, о. 1, поз. 132</t>
  </si>
  <si>
    <t>Гвозди строительные</t>
  </si>
  <si>
    <t>1.1-1-924</t>
  </si>
  <si>
    <t>ТСН-2001.1 Доп. 79, Р. 1, о. 1, поз. 924</t>
  </si>
  <si>
    <t>Поковки строительные (скобы, закрепы, хомуты) простые, масса от 2,5 до 4 кг</t>
  </si>
  <si>
    <t>2.1-13-16</t>
  </si>
  <si>
    <t>ТСН-2001.2. Доп. 68. п.1-13-16 (136301)</t>
  </si>
  <si>
    <t>Аппараты для газовой сварки и резки (комплект оборудования)</t>
  </si>
  <si>
    <t>9999990001</t>
  </si>
  <si>
    <t>Масса мусора</t>
  </si>
  <si>
    <t>1.1-1-3610</t>
  </si>
  <si>
    <t>ТСН-2001.1 Доп. 79, Р. 1, о. 1, поз. 3610</t>
  </si>
  <si>
    <t>Обезжириватель (очиститель) на основе метилэтилкетона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</si>
  <si>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</si>
  <si>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</si>
  <si>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</si>
  <si>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1.1-1-464</t>
  </si>
  <si>
    <t>ТСН-2001.1 Доп. 79, Р. 1, о. 1, поз. 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</si>
  <si>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</si>
  <si>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1.1-1-1664</t>
  </si>
  <si>
    <t>ТСН-2001.1 Доп. 79, Р. 1, о. 1, поз. 1664</t>
  </si>
  <si>
    <t>Проволока сварочная, марка СВ-08 Г2С, диаметр 2 мм</t>
  </si>
  <si>
    <t>1.3-2-133</t>
  </si>
  <si>
    <t>ТСН-2001.1 Доп. 79, Р. 3, о. 2, поз. 133</t>
  </si>
  <si>
    <t>Раствор цементный, марка М200 Пк2 F50</t>
  </si>
  <si>
    <t>1461070000</t>
  </si>
  <si>
    <t>Комплекты деталей трубопроводов из чугуна</t>
  </si>
  <si>
    <t>1468070000</t>
  </si>
  <si>
    <t>Средства для крепления труб</t>
  </si>
  <si>
    <t>2249312000</t>
  </si>
  <si>
    <t>Трубные заготовки ПВХ</t>
  </si>
  <si>
    <t>3700000000</t>
  </si>
  <si>
    <t>Арматура трубопроводная</t>
  </si>
  <si>
    <t>4925200000</t>
  </si>
  <si>
    <t>Муфты надвижные чугунные для трубопроводов канализации</t>
  </si>
  <si>
    <t>Тройники чугунные для трубопроводов канализации</t>
  </si>
  <si>
    <t>Заглушки чугунные канализационные</t>
  </si>
  <si>
    <t>4926231000</t>
  </si>
  <si>
    <t>Муфты противопожарные</t>
  </si>
  <si>
    <t>4923020000</t>
  </si>
  <si>
    <t>Узлы укрупненные монтажные (трубопроводы) из стальных водогазопроводных оцинкованных труб с гильзами</t>
  </si>
  <si>
    <t>1468010000</t>
  </si>
  <si>
    <t>Фланцы стальные плоские приварные</t>
  </si>
  <si>
    <t>1297020000</t>
  </si>
  <si>
    <t>Болты строительные с гайками и шайбами (1297030000, 1610000000, 1620000000, 1680000000)</t>
  </si>
  <si>
    <t>4218500000</t>
  </si>
  <si>
    <t>Механизмы исполнительные</t>
  </si>
  <si>
    <t>3631820000</t>
  </si>
  <si>
    <t>Насосы</t>
  </si>
  <si>
    <t>4200000000</t>
  </si>
  <si>
    <t>Приборы, устанавливаемые на резьбовых соединениях</t>
  </si>
  <si>
    <t>5263935000</t>
  </si>
  <si>
    <t>Воронки</t>
  </si>
  <si>
    <t>4965881000</t>
  </si>
  <si>
    <t>Унитазы керамические, подвесные для систем инсталляции</t>
  </si>
  <si>
    <t>4923981000</t>
  </si>
  <si>
    <t>Системы инсталляции рамного типа, для подвесных унитазов с крепёжными элементами</t>
  </si>
  <si>
    <t>4951710000</t>
  </si>
  <si>
    <t>Сифоны бутылочные из цветных металлов, сифоны полимерные (4952400000)</t>
  </si>
  <si>
    <t>4962000000</t>
  </si>
  <si>
    <t>Умывальники керамические</t>
  </si>
  <si>
    <t>3712220000</t>
  </si>
  <si>
    <t>Краны латунные диаметром 15-20мм</t>
  </si>
  <si>
    <t>Сифоны бутылочные из цветных металлов</t>
  </si>
  <si>
    <t>4967130000</t>
  </si>
  <si>
    <t>Писсуары керамические настенные</t>
  </si>
  <si>
    <t>4947000000</t>
  </si>
  <si>
    <t>Трапы</t>
  </si>
  <si>
    <t>1.1-1-1507</t>
  </si>
  <si>
    <t>ТСН-2001.1 Доп. 79, Р. 1, о. 1, поз. 1507</t>
  </si>
  <si>
    <t>Шурупы с потайной головкой, оцинкованные, диаметр 6 мм, длина 60 мм</t>
  </si>
  <si>
    <t>1.1-1-3644</t>
  </si>
  <si>
    <t>ТСН-2001.1 Доп. 80, Р. 1, о. 1, поз. 3644</t>
  </si>
  <si>
    <t>Дюбель распорный пластмассовый, диаметр 8 мм, длина 50 мм</t>
  </si>
  <si>
    <t>4943000000</t>
  </si>
  <si>
    <t>Мойки</t>
  </si>
  <si>
    <t>4943120000</t>
  </si>
  <si>
    <t>Раковины</t>
  </si>
  <si>
    <t>4952400000</t>
  </si>
  <si>
    <t>Сифоны бутылочные полимерные</t>
  </si>
  <si>
    <t>5361750000</t>
  </si>
  <si>
    <t>Раскладка, размером 19х19 мм</t>
  </si>
  <si>
    <t>5369680000</t>
  </si>
  <si>
    <t>Кухонные подстолья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</si>
  <si>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</si>
  <si>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</si>
  <si>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</si>
  <si>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</si>
  <si>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м2</t>
  </si>
  <si>
    <t>2247120000</t>
  </si>
  <si>
    <t>Трубки из вспененного каучука, вспененного полиэтилена</t>
  </si>
  <si>
    <t>2513111000</t>
  </si>
  <si>
    <t>Клей</t>
  </si>
  <si>
    <t>4923010000</t>
  </si>
  <si>
    <t>Трубопроводы из неоцинкованных труб для отопления и газоснабжения</t>
  </si>
  <si>
    <t>4923040000</t>
  </si>
  <si>
    <t>Трубопроводы отопления и водоснабжения из стальных электросварных труб с гильзами</t>
  </si>
  <si>
    <t>*1,25</t>
  </si>
  <si>
    <t>*1,15</t>
  </si>
  <si>
    <t>)*1,25</t>
  </si>
  <si>
    <t>О.П. п.3.4. 6</t>
  </si>
  <si>
    <t>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</t>
  </si>
  <si>
    <t>Глава 12</t>
  </si>
  <si>
    <t>О.П. п.3.4.30.в</t>
  </si>
  <si>
    <t>Гл.12.Прил.8.п.8. 5_12.00.01.11.003</t>
  </si>
  <si>
    <t>*0,3</t>
  </si>
  <si>
    <t>Гл.6.Прил.2.2.п.2.2.14_06.00.01.35.004</t>
  </si>
  <si>
    <t>При демонтаже инженерных систем</t>
  </si>
  <si>
    <t>Глава 6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</si>
  <si>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</si>
  <si>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 6 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 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</si>
  <si>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</si>
  <si>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Гл.6.Прил.2.2.п.2.2.6_06.00.01.07.001 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 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</si>
  <si>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</si>
  <si>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</si>
  <si>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Гл.6.Прил.2.2.п.2.2.14_06.00.01.35.004 Наименование: При демонтаже инженерных систем 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</si>
  <si>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114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</si>
  <si>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160 мм, толщина 13 мм /толщ. 9мм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</si>
  <si>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</si>
  <si>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</si>
  <si>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</si>
  <si>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</si>
  <si>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</si>
  <si>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</si>
  <si>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</si>
  <si>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</si>
  <si>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</si>
  <si>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</si>
  <si>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</si>
  <si>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</si>
  <si>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</si>
  <si>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</si>
  <si>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</si>
  <si>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</si>
  <si>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</si>
  <si>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</si>
  <si>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</si>
  <si>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</si>
  <si>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</si>
  <si>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</si>
  <si>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этап. 02-01-05 Система водоотведения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</si>
  <si>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</si>
  <si>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ремонт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</si>
  <si>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</si>
  <si>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3.16-36-1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</si>
  <si>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t>ЗП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</si>
  <si>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</si>
  <si>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</si>
  <si>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</si>
  <si>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</si>
  <si>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</si>
  <si>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</si>
  <si>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</si>
  <si>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</si>
  <si>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по позиции:</t>
  </si>
  <si>
    <r>
      <t>3.16-13-2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</si>
  <si>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3.16-13-1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</si>
  <si>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3.16-28-2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</si>
  <si>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3.16-33-1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</si>
  <si>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t xml:space="preserve">   Итого по ТСН-2001.16</t>
  </si>
  <si>
    <t xml:space="preserve">   Итого возвратных сумм</t>
  </si>
  <si>
    <r>
      <t>3.16-7-5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</si>
  <si>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4.11-16-1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</si>
  <si>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Насосная установка  Q=3,75м^3/ч; Н=8,8м; U=1х220В; N=0,6кВт CITILIFT TRIO</t>
    </r>
    <r>
      <rPr>
        <i/>
        <sz val="10"/>
        <color rgb="FF821E82"/>
        <rFont val="Arial"/>
        <family val="2"/>
        <charset val="204"/>
      </rPr>
      <t xml:space="preserve">
5 628,51 = [49 634,82 / 1,2 /  7,66] +  3% Трансп +  1,2% Заг.скл</t>
    </r>
  </si>
  <si>
    <r>
      <t>КА 1</t>
    </r>
    <r>
      <rPr>
        <i/>
        <sz val="10"/>
        <color rgb="FF821E82"/>
        <rFont val="Arial"/>
        <family val="2"/>
        <charset val="204"/>
      </rPr>
      <t xml:space="preserve">
Поправка: Гл.12.Прил.8.п.8. 5_12.00.01.11.003</t>
    </r>
  </si>
  <si>
    <r>
      <t>3.16-7-4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</si>
  <si>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3.16-29-1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</si>
  <si>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ОБОРУДОВАНИЕ:_x000D_
Канализационная установка Q=1,67л//с; Н=6м; U=1х220В; N=0,3кВт САН-300 Профи</t>
    </r>
    <r>
      <rPr>
        <i/>
        <sz val="10"/>
        <color rgb="FF821E82"/>
        <rFont val="Arial"/>
        <family val="2"/>
        <charset val="204"/>
      </rPr>
      <t xml:space="preserve">
1 504,80 = [13 270 / 1,2 /  7,66] +  3% Трансп +  1,2% Заг.скл</t>
    </r>
  </si>
  <si>
    <r>
      <t>4.11-2-1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</si>
  <si>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1.19-12-130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</si>
  <si>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Переходник с ПВХ/ПП на чугун 50/50</t>
    </r>
    <r>
      <rPr>
        <i/>
        <sz val="10"/>
        <rFont val="Arial"/>
        <family val="2"/>
        <charset val="204"/>
      </rPr>
      <t xml:space="preserve">
137,93 = [1 603,3 / 1,2 /  9,88] +  2% Заг.скл</t>
    </r>
  </si>
  <si>
    <r>
      <t>3.16-36-2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</si>
  <si>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Переходник с ПВХ/ПП на чугун 100/110</t>
    </r>
    <r>
      <rPr>
        <i/>
        <sz val="10"/>
        <rFont val="Arial"/>
        <family val="2"/>
        <charset val="204"/>
      </rPr>
      <t xml:space="preserve">
219,34 = [2 549,5 / 1,2 /  9,88] +  2% Заг.скл</t>
    </r>
  </si>
  <si>
    <r>
      <t>3.17-14-3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</si>
  <si>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3.17-14-1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</si>
  <si>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3.17-14-2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</si>
  <si>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1.17-1-84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</si>
  <si>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3.17-1-20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</si>
  <si>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Умывальник для маломобильных граждан с выпуском ВсУ и сифоном. Форма прямоугольная с выемкой на фронтальной поверхности</t>
    </r>
    <r>
      <rPr>
        <i/>
        <sz val="10"/>
        <rFont val="Arial"/>
        <family val="2"/>
        <charset val="204"/>
      </rPr>
      <t xml:space="preserve">
781,09 = [9 079 / 1,2 /  9,88] +  2% Заг.скл</t>
    </r>
  </si>
  <si>
    <r>
      <t>3.17-4-1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</si>
  <si>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Писсуар подвесной в комплекте с арматурой</t>
    </r>
    <r>
      <rPr>
        <i/>
        <sz val="10"/>
        <rFont val="Arial"/>
        <family val="2"/>
        <charset val="204"/>
      </rPr>
      <t xml:space="preserve">
760,09 = [8 835 / 1,2 /  9,88] +  2% Заг.скл</t>
    </r>
  </si>
  <si>
    <r>
      <t>Инсталляция для подвесного унитаза</t>
    </r>
    <r>
      <rPr>
        <i/>
        <sz val="10"/>
        <rFont val="Arial"/>
        <family val="2"/>
        <charset val="204"/>
      </rPr>
      <t xml:space="preserve">
894,48 = [10 397 / 1,2 /  9,88] +  2% Заг.скл</t>
    </r>
  </si>
  <si>
    <r>
      <t>3.17-1-11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</si>
  <si>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Душевой лоток (пристенная установка) для линейного отведения воды с «сухим» сифоном DN50, с материалом для монтажа, с подрамником из нержавеющей стали с решеткой</t>
    </r>
    <r>
      <rPr>
        <i/>
        <sz val="10"/>
        <rFont val="Arial"/>
        <family val="2"/>
        <charset val="204"/>
      </rPr>
      <t xml:space="preserve">
1 097,35 = [12 755 / 1,2 /  9,88] +  2% Заг.скл</t>
    </r>
  </si>
  <si>
    <r>
      <t>КА 6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</si>
  <si>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Раковина/умывальник с выпуском ВсУ и сифоном  СБУ (с/у )</t>
    </r>
    <r>
      <rPr>
        <i/>
        <sz val="10"/>
        <rFont val="Arial"/>
        <family val="2"/>
        <charset val="204"/>
      </rPr>
      <t xml:space="preserve">
252,94 = [2 940 / 1,2 /  9,88] +  2% Заг.скл</t>
    </r>
  </si>
  <si>
    <r>
      <t>Настенный полупьедестал</t>
    </r>
    <r>
      <rPr>
        <i/>
        <sz val="10"/>
        <rFont val="Arial"/>
        <family val="2"/>
        <charset val="204"/>
      </rPr>
      <t xml:space="preserve">
244,93 = [2 847 / 1,2 /  9,88] +  2% Заг.скл</t>
    </r>
  </si>
  <si>
    <r>
      <t>3.17-1-11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</si>
  <si>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3.17-5-2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</si>
  <si>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1.17-1-78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</si>
  <si>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1.17-2-8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</si>
  <si>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1.17-2-25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</si>
  <si>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3.17-5-4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</si>
  <si>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Раковина/умывальник индивидуального изготовления (общего пользования на 2 смесителя). Материал - искусств. камень</t>
    </r>
    <r>
      <rPr>
        <i/>
        <sz val="10"/>
        <rFont val="Arial"/>
        <family val="2"/>
        <charset val="204"/>
      </rPr>
      <t xml:space="preserve">
11 915,49 = [138 500 / 1,2 /  9,88] +  2% Заг.скл</t>
    </r>
  </si>
  <si>
    <r>
      <t>Раковина/умывальник индивидуального изготовления (общего пользования на 3 смесителя). Материал - искусств. камень</t>
    </r>
    <r>
      <rPr>
        <i/>
        <sz val="10"/>
        <rFont val="Arial"/>
        <family val="2"/>
        <charset val="204"/>
      </rPr>
      <t xml:space="preserve">
13 060,70 = [151 811,5 / 1,2 /  9,88] +  2% Заг.скл</t>
    </r>
  </si>
  <si>
    <r>
      <t>Раковина/умывальник индивидуального изготовления (общего пользования на 6 смесителей). Материал - искусств. камень</t>
    </r>
    <r>
      <rPr>
        <i/>
        <sz val="10"/>
        <rFont val="Arial"/>
        <family val="2"/>
        <charset val="204"/>
      </rPr>
      <t xml:space="preserve">
22 557,69 = [262 200 / 1,2 /  9,88] +  2% Заг.скл</t>
    </r>
  </si>
  <si>
    <r>
      <t>ОБОРУДОВАНИЕ:_x000D_
Тумба с раковиной в учебные классы и лаборантские Размер 400х300х500</t>
    </r>
    <r>
      <rPr>
        <i/>
        <sz val="10"/>
        <color rgb="FF821E82"/>
        <rFont val="Arial"/>
        <family val="2"/>
        <charset val="204"/>
      </rPr>
      <t xml:space="preserve">
1 377,79 = [12 150 / 1,2 /  7,66] +  3% Трансп +  1,2% Заг.скл</t>
    </r>
  </si>
  <si>
    <r>
      <t>3.10-33-1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</si>
  <si>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ОБОРУДОВАНИЕ:_x000D_
Тумба с раковиной (602х465х700) для медблока</t>
    </r>
    <r>
      <rPr>
        <i/>
        <sz val="10"/>
        <color rgb="FF821E82"/>
        <rFont val="Arial"/>
        <family val="2"/>
        <charset val="204"/>
      </rPr>
      <t xml:space="preserve">
1 338,00 = [11 799 / 1,2 /  7,66] +  3% Трансп +  1,2% Заг.скл</t>
    </r>
  </si>
  <si>
    <r>
      <t>Двухоборотный сифон с гидрозатворои  ф50 с капельной воронкой для отвода конденсата от кондиционеров</t>
    </r>
    <r>
      <rPr>
        <i/>
        <sz val="10"/>
        <rFont val="Arial"/>
        <family val="2"/>
        <charset val="204"/>
      </rPr>
      <t xml:space="preserve">
103,23 = [1 200 / 1,2 /  9,88] +  2% Заг.скл</t>
    </r>
  </si>
  <si>
    <r>
      <t>Сифон для подключения к канализации технологич. оборудования</t>
    </r>
    <r>
      <rPr>
        <i/>
        <sz val="10"/>
        <rFont val="Arial"/>
        <family val="2"/>
        <charset val="204"/>
      </rPr>
      <t xml:space="preserve">
70,54 = [820 / 1,2 /  9,88] +  2% Заг.скл</t>
    </r>
  </si>
  <si>
    <r>
      <t>3.17-1-12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</si>
  <si>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Сифон для моечных ванн в пищеблок с воронкой для слива от моечных ванн с разрывом струи</t>
    </r>
    <r>
      <rPr>
        <i/>
        <sz val="10"/>
        <rFont val="Arial"/>
        <family val="2"/>
        <charset val="204"/>
      </rPr>
      <t xml:space="preserve">
120,44 = [1 400 / 1,2 /  9,88] +  2% Заг.скл</t>
    </r>
  </si>
  <si>
    <r>
      <t>Сифон для рукомойника цельнометаллический  в пищеблок</t>
    </r>
    <r>
      <rPr>
        <i/>
        <sz val="10"/>
        <rFont val="Arial"/>
        <family val="2"/>
        <charset val="204"/>
      </rPr>
      <t xml:space="preserve">
210,78 = [2 450 / 1,2 /  9,88] +  2% Заг.скл</t>
    </r>
  </si>
  <si>
    <r>
      <t>КА 15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</si>
  <si>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3.16-13-2</t>
    </r>
    <r>
      <rPr>
        <i/>
        <sz val="10"/>
        <rFont val="Arial"/>
        <family val="2"/>
        <charset val="204"/>
      </rPr>
      <t xml:space="preserve">
Поправка: Гл.6.Прил.2.2.п.2.2.14_06.00.01.35.004 Поправка: О.П. п.3.4.30.в</t>
    </r>
  </si>
  <si>
    <r>
      <t>6.65-11-6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</si>
  <si>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6.65-1-2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</si>
  <si>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3.16-21-1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</si>
  <si>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ОБОРУДОВАНИЕ:_x000D_
Воронка кровельная DN110 с листоуловителем, с электрообогревом,  с гидроизоляционным полимербитумным полотном ф500мм, с вертикальным  выпуском, с надставным элементом и противопожарной муфтой</t>
    </r>
    <r>
      <rPr>
        <i/>
        <sz val="10"/>
        <color rgb="FF821E82"/>
        <rFont val="Arial"/>
        <family val="2"/>
        <charset val="204"/>
      </rPr>
      <t xml:space="preserve">
625,13 = [5 512,7 / 1,2 /  7,66] +  3% Трансп +  1,2% Заг.скл</t>
    </r>
  </si>
  <si>
    <r>
      <t>3.26-16-1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</si>
  <si>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3.16-9-6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</si>
  <si>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Патрубок раструбный с фланцем НПВХ 150х160</t>
    </r>
    <r>
      <rPr>
        <i/>
        <sz val="10"/>
        <rFont val="Arial"/>
        <family val="2"/>
        <charset val="204"/>
      </rPr>
      <t xml:space="preserve">
345,85 = [4 020 / 1,2 /  9,88] +  2% Заг.скл</t>
    </r>
  </si>
  <si>
    <r>
      <t>КА 17</t>
    </r>
    <r>
      <rPr>
        <i/>
        <sz val="10"/>
        <rFont val="Arial"/>
        <family val="2"/>
        <charset val="204"/>
      </rPr>
      <t xml:space="preserve">
Поправка: Гл.6.Прил.2.2.п.2.2.6_06.00.01.07.001 Поправка: Гл.12.Прил.8.п.8. 5_12.00.01.11.003</t>
    </r>
  </si>
  <si>
    <r>
      <t>3.16-29-3</t>
    </r>
    <r>
      <rPr>
        <i/>
        <sz val="10"/>
        <rFont val="Arial"/>
        <family val="2"/>
        <charset val="204"/>
      </rPr>
      <t xml:space="preserve">
Поправка: О.П. п.3.4. 6 Поправка: О.П. п.3.4.30.в</t>
    </r>
  </si>
  <si>
    <r>
      <t>ОБОРУДОВАНИЕ:_x000D_
Насос дренажный Q=10м^3/ч; Н=10м; U=3х380В; N=1,1кВт Гном 10-10Г</t>
    </r>
    <r>
      <rPr>
        <i/>
        <sz val="10"/>
        <color rgb="FF821E82"/>
        <rFont val="Arial"/>
        <family val="2"/>
        <charset val="204"/>
      </rPr>
      <t xml:space="preserve">
9 412,09 = [83 000 / 1,2 /  7,66] +  3% Трансп +  1,2% Заг.скл</t>
    </r>
  </si>
  <si>
    <r>
      <t>КА 23</t>
    </r>
    <r>
      <rPr>
        <i/>
        <sz val="10"/>
        <color rgb="FF821E82"/>
        <rFont val="Arial"/>
        <family val="2"/>
        <charset val="204"/>
      </rPr>
      <t xml:space="preserve">
Поправка: Гл.12.Прил.8.п.8. 5_12.00.01.11.003</t>
    </r>
  </si>
  <si>
    <r>
      <t>ОБОРУДОВАНИЕ:_x000D_
Насос дренажный Q=7м^3/ч; Н=7м; U=1х220В; N=0,6кВт ГНОМ 7-7</t>
    </r>
    <r>
      <rPr>
        <i/>
        <sz val="10"/>
        <color rgb="FF821E82"/>
        <rFont val="Arial"/>
        <family val="2"/>
        <charset val="204"/>
      </rPr>
      <t xml:space="preserve">
937,91 = [8 271 / 1,2 /  7,66]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</si>
  <si>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</si>
  <si>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</si>
  <si>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</si>
  <si>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</si>
  <si>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</si>
  <si>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</si>
  <si>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</si>
  <si>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</si>
  <si>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</si>
  <si>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</si>
  <si>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</si>
  <si>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</si>
  <si>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</si>
  <si>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</si>
  <si>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</si>
  <si>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 xml:space="preserve"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</si>
</sst>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3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164" fontId="0" fillId="0" borderId="0" xfId="0" applyNumberForma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8" fillId="0" borderId="0" xfId="0" applyFont="1" applyAlignment="1">
      <alignment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6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</cellXfs>
  <cellStyles count="2">
    <cellStyle name="Обычный" xfId="0" builtinId="0"/>
    <cellStyle name="Обычный 4" xfId="1" xr:uid="{2F2317A3-45AC-45B9-A675-AD532835A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E993-F495-4D20-AE06-17F58B1DED33}">
  <sheetPr>
    <pageSetUpPr fitToPage="1"/>
  </sheetPr>
  <dimension ref="A1:AQ892"/>
  <sheetViews>
    <sheetView tabSelected="1" zoomScaleNormal="100" workbookViewId="0">
      <selection activeCell="AW27" sqref="AW27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0.140625" bestFit="1" customWidth="1"/>
    <col min="9" max="9" width="11.28515625" bestFit="1" customWidth="1"/>
    <col min="11" max="11" width="13.140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894</v>
      </c>
      <c r="K2" s="30"/>
    </row>
    <row r="3" spans="1:42" ht="47.25" x14ac:dyDescent="0.25">
      <c r="A3" s="12" t="s">
        <v>988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1" t="s">
        <v>895</v>
      </c>
    </row>
    <row r="4" spans="1:42" x14ac:dyDescent="0.2">
      <c r="A4" s="13" t="s">
        <v>873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12" t="str">
        <f>CONCATENATE( "ЛОКАЛЬНАЯ СМЕТА № ",IF(Source!F20&lt;&gt;"Новая локальная смета", Source!F20, ""))</f>
        <v>ЛОКАЛЬНАЯ СМЕТА № 02-01-05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15" t="str">
        <f>IF(Source!G20&lt;&gt;"Новая локальная смета", Source!G20, "")</f>
        <v>Система водоотведения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2">
      <c r="A9" s="16" t="s">
        <v>874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18" t="str">
        <f>CONCATENATE( "Основание: чертежи № ", Source!J20)</f>
        <v>Основание: чертежи № 2024-00272-00-0-ИОС3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875</v>
      </c>
      <c r="J13" s="20" t="s">
        <v>876</v>
      </c>
      <c r="K13" s="11"/>
    </row>
    <row r="14" spans="1:42" ht="15" x14ac:dyDescent="0.25">
      <c r="A14" s="11"/>
      <c r="B14" s="11"/>
      <c r="C14" s="11"/>
      <c r="D14" s="11"/>
      <c r="E14" s="21" t="s">
        <v>877</v>
      </c>
      <c r="F14" s="21"/>
      <c r="G14" s="21"/>
      <c r="H14" s="21"/>
      <c r="I14" s="22">
        <f>I15+I16+I17+I18</f>
        <v>980.89</v>
      </c>
      <c r="J14" s="22">
        <f>J15+J16+J17+J18</f>
        <v>9491.85</v>
      </c>
      <c r="K14" s="23" t="s">
        <v>973</v>
      </c>
    </row>
    <row r="15" spans="1:42" ht="14.25" x14ac:dyDescent="0.2">
      <c r="A15" s="11"/>
      <c r="B15" s="11"/>
      <c r="C15" s="11"/>
      <c r="D15" s="11"/>
      <c r="E15" s="24" t="s">
        <v>29</v>
      </c>
      <c r="F15" s="24"/>
      <c r="G15" s="24"/>
      <c r="H15" s="24"/>
      <c r="I15" s="25">
        <f>ROUND((Source!F1032)/1000, 2)</f>
        <v>905.47</v>
      </c>
      <c r="J15" s="25">
        <f>ROUND((Source!P1032)/1000, 2)</f>
        <v>8900.16</v>
      </c>
      <c r="K15" s="11" t="s">
        <v>973</v>
      </c>
    </row>
    <row r="16" spans="1:42" ht="14.25" x14ac:dyDescent="0.2">
      <c r="A16" s="11"/>
      <c r="B16" s="11"/>
      <c r="C16" s="11"/>
      <c r="D16" s="11"/>
      <c r="E16" s="24" t="s">
        <v>878</v>
      </c>
      <c r="F16" s="24"/>
      <c r="G16" s="24"/>
      <c r="H16" s="24"/>
      <c r="I16" s="25">
        <f>ROUND((Source!F1033)/1000, 2)</f>
        <v>0.5</v>
      </c>
      <c r="J16" s="25">
        <f>ROUND((Source!P1033)/1000, 2)</f>
        <v>17.829999999999998</v>
      </c>
      <c r="K16" s="11" t="s">
        <v>973</v>
      </c>
    </row>
    <row r="17" spans="1:42" ht="14.25" x14ac:dyDescent="0.2">
      <c r="A17" s="11"/>
      <c r="B17" s="11"/>
      <c r="C17" s="11"/>
      <c r="D17" s="11"/>
      <c r="E17" s="24" t="s">
        <v>879</v>
      </c>
      <c r="F17" s="24"/>
      <c r="G17" s="24"/>
      <c r="H17" s="24"/>
      <c r="I17" s="25">
        <f>ROUND((Source!F1024)/1000, 2)</f>
        <v>74.92</v>
      </c>
      <c r="J17" s="25">
        <f>ROUND((Source!P1024)/1000, 2)</f>
        <v>573.86</v>
      </c>
      <c r="K17" s="11" t="s">
        <v>973</v>
      </c>
    </row>
    <row r="18" spans="1:42" ht="14.25" x14ac:dyDescent="0.2">
      <c r="A18" s="11"/>
      <c r="B18" s="11"/>
      <c r="C18" s="11"/>
      <c r="D18" s="11"/>
      <c r="E18" s="24" t="s">
        <v>880</v>
      </c>
      <c r="F18" s="24"/>
      <c r="G18" s="24"/>
      <c r="H18" s="24"/>
      <c r="I18" s="25">
        <f>ROUND((Source!F1034+Source!F1035)/1000, 2)</f>
        <v>0</v>
      </c>
      <c r="J18" s="25">
        <f>ROUND((Source!P1034+Source!P1035)/1000, 2)</f>
        <v>0</v>
      </c>
      <c r="K18" s="11" t="s">
        <v>973</v>
      </c>
    </row>
    <row r="19" spans="1:42" ht="14.25" x14ac:dyDescent="0.2">
      <c r="A19" s="11"/>
      <c r="B19" s="11"/>
      <c r="C19" s="11"/>
      <c r="D19" s="11"/>
      <c r="E19" s="24" t="s">
        <v>881</v>
      </c>
      <c r="F19" s="24"/>
      <c r="G19" s="24"/>
      <c r="H19" s="24"/>
      <c r="I19" s="25">
        <f>(Source!F1030+ Source!F1029)/1000</f>
        <v>24.376090000000001</v>
      </c>
      <c r="J19" s="25">
        <f>((Source!P1030 + Source!P1029)/1000)</f>
        <v>1340.4411600000001</v>
      </c>
      <c r="K19" s="11" t="s">
        <v>973</v>
      </c>
    </row>
    <row r="20" spans="1:42" ht="14.25" x14ac:dyDescent="0.2">
      <c r="A20" s="11"/>
      <c r="B20" s="11"/>
      <c r="C20" s="11"/>
      <c r="D20" s="11"/>
      <c r="E20" s="24" t="s">
        <v>882</v>
      </c>
      <c r="F20" s="24"/>
      <c r="G20" s="24"/>
      <c r="H20" s="24"/>
      <c r="I20" s="25">
        <f>Source!F1037</f>
        <v>1922.1301694595004</v>
      </c>
      <c r="J20" s="25"/>
      <c r="K20" s="11" t="s">
        <v>622</v>
      </c>
    </row>
    <row r="21" spans="1:42" ht="14.25" hidden="1" x14ac:dyDescent="0.2">
      <c r="A21" s="11"/>
      <c r="B21" s="11"/>
      <c r="C21" s="11"/>
      <c r="D21" s="11"/>
      <c r="E21" s="24" t="s">
        <v>883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124</v>
      </c>
      <c r="F22" s="26"/>
      <c r="G22" s="26"/>
      <c r="H22" s="26"/>
      <c r="I22" s="25">
        <f>SUM(Y28:Y885)/1000</f>
        <v>0</v>
      </c>
      <c r="J22" s="25">
        <f>SUM(Z28:Z885)/1000</f>
        <v>0</v>
      </c>
      <c r="K22" s="11" t="s">
        <v>973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896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28.5" x14ac:dyDescent="0.2">
      <c r="A25" s="18" t="s">
        <v>897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2" t="s">
        <v>897</v>
      </c>
    </row>
    <row r="26" spans="1:42" ht="114" x14ac:dyDescent="0.2">
      <c r="A26" s="28" t="s">
        <v>884</v>
      </c>
      <c r="B26" s="28" t="s">
        <v>885</v>
      </c>
      <c r="C26" s="28" t="s">
        <v>886</v>
      </c>
      <c r="D26" s="28" t="s">
        <v>887</v>
      </c>
      <c r="E26" s="28" t="s">
        <v>888</v>
      </c>
      <c r="F26" s="28" t="s">
        <v>889</v>
      </c>
      <c r="G26" s="29" t="s">
        <v>890</v>
      </c>
      <c r="H26" s="29" t="s">
        <v>891</v>
      </c>
      <c r="I26" s="28" t="s">
        <v>898</v>
      </c>
      <c r="J26" s="28" t="s">
        <v>892</v>
      </c>
      <c r="K26" s="28" t="s">
        <v>893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29" spans="1:42" ht="16.5" x14ac:dyDescent="0.2">
      <c r="A29" s="33" t="str">
        <f>CONCATENATE("Раздел: ",IF(Source!G24&lt;&gt;"Новый раздел", Source!G24, ""))</f>
        <v>Раздел: Канализация хозяйственно-бытовая (К1) (подвал)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1" spans="1:42" ht="16.5" x14ac:dyDescent="0.2">
      <c r="A31" s="33" t="str">
        <f>CONCATENATE("Подраздел: ",IF(Source!G28&lt;&gt;"Новый подраздел", Source!G28, ""))</f>
        <v>Подраздел: Монтажные работы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42" ht="78" x14ac:dyDescent="0.2">
      <c r="A32" s="34">
        <v>1</v>
      </c>
      <c r="B32" s="34" t="s">
        <v>899</v>
      </c>
      <c r="C32" s="34" t="s">
        <v>24</v>
      </c>
      <c r="D32" s="36" t="str">
        <f>Source!H32</f>
        <v>100 м</v>
      </c>
      <c r="E32" s="35">
        <f>Source!I32</f>
        <v>0.16</v>
      </c>
      <c r="F32" s="38"/>
      <c r="G32" s="37"/>
      <c r="H32" s="35"/>
      <c r="I32" s="38"/>
      <c r="J32" s="35"/>
      <c r="K32" s="38"/>
      <c r="Q32">
        <f>Source!X32</f>
        <v>433.5</v>
      </c>
      <c r="R32">
        <f>Source!X33</f>
        <v>23838.39</v>
      </c>
      <c r="S32">
        <f>Source!Y32</f>
        <v>242.6</v>
      </c>
      <c r="T32">
        <f>Source!Y33</f>
        <v>13340.75</v>
      </c>
      <c r="U32">
        <f>ROUND((175/100)*ROUND(Source!R32, 2), 2)</f>
        <v>0.74</v>
      </c>
      <c r="V32">
        <f>ROUND((0/100)*ROUND(Source!R33, 2), 2)</f>
        <v>0</v>
      </c>
      <c r="AC32">
        <v>0</v>
      </c>
    </row>
    <row r="33" spans="1:29" x14ac:dyDescent="0.2">
      <c r="C33" s="39" t="str">
        <f>"Объем: "&amp;Source!I32&amp;"=16/"&amp;"100"</f>
        <v>Объем: 0,16=16/100</v>
      </c>
    </row>
    <row r="34" spans="1:29" ht="28.5" x14ac:dyDescent="0.2">
      <c r="A34" s="34"/>
      <c r="B34" s="34"/>
      <c r="C34" s="34" t="s">
        <v>900</v>
      </c>
      <c r="D34" s="36"/>
      <c r="E34" s="35"/>
      <c r="F34" s="38">
        <f>Source!AO32</f>
        <v>1839.65</v>
      </c>
      <c r="G34" s="37" t="str">
        <f>Source!DG32</f>
        <v>*1,15)*1,1</v>
      </c>
      <c r="H34" s="35">
        <f>Source!AV33</f>
        <v>1.0669999999999999</v>
      </c>
      <c r="I34" s="38">
        <f>Source!S32</f>
        <v>397.29</v>
      </c>
      <c r="J34" s="35">
        <f>IF(Source!BA33&lt;&gt; 0, Source!BA33, 1)</f>
        <v>54.99</v>
      </c>
      <c r="K34" s="38">
        <f>Source!S33</f>
        <v>21846.98</v>
      </c>
    </row>
    <row r="35" spans="1:29" ht="28.5" x14ac:dyDescent="0.2">
      <c r="A35" s="34"/>
      <c r="B35" s="34"/>
      <c r="C35" s="34" t="s">
        <v>901</v>
      </c>
      <c r="D35" s="36"/>
      <c r="E35" s="35"/>
      <c r="F35" s="38">
        <f>Source!AM32</f>
        <v>21.59</v>
      </c>
      <c r="G35" s="37" t="str">
        <f>Source!DE32</f>
        <v>*1,25)*1,1</v>
      </c>
      <c r="H35" s="35">
        <f>Source!AV33</f>
        <v>1.0669999999999999</v>
      </c>
      <c r="I35" s="38">
        <f>Source!Q32</f>
        <v>5.07</v>
      </c>
      <c r="J35" s="35">
        <f>IF(Source!BB33&lt;&gt; 0, Source!BB33, 1)</f>
        <v>12.96</v>
      </c>
      <c r="K35" s="38">
        <f>Source!Q33</f>
        <v>65.709999999999994</v>
      </c>
    </row>
    <row r="36" spans="1:29" ht="28.5" x14ac:dyDescent="0.2">
      <c r="A36" s="34"/>
      <c r="B36" s="34"/>
      <c r="C36" s="34" t="s">
        <v>902</v>
      </c>
      <c r="D36" s="36"/>
      <c r="E36" s="35"/>
      <c r="F36" s="38">
        <f>Source!AN32</f>
        <v>1.77</v>
      </c>
      <c r="G36" s="37" t="str">
        <f>Source!DF32</f>
        <v>*1,25)*1,1</v>
      </c>
      <c r="H36" s="35">
        <f>Source!AV33</f>
        <v>1.0669999999999999</v>
      </c>
      <c r="I36" s="40">
        <f>Source!R32</f>
        <v>0.42</v>
      </c>
      <c r="J36" s="35">
        <f>IF(Source!BS33&lt;&gt; 0, Source!BS33, 1)</f>
        <v>54.99</v>
      </c>
      <c r="K36" s="40">
        <f>Source!R33</f>
        <v>23.1</v>
      </c>
    </row>
    <row r="37" spans="1:29" ht="14.25" x14ac:dyDescent="0.2">
      <c r="A37" s="34"/>
      <c r="B37" s="34"/>
      <c r="C37" s="34" t="s">
        <v>903</v>
      </c>
      <c r="D37" s="36"/>
      <c r="E37" s="35"/>
      <c r="F37" s="38">
        <f>Source!AL32</f>
        <v>3.3</v>
      </c>
      <c r="G37" s="37" t="str">
        <f>Source!DD32</f>
        <v/>
      </c>
      <c r="H37" s="35">
        <f>Source!AW33</f>
        <v>1</v>
      </c>
      <c r="I37" s="38">
        <f>Source!P32</f>
        <v>0.53</v>
      </c>
      <c r="J37" s="35">
        <f>IF(Source!BC33&lt;&gt; 0, Source!BC33, 1)</f>
        <v>8.9499999999999993</v>
      </c>
      <c r="K37" s="38">
        <f>Source!P33</f>
        <v>4.74</v>
      </c>
    </row>
    <row r="38" spans="1:29" ht="99.75" x14ac:dyDescent="0.2">
      <c r="A38" s="34" t="s">
        <v>33</v>
      </c>
      <c r="B38" s="34" t="str">
        <f>Source!F34</f>
        <v>1.12-8-74</v>
      </c>
      <c r="C38" s="34" t="s">
        <v>35</v>
      </c>
      <c r="D38" s="36" t="str">
        <f>Source!H34</f>
        <v>м</v>
      </c>
      <c r="E38" s="35">
        <f>Source!I34</f>
        <v>16</v>
      </c>
      <c r="F38" s="38">
        <f>Source!AK34</f>
        <v>1328.86</v>
      </c>
      <c r="G38" s="41" t="s">
        <v>3</v>
      </c>
      <c r="H38" s="35">
        <f>Source!AW35</f>
        <v>1</v>
      </c>
      <c r="I38" s="38">
        <f>Source!O34</f>
        <v>21261.759999999998</v>
      </c>
      <c r="J38" s="35">
        <f>IF(Source!BC35&lt;&gt; 0, Source!BC35, 1)</f>
        <v>0.95</v>
      </c>
      <c r="K38" s="38">
        <f>Source!O35</f>
        <v>20198.669999999998</v>
      </c>
      <c r="Q38">
        <f>Source!X34</f>
        <v>0</v>
      </c>
      <c r="R38">
        <f>Source!X35</f>
        <v>0</v>
      </c>
      <c r="S38">
        <f>Source!Y34</f>
        <v>0</v>
      </c>
      <c r="T38">
        <f>Source!Y35</f>
        <v>0</v>
      </c>
      <c r="U38">
        <f>ROUND((175/100)*ROUND(Source!R34, 2), 2)</f>
        <v>0</v>
      </c>
      <c r="V38">
        <f>ROUND((0/100)*ROUND(Source!R35, 2), 2)</f>
        <v>0</v>
      </c>
      <c r="AC38">
        <v>3</v>
      </c>
    </row>
    <row r="39" spans="1:29" ht="14.25" x14ac:dyDescent="0.2">
      <c r="A39" s="34"/>
      <c r="B39" s="34"/>
      <c r="C39" s="34" t="s">
        <v>904</v>
      </c>
      <c r="D39" s="36" t="s">
        <v>905</v>
      </c>
      <c r="E39" s="35">
        <f>Source!BZ33</f>
        <v>109</v>
      </c>
      <c r="F39" s="38"/>
      <c r="G39" s="37"/>
      <c r="H39" s="35"/>
      <c r="I39" s="38">
        <f>SUM(Q32:Q38)</f>
        <v>433.5</v>
      </c>
      <c r="J39" s="35">
        <f>Source!AT33</f>
        <v>109</v>
      </c>
      <c r="K39" s="38">
        <f>SUM(R32:R38)</f>
        <v>23838.39</v>
      </c>
    </row>
    <row r="40" spans="1:29" ht="14.25" x14ac:dyDescent="0.2">
      <c r="A40" s="34"/>
      <c r="B40" s="34"/>
      <c r="C40" s="34" t="s">
        <v>906</v>
      </c>
      <c r="D40" s="36" t="s">
        <v>905</v>
      </c>
      <c r="E40" s="35">
        <f>Source!CA33</f>
        <v>61</v>
      </c>
      <c r="F40" s="38"/>
      <c r="G40" s="37"/>
      <c r="H40" s="35"/>
      <c r="I40" s="38">
        <f>SUM(S32:S39)</f>
        <v>242.6</v>
      </c>
      <c r="J40" s="35">
        <f>Source!AU33</f>
        <v>61</v>
      </c>
      <c r="K40" s="38">
        <f>SUM(T32:T39)</f>
        <v>13340.75</v>
      </c>
    </row>
    <row r="41" spans="1:29" ht="28.5" x14ac:dyDescent="0.2">
      <c r="A41" s="42"/>
      <c r="B41" s="42"/>
      <c r="C41" s="42" t="s">
        <v>907</v>
      </c>
      <c r="D41" s="43" t="s">
        <v>908</v>
      </c>
      <c r="E41" s="44">
        <f>Source!AQ32</f>
        <v>142.31</v>
      </c>
      <c r="F41" s="45"/>
      <c r="G41" s="46" t="str">
        <f>Source!DI32</f>
        <v>*1,15)*1,1</v>
      </c>
      <c r="H41" s="44">
        <f>Source!AV33</f>
        <v>1.0669999999999999</v>
      </c>
      <c r="I41" s="45">
        <f>Source!U32</f>
        <v>30.733381447999999</v>
      </c>
      <c r="J41" s="44"/>
      <c r="K41" s="45"/>
    </row>
    <row r="42" spans="1:29" ht="15" x14ac:dyDescent="0.2">
      <c r="C42" s="47" t="s">
        <v>909</v>
      </c>
      <c r="H42" s="48">
        <f>I34+I35+I37+I39+I40+SUM(I38:I38)</f>
        <v>22340.75</v>
      </c>
      <c r="I42" s="48"/>
      <c r="J42" s="48">
        <f>K34+K35+K37+K39+K40+SUM(K38:K38)</f>
        <v>79295.239999999991</v>
      </c>
      <c r="K42" s="48"/>
      <c r="O42" s="49">
        <f>I34+I35+I37+I39+I40+SUM(I38:I38)</f>
        <v>22340.75</v>
      </c>
      <c r="P42" s="49">
        <f>K34+K35+K37+K39+K40+SUM(K38:K38)</f>
        <v>79295.239999999991</v>
      </c>
    </row>
    <row r="44" spans="1:29" ht="78" x14ac:dyDescent="0.2">
      <c r="A44" s="34">
        <v>2</v>
      </c>
      <c r="B44" s="34" t="s">
        <v>910</v>
      </c>
      <c r="C44" s="34" t="s">
        <v>40</v>
      </c>
      <c r="D44" s="36" t="str">
        <f>Source!H36</f>
        <v>100 м</v>
      </c>
      <c r="E44" s="35">
        <f>Source!I36</f>
        <v>2.14</v>
      </c>
      <c r="F44" s="38"/>
      <c r="G44" s="37"/>
      <c r="H44" s="35"/>
      <c r="I44" s="38"/>
      <c r="J44" s="35"/>
      <c r="K44" s="38"/>
      <c r="Q44">
        <f>Source!X36</f>
        <v>2266.59</v>
      </c>
      <c r="R44">
        <f>Source!X37</f>
        <v>124639.77</v>
      </c>
      <c r="S44">
        <f>Source!Y36</f>
        <v>1268.46</v>
      </c>
      <c r="T44">
        <f>Source!Y37</f>
        <v>69752.53</v>
      </c>
      <c r="U44">
        <f>ROUND((175/100)*ROUND(Source!R36, 2), 2)</f>
        <v>15.72</v>
      </c>
      <c r="V44">
        <f>ROUND((0/100)*ROUND(Source!R37, 2), 2)</f>
        <v>0</v>
      </c>
      <c r="AC44">
        <v>0</v>
      </c>
    </row>
    <row r="45" spans="1:29" x14ac:dyDescent="0.2">
      <c r="C45" s="39" t="str">
        <f>"Объем: "&amp;Source!I36&amp;"=214/"&amp;"100"</f>
        <v>Объем: 2,14=214/100</v>
      </c>
    </row>
    <row r="46" spans="1:29" ht="28.5" x14ac:dyDescent="0.2">
      <c r="A46" s="34"/>
      <c r="B46" s="34"/>
      <c r="C46" s="34" t="s">
        <v>900</v>
      </c>
      <c r="D46" s="36"/>
      <c r="E46" s="35"/>
      <c r="F46" s="38">
        <f>Source!AO36</f>
        <v>716.8</v>
      </c>
      <c r="G46" s="37" t="str">
        <f>Source!DG36</f>
        <v>*1,15)*1,1</v>
      </c>
      <c r="H46" s="35">
        <f>Source!AV37</f>
        <v>1.0669999999999999</v>
      </c>
      <c r="I46" s="38">
        <f>Source!S36</f>
        <v>2070.46</v>
      </c>
      <c r="J46" s="35">
        <f>IF(Source!BA37&lt;&gt; 0, Source!BA37, 1)</f>
        <v>54.99</v>
      </c>
      <c r="K46" s="38">
        <f>Source!S37</f>
        <v>113854.6</v>
      </c>
    </row>
    <row r="47" spans="1:29" ht="28.5" x14ac:dyDescent="0.2">
      <c r="A47" s="34"/>
      <c r="B47" s="34"/>
      <c r="C47" s="34" t="s">
        <v>901</v>
      </c>
      <c r="D47" s="36"/>
      <c r="E47" s="35"/>
      <c r="F47" s="38">
        <f>Source!AM36</f>
        <v>20.2</v>
      </c>
      <c r="G47" s="37" t="str">
        <f>Source!DE36</f>
        <v>*1,25)*1,1</v>
      </c>
      <c r="H47" s="35">
        <f>Source!AV37</f>
        <v>1.0669999999999999</v>
      </c>
      <c r="I47" s="38">
        <f>Source!Q36</f>
        <v>63.42</v>
      </c>
      <c r="J47" s="35">
        <f>IF(Source!BB37&lt;&gt; 0, Source!BB37, 1)</f>
        <v>15.85</v>
      </c>
      <c r="K47" s="38">
        <f>Source!Q37</f>
        <v>1005.21</v>
      </c>
    </row>
    <row r="48" spans="1:29" ht="28.5" x14ac:dyDescent="0.2">
      <c r="A48" s="34"/>
      <c r="B48" s="34"/>
      <c r="C48" s="34" t="s">
        <v>902</v>
      </c>
      <c r="D48" s="36"/>
      <c r="E48" s="35"/>
      <c r="F48" s="38">
        <f>Source!AN36</f>
        <v>2.86</v>
      </c>
      <c r="G48" s="37" t="str">
        <f>Source!DF36</f>
        <v>*1,25)*1,1</v>
      </c>
      <c r="H48" s="35">
        <f>Source!AV37</f>
        <v>1.0669999999999999</v>
      </c>
      <c r="I48" s="40">
        <f>Source!R36</f>
        <v>8.98</v>
      </c>
      <c r="J48" s="35">
        <f>IF(Source!BS37&lt;&gt; 0, Source!BS37, 1)</f>
        <v>54.99</v>
      </c>
      <c r="K48" s="40">
        <f>Source!R37</f>
        <v>493.81</v>
      </c>
    </row>
    <row r="49" spans="1:29" ht="14.25" x14ac:dyDescent="0.2">
      <c r="A49" s="34"/>
      <c r="B49" s="34"/>
      <c r="C49" s="34" t="s">
        <v>903</v>
      </c>
      <c r="D49" s="36"/>
      <c r="E49" s="35"/>
      <c r="F49" s="38">
        <f>Source!AL36</f>
        <v>231.71</v>
      </c>
      <c r="G49" s="37" t="str">
        <f>Source!DD36</f>
        <v/>
      </c>
      <c r="H49" s="35">
        <f>Source!AW37</f>
        <v>1</v>
      </c>
      <c r="I49" s="38">
        <f>Source!P36</f>
        <v>495.86</v>
      </c>
      <c r="J49" s="35">
        <f>IF(Source!BC37&lt;&gt; 0, Source!BC37, 1)</f>
        <v>16.190000000000001</v>
      </c>
      <c r="K49" s="38">
        <f>Source!P37</f>
        <v>8027.97</v>
      </c>
    </row>
    <row r="50" spans="1:29" ht="71.25" x14ac:dyDescent="0.2">
      <c r="A50" s="34" t="s">
        <v>42</v>
      </c>
      <c r="B50" s="34" t="str">
        <f>Source!F38</f>
        <v>1.12-1-80</v>
      </c>
      <c r="C50" s="34" t="s">
        <v>44</v>
      </c>
      <c r="D50" s="36" t="str">
        <f>Source!H38</f>
        <v>м</v>
      </c>
      <c r="E50" s="35">
        <f>Source!I38</f>
        <v>214</v>
      </c>
      <c r="F50" s="38">
        <f>Source!AK38</f>
        <v>179.22</v>
      </c>
      <c r="G50" s="41" t="s">
        <v>3</v>
      </c>
      <c r="H50" s="35">
        <f>Source!AW39</f>
        <v>1</v>
      </c>
      <c r="I50" s="38">
        <f>Source!O38</f>
        <v>38353.08</v>
      </c>
      <c r="J50" s="35">
        <f>IF(Source!BC39&lt;&gt; 0, Source!BC39, 1)</f>
        <v>2.15</v>
      </c>
      <c r="K50" s="38">
        <f>Source!O39</f>
        <v>82459.12</v>
      </c>
      <c r="Q50">
        <f>Source!X38</f>
        <v>0</v>
      </c>
      <c r="R50">
        <f>Source!X39</f>
        <v>0</v>
      </c>
      <c r="S50">
        <f>Source!Y38</f>
        <v>0</v>
      </c>
      <c r="T50">
        <f>Source!Y39</f>
        <v>0</v>
      </c>
      <c r="U50">
        <f>ROUND((175/100)*ROUND(Source!R38, 2), 2)</f>
        <v>0</v>
      </c>
      <c r="V50">
        <f>ROUND((0/100)*ROUND(Source!R39, 2), 2)</f>
        <v>0</v>
      </c>
      <c r="AC50">
        <v>3</v>
      </c>
    </row>
    <row r="51" spans="1:29" ht="28.5" x14ac:dyDescent="0.2">
      <c r="A51" s="34" t="s">
        <v>46</v>
      </c>
      <c r="B51" s="34" t="str">
        <f>Source!F40</f>
        <v>1.12-5-133</v>
      </c>
      <c r="C51" s="34" t="s">
        <v>48</v>
      </c>
      <c r="D51" s="36" t="str">
        <f>Source!H40</f>
        <v>шт.</v>
      </c>
      <c r="E51" s="35">
        <f>Source!I40</f>
        <v>3</v>
      </c>
      <c r="F51" s="38">
        <f>Source!AK40</f>
        <v>53.05</v>
      </c>
      <c r="G51" s="41" t="s">
        <v>3</v>
      </c>
      <c r="H51" s="35">
        <f>Source!AW41</f>
        <v>1</v>
      </c>
      <c r="I51" s="38">
        <f>Source!O40</f>
        <v>159.15</v>
      </c>
      <c r="J51" s="35">
        <f>IF(Source!BC41&lt;&gt; 0, Source!BC41, 1)</f>
        <v>3.92</v>
      </c>
      <c r="K51" s="38">
        <f>Source!O41</f>
        <v>623.87</v>
      </c>
      <c r="Q51">
        <f>Source!X40</f>
        <v>0</v>
      </c>
      <c r="R51">
        <f>Source!X41</f>
        <v>0</v>
      </c>
      <c r="S51">
        <f>Source!Y40</f>
        <v>0</v>
      </c>
      <c r="T51">
        <f>Source!Y41</f>
        <v>0</v>
      </c>
      <c r="U51">
        <f>ROUND((175/100)*ROUND(Source!R40, 2), 2)</f>
        <v>0</v>
      </c>
      <c r="V51">
        <f>ROUND((0/100)*ROUND(Source!R41, 2), 2)</f>
        <v>0</v>
      </c>
      <c r="AC51">
        <v>3</v>
      </c>
    </row>
    <row r="52" spans="1:29" ht="28.5" x14ac:dyDescent="0.2">
      <c r="A52" s="34" t="s">
        <v>51</v>
      </c>
      <c r="B52" s="34" t="str">
        <f>Source!F42</f>
        <v>1.12-5-133</v>
      </c>
      <c r="C52" s="34" t="s">
        <v>52</v>
      </c>
      <c r="D52" s="36" t="str">
        <f>Source!H42</f>
        <v>шт.</v>
      </c>
      <c r="E52" s="35">
        <f>Source!I42</f>
        <v>18</v>
      </c>
      <c r="F52" s="38">
        <f>Source!AK42</f>
        <v>53.05</v>
      </c>
      <c r="G52" s="41" t="s">
        <v>3</v>
      </c>
      <c r="H52" s="35">
        <f>Source!AW43</f>
        <v>1</v>
      </c>
      <c r="I52" s="38">
        <f>Source!O42</f>
        <v>954.9</v>
      </c>
      <c r="J52" s="35">
        <f>IF(Source!BC43&lt;&gt; 0, Source!BC43, 1)</f>
        <v>3.92</v>
      </c>
      <c r="K52" s="38">
        <f>Source!O43</f>
        <v>3743.21</v>
      </c>
      <c r="Q52">
        <f>Source!X42</f>
        <v>0</v>
      </c>
      <c r="R52">
        <f>Source!X43</f>
        <v>0</v>
      </c>
      <c r="S52">
        <f>Source!Y42</f>
        <v>0</v>
      </c>
      <c r="T52">
        <f>Source!Y43</f>
        <v>0</v>
      </c>
      <c r="U52">
        <f>ROUND((175/100)*ROUND(Source!R42, 2), 2)</f>
        <v>0</v>
      </c>
      <c r="V52">
        <f>ROUND((0/100)*ROUND(Source!R43, 2), 2)</f>
        <v>0</v>
      </c>
      <c r="AC52">
        <v>3</v>
      </c>
    </row>
    <row r="53" spans="1:29" ht="14.25" x14ac:dyDescent="0.2">
      <c r="A53" s="34"/>
      <c r="B53" s="34"/>
      <c r="C53" s="34" t="s">
        <v>904</v>
      </c>
      <c r="D53" s="36" t="s">
        <v>905</v>
      </c>
      <c r="E53" s="35">
        <f>Source!BZ37</f>
        <v>109</v>
      </c>
      <c r="F53" s="38"/>
      <c r="G53" s="37"/>
      <c r="H53" s="35"/>
      <c r="I53" s="38">
        <f>SUM(Q44:Q52)</f>
        <v>2266.59</v>
      </c>
      <c r="J53" s="35">
        <f>Source!AT37</f>
        <v>109</v>
      </c>
      <c r="K53" s="38">
        <f>SUM(R44:R52)</f>
        <v>124639.77</v>
      </c>
    </row>
    <row r="54" spans="1:29" ht="14.25" x14ac:dyDescent="0.2">
      <c r="A54" s="34"/>
      <c r="B54" s="34"/>
      <c r="C54" s="34" t="s">
        <v>906</v>
      </c>
      <c r="D54" s="36" t="s">
        <v>905</v>
      </c>
      <c r="E54" s="35">
        <f>Source!CA37</f>
        <v>61</v>
      </c>
      <c r="F54" s="38"/>
      <c r="G54" s="37"/>
      <c r="H54" s="35"/>
      <c r="I54" s="38">
        <f>SUM(S44:S53)</f>
        <v>1268.46</v>
      </c>
      <c r="J54" s="35">
        <f>Source!AU37</f>
        <v>61</v>
      </c>
      <c r="K54" s="38">
        <f>SUM(T44:T53)</f>
        <v>69752.53</v>
      </c>
    </row>
    <row r="55" spans="1:29" ht="28.5" x14ac:dyDescent="0.2">
      <c r="A55" s="42"/>
      <c r="B55" s="42"/>
      <c r="C55" s="42" t="s">
        <v>907</v>
      </c>
      <c r="D55" s="43" t="s">
        <v>908</v>
      </c>
      <c r="E55" s="44">
        <f>Source!AQ36</f>
        <v>56</v>
      </c>
      <c r="F55" s="45"/>
      <c r="G55" s="46" t="str">
        <f>Source!DI36</f>
        <v>*1,15)*1,1</v>
      </c>
      <c r="H55" s="44">
        <f>Source!AV37</f>
        <v>1.0669999999999999</v>
      </c>
      <c r="I55" s="45">
        <f>Source!U36</f>
        <v>161.75463920000001</v>
      </c>
      <c r="J55" s="44"/>
      <c r="K55" s="45"/>
    </row>
    <row r="56" spans="1:29" ht="15" x14ac:dyDescent="0.2">
      <c r="C56" s="47" t="s">
        <v>909</v>
      </c>
      <c r="H56" s="48">
        <f>I46+I47+I49+I53+I54+SUM(I50:I52)</f>
        <v>45631.920000000006</v>
      </c>
      <c r="I56" s="48"/>
      <c r="J56" s="48">
        <f>K46+K47+K49+K53+K54+SUM(K50:K52)</f>
        <v>404106.28</v>
      </c>
      <c r="K56" s="48"/>
      <c r="O56" s="49">
        <f>I46+I47+I49+I53+I54+SUM(I50:I52)</f>
        <v>45631.920000000006</v>
      </c>
      <c r="P56" s="49">
        <f>K46+K47+K49+K53+K54+SUM(K50:K52)</f>
        <v>404106.28</v>
      </c>
    </row>
    <row r="58" spans="1:29" ht="78" x14ac:dyDescent="0.2">
      <c r="A58" s="34">
        <v>3</v>
      </c>
      <c r="B58" s="34" t="s">
        <v>911</v>
      </c>
      <c r="C58" s="34" t="s">
        <v>55</v>
      </c>
      <c r="D58" s="36" t="str">
        <f>Source!H44</f>
        <v>100 м</v>
      </c>
      <c r="E58" s="35">
        <f>Source!I44</f>
        <v>0.72</v>
      </c>
      <c r="F58" s="38"/>
      <c r="G58" s="37"/>
      <c r="H58" s="35"/>
      <c r="I58" s="38"/>
      <c r="J58" s="35"/>
      <c r="K58" s="38"/>
      <c r="Q58">
        <f>Source!X44</f>
        <v>793.49</v>
      </c>
      <c r="R58">
        <f>Source!X45</f>
        <v>43633.87</v>
      </c>
      <c r="S58">
        <f>Source!Y44</f>
        <v>444.06</v>
      </c>
      <c r="T58">
        <f>Source!Y45</f>
        <v>24418.95</v>
      </c>
      <c r="U58">
        <f>ROUND((175/100)*ROUND(Source!R44, 2), 2)</f>
        <v>2.64</v>
      </c>
      <c r="V58">
        <f>ROUND((0/100)*ROUND(Source!R45, 2), 2)</f>
        <v>0</v>
      </c>
      <c r="AC58">
        <v>0</v>
      </c>
    </row>
    <row r="59" spans="1:29" x14ac:dyDescent="0.2">
      <c r="C59" s="39" t="str">
        <f>"Объем: "&amp;Source!I44&amp;"=72/"&amp;"100"</f>
        <v>Объем: 0,72=72/100</v>
      </c>
    </row>
    <row r="60" spans="1:29" ht="28.5" x14ac:dyDescent="0.2">
      <c r="A60" s="34"/>
      <c r="B60" s="34"/>
      <c r="C60" s="34" t="s">
        <v>900</v>
      </c>
      <c r="D60" s="36"/>
      <c r="E60" s="35"/>
      <c r="F60" s="38">
        <f>Source!AO44</f>
        <v>747.52</v>
      </c>
      <c r="G60" s="37" t="str">
        <f>Source!DG44</f>
        <v>*1,15)*1,1</v>
      </c>
      <c r="H60" s="35">
        <f>Source!AV45</f>
        <v>1.0669999999999999</v>
      </c>
      <c r="I60" s="38">
        <f>Source!S44</f>
        <v>726.46</v>
      </c>
      <c r="J60" s="35">
        <f>IF(Source!BA45&lt;&gt; 0, Source!BA45, 1)</f>
        <v>54.99</v>
      </c>
      <c r="K60" s="38">
        <f>Source!S45</f>
        <v>39948.04</v>
      </c>
    </row>
    <row r="61" spans="1:29" ht="28.5" x14ac:dyDescent="0.2">
      <c r="A61" s="34"/>
      <c r="B61" s="34"/>
      <c r="C61" s="34" t="s">
        <v>901</v>
      </c>
      <c r="D61" s="36"/>
      <c r="E61" s="35"/>
      <c r="F61" s="38">
        <f>Source!AM44</f>
        <v>10.1</v>
      </c>
      <c r="G61" s="37" t="str">
        <f>Source!DE44</f>
        <v>*1,25)*1,1</v>
      </c>
      <c r="H61" s="35">
        <f>Source!AV45</f>
        <v>1.0669999999999999</v>
      </c>
      <c r="I61" s="38">
        <f>Source!Q44</f>
        <v>10.67</v>
      </c>
      <c r="J61" s="35">
        <f>IF(Source!BB45&lt;&gt; 0, Source!BB45, 1)</f>
        <v>15.85</v>
      </c>
      <c r="K61" s="38">
        <f>Source!Q45</f>
        <v>169.12</v>
      </c>
    </row>
    <row r="62" spans="1:29" ht="28.5" x14ac:dyDescent="0.2">
      <c r="A62" s="34"/>
      <c r="B62" s="34"/>
      <c r="C62" s="34" t="s">
        <v>902</v>
      </c>
      <c r="D62" s="36"/>
      <c r="E62" s="35"/>
      <c r="F62" s="38">
        <f>Source!AN44</f>
        <v>1.43</v>
      </c>
      <c r="G62" s="37" t="str">
        <f>Source!DF44</f>
        <v>*1,25)*1,1</v>
      </c>
      <c r="H62" s="35">
        <f>Source!AV45</f>
        <v>1.0669999999999999</v>
      </c>
      <c r="I62" s="40">
        <f>Source!R44</f>
        <v>1.51</v>
      </c>
      <c r="J62" s="35">
        <f>IF(Source!BS45&lt;&gt; 0, Source!BS45, 1)</f>
        <v>54.99</v>
      </c>
      <c r="K62" s="40">
        <f>Source!R45</f>
        <v>83.03</v>
      </c>
    </row>
    <row r="63" spans="1:29" ht="14.25" x14ac:dyDescent="0.2">
      <c r="A63" s="34"/>
      <c r="B63" s="34"/>
      <c r="C63" s="34" t="s">
        <v>903</v>
      </c>
      <c r="D63" s="36"/>
      <c r="E63" s="35"/>
      <c r="F63" s="38">
        <f>Source!AL44</f>
        <v>85.16</v>
      </c>
      <c r="G63" s="37" t="str">
        <f>Source!DD44</f>
        <v/>
      </c>
      <c r="H63" s="35">
        <f>Source!AW45</f>
        <v>1</v>
      </c>
      <c r="I63" s="38">
        <f>Source!P44</f>
        <v>61.32</v>
      </c>
      <c r="J63" s="35">
        <f>IF(Source!BC45&lt;&gt; 0, Source!BC45, 1)</f>
        <v>16.3</v>
      </c>
      <c r="K63" s="38">
        <f>Source!P45</f>
        <v>999.52</v>
      </c>
    </row>
    <row r="64" spans="1:29" ht="71.25" x14ac:dyDescent="0.2">
      <c r="A64" s="34" t="s">
        <v>57</v>
      </c>
      <c r="B64" s="34" t="str">
        <f>Source!F46</f>
        <v>1.12-1-79</v>
      </c>
      <c r="C64" s="34" t="s">
        <v>59</v>
      </c>
      <c r="D64" s="36" t="str">
        <f>Source!H46</f>
        <v>м</v>
      </c>
      <c r="E64" s="35">
        <f>Source!I46</f>
        <v>72</v>
      </c>
      <c r="F64" s="38">
        <f>Source!AK46</f>
        <v>123.2</v>
      </c>
      <c r="G64" s="41" t="s">
        <v>3</v>
      </c>
      <c r="H64" s="35">
        <f>Source!AW47</f>
        <v>1</v>
      </c>
      <c r="I64" s="38">
        <f>Source!O46</f>
        <v>8870.4</v>
      </c>
      <c r="J64" s="35">
        <f>IF(Source!BC47&lt;&gt; 0, Source!BC47, 1)</f>
        <v>1.76</v>
      </c>
      <c r="K64" s="38">
        <f>Source!O47</f>
        <v>15611.9</v>
      </c>
      <c r="Q64">
        <f>Source!X46</f>
        <v>0</v>
      </c>
      <c r="R64">
        <f>Source!X47</f>
        <v>0</v>
      </c>
      <c r="S64">
        <f>Source!Y46</f>
        <v>0</v>
      </c>
      <c r="T64">
        <f>Source!Y47</f>
        <v>0</v>
      </c>
      <c r="U64">
        <f>ROUND((175/100)*ROUND(Source!R46, 2), 2)</f>
        <v>0</v>
      </c>
      <c r="V64">
        <f>ROUND((0/100)*ROUND(Source!R47, 2), 2)</f>
        <v>0</v>
      </c>
      <c r="AC64">
        <v>3</v>
      </c>
    </row>
    <row r="65" spans="1:29" ht="42.75" x14ac:dyDescent="0.2">
      <c r="A65" s="34" t="s">
        <v>61</v>
      </c>
      <c r="B65" s="34" t="str">
        <f>Source!F48</f>
        <v>1.12-5-97</v>
      </c>
      <c r="C65" s="34" t="s">
        <v>63</v>
      </c>
      <c r="D65" s="36" t="str">
        <f>Source!H48</f>
        <v>шт.</v>
      </c>
      <c r="E65" s="35">
        <f>Source!I48</f>
        <v>1.9999999999999998</v>
      </c>
      <c r="F65" s="38">
        <f>Source!AK48</f>
        <v>16.739999999999998</v>
      </c>
      <c r="G65" s="41" t="s">
        <v>3</v>
      </c>
      <c r="H65" s="35">
        <f>Source!AW49</f>
        <v>1</v>
      </c>
      <c r="I65" s="38">
        <f>Source!O48</f>
        <v>33.479999999999997</v>
      </c>
      <c r="J65" s="35">
        <f>IF(Source!BC49&lt;&gt; 0, Source!BC49, 1)</f>
        <v>3.51</v>
      </c>
      <c r="K65" s="38">
        <f>Source!O49</f>
        <v>117.51</v>
      </c>
      <c r="Q65">
        <f>Source!X48</f>
        <v>0</v>
      </c>
      <c r="R65">
        <f>Source!X49</f>
        <v>0</v>
      </c>
      <c r="S65">
        <f>Source!Y48</f>
        <v>0</v>
      </c>
      <c r="T65">
        <f>Source!Y49</f>
        <v>0</v>
      </c>
      <c r="U65">
        <f>ROUND((175/100)*ROUND(Source!R48, 2), 2)</f>
        <v>0</v>
      </c>
      <c r="V65">
        <f>ROUND((0/100)*ROUND(Source!R49, 2), 2)</f>
        <v>0</v>
      </c>
      <c r="AC65">
        <v>3</v>
      </c>
    </row>
    <row r="66" spans="1:29" ht="57" x14ac:dyDescent="0.2">
      <c r="A66" s="34" t="s">
        <v>65</v>
      </c>
      <c r="B66" s="34" t="str">
        <f>Source!F50</f>
        <v>1.12-5-97</v>
      </c>
      <c r="C66" s="34" t="s">
        <v>66</v>
      </c>
      <c r="D66" s="36" t="str">
        <f>Source!H50</f>
        <v>шт.</v>
      </c>
      <c r="E66" s="35">
        <f>Source!I50</f>
        <v>1.9999999999999998</v>
      </c>
      <c r="F66" s="38">
        <f>Source!AK50</f>
        <v>16.739999999999998</v>
      </c>
      <c r="G66" s="41" t="s">
        <v>3</v>
      </c>
      <c r="H66" s="35">
        <f>Source!AW51</f>
        <v>1</v>
      </c>
      <c r="I66" s="38">
        <f>Source!O50</f>
        <v>33.479999999999997</v>
      </c>
      <c r="J66" s="35">
        <f>IF(Source!BC51&lt;&gt; 0, Source!BC51, 1)</f>
        <v>3.51</v>
      </c>
      <c r="K66" s="38">
        <f>Source!O51</f>
        <v>117.51</v>
      </c>
      <c r="Q66">
        <f>Source!X50</f>
        <v>0</v>
      </c>
      <c r="R66">
        <f>Source!X51</f>
        <v>0</v>
      </c>
      <c r="S66">
        <f>Source!Y50</f>
        <v>0</v>
      </c>
      <c r="T66">
        <f>Source!Y51</f>
        <v>0</v>
      </c>
      <c r="U66">
        <f>ROUND((175/100)*ROUND(Source!R50, 2), 2)</f>
        <v>0</v>
      </c>
      <c r="V66">
        <f>ROUND((0/100)*ROUND(Source!R51, 2), 2)</f>
        <v>0</v>
      </c>
      <c r="AC66">
        <v>3</v>
      </c>
    </row>
    <row r="67" spans="1:29" ht="14.25" x14ac:dyDescent="0.2">
      <c r="A67" s="34"/>
      <c r="B67" s="34"/>
      <c r="C67" s="34" t="s">
        <v>904</v>
      </c>
      <c r="D67" s="36" t="s">
        <v>905</v>
      </c>
      <c r="E67" s="35">
        <f>Source!BZ45</f>
        <v>109</v>
      </c>
      <c r="F67" s="38"/>
      <c r="G67" s="37"/>
      <c r="H67" s="35"/>
      <c r="I67" s="38">
        <f>SUM(Q58:Q66)</f>
        <v>793.49</v>
      </c>
      <c r="J67" s="35">
        <f>Source!AT45</f>
        <v>109</v>
      </c>
      <c r="K67" s="38">
        <f>SUM(R58:R66)</f>
        <v>43633.87</v>
      </c>
    </row>
    <row r="68" spans="1:29" ht="14.25" x14ac:dyDescent="0.2">
      <c r="A68" s="34"/>
      <c r="B68" s="34"/>
      <c r="C68" s="34" t="s">
        <v>906</v>
      </c>
      <c r="D68" s="36" t="s">
        <v>905</v>
      </c>
      <c r="E68" s="35">
        <f>Source!CA45</f>
        <v>61</v>
      </c>
      <c r="F68" s="38"/>
      <c r="G68" s="37"/>
      <c r="H68" s="35"/>
      <c r="I68" s="38">
        <f>SUM(S58:S67)</f>
        <v>444.06</v>
      </c>
      <c r="J68" s="35">
        <f>Source!AU45</f>
        <v>61</v>
      </c>
      <c r="K68" s="38">
        <f>SUM(T58:T67)</f>
        <v>24418.95</v>
      </c>
    </row>
    <row r="69" spans="1:29" ht="28.5" x14ac:dyDescent="0.2">
      <c r="A69" s="42"/>
      <c r="B69" s="42"/>
      <c r="C69" s="42" t="s">
        <v>907</v>
      </c>
      <c r="D69" s="43" t="s">
        <v>908</v>
      </c>
      <c r="E69" s="44">
        <f>Source!AQ44</f>
        <v>58.4</v>
      </c>
      <c r="F69" s="45"/>
      <c r="G69" s="46" t="str">
        <f>Source!DI44</f>
        <v>*1,15)*1,1</v>
      </c>
      <c r="H69" s="44">
        <f>Source!AV45</f>
        <v>1.0669999999999999</v>
      </c>
      <c r="I69" s="45">
        <f>Source!U44</f>
        <v>56.754498240000004</v>
      </c>
      <c r="J69" s="44"/>
      <c r="K69" s="45"/>
    </row>
    <row r="70" spans="1:29" ht="15" x14ac:dyDescent="0.2">
      <c r="C70" s="47" t="s">
        <v>909</v>
      </c>
      <c r="H70" s="48">
        <f>I60+I61+I63+I67+I68+SUM(I64:I66)</f>
        <v>10973.359999999999</v>
      </c>
      <c r="I70" s="48"/>
      <c r="J70" s="48">
        <f>K60+K61+K63+K67+K68+SUM(K64:K66)</f>
        <v>125016.42</v>
      </c>
      <c r="K70" s="48"/>
      <c r="O70" s="49">
        <f>I60+I61+I63+I67+I68+SUM(I64:I66)</f>
        <v>10973.359999999999</v>
      </c>
      <c r="P70" s="49">
        <f>K60+K61+K63+K67+K68+SUM(K64:K66)</f>
        <v>125016.42</v>
      </c>
    </row>
    <row r="72" spans="1:29" ht="78" x14ac:dyDescent="0.2">
      <c r="A72" s="34">
        <v>4</v>
      </c>
      <c r="B72" s="34" t="s">
        <v>912</v>
      </c>
      <c r="C72" s="34" t="s">
        <v>69</v>
      </c>
      <c r="D72" s="36" t="str">
        <f>Source!H52</f>
        <v>1 врезка</v>
      </c>
      <c r="E72" s="35">
        <f>Source!I52</f>
        <v>3</v>
      </c>
      <c r="F72" s="38"/>
      <c r="G72" s="37"/>
      <c r="H72" s="35"/>
      <c r="I72" s="38"/>
      <c r="J72" s="35"/>
      <c r="K72" s="38"/>
      <c r="Q72">
        <f>Source!X52</f>
        <v>441.77</v>
      </c>
      <c r="R72">
        <f>Source!X53</f>
        <v>24292.71</v>
      </c>
      <c r="S72">
        <f>Source!Y52</f>
        <v>247.23</v>
      </c>
      <c r="T72">
        <f>Source!Y53</f>
        <v>13595</v>
      </c>
      <c r="U72">
        <f>ROUND((175/100)*ROUND(Source!R52, 2), 2)</f>
        <v>1</v>
      </c>
      <c r="V72">
        <f>ROUND((0/100)*ROUND(Source!R53, 2), 2)</f>
        <v>0</v>
      </c>
      <c r="AC72">
        <v>0</v>
      </c>
    </row>
    <row r="73" spans="1:29" ht="28.5" x14ac:dyDescent="0.2">
      <c r="A73" s="34"/>
      <c r="B73" s="34"/>
      <c r="C73" s="34" t="s">
        <v>900</v>
      </c>
      <c r="D73" s="36"/>
      <c r="E73" s="35"/>
      <c r="F73" s="38">
        <f>Source!AO52</f>
        <v>99.95</v>
      </c>
      <c r="G73" s="37" t="str">
        <f>Source!DG52</f>
        <v>*1,15)*1,1</v>
      </c>
      <c r="H73" s="35">
        <f>Source!AV53</f>
        <v>1.0669999999999999</v>
      </c>
      <c r="I73" s="38">
        <f>Source!S52</f>
        <v>404.72</v>
      </c>
      <c r="J73" s="35">
        <f>IF(Source!BA53&lt;&gt; 0, Source!BA53, 1)</f>
        <v>54.99</v>
      </c>
      <c r="K73" s="38">
        <f>Source!S53</f>
        <v>22255.55</v>
      </c>
    </row>
    <row r="74" spans="1:29" ht="28.5" x14ac:dyDescent="0.2">
      <c r="A74" s="34"/>
      <c r="B74" s="34"/>
      <c r="C74" s="34" t="s">
        <v>901</v>
      </c>
      <c r="D74" s="36"/>
      <c r="E74" s="35"/>
      <c r="F74" s="38">
        <f>Source!AM52</f>
        <v>0.83</v>
      </c>
      <c r="G74" s="37" t="str">
        <f>Source!DE52</f>
        <v>*1,25)*1,1</v>
      </c>
      <c r="H74" s="35">
        <f>Source!AV53</f>
        <v>1.0669999999999999</v>
      </c>
      <c r="I74" s="38">
        <f>Source!Q52</f>
        <v>3.65</v>
      </c>
      <c r="J74" s="35">
        <f>IF(Source!BB53&lt;&gt; 0, Source!BB53, 1)</f>
        <v>16.329999999999998</v>
      </c>
      <c r="K74" s="38">
        <f>Source!Q53</f>
        <v>59.6</v>
      </c>
    </row>
    <row r="75" spans="1:29" ht="28.5" x14ac:dyDescent="0.2">
      <c r="A75" s="34"/>
      <c r="B75" s="34"/>
      <c r="C75" s="34" t="s">
        <v>902</v>
      </c>
      <c r="D75" s="36"/>
      <c r="E75" s="35"/>
      <c r="F75" s="38">
        <f>Source!AN52</f>
        <v>0.13</v>
      </c>
      <c r="G75" s="37" t="str">
        <f>Source!DF52</f>
        <v>*1,25)*1,1</v>
      </c>
      <c r="H75" s="35">
        <f>Source!AV53</f>
        <v>1.0669999999999999</v>
      </c>
      <c r="I75" s="40">
        <f>Source!R52</f>
        <v>0.56999999999999995</v>
      </c>
      <c r="J75" s="35">
        <f>IF(Source!BS53&lt;&gt; 0, Source!BS53, 1)</f>
        <v>54.99</v>
      </c>
      <c r="K75" s="40">
        <f>Source!R53</f>
        <v>31.34</v>
      </c>
    </row>
    <row r="76" spans="1:29" ht="14.25" x14ac:dyDescent="0.2">
      <c r="A76" s="34"/>
      <c r="B76" s="34"/>
      <c r="C76" s="34" t="s">
        <v>903</v>
      </c>
      <c r="D76" s="36"/>
      <c r="E76" s="35"/>
      <c r="F76" s="38">
        <f>Source!AL52</f>
        <v>8.01</v>
      </c>
      <c r="G76" s="37" t="str">
        <f>Source!DD52</f>
        <v/>
      </c>
      <c r="H76" s="35">
        <f>Source!AW53</f>
        <v>1</v>
      </c>
      <c r="I76" s="38">
        <f>Source!P52</f>
        <v>24.03</v>
      </c>
      <c r="J76" s="35">
        <f>IF(Source!BC53&lt;&gt; 0, Source!BC53, 1)</f>
        <v>21.31</v>
      </c>
      <c r="K76" s="38">
        <f>Source!P53</f>
        <v>512.08000000000004</v>
      </c>
    </row>
    <row r="77" spans="1:29" ht="14.25" x14ac:dyDescent="0.2">
      <c r="A77" s="34"/>
      <c r="B77" s="34"/>
      <c r="C77" s="34" t="s">
        <v>904</v>
      </c>
      <c r="D77" s="36" t="s">
        <v>905</v>
      </c>
      <c r="E77" s="35">
        <f>Source!BZ53</f>
        <v>109</v>
      </c>
      <c r="F77" s="38"/>
      <c r="G77" s="37"/>
      <c r="H77" s="35"/>
      <c r="I77" s="38">
        <f>SUM(Q72:Q76)</f>
        <v>441.77</v>
      </c>
      <c r="J77" s="35">
        <f>Source!AT53</f>
        <v>109</v>
      </c>
      <c r="K77" s="38">
        <f>SUM(R72:R76)</f>
        <v>24292.71</v>
      </c>
    </row>
    <row r="78" spans="1:29" ht="14.25" x14ac:dyDescent="0.2">
      <c r="A78" s="34"/>
      <c r="B78" s="34"/>
      <c r="C78" s="34" t="s">
        <v>906</v>
      </c>
      <c r="D78" s="36" t="s">
        <v>905</v>
      </c>
      <c r="E78" s="35">
        <f>Source!CA53</f>
        <v>61</v>
      </c>
      <c r="F78" s="38"/>
      <c r="G78" s="37"/>
      <c r="H78" s="35"/>
      <c r="I78" s="38">
        <f>SUM(S72:S77)</f>
        <v>247.23</v>
      </c>
      <c r="J78" s="35">
        <f>Source!AU53</f>
        <v>61</v>
      </c>
      <c r="K78" s="38">
        <f>SUM(T72:T77)</f>
        <v>13595</v>
      </c>
    </row>
    <row r="79" spans="1:29" ht="28.5" x14ac:dyDescent="0.2">
      <c r="A79" s="42"/>
      <c r="B79" s="42"/>
      <c r="C79" s="42" t="s">
        <v>907</v>
      </c>
      <c r="D79" s="43" t="s">
        <v>908</v>
      </c>
      <c r="E79" s="44">
        <f>Source!AQ52</f>
        <v>8.94</v>
      </c>
      <c r="F79" s="45"/>
      <c r="G79" s="46" t="str">
        <f>Source!DI52</f>
        <v>*1,15)*1,1</v>
      </c>
      <c r="H79" s="44">
        <f>Source!AV53</f>
        <v>1.0669999999999999</v>
      </c>
      <c r="I79" s="45">
        <f>Source!U52</f>
        <v>36.200429099999994</v>
      </c>
      <c r="J79" s="44"/>
      <c r="K79" s="45"/>
    </row>
    <row r="80" spans="1:29" ht="15" x14ac:dyDescent="0.2">
      <c r="C80" s="47" t="s">
        <v>909</v>
      </c>
      <c r="H80" s="48">
        <f>I73+I74+I76+I77+I78+0</f>
        <v>1121.3999999999999</v>
      </c>
      <c r="I80" s="48"/>
      <c r="J80" s="48">
        <f>K73+K74+K76+K77+K78+0</f>
        <v>60714.94</v>
      </c>
      <c r="K80" s="48"/>
      <c r="O80" s="49">
        <f>I73+I74+I76+I77+I78+0</f>
        <v>1121.3999999999999</v>
      </c>
      <c r="P80" s="49">
        <f>K73+K74+K76+K77+K78+0</f>
        <v>60714.94</v>
      </c>
    </row>
    <row r="82" spans="1:29" ht="78" x14ac:dyDescent="0.2">
      <c r="A82" s="34">
        <v>5</v>
      </c>
      <c r="B82" s="34" t="s">
        <v>913</v>
      </c>
      <c r="C82" s="34" t="s">
        <v>74</v>
      </c>
      <c r="D82" s="36" t="str">
        <f>Source!H54</f>
        <v>100 шт.</v>
      </c>
      <c r="E82" s="35">
        <f>Source!I54</f>
        <v>0.35</v>
      </c>
      <c r="F82" s="38"/>
      <c r="G82" s="37"/>
      <c r="H82" s="35"/>
      <c r="I82" s="38"/>
      <c r="J82" s="35"/>
      <c r="K82" s="38"/>
      <c r="Q82">
        <f>Source!X54</f>
        <v>94.82</v>
      </c>
      <c r="R82">
        <f>Source!X55</f>
        <v>5214.1000000000004</v>
      </c>
      <c r="S82">
        <f>Source!Y54</f>
        <v>53.06</v>
      </c>
      <c r="T82">
        <f>Source!Y55</f>
        <v>2917.98</v>
      </c>
      <c r="U82">
        <f>ROUND((175/100)*ROUND(Source!R54, 2), 2)</f>
        <v>0</v>
      </c>
      <c r="V82">
        <f>ROUND((0/100)*ROUND(Source!R55, 2), 2)</f>
        <v>0</v>
      </c>
      <c r="AC82">
        <v>0</v>
      </c>
    </row>
    <row r="83" spans="1:29" x14ac:dyDescent="0.2">
      <c r="C83" s="39" t="str">
        <f>"Объем: "&amp;Source!I54&amp;"=(19+"&amp;"16)/"&amp;"100"</f>
        <v>Объем: 0,35=(19+16)/100</v>
      </c>
    </row>
    <row r="84" spans="1:29" ht="28.5" x14ac:dyDescent="0.2">
      <c r="A84" s="34"/>
      <c r="B84" s="34"/>
      <c r="C84" s="34" t="s">
        <v>900</v>
      </c>
      <c r="D84" s="36"/>
      <c r="E84" s="35"/>
      <c r="F84" s="38">
        <f>Source!AO54</f>
        <v>184.13</v>
      </c>
      <c r="G84" s="37" t="str">
        <f>Source!DG54</f>
        <v>*1,15)*1,1</v>
      </c>
      <c r="H84" s="35">
        <f>Source!AV55</f>
        <v>1.0669999999999999</v>
      </c>
      <c r="I84" s="38">
        <f>Source!S54</f>
        <v>86.99</v>
      </c>
      <c r="J84" s="35">
        <f>IF(Source!BA55&lt;&gt; 0, Source!BA55, 1)</f>
        <v>54.99</v>
      </c>
      <c r="K84" s="38">
        <f>Source!S55</f>
        <v>4783.58</v>
      </c>
    </row>
    <row r="85" spans="1:29" ht="57" x14ac:dyDescent="0.2">
      <c r="A85" s="34" t="s">
        <v>77</v>
      </c>
      <c r="B85" s="34" t="str">
        <f>Source!F56</f>
        <v>1.12-5-456</v>
      </c>
      <c r="C85" s="34" t="s">
        <v>79</v>
      </c>
      <c r="D85" s="36" t="str">
        <f>Source!H56</f>
        <v>шт.</v>
      </c>
      <c r="E85" s="35">
        <f>Source!I56</f>
        <v>19</v>
      </c>
      <c r="F85" s="38">
        <f>Source!AK56</f>
        <v>265.24</v>
      </c>
      <c r="G85" s="41" t="s">
        <v>3</v>
      </c>
      <c r="H85" s="35">
        <f>Source!AW57</f>
        <v>1</v>
      </c>
      <c r="I85" s="38">
        <f>Source!O56</f>
        <v>5039.5600000000004</v>
      </c>
      <c r="J85" s="35">
        <f>IF(Source!BC57&lt;&gt; 0, Source!BC57, 1)</f>
        <v>0.83</v>
      </c>
      <c r="K85" s="38">
        <f>Source!O57</f>
        <v>4182.83</v>
      </c>
      <c r="Q85">
        <f>Source!X56</f>
        <v>0</v>
      </c>
      <c r="R85">
        <f>Source!X57</f>
        <v>0</v>
      </c>
      <c r="S85">
        <f>Source!Y56</f>
        <v>0</v>
      </c>
      <c r="T85">
        <f>Source!Y57</f>
        <v>0</v>
      </c>
      <c r="U85">
        <f>ROUND((175/100)*ROUND(Source!R56, 2), 2)</f>
        <v>0</v>
      </c>
      <c r="V85">
        <f>ROUND((0/100)*ROUND(Source!R57, 2), 2)</f>
        <v>0</v>
      </c>
      <c r="AC85">
        <v>3</v>
      </c>
    </row>
    <row r="86" spans="1:29" ht="57" x14ac:dyDescent="0.2">
      <c r="A86" s="34" t="s">
        <v>81</v>
      </c>
      <c r="B86" s="34" t="str">
        <f>Source!F58</f>
        <v>1.12-5-542</v>
      </c>
      <c r="C86" s="34" t="s">
        <v>83</v>
      </c>
      <c r="D86" s="36" t="str">
        <f>Source!H58</f>
        <v>шт.</v>
      </c>
      <c r="E86" s="35">
        <f>Source!I58</f>
        <v>16</v>
      </c>
      <c r="F86" s="38">
        <f>Source!AK58</f>
        <v>181.59</v>
      </c>
      <c r="G86" s="41" t="s">
        <v>3</v>
      </c>
      <c r="H86" s="35">
        <f>Source!AW59</f>
        <v>1</v>
      </c>
      <c r="I86" s="38">
        <f>Source!O58</f>
        <v>2905.44</v>
      </c>
      <c r="J86" s="35">
        <f>IF(Source!BC59&lt;&gt; 0, Source!BC59, 1)</f>
        <v>0.76</v>
      </c>
      <c r="K86" s="38">
        <f>Source!O59</f>
        <v>2208.13</v>
      </c>
      <c r="Q86">
        <f>Source!X58</f>
        <v>0</v>
      </c>
      <c r="R86">
        <f>Source!X59</f>
        <v>0</v>
      </c>
      <c r="S86">
        <f>Source!Y58</f>
        <v>0</v>
      </c>
      <c r="T86">
        <f>Source!Y59</f>
        <v>0</v>
      </c>
      <c r="U86">
        <f>ROUND((175/100)*ROUND(Source!R58, 2), 2)</f>
        <v>0</v>
      </c>
      <c r="V86">
        <f>ROUND((0/100)*ROUND(Source!R59, 2), 2)</f>
        <v>0</v>
      </c>
      <c r="AC86">
        <v>3</v>
      </c>
    </row>
    <row r="87" spans="1:29" ht="14.25" x14ac:dyDescent="0.2">
      <c r="A87" s="34"/>
      <c r="B87" s="34"/>
      <c r="C87" s="34" t="s">
        <v>904</v>
      </c>
      <c r="D87" s="36" t="s">
        <v>905</v>
      </c>
      <c r="E87" s="35">
        <f>Source!BZ55</f>
        <v>109</v>
      </c>
      <c r="F87" s="38"/>
      <c r="G87" s="37"/>
      <c r="H87" s="35"/>
      <c r="I87" s="38">
        <f>SUM(Q82:Q86)</f>
        <v>94.82</v>
      </c>
      <c r="J87" s="35">
        <f>Source!AT55</f>
        <v>109</v>
      </c>
      <c r="K87" s="38">
        <f>SUM(R82:R86)</f>
        <v>5214.1000000000004</v>
      </c>
    </row>
    <row r="88" spans="1:29" ht="14.25" x14ac:dyDescent="0.2">
      <c r="A88" s="34"/>
      <c r="B88" s="34"/>
      <c r="C88" s="34" t="s">
        <v>906</v>
      </c>
      <c r="D88" s="36" t="s">
        <v>905</v>
      </c>
      <c r="E88" s="35">
        <f>Source!CA55</f>
        <v>61</v>
      </c>
      <c r="F88" s="38"/>
      <c r="G88" s="37"/>
      <c r="H88" s="35"/>
      <c r="I88" s="38">
        <f>SUM(S82:S87)</f>
        <v>53.06</v>
      </c>
      <c r="J88" s="35">
        <f>Source!AU55</f>
        <v>61</v>
      </c>
      <c r="K88" s="38">
        <f>SUM(T82:T87)</f>
        <v>2917.98</v>
      </c>
    </row>
    <row r="89" spans="1:29" ht="28.5" x14ac:dyDescent="0.2">
      <c r="A89" s="42"/>
      <c r="B89" s="42"/>
      <c r="C89" s="42" t="s">
        <v>907</v>
      </c>
      <c r="D89" s="43" t="s">
        <v>908</v>
      </c>
      <c r="E89" s="44">
        <f>Source!AQ54</f>
        <v>14.63</v>
      </c>
      <c r="F89" s="45"/>
      <c r="G89" s="46" t="str">
        <f>Source!DI54</f>
        <v>*1,15)*1,1</v>
      </c>
      <c r="H89" s="44">
        <f>Source!AV55</f>
        <v>1.0669999999999999</v>
      </c>
      <c r="I89" s="45">
        <f>Source!U54</f>
        <v>6.9114204775000001</v>
      </c>
      <c r="J89" s="44"/>
      <c r="K89" s="45"/>
    </row>
    <row r="90" spans="1:29" ht="15" x14ac:dyDescent="0.2">
      <c r="C90" s="47" t="s">
        <v>909</v>
      </c>
      <c r="H90" s="48">
        <f>I84+I87+I88+SUM(I85:I86)</f>
        <v>8179.87</v>
      </c>
      <c r="I90" s="48"/>
      <c r="J90" s="48">
        <f>K84+K87+K88+SUM(K85:K86)</f>
        <v>19306.62</v>
      </c>
      <c r="K90" s="48"/>
      <c r="O90" s="49">
        <f>I84+I87+I88+SUM(I85:I86)</f>
        <v>8179.87</v>
      </c>
      <c r="P90" s="49">
        <f>K84+K87+K88+SUM(K85:K86)</f>
        <v>19306.62</v>
      </c>
    </row>
    <row r="93" spans="1:29" ht="15" x14ac:dyDescent="0.25">
      <c r="A93" s="53" t="str">
        <f>CONCATENATE("Итого по подразделу: ",IF(Source!G61&lt;&gt;"Новый подраздел", Source!G61, ""))</f>
        <v>Итого по подразделу: Монтажные работы</v>
      </c>
      <c r="B93" s="53"/>
      <c r="C93" s="53"/>
      <c r="D93" s="53"/>
      <c r="E93" s="53"/>
      <c r="F93" s="53"/>
      <c r="G93" s="53"/>
      <c r="H93" s="52">
        <f>SUM(O31:O92)</f>
        <v>88247.3</v>
      </c>
      <c r="I93" s="51"/>
      <c r="J93" s="52">
        <f>SUM(P31:P92)</f>
        <v>688439.50000000012</v>
      </c>
      <c r="K93" s="51"/>
    </row>
    <row r="94" spans="1:29" hidden="1" x14ac:dyDescent="0.2">
      <c r="A94" t="s">
        <v>914</v>
      </c>
      <c r="I94">
        <f>SUM(W31:W93)</f>
        <v>0</v>
      </c>
      <c r="J94">
        <f>SUM(X31:X93)</f>
        <v>0</v>
      </c>
    </row>
    <row r="95" spans="1:29" hidden="1" x14ac:dyDescent="0.2">
      <c r="A95" t="s">
        <v>915</v>
      </c>
      <c r="I95">
        <f>SUM(Y31:Y94)</f>
        <v>0</v>
      </c>
      <c r="J95">
        <f>SUM(Z31:Z94)</f>
        <v>0</v>
      </c>
    </row>
    <row r="97" spans="1:43" ht="15" x14ac:dyDescent="0.25">
      <c r="A97" s="53" t="str">
        <f>CONCATENATE("Итого по разделу: ",IF(Source!G91&lt;&gt;"Новый раздел", Source!G91, ""))</f>
        <v>Итого по разделу: Канализация хозяйственно-бытовая (К1) (подвал)</v>
      </c>
      <c r="B97" s="53"/>
      <c r="C97" s="53"/>
      <c r="D97" s="53"/>
      <c r="E97" s="53"/>
      <c r="F97" s="53"/>
      <c r="G97" s="53"/>
      <c r="H97" s="52">
        <f>SUM(O29:O96)</f>
        <v>88247.3</v>
      </c>
      <c r="I97" s="51"/>
      <c r="J97" s="52">
        <f>SUM(P29:P96)</f>
        <v>688439.50000000012</v>
      </c>
      <c r="K97" s="51"/>
      <c r="AQ97" s="54" t="str">
        <f>CONCATENATE("Итого по разделу: ",IF(Source!G91&lt;&gt;"Новый раздел", Source!G91, ""))</f>
        <v>Итого по разделу: Канализация хозяйственно-бытовая (К1) (подвал)</v>
      </c>
    </row>
    <row r="98" spans="1:43" hidden="1" x14ac:dyDescent="0.2">
      <c r="A98" t="s">
        <v>914</v>
      </c>
      <c r="I98">
        <f>SUM(W29:W97)</f>
        <v>0</v>
      </c>
      <c r="J98">
        <f>SUM(X29:X97)</f>
        <v>0</v>
      </c>
    </row>
    <row r="99" spans="1:43" hidden="1" x14ac:dyDescent="0.2">
      <c r="A99" t="s">
        <v>915</v>
      </c>
      <c r="I99">
        <f>SUM(Y29:Y98)</f>
        <v>0</v>
      </c>
      <c r="J99">
        <f>SUM(Z29:Z98)</f>
        <v>0</v>
      </c>
    </row>
    <row r="101" spans="1:43" ht="16.5" x14ac:dyDescent="0.2">
      <c r="A101" s="33" t="str">
        <f>CONCATENATE("Раздел: ",IF(Source!G121&lt;&gt;"Новый раздел", Source!G121, ""))</f>
        <v>Раздел: Канализация хозяйственно-бытовая напорная (К1н) (подвал)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3" spans="1:43" ht="16.5" x14ac:dyDescent="0.2">
      <c r="A103" s="33" t="str">
        <f>CONCATENATE("Подраздел: ",IF(Source!G125&lt;&gt;"Новый подраздел", Source!G125, ""))</f>
        <v>Подраздел: Монтажные работы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 spans="1:43" ht="78" x14ac:dyDescent="0.2">
      <c r="A104" s="34">
        <v>6</v>
      </c>
      <c r="B104" s="34" t="s">
        <v>916</v>
      </c>
      <c r="C104" s="34" t="s">
        <v>142</v>
      </c>
      <c r="D104" s="36" t="str">
        <f>Source!H129</f>
        <v>100 м трубопровода</v>
      </c>
      <c r="E104" s="35">
        <f>Source!I129</f>
        <v>0.1</v>
      </c>
      <c r="F104" s="38"/>
      <c r="G104" s="37"/>
      <c r="H104" s="35"/>
      <c r="I104" s="38"/>
      <c r="J104" s="35"/>
      <c r="K104" s="38"/>
      <c r="Q104">
        <f>Source!X129</f>
        <v>63.54</v>
      </c>
      <c r="R104">
        <f>Source!X130</f>
        <v>3493.85</v>
      </c>
      <c r="S104">
        <f>Source!Y129</f>
        <v>35.56</v>
      </c>
      <c r="T104">
        <f>Source!Y130</f>
        <v>1955.28</v>
      </c>
      <c r="U104">
        <f>ROUND((175/100)*ROUND(Source!R129, 2), 2)</f>
        <v>1.56</v>
      </c>
      <c r="V104">
        <f>ROUND((0/100)*ROUND(Source!R130, 2), 2)</f>
        <v>0</v>
      </c>
      <c r="AC104">
        <v>0</v>
      </c>
    </row>
    <row r="105" spans="1:43" x14ac:dyDescent="0.2">
      <c r="C105" s="39" t="str">
        <f>"Объем: "&amp;Source!I129&amp;"=10/"&amp;"100"</f>
        <v>Объем: 0,1=10/100</v>
      </c>
    </row>
    <row r="106" spans="1:43" ht="28.5" x14ac:dyDescent="0.2">
      <c r="A106" s="34"/>
      <c r="B106" s="34"/>
      <c r="C106" s="34" t="s">
        <v>900</v>
      </c>
      <c r="D106" s="36"/>
      <c r="E106" s="35"/>
      <c r="F106" s="38">
        <f>Source!AO129</f>
        <v>425.29</v>
      </c>
      <c r="G106" s="37" t="str">
        <f>Source!DG129</f>
        <v>*1,15)*1,1</v>
      </c>
      <c r="H106" s="35">
        <f>Source!AV130</f>
        <v>1.0669999999999999</v>
      </c>
      <c r="I106" s="38">
        <f>Source!S129</f>
        <v>57.4</v>
      </c>
      <c r="J106" s="35">
        <f>IF(Source!BA130&lt;&gt; 0, Source!BA130, 1)</f>
        <v>54.99</v>
      </c>
      <c r="K106" s="38">
        <f>Source!S130</f>
        <v>3156.43</v>
      </c>
    </row>
    <row r="107" spans="1:43" ht="28.5" x14ac:dyDescent="0.2">
      <c r="A107" s="34"/>
      <c r="B107" s="34"/>
      <c r="C107" s="34" t="s">
        <v>901</v>
      </c>
      <c r="D107" s="36"/>
      <c r="E107" s="35"/>
      <c r="F107" s="38">
        <f>Source!AM129</f>
        <v>47.77</v>
      </c>
      <c r="G107" s="37" t="str">
        <f>Source!DE129</f>
        <v>*1,25)*1,1</v>
      </c>
      <c r="H107" s="35">
        <f>Source!AV130</f>
        <v>1.0669999999999999</v>
      </c>
      <c r="I107" s="38">
        <f>Source!Q129</f>
        <v>7.01</v>
      </c>
      <c r="J107" s="35">
        <f>IF(Source!BB130&lt;&gt; 0, Source!BB130, 1)</f>
        <v>15.37</v>
      </c>
      <c r="K107" s="38">
        <f>Source!Q130</f>
        <v>107.74</v>
      </c>
    </row>
    <row r="108" spans="1:43" ht="28.5" x14ac:dyDescent="0.2">
      <c r="A108" s="34"/>
      <c r="B108" s="34"/>
      <c r="C108" s="34" t="s">
        <v>902</v>
      </c>
      <c r="D108" s="36"/>
      <c r="E108" s="35"/>
      <c r="F108" s="38">
        <f>Source!AN129</f>
        <v>6.06</v>
      </c>
      <c r="G108" s="37" t="str">
        <f>Source!DF129</f>
        <v>*1,25)*1,1</v>
      </c>
      <c r="H108" s="35">
        <f>Source!AV130</f>
        <v>1.0669999999999999</v>
      </c>
      <c r="I108" s="40">
        <f>Source!R129</f>
        <v>0.89</v>
      </c>
      <c r="J108" s="35">
        <f>IF(Source!BS130&lt;&gt; 0, Source!BS130, 1)</f>
        <v>54.99</v>
      </c>
      <c r="K108" s="40">
        <f>Source!R130</f>
        <v>48.94</v>
      </c>
    </row>
    <row r="109" spans="1:43" ht="14.25" x14ac:dyDescent="0.2">
      <c r="A109" s="34"/>
      <c r="B109" s="34"/>
      <c r="C109" s="34" t="s">
        <v>903</v>
      </c>
      <c r="D109" s="36"/>
      <c r="E109" s="35"/>
      <c r="F109" s="38">
        <f>Source!AL129</f>
        <v>46.02</v>
      </c>
      <c r="G109" s="37" t="str">
        <f>Source!DD129</f>
        <v/>
      </c>
      <c r="H109" s="35">
        <f>Source!AW130</f>
        <v>1</v>
      </c>
      <c r="I109" s="38">
        <f>Source!P129</f>
        <v>4.5999999999999996</v>
      </c>
      <c r="J109" s="35">
        <f>IF(Source!BC130&lt;&gt; 0, Source!BC130, 1)</f>
        <v>6.21</v>
      </c>
      <c r="K109" s="38">
        <f>Source!P130</f>
        <v>28.57</v>
      </c>
    </row>
    <row r="110" spans="1:43" ht="71.25" x14ac:dyDescent="0.2">
      <c r="A110" s="34" t="s">
        <v>145</v>
      </c>
      <c r="B110" s="34" t="str">
        <f>Source!F131</f>
        <v>1.12-2-1164</v>
      </c>
      <c r="C110" s="34" t="s">
        <v>147</v>
      </c>
      <c r="D110" s="36" t="str">
        <f>Source!H131</f>
        <v>шт.</v>
      </c>
      <c r="E110" s="35">
        <f>Source!I131</f>
        <v>4</v>
      </c>
      <c r="F110" s="38">
        <f>Source!AK131</f>
        <v>19.61</v>
      </c>
      <c r="G110" s="41" t="s">
        <v>3</v>
      </c>
      <c r="H110" s="35">
        <f>Source!AW132</f>
        <v>1</v>
      </c>
      <c r="I110" s="38">
        <f>Source!O131</f>
        <v>78.44</v>
      </c>
      <c r="J110" s="35">
        <f>IF(Source!BC132&lt;&gt; 0, Source!BC132, 1)</f>
        <v>1</v>
      </c>
      <c r="K110" s="38">
        <f>Source!O132</f>
        <v>78.44</v>
      </c>
      <c r="Q110">
        <f>Source!X131</f>
        <v>0</v>
      </c>
      <c r="R110">
        <f>Source!X132</f>
        <v>0</v>
      </c>
      <c r="S110">
        <f>Source!Y131</f>
        <v>0</v>
      </c>
      <c r="T110">
        <f>Source!Y132</f>
        <v>0</v>
      </c>
      <c r="U110">
        <f>ROUND((175/100)*ROUND(Source!R131, 2), 2)</f>
        <v>0</v>
      </c>
      <c r="V110">
        <f>ROUND((0/100)*ROUND(Source!R132, 2), 2)</f>
        <v>0</v>
      </c>
      <c r="AC110">
        <v>3</v>
      </c>
    </row>
    <row r="111" spans="1:43" ht="57" x14ac:dyDescent="0.2">
      <c r="A111" s="34" t="s">
        <v>149</v>
      </c>
      <c r="B111" s="34" t="str">
        <f>Source!F133</f>
        <v>1.13-4-129</v>
      </c>
      <c r="C111" s="34" t="s">
        <v>151</v>
      </c>
      <c r="D111" s="36" t="str">
        <f>Source!H133</f>
        <v>шт.</v>
      </c>
      <c r="E111" s="35">
        <f>Source!I133</f>
        <v>1</v>
      </c>
      <c r="F111" s="38">
        <f>Source!AK133</f>
        <v>210.17</v>
      </c>
      <c r="G111" s="41" t="s">
        <v>3</v>
      </c>
      <c r="H111" s="35">
        <f>Source!AW134</f>
        <v>1</v>
      </c>
      <c r="I111" s="38">
        <f>Source!O133</f>
        <v>210.17</v>
      </c>
      <c r="J111" s="35">
        <f>IF(Source!BC134&lt;&gt; 0, Source!BC134, 1)</f>
        <v>3.3</v>
      </c>
      <c r="K111" s="38">
        <f>Source!O134</f>
        <v>693.56</v>
      </c>
      <c r="Q111">
        <f>Source!X133</f>
        <v>0</v>
      </c>
      <c r="R111">
        <f>Source!X134</f>
        <v>0</v>
      </c>
      <c r="S111">
        <f>Source!Y133</f>
        <v>0</v>
      </c>
      <c r="T111">
        <f>Source!Y134</f>
        <v>0</v>
      </c>
      <c r="U111">
        <f>ROUND((175/100)*ROUND(Source!R133, 2), 2)</f>
        <v>0</v>
      </c>
      <c r="V111">
        <f>ROUND((0/100)*ROUND(Source!R134, 2), 2)</f>
        <v>0</v>
      </c>
      <c r="AC111">
        <v>3</v>
      </c>
    </row>
    <row r="112" spans="1:43" ht="57" x14ac:dyDescent="0.2">
      <c r="A112" s="34" t="s">
        <v>153</v>
      </c>
      <c r="B112" s="34" t="str">
        <f>Source!F135</f>
        <v>1.12-1-56</v>
      </c>
      <c r="C112" s="34" t="s">
        <v>155</v>
      </c>
      <c r="D112" s="36" t="str">
        <f>Source!H135</f>
        <v>м</v>
      </c>
      <c r="E112" s="35">
        <f>Source!I135</f>
        <v>10</v>
      </c>
      <c r="F112" s="38">
        <f>Source!AK135</f>
        <v>61.58</v>
      </c>
      <c r="G112" s="41" t="s">
        <v>3</v>
      </c>
      <c r="H112" s="35">
        <f>Source!AW136</f>
        <v>1</v>
      </c>
      <c r="I112" s="38">
        <f>Source!O135</f>
        <v>615.79999999999995</v>
      </c>
      <c r="J112" s="35">
        <f>IF(Source!BC136&lt;&gt; 0, Source!BC136, 1)</f>
        <v>11.88</v>
      </c>
      <c r="K112" s="38">
        <f>Source!O136</f>
        <v>7315.7</v>
      </c>
      <c r="Q112">
        <f>Source!X135</f>
        <v>0</v>
      </c>
      <c r="R112">
        <f>Source!X136</f>
        <v>0</v>
      </c>
      <c r="S112">
        <f>Source!Y135</f>
        <v>0</v>
      </c>
      <c r="T112">
        <f>Source!Y136</f>
        <v>0</v>
      </c>
      <c r="U112">
        <f>ROUND((175/100)*ROUND(Source!R135, 2), 2)</f>
        <v>0</v>
      </c>
      <c r="V112">
        <f>ROUND((0/100)*ROUND(Source!R136, 2), 2)</f>
        <v>0</v>
      </c>
      <c r="AC112">
        <v>3</v>
      </c>
    </row>
    <row r="113" spans="1:29" ht="14.25" x14ac:dyDescent="0.2">
      <c r="A113" s="34"/>
      <c r="B113" s="34"/>
      <c r="C113" s="34" t="s">
        <v>904</v>
      </c>
      <c r="D113" s="36" t="s">
        <v>905</v>
      </c>
      <c r="E113" s="35">
        <f>Source!BZ130</f>
        <v>109</v>
      </c>
      <c r="F113" s="38"/>
      <c r="G113" s="37"/>
      <c r="H113" s="35"/>
      <c r="I113" s="38">
        <f>SUM(Q104:Q112)</f>
        <v>63.54</v>
      </c>
      <c r="J113" s="35">
        <f>Source!AT130</f>
        <v>109</v>
      </c>
      <c r="K113" s="38">
        <f>SUM(R104:R112)</f>
        <v>3493.85</v>
      </c>
    </row>
    <row r="114" spans="1:29" ht="14.25" x14ac:dyDescent="0.2">
      <c r="A114" s="34"/>
      <c r="B114" s="34"/>
      <c r="C114" s="34" t="s">
        <v>906</v>
      </c>
      <c r="D114" s="36" t="s">
        <v>905</v>
      </c>
      <c r="E114" s="35">
        <f>Source!CA130</f>
        <v>61</v>
      </c>
      <c r="F114" s="38"/>
      <c r="G114" s="37"/>
      <c r="H114" s="35"/>
      <c r="I114" s="38">
        <f>SUM(S104:S113)</f>
        <v>35.56</v>
      </c>
      <c r="J114" s="35">
        <f>Source!AU130</f>
        <v>61</v>
      </c>
      <c r="K114" s="38">
        <f>SUM(T104:T113)</f>
        <v>1955.28</v>
      </c>
    </row>
    <row r="115" spans="1:29" ht="28.5" x14ac:dyDescent="0.2">
      <c r="A115" s="42"/>
      <c r="B115" s="42"/>
      <c r="C115" s="42" t="s">
        <v>907</v>
      </c>
      <c r="D115" s="43" t="s">
        <v>908</v>
      </c>
      <c r="E115" s="44">
        <f>Source!AQ129</f>
        <v>33.700000000000003</v>
      </c>
      <c r="F115" s="45"/>
      <c r="G115" s="46" t="str">
        <f>Source!DI129</f>
        <v>*1,15)*1,1</v>
      </c>
      <c r="H115" s="44">
        <f>Source!AV130</f>
        <v>1.0669999999999999</v>
      </c>
      <c r="I115" s="45">
        <f>Source!U129</f>
        <v>4.5486743500000006</v>
      </c>
      <c r="J115" s="44"/>
      <c r="K115" s="45"/>
    </row>
    <row r="116" spans="1:29" ht="15" x14ac:dyDescent="0.2">
      <c r="C116" s="47" t="s">
        <v>909</v>
      </c>
      <c r="H116" s="48">
        <f>I106+I107+I109+I113+I114+SUM(I110:I112)</f>
        <v>1072.52</v>
      </c>
      <c r="I116" s="48"/>
      <c r="J116" s="48">
        <f>K106+K107+K109+K113+K114+SUM(K110:K112)</f>
        <v>16829.57</v>
      </c>
      <c r="K116" s="48"/>
      <c r="O116" s="49">
        <f>I106+I107+I109+I113+I114+SUM(I110:I112)</f>
        <v>1072.52</v>
      </c>
      <c r="P116" s="49">
        <f>K106+K107+K109+K113+K114+SUM(K110:K112)</f>
        <v>16829.57</v>
      </c>
    </row>
    <row r="118" spans="1:29" ht="71.25" x14ac:dyDescent="0.2">
      <c r="A118" s="42">
        <v>7</v>
      </c>
      <c r="B118" s="42" t="str">
        <f>Source!F137</f>
        <v>1.13-3-41</v>
      </c>
      <c r="C118" s="42" t="s">
        <v>159</v>
      </c>
      <c r="D118" s="43" t="str">
        <f>Source!H137</f>
        <v>шт.</v>
      </c>
      <c r="E118" s="44">
        <f>Source!I137</f>
        <v>1</v>
      </c>
      <c r="F118" s="45">
        <f>Source!AL137</f>
        <v>372.9</v>
      </c>
      <c r="G118" s="46" t="str">
        <f>Source!DD137</f>
        <v/>
      </c>
      <c r="H118" s="44">
        <f>Source!AW138</f>
        <v>1</v>
      </c>
      <c r="I118" s="45">
        <f>Source!P137</f>
        <v>372.9</v>
      </c>
      <c r="J118" s="44">
        <f>IF(Source!BC138&lt;&gt; 0, Source!BC138, 1)</f>
        <v>7.03</v>
      </c>
      <c r="K118" s="45">
        <f>Source!P138</f>
        <v>2621.49</v>
      </c>
      <c r="Q118">
        <f>Source!X137</f>
        <v>0</v>
      </c>
      <c r="R118">
        <f>Source!X138</f>
        <v>0</v>
      </c>
      <c r="S118">
        <f>Source!Y137</f>
        <v>0</v>
      </c>
      <c r="T118">
        <f>Source!Y138</f>
        <v>0</v>
      </c>
      <c r="U118">
        <f>ROUND((175/100)*ROUND(Source!R137, 2), 2)</f>
        <v>0</v>
      </c>
      <c r="V118">
        <f>ROUND((0/100)*ROUND(Source!R138, 2), 2)</f>
        <v>0</v>
      </c>
      <c r="AC118">
        <v>3</v>
      </c>
    </row>
    <row r="119" spans="1:29" ht="15" x14ac:dyDescent="0.2">
      <c r="C119" s="47" t="s">
        <v>909</v>
      </c>
      <c r="H119" s="48">
        <f>I118+0</f>
        <v>372.9</v>
      </c>
      <c r="I119" s="48"/>
      <c r="J119" s="48">
        <f>K118+0</f>
        <v>2621.49</v>
      </c>
      <c r="K119" s="48"/>
      <c r="O119" s="49">
        <f>I118+0</f>
        <v>372.9</v>
      </c>
      <c r="P119" s="49">
        <f>K118+0</f>
        <v>2621.49</v>
      </c>
    </row>
    <row r="121" spans="1:29" ht="78" x14ac:dyDescent="0.2">
      <c r="A121" s="34">
        <v>8</v>
      </c>
      <c r="B121" s="34" t="s">
        <v>917</v>
      </c>
      <c r="C121" s="34" t="s">
        <v>167</v>
      </c>
      <c r="D121" s="36" t="str">
        <f>Source!H143</f>
        <v>1  ШТ.</v>
      </c>
      <c r="E121" s="35">
        <f>Source!I143</f>
        <v>1</v>
      </c>
      <c r="F121" s="38"/>
      <c r="G121" s="37"/>
      <c r="H121" s="35"/>
      <c r="I121" s="38"/>
      <c r="J121" s="35"/>
      <c r="K121" s="38"/>
      <c r="Q121">
        <f>Source!X143</f>
        <v>9.3000000000000007</v>
      </c>
      <c r="R121">
        <f>Source!X144</f>
        <v>511.24</v>
      </c>
      <c r="S121">
        <f>Source!Y143</f>
        <v>4.75</v>
      </c>
      <c r="T121">
        <f>Source!Y144</f>
        <v>261.3</v>
      </c>
      <c r="U121">
        <f>ROUND((175/100)*ROUND(Source!R143, 2), 2)</f>
        <v>6.37</v>
      </c>
      <c r="V121">
        <f>ROUND((0/100)*ROUND(Source!R144, 2), 2)</f>
        <v>0</v>
      </c>
      <c r="AC121">
        <v>0</v>
      </c>
    </row>
    <row r="122" spans="1:29" ht="14.25" x14ac:dyDescent="0.2">
      <c r="A122" s="34"/>
      <c r="B122" s="34"/>
      <c r="C122" s="34" t="s">
        <v>900</v>
      </c>
      <c r="D122" s="36"/>
      <c r="E122" s="35"/>
      <c r="F122" s="38">
        <f>Source!AO143</f>
        <v>5.81</v>
      </c>
      <c r="G122" s="37" t="str">
        <f>Source!DG143</f>
        <v>*1,1</v>
      </c>
      <c r="H122" s="35">
        <f>Source!AV144</f>
        <v>1.0469999999999999</v>
      </c>
      <c r="I122" s="38">
        <f>Source!S143</f>
        <v>6.69</v>
      </c>
      <c r="J122" s="35">
        <f>IF(Source!BA144&lt;&gt; 0, Source!BA144, 1)</f>
        <v>54.99</v>
      </c>
      <c r="K122" s="38">
        <f>Source!S144</f>
        <v>367.88</v>
      </c>
    </row>
    <row r="123" spans="1:29" ht="14.25" x14ac:dyDescent="0.2">
      <c r="A123" s="34"/>
      <c r="B123" s="34"/>
      <c r="C123" s="34" t="s">
        <v>901</v>
      </c>
      <c r="D123" s="36"/>
      <c r="E123" s="35"/>
      <c r="F123" s="38">
        <f>Source!AM143</f>
        <v>28.19</v>
      </c>
      <c r="G123" s="37" t="str">
        <f>Source!DE143</f>
        <v>*1,1</v>
      </c>
      <c r="H123" s="35">
        <f>Source!AV144</f>
        <v>1.0469999999999999</v>
      </c>
      <c r="I123" s="38">
        <f>Source!Q143</f>
        <v>32.47</v>
      </c>
      <c r="J123" s="35">
        <f>IF(Source!BB144&lt;&gt; 0, Source!BB144, 1)</f>
        <v>14.78</v>
      </c>
      <c r="K123" s="38">
        <f>Source!Q144</f>
        <v>479.91</v>
      </c>
    </row>
    <row r="124" spans="1:29" ht="14.25" x14ac:dyDescent="0.2">
      <c r="A124" s="34"/>
      <c r="B124" s="34"/>
      <c r="C124" s="34" t="s">
        <v>902</v>
      </c>
      <c r="D124" s="36"/>
      <c r="E124" s="35"/>
      <c r="F124" s="38">
        <f>Source!AN143</f>
        <v>3.16</v>
      </c>
      <c r="G124" s="37" t="str">
        <f>Source!DF143</f>
        <v>*1,1</v>
      </c>
      <c r="H124" s="35">
        <f>Source!AV144</f>
        <v>1.0469999999999999</v>
      </c>
      <c r="I124" s="40">
        <f>Source!R143</f>
        <v>3.64</v>
      </c>
      <c r="J124" s="35">
        <f>IF(Source!BS144&lt;&gt; 0, Source!BS144, 1)</f>
        <v>54.99</v>
      </c>
      <c r="K124" s="40">
        <f>Source!R144</f>
        <v>200.16</v>
      </c>
    </row>
    <row r="125" spans="1:29" ht="82.5" x14ac:dyDescent="0.2">
      <c r="A125" s="55" t="s">
        <v>174</v>
      </c>
      <c r="B125" s="55" t="s">
        <v>919</v>
      </c>
      <c r="C125" s="55" t="s">
        <v>918</v>
      </c>
      <c r="D125" s="56" t="str">
        <f>Source!H145</f>
        <v>шт.</v>
      </c>
      <c r="E125" s="57">
        <f>Source!I145</f>
        <v>1</v>
      </c>
      <c r="F125" s="58">
        <f>Source!AK145</f>
        <v>5628.5099999999993</v>
      </c>
      <c r="G125" s="59" t="s">
        <v>3</v>
      </c>
      <c r="H125" s="57">
        <f>Source!AW146</f>
        <v>1</v>
      </c>
      <c r="I125" s="58">
        <f>Source!O145</f>
        <v>5628.51</v>
      </c>
      <c r="J125" s="57">
        <f>IF(Source!BC146&lt;&gt; 0, Source!BC146, 1)</f>
        <v>7.66</v>
      </c>
      <c r="K125" s="58">
        <f>Source!O146</f>
        <v>43114.39</v>
      </c>
      <c r="Q125">
        <f>Source!X145</f>
        <v>0</v>
      </c>
      <c r="R125">
        <f>Source!X146</f>
        <v>0</v>
      </c>
      <c r="S125">
        <f>Source!Y145</f>
        <v>0</v>
      </c>
      <c r="T125">
        <f>Source!Y146</f>
        <v>0</v>
      </c>
      <c r="U125">
        <f>ROUND((175/100)*ROUND(Source!R145, 2), 2)</f>
        <v>0</v>
      </c>
      <c r="V125">
        <f>ROUND((0/100)*ROUND(Source!R146, 2), 2)</f>
        <v>0</v>
      </c>
      <c r="AC125">
        <v>5</v>
      </c>
    </row>
    <row r="126" spans="1:29" ht="14.25" x14ac:dyDescent="0.2">
      <c r="A126" s="34"/>
      <c r="B126" s="34"/>
      <c r="C126" s="34" t="s">
        <v>904</v>
      </c>
      <c r="D126" s="36" t="s">
        <v>905</v>
      </c>
      <c r="E126" s="35">
        <f>Source!BZ144</f>
        <v>90</v>
      </c>
      <c r="F126" s="38"/>
      <c r="G126" s="37"/>
      <c r="H126" s="35"/>
      <c r="I126" s="38">
        <f>SUM(Q121:Q125)</f>
        <v>9.3000000000000007</v>
      </c>
      <c r="J126" s="35">
        <f>Source!AT144</f>
        <v>90</v>
      </c>
      <c r="K126" s="38">
        <f>SUM(R121:R125)</f>
        <v>511.24</v>
      </c>
    </row>
    <row r="127" spans="1:29" ht="14.25" x14ac:dyDescent="0.2">
      <c r="A127" s="34"/>
      <c r="B127" s="34"/>
      <c r="C127" s="34" t="s">
        <v>906</v>
      </c>
      <c r="D127" s="36" t="s">
        <v>905</v>
      </c>
      <c r="E127" s="35">
        <f>Source!CA144</f>
        <v>46</v>
      </c>
      <c r="F127" s="38"/>
      <c r="G127" s="37"/>
      <c r="H127" s="35"/>
      <c r="I127" s="38">
        <f>SUM(S121:S126)</f>
        <v>4.75</v>
      </c>
      <c r="J127" s="35">
        <f>Source!AU144</f>
        <v>46</v>
      </c>
      <c r="K127" s="38">
        <f>SUM(T121:T126)</f>
        <v>261.3</v>
      </c>
    </row>
    <row r="128" spans="1:29" ht="14.25" x14ac:dyDescent="0.2">
      <c r="A128" s="42"/>
      <c r="B128" s="42"/>
      <c r="C128" s="42" t="s">
        <v>907</v>
      </c>
      <c r="D128" s="43" t="s">
        <v>908</v>
      </c>
      <c r="E128" s="44">
        <f>Source!AQ143</f>
        <v>0.52</v>
      </c>
      <c r="F128" s="45"/>
      <c r="G128" s="46" t="str">
        <f>Source!DI143</f>
        <v>*1,1</v>
      </c>
      <c r="H128" s="44">
        <f>Source!AV144</f>
        <v>1.0469999999999999</v>
      </c>
      <c r="I128" s="45">
        <f>Source!U143</f>
        <v>0.59888399999999997</v>
      </c>
      <c r="J128" s="44"/>
      <c r="K128" s="45"/>
    </row>
    <row r="129" spans="1:29" ht="15" x14ac:dyDescent="0.2">
      <c r="C129" s="47" t="s">
        <v>909</v>
      </c>
      <c r="H129" s="48">
        <f>I122+I123+I126+I127+SUM(I125:I125)</f>
        <v>5681.72</v>
      </c>
      <c r="I129" s="48"/>
      <c r="J129" s="48">
        <f>K122+K123+K126+K127+SUM(K125:K125)</f>
        <v>44734.720000000001</v>
      </c>
      <c r="K129" s="48"/>
      <c r="O129" s="49">
        <f>I122+I123+I126+I127+SUM(I125:I125)</f>
        <v>5681.72</v>
      </c>
      <c r="P129" s="49">
        <f>K122+K123+K126+K127+SUM(K125:K125)</f>
        <v>44734.720000000001</v>
      </c>
    </row>
    <row r="131" spans="1:29" ht="78" x14ac:dyDescent="0.2">
      <c r="A131" s="34">
        <v>9</v>
      </c>
      <c r="B131" s="34" t="s">
        <v>920</v>
      </c>
      <c r="C131" s="34" t="s">
        <v>189</v>
      </c>
      <c r="D131" s="36" t="str">
        <f>Source!H151</f>
        <v>100 м трубопровода</v>
      </c>
      <c r="E131" s="35">
        <f>Source!I151</f>
        <v>0.1</v>
      </c>
      <c r="F131" s="38"/>
      <c r="G131" s="37"/>
      <c r="H131" s="35"/>
      <c r="I131" s="38"/>
      <c r="J131" s="35"/>
      <c r="K131" s="38"/>
      <c r="Q131">
        <f>Source!X151</f>
        <v>63.54</v>
      </c>
      <c r="R131">
        <f>Source!X152</f>
        <v>3493.85</v>
      </c>
      <c r="S131">
        <f>Source!Y151</f>
        <v>35.56</v>
      </c>
      <c r="T131">
        <f>Source!Y152</f>
        <v>1955.28</v>
      </c>
      <c r="U131">
        <f>ROUND((175/100)*ROUND(Source!R151, 2), 2)</f>
        <v>1.56</v>
      </c>
      <c r="V131">
        <f>ROUND((0/100)*ROUND(Source!R152, 2), 2)</f>
        <v>0</v>
      </c>
      <c r="AC131">
        <v>0</v>
      </c>
    </row>
    <row r="132" spans="1:29" x14ac:dyDescent="0.2">
      <c r="C132" s="39" t="str">
        <f>"Объем: "&amp;Source!I151&amp;"=10/"&amp;"100"</f>
        <v>Объем: 0,1=10/100</v>
      </c>
    </row>
    <row r="133" spans="1:29" ht="28.5" x14ac:dyDescent="0.2">
      <c r="A133" s="34"/>
      <c r="B133" s="34"/>
      <c r="C133" s="34" t="s">
        <v>900</v>
      </c>
      <c r="D133" s="36"/>
      <c r="E133" s="35"/>
      <c r="F133" s="38">
        <f>Source!AO151</f>
        <v>425.29</v>
      </c>
      <c r="G133" s="37" t="str">
        <f>Source!DG151</f>
        <v>*1,15)*1,1</v>
      </c>
      <c r="H133" s="35">
        <f>Source!AV152</f>
        <v>1.0669999999999999</v>
      </c>
      <c r="I133" s="38">
        <f>Source!S151</f>
        <v>57.4</v>
      </c>
      <c r="J133" s="35">
        <f>IF(Source!BA152&lt;&gt; 0, Source!BA152, 1)</f>
        <v>54.99</v>
      </c>
      <c r="K133" s="38">
        <f>Source!S152</f>
        <v>3156.43</v>
      </c>
    </row>
    <row r="134" spans="1:29" ht="28.5" x14ac:dyDescent="0.2">
      <c r="A134" s="34"/>
      <c r="B134" s="34"/>
      <c r="C134" s="34" t="s">
        <v>901</v>
      </c>
      <c r="D134" s="36"/>
      <c r="E134" s="35"/>
      <c r="F134" s="38">
        <f>Source!AM151</f>
        <v>47.77</v>
      </c>
      <c r="G134" s="37" t="str">
        <f>Source!DE151</f>
        <v>*1,25)*1,1</v>
      </c>
      <c r="H134" s="35">
        <f>Source!AV152</f>
        <v>1.0669999999999999</v>
      </c>
      <c r="I134" s="38">
        <f>Source!Q151</f>
        <v>7.01</v>
      </c>
      <c r="J134" s="35">
        <f>IF(Source!BB152&lt;&gt; 0, Source!BB152, 1)</f>
        <v>15.37</v>
      </c>
      <c r="K134" s="38">
        <f>Source!Q152</f>
        <v>107.74</v>
      </c>
    </row>
    <row r="135" spans="1:29" ht="28.5" x14ac:dyDescent="0.2">
      <c r="A135" s="34"/>
      <c r="B135" s="34"/>
      <c r="C135" s="34" t="s">
        <v>902</v>
      </c>
      <c r="D135" s="36"/>
      <c r="E135" s="35"/>
      <c r="F135" s="38">
        <f>Source!AN151</f>
        <v>6.06</v>
      </c>
      <c r="G135" s="37" t="str">
        <f>Source!DF151</f>
        <v>*1,25)*1,1</v>
      </c>
      <c r="H135" s="35">
        <f>Source!AV152</f>
        <v>1.0669999999999999</v>
      </c>
      <c r="I135" s="40">
        <f>Source!R151</f>
        <v>0.89</v>
      </c>
      <c r="J135" s="35">
        <f>IF(Source!BS152&lt;&gt; 0, Source!BS152, 1)</f>
        <v>54.99</v>
      </c>
      <c r="K135" s="40">
        <f>Source!R152</f>
        <v>48.94</v>
      </c>
    </row>
    <row r="136" spans="1:29" ht="14.25" x14ac:dyDescent="0.2">
      <c r="A136" s="34"/>
      <c r="B136" s="34"/>
      <c r="C136" s="34" t="s">
        <v>903</v>
      </c>
      <c r="D136" s="36"/>
      <c r="E136" s="35"/>
      <c r="F136" s="38">
        <f>Source!AL151</f>
        <v>45.42</v>
      </c>
      <c r="G136" s="37" t="str">
        <f>Source!DD151</f>
        <v/>
      </c>
      <c r="H136" s="35">
        <f>Source!AW152</f>
        <v>1</v>
      </c>
      <c r="I136" s="38">
        <f>Source!P151</f>
        <v>4.54</v>
      </c>
      <c r="J136" s="35">
        <f>IF(Source!BC152&lt;&gt; 0, Source!BC152, 1)</f>
        <v>6.19</v>
      </c>
      <c r="K136" s="38">
        <f>Source!P152</f>
        <v>28.1</v>
      </c>
    </row>
    <row r="137" spans="1:29" ht="71.25" x14ac:dyDescent="0.2">
      <c r="A137" s="34" t="s">
        <v>191</v>
      </c>
      <c r="B137" s="34" t="str">
        <f>Source!F153</f>
        <v>1.12-2-1164</v>
      </c>
      <c r="C137" s="34" t="s">
        <v>192</v>
      </c>
      <c r="D137" s="36" t="str">
        <f>Source!H153</f>
        <v>шт.</v>
      </c>
      <c r="E137" s="35">
        <f>Source!I153</f>
        <v>5</v>
      </c>
      <c r="F137" s="38">
        <f>Source!AK153</f>
        <v>19.61</v>
      </c>
      <c r="G137" s="41" t="s">
        <v>3</v>
      </c>
      <c r="H137" s="35">
        <f>Source!AW154</f>
        <v>1</v>
      </c>
      <c r="I137" s="38">
        <f>Source!O153</f>
        <v>98.05</v>
      </c>
      <c r="J137" s="35">
        <f>IF(Source!BC154&lt;&gt; 0, Source!BC154, 1)</f>
        <v>1</v>
      </c>
      <c r="K137" s="38">
        <f>Source!O154</f>
        <v>98.05</v>
      </c>
      <c r="Q137">
        <f>Source!X153</f>
        <v>0</v>
      </c>
      <c r="R137">
        <f>Source!X154</f>
        <v>0</v>
      </c>
      <c r="S137">
        <f>Source!Y153</f>
        <v>0</v>
      </c>
      <c r="T137">
        <f>Source!Y154</f>
        <v>0</v>
      </c>
      <c r="U137">
        <f>ROUND((175/100)*ROUND(Source!R153, 2), 2)</f>
        <v>0</v>
      </c>
      <c r="V137">
        <f>ROUND((0/100)*ROUND(Source!R154, 2), 2)</f>
        <v>0</v>
      </c>
      <c r="AC137">
        <v>3</v>
      </c>
    </row>
    <row r="138" spans="1:29" ht="57" x14ac:dyDescent="0.2">
      <c r="A138" s="34" t="s">
        <v>193</v>
      </c>
      <c r="B138" s="34" t="str">
        <f>Source!F155</f>
        <v>1.13-4-128</v>
      </c>
      <c r="C138" s="34" t="s">
        <v>195</v>
      </c>
      <c r="D138" s="36" t="str">
        <f>Source!H155</f>
        <v>шт.</v>
      </c>
      <c r="E138" s="35">
        <f>Source!I155</f>
        <v>1</v>
      </c>
      <c r="F138" s="38">
        <f>Source!AK155</f>
        <v>139.83000000000001</v>
      </c>
      <c r="G138" s="41" t="s">
        <v>3</v>
      </c>
      <c r="H138" s="35">
        <f>Source!AW156</f>
        <v>1</v>
      </c>
      <c r="I138" s="38">
        <f>Source!O155</f>
        <v>139.83000000000001</v>
      </c>
      <c r="J138" s="35">
        <f>IF(Source!BC156&lt;&gt; 0, Source!BC156, 1)</f>
        <v>3.35</v>
      </c>
      <c r="K138" s="38">
        <f>Source!O156</f>
        <v>468.43</v>
      </c>
      <c r="Q138">
        <f>Source!X155</f>
        <v>0</v>
      </c>
      <c r="R138">
        <f>Source!X156</f>
        <v>0</v>
      </c>
      <c r="S138">
        <f>Source!Y155</f>
        <v>0</v>
      </c>
      <c r="T138">
        <f>Source!Y156</f>
        <v>0</v>
      </c>
      <c r="U138">
        <f>ROUND((175/100)*ROUND(Source!R155, 2), 2)</f>
        <v>0</v>
      </c>
      <c r="V138">
        <f>ROUND((0/100)*ROUND(Source!R156, 2), 2)</f>
        <v>0</v>
      </c>
      <c r="AC138">
        <v>3</v>
      </c>
    </row>
    <row r="139" spans="1:29" ht="42.75" x14ac:dyDescent="0.2">
      <c r="A139" s="34" t="s">
        <v>197</v>
      </c>
      <c r="B139" s="34" t="str">
        <f>Source!F157</f>
        <v>1.12-5-180</v>
      </c>
      <c r="C139" s="34" t="s">
        <v>199</v>
      </c>
      <c r="D139" s="36" t="str">
        <f>Source!H157</f>
        <v>шт.</v>
      </c>
      <c r="E139" s="35">
        <f>Source!I157</f>
        <v>4</v>
      </c>
      <c r="F139" s="38">
        <f>Source!AK157</f>
        <v>4.5599999999999996</v>
      </c>
      <c r="G139" s="41" t="s">
        <v>3</v>
      </c>
      <c r="H139" s="35">
        <f>Source!AW158</f>
        <v>1</v>
      </c>
      <c r="I139" s="38">
        <f>Source!O157</f>
        <v>18.239999999999998</v>
      </c>
      <c r="J139" s="35">
        <f>IF(Source!BC158&lt;&gt; 0, Source!BC158, 1)</f>
        <v>3.92</v>
      </c>
      <c r="K139" s="38">
        <f>Source!O158</f>
        <v>71.5</v>
      </c>
      <c r="Q139">
        <f>Source!X157</f>
        <v>0</v>
      </c>
      <c r="R139">
        <f>Source!X158</f>
        <v>0</v>
      </c>
      <c r="S139">
        <f>Source!Y157</f>
        <v>0</v>
      </c>
      <c r="T139">
        <f>Source!Y158</f>
        <v>0</v>
      </c>
      <c r="U139">
        <f>ROUND((175/100)*ROUND(Source!R157, 2), 2)</f>
        <v>0</v>
      </c>
      <c r="V139">
        <f>ROUND((0/100)*ROUND(Source!R158, 2), 2)</f>
        <v>0</v>
      </c>
      <c r="AC139">
        <v>3</v>
      </c>
    </row>
    <row r="140" spans="1:29" ht="71.25" x14ac:dyDescent="0.2">
      <c r="A140" s="34" t="s">
        <v>201</v>
      </c>
      <c r="B140" s="34" t="str">
        <f>Source!F159</f>
        <v>1.12-5-881</v>
      </c>
      <c r="C140" s="34" t="s">
        <v>203</v>
      </c>
      <c r="D140" s="36" t="str">
        <f>Source!H159</f>
        <v>шт.</v>
      </c>
      <c r="E140" s="35">
        <f>Source!I159</f>
        <v>2</v>
      </c>
      <c r="F140" s="38">
        <f>Source!AK159</f>
        <v>122.03</v>
      </c>
      <c r="G140" s="41" t="s">
        <v>3</v>
      </c>
      <c r="H140" s="35">
        <f>Source!AW160</f>
        <v>1</v>
      </c>
      <c r="I140" s="38">
        <f>Source!O159</f>
        <v>244.06</v>
      </c>
      <c r="J140" s="35">
        <f>IF(Source!BC160&lt;&gt; 0, Source!BC160, 1)</f>
        <v>7.2</v>
      </c>
      <c r="K140" s="38">
        <f>Source!O160</f>
        <v>1757.23</v>
      </c>
      <c r="Q140">
        <f>Source!X159</f>
        <v>0</v>
      </c>
      <c r="R140">
        <f>Source!X160</f>
        <v>0</v>
      </c>
      <c r="S140">
        <f>Source!Y159</f>
        <v>0</v>
      </c>
      <c r="T140">
        <f>Source!Y160</f>
        <v>0</v>
      </c>
      <c r="U140">
        <f>ROUND((175/100)*ROUND(Source!R159, 2), 2)</f>
        <v>0</v>
      </c>
      <c r="V140">
        <f>ROUND((0/100)*ROUND(Source!R160, 2), 2)</f>
        <v>0</v>
      </c>
      <c r="AC140">
        <v>3</v>
      </c>
    </row>
    <row r="141" spans="1:29" ht="57" x14ac:dyDescent="0.2">
      <c r="A141" s="34" t="s">
        <v>205</v>
      </c>
      <c r="B141" s="34" t="str">
        <f>Source!F161</f>
        <v>1.12-1-55</v>
      </c>
      <c r="C141" s="34" t="s">
        <v>207</v>
      </c>
      <c r="D141" s="36" t="str">
        <f>Source!H161</f>
        <v>м</v>
      </c>
      <c r="E141" s="35">
        <f>Source!I161</f>
        <v>10</v>
      </c>
      <c r="F141" s="38">
        <f>Source!AK161</f>
        <v>51.28</v>
      </c>
      <c r="G141" s="41" t="s">
        <v>3</v>
      </c>
      <c r="H141" s="35">
        <f>Source!AW162</f>
        <v>1</v>
      </c>
      <c r="I141" s="38">
        <f>Source!O161</f>
        <v>512.79999999999995</v>
      </c>
      <c r="J141" s="35">
        <f>IF(Source!BC162&lt;&gt; 0, Source!BC162, 1)</f>
        <v>20.71</v>
      </c>
      <c r="K141" s="38">
        <f>Source!O162</f>
        <v>10620.09</v>
      </c>
      <c r="Q141">
        <f>Source!X161</f>
        <v>0</v>
      </c>
      <c r="R141">
        <f>Source!X162</f>
        <v>0</v>
      </c>
      <c r="S141">
        <f>Source!Y161</f>
        <v>0</v>
      </c>
      <c r="T141">
        <f>Source!Y162</f>
        <v>0</v>
      </c>
      <c r="U141">
        <f>ROUND((175/100)*ROUND(Source!R161, 2), 2)</f>
        <v>0</v>
      </c>
      <c r="V141">
        <f>ROUND((0/100)*ROUND(Source!R162, 2), 2)</f>
        <v>0</v>
      </c>
      <c r="AC141">
        <v>3</v>
      </c>
    </row>
    <row r="142" spans="1:29" ht="14.25" x14ac:dyDescent="0.2">
      <c r="A142" s="34"/>
      <c r="B142" s="34"/>
      <c r="C142" s="34" t="s">
        <v>904</v>
      </c>
      <c r="D142" s="36" t="s">
        <v>905</v>
      </c>
      <c r="E142" s="35">
        <f>Source!BZ152</f>
        <v>109</v>
      </c>
      <c r="F142" s="38"/>
      <c r="G142" s="37"/>
      <c r="H142" s="35"/>
      <c r="I142" s="38">
        <f>SUM(Q131:Q141)</f>
        <v>63.54</v>
      </c>
      <c r="J142" s="35">
        <f>Source!AT152</f>
        <v>109</v>
      </c>
      <c r="K142" s="38">
        <f>SUM(R131:R141)</f>
        <v>3493.85</v>
      </c>
    </row>
    <row r="143" spans="1:29" ht="14.25" x14ac:dyDescent="0.2">
      <c r="A143" s="34"/>
      <c r="B143" s="34"/>
      <c r="C143" s="34" t="s">
        <v>906</v>
      </c>
      <c r="D143" s="36" t="s">
        <v>905</v>
      </c>
      <c r="E143" s="35">
        <f>Source!CA152</f>
        <v>61</v>
      </c>
      <c r="F143" s="38"/>
      <c r="G143" s="37"/>
      <c r="H143" s="35"/>
      <c r="I143" s="38">
        <f>SUM(S131:S142)</f>
        <v>35.56</v>
      </c>
      <c r="J143" s="35">
        <f>Source!AU152</f>
        <v>61</v>
      </c>
      <c r="K143" s="38">
        <f>SUM(T131:T142)</f>
        <v>1955.28</v>
      </c>
    </row>
    <row r="144" spans="1:29" ht="28.5" x14ac:dyDescent="0.2">
      <c r="A144" s="42"/>
      <c r="B144" s="42"/>
      <c r="C144" s="42" t="s">
        <v>907</v>
      </c>
      <c r="D144" s="43" t="s">
        <v>908</v>
      </c>
      <c r="E144" s="44">
        <f>Source!AQ151</f>
        <v>33.700000000000003</v>
      </c>
      <c r="F144" s="45"/>
      <c r="G144" s="46" t="str">
        <f>Source!DI151</f>
        <v>*1,15)*1,1</v>
      </c>
      <c r="H144" s="44">
        <f>Source!AV152</f>
        <v>1.0669999999999999</v>
      </c>
      <c r="I144" s="45">
        <f>Source!U151</f>
        <v>4.5486743500000006</v>
      </c>
      <c r="J144" s="44"/>
      <c r="K144" s="45"/>
    </row>
    <row r="145" spans="1:29" ht="15" x14ac:dyDescent="0.2">
      <c r="C145" s="47" t="s">
        <v>909</v>
      </c>
      <c r="H145" s="48">
        <f>I133+I134+I136+I142+I143+SUM(I137:I141)</f>
        <v>1181.03</v>
      </c>
      <c r="I145" s="48"/>
      <c r="J145" s="48">
        <f>K133+K134+K136+K142+K143+SUM(K137:K141)</f>
        <v>21756.699999999997</v>
      </c>
      <c r="K145" s="48"/>
      <c r="O145" s="49">
        <f>I133+I134+I136+I142+I143+SUM(I137:I141)</f>
        <v>1181.03</v>
      </c>
      <c r="P145" s="49">
        <f>K133+K134+K136+K142+K143+SUM(K137:K141)</f>
        <v>21756.699999999997</v>
      </c>
    </row>
    <row r="147" spans="1:29" ht="71.25" x14ac:dyDescent="0.2">
      <c r="A147" s="42">
        <v>10</v>
      </c>
      <c r="B147" s="42" t="str">
        <f>Source!F163</f>
        <v>1.13-3-40</v>
      </c>
      <c r="C147" s="42" t="s">
        <v>211</v>
      </c>
      <c r="D147" s="43" t="str">
        <f>Source!H163</f>
        <v>шт.</v>
      </c>
      <c r="E147" s="44">
        <f>Source!I163</f>
        <v>1</v>
      </c>
      <c r="F147" s="45">
        <f>Source!AL163</f>
        <v>279.67</v>
      </c>
      <c r="G147" s="46" t="str">
        <f>Source!DD163</f>
        <v/>
      </c>
      <c r="H147" s="44">
        <f>Source!AW164</f>
        <v>1</v>
      </c>
      <c r="I147" s="45">
        <f>Source!P163</f>
        <v>279.67</v>
      </c>
      <c r="J147" s="44">
        <f>IF(Source!BC164&lt;&gt; 0, Source!BC164, 1)</f>
        <v>6.25</v>
      </c>
      <c r="K147" s="45">
        <f>Source!P164</f>
        <v>1747.94</v>
      </c>
      <c r="Q147">
        <f>Source!X163</f>
        <v>0</v>
      </c>
      <c r="R147">
        <f>Source!X164</f>
        <v>0</v>
      </c>
      <c r="S147">
        <f>Source!Y163</f>
        <v>0</v>
      </c>
      <c r="T147">
        <f>Source!Y164</f>
        <v>0</v>
      </c>
      <c r="U147">
        <f>ROUND((175/100)*ROUND(Source!R163, 2), 2)</f>
        <v>0</v>
      </c>
      <c r="V147">
        <f>ROUND((0/100)*ROUND(Source!R164, 2), 2)</f>
        <v>0</v>
      </c>
      <c r="AC147">
        <v>3</v>
      </c>
    </row>
    <row r="148" spans="1:29" ht="15" x14ac:dyDescent="0.2">
      <c r="C148" s="47" t="s">
        <v>909</v>
      </c>
      <c r="H148" s="48">
        <f>I147+0</f>
        <v>279.67</v>
      </c>
      <c r="I148" s="48"/>
      <c r="J148" s="48">
        <f>K147+0</f>
        <v>1747.94</v>
      </c>
      <c r="K148" s="48"/>
      <c r="O148" s="49">
        <f>I147+0</f>
        <v>279.67</v>
      </c>
      <c r="P148" s="49">
        <f>K147+0</f>
        <v>1747.94</v>
      </c>
    </row>
    <row r="150" spans="1:29" ht="78" x14ac:dyDescent="0.2">
      <c r="A150" s="34">
        <v>11</v>
      </c>
      <c r="B150" s="34" t="s">
        <v>921</v>
      </c>
      <c r="C150" s="34" t="s">
        <v>215</v>
      </c>
      <c r="D150" s="36" t="str">
        <f>Source!H169</f>
        <v>100 м трубопровода</v>
      </c>
      <c r="E150" s="35">
        <f>Source!I169</f>
        <v>0.2</v>
      </c>
      <c r="F150" s="38"/>
      <c r="G150" s="37"/>
      <c r="H150" s="35"/>
      <c r="I150" s="38"/>
      <c r="J150" s="35"/>
      <c r="K150" s="38"/>
      <c r="Q150">
        <f>Source!X169</f>
        <v>22.5</v>
      </c>
      <c r="R150">
        <f>Source!X170</f>
        <v>1237.1400000000001</v>
      </c>
      <c r="S150">
        <f>Source!Y169</f>
        <v>12.59</v>
      </c>
      <c r="T150">
        <f>Source!Y170</f>
        <v>692.34</v>
      </c>
      <c r="U150">
        <f>ROUND((175/100)*ROUND(Source!R169, 2), 2)</f>
        <v>0</v>
      </c>
      <c r="V150">
        <f>ROUND((0/100)*ROUND(Source!R170, 2), 2)</f>
        <v>0</v>
      </c>
      <c r="AC150">
        <v>0</v>
      </c>
    </row>
    <row r="151" spans="1:29" x14ac:dyDescent="0.2">
      <c r="C151" s="39" t="str">
        <f>"Объем: "&amp;Source!I169&amp;"=(10+"&amp;"10)/"&amp;"100"</f>
        <v>Объем: 0,2=(10+10)/100</v>
      </c>
    </row>
    <row r="152" spans="1:29" ht="28.5" x14ac:dyDescent="0.2">
      <c r="A152" s="34"/>
      <c r="B152" s="34"/>
      <c r="C152" s="34" t="s">
        <v>900</v>
      </c>
      <c r="D152" s="36"/>
      <c r="E152" s="35"/>
      <c r="F152" s="38">
        <f>Source!AO169</f>
        <v>76.45</v>
      </c>
      <c r="G152" s="37" t="str">
        <f>Source!DG169</f>
        <v>*1,15)*1,1</v>
      </c>
      <c r="H152" s="35">
        <f>Source!AV170</f>
        <v>1.0669999999999999</v>
      </c>
      <c r="I152" s="38">
        <f>Source!S169</f>
        <v>20.64</v>
      </c>
      <c r="J152" s="35">
        <f>IF(Source!BA170&lt;&gt; 0, Source!BA170, 1)</f>
        <v>54.99</v>
      </c>
      <c r="K152" s="38">
        <f>Source!S170</f>
        <v>1134.99</v>
      </c>
    </row>
    <row r="153" spans="1:29" ht="14.25" x14ac:dyDescent="0.2">
      <c r="A153" s="34"/>
      <c r="B153" s="34"/>
      <c r="C153" s="34" t="s">
        <v>903</v>
      </c>
      <c r="D153" s="36"/>
      <c r="E153" s="35"/>
      <c r="F153" s="38">
        <f>Source!AL169</f>
        <v>9.0399999999999991</v>
      </c>
      <c r="G153" s="37" t="str">
        <f>Source!DD169</f>
        <v/>
      </c>
      <c r="H153" s="35">
        <f>Source!AW170</f>
        <v>1</v>
      </c>
      <c r="I153" s="38">
        <f>Source!P169</f>
        <v>1.81</v>
      </c>
      <c r="J153" s="35">
        <f>IF(Source!BC170&lt;&gt; 0, Source!BC170, 1)</f>
        <v>7.16</v>
      </c>
      <c r="K153" s="38">
        <f>Source!P170</f>
        <v>12.96</v>
      </c>
    </row>
    <row r="154" spans="1:29" ht="14.25" x14ac:dyDescent="0.2">
      <c r="A154" s="34"/>
      <c r="B154" s="34"/>
      <c r="C154" s="34" t="s">
        <v>904</v>
      </c>
      <c r="D154" s="36" t="s">
        <v>905</v>
      </c>
      <c r="E154" s="35">
        <f>Source!BZ170</f>
        <v>109</v>
      </c>
      <c r="F154" s="38"/>
      <c r="G154" s="37"/>
      <c r="H154" s="35"/>
      <c r="I154" s="38">
        <f>SUM(Q150:Q153)</f>
        <v>22.5</v>
      </c>
      <c r="J154" s="35">
        <f>Source!AT170</f>
        <v>109</v>
      </c>
      <c r="K154" s="38">
        <f>SUM(R150:R153)</f>
        <v>1237.1400000000001</v>
      </c>
    </row>
    <row r="155" spans="1:29" ht="14.25" x14ac:dyDescent="0.2">
      <c r="A155" s="34"/>
      <c r="B155" s="34"/>
      <c r="C155" s="34" t="s">
        <v>906</v>
      </c>
      <c r="D155" s="36" t="s">
        <v>905</v>
      </c>
      <c r="E155" s="35">
        <f>Source!CA170</f>
        <v>61</v>
      </c>
      <c r="F155" s="38"/>
      <c r="G155" s="37"/>
      <c r="H155" s="35"/>
      <c r="I155" s="38">
        <f>SUM(S150:S154)</f>
        <v>12.59</v>
      </c>
      <c r="J155" s="35">
        <f>Source!AU170</f>
        <v>61</v>
      </c>
      <c r="K155" s="38">
        <f>SUM(T150:T154)</f>
        <v>692.34</v>
      </c>
    </row>
    <row r="156" spans="1:29" ht="28.5" x14ac:dyDescent="0.2">
      <c r="A156" s="42"/>
      <c r="B156" s="42"/>
      <c r="C156" s="42" t="s">
        <v>907</v>
      </c>
      <c r="D156" s="43" t="s">
        <v>908</v>
      </c>
      <c r="E156" s="44">
        <f>Source!AQ169</f>
        <v>5.01</v>
      </c>
      <c r="F156" s="45"/>
      <c r="G156" s="46" t="str">
        <f>Source!DI169</f>
        <v>*1,15)*1,1</v>
      </c>
      <c r="H156" s="44">
        <f>Source!AV170</f>
        <v>1.0669999999999999</v>
      </c>
      <c r="I156" s="45">
        <f>Source!U169</f>
        <v>1.3524545099999998</v>
      </c>
      <c r="J156" s="44"/>
      <c r="K156" s="45"/>
    </row>
    <row r="157" spans="1:29" ht="15" x14ac:dyDescent="0.2">
      <c r="C157" s="47" t="s">
        <v>909</v>
      </c>
      <c r="H157" s="48">
        <f>I152+I153+I154+I155+0</f>
        <v>57.540000000000006</v>
      </c>
      <c r="I157" s="48"/>
      <c r="J157" s="48">
        <f>K152+K153+K154+K155+0</f>
        <v>3077.4300000000003</v>
      </c>
      <c r="K157" s="48"/>
      <c r="O157" s="49">
        <f>I152+I153+I154+I155+0</f>
        <v>57.540000000000006</v>
      </c>
      <c r="P157" s="49">
        <f>K152+K153+K154+K155+0</f>
        <v>3077.4300000000003</v>
      </c>
    </row>
    <row r="159" spans="1:29" ht="78" x14ac:dyDescent="0.2">
      <c r="A159" s="34">
        <v>12</v>
      </c>
      <c r="B159" s="34" t="s">
        <v>917</v>
      </c>
      <c r="C159" s="34" t="s">
        <v>167</v>
      </c>
      <c r="D159" s="36" t="str">
        <f>Source!H171</f>
        <v>1  ШТ.</v>
      </c>
      <c r="E159" s="35">
        <f>Source!I171</f>
        <v>1</v>
      </c>
      <c r="F159" s="38"/>
      <c r="G159" s="37"/>
      <c r="H159" s="35"/>
      <c r="I159" s="38"/>
      <c r="J159" s="35"/>
      <c r="K159" s="38"/>
      <c r="Q159">
        <f>Source!X171</f>
        <v>9.3000000000000007</v>
      </c>
      <c r="R159">
        <f>Source!X172</f>
        <v>511.24</v>
      </c>
      <c r="S159">
        <f>Source!Y171</f>
        <v>4.75</v>
      </c>
      <c r="T159">
        <f>Source!Y172</f>
        <v>261.3</v>
      </c>
      <c r="U159">
        <f>ROUND((175/100)*ROUND(Source!R171, 2), 2)</f>
        <v>6.37</v>
      </c>
      <c r="V159">
        <f>ROUND((0/100)*ROUND(Source!R172, 2), 2)</f>
        <v>0</v>
      </c>
      <c r="AC159">
        <v>0</v>
      </c>
    </row>
    <row r="160" spans="1:29" ht="14.25" x14ac:dyDescent="0.2">
      <c r="A160" s="34"/>
      <c r="B160" s="34"/>
      <c r="C160" s="34" t="s">
        <v>900</v>
      </c>
      <c r="D160" s="36"/>
      <c r="E160" s="35"/>
      <c r="F160" s="38">
        <f>Source!AO171</f>
        <v>5.81</v>
      </c>
      <c r="G160" s="37" t="str">
        <f>Source!DG171</f>
        <v>*1,1</v>
      </c>
      <c r="H160" s="35">
        <f>Source!AV172</f>
        <v>1.0469999999999999</v>
      </c>
      <c r="I160" s="38">
        <f>Source!S171</f>
        <v>6.69</v>
      </c>
      <c r="J160" s="35">
        <f>IF(Source!BA172&lt;&gt; 0, Source!BA172, 1)</f>
        <v>54.99</v>
      </c>
      <c r="K160" s="38">
        <f>Source!S172</f>
        <v>367.88</v>
      </c>
    </row>
    <row r="161" spans="1:43" ht="14.25" x14ac:dyDescent="0.2">
      <c r="A161" s="34"/>
      <c r="B161" s="34"/>
      <c r="C161" s="34" t="s">
        <v>901</v>
      </c>
      <c r="D161" s="36"/>
      <c r="E161" s="35"/>
      <c r="F161" s="38">
        <f>Source!AM171</f>
        <v>28.19</v>
      </c>
      <c r="G161" s="37" t="str">
        <f>Source!DE171</f>
        <v>*1,1</v>
      </c>
      <c r="H161" s="35">
        <f>Source!AV172</f>
        <v>1.0469999999999999</v>
      </c>
      <c r="I161" s="38">
        <f>Source!Q171</f>
        <v>32.47</v>
      </c>
      <c r="J161" s="35">
        <f>IF(Source!BB172&lt;&gt; 0, Source!BB172, 1)</f>
        <v>14.78</v>
      </c>
      <c r="K161" s="38">
        <f>Source!Q172</f>
        <v>479.91</v>
      </c>
    </row>
    <row r="162" spans="1:43" ht="14.25" x14ac:dyDescent="0.2">
      <c r="A162" s="34"/>
      <c r="B162" s="34"/>
      <c r="C162" s="34" t="s">
        <v>902</v>
      </c>
      <c r="D162" s="36"/>
      <c r="E162" s="35"/>
      <c r="F162" s="38">
        <f>Source!AN171</f>
        <v>3.16</v>
      </c>
      <c r="G162" s="37" t="str">
        <f>Source!DF171</f>
        <v>*1,1</v>
      </c>
      <c r="H162" s="35">
        <f>Source!AV172</f>
        <v>1.0469999999999999</v>
      </c>
      <c r="I162" s="40">
        <f>Source!R171</f>
        <v>3.64</v>
      </c>
      <c r="J162" s="35">
        <f>IF(Source!BS172&lt;&gt; 0, Source!BS172, 1)</f>
        <v>54.99</v>
      </c>
      <c r="K162" s="40">
        <f>Source!R172</f>
        <v>200.16</v>
      </c>
    </row>
    <row r="163" spans="1:43" ht="82.5" x14ac:dyDescent="0.2">
      <c r="A163" s="55" t="s">
        <v>218</v>
      </c>
      <c r="B163" s="55" t="str">
        <f>Source!F173</f>
        <v>КА 2</v>
      </c>
      <c r="C163" s="55" t="s">
        <v>922</v>
      </c>
      <c r="D163" s="56" t="str">
        <f>Source!H173</f>
        <v>шт.</v>
      </c>
      <c r="E163" s="57">
        <f>Source!I173</f>
        <v>1</v>
      </c>
      <c r="F163" s="58">
        <f>Source!AK173</f>
        <v>1504.8</v>
      </c>
      <c r="G163" s="59" t="s">
        <v>3</v>
      </c>
      <c r="H163" s="57">
        <f>Source!AW174</f>
        <v>1</v>
      </c>
      <c r="I163" s="58">
        <f>Source!O173</f>
        <v>1504.8</v>
      </c>
      <c r="J163" s="57">
        <f>IF(Source!BC174&lt;&gt; 0, Source!BC174, 1)</f>
        <v>7.66</v>
      </c>
      <c r="K163" s="58">
        <f>Source!O174</f>
        <v>11526.77</v>
      </c>
      <c r="Q163">
        <f>Source!X173</f>
        <v>0</v>
      </c>
      <c r="R163">
        <f>Source!X174</f>
        <v>0</v>
      </c>
      <c r="S163">
        <f>Source!Y173</f>
        <v>0</v>
      </c>
      <c r="T163">
        <f>Source!Y174</f>
        <v>0</v>
      </c>
      <c r="U163">
        <f>ROUND((175/100)*ROUND(Source!R173, 2), 2)</f>
        <v>0</v>
      </c>
      <c r="V163">
        <f>ROUND((0/100)*ROUND(Source!R174, 2), 2)</f>
        <v>0</v>
      </c>
      <c r="AC163">
        <v>5</v>
      </c>
    </row>
    <row r="164" spans="1:43" ht="14.25" x14ac:dyDescent="0.2">
      <c r="A164" s="34"/>
      <c r="B164" s="34"/>
      <c r="C164" s="34" t="s">
        <v>904</v>
      </c>
      <c r="D164" s="36" t="s">
        <v>905</v>
      </c>
      <c r="E164" s="35">
        <f>Source!BZ172</f>
        <v>90</v>
      </c>
      <c r="F164" s="38"/>
      <c r="G164" s="37"/>
      <c r="H164" s="35"/>
      <c r="I164" s="38">
        <f>SUM(Q159:Q163)</f>
        <v>9.3000000000000007</v>
      </c>
      <c r="J164" s="35">
        <f>Source!AT172</f>
        <v>90</v>
      </c>
      <c r="K164" s="38">
        <f>SUM(R159:R163)</f>
        <v>511.24</v>
      </c>
    </row>
    <row r="165" spans="1:43" ht="14.25" x14ac:dyDescent="0.2">
      <c r="A165" s="34"/>
      <c r="B165" s="34"/>
      <c r="C165" s="34" t="s">
        <v>906</v>
      </c>
      <c r="D165" s="36" t="s">
        <v>905</v>
      </c>
      <c r="E165" s="35">
        <f>Source!CA172</f>
        <v>46</v>
      </c>
      <c r="F165" s="38"/>
      <c r="G165" s="37"/>
      <c r="H165" s="35"/>
      <c r="I165" s="38">
        <f>SUM(S159:S164)</f>
        <v>4.75</v>
      </c>
      <c r="J165" s="35">
        <f>Source!AU172</f>
        <v>46</v>
      </c>
      <c r="K165" s="38">
        <f>SUM(T159:T164)</f>
        <v>261.3</v>
      </c>
    </row>
    <row r="166" spans="1:43" ht="14.25" x14ac:dyDescent="0.2">
      <c r="A166" s="42"/>
      <c r="B166" s="42"/>
      <c r="C166" s="42" t="s">
        <v>907</v>
      </c>
      <c r="D166" s="43" t="s">
        <v>908</v>
      </c>
      <c r="E166" s="44">
        <f>Source!AQ171</f>
        <v>0.52</v>
      </c>
      <c r="F166" s="45"/>
      <c r="G166" s="46" t="str">
        <f>Source!DI171</f>
        <v>*1,1</v>
      </c>
      <c r="H166" s="44">
        <f>Source!AV172</f>
        <v>1.0469999999999999</v>
      </c>
      <c r="I166" s="45">
        <f>Source!U171</f>
        <v>0.59888399999999997</v>
      </c>
      <c r="J166" s="44"/>
      <c r="K166" s="45"/>
    </row>
    <row r="167" spans="1:43" ht="15" x14ac:dyDescent="0.2">
      <c r="C167" s="47" t="s">
        <v>909</v>
      </c>
      <c r="H167" s="48">
        <f>I160+I161+I164+I165+SUM(I163:I163)</f>
        <v>1558.01</v>
      </c>
      <c r="I167" s="48"/>
      <c r="J167" s="48">
        <f>K160+K161+K164+K165+SUM(K163:K163)</f>
        <v>13147.1</v>
      </c>
      <c r="K167" s="48"/>
      <c r="O167" s="49">
        <f>I160+I161+I164+I165+SUM(I163:I163)</f>
        <v>1558.01</v>
      </c>
      <c r="P167" s="49">
        <f>K160+K161+K164+K165+SUM(K163:K163)</f>
        <v>13147.1</v>
      </c>
    </row>
    <row r="170" spans="1:43" ht="15" x14ac:dyDescent="0.25">
      <c r="A170" s="53" t="str">
        <f>CONCATENATE("Итого по подразделу: ",IF(Source!G176&lt;&gt;"Новый подраздел", Source!G176, ""))</f>
        <v>Итого по подразделу: Монтажные работы</v>
      </c>
      <c r="B170" s="53"/>
      <c r="C170" s="53"/>
      <c r="D170" s="53"/>
      <c r="E170" s="53"/>
      <c r="F170" s="53"/>
      <c r="G170" s="53"/>
      <c r="H170" s="52">
        <f>SUM(O103:O169)</f>
        <v>10203.390000000001</v>
      </c>
      <c r="I170" s="51"/>
      <c r="J170" s="52">
        <f>SUM(P103:P169)</f>
        <v>103914.95000000001</v>
      </c>
      <c r="K170" s="51"/>
    </row>
    <row r="171" spans="1:43" hidden="1" x14ac:dyDescent="0.2">
      <c r="A171" t="s">
        <v>914</v>
      </c>
      <c r="I171">
        <f>SUM(W103:W170)</f>
        <v>0</v>
      </c>
      <c r="J171">
        <f>SUM(X103:X170)</f>
        <v>0</v>
      </c>
    </row>
    <row r="172" spans="1:43" hidden="1" x14ac:dyDescent="0.2">
      <c r="A172" t="s">
        <v>915</v>
      </c>
      <c r="I172">
        <f>SUM(Y103:Y171)</f>
        <v>0</v>
      </c>
      <c r="J172">
        <f>SUM(Z103:Z171)</f>
        <v>0</v>
      </c>
    </row>
    <row r="174" spans="1:43" ht="15" x14ac:dyDescent="0.25">
      <c r="A174" s="53" t="str">
        <f>CONCATENATE("Итого по разделу: ",IF(Source!G206&lt;&gt;"Новый раздел", Source!G206, ""))</f>
        <v>Итого по разделу: Канализация хозяйственно-бытовая напорная (К1н) (подвал)</v>
      </c>
      <c r="B174" s="53"/>
      <c r="C174" s="53"/>
      <c r="D174" s="53"/>
      <c r="E174" s="53"/>
      <c r="F174" s="53"/>
      <c r="G174" s="53"/>
      <c r="H174" s="52">
        <f>SUM(O101:O173)</f>
        <v>10203.390000000001</v>
      </c>
      <c r="I174" s="51"/>
      <c r="J174" s="52">
        <f>SUM(P101:P173)</f>
        <v>103914.95000000001</v>
      </c>
      <c r="K174" s="51"/>
      <c r="AQ174" s="54" t="str">
        <f>CONCATENATE("Итого по разделу: ",IF(Source!G206&lt;&gt;"Новый раздел", Source!G206, ""))</f>
        <v>Итого по разделу: Канализация хозяйственно-бытовая напорная (К1н) (подвал)</v>
      </c>
    </row>
    <row r="175" spans="1:43" hidden="1" x14ac:dyDescent="0.2">
      <c r="A175" t="s">
        <v>914</v>
      </c>
      <c r="I175">
        <f>SUM(W101:W174)</f>
        <v>0</v>
      </c>
      <c r="J175">
        <f>SUM(X101:X174)</f>
        <v>0</v>
      </c>
    </row>
    <row r="176" spans="1:43" hidden="1" x14ac:dyDescent="0.2">
      <c r="A176" t="s">
        <v>915</v>
      </c>
      <c r="I176">
        <f>SUM(Y101:Y175)</f>
        <v>0</v>
      </c>
      <c r="J176">
        <f>SUM(Z101:Z175)</f>
        <v>0</v>
      </c>
    </row>
    <row r="178" spans="1:29" ht="16.5" x14ac:dyDescent="0.2">
      <c r="A178" s="33" t="str">
        <f>CONCATENATE("Раздел: ",IF(Source!G236&lt;&gt;"Новый раздел", Source!G236, ""))</f>
        <v>Раздел: Канализация хозяйственно-бытовая (К1) (Надземная часть. Стояки и отводы)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80" spans="1:29" ht="16.5" x14ac:dyDescent="0.2">
      <c r="A180" s="33" t="str">
        <f>CONCATENATE("Подраздел: ",IF(Source!G240&lt;&gt;"Новый подраздел", Source!G240, ""))</f>
        <v>Подраздел: Монтажные работы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3"/>
    </row>
    <row r="181" spans="1:29" ht="78" x14ac:dyDescent="0.2">
      <c r="A181" s="34">
        <v>13</v>
      </c>
      <c r="B181" s="34" t="s">
        <v>910</v>
      </c>
      <c r="C181" s="34" t="s">
        <v>40</v>
      </c>
      <c r="D181" s="36" t="str">
        <f>Source!H244</f>
        <v>100 м</v>
      </c>
      <c r="E181" s="35">
        <f>Source!I244</f>
        <v>2.13</v>
      </c>
      <c r="F181" s="38"/>
      <c r="G181" s="37"/>
      <c r="H181" s="35"/>
      <c r="I181" s="38"/>
      <c r="J181" s="35"/>
      <c r="K181" s="38"/>
      <c r="Q181">
        <f>Source!X244</f>
        <v>2255.9899999999998</v>
      </c>
      <c r="R181">
        <f>Source!X245</f>
        <v>124057.15</v>
      </c>
      <c r="S181">
        <f>Source!Y244</f>
        <v>1262.53</v>
      </c>
      <c r="T181">
        <f>Source!Y245</f>
        <v>69426.48</v>
      </c>
      <c r="U181">
        <f>ROUND((175/100)*ROUND(Source!R244, 2), 2)</f>
        <v>15.65</v>
      </c>
      <c r="V181">
        <f>ROUND((0/100)*ROUND(Source!R245, 2), 2)</f>
        <v>0</v>
      </c>
      <c r="AC181">
        <v>0</v>
      </c>
    </row>
    <row r="182" spans="1:29" x14ac:dyDescent="0.2">
      <c r="C182" s="39" t="str">
        <f>"Объем: "&amp;Source!I244&amp;"=213/"&amp;"100"</f>
        <v>Объем: 2,13=213/100</v>
      </c>
    </row>
    <row r="183" spans="1:29" ht="28.5" x14ac:dyDescent="0.2">
      <c r="A183" s="34"/>
      <c r="B183" s="34"/>
      <c r="C183" s="34" t="s">
        <v>900</v>
      </c>
      <c r="D183" s="36"/>
      <c r="E183" s="35"/>
      <c r="F183" s="38">
        <f>Source!AO244</f>
        <v>716.8</v>
      </c>
      <c r="G183" s="37" t="str">
        <f>Source!DG244</f>
        <v>*1,15)*1,1</v>
      </c>
      <c r="H183" s="35">
        <f>Source!AV245</f>
        <v>1.0669999999999999</v>
      </c>
      <c r="I183" s="38">
        <f>Source!S244</f>
        <v>2060.7800000000002</v>
      </c>
      <c r="J183" s="35">
        <f>IF(Source!BA245&lt;&gt; 0, Source!BA245, 1)</f>
        <v>54.99</v>
      </c>
      <c r="K183" s="38">
        <f>Source!S245</f>
        <v>113322.29</v>
      </c>
    </row>
    <row r="184" spans="1:29" ht="28.5" x14ac:dyDescent="0.2">
      <c r="A184" s="34"/>
      <c r="B184" s="34"/>
      <c r="C184" s="34" t="s">
        <v>901</v>
      </c>
      <c r="D184" s="36"/>
      <c r="E184" s="35"/>
      <c r="F184" s="38">
        <f>Source!AM244</f>
        <v>20.2</v>
      </c>
      <c r="G184" s="37" t="str">
        <f>Source!DE244</f>
        <v>*1,25)*1,1</v>
      </c>
      <c r="H184" s="35">
        <f>Source!AV245</f>
        <v>1.0669999999999999</v>
      </c>
      <c r="I184" s="38">
        <f>Source!Q244</f>
        <v>63.12</v>
      </c>
      <c r="J184" s="35">
        <f>IF(Source!BB245&lt;&gt; 0, Source!BB245, 1)</f>
        <v>15.85</v>
      </c>
      <c r="K184" s="38">
        <f>Source!Q245</f>
        <v>1000.45</v>
      </c>
    </row>
    <row r="185" spans="1:29" ht="28.5" x14ac:dyDescent="0.2">
      <c r="A185" s="34"/>
      <c r="B185" s="34"/>
      <c r="C185" s="34" t="s">
        <v>902</v>
      </c>
      <c r="D185" s="36"/>
      <c r="E185" s="35"/>
      <c r="F185" s="38">
        <f>Source!AN244</f>
        <v>2.86</v>
      </c>
      <c r="G185" s="37" t="str">
        <f>Source!DF244</f>
        <v>*1,25)*1,1</v>
      </c>
      <c r="H185" s="35">
        <f>Source!AV245</f>
        <v>1.0669999999999999</v>
      </c>
      <c r="I185" s="40">
        <f>Source!R244</f>
        <v>8.94</v>
      </c>
      <c r="J185" s="35">
        <f>IF(Source!BS245&lt;&gt; 0, Source!BS245, 1)</f>
        <v>54.99</v>
      </c>
      <c r="K185" s="40">
        <f>Source!R245</f>
        <v>491.61</v>
      </c>
    </row>
    <row r="186" spans="1:29" ht="14.25" x14ac:dyDescent="0.2">
      <c r="A186" s="34"/>
      <c r="B186" s="34"/>
      <c r="C186" s="34" t="s">
        <v>903</v>
      </c>
      <c r="D186" s="36"/>
      <c r="E186" s="35"/>
      <c r="F186" s="38">
        <f>Source!AL244</f>
        <v>231.71</v>
      </c>
      <c r="G186" s="37" t="str">
        <f>Source!DD244</f>
        <v/>
      </c>
      <c r="H186" s="35">
        <f>Source!AW245</f>
        <v>1</v>
      </c>
      <c r="I186" s="38">
        <f>Source!P244</f>
        <v>493.54</v>
      </c>
      <c r="J186" s="35">
        <f>IF(Source!BC245&lt;&gt; 0, Source!BC245, 1)</f>
        <v>16.190000000000001</v>
      </c>
      <c r="K186" s="38">
        <f>Source!P245</f>
        <v>7990.41</v>
      </c>
    </row>
    <row r="187" spans="1:29" ht="71.25" x14ac:dyDescent="0.2">
      <c r="A187" s="34" t="s">
        <v>224</v>
      </c>
      <c r="B187" s="34" t="str">
        <f>Source!F246</f>
        <v>1.12-1-80</v>
      </c>
      <c r="C187" s="34" t="s">
        <v>44</v>
      </c>
      <c r="D187" s="36" t="str">
        <f>Source!H246</f>
        <v>м</v>
      </c>
      <c r="E187" s="35">
        <f>Source!I246</f>
        <v>213</v>
      </c>
      <c r="F187" s="38">
        <f>Source!AK246</f>
        <v>179.22</v>
      </c>
      <c r="G187" s="41" t="s">
        <v>3</v>
      </c>
      <c r="H187" s="35">
        <f>Source!AW247</f>
        <v>1</v>
      </c>
      <c r="I187" s="38">
        <f>Source!O246</f>
        <v>38173.86</v>
      </c>
      <c r="J187" s="35">
        <f>IF(Source!BC247&lt;&gt; 0, Source!BC247, 1)</f>
        <v>2.15</v>
      </c>
      <c r="K187" s="38">
        <f>Source!O247</f>
        <v>82073.8</v>
      </c>
      <c r="Q187">
        <f>Source!X246</f>
        <v>0</v>
      </c>
      <c r="R187">
        <f>Source!X247</f>
        <v>0</v>
      </c>
      <c r="S187">
        <f>Source!Y246</f>
        <v>0</v>
      </c>
      <c r="T187">
        <f>Source!Y247</f>
        <v>0</v>
      </c>
      <c r="U187">
        <f>ROUND((175/100)*ROUND(Source!R246, 2), 2)</f>
        <v>0</v>
      </c>
      <c r="V187">
        <f>ROUND((0/100)*ROUND(Source!R247, 2), 2)</f>
        <v>0</v>
      </c>
      <c r="AC187">
        <v>3</v>
      </c>
    </row>
    <row r="188" spans="1:29" ht="28.5" x14ac:dyDescent="0.2">
      <c r="A188" s="34" t="s">
        <v>225</v>
      </c>
      <c r="B188" s="34" t="str">
        <f>Source!F248</f>
        <v>1.12-5-133</v>
      </c>
      <c r="C188" s="34" t="s">
        <v>48</v>
      </c>
      <c r="D188" s="36" t="str">
        <f>Source!H248</f>
        <v>шт.</v>
      </c>
      <c r="E188" s="35">
        <f>Source!I248</f>
        <v>19</v>
      </c>
      <c r="F188" s="38">
        <f>Source!AK248</f>
        <v>53.05</v>
      </c>
      <c r="G188" s="41" t="s">
        <v>3</v>
      </c>
      <c r="H188" s="35">
        <f>Source!AW249</f>
        <v>1</v>
      </c>
      <c r="I188" s="38">
        <f>Source!O248</f>
        <v>1007.95</v>
      </c>
      <c r="J188" s="35">
        <f>IF(Source!BC249&lt;&gt; 0, Source!BC249, 1)</f>
        <v>3.92</v>
      </c>
      <c r="K188" s="38">
        <f>Source!O249</f>
        <v>3951.16</v>
      </c>
      <c r="Q188">
        <f>Source!X248</f>
        <v>0</v>
      </c>
      <c r="R188">
        <f>Source!X249</f>
        <v>0</v>
      </c>
      <c r="S188">
        <f>Source!Y248</f>
        <v>0</v>
      </c>
      <c r="T188">
        <f>Source!Y249</f>
        <v>0</v>
      </c>
      <c r="U188">
        <f>ROUND((175/100)*ROUND(Source!R248, 2), 2)</f>
        <v>0</v>
      </c>
      <c r="V188">
        <f>ROUND((0/100)*ROUND(Source!R249, 2), 2)</f>
        <v>0</v>
      </c>
      <c r="AC188">
        <v>3</v>
      </c>
    </row>
    <row r="189" spans="1:29" ht="28.5" x14ac:dyDescent="0.2">
      <c r="A189" s="34" t="s">
        <v>226</v>
      </c>
      <c r="B189" s="34" t="str">
        <f>Source!F250</f>
        <v>1.12-5-133</v>
      </c>
      <c r="C189" s="34" t="s">
        <v>52</v>
      </c>
      <c r="D189" s="36" t="str">
        <f>Source!H250</f>
        <v>шт.</v>
      </c>
      <c r="E189" s="35">
        <f>Source!I250</f>
        <v>30</v>
      </c>
      <c r="F189" s="38">
        <f>Source!AK250</f>
        <v>53.05</v>
      </c>
      <c r="G189" s="41" t="s">
        <v>3</v>
      </c>
      <c r="H189" s="35">
        <f>Source!AW251</f>
        <v>1</v>
      </c>
      <c r="I189" s="38">
        <f>Source!O250</f>
        <v>1591.5</v>
      </c>
      <c r="J189" s="35">
        <f>IF(Source!BC251&lt;&gt; 0, Source!BC251, 1)</f>
        <v>3.92</v>
      </c>
      <c r="K189" s="38">
        <f>Source!O251</f>
        <v>6238.68</v>
      </c>
      <c r="Q189">
        <f>Source!X250</f>
        <v>0</v>
      </c>
      <c r="R189">
        <f>Source!X251</f>
        <v>0</v>
      </c>
      <c r="S189">
        <f>Source!Y250</f>
        <v>0</v>
      </c>
      <c r="T189">
        <f>Source!Y251</f>
        <v>0</v>
      </c>
      <c r="U189">
        <f>ROUND((175/100)*ROUND(Source!R250, 2), 2)</f>
        <v>0</v>
      </c>
      <c r="V189">
        <f>ROUND((0/100)*ROUND(Source!R251, 2), 2)</f>
        <v>0</v>
      </c>
      <c r="AC189">
        <v>3</v>
      </c>
    </row>
    <row r="190" spans="1:29" ht="14.25" x14ac:dyDescent="0.2">
      <c r="A190" s="34"/>
      <c r="B190" s="34"/>
      <c r="C190" s="34" t="s">
        <v>904</v>
      </c>
      <c r="D190" s="36" t="s">
        <v>905</v>
      </c>
      <c r="E190" s="35">
        <f>Source!BZ245</f>
        <v>109</v>
      </c>
      <c r="F190" s="38"/>
      <c r="G190" s="37"/>
      <c r="H190" s="35"/>
      <c r="I190" s="38">
        <f>SUM(Q181:Q189)</f>
        <v>2255.9899999999998</v>
      </c>
      <c r="J190" s="35">
        <f>Source!AT245</f>
        <v>109</v>
      </c>
      <c r="K190" s="38">
        <f>SUM(R181:R189)</f>
        <v>124057.15</v>
      </c>
    </row>
    <row r="191" spans="1:29" ht="14.25" x14ac:dyDescent="0.2">
      <c r="A191" s="34"/>
      <c r="B191" s="34"/>
      <c r="C191" s="34" t="s">
        <v>906</v>
      </c>
      <c r="D191" s="36" t="s">
        <v>905</v>
      </c>
      <c r="E191" s="35">
        <f>Source!CA245</f>
        <v>61</v>
      </c>
      <c r="F191" s="38"/>
      <c r="G191" s="37"/>
      <c r="H191" s="35"/>
      <c r="I191" s="38">
        <f>SUM(S181:S190)</f>
        <v>1262.53</v>
      </c>
      <c r="J191" s="35">
        <f>Source!AU245</f>
        <v>61</v>
      </c>
      <c r="K191" s="38">
        <f>SUM(T181:T190)</f>
        <v>69426.48</v>
      </c>
    </row>
    <row r="192" spans="1:29" ht="28.5" x14ac:dyDescent="0.2">
      <c r="A192" s="42"/>
      <c r="B192" s="42"/>
      <c r="C192" s="42" t="s">
        <v>907</v>
      </c>
      <c r="D192" s="43" t="s">
        <v>908</v>
      </c>
      <c r="E192" s="44">
        <f>Source!AQ244</f>
        <v>56</v>
      </c>
      <c r="F192" s="45"/>
      <c r="G192" s="46" t="str">
        <f>Source!DI244</f>
        <v>*1,15)*1,1</v>
      </c>
      <c r="H192" s="44">
        <f>Source!AV245</f>
        <v>1.0669999999999999</v>
      </c>
      <c r="I192" s="45">
        <f>Source!U244</f>
        <v>160.9987764</v>
      </c>
      <c r="J192" s="44"/>
      <c r="K192" s="45"/>
    </row>
    <row r="193" spans="1:29" ht="15" x14ac:dyDescent="0.2">
      <c r="C193" s="47" t="s">
        <v>909</v>
      </c>
      <c r="H193" s="48">
        <f>I183+I184+I186+I190+I191+SUM(I187:I189)</f>
        <v>46909.27</v>
      </c>
      <c r="I193" s="48"/>
      <c r="J193" s="48">
        <f>K183+K184+K186+K190+K191+SUM(K187:K189)</f>
        <v>408060.42</v>
      </c>
      <c r="K193" s="48"/>
      <c r="O193" s="49">
        <f>I183+I184+I186+I190+I191+SUM(I187:I189)</f>
        <v>46909.27</v>
      </c>
      <c r="P193" s="49">
        <f>K183+K184+K186+K190+K191+SUM(K187:K189)</f>
        <v>408060.42</v>
      </c>
    </row>
    <row r="195" spans="1:29" ht="78" x14ac:dyDescent="0.2">
      <c r="A195" s="34">
        <v>14</v>
      </c>
      <c r="B195" s="34" t="s">
        <v>911</v>
      </c>
      <c r="C195" s="34" t="s">
        <v>55</v>
      </c>
      <c r="D195" s="36" t="str">
        <f>Source!H252</f>
        <v>100 м</v>
      </c>
      <c r="E195" s="35">
        <f>Source!I252</f>
        <v>2.64</v>
      </c>
      <c r="F195" s="38"/>
      <c r="G195" s="37"/>
      <c r="H195" s="35"/>
      <c r="I195" s="38"/>
      <c r="J195" s="35"/>
      <c r="K195" s="38"/>
      <c r="Q195">
        <f>Source!X252</f>
        <v>2909.45</v>
      </c>
      <c r="R195">
        <f>Source!X253</f>
        <v>159990.64000000001</v>
      </c>
      <c r="S195">
        <f>Source!Y252</f>
        <v>1628.22</v>
      </c>
      <c r="T195">
        <f>Source!Y253</f>
        <v>89536.04</v>
      </c>
      <c r="U195">
        <f>ROUND((175/100)*ROUND(Source!R252, 2), 2)</f>
        <v>9.6999999999999993</v>
      </c>
      <c r="V195">
        <f>ROUND((0/100)*ROUND(Source!R253, 2), 2)</f>
        <v>0</v>
      </c>
      <c r="AC195">
        <v>0</v>
      </c>
    </row>
    <row r="196" spans="1:29" x14ac:dyDescent="0.2">
      <c r="C196" s="39" t="str">
        <f>"Объем: "&amp;Source!I252&amp;"=264/"&amp;"100"</f>
        <v>Объем: 2,64=264/100</v>
      </c>
    </row>
    <row r="197" spans="1:29" ht="28.5" x14ac:dyDescent="0.2">
      <c r="A197" s="34"/>
      <c r="B197" s="34"/>
      <c r="C197" s="34" t="s">
        <v>900</v>
      </c>
      <c r="D197" s="36"/>
      <c r="E197" s="35"/>
      <c r="F197" s="38">
        <f>Source!AO252</f>
        <v>747.52</v>
      </c>
      <c r="G197" s="37" t="str">
        <f>Source!DG252</f>
        <v>*1,15)*1,1</v>
      </c>
      <c r="H197" s="35">
        <f>Source!AV253</f>
        <v>1.0669999999999999</v>
      </c>
      <c r="I197" s="38">
        <f>Source!S252</f>
        <v>2663.68</v>
      </c>
      <c r="J197" s="35">
        <f>IF(Source!BA253&lt;&gt; 0, Source!BA253, 1)</f>
        <v>54.99</v>
      </c>
      <c r="K197" s="38">
        <f>Source!S253</f>
        <v>146475.76</v>
      </c>
    </row>
    <row r="198" spans="1:29" ht="28.5" x14ac:dyDescent="0.2">
      <c r="A198" s="34"/>
      <c r="B198" s="34"/>
      <c r="C198" s="34" t="s">
        <v>901</v>
      </c>
      <c r="D198" s="36"/>
      <c r="E198" s="35"/>
      <c r="F198" s="38">
        <f>Source!AM252</f>
        <v>10.1</v>
      </c>
      <c r="G198" s="37" t="str">
        <f>Source!DE252</f>
        <v>*1,25)*1,1</v>
      </c>
      <c r="H198" s="35">
        <f>Source!AV253</f>
        <v>1.0669999999999999</v>
      </c>
      <c r="I198" s="38">
        <f>Source!Q252</f>
        <v>39.119999999999997</v>
      </c>
      <c r="J198" s="35">
        <f>IF(Source!BB253&lt;&gt; 0, Source!BB253, 1)</f>
        <v>15.85</v>
      </c>
      <c r="K198" s="38">
        <f>Source!Q253</f>
        <v>620.04999999999995</v>
      </c>
    </row>
    <row r="199" spans="1:29" ht="28.5" x14ac:dyDescent="0.2">
      <c r="A199" s="34"/>
      <c r="B199" s="34"/>
      <c r="C199" s="34" t="s">
        <v>902</v>
      </c>
      <c r="D199" s="36"/>
      <c r="E199" s="35"/>
      <c r="F199" s="38">
        <f>Source!AN252</f>
        <v>1.43</v>
      </c>
      <c r="G199" s="37" t="str">
        <f>Source!DF252</f>
        <v>*1,25)*1,1</v>
      </c>
      <c r="H199" s="35">
        <f>Source!AV253</f>
        <v>1.0669999999999999</v>
      </c>
      <c r="I199" s="40">
        <f>Source!R252</f>
        <v>5.54</v>
      </c>
      <c r="J199" s="35">
        <f>IF(Source!BS253&lt;&gt; 0, Source!BS253, 1)</f>
        <v>54.99</v>
      </c>
      <c r="K199" s="40">
        <f>Source!R253</f>
        <v>304.64</v>
      </c>
    </row>
    <row r="200" spans="1:29" ht="14.25" x14ac:dyDescent="0.2">
      <c r="A200" s="34"/>
      <c r="B200" s="34"/>
      <c r="C200" s="34" t="s">
        <v>903</v>
      </c>
      <c r="D200" s="36"/>
      <c r="E200" s="35"/>
      <c r="F200" s="38">
        <f>Source!AL252</f>
        <v>85.16</v>
      </c>
      <c r="G200" s="37" t="str">
        <f>Source!DD252</f>
        <v/>
      </c>
      <c r="H200" s="35">
        <f>Source!AW253</f>
        <v>1</v>
      </c>
      <c r="I200" s="38">
        <f>Source!P252</f>
        <v>224.82</v>
      </c>
      <c r="J200" s="35">
        <f>IF(Source!BC253&lt;&gt; 0, Source!BC253, 1)</f>
        <v>16.3</v>
      </c>
      <c r="K200" s="38">
        <f>Source!P253</f>
        <v>3664.57</v>
      </c>
    </row>
    <row r="201" spans="1:29" ht="71.25" x14ac:dyDescent="0.2">
      <c r="A201" s="34" t="s">
        <v>228</v>
      </c>
      <c r="B201" s="34" t="str">
        <f>Source!F254</f>
        <v>1.12-1-79</v>
      </c>
      <c r="C201" s="34" t="s">
        <v>59</v>
      </c>
      <c r="D201" s="36" t="str">
        <f>Source!H254</f>
        <v>м</v>
      </c>
      <c r="E201" s="35">
        <f>Source!I254</f>
        <v>264</v>
      </c>
      <c r="F201" s="38">
        <f>Source!AK254</f>
        <v>123.2</v>
      </c>
      <c r="G201" s="41" t="s">
        <v>3</v>
      </c>
      <c r="H201" s="35">
        <f>Source!AW255</f>
        <v>1</v>
      </c>
      <c r="I201" s="38">
        <f>Source!O254</f>
        <v>32524.799999999999</v>
      </c>
      <c r="J201" s="35">
        <f>IF(Source!BC255&lt;&gt; 0, Source!BC255, 1)</f>
        <v>1.76</v>
      </c>
      <c r="K201" s="38">
        <f>Source!O255</f>
        <v>57243.65</v>
      </c>
      <c r="Q201">
        <f>Source!X254</f>
        <v>0</v>
      </c>
      <c r="R201">
        <f>Source!X255</f>
        <v>0</v>
      </c>
      <c r="S201">
        <f>Source!Y254</f>
        <v>0</v>
      </c>
      <c r="T201">
        <f>Source!Y255</f>
        <v>0</v>
      </c>
      <c r="U201">
        <f>ROUND((175/100)*ROUND(Source!R254, 2), 2)</f>
        <v>0</v>
      </c>
      <c r="V201">
        <f>ROUND((0/100)*ROUND(Source!R255, 2), 2)</f>
        <v>0</v>
      </c>
      <c r="AC201">
        <v>3</v>
      </c>
    </row>
    <row r="202" spans="1:29" ht="42.75" x14ac:dyDescent="0.2">
      <c r="A202" s="34" t="s">
        <v>229</v>
      </c>
      <c r="B202" s="34" t="str">
        <f>Source!F256</f>
        <v>1.12-5-97</v>
      </c>
      <c r="C202" s="34" t="s">
        <v>63</v>
      </c>
      <c r="D202" s="36" t="str">
        <f>Source!H256</f>
        <v>шт.</v>
      </c>
      <c r="E202" s="35">
        <f>Source!I256</f>
        <v>35</v>
      </c>
      <c r="F202" s="38">
        <f>Source!AK256</f>
        <v>16.739999999999998</v>
      </c>
      <c r="G202" s="41" t="s">
        <v>3</v>
      </c>
      <c r="H202" s="35">
        <f>Source!AW257</f>
        <v>1</v>
      </c>
      <c r="I202" s="38">
        <f>Source!O256</f>
        <v>585.9</v>
      </c>
      <c r="J202" s="35">
        <f>IF(Source!BC257&lt;&gt; 0, Source!BC257, 1)</f>
        <v>3.51</v>
      </c>
      <c r="K202" s="38">
        <f>Source!O257</f>
        <v>2056.5100000000002</v>
      </c>
      <c r="Q202">
        <f>Source!X256</f>
        <v>0</v>
      </c>
      <c r="R202">
        <f>Source!X257</f>
        <v>0</v>
      </c>
      <c r="S202">
        <f>Source!Y256</f>
        <v>0</v>
      </c>
      <c r="T202">
        <f>Source!Y257</f>
        <v>0</v>
      </c>
      <c r="U202">
        <f>ROUND((175/100)*ROUND(Source!R256, 2), 2)</f>
        <v>0</v>
      </c>
      <c r="V202">
        <f>ROUND((0/100)*ROUND(Source!R257, 2), 2)</f>
        <v>0</v>
      </c>
      <c r="AC202">
        <v>3</v>
      </c>
    </row>
    <row r="203" spans="1:29" ht="57" x14ac:dyDescent="0.2">
      <c r="A203" s="34" t="s">
        <v>230</v>
      </c>
      <c r="B203" s="34" t="str">
        <f>Source!F258</f>
        <v>1.12-5-97</v>
      </c>
      <c r="C203" s="34" t="s">
        <v>66</v>
      </c>
      <c r="D203" s="36" t="str">
        <f>Source!H258</f>
        <v>шт.</v>
      </c>
      <c r="E203" s="35">
        <f>Source!I258</f>
        <v>13</v>
      </c>
      <c r="F203" s="38">
        <f>Source!AK258</f>
        <v>16.739999999999998</v>
      </c>
      <c r="G203" s="41" t="s">
        <v>3</v>
      </c>
      <c r="H203" s="35">
        <f>Source!AW259</f>
        <v>1</v>
      </c>
      <c r="I203" s="38">
        <f>Source!O258</f>
        <v>217.62</v>
      </c>
      <c r="J203" s="35">
        <f>IF(Source!BC259&lt;&gt; 0, Source!BC259, 1)</f>
        <v>3.51</v>
      </c>
      <c r="K203" s="38">
        <f>Source!O259</f>
        <v>763.85</v>
      </c>
      <c r="Q203">
        <f>Source!X258</f>
        <v>0</v>
      </c>
      <c r="R203">
        <f>Source!X259</f>
        <v>0</v>
      </c>
      <c r="S203">
        <f>Source!Y258</f>
        <v>0</v>
      </c>
      <c r="T203">
        <f>Source!Y259</f>
        <v>0</v>
      </c>
      <c r="U203">
        <f>ROUND((175/100)*ROUND(Source!R258, 2), 2)</f>
        <v>0</v>
      </c>
      <c r="V203">
        <f>ROUND((0/100)*ROUND(Source!R259, 2), 2)</f>
        <v>0</v>
      </c>
      <c r="AC203">
        <v>3</v>
      </c>
    </row>
    <row r="204" spans="1:29" ht="14.25" x14ac:dyDescent="0.2">
      <c r="A204" s="34"/>
      <c r="B204" s="34"/>
      <c r="C204" s="34" t="s">
        <v>904</v>
      </c>
      <c r="D204" s="36" t="s">
        <v>905</v>
      </c>
      <c r="E204" s="35">
        <f>Source!BZ253</f>
        <v>109</v>
      </c>
      <c r="F204" s="38"/>
      <c r="G204" s="37"/>
      <c r="H204" s="35"/>
      <c r="I204" s="38">
        <f>SUM(Q195:Q203)</f>
        <v>2909.45</v>
      </c>
      <c r="J204" s="35">
        <f>Source!AT253</f>
        <v>109</v>
      </c>
      <c r="K204" s="38">
        <f>SUM(R195:R203)</f>
        <v>159990.64000000001</v>
      </c>
    </row>
    <row r="205" spans="1:29" ht="14.25" x14ac:dyDescent="0.2">
      <c r="A205" s="34"/>
      <c r="B205" s="34"/>
      <c r="C205" s="34" t="s">
        <v>906</v>
      </c>
      <c r="D205" s="36" t="s">
        <v>905</v>
      </c>
      <c r="E205" s="35">
        <f>Source!CA253</f>
        <v>61</v>
      </c>
      <c r="F205" s="38"/>
      <c r="G205" s="37"/>
      <c r="H205" s="35"/>
      <c r="I205" s="38">
        <f>SUM(S195:S204)</f>
        <v>1628.22</v>
      </c>
      <c r="J205" s="35">
        <f>Source!AU253</f>
        <v>61</v>
      </c>
      <c r="K205" s="38">
        <f>SUM(T195:T204)</f>
        <v>89536.04</v>
      </c>
    </row>
    <row r="206" spans="1:29" ht="28.5" x14ac:dyDescent="0.2">
      <c r="A206" s="42"/>
      <c r="B206" s="42"/>
      <c r="C206" s="42" t="s">
        <v>907</v>
      </c>
      <c r="D206" s="43" t="s">
        <v>908</v>
      </c>
      <c r="E206" s="44">
        <f>Source!AQ252</f>
        <v>58.4</v>
      </c>
      <c r="F206" s="45"/>
      <c r="G206" s="46" t="str">
        <f>Source!DI252</f>
        <v>*1,15)*1,1</v>
      </c>
      <c r="H206" s="44">
        <f>Source!AV253</f>
        <v>1.0669999999999999</v>
      </c>
      <c r="I206" s="45">
        <f>Source!U252</f>
        <v>208.09982688000002</v>
      </c>
      <c r="J206" s="44"/>
      <c r="K206" s="45"/>
    </row>
    <row r="207" spans="1:29" ht="15" x14ac:dyDescent="0.2">
      <c r="C207" s="47" t="s">
        <v>909</v>
      </c>
      <c r="H207" s="48">
        <f>I197+I198+I200+I204+I205+SUM(I201:I203)</f>
        <v>40793.61</v>
      </c>
      <c r="I207" s="48"/>
      <c r="J207" s="48">
        <f>K197+K198+K200+K204+K205+SUM(K201:K203)</f>
        <v>460351.07</v>
      </c>
      <c r="K207" s="48"/>
      <c r="O207" s="49">
        <f>I197+I198+I200+I204+I205+SUM(I201:I203)</f>
        <v>40793.61</v>
      </c>
      <c r="P207" s="49">
        <f>K197+K198+K200+K204+K205+SUM(K201:K203)</f>
        <v>460351.07</v>
      </c>
    </row>
    <row r="209" spans="1:29" ht="78" x14ac:dyDescent="0.2">
      <c r="A209" s="34">
        <v>15</v>
      </c>
      <c r="B209" s="34" t="s">
        <v>913</v>
      </c>
      <c r="C209" s="34" t="s">
        <v>74</v>
      </c>
      <c r="D209" s="36" t="str">
        <f>Source!H260</f>
        <v>100 шт.</v>
      </c>
      <c r="E209" s="35">
        <f>Source!I260</f>
        <v>0.97</v>
      </c>
      <c r="F209" s="38"/>
      <c r="G209" s="37"/>
      <c r="H209" s="35"/>
      <c r="I209" s="38"/>
      <c r="J209" s="35"/>
      <c r="K209" s="38"/>
      <c r="Q209">
        <f>Source!X260</f>
        <v>262.77</v>
      </c>
      <c r="R209">
        <f>Source!X261</f>
        <v>14449.52</v>
      </c>
      <c r="S209">
        <f>Source!Y260</f>
        <v>147.05000000000001</v>
      </c>
      <c r="T209">
        <f>Source!Y261</f>
        <v>8086.43</v>
      </c>
      <c r="U209">
        <f>ROUND((175/100)*ROUND(Source!R260, 2), 2)</f>
        <v>0</v>
      </c>
      <c r="V209">
        <f>ROUND((0/100)*ROUND(Source!R261, 2), 2)</f>
        <v>0</v>
      </c>
      <c r="AC209">
        <v>0</v>
      </c>
    </row>
    <row r="210" spans="1:29" x14ac:dyDescent="0.2">
      <c r="C210" s="39" t="str">
        <f>"Объем: "&amp;Source!I260&amp;"=(43+"&amp;"54)/"&amp;"100"</f>
        <v>Объем: 0,97=(43+54)/100</v>
      </c>
    </row>
    <row r="211" spans="1:29" ht="28.5" x14ac:dyDescent="0.2">
      <c r="A211" s="34"/>
      <c r="B211" s="34"/>
      <c r="C211" s="34" t="s">
        <v>900</v>
      </c>
      <c r="D211" s="36"/>
      <c r="E211" s="35"/>
      <c r="F211" s="38">
        <f>Source!AO260</f>
        <v>184.13</v>
      </c>
      <c r="G211" s="37" t="str">
        <f>Source!DG260</f>
        <v>*1,15)*1,1</v>
      </c>
      <c r="H211" s="35">
        <f>Source!AV261</f>
        <v>1.0669999999999999</v>
      </c>
      <c r="I211" s="38">
        <f>Source!S260</f>
        <v>241.07</v>
      </c>
      <c r="J211" s="35">
        <f>IF(Source!BA261&lt;&gt; 0, Source!BA261, 1)</f>
        <v>54.99</v>
      </c>
      <c r="K211" s="38">
        <f>Source!S261</f>
        <v>13256.44</v>
      </c>
    </row>
    <row r="212" spans="1:29" ht="57" x14ac:dyDescent="0.2">
      <c r="A212" s="34" t="s">
        <v>232</v>
      </c>
      <c r="B212" s="34" t="str">
        <f>Source!F262</f>
        <v>1.12-5-456</v>
      </c>
      <c r="C212" s="34" t="s">
        <v>79</v>
      </c>
      <c r="D212" s="36" t="str">
        <f>Source!H262</f>
        <v>шт.</v>
      </c>
      <c r="E212" s="35">
        <f>Source!I262</f>
        <v>43</v>
      </c>
      <c r="F212" s="38">
        <f>Source!AK262</f>
        <v>265.24</v>
      </c>
      <c r="G212" s="41" t="s">
        <v>3</v>
      </c>
      <c r="H212" s="35">
        <f>Source!AW263</f>
        <v>1</v>
      </c>
      <c r="I212" s="38">
        <f>Source!O262</f>
        <v>11405.32</v>
      </c>
      <c r="J212" s="35">
        <f>IF(Source!BC263&lt;&gt; 0, Source!BC263, 1)</f>
        <v>0.83</v>
      </c>
      <c r="K212" s="38">
        <f>Source!O263</f>
        <v>9466.42</v>
      </c>
      <c r="Q212">
        <f>Source!X262</f>
        <v>0</v>
      </c>
      <c r="R212">
        <f>Source!X263</f>
        <v>0</v>
      </c>
      <c r="S212">
        <f>Source!Y262</f>
        <v>0</v>
      </c>
      <c r="T212">
        <f>Source!Y263</f>
        <v>0</v>
      </c>
      <c r="U212">
        <f>ROUND((175/100)*ROUND(Source!R262, 2), 2)</f>
        <v>0</v>
      </c>
      <c r="V212">
        <f>ROUND((0/100)*ROUND(Source!R263, 2), 2)</f>
        <v>0</v>
      </c>
      <c r="AC212">
        <v>3</v>
      </c>
    </row>
    <row r="213" spans="1:29" ht="57" x14ac:dyDescent="0.2">
      <c r="A213" s="34" t="s">
        <v>233</v>
      </c>
      <c r="B213" s="34" t="str">
        <f>Source!F264</f>
        <v>1.12-5-542</v>
      </c>
      <c r="C213" s="34" t="s">
        <v>83</v>
      </c>
      <c r="D213" s="36" t="str">
        <f>Source!H264</f>
        <v>шт.</v>
      </c>
      <c r="E213" s="35">
        <f>Source!I264</f>
        <v>54</v>
      </c>
      <c r="F213" s="38">
        <f>Source!AK264</f>
        <v>181.59</v>
      </c>
      <c r="G213" s="41" t="s">
        <v>3</v>
      </c>
      <c r="H213" s="35">
        <f>Source!AW265</f>
        <v>1</v>
      </c>
      <c r="I213" s="38">
        <f>Source!O264</f>
        <v>9805.86</v>
      </c>
      <c r="J213" s="35">
        <f>IF(Source!BC265&lt;&gt; 0, Source!BC265, 1)</f>
        <v>0.76</v>
      </c>
      <c r="K213" s="38">
        <f>Source!O265</f>
        <v>7452.45</v>
      </c>
      <c r="Q213">
        <f>Source!X264</f>
        <v>0</v>
      </c>
      <c r="R213">
        <f>Source!X265</f>
        <v>0</v>
      </c>
      <c r="S213">
        <f>Source!Y264</f>
        <v>0</v>
      </c>
      <c r="T213">
        <f>Source!Y265</f>
        <v>0</v>
      </c>
      <c r="U213">
        <f>ROUND((175/100)*ROUND(Source!R264, 2), 2)</f>
        <v>0</v>
      </c>
      <c r="V213">
        <f>ROUND((0/100)*ROUND(Source!R265, 2), 2)</f>
        <v>0</v>
      </c>
      <c r="AC213">
        <v>3</v>
      </c>
    </row>
    <row r="214" spans="1:29" ht="14.25" x14ac:dyDescent="0.2">
      <c r="A214" s="34"/>
      <c r="B214" s="34"/>
      <c r="C214" s="34" t="s">
        <v>904</v>
      </c>
      <c r="D214" s="36" t="s">
        <v>905</v>
      </c>
      <c r="E214" s="35">
        <f>Source!BZ261</f>
        <v>109</v>
      </c>
      <c r="F214" s="38"/>
      <c r="G214" s="37"/>
      <c r="H214" s="35"/>
      <c r="I214" s="38">
        <f>SUM(Q209:Q213)</f>
        <v>262.77</v>
      </c>
      <c r="J214" s="35">
        <f>Source!AT261</f>
        <v>109</v>
      </c>
      <c r="K214" s="38">
        <f>SUM(R209:R213)</f>
        <v>14449.52</v>
      </c>
    </row>
    <row r="215" spans="1:29" ht="14.25" x14ac:dyDescent="0.2">
      <c r="A215" s="34"/>
      <c r="B215" s="34"/>
      <c r="C215" s="34" t="s">
        <v>906</v>
      </c>
      <c r="D215" s="36" t="s">
        <v>905</v>
      </c>
      <c r="E215" s="35">
        <f>Source!CA261</f>
        <v>61</v>
      </c>
      <c r="F215" s="38"/>
      <c r="G215" s="37"/>
      <c r="H215" s="35"/>
      <c r="I215" s="38">
        <f>SUM(S209:S214)</f>
        <v>147.05000000000001</v>
      </c>
      <c r="J215" s="35">
        <f>Source!AU261</f>
        <v>61</v>
      </c>
      <c r="K215" s="38">
        <f>SUM(T209:T214)</f>
        <v>8086.43</v>
      </c>
    </row>
    <row r="216" spans="1:29" ht="28.5" x14ac:dyDescent="0.2">
      <c r="A216" s="42"/>
      <c r="B216" s="42"/>
      <c r="C216" s="42" t="s">
        <v>907</v>
      </c>
      <c r="D216" s="43" t="s">
        <v>908</v>
      </c>
      <c r="E216" s="44">
        <f>Source!AQ260</f>
        <v>14.63</v>
      </c>
      <c r="F216" s="45"/>
      <c r="G216" s="46" t="str">
        <f>Source!DI260</f>
        <v>*1,15)*1,1</v>
      </c>
      <c r="H216" s="44">
        <f>Source!AV261</f>
        <v>1.0669999999999999</v>
      </c>
      <c r="I216" s="45">
        <f>Source!U260</f>
        <v>19.154508180500002</v>
      </c>
      <c r="J216" s="44"/>
      <c r="K216" s="45"/>
    </row>
    <row r="217" spans="1:29" ht="15" x14ac:dyDescent="0.2">
      <c r="C217" s="47" t="s">
        <v>909</v>
      </c>
      <c r="H217" s="48">
        <f>I211+I214+I215+SUM(I212:I213)</f>
        <v>21862.07</v>
      </c>
      <c r="I217" s="48"/>
      <c r="J217" s="48">
        <f>K211+K214+K215+SUM(K212:K213)</f>
        <v>52711.259999999995</v>
      </c>
      <c r="K217" s="48"/>
      <c r="O217" s="49">
        <f>I211+I214+I215+SUM(I212:I213)</f>
        <v>21862.07</v>
      </c>
      <c r="P217" s="49">
        <f>K211+K214+K215+SUM(K212:K213)</f>
        <v>52711.259999999995</v>
      </c>
    </row>
    <row r="219" spans="1:29" ht="78" x14ac:dyDescent="0.2">
      <c r="A219" s="34">
        <v>16</v>
      </c>
      <c r="B219" s="34" t="s">
        <v>923</v>
      </c>
      <c r="C219" s="34" t="s">
        <v>236</v>
      </c>
      <c r="D219" s="36" t="str">
        <f>Source!H266</f>
        <v>1  ШТ.</v>
      </c>
      <c r="E219" s="35">
        <f>Source!I266</f>
        <v>11</v>
      </c>
      <c r="F219" s="38"/>
      <c r="G219" s="37"/>
      <c r="H219" s="35"/>
      <c r="I219" s="38"/>
      <c r="J219" s="35"/>
      <c r="K219" s="38"/>
      <c r="Q219">
        <f>Source!X266</f>
        <v>44.47</v>
      </c>
      <c r="R219">
        <f>Source!X267</f>
        <v>2445.35</v>
      </c>
      <c r="S219">
        <f>Source!Y266</f>
        <v>22.73</v>
      </c>
      <c r="T219">
        <f>Source!Y267</f>
        <v>1249.8499999999999</v>
      </c>
      <c r="U219">
        <f>ROUND((175/100)*ROUND(Source!R266, 2), 2)</f>
        <v>0</v>
      </c>
      <c r="V219">
        <f>ROUND((0/100)*ROUND(Source!R267, 2), 2)</f>
        <v>0</v>
      </c>
      <c r="AC219">
        <v>0</v>
      </c>
    </row>
    <row r="220" spans="1:29" ht="14.25" x14ac:dyDescent="0.2">
      <c r="A220" s="34"/>
      <c r="B220" s="34"/>
      <c r="C220" s="34" t="s">
        <v>900</v>
      </c>
      <c r="D220" s="36"/>
      <c r="E220" s="35"/>
      <c r="F220" s="38">
        <f>Source!AO266</f>
        <v>3.9</v>
      </c>
      <c r="G220" s="37" t="str">
        <f>Source!DG266</f>
        <v>*1,1</v>
      </c>
      <c r="H220" s="35">
        <f>Source!AV267</f>
        <v>1.0469999999999999</v>
      </c>
      <c r="I220" s="38">
        <f>Source!S266</f>
        <v>49.41</v>
      </c>
      <c r="J220" s="35">
        <f>IF(Source!BA267&lt;&gt; 0, Source!BA267, 1)</f>
        <v>54.99</v>
      </c>
      <c r="K220" s="38">
        <f>Source!S267</f>
        <v>2717.06</v>
      </c>
    </row>
    <row r="221" spans="1:29" ht="14.25" x14ac:dyDescent="0.2">
      <c r="A221" s="34"/>
      <c r="B221" s="34"/>
      <c r="C221" s="34" t="s">
        <v>903</v>
      </c>
      <c r="D221" s="36"/>
      <c r="E221" s="35"/>
      <c r="F221" s="38">
        <f>Source!AL266</f>
        <v>0.81</v>
      </c>
      <c r="G221" s="37" t="str">
        <f>Source!DD266</f>
        <v/>
      </c>
      <c r="H221" s="35">
        <f>Source!AW267</f>
        <v>1</v>
      </c>
      <c r="I221" s="38">
        <f>Source!P266</f>
        <v>8.91</v>
      </c>
      <c r="J221" s="35">
        <f>IF(Source!BC267&lt;&gt; 0, Source!BC267, 1)</f>
        <v>8.8000000000000007</v>
      </c>
      <c r="K221" s="38">
        <f>Source!P267</f>
        <v>78.41</v>
      </c>
    </row>
    <row r="222" spans="1:29" ht="99.75" x14ac:dyDescent="0.2">
      <c r="A222" s="34" t="s">
        <v>238</v>
      </c>
      <c r="B222" s="34" t="s">
        <v>924</v>
      </c>
      <c r="C222" s="34" t="s">
        <v>240</v>
      </c>
      <c r="D222" s="36" t="str">
        <f>Source!H268</f>
        <v>шт.</v>
      </c>
      <c r="E222" s="35">
        <f>Source!I268</f>
        <v>11</v>
      </c>
      <c r="F222" s="38">
        <f>Source!AK268</f>
        <v>535.77</v>
      </c>
      <c r="G222" s="41" t="s">
        <v>3</v>
      </c>
      <c r="H222" s="35">
        <f>Source!AW269</f>
        <v>1</v>
      </c>
      <c r="I222" s="38">
        <f>Source!O268</f>
        <v>5893.47</v>
      </c>
      <c r="J222" s="35">
        <f>IF(Source!BC269&lt;&gt; 0, Source!BC269, 1)</f>
        <v>6.95</v>
      </c>
      <c r="K222" s="38">
        <f>Source!O269</f>
        <v>40959.620000000003</v>
      </c>
      <c r="Q222">
        <f>Source!X268</f>
        <v>0</v>
      </c>
      <c r="R222">
        <f>Source!X269</f>
        <v>0</v>
      </c>
      <c r="S222">
        <f>Source!Y268</f>
        <v>0</v>
      </c>
      <c r="T222">
        <f>Source!Y269</f>
        <v>0</v>
      </c>
      <c r="U222">
        <f>ROUND((175/100)*ROUND(Source!R268, 2), 2)</f>
        <v>0</v>
      </c>
      <c r="V222">
        <f>ROUND((0/100)*ROUND(Source!R269, 2), 2)</f>
        <v>0</v>
      </c>
      <c r="AC222">
        <v>3</v>
      </c>
    </row>
    <row r="223" spans="1:29" ht="14.25" x14ac:dyDescent="0.2">
      <c r="A223" s="34"/>
      <c r="B223" s="34"/>
      <c r="C223" s="34" t="s">
        <v>904</v>
      </c>
      <c r="D223" s="36" t="s">
        <v>905</v>
      </c>
      <c r="E223" s="35">
        <f>Source!BZ267</f>
        <v>90</v>
      </c>
      <c r="F223" s="38"/>
      <c r="G223" s="37"/>
      <c r="H223" s="35"/>
      <c r="I223" s="38">
        <f>SUM(Q219:Q222)</f>
        <v>44.47</v>
      </c>
      <c r="J223" s="35">
        <f>Source!AT267</f>
        <v>90</v>
      </c>
      <c r="K223" s="38">
        <f>SUM(R219:R222)</f>
        <v>2445.35</v>
      </c>
    </row>
    <row r="224" spans="1:29" ht="14.25" x14ac:dyDescent="0.2">
      <c r="A224" s="34"/>
      <c r="B224" s="34"/>
      <c r="C224" s="34" t="s">
        <v>906</v>
      </c>
      <c r="D224" s="36" t="s">
        <v>905</v>
      </c>
      <c r="E224" s="35">
        <f>Source!CA267</f>
        <v>46</v>
      </c>
      <c r="F224" s="38"/>
      <c r="G224" s="37"/>
      <c r="H224" s="35"/>
      <c r="I224" s="38">
        <f>SUM(S219:S223)</f>
        <v>22.73</v>
      </c>
      <c r="J224" s="35">
        <f>Source!AU267</f>
        <v>46</v>
      </c>
      <c r="K224" s="38">
        <f>SUM(T219:T223)</f>
        <v>1249.8499999999999</v>
      </c>
    </row>
    <row r="225" spans="1:43" ht="14.25" x14ac:dyDescent="0.2">
      <c r="A225" s="42"/>
      <c r="B225" s="42"/>
      <c r="C225" s="42" t="s">
        <v>907</v>
      </c>
      <c r="D225" s="43" t="s">
        <v>908</v>
      </c>
      <c r="E225" s="44">
        <f>Source!AQ266</f>
        <v>0.3</v>
      </c>
      <c r="F225" s="45"/>
      <c r="G225" s="46" t="str">
        <f>Source!DI266</f>
        <v>*1,1</v>
      </c>
      <c r="H225" s="44">
        <f>Source!AV267</f>
        <v>1.0469999999999999</v>
      </c>
      <c r="I225" s="45">
        <f>Source!U266</f>
        <v>3.8006099999999998</v>
      </c>
      <c r="J225" s="44"/>
      <c r="K225" s="45"/>
    </row>
    <row r="226" spans="1:43" ht="15" x14ac:dyDescent="0.2">
      <c r="C226" s="47" t="s">
        <v>909</v>
      </c>
      <c r="H226" s="48">
        <f>I220+I221+I223+I224+SUM(I222:I222)</f>
        <v>6018.9900000000007</v>
      </c>
      <c r="I226" s="48"/>
      <c r="J226" s="48">
        <f>K220+K221+K223+K224+SUM(K222:K222)</f>
        <v>47450.29</v>
      </c>
      <c r="K226" s="48"/>
      <c r="O226" s="49">
        <f>I220+I221+I223+I224+SUM(I222:I222)</f>
        <v>6018.9900000000007</v>
      </c>
      <c r="P226" s="49">
        <f>K220+K221+K223+K224+SUM(K222:K222)</f>
        <v>47450.29</v>
      </c>
    </row>
    <row r="229" spans="1:43" ht="15" x14ac:dyDescent="0.25">
      <c r="A229" s="53" t="str">
        <f>CONCATENATE("Итого по подразделу: ",IF(Source!G275&lt;&gt;"Новый подраздел", Source!G275, ""))</f>
        <v>Итого по подразделу: Монтажные работы</v>
      </c>
      <c r="B229" s="53"/>
      <c r="C229" s="53"/>
      <c r="D229" s="53"/>
      <c r="E229" s="53"/>
      <c r="F229" s="53"/>
      <c r="G229" s="53"/>
      <c r="H229" s="52">
        <f>SUM(O180:O228)</f>
        <v>115583.94000000002</v>
      </c>
      <c r="I229" s="51"/>
      <c r="J229" s="52">
        <f>SUM(P180:P228)</f>
        <v>968573.04</v>
      </c>
      <c r="K229" s="51"/>
    </row>
    <row r="230" spans="1:43" hidden="1" x14ac:dyDescent="0.2">
      <c r="A230" t="s">
        <v>914</v>
      </c>
      <c r="I230">
        <f>SUM(W180:W229)</f>
        <v>0</v>
      </c>
      <c r="J230">
        <f>SUM(X180:X229)</f>
        <v>0</v>
      </c>
    </row>
    <row r="231" spans="1:43" hidden="1" x14ac:dyDescent="0.2">
      <c r="A231" t="s">
        <v>915</v>
      </c>
      <c r="I231">
        <f>SUM(Y180:Y230)</f>
        <v>0</v>
      </c>
      <c r="J231">
        <f>SUM(Z180:Z230)</f>
        <v>0</v>
      </c>
    </row>
    <row r="233" spans="1:43" ht="30" x14ac:dyDescent="0.25">
      <c r="A233" s="53" t="str">
        <f>CONCATENATE("Итого по разделу: ",IF(Source!G305&lt;&gt;"Новый раздел", Source!G305, ""))</f>
        <v>Итого по разделу: Канализация хозяйственно-бытовая (К1) (Надземная часть. Стояки и отводы)</v>
      </c>
      <c r="B233" s="53"/>
      <c r="C233" s="53"/>
      <c r="D233" s="53"/>
      <c r="E233" s="53"/>
      <c r="F233" s="53"/>
      <c r="G233" s="53"/>
      <c r="H233" s="52">
        <f>SUM(O178:O232)</f>
        <v>115583.94000000002</v>
      </c>
      <c r="I233" s="51"/>
      <c r="J233" s="52">
        <f>SUM(P178:P232)</f>
        <v>968573.04</v>
      </c>
      <c r="K233" s="51"/>
      <c r="AQ233" s="54" t="str">
        <f>CONCATENATE("Итого по разделу: ",IF(Source!G305&lt;&gt;"Новый раздел", Source!G305, ""))</f>
        <v>Итого по разделу: Канализация хозяйственно-бытовая (К1) (Надземная часть. Стояки и отводы)</v>
      </c>
    </row>
    <row r="234" spans="1:43" hidden="1" x14ac:dyDescent="0.2">
      <c r="A234" t="s">
        <v>914</v>
      </c>
      <c r="I234">
        <f>SUM(W178:W233)</f>
        <v>0</v>
      </c>
      <c r="J234">
        <f>SUM(X178:X233)</f>
        <v>0</v>
      </c>
    </row>
    <row r="235" spans="1:43" hidden="1" x14ac:dyDescent="0.2">
      <c r="A235" t="s">
        <v>915</v>
      </c>
      <c r="I235">
        <f>SUM(Y178:Y234)</f>
        <v>0</v>
      </c>
      <c r="J235">
        <f>SUM(Z178:Z234)</f>
        <v>0</v>
      </c>
    </row>
    <row r="237" spans="1:43" ht="16.5" x14ac:dyDescent="0.2">
      <c r="A237" s="33" t="str">
        <f>CONCATENATE("Раздел: ",IF(Source!G335&lt;&gt;"Новый раздел", Source!G335, ""))</f>
        <v>Раздел: Канализация производственная (К3) (подвал)</v>
      </c>
      <c r="B237" s="33"/>
      <c r="C237" s="33"/>
      <c r="D237" s="33"/>
      <c r="E237" s="33"/>
      <c r="F237" s="33"/>
      <c r="G237" s="33"/>
      <c r="H237" s="33"/>
      <c r="I237" s="33"/>
      <c r="J237" s="33"/>
      <c r="K237" s="33"/>
    </row>
    <row r="239" spans="1:43" ht="16.5" x14ac:dyDescent="0.2">
      <c r="A239" s="33" t="str">
        <f>CONCATENATE("Подраздел: ",IF(Source!G339&lt;&gt;"Новый подраздел", Source!G339, ""))</f>
        <v>Подраздел: Монтажные работы</v>
      </c>
      <c r="B239" s="33"/>
      <c r="C239" s="33"/>
      <c r="D239" s="33"/>
      <c r="E239" s="33"/>
      <c r="F239" s="33"/>
      <c r="G239" s="33"/>
      <c r="H239" s="33"/>
      <c r="I239" s="33"/>
      <c r="J239" s="33"/>
      <c r="K239" s="33"/>
    </row>
    <row r="240" spans="1:43" ht="78" x14ac:dyDescent="0.2">
      <c r="A240" s="34">
        <v>17</v>
      </c>
      <c r="B240" s="34" t="s">
        <v>899</v>
      </c>
      <c r="C240" s="34" t="s">
        <v>24</v>
      </c>
      <c r="D240" s="36" t="str">
        <f>Source!H343</f>
        <v>100 м</v>
      </c>
      <c r="E240" s="35">
        <f>Source!I343</f>
        <v>0.21</v>
      </c>
      <c r="F240" s="38"/>
      <c r="G240" s="37"/>
      <c r="H240" s="35"/>
      <c r="I240" s="38"/>
      <c r="J240" s="35"/>
      <c r="K240" s="38"/>
      <c r="Q240">
        <f>Source!X343</f>
        <v>568.98</v>
      </c>
      <c r="R240">
        <f>Source!X344</f>
        <v>31288.21</v>
      </c>
      <c r="S240">
        <f>Source!Y343</f>
        <v>318.42</v>
      </c>
      <c r="T240">
        <f>Source!Y344</f>
        <v>17509.919999999998</v>
      </c>
      <c r="U240">
        <f>ROUND((175/100)*ROUND(Source!R343, 2), 2)</f>
        <v>0.96</v>
      </c>
      <c r="V240">
        <f>ROUND((0/100)*ROUND(Source!R344, 2), 2)</f>
        <v>0</v>
      </c>
      <c r="AC240">
        <v>0</v>
      </c>
    </row>
    <row r="241" spans="1:29" x14ac:dyDescent="0.2">
      <c r="C241" s="39" t="str">
        <f>"Объем: "&amp;Source!I343&amp;"=21/"&amp;"100"</f>
        <v>Объем: 0,21=21/100</v>
      </c>
    </row>
    <row r="242" spans="1:29" ht="28.5" x14ac:dyDescent="0.2">
      <c r="A242" s="34"/>
      <c r="B242" s="34"/>
      <c r="C242" s="34" t="s">
        <v>900</v>
      </c>
      <c r="D242" s="36"/>
      <c r="E242" s="35"/>
      <c r="F242" s="38">
        <f>Source!AO343</f>
        <v>1839.65</v>
      </c>
      <c r="G242" s="37" t="str">
        <f>Source!DG343</f>
        <v>*1,15)*1,1</v>
      </c>
      <c r="H242" s="35">
        <f>Source!AV344</f>
        <v>1.0669999999999999</v>
      </c>
      <c r="I242" s="38">
        <f>Source!S343</f>
        <v>521.45000000000005</v>
      </c>
      <c r="J242" s="35">
        <f>IF(Source!BA344&lt;&gt; 0, Source!BA344, 1)</f>
        <v>54.99</v>
      </c>
      <c r="K242" s="38">
        <f>Source!S344</f>
        <v>28674.54</v>
      </c>
    </row>
    <row r="243" spans="1:29" ht="28.5" x14ac:dyDescent="0.2">
      <c r="A243" s="34"/>
      <c r="B243" s="34"/>
      <c r="C243" s="34" t="s">
        <v>901</v>
      </c>
      <c r="D243" s="36"/>
      <c r="E243" s="35"/>
      <c r="F243" s="38">
        <f>Source!AM343</f>
        <v>21.59</v>
      </c>
      <c r="G243" s="37" t="str">
        <f>Source!DE343</f>
        <v>*1,25)*1,1</v>
      </c>
      <c r="H243" s="35">
        <f>Source!AV344</f>
        <v>1.0669999999999999</v>
      </c>
      <c r="I243" s="38">
        <f>Source!Q343</f>
        <v>6.65</v>
      </c>
      <c r="J243" s="35">
        <f>IF(Source!BB344&lt;&gt; 0, Source!BB344, 1)</f>
        <v>12.96</v>
      </c>
      <c r="K243" s="38">
        <f>Source!Q344</f>
        <v>86.18</v>
      </c>
    </row>
    <row r="244" spans="1:29" ht="28.5" x14ac:dyDescent="0.2">
      <c r="A244" s="34"/>
      <c r="B244" s="34"/>
      <c r="C244" s="34" t="s">
        <v>902</v>
      </c>
      <c r="D244" s="36"/>
      <c r="E244" s="35"/>
      <c r="F244" s="38">
        <f>Source!AN343</f>
        <v>1.77</v>
      </c>
      <c r="G244" s="37" t="str">
        <f>Source!DF343</f>
        <v>*1,25)*1,1</v>
      </c>
      <c r="H244" s="35">
        <f>Source!AV344</f>
        <v>1.0669999999999999</v>
      </c>
      <c r="I244" s="40">
        <f>Source!R343</f>
        <v>0.55000000000000004</v>
      </c>
      <c r="J244" s="35">
        <f>IF(Source!BS344&lt;&gt; 0, Source!BS344, 1)</f>
        <v>54.99</v>
      </c>
      <c r="K244" s="40">
        <f>Source!R344</f>
        <v>30.24</v>
      </c>
    </row>
    <row r="245" spans="1:29" ht="14.25" x14ac:dyDescent="0.2">
      <c r="A245" s="34"/>
      <c r="B245" s="34"/>
      <c r="C245" s="34" t="s">
        <v>903</v>
      </c>
      <c r="D245" s="36"/>
      <c r="E245" s="35"/>
      <c r="F245" s="38">
        <f>Source!AL343</f>
        <v>3.3</v>
      </c>
      <c r="G245" s="37" t="str">
        <f>Source!DD343</f>
        <v/>
      </c>
      <c r="H245" s="35">
        <f>Source!AW344</f>
        <v>1</v>
      </c>
      <c r="I245" s="38">
        <f>Source!P343</f>
        <v>0.69</v>
      </c>
      <c r="J245" s="35">
        <f>IF(Source!BC344&lt;&gt; 0, Source!BC344, 1)</f>
        <v>8.9499999999999993</v>
      </c>
      <c r="K245" s="38">
        <f>Source!P344</f>
        <v>6.18</v>
      </c>
    </row>
    <row r="246" spans="1:29" ht="99.75" x14ac:dyDescent="0.2">
      <c r="A246" s="34" t="s">
        <v>248</v>
      </c>
      <c r="B246" s="34" t="str">
        <f>Source!F345</f>
        <v>1.12-8-74</v>
      </c>
      <c r="C246" s="34" t="s">
        <v>35</v>
      </c>
      <c r="D246" s="36" t="str">
        <f>Source!H345</f>
        <v>м</v>
      </c>
      <c r="E246" s="35">
        <f>Source!I345</f>
        <v>21</v>
      </c>
      <c r="F246" s="38">
        <f>Source!AK345</f>
        <v>1328.86</v>
      </c>
      <c r="G246" s="41" t="s">
        <v>3</v>
      </c>
      <c r="H246" s="35">
        <f>Source!AW346</f>
        <v>1</v>
      </c>
      <c r="I246" s="38">
        <f>Source!O345</f>
        <v>27906.06</v>
      </c>
      <c r="J246" s="35">
        <f>IF(Source!BC346&lt;&gt; 0, Source!BC346, 1)</f>
        <v>0.95</v>
      </c>
      <c r="K246" s="38">
        <f>Source!O346</f>
        <v>26510.76</v>
      </c>
      <c r="Q246">
        <f>Source!X345</f>
        <v>0</v>
      </c>
      <c r="R246">
        <f>Source!X346</f>
        <v>0</v>
      </c>
      <c r="S246">
        <f>Source!Y345</f>
        <v>0</v>
      </c>
      <c r="T246">
        <f>Source!Y346</f>
        <v>0</v>
      </c>
      <c r="U246">
        <f>ROUND((175/100)*ROUND(Source!R345, 2), 2)</f>
        <v>0</v>
      </c>
      <c r="V246">
        <f>ROUND((0/100)*ROUND(Source!R346, 2), 2)</f>
        <v>0</v>
      </c>
      <c r="AC246">
        <v>3</v>
      </c>
    </row>
    <row r="247" spans="1:29" ht="27" x14ac:dyDescent="0.2">
      <c r="A247" s="34" t="s">
        <v>249</v>
      </c>
      <c r="B247" s="34" t="str">
        <f>Source!F347</f>
        <v>КА 4</v>
      </c>
      <c r="C247" s="34" t="s">
        <v>925</v>
      </c>
      <c r="D247" s="36" t="str">
        <f>Source!H347</f>
        <v>шт.</v>
      </c>
      <c r="E247" s="35">
        <f>Source!I347</f>
        <v>18</v>
      </c>
      <c r="F247" s="38">
        <f>Source!AK347</f>
        <v>137.92999999999998</v>
      </c>
      <c r="G247" s="41" t="s">
        <v>3</v>
      </c>
      <c r="H247" s="35">
        <f>Source!AW348</f>
        <v>1</v>
      </c>
      <c r="I247" s="38">
        <f>Source!O347</f>
        <v>2482.7399999999998</v>
      </c>
      <c r="J247" s="35">
        <f>IF(Source!BC348&lt;&gt; 0, Source!BC348, 1)</f>
        <v>9.8800000000000008</v>
      </c>
      <c r="K247" s="38">
        <f>Source!O348</f>
        <v>24529.47</v>
      </c>
      <c r="Q247">
        <f>Source!X347</f>
        <v>0</v>
      </c>
      <c r="R247">
        <f>Source!X348</f>
        <v>0</v>
      </c>
      <c r="S247">
        <f>Source!Y347</f>
        <v>0</v>
      </c>
      <c r="T247">
        <f>Source!Y348</f>
        <v>0</v>
      </c>
      <c r="U247">
        <f>ROUND((175/100)*ROUND(Source!R347, 2), 2)</f>
        <v>0</v>
      </c>
      <c r="V247">
        <f>ROUND((0/100)*ROUND(Source!R348, 2), 2)</f>
        <v>0</v>
      </c>
      <c r="AC247">
        <v>3</v>
      </c>
    </row>
    <row r="248" spans="1:29" ht="14.25" x14ac:dyDescent="0.2">
      <c r="A248" s="34"/>
      <c r="B248" s="34"/>
      <c r="C248" s="34" t="s">
        <v>904</v>
      </c>
      <c r="D248" s="36" t="s">
        <v>905</v>
      </c>
      <c r="E248" s="35">
        <f>Source!BZ344</f>
        <v>109</v>
      </c>
      <c r="F248" s="38"/>
      <c r="G248" s="37"/>
      <c r="H248" s="35"/>
      <c r="I248" s="38">
        <f>SUM(Q240:Q247)</f>
        <v>568.98</v>
      </c>
      <c r="J248" s="35">
        <f>Source!AT344</f>
        <v>109</v>
      </c>
      <c r="K248" s="38">
        <f>SUM(R240:R247)</f>
        <v>31288.21</v>
      </c>
    </row>
    <row r="249" spans="1:29" ht="14.25" x14ac:dyDescent="0.2">
      <c r="A249" s="34"/>
      <c r="B249" s="34"/>
      <c r="C249" s="34" t="s">
        <v>906</v>
      </c>
      <c r="D249" s="36" t="s">
        <v>905</v>
      </c>
      <c r="E249" s="35">
        <f>Source!CA344</f>
        <v>61</v>
      </c>
      <c r="F249" s="38"/>
      <c r="G249" s="37"/>
      <c r="H249" s="35"/>
      <c r="I249" s="38">
        <f>SUM(S240:S248)</f>
        <v>318.42</v>
      </c>
      <c r="J249" s="35">
        <f>Source!AU344</f>
        <v>61</v>
      </c>
      <c r="K249" s="38">
        <f>SUM(T240:T248)</f>
        <v>17509.919999999998</v>
      </c>
    </row>
    <row r="250" spans="1:29" ht="28.5" x14ac:dyDescent="0.2">
      <c r="A250" s="42"/>
      <c r="B250" s="42"/>
      <c r="C250" s="42" t="s">
        <v>907</v>
      </c>
      <c r="D250" s="43" t="s">
        <v>908</v>
      </c>
      <c r="E250" s="44">
        <f>Source!AQ343</f>
        <v>142.31</v>
      </c>
      <c r="F250" s="45"/>
      <c r="G250" s="46" t="str">
        <f>Source!DI343</f>
        <v>*1,15)*1,1</v>
      </c>
      <c r="H250" s="44">
        <f>Source!AV344</f>
        <v>1.0669999999999999</v>
      </c>
      <c r="I250" s="45">
        <f>Source!U343</f>
        <v>40.337563150499996</v>
      </c>
      <c r="J250" s="44"/>
      <c r="K250" s="45"/>
    </row>
    <row r="251" spans="1:29" ht="15" x14ac:dyDescent="0.2">
      <c r="C251" s="47" t="s">
        <v>909</v>
      </c>
      <c r="H251" s="48">
        <f>I242+I243+I245+I248+I249+SUM(I246:I247)</f>
        <v>31804.99</v>
      </c>
      <c r="I251" s="48"/>
      <c r="J251" s="48">
        <f>K242+K243+K245+K248+K249+SUM(K246:K247)</f>
        <v>128605.26</v>
      </c>
      <c r="K251" s="48"/>
      <c r="O251" s="49">
        <f>I242+I243+I245+I248+I249+SUM(I246:I247)</f>
        <v>31804.99</v>
      </c>
      <c r="P251" s="49">
        <f>K242+K243+K245+K248+K249+SUM(K246:K247)</f>
        <v>128605.26</v>
      </c>
    </row>
    <row r="253" spans="1:29" ht="78" x14ac:dyDescent="0.2">
      <c r="A253" s="34">
        <v>18</v>
      </c>
      <c r="B253" s="34" t="s">
        <v>926</v>
      </c>
      <c r="C253" s="34" t="s">
        <v>256</v>
      </c>
      <c r="D253" s="36" t="str">
        <f>Source!H349</f>
        <v>100 м</v>
      </c>
      <c r="E253" s="35">
        <f>Source!I349</f>
        <v>0.78</v>
      </c>
      <c r="F253" s="38"/>
      <c r="G253" s="37"/>
      <c r="H253" s="35"/>
      <c r="I253" s="38"/>
      <c r="J253" s="35"/>
      <c r="K253" s="38"/>
      <c r="Q253">
        <f>Source!X349</f>
        <v>2579.5</v>
      </c>
      <c r="R253">
        <f>Source!X350</f>
        <v>141846.47</v>
      </c>
      <c r="S253">
        <f>Source!Y349</f>
        <v>1443.57</v>
      </c>
      <c r="T253">
        <f>Source!Y350</f>
        <v>79381.97</v>
      </c>
      <c r="U253">
        <f>ROUND((175/100)*ROUND(Source!R349, 2), 2)</f>
        <v>6.51</v>
      </c>
      <c r="V253">
        <f>ROUND((0/100)*ROUND(Source!R350, 2), 2)</f>
        <v>0</v>
      </c>
      <c r="AC253">
        <v>0</v>
      </c>
    </row>
    <row r="254" spans="1:29" x14ac:dyDescent="0.2">
      <c r="C254" s="39" t="str">
        <f>"Объем: "&amp;Source!I349&amp;"=78/"&amp;"100"</f>
        <v>Объем: 0,78=78/100</v>
      </c>
    </row>
    <row r="255" spans="1:29" ht="28.5" x14ac:dyDescent="0.2">
      <c r="A255" s="34"/>
      <c r="B255" s="34"/>
      <c r="C255" s="34" t="s">
        <v>900</v>
      </c>
      <c r="D255" s="36"/>
      <c r="E255" s="35"/>
      <c r="F255" s="38">
        <f>Source!AO349</f>
        <v>2244.27</v>
      </c>
      <c r="G255" s="37" t="str">
        <f>Source!DG349</f>
        <v>*1,15)*1,1</v>
      </c>
      <c r="H255" s="35">
        <f>Source!AV350</f>
        <v>1.0669999999999999</v>
      </c>
      <c r="I255" s="38">
        <f>Source!S349</f>
        <v>2362.79</v>
      </c>
      <c r="J255" s="35">
        <f>IF(Source!BA350&lt;&gt; 0, Source!BA350, 1)</f>
        <v>54.99</v>
      </c>
      <c r="K255" s="38">
        <f>Source!S350</f>
        <v>129929.82</v>
      </c>
    </row>
    <row r="256" spans="1:29" ht="28.5" x14ac:dyDescent="0.2">
      <c r="A256" s="34"/>
      <c r="B256" s="34"/>
      <c r="C256" s="34" t="s">
        <v>901</v>
      </c>
      <c r="D256" s="36"/>
      <c r="E256" s="35"/>
      <c r="F256" s="38">
        <f>Source!AM349</f>
        <v>36.71</v>
      </c>
      <c r="G256" s="37" t="str">
        <f>Source!DE349</f>
        <v>*1,25)*1,1</v>
      </c>
      <c r="H256" s="35">
        <f>Source!AV350</f>
        <v>1.0669999999999999</v>
      </c>
      <c r="I256" s="38">
        <f>Source!Q349</f>
        <v>42.01</v>
      </c>
      <c r="J256" s="35">
        <f>IF(Source!BB350&lt;&gt; 0, Source!BB350, 1)</f>
        <v>13.3</v>
      </c>
      <c r="K256" s="38">
        <f>Source!Q350</f>
        <v>558.73</v>
      </c>
    </row>
    <row r="257" spans="1:29" ht="28.5" x14ac:dyDescent="0.2">
      <c r="A257" s="34"/>
      <c r="B257" s="34"/>
      <c r="C257" s="34" t="s">
        <v>902</v>
      </c>
      <c r="D257" s="36"/>
      <c r="E257" s="35"/>
      <c r="F257" s="38">
        <f>Source!AN349</f>
        <v>3.25</v>
      </c>
      <c r="G257" s="37" t="str">
        <f>Source!DF349</f>
        <v>*1,25)*1,1</v>
      </c>
      <c r="H257" s="35">
        <f>Source!AV350</f>
        <v>1.0669999999999999</v>
      </c>
      <c r="I257" s="40">
        <f>Source!R349</f>
        <v>3.72</v>
      </c>
      <c r="J257" s="35">
        <f>IF(Source!BS350&lt;&gt; 0, Source!BS350, 1)</f>
        <v>54.99</v>
      </c>
      <c r="K257" s="40">
        <f>Source!R350</f>
        <v>204.56</v>
      </c>
    </row>
    <row r="258" spans="1:29" ht="14.25" x14ac:dyDescent="0.2">
      <c r="A258" s="34"/>
      <c r="B258" s="34"/>
      <c r="C258" s="34" t="s">
        <v>903</v>
      </c>
      <c r="D258" s="36"/>
      <c r="E258" s="35"/>
      <c r="F258" s="38">
        <f>Source!AL349</f>
        <v>11.81</v>
      </c>
      <c r="G258" s="37" t="str">
        <f>Source!DD349</f>
        <v/>
      </c>
      <c r="H258" s="35">
        <f>Source!AW350</f>
        <v>1</v>
      </c>
      <c r="I258" s="38">
        <f>Source!P349</f>
        <v>9.2100000000000009</v>
      </c>
      <c r="J258" s="35">
        <f>IF(Source!BC350&lt;&gt; 0, Source!BC350, 1)</f>
        <v>8.18</v>
      </c>
      <c r="K258" s="38">
        <f>Source!P350</f>
        <v>75.34</v>
      </c>
    </row>
    <row r="259" spans="1:29" ht="99.75" x14ac:dyDescent="0.2">
      <c r="A259" s="34" t="s">
        <v>258</v>
      </c>
      <c r="B259" s="34" t="str">
        <f>Source!F351</f>
        <v>1.12-8-75</v>
      </c>
      <c r="C259" s="34" t="s">
        <v>260</v>
      </c>
      <c r="D259" s="36" t="str">
        <f>Source!H351</f>
        <v>м</v>
      </c>
      <c r="E259" s="35">
        <f>Source!I351</f>
        <v>78</v>
      </c>
      <c r="F259" s="38">
        <f>Source!AK351</f>
        <v>1423.74</v>
      </c>
      <c r="G259" s="41" t="s">
        <v>3</v>
      </c>
      <c r="H259" s="35">
        <f>Source!AW352</f>
        <v>1</v>
      </c>
      <c r="I259" s="38">
        <f>Source!O351</f>
        <v>111051.72</v>
      </c>
      <c r="J259" s="35">
        <f>IF(Source!BC352&lt;&gt; 0, Source!BC352, 1)</f>
        <v>1.91</v>
      </c>
      <c r="K259" s="38">
        <f>Source!O352</f>
        <v>212108.79</v>
      </c>
      <c r="Q259">
        <f>Source!X351</f>
        <v>0</v>
      </c>
      <c r="R259">
        <f>Source!X352</f>
        <v>0</v>
      </c>
      <c r="S259">
        <f>Source!Y351</f>
        <v>0</v>
      </c>
      <c r="T259">
        <f>Source!Y352</f>
        <v>0</v>
      </c>
      <c r="U259">
        <f>ROUND((175/100)*ROUND(Source!R351, 2), 2)</f>
        <v>0</v>
      </c>
      <c r="V259">
        <f>ROUND((0/100)*ROUND(Source!R352, 2), 2)</f>
        <v>0</v>
      </c>
      <c r="AC259">
        <v>3</v>
      </c>
    </row>
    <row r="260" spans="1:29" ht="28.5" x14ac:dyDescent="0.2">
      <c r="A260" s="34" t="s">
        <v>262</v>
      </c>
      <c r="B260" s="34" t="str">
        <f>Source!F353</f>
        <v>1.12-10-16</v>
      </c>
      <c r="C260" s="34" t="s">
        <v>264</v>
      </c>
      <c r="D260" s="36" t="str">
        <f>Source!H353</f>
        <v>шт.</v>
      </c>
      <c r="E260" s="35">
        <f>Source!I353</f>
        <v>1</v>
      </c>
      <c r="F260" s="38">
        <f>Source!AK353</f>
        <v>66.36</v>
      </c>
      <c r="G260" s="41" t="s">
        <v>3</v>
      </c>
      <c r="H260" s="35">
        <f>Source!AW354</f>
        <v>1</v>
      </c>
      <c r="I260" s="38">
        <f>Source!O353</f>
        <v>66.36</v>
      </c>
      <c r="J260" s="35">
        <f>IF(Source!BC354&lt;&gt; 0, Source!BC354, 1)</f>
        <v>20.56</v>
      </c>
      <c r="K260" s="38">
        <f>Source!O354</f>
        <v>1364.36</v>
      </c>
      <c r="Q260">
        <f>Source!X353</f>
        <v>0</v>
      </c>
      <c r="R260">
        <f>Source!X354</f>
        <v>0</v>
      </c>
      <c r="S260">
        <f>Source!Y353</f>
        <v>0</v>
      </c>
      <c r="T260">
        <f>Source!Y354</f>
        <v>0</v>
      </c>
      <c r="U260">
        <f>ROUND((175/100)*ROUND(Source!R353, 2), 2)</f>
        <v>0</v>
      </c>
      <c r="V260">
        <f>ROUND((0/100)*ROUND(Source!R354, 2), 2)</f>
        <v>0</v>
      </c>
      <c r="AC260">
        <v>3</v>
      </c>
    </row>
    <row r="261" spans="1:29" ht="28.5" x14ac:dyDescent="0.2">
      <c r="A261" s="34" t="s">
        <v>266</v>
      </c>
      <c r="B261" s="34" t="str">
        <f>Source!F355</f>
        <v>1.12-10-16</v>
      </c>
      <c r="C261" s="34" t="s">
        <v>267</v>
      </c>
      <c r="D261" s="36" t="str">
        <f>Source!H355</f>
        <v>шт.</v>
      </c>
      <c r="E261" s="35">
        <f>Source!I355</f>
        <v>4</v>
      </c>
      <c r="F261" s="38">
        <f>Source!AK355</f>
        <v>66.36</v>
      </c>
      <c r="G261" s="41" t="s">
        <v>3</v>
      </c>
      <c r="H261" s="35">
        <f>Source!AW356</f>
        <v>1</v>
      </c>
      <c r="I261" s="38">
        <f>Source!O355</f>
        <v>265.44</v>
      </c>
      <c r="J261" s="35">
        <f>IF(Source!BC356&lt;&gt; 0, Source!BC356, 1)</f>
        <v>20.56</v>
      </c>
      <c r="K261" s="38">
        <f>Source!O356</f>
        <v>5457.45</v>
      </c>
      <c r="Q261">
        <f>Source!X355</f>
        <v>0</v>
      </c>
      <c r="R261">
        <f>Source!X356</f>
        <v>0</v>
      </c>
      <c r="S261">
        <f>Source!Y355</f>
        <v>0</v>
      </c>
      <c r="T261">
        <f>Source!Y356</f>
        <v>0</v>
      </c>
      <c r="U261">
        <f>ROUND((175/100)*ROUND(Source!R355, 2), 2)</f>
        <v>0</v>
      </c>
      <c r="V261">
        <f>ROUND((0/100)*ROUND(Source!R356, 2), 2)</f>
        <v>0</v>
      </c>
      <c r="AC261">
        <v>3</v>
      </c>
    </row>
    <row r="262" spans="1:29" ht="27" x14ac:dyDescent="0.2">
      <c r="A262" s="34" t="s">
        <v>268</v>
      </c>
      <c r="B262" s="34" t="str">
        <f>Source!F357</f>
        <v>КА 3</v>
      </c>
      <c r="C262" s="34" t="s">
        <v>927</v>
      </c>
      <c r="D262" s="36" t="str">
        <f>Source!H357</f>
        <v>шт.</v>
      </c>
      <c r="E262" s="35">
        <f>Source!I357</f>
        <v>11</v>
      </c>
      <c r="F262" s="38">
        <f>Source!AK357</f>
        <v>219.34</v>
      </c>
      <c r="G262" s="41" t="s">
        <v>3</v>
      </c>
      <c r="H262" s="35">
        <f>Source!AW358</f>
        <v>1</v>
      </c>
      <c r="I262" s="38">
        <f>Source!O357</f>
        <v>2412.7399999999998</v>
      </c>
      <c r="J262" s="35">
        <f>IF(Source!BC358&lt;&gt; 0, Source!BC358, 1)</f>
        <v>9.8800000000000008</v>
      </c>
      <c r="K262" s="38">
        <f>Source!O358</f>
        <v>23837.87</v>
      </c>
      <c r="Q262">
        <f>Source!X357</f>
        <v>0</v>
      </c>
      <c r="R262">
        <f>Source!X358</f>
        <v>0</v>
      </c>
      <c r="S262">
        <f>Source!Y357</f>
        <v>0</v>
      </c>
      <c r="T262">
        <f>Source!Y358</f>
        <v>0</v>
      </c>
      <c r="U262">
        <f>ROUND((175/100)*ROUND(Source!R357, 2), 2)</f>
        <v>0</v>
      </c>
      <c r="V262">
        <f>ROUND((0/100)*ROUND(Source!R358, 2), 2)</f>
        <v>0</v>
      </c>
      <c r="AC262">
        <v>3</v>
      </c>
    </row>
    <row r="263" spans="1:29" ht="14.25" x14ac:dyDescent="0.2">
      <c r="A263" s="34"/>
      <c r="B263" s="34"/>
      <c r="C263" s="34" t="s">
        <v>904</v>
      </c>
      <c r="D263" s="36" t="s">
        <v>905</v>
      </c>
      <c r="E263" s="35">
        <f>Source!BZ350</f>
        <v>109</v>
      </c>
      <c r="F263" s="38"/>
      <c r="G263" s="37"/>
      <c r="H263" s="35"/>
      <c r="I263" s="38">
        <f>SUM(Q253:Q262)</f>
        <v>2579.5</v>
      </c>
      <c r="J263" s="35">
        <f>Source!AT350</f>
        <v>109</v>
      </c>
      <c r="K263" s="38">
        <f>SUM(R253:R262)</f>
        <v>141846.47</v>
      </c>
    </row>
    <row r="264" spans="1:29" ht="14.25" x14ac:dyDescent="0.2">
      <c r="A264" s="34"/>
      <c r="B264" s="34"/>
      <c r="C264" s="34" t="s">
        <v>906</v>
      </c>
      <c r="D264" s="36" t="s">
        <v>905</v>
      </c>
      <c r="E264" s="35">
        <f>Source!CA350</f>
        <v>61</v>
      </c>
      <c r="F264" s="38"/>
      <c r="G264" s="37"/>
      <c r="H264" s="35"/>
      <c r="I264" s="38">
        <f>SUM(S253:S263)</f>
        <v>1443.57</v>
      </c>
      <c r="J264" s="35">
        <f>Source!AU350</f>
        <v>61</v>
      </c>
      <c r="K264" s="38">
        <f>SUM(T253:T263)</f>
        <v>79381.97</v>
      </c>
    </row>
    <row r="265" spans="1:29" ht="28.5" x14ac:dyDescent="0.2">
      <c r="A265" s="42"/>
      <c r="B265" s="42"/>
      <c r="C265" s="42" t="s">
        <v>907</v>
      </c>
      <c r="D265" s="43" t="s">
        <v>908</v>
      </c>
      <c r="E265" s="44">
        <f>Source!AQ349</f>
        <v>174.85</v>
      </c>
      <c r="F265" s="45"/>
      <c r="G265" s="46" t="str">
        <f>Source!DI349</f>
        <v>*1,15)*1,1</v>
      </c>
      <c r="H265" s="44">
        <f>Source!AV350</f>
        <v>1.0669999999999999</v>
      </c>
      <c r="I265" s="45">
        <f>Source!U349</f>
        <v>184.083636165</v>
      </c>
      <c r="J265" s="44"/>
      <c r="K265" s="45"/>
    </row>
    <row r="266" spans="1:29" ht="15" x14ac:dyDescent="0.2">
      <c r="C266" s="47" t="s">
        <v>909</v>
      </c>
      <c r="H266" s="48">
        <f>I255+I256+I258+I263+I264+SUM(I259:I262)</f>
        <v>120233.34000000001</v>
      </c>
      <c r="I266" s="48"/>
      <c r="J266" s="48">
        <f>K255+K256+K258+K263+K264+SUM(K259:K262)</f>
        <v>594560.79999999993</v>
      </c>
      <c r="K266" s="48"/>
      <c r="O266" s="49">
        <f>I255+I256+I258+I263+I264+SUM(I259:I262)</f>
        <v>120233.34000000001</v>
      </c>
      <c r="P266" s="49">
        <f>K255+K256+K258+K263+K264+SUM(K259:K262)</f>
        <v>594560.79999999993</v>
      </c>
    </row>
    <row r="268" spans="1:29" ht="78" x14ac:dyDescent="0.2">
      <c r="A268" s="34">
        <v>19</v>
      </c>
      <c r="B268" s="34" t="s">
        <v>912</v>
      </c>
      <c r="C268" s="34" t="s">
        <v>69</v>
      </c>
      <c r="D268" s="36" t="str">
        <f>Source!H359</f>
        <v>1 врезка</v>
      </c>
      <c r="E268" s="35">
        <f>Source!I359</f>
        <v>1</v>
      </c>
      <c r="F268" s="38"/>
      <c r="G268" s="37"/>
      <c r="H268" s="35"/>
      <c r="I268" s="38"/>
      <c r="J268" s="35"/>
      <c r="K268" s="38"/>
      <c r="Q268">
        <f>Source!X359</f>
        <v>147.26</v>
      </c>
      <c r="R268">
        <f>Source!X360</f>
        <v>8097.77</v>
      </c>
      <c r="S268">
        <f>Source!Y359</f>
        <v>82.41</v>
      </c>
      <c r="T268">
        <f>Source!Y360</f>
        <v>4531.78</v>
      </c>
      <c r="U268">
        <f>ROUND((175/100)*ROUND(Source!R359, 2), 2)</f>
        <v>0.33</v>
      </c>
      <c r="V268">
        <f>ROUND((0/100)*ROUND(Source!R360, 2), 2)</f>
        <v>0</v>
      </c>
      <c r="AC268">
        <v>0</v>
      </c>
    </row>
    <row r="269" spans="1:29" ht="28.5" x14ac:dyDescent="0.2">
      <c r="A269" s="34"/>
      <c r="B269" s="34"/>
      <c r="C269" s="34" t="s">
        <v>900</v>
      </c>
      <c r="D269" s="36"/>
      <c r="E269" s="35"/>
      <c r="F269" s="38">
        <f>Source!AO359</f>
        <v>99.95</v>
      </c>
      <c r="G269" s="37" t="str">
        <f>Source!DG359</f>
        <v>*1,15)*1,1</v>
      </c>
      <c r="H269" s="35">
        <f>Source!AV360</f>
        <v>1.0669999999999999</v>
      </c>
      <c r="I269" s="38">
        <f>Source!S359</f>
        <v>134.91</v>
      </c>
      <c r="J269" s="35">
        <f>IF(Source!BA360&lt;&gt; 0, Source!BA360, 1)</f>
        <v>54.99</v>
      </c>
      <c r="K269" s="38">
        <f>Source!S360</f>
        <v>7418.7</v>
      </c>
    </row>
    <row r="270" spans="1:29" ht="28.5" x14ac:dyDescent="0.2">
      <c r="A270" s="34"/>
      <c r="B270" s="34"/>
      <c r="C270" s="34" t="s">
        <v>901</v>
      </c>
      <c r="D270" s="36"/>
      <c r="E270" s="35"/>
      <c r="F270" s="38">
        <f>Source!AM359</f>
        <v>0.83</v>
      </c>
      <c r="G270" s="37" t="str">
        <f>Source!DE359</f>
        <v>*1,25)*1,1</v>
      </c>
      <c r="H270" s="35">
        <f>Source!AV360</f>
        <v>1.0669999999999999</v>
      </c>
      <c r="I270" s="38">
        <f>Source!Q359</f>
        <v>1.22</v>
      </c>
      <c r="J270" s="35">
        <f>IF(Source!BB360&lt;&gt; 0, Source!BB360, 1)</f>
        <v>16.329999999999998</v>
      </c>
      <c r="K270" s="38">
        <f>Source!Q360</f>
        <v>19.920000000000002</v>
      </c>
    </row>
    <row r="271" spans="1:29" ht="28.5" x14ac:dyDescent="0.2">
      <c r="A271" s="34"/>
      <c r="B271" s="34"/>
      <c r="C271" s="34" t="s">
        <v>902</v>
      </c>
      <c r="D271" s="36"/>
      <c r="E271" s="35"/>
      <c r="F271" s="38">
        <f>Source!AN359</f>
        <v>0.13</v>
      </c>
      <c r="G271" s="37" t="str">
        <f>Source!DF359</f>
        <v>*1,25)*1,1</v>
      </c>
      <c r="H271" s="35">
        <f>Source!AV360</f>
        <v>1.0669999999999999</v>
      </c>
      <c r="I271" s="40">
        <f>Source!R359</f>
        <v>0.19</v>
      </c>
      <c r="J271" s="35">
        <f>IF(Source!BS360&lt;&gt; 0, Source!BS360, 1)</f>
        <v>54.99</v>
      </c>
      <c r="K271" s="40">
        <f>Source!R360</f>
        <v>10.45</v>
      </c>
    </row>
    <row r="272" spans="1:29" ht="14.25" x14ac:dyDescent="0.2">
      <c r="A272" s="34"/>
      <c r="B272" s="34"/>
      <c r="C272" s="34" t="s">
        <v>903</v>
      </c>
      <c r="D272" s="36"/>
      <c r="E272" s="35"/>
      <c r="F272" s="38">
        <f>Source!AL359</f>
        <v>8.01</v>
      </c>
      <c r="G272" s="37" t="str">
        <f>Source!DD359</f>
        <v/>
      </c>
      <c r="H272" s="35">
        <f>Source!AW360</f>
        <v>1</v>
      </c>
      <c r="I272" s="38">
        <f>Source!P359</f>
        <v>8.01</v>
      </c>
      <c r="J272" s="35">
        <f>IF(Source!BC360&lt;&gt; 0, Source!BC360, 1)</f>
        <v>21.31</v>
      </c>
      <c r="K272" s="38">
        <f>Source!P360</f>
        <v>170.69</v>
      </c>
    </row>
    <row r="273" spans="1:29" ht="14.25" x14ac:dyDescent="0.2">
      <c r="A273" s="34"/>
      <c r="B273" s="34"/>
      <c r="C273" s="34" t="s">
        <v>904</v>
      </c>
      <c r="D273" s="36" t="s">
        <v>905</v>
      </c>
      <c r="E273" s="35">
        <f>Source!BZ360</f>
        <v>109</v>
      </c>
      <c r="F273" s="38"/>
      <c r="G273" s="37"/>
      <c r="H273" s="35"/>
      <c r="I273" s="38">
        <f>SUM(Q268:Q272)</f>
        <v>147.26</v>
      </c>
      <c r="J273" s="35">
        <f>Source!AT360</f>
        <v>109</v>
      </c>
      <c r="K273" s="38">
        <f>SUM(R268:R272)</f>
        <v>8097.77</v>
      </c>
    </row>
    <row r="274" spans="1:29" ht="14.25" x14ac:dyDescent="0.2">
      <c r="A274" s="34"/>
      <c r="B274" s="34"/>
      <c r="C274" s="34" t="s">
        <v>906</v>
      </c>
      <c r="D274" s="36" t="s">
        <v>905</v>
      </c>
      <c r="E274" s="35">
        <f>Source!CA360</f>
        <v>61</v>
      </c>
      <c r="F274" s="38"/>
      <c r="G274" s="37"/>
      <c r="H274" s="35"/>
      <c r="I274" s="38">
        <f>SUM(S268:S273)</f>
        <v>82.41</v>
      </c>
      <c r="J274" s="35">
        <f>Source!AU360</f>
        <v>61</v>
      </c>
      <c r="K274" s="38">
        <f>SUM(T268:T273)</f>
        <v>4531.78</v>
      </c>
    </row>
    <row r="275" spans="1:29" ht="28.5" x14ac:dyDescent="0.2">
      <c r="A275" s="42"/>
      <c r="B275" s="42"/>
      <c r="C275" s="42" t="s">
        <v>907</v>
      </c>
      <c r="D275" s="43" t="s">
        <v>908</v>
      </c>
      <c r="E275" s="44">
        <f>Source!AQ359</f>
        <v>8.94</v>
      </c>
      <c r="F275" s="45"/>
      <c r="G275" s="46" t="str">
        <f>Source!DI359</f>
        <v>*1,15)*1,1</v>
      </c>
      <c r="H275" s="44">
        <f>Source!AV360</f>
        <v>1.0669999999999999</v>
      </c>
      <c r="I275" s="45">
        <f>Source!U359</f>
        <v>12.066809699999999</v>
      </c>
      <c r="J275" s="44"/>
      <c r="K275" s="45"/>
    </row>
    <row r="276" spans="1:29" ht="15" x14ac:dyDescent="0.2">
      <c r="C276" s="47" t="s">
        <v>909</v>
      </c>
      <c r="H276" s="48">
        <f>I269+I270+I272+I273+I274+0</f>
        <v>373.80999999999995</v>
      </c>
      <c r="I276" s="48"/>
      <c r="J276" s="48">
        <f>K269+K270+K272+K273+K274+0</f>
        <v>20238.86</v>
      </c>
      <c r="K276" s="48"/>
      <c r="O276" s="49">
        <f>I269+I270+I272+I273+I274+0</f>
        <v>373.80999999999995</v>
      </c>
      <c r="P276" s="49">
        <f>K269+K270+K272+K273+K274+0</f>
        <v>20238.86</v>
      </c>
    </row>
    <row r="278" spans="1:29" ht="78" x14ac:dyDescent="0.2">
      <c r="A278" s="34">
        <v>20</v>
      </c>
      <c r="B278" s="34" t="s">
        <v>913</v>
      </c>
      <c r="C278" s="34" t="s">
        <v>74</v>
      </c>
      <c r="D278" s="36" t="str">
        <f>Source!H361</f>
        <v>100 шт.</v>
      </c>
      <c r="E278" s="35">
        <f>Source!I361</f>
        <v>0.28999999999999998</v>
      </c>
      <c r="F278" s="38"/>
      <c r="G278" s="37"/>
      <c r="H278" s="35"/>
      <c r="I278" s="38"/>
      <c r="J278" s="35"/>
      <c r="K278" s="38"/>
      <c r="Q278">
        <f>Source!X361</f>
        <v>78.56</v>
      </c>
      <c r="R278">
        <f>Source!X362</f>
        <v>4319.8100000000004</v>
      </c>
      <c r="S278">
        <f>Source!Y361</f>
        <v>43.96</v>
      </c>
      <c r="T278">
        <f>Source!Y362</f>
        <v>2417.5100000000002</v>
      </c>
      <c r="U278">
        <f>ROUND((175/100)*ROUND(Source!R361, 2), 2)</f>
        <v>0</v>
      </c>
      <c r="V278">
        <f>ROUND((0/100)*ROUND(Source!R362, 2), 2)</f>
        <v>0</v>
      </c>
      <c r="AC278">
        <v>0</v>
      </c>
    </row>
    <row r="279" spans="1:29" x14ac:dyDescent="0.2">
      <c r="C279" s="39" t="str">
        <f>"Объем: "&amp;Source!I361&amp;"=(18+"&amp;"11)/"&amp;"100"</f>
        <v>Объем: 0,29=(18+11)/100</v>
      </c>
    </row>
    <row r="280" spans="1:29" ht="28.5" x14ac:dyDescent="0.2">
      <c r="A280" s="34"/>
      <c r="B280" s="34"/>
      <c r="C280" s="34" t="s">
        <v>900</v>
      </c>
      <c r="D280" s="36"/>
      <c r="E280" s="35"/>
      <c r="F280" s="38">
        <f>Source!AO361</f>
        <v>184.13</v>
      </c>
      <c r="G280" s="37" t="str">
        <f>Source!DG361</f>
        <v>*1,15)*1,1</v>
      </c>
      <c r="H280" s="35">
        <f>Source!AV362</f>
        <v>1.0669999999999999</v>
      </c>
      <c r="I280" s="38">
        <f>Source!S361</f>
        <v>72.069999999999993</v>
      </c>
      <c r="J280" s="35">
        <f>IF(Source!BA362&lt;&gt; 0, Source!BA362, 1)</f>
        <v>54.99</v>
      </c>
      <c r="K280" s="38">
        <f>Source!S362</f>
        <v>3963.13</v>
      </c>
    </row>
    <row r="281" spans="1:29" ht="57" x14ac:dyDescent="0.2">
      <c r="A281" s="34" t="s">
        <v>274</v>
      </c>
      <c r="B281" s="34" t="str">
        <f>Source!F363</f>
        <v>1.12-5-456</v>
      </c>
      <c r="C281" s="34" t="s">
        <v>79</v>
      </c>
      <c r="D281" s="36" t="str">
        <f>Source!H363</f>
        <v>шт.</v>
      </c>
      <c r="E281" s="35">
        <f>Source!I363</f>
        <v>18</v>
      </c>
      <c r="F281" s="38">
        <f>Source!AK363</f>
        <v>265.24</v>
      </c>
      <c r="G281" s="41" t="s">
        <v>3</v>
      </c>
      <c r="H281" s="35">
        <f>Source!AW364</f>
        <v>1</v>
      </c>
      <c r="I281" s="38">
        <f>Source!O363</f>
        <v>4774.32</v>
      </c>
      <c r="J281" s="35">
        <f>IF(Source!BC364&lt;&gt; 0, Source!BC364, 1)</f>
        <v>0.83</v>
      </c>
      <c r="K281" s="38">
        <f>Source!O364</f>
        <v>3962.69</v>
      </c>
      <c r="Q281">
        <f>Source!X363</f>
        <v>0</v>
      </c>
      <c r="R281">
        <f>Source!X364</f>
        <v>0</v>
      </c>
      <c r="S281">
        <f>Source!Y363</f>
        <v>0</v>
      </c>
      <c r="T281">
        <f>Source!Y364</f>
        <v>0</v>
      </c>
      <c r="U281">
        <f>ROUND((175/100)*ROUND(Source!R363, 2), 2)</f>
        <v>0</v>
      </c>
      <c r="V281">
        <f>ROUND((0/100)*ROUND(Source!R364, 2), 2)</f>
        <v>0</v>
      </c>
      <c r="AC281">
        <v>3</v>
      </c>
    </row>
    <row r="282" spans="1:29" ht="57" x14ac:dyDescent="0.2">
      <c r="A282" s="34" t="s">
        <v>275</v>
      </c>
      <c r="B282" s="34" t="str">
        <f>Source!F365</f>
        <v>1.12-5-542</v>
      </c>
      <c r="C282" s="34" t="s">
        <v>83</v>
      </c>
      <c r="D282" s="36" t="str">
        <f>Source!H365</f>
        <v>шт.</v>
      </c>
      <c r="E282" s="35">
        <f>Source!I365</f>
        <v>11</v>
      </c>
      <c r="F282" s="38">
        <f>Source!AK365</f>
        <v>181.59</v>
      </c>
      <c r="G282" s="41" t="s">
        <v>3</v>
      </c>
      <c r="H282" s="35">
        <f>Source!AW366</f>
        <v>1</v>
      </c>
      <c r="I282" s="38">
        <f>Source!O365</f>
        <v>1997.49</v>
      </c>
      <c r="J282" s="35">
        <f>IF(Source!BC366&lt;&gt; 0, Source!BC366, 1)</f>
        <v>0.76</v>
      </c>
      <c r="K282" s="38">
        <f>Source!O366</f>
        <v>1518.09</v>
      </c>
      <c r="Q282">
        <f>Source!X365</f>
        <v>0</v>
      </c>
      <c r="R282">
        <f>Source!X366</f>
        <v>0</v>
      </c>
      <c r="S282">
        <f>Source!Y365</f>
        <v>0</v>
      </c>
      <c r="T282">
        <f>Source!Y366</f>
        <v>0</v>
      </c>
      <c r="U282">
        <f>ROUND((175/100)*ROUND(Source!R365, 2), 2)</f>
        <v>0</v>
      </c>
      <c r="V282">
        <f>ROUND((0/100)*ROUND(Source!R366, 2), 2)</f>
        <v>0</v>
      </c>
      <c r="AC282">
        <v>3</v>
      </c>
    </row>
    <row r="283" spans="1:29" ht="14.25" x14ac:dyDescent="0.2">
      <c r="A283" s="34"/>
      <c r="B283" s="34"/>
      <c r="C283" s="34" t="s">
        <v>904</v>
      </c>
      <c r="D283" s="36" t="s">
        <v>905</v>
      </c>
      <c r="E283" s="35">
        <f>Source!BZ362</f>
        <v>109</v>
      </c>
      <c r="F283" s="38"/>
      <c r="G283" s="37"/>
      <c r="H283" s="35"/>
      <c r="I283" s="38">
        <f>SUM(Q278:Q282)</f>
        <v>78.56</v>
      </c>
      <c r="J283" s="35">
        <f>Source!AT362</f>
        <v>109</v>
      </c>
      <c r="K283" s="38">
        <f>SUM(R278:R282)</f>
        <v>4319.8100000000004</v>
      </c>
    </row>
    <row r="284" spans="1:29" ht="14.25" x14ac:dyDescent="0.2">
      <c r="A284" s="34"/>
      <c r="B284" s="34"/>
      <c r="C284" s="34" t="s">
        <v>906</v>
      </c>
      <c r="D284" s="36" t="s">
        <v>905</v>
      </c>
      <c r="E284" s="35">
        <f>Source!CA362</f>
        <v>61</v>
      </c>
      <c r="F284" s="38"/>
      <c r="G284" s="37"/>
      <c r="H284" s="35"/>
      <c r="I284" s="38">
        <f>SUM(S278:S283)</f>
        <v>43.96</v>
      </c>
      <c r="J284" s="35">
        <f>Source!AU362</f>
        <v>61</v>
      </c>
      <c r="K284" s="38">
        <f>SUM(T278:T283)</f>
        <v>2417.5100000000002</v>
      </c>
    </row>
    <row r="285" spans="1:29" ht="28.5" x14ac:dyDescent="0.2">
      <c r="A285" s="42"/>
      <c r="B285" s="42"/>
      <c r="C285" s="42" t="s">
        <v>907</v>
      </c>
      <c r="D285" s="43" t="s">
        <v>908</v>
      </c>
      <c r="E285" s="44">
        <f>Source!AQ361</f>
        <v>14.63</v>
      </c>
      <c r="F285" s="45"/>
      <c r="G285" s="46" t="str">
        <f>Source!DI361</f>
        <v>*1,15)*1,1</v>
      </c>
      <c r="H285" s="44">
        <f>Source!AV362</f>
        <v>1.0669999999999999</v>
      </c>
      <c r="I285" s="45">
        <f>Source!U361</f>
        <v>5.7266055385000003</v>
      </c>
      <c r="J285" s="44"/>
      <c r="K285" s="45"/>
    </row>
    <row r="286" spans="1:29" ht="15" x14ac:dyDescent="0.2">
      <c r="C286" s="47" t="s">
        <v>909</v>
      </c>
      <c r="H286" s="48">
        <f>I280+I283+I284+SUM(I281:I282)</f>
        <v>6966.4</v>
      </c>
      <c r="I286" s="48"/>
      <c r="J286" s="48">
        <f>K280+K283+K284+SUM(K281:K282)</f>
        <v>16181.23</v>
      </c>
      <c r="K286" s="48"/>
      <c r="O286" s="49">
        <f>I280+I283+I284+SUM(I281:I282)</f>
        <v>6966.4</v>
      </c>
      <c r="P286" s="49">
        <f>K280+K283+K284+SUM(K281:K282)</f>
        <v>16181.23</v>
      </c>
    </row>
    <row r="289" spans="1:29" ht="15" x14ac:dyDescent="0.25">
      <c r="A289" s="53" t="str">
        <f>CONCATENATE("Итого по подразделу: ",IF(Source!G368&lt;&gt;"Новый подраздел", Source!G368, ""))</f>
        <v>Итого по подразделу: Монтажные работы</v>
      </c>
      <c r="B289" s="53"/>
      <c r="C289" s="53"/>
      <c r="D289" s="53"/>
      <c r="E289" s="53"/>
      <c r="F289" s="53"/>
      <c r="G289" s="53"/>
      <c r="H289" s="52">
        <f>SUM(O239:O288)</f>
        <v>159378.54</v>
      </c>
      <c r="I289" s="51"/>
      <c r="J289" s="52">
        <f>SUM(P239:P288)</f>
        <v>759586.14999999991</v>
      </c>
      <c r="K289" s="51"/>
    </row>
    <row r="290" spans="1:29" hidden="1" x14ac:dyDescent="0.2">
      <c r="A290" t="s">
        <v>914</v>
      </c>
      <c r="I290">
        <f>SUM(W239:W289)</f>
        <v>0</v>
      </c>
      <c r="J290">
        <f>SUM(X239:X289)</f>
        <v>0</v>
      </c>
    </row>
    <row r="291" spans="1:29" hidden="1" x14ac:dyDescent="0.2">
      <c r="A291" t="s">
        <v>915</v>
      </c>
      <c r="I291">
        <f>SUM(Y239:Y290)</f>
        <v>0</v>
      </c>
      <c r="J291">
        <f>SUM(Z239:Z290)</f>
        <v>0</v>
      </c>
    </row>
    <row r="293" spans="1:29" ht="15" x14ac:dyDescent="0.25">
      <c r="A293" s="53" t="str">
        <f>CONCATENATE("Итого по разделу: ",IF(Source!G398&lt;&gt;"Новый раздел", Source!G398, ""))</f>
        <v>Итого по разделу: Канализация производственная (К3) (подвал)</v>
      </c>
      <c r="B293" s="53"/>
      <c r="C293" s="53"/>
      <c r="D293" s="53"/>
      <c r="E293" s="53"/>
      <c r="F293" s="53"/>
      <c r="G293" s="53"/>
      <c r="H293" s="52">
        <f>SUM(O237:O292)</f>
        <v>159378.54</v>
      </c>
      <c r="I293" s="51"/>
      <c r="J293" s="52">
        <f>SUM(P237:P292)</f>
        <v>759586.14999999991</v>
      </c>
      <c r="K293" s="51"/>
    </row>
    <row r="294" spans="1:29" hidden="1" x14ac:dyDescent="0.2">
      <c r="A294" t="s">
        <v>914</v>
      </c>
      <c r="I294">
        <f>SUM(W237:W293)</f>
        <v>0</v>
      </c>
      <c r="J294">
        <f>SUM(X237:X293)</f>
        <v>0</v>
      </c>
    </row>
    <row r="295" spans="1:29" hidden="1" x14ac:dyDescent="0.2">
      <c r="A295" t="s">
        <v>915</v>
      </c>
      <c r="I295">
        <f>SUM(Y237:Y294)</f>
        <v>0</v>
      </c>
      <c r="J295">
        <f>SUM(Z237:Z294)</f>
        <v>0</v>
      </c>
    </row>
    <row r="297" spans="1:29" ht="16.5" x14ac:dyDescent="0.2">
      <c r="A297" s="33" t="str">
        <f>CONCATENATE("Раздел: ",IF(Source!G428&lt;&gt;"Новый раздел", Source!G428, ""))</f>
        <v>Раздел: Канализация производственная напорная (К3н) (подвал)</v>
      </c>
      <c r="B297" s="33"/>
      <c r="C297" s="33"/>
      <c r="D297" s="33"/>
      <c r="E297" s="33"/>
      <c r="F297" s="33"/>
      <c r="G297" s="33"/>
      <c r="H297" s="33"/>
      <c r="I297" s="33"/>
      <c r="J297" s="33"/>
      <c r="K297" s="33"/>
    </row>
    <row r="299" spans="1:29" ht="16.5" x14ac:dyDescent="0.2">
      <c r="A299" s="33" t="str">
        <f>CONCATENATE("Подраздел: ",IF(Source!G432&lt;&gt;"Новый подраздел", Source!G432, ""))</f>
        <v>Подраздел: Монтажные работы</v>
      </c>
      <c r="B299" s="33"/>
      <c r="C299" s="33"/>
      <c r="D299" s="33"/>
      <c r="E299" s="33"/>
      <c r="F299" s="33"/>
      <c r="G299" s="33"/>
      <c r="H299" s="33"/>
      <c r="I299" s="33"/>
      <c r="J299" s="33"/>
      <c r="K299" s="33"/>
    </row>
    <row r="300" spans="1:29" ht="78" x14ac:dyDescent="0.2">
      <c r="A300" s="34">
        <v>21</v>
      </c>
      <c r="B300" s="34" t="s">
        <v>916</v>
      </c>
      <c r="C300" s="34" t="s">
        <v>142</v>
      </c>
      <c r="D300" s="36" t="str">
        <f>Source!H436</f>
        <v>100 м трубопровода</v>
      </c>
      <c r="E300" s="35">
        <f>Source!I436</f>
        <v>0.1</v>
      </c>
      <c r="F300" s="38"/>
      <c r="G300" s="37"/>
      <c r="H300" s="35"/>
      <c r="I300" s="38"/>
      <c r="J300" s="35"/>
      <c r="K300" s="38"/>
      <c r="Q300">
        <f>Source!X436</f>
        <v>63.54</v>
      </c>
      <c r="R300">
        <f>Source!X437</f>
        <v>3493.85</v>
      </c>
      <c r="S300">
        <f>Source!Y436</f>
        <v>35.56</v>
      </c>
      <c r="T300">
        <f>Source!Y437</f>
        <v>1955.28</v>
      </c>
      <c r="U300">
        <f>ROUND((175/100)*ROUND(Source!R436, 2), 2)</f>
        <v>1.56</v>
      </c>
      <c r="V300">
        <f>ROUND((0/100)*ROUND(Source!R437, 2), 2)</f>
        <v>0</v>
      </c>
      <c r="AC300">
        <v>0</v>
      </c>
    </row>
    <row r="301" spans="1:29" x14ac:dyDescent="0.2">
      <c r="C301" s="39" t="str">
        <f>"Объем: "&amp;Source!I436&amp;"=10/"&amp;"100"</f>
        <v>Объем: 0,1=10/100</v>
      </c>
    </row>
    <row r="302" spans="1:29" ht="28.5" x14ac:dyDescent="0.2">
      <c r="A302" s="34"/>
      <c r="B302" s="34"/>
      <c r="C302" s="34" t="s">
        <v>900</v>
      </c>
      <c r="D302" s="36"/>
      <c r="E302" s="35"/>
      <c r="F302" s="38">
        <f>Source!AO436</f>
        <v>425.29</v>
      </c>
      <c r="G302" s="37" t="str">
        <f>Source!DG436</f>
        <v>*1,15)*1,1</v>
      </c>
      <c r="H302" s="35">
        <f>Source!AV437</f>
        <v>1.0669999999999999</v>
      </c>
      <c r="I302" s="38">
        <f>Source!S436</f>
        <v>57.4</v>
      </c>
      <c r="J302" s="35">
        <f>IF(Source!BA437&lt;&gt; 0, Source!BA437, 1)</f>
        <v>54.99</v>
      </c>
      <c r="K302" s="38">
        <f>Source!S437</f>
        <v>3156.43</v>
      </c>
    </row>
    <row r="303" spans="1:29" ht="28.5" x14ac:dyDescent="0.2">
      <c r="A303" s="34"/>
      <c r="B303" s="34"/>
      <c r="C303" s="34" t="s">
        <v>901</v>
      </c>
      <c r="D303" s="36"/>
      <c r="E303" s="35"/>
      <c r="F303" s="38">
        <f>Source!AM436</f>
        <v>47.77</v>
      </c>
      <c r="G303" s="37" t="str">
        <f>Source!DE436</f>
        <v>*1,25)*1,1</v>
      </c>
      <c r="H303" s="35">
        <f>Source!AV437</f>
        <v>1.0669999999999999</v>
      </c>
      <c r="I303" s="38">
        <f>Source!Q436</f>
        <v>7.01</v>
      </c>
      <c r="J303" s="35">
        <f>IF(Source!BB437&lt;&gt; 0, Source!BB437, 1)</f>
        <v>15.37</v>
      </c>
      <c r="K303" s="38">
        <f>Source!Q437</f>
        <v>107.74</v>
      </c>
    </row>
    <row r="304" spans="1:29" ht="28.5" x14ac:dyDescent="0.2">
      <c r="A304" s="34"/>
      <c r="B304" s="34"/>
      <c r="C304" s="34" t="s">
        <v>902</v>
      </c>
      <c r="D304" s="36"/>
      <c r="E304" s="35"/>
      <c r="F304" s="38">
        <f>Source!AN436</f>
        <v>6.06</v>
      </c>
      <c r="G304" s="37" t="str">
        <f>Source!DF436</f>
        <v>*1,25)*1,1</v>
      </c>
      <c r="H304" s="35">
        <f>Source!AV437</f>
        <v>1.0669999999999999</v>
      </c>
      <c r="I304" s="40">
        <f>Source!R436</f>
        <v>0.89</v>
      </c>
      <c r="J304" s="35">
        <f>IF(Source!BS437&lt;&gt; 0, Source!BS437, 1)</f>
        <v>54.99</v>
      </c>
      <c r="K304" s="40">
        <f>Source!R437</f>
        <v>48.94</v>
      </c>
    </row>
    <row r="305" spans="1:29" ht="14.25" x14ac:dyDescent="0.2">
      <c r="A305" s="34"/>
      <c r="B305" s="34"/>
      <c r="C305" s="34" t="s">
        <v>903</v>
      </c>
      <c r="D305" s="36"/>
      <c r="E305" s="35"/>
      <c r="F305" s="38">
        <f>Source!AL436</f>
        <v>46.02</v>
      </c>
      <c r="G305" s="37" t="str">
        <f>Source!DD436</f>
        <v/>
      </c>
      <c r="H305" s="35">
        <f>Source!AW437</f>
        <v>1</v>
      </c>
      <c r="I305" s="38">
        <f>Source!P436</f>
        <v>4.5999999999999996</v>
      </c>
      <c r="J305" s="35">
        <f>IF(Source!BC437&lt;&gt; 0, Source!BC437, 1)</f>
        <v>6.21</v>
      </c>
      <c r="K305" s="38">
        <f>Source!P437</f>
        <v>28.57</v>
      </c>
    </row>
    <row r="306" spans="1:29" ht="71.25" x14ac:dyDescent="0.2">
      <c r="A306" s="34" t="s">
        <v>278</v>
      </c>
      <c r="B306" s="34" t="str">
        <f>Source!F438</f>
        <v>1.12-2-1164</v>
      </c>
      <c r="C306" s="34" t="s">
        <v>147</v>
      </c>
      <c r="D306" s="36" t="str">
        <f>Source!H438</f>
        <v>шт.</v>
      </c>
      <c r="E306" s="35">
        <f>Source!I438</f>
        <v>4</v>
      </c>
      <c r="F306" s="38">
        <f>Source!AK438</f>
        <v>19.61</v>
      </c>
      <c r="G306" s="41" t="s">
        <v>3</v>
      </c>
      <c r="H306" s="35">
        <f>Source!AW439</f>
        <v>1</v>
      </c>
      <c r="I306" s="38">
        <f>Source!O438</f>
        <v>78.44</v>
      </c>
      <c r="J306" s="35">
        <f>IF(Source!BC439&lt;&gt; 0, Source!BC439, 1)</f>
        <v>1</v>
      </c>
      <c r="K306" s="38">
        <f>Source!O439</f>
        <v>78.44</v>
      </c>
      <c r="Q306">
        <f>Source!X438</f>
        <v>0</v>
      </c>
      <c r="R306">
        <f>Source!X439</f>
        <v>0</v>
      </c>
      <c r="S306">
        <f>Source!Y438</f>
        <v>0</v>
      </c>
      <c r="T306">
        <f>Source!Y439</f>
        <v>0</v>
      </c>
      <c r="U306">
        <f>ROUND((175/100)*ROUND(Source!R438, 2), 2)</f>
        <v>0</v>
      </c>
      <c r="V306">
        <f>ROUND((0/100)*ROUND(Source!R439, 2), 2)</f>
        <v>0</v>
      </c>
      <c r="AC306">
        <v>3</v>
      </c>
    </row>
    <row r="307" spans="1:29" ht="57" x14ac:dyDescent="0.2">
      <c r="A307" s="34" t="s">
        <v>279</v>
      </c>
      <c r="B307" s="34" t="str">
        <f>Source!F440</f>
        <v>1.13-4-128</v>
      </c>
      <c r="C307" s="34" t="s">
        <v>195</v>
      </c>
      <c r="D307" s="36" t="str">
        <f>Source!H440</f>
        <v>шт.</v>
      </c>
      <c r="E307" s="35">
        <f>Source!I440</f>
        <v>1</v>
      </c>
      <c r="F307" s="38">
        <f>Source!AK440</f>
        <v>139.83000000000001</v>
      </c>
      <c r="G307" s="41" t="s">
        <v>3</v>
      </c>
      <c r="H307" s="35">
        <f>Source!AW441</f>
        <v>1</v>
      </c>
      <c r="I307" s="38">
        <f>Source!O440</f>
        <v>139.83000000000001</v>
      </c>
      <c r="J307" s="35">
        <f>IF(Source!BC441&lt;&gt; 0, Source!BC441, 1)</f>
        <v>3.35</v>
      </c>
      <c r="K307" s="38">
        <f>Source!O441</f>
        <v>468.43</v>
      </c>
      <c r="Q307">
        <f>Source!X440</f>
        <v>0</v>
      </c>
      <c r="R307">
        <f>Source!X441</f>
        <v>0</v>
      </c>
      <c r="S307">
        <f>Source!Y440</f>
        <v>0</v>
      </c>
      <c r="T307">
        <f>Source!Y441</f>
        <v>0</v>
      </c>
      <c r="U307">
        <f>ROUND((175/100)*ROUND(Source!R440, 2), 2)</f>
        <v>0</v>
      </c>
      <c r="V307">
        <f>ROUND((0/100)*ROUND(Source!R441, 2), 2)</f>
        <v>0</v>
      </c>
      <c r="AC307">
        <v>3</v>
      </c>
    </row>
    <row r="308" spans="1:29" ht="57" x14ac:dyDescent="0.2">
      <c r="A308" s="34" t="s">
        <v>280</v>
      </c>
      <c r="B308" s="34" t="str">
        <f>Source!F442</f>
        <v>1.12-1-56</v>
      </c>
      <c r="C308" s="34" t="s">
        <v>155</v>
      </c>
      <c r="D308" s="36" t="str">
        <f>Source!H442</f>
        <v>м</v>
      </c>
      <c r="E308" s="35">
        <f>Source!I442</f>
        <v>10</v>
      </c>
      <c r="F308" s="38">
        <f>Source!AK442</f>
        <v>61.58</v>
      </c>
      <c r="G308" s="41" t="s">
        <v>3</v>
      </c>
      <c r="H308" s="35">
        <f>Source!AW443</f>
        <v>1</v>
      </c>
      <c r="I308" s="38">
        <f>Source!O442</f>
        <v>615.79999999999995</v>
      </c>
      <c r="J308" s="35">
        <f>IF(Source!BC443&lt;&gt; 0, Source!BC443, 1)</f>
        <v>11.88</v>
      </c>
      <c r="K308" s="38">
        <f>Source!O443</f>
        <v>7315.7</v>
      </c>
      <c r="Q308">
        <f>Source!X442</f>
        <v>0</v>
      </c>
      <c r="R308">
        <f>Source!X443</f>
        <v>0</v>
      </c>
      <c r="S308">
        <f>Source!Y442</f>
        <v>0</v>
      </c>
      <c r="T308">
        <f>Source!Y443</f>
        <v>0</v>
      </c>
      <c r="U308">
        <f>ROUND((175/100)*ROUND(Source!R442, 2), 2)</f>
        <v>0</v>
      </c>
      <c r="V308">
        <f>ROUND((0/100)*ROUND(Source!R443, 2), 2)</f>
        <v>0</v>
      </c>
      <c r="AC308">
        <v>3</v>
      </c>
    </row>
    <row r="309" spans="1:29" ht="14.25" x14ac:dyDescent="0.2">
      <c r="A309" s="34"/>
      <c r="B309" s="34"/>
      <c r="C309" s="34" t="s">
        <v>904</v>
      </c>
      <c r="D309" s="36" t="s">
        <v>905</v>
      </c>
      <c r="E309" s="35">
        <f>Source!BZ437</f>
        <v>109</v>
      </c>
      <c r="F309" s="38"/>
      <c r="G309" s="37"/>
      <c r="H309" s="35"/>
      <c r="I309" s="38">
        <f>SUM(Q300:Q308)</f>
        <v>63.54</v>
      </c>
      <c r="J309" s="35">
        <f>Source!AT437</f>
        <v>109</v>
      </c>
      <c r="K309" s="38">
        <f>SUM(R300:R308)</f>
        <v>3493.85</v>
      </c>
    </row>
    <row r="310" spans="1:29" ht="14.25" x14ac:dyDescent="0.2">
      <c r="A310" s="34"/>
      <c r="B310" s="34"/>
      <c r="C310" s="34" t="s">
        <v>906</v>
      </c>
      <c r="D310" s="36" t="s">
        <v>905</v>
      </c>
      <c r="E310" s="35">
        <f>Source!CA437</f>
        <v>61</v>
      </c>
      <c r="F310" s="38"/>
      <c r="G310" s="37"/>
      <c r="H310" s="35"/>
      <c r="I310" s="38">
        <f>SUM(S300:S309)</f>
        <v>35.56</v>
      </c>
      <c r="J310" s="35">
        <f>Source!AU437</f>
        <v>61</v>
      </c>
      <c r="K310" s="38">
        <f>SUM(T300:T309)</f>
        <v>1955.28</v>
      </c>
    </row>
    <row r="311" spans="1:29" ht="28.5" x14ac:dyDescent="0.2">
      <c r="A311" s="42"/>
      <c r="B311" s="42"/>
      <c r="C311" s="42" t="s">
        <v>907</v>
      </c>
      <c r="D311" s="43" t="s">
        <v>908</v>
      </c>
      <c r="E311" s="44">
        <f>Source!AQ436</f>
        <v>33.700000000000003</v>
      </c>
      <c r="F311" s="45"/>
      <c r="G311" s="46" t="str">
        <f>Source!DI436</f>
        <v>*1,15)*1,1</v>
      </c>
      <c r="H311" s="44">
        <f>Source!AV437</f>
        <v>1.0669999999999999</v>
      </c>
      <c r="I311" s="45">
        <f>Source!U436</f>
        <v>4.5486743500000006</v>
      </c>
      <c r="J311" s="44"/>
      <c r="K311" s="45"/>
    </row>
    <row r="312" spans="1:29" ht="15" x14ac:dyDescent="0.2">
      <c r="C312" s="47" t="s">
        <v>909</v>
      </c>
      <c r="H312" s="48">
        <f>I302+I303+I305+I309+I310+SUM(I306:I308)</f>
        <v>1002.18</v>
      </c>
      <c r="I312" s="48"/>
      <c r="J312" s="48">
        <f>K302+K303+K305+K309+K310+SUM(K306:K308)</f>
        <v>16604.440000000002</v>
      </c>
      <c r="K312" s="48"/>
      <c r="O312" s="49">
        <f>I302+I303+I305+I309+I310+SUM(I306:I308)</f>
        <v>1002.18</v>
      </c>
      <c r="P312" s="49">
        <f>K302+K303+K305+K309+K310+SUM(K306:K308)</f>
        <v>16604.440000000002</v>
      </c>
    </row>
    <row r="314" spans="1:29" ht="71.25" x14ac:dyDescent="0.2">
      <c r="A314" s="42">
        <v>22</v>
      </c>
      <c r="B314" s="42" t="str">
        <f>Source!F444</f>
        <v>1.13-3-40</v>
      </c>
      <c r="C314" s="42" t="s">
        <v>211</v>
      </c>
      <c r="D314" s="43" t="str">
        <f>Source!H444</f>
        <v>шт.</v>
      </c>
      <c r="E314" s="44">
        <f>Source!I444</f>
        <v>1</v>
      </c>
      <c r="F314" s="45">
        <f>Source!AL444</f>
        <v>279.67</v>
      </c>
      <c r="G314" s="46" t="str">
        <f>Source!DD444</f>
        <v/>
      </c>
      <c r="H314" s="44">
        <f>Source!AW445</f>
        <v>1</v>
      </c>
      <c r="I314" s="45">
        <f>Source!P444</f>
        <v>279.67</v>
      </c>
      <c r="J314" s="44">
        <f>IF(Source!BC445&lt;&gt; 0, Source!BC445, 1)</f>
        <v>6.25</v>
      </c>
      <c r="K314" s="45">
        <f>Source!P445</f>
        <v>1747.94</v>
      </c>
      <c r="Q314">
        <f>Source!X444</f>
        <v>0</v>
      </c>
      <c r="R314">
        <f>Source!X445</f>
        <v>0</v>
      </c>
      <c r="S314">
        <f>Source!Y444</f>
        <v>0</v>
      </c>
      <c r="T314">
        <f>Source!Y445</f>
        <v>0</v>
      </c>
      <c r="U314">
        <f>ROUND((175/100)*ROUND(Source!R444, 2), 2)</f>
        <v>0</v>
      </c>
      <c r="V314">
        <f>ROUND((0/100)*ROUND(Source!R445, 2), 2)</f>
        <v>0</v>
      </c>
      <c r="AC314">
        <v>3</v>
      </c>
    </row>
    <row r="315" spans="1:29" ht="15" x14ac:dyDescent="0.2">
      <c r="C315" s="47" t="s">
        <v>909</v>
      </c>
      <c r="H315" s="48">
        <f>I314+0</f>
        <v>279.67</v>
      </c>
      <c r="I315" s="48"/>
      <c r="J315" s="48">
        <f>K314+0</f>
        <v>1747.94</v>
      </c>
      <c r="K315" s="48"/>
      <c r="O315" s="49">
        <f>I314+0</f>
        <v>279.67</v>
      </c>
      <c r="P315" s="49">
        <f>K314+0</f>
        <v>1747.94</v>
      </c>
    </row>
    <row r="317" spans="1:29" ht="78" x14ac:dyDescent="0.2">
      <c r="A317" s="34">
        <v>23</v>
      </c>
      <c r="B317" s="34" t="s">
        <v>921</v>
      </c>
      <c r="C317" s="34" t="s">
        <v>215</v>
      </c>
      <c r="D317" s="36" t="str">
        <f>Source!H450</f>
        <v>100 м трубопровода</v>
      </c>
      <c r="E317" s="35">
        <f>Source!I450</f>
        <v>0.1</v>
      </c>
      <c r="F317" s="38"/>
      <c r="G317" s="37"/>
      <c r="H317" s="35"/>
      <c r="I317" s="38"/>
      <c r="J317" s="35"/>
      <c r="K317" s="38"/>
      <c r="Q317">
        <f>Source!X450</f>
        <v>11.25</v>
      </c>
      <c r="R317">
        <f>Source!X451</f>
        <v>618.58000000000004</v>
      </c>
      <c r="S317">
        <f>Source!Y450</f>
        <v>6.3</v>
      </c>
      <c r="T317">
        <f>Source!Y451</f>
        <v>346.18</v>
      </c>
      <c r="U317">
        <f>ROUND((175/100)*ROUND(Source!R450, 2), 2)</f>
        <v>0</v>
      </c>
      <c r="V317">
        <f>ROUND((0/100)*ROUND(Source!R451, 2), 2)</f>
        <v>0</v>
      </c>
      <c r="AC317">
        <v>0</v>
      </c>
    </row>
    <row r="318" spans="1:29" x14ac:dyDescent="0.2">
      <c r="C318" s="39" t="str">
        <f>"Объем: "&amp;Source!I450&amp;"=10/"&amp;"100"</f>
        <v>Объем: 0,1=10/100</v>
      </c>
    </row>
    <row r="319" spans="1:29" ht="28.5" x14ac:dyDescent="0.2">
      <c r="A319" s="34"/>
      <c r="B319" s="34"/>
      <c r="C319" s="34" t="s">
        <v>900</v>
      </c>
      <c r="D319" s="36"/>
      <c r="E319" s="35"/>
      <c r="F319" s="38">
        <f>Source!AO450</f>
        <v>76.45</v>
      </c>
      <c r="G319" s="37" t="str">
        <f>Source!DG450</f>
        <v>*1,15)*1,1</v>
      </c>
      <c r="H319" s="35">
        <f>Source!AV451</f>
        <v>1.0669999999999999</v>
      </c>
      <c r="I319" s="38">
        <f>Source!S450</f>
        <v>10.32</v>
      </c>
      <c r="J319" s="35">
        <f>IF(Source!BA451&lt;&gt; 0, Source!BA451, 1)</f>
        <v>54.99</v>
      </c>
      <c r="K319" s="38">
        <f>Source!S451</f>
        <v>567.5</v>
      </c>
    </row>
    <row r="320" spans="1:29" ht="14.25" x14ac:dyDescent="0.2">
      <c r="A320" s="34"/>
      <c r="B320" s="34"/>
      <c r="C320" s="34" t="s">
        <v>903</v>
      </c>
      <c r="D320" s="36"/>
      <c r="E320" s="35"/>
      <c r="F320" s="38">
        <f>Source!AL450</f>
        <v>9.0399999999999991</v>
      </c>
      <c r="G320" s="37" t="str">
        <f>Source!DD450</f>
        <v/>
      </c>
      <c r="H320" s="35">
        <f>Source!AW451</f>
        <v>1</v>
      </c>
      <c r="I320" s="38">
        <f>Source!P450</f>
        <v>0.9</v>
      </c>
      <c r="J320" s="35">
        <f>IF(Source!BC451&lt;&gt; 0, Source!BC451, 1)</f>
        <v>7.16</v>
      </c>
      <c r="K320" s="38">
        <f>Source!P451</f>
        <v>6.44</v>
      </c>
    </row>
    <row r="321" spans="1:29" ht="14.25" x14ac:dyDescent="0.2">
      <c r="A321" s="34"/>
      <c r="B321" s="34"/>
      <c r="C321" s="34" t="s">
        <v>904</v>
      </c>
      <c r="D321" s="36" t="s">
        <v>905</v>
      </c>
      <c r="E321" s="35">
        <f>Source!BZ451</f>
        <v>109</v>
      </c>
      <c r="F321" s="38"/>
      <c r="G321" s="37"/>
      <c r="H321" s="35"/>
      <c r="I321" s="38">
        <f>SUM(Q317:Q320)</f>
        <v>11.25</v>
      </c>
      <c r="J321" s="35">
        <f>Source!AT451</f>
        <v>109</v>
      </c>
      <c r="K321" s="38">
        <f>SUM(R317:R320)</f>
        <v>618.58000000000004</v>
      </c>
    </row>
    <row r="322" spans="1:29" ht="14.25" x14ac:dyDescent="0.2">
      <c r="A322" s="34"/>
      <c r="B322" s="34"/>
      <c r="C322" s="34" t="s">
        <v>906</v>
      </c>
      <c r="D322" s="36" t="s">
        <v>905</v>
      </c>
      <c r="E322" s="35">
        <f>Source!CA451</f>
        <v>61</v>
      </c>
      <c r="F322" s="38"/>
      <c r="G322" s="37"/>
      <c r="H322" s="35"/>
      <c r="I322" s="38">
        <f>SUM(S317:S321)</f>
        <v>6.3</v>
      </c>
      <c r="J322" s="35">
        <f>Source!AU451</f>
        <v>61</v>
      </c>
      <c r="K322" s="38">
        <f>SUM(T317:T321)</f>
        <v>346.18</v>
      </c>
    </row>
    <row r="323" spans="1:29" ht="28.5" x14ac:dyDescent="0.2">
      <c r="A323" s="42"/>
      <c r="B323" s="42"/>
      <c r="C323" s="42" t="s">
        <v>907</v>
      </c>
      <c r="D323" s="43" t="s">
        <v>908</v>
      </c>
      <c r="E323" s="44">
        <f>Source!AQ450</f>
        <v>5.01</v>
      </c>
      <c r="F323" s="45"/>
      <c r="G323" s="46" t="str">
        <f>Source!DI450</f>
        <v>*1,15)*1,1</v>
      </c>
      <c r="H323" s="44">
        <f>Source!AV451</f>
        <v>1.0669999999999999</v>
      </c>
      <c r="I323" s="45">
        <f>Source!U450</f>
        <v>0.67622725499999992</v>
      </c>
      <c r="J323" s="44"/>
      <c r="K323" s="45"/>
    </row>
    <row r="324" spans="1:29" ht="15" x14ac:dyDescent="0.2">
      <c r="C324" s="47" t="s">
        <v>909</v>
      </c>
      <c r="H324" s="48">
        <f>I319+I320+I321+I322+0</f>
        <v>28.77</v>
      </c>
      <c r="I324" s="48"/>
      <c r="J324" s="48">
        <f>K319+K320+K321+K322+0</f>
        <v>1538.7</v>
      </c>
      <c r="K324" s="48"/>
      <c r="O324" s="49">
        <f>I319+I320+I321+I322+0</f>
        <v>28.77</v>
      </c>
      <c r="P324" s="49">
        <f>K319+K320+K321+K322+0</f>
        <v>1538.7</v>
      </c>
    </row>
    <row r="326" spans="1:29" ht="78" x14ac:dyDescent="0.2">
      <c r="A326" s="34">
        <v>24</v>
      </c>
      <c r="B326" s="34" t="s">
        <v>917</v>
      </c>
      <c r="C326" s="34" t="s">
        <v>167</v>
      </c>
      <c r="D326" s="36" t="str">
        <f>Source!H452</f>
        <v>1  ШТ.</v>
      </c>
      <c r="E326" s="35">
        <f>Source!I452</f>
        <v>1</v>
      </c>
      <c r="F326" s="38"/>
      <c r="G326" s="37"/>
      <c r="H326" s="35"/>
      <c r="I326" s="38"/>
      <c r="J326" s="35"/>
      <c r="K326" s="38"/>
      <c r="Q326">
        <f>Source!X452</f>
        <v>9.3000000000000007</v>
      </c>
      <c r="R326">
        <f>Source!X453</f>
        <v>511.24</v>
      </c>
      <c r="S326">
        <f>Source!Y452</f>
        <v>4.75</v>
      </c>
      <c r="T326">
        <f>Source!Y453</f>
        <v>261.3</v>
      </c>
      <c r="U326">
        <f>ROUND((175/100)*ROUND(Source!R452, 2), 2)</f>
        <v>6.37</v>
      </c>
      <c r="V326">
        <f>ROUND((0/100)*ROUND(Source!R453, 2), 2)</f>
        <v>0</v>
      </c>
      <c r="AC326">
        <v>0</v>
      </c>
    </row>
    <row r="327" spans="1:29" ht="14.25" x14ac:dyDescent="0.2">
      <c r="A327" s="34"/>
      <c r="B327" s="34"/>
      <c r="C327" s="34" t="s">
        <v>900</v>
      </c>
      <c r="D327" s="36"/>
      <c r="E327" s="35"/>
      <c r="F327" s="38">
        <f>Source!AO452</f>
        <v>5.81</v>
      </c>
      <c r="G327" s="37" t="str">
        <f>Source!DG452</f>
        <v>*1,1</v>
      </c>
      <c r="H327" s="35">
        <f>Source!AV453</f>
        <v>1.0469999999999999</v>
      </c>
      <c r="I327" s="38">
        <f>Source!S452</f>
        <v>6.69</v>
      </c>
      <c r="J327" s="35">
        <f>IF(Source!BA453&lt;&gt; 0, Source!BA453, 1)</f>
        <v>54.99</v>
      </c>
      <c r="K327" s="38">
        <f>Source!S453</f>
        <v>367.88</v>
      </c>
    </row>
    <row r="328" spans="1:29" ht="14.25" x14ac:dyDescent="0.2">
      <c r="A328" s="34"/>
      <c r="B328" s="34"/>
      <c r="C328" s="34" t="s">
        <v>901</v>
      </c>
      <c r="D328" s="36"/>
      <c r="E328" s="35"/>
      <c r="F328" s="38">
        <f>Source!AM452</f>
        <v>28.19</v>
      </c>
      <c r="G328" s="37" t="str">
        <f>Source!DE452</f>
        <v>*1,1</v>
      </c>
      <c r="H328" s="35">
        <f>Source!AV453</f>
        <v>1.0469999999999999</v>
      </c>
      <c r="I328" s="38">
        <f>Source!Q452</f>
        <v>32.47</v>
      </c>
      <c r="J328" s="35">
        <f>IF(Source!BB453&lt;&gt; 0, Source!BB453, 1)</f>
        <v>14.78</v>
      </c>
      <c r="K328" s="38">
        <f>Source!Q453</f>
        <v>479.91</v>
      </c>
    </row>
    <row r="329" spans="1:29" ht="14.25" x14ac:dyDescent="0.2">
      <c r="A329" s="34"/>
      <c r="B329" s="34"/>
      <c r="C329" s="34" t="s">
        <v>902</v>
      </c>
      <c r="D329" s="36"/>
      <c r="E329" s="35"/>
      <c r="F329" s="38">
        <f>Source!AN452</f>
        <v>3.16</v>
      </c>
      <c r="G329" s="37" t="str">
        <f>Source!DF452</f>
        <v>*1,1</v>
      </c>
      <c r="H329" s="35">
        <f>Source!AV453</f>
        <v>1.0469999999999999</v>
      </c>
      <c r="I329" s="40">
        <f>Source!R452</f>
        <v>3.64</v>
      </c>
      <c r="J329" s="35">
        <f>IF(Source!BS453&lt;&gt; 0, Source!BS453, 1)</f>
        <v>54.99</v>
      </c>
      <c r="K329" s="40">
        <f>Source!R453</f>
        <v>200.16</v>
      </c>
    </row>
    <row r="330" spans="1:29" ht="82.5" x14ac:dyDescent="0.2">
      <c r="A330" s="55" t="s">
        <v>284</v>
      </c>
      <c r="B330" s="55" t="str">
        <f>Source!F454</f>
        <v>КА 2</v>
      </c>
      <c r="C330" s="55" t="s">
        <v>922</v>
      </c>
      <c r="D330" s="56" t="str">
        <f>Source!H454</f>
        <v>шт.</v>
      </c>
      <c r="E330" s="57">
        <f>Source!I454</f>
        <v>1</v>
      </c>
      <c r="F330" s="58">
        <f>Source!AK454</f>
        <v>1504.8</v>
      </c>
      <c r="G330" s="59" t="s">
        <v>3</v>
      </c>
      <c r="H330" s="57">
        <f>Source!AW455</f>
        <v>1</v>
      </c>
      <c r="I330" s="58">
        <f>Source!O454</f>
        <v>1504.8</v>
      </c>
      <c r="J330" s="57">
        <f>IF(Source!BC455&lt;&gt; 0, Source!BC455, 1)</f>
        <v>7.66</v>
      </c>
      <c r="K330" s="58">
        <f>Source!O455</f>
        <v>11526.77</v>
      </c>
      <c r="Q330">
        <f>Source!X454</f>
        <v>0</v>
      </c>
      <c r="R330">
        <f>Source!X455</f>
        <v>0</v>
      </c>
      <c r="S330">
        <f>Source!Y454</f>
        <v>0</v>
      </c>
      <c r="T330">
        <f>Source!Y455</f>
        <v>0</v>
      </c>
      <c r="U330">
        <f>ROUND((175/100)*ROUND(Source!R454, 2), 2)</f>
        <v>0</v>
      </c>
      <c r="V330">
        <f>ROUND((0/100)*ROUND(Source!R455, 2), 2)</f>
        <v>0</v>
      </c>
      <c r="AC330">
        <v>5</v>
      </c>
    </row>
    <row r="331" spans="1:29" ht="14.25" x14ac:dyDescent="0.2">
      <c r="A331" s="34"/>
      <c r="B331" s="34"/>
      <c r="C331" s="34" t="s">
        <v>904</v>
      </c>
      <c r="D331" s="36" t="s">
        <v>905</v>
      </c>
      <c r="E331" s="35">
        <f>Source!BZ453</f>
        <v>90</v>
      </c>
      <c r="F331" s="38"/>
      <c r="G331" s="37"/>
      <c r="H331" s="35"/>
      <c r="I331" s="38">
        <f>SUM(Q326:Q330)</f>
        <v>9.3000000000000007</v>
      </c>
      <c r="J331" s="35">
        <f>Source!AT453</f>
        <v>90</v>
      </c>
      <c r="K331" s="38">
        <f>SUM(R326:R330)</f>
        <v>511.24</v>
      </c>
    </row>
    <row r="332" spans="1:29" ht="14.25" x14ac:dyDescent="0.2">
      <c r="A332" s="34"/>
      <c r="B332" s="34"/>
      <c r="C332" s="34" t="s">
        <v>906</v>
      </c>
      <c r="D332" s="36" t="s">
        <v>905</v>
      </c>
      <c r="E332" s="35">
        <f>Source!CA453</f>
        <v>46</v>
      </c>
      <c r="F332" s="38"/>
      <c r="G332" s="37"/>
      <c r="H332" s="35"/>
      <c r="I332" s="38">
        <f>SUM(S326:S331)</f>
        <v>4.75</v>
      </c>
      <c r="J332" s="35">
        <f>Source!AU453</f>
        <v>46</v>
      </c>
      <c r="K332" s="38">
        <f>SUM(T326:T331)</f>
        <v>261.3</v>
      </c>
    </row>
    <row r="333" spans="1:29" ht="14.25" x14ac:dyDescent="0.2">
      <c r="A333" s="42"/>
      <c r="B333" s="42"/>
      <c r="C333" s="42" t="s">
        <v>907</v>
      </c>
      <c r="D333" s="43" t="s">
        <v>908</v>
      </c>
      <c r="E333" s="44">
        <f>Source!AQ452</f>
        <v>0.52</v>
      </c>
      <c r="F333" s="45"/>
      <c r="G333" s="46" t="str">
        <f>Source!DI452</f>
        <v>*1,1</v>
      </c>
      <c r="H333" s="44">
        <f>Source!AV453</f>
        <v>1.0469999999999999</v>
      </c>
      <c r="I333" s="45">
        <f>Source!U452</f>
        <v>0.59888399999999997</v>
      </c>
      <c r="J333" s="44"/>
      <c r="K333" s="45"/>
    </row>
    <row r="334" spans="1:29" ht="15" x14ac:dyDescent="0.2">
      <c r="C334" s="47" t="s">
        <v>909</v>
      </c>
      <c r="H334" s="48">
        <f>I327+I328+I331+I332+SUM(I330:I330)</f>
        <v>1558.01</v>
      </c>
      <c r="I334" s="48"/>
      <c r="J334" s="48">
        <f>K327+K328+K331+K332+SUM(K330:K330)</f>
        <v>13147.1</v>
      </c>
      <c r="K334" s="48"/>
      <c r="O334" s="49">
        <f>I327+I328+I331+I332+SUM(I330:I330)</f>
        <v>1558.01</v>
      </c>
      <c r="P334" s="49">
        <f>K327+K328+K331+K332+SUM(K330:K330)</f>
        <v>13147.1</v>
      </c>
    </row>
    <row r="337" spans="1:43" ht="15" x14ac:dyDescent="0.25">
      <c r="A337" s="53" t="str">
        <f>CONCATENATE("Итого по подразделу: ",IF(Source!G457&lt;&gt;"Новый подраздел", Source!G457, ""))</f>
        <v>Итого по подразделу: Монтажные работы</v>
      </c>
      <c r="B337" s="53"/>
      <c r="C337" s="53"/>
      <c r="D337" s="53"/>
      <c r="E337" s="53"/>
      <c r="F337" s="53"/>
      <c r="G337" s="53"/>
      <c r="H337" s="52">
        <f>SUM(O299:O336)</f>
        <v>2868.63</v>
      </c>
      <c r="I337" s="51"/>
      <c r="J337" s="52">
        <f>SUM(P299:P336)</f>
        <v>33038.18</v>
      </c>
      <c r="K337" s="51"/>
    </row>
    <row r="338" spans="1:43" hidden="1" x14ac:dyDescent="0.2">
      <c r="A338" t="s">
        <v>914</v>
      </c>
      <c r="I338">
        <f>SUM(W299:W337)</f>
        <v>0</v>
      </c>
      <c r="J338">
        <f>SUM(X299:X337)</f>
        <v>0</v>
      </c>
    </row>
    <row r="339" spans="1:43" hidden="1" x14ac:dyDescent="0.2">
      <c r="A339" t="s">
        <v>915</v>
      </c>
      <c r="I339">
        <f>SUM(Y299:Y338)</f>
        <v>0</v>
      </c>
      <c r="J339">
        <f>SUM(Z299:Z338)</f>
        <v>0</v>
      </c>
    </row>
    <row r="341" spans="1:43" ht="15" x14ac:dyDescent="0.25">
      <c r="A341" s="53" t="str">
        <f>CONCATENATE("Итого по разделу: ",IF(Source!G487&lt;&gt;"Новый раздел", Source!G487, ""))</f>
        <v>Итого по разделу: Канализация производственная напорная (К3н) (подвал)</v>
      </c>
      <c r="B341" s="53"/>
      <c r="C341" s="53"/>
      <c r="D341" s="53"/>
      <c r="E341" s="53"/>
      <c r="F341" s="53"/>
      <c r="G341" s="53"/>
      <c r="H341" s="52">
        <f>SUM(O297:O340)</f>
        <v>2868.63</v>
      </c>
      <c r="I341" s="51"/>
      <c r="J341" s="52">
        <f>SUM(P297:P340)</f>
        <v>33038.18</v>
      </c>
      <c r="K341" s="51"/>
      <c r="AQ341" s="54" t="str">
        <f>CONCATENATE("Итого по разделу: ",IF(Source!G487&lt;&gt;"Новый раздел", Source!G487, ""))</f>
        <v>Итого по разделу: Канализация производственная напорная (К3н) (подвал)</v>
      </c>
    </row>
    <row r="342" spans="1:43" hidden="1" x14ac:dyDescent="0.2">
      <c r="A342" t="s">
        <v>914</v>
      </c>
      <c r="I342">
        <f>SUM(W297:W341)</f>
        <v>0</v>
      </c>
      <c r="J342">
        <f>SUM(X297:X341)</f>
        <v>0</v>
      </c>
    </row>
    <row r="343" spans="1:43" hidden="1" x14ac:dyDescent="0.2">
      <c r="A343" t="s">
        <v>915</v>
      </c>
      <c r="I343">
        <f>SUM(Y297:Y342)</f>
        <v>0</v>
      </c>
      <c r="J343">
        <f>SUM(Z297:Z342)</f>
        <v>0</v>
      </c>
    </row>
    <row r="345" spans="1:43" ht="16.5" x14ac:dyDescent="0.2">
      <c r="A345" s="33" t="str">
        <f>CONCATENATE("Раздел: ",IF(Source!G517&lt;&gt;"Новый раздел", Source!G517, ""))</f>
        <v>Раздел: Канализация производственная (К3) (Надземная часть. Стояки и отводы)</v>
      </c>
      <c r="B345" s="33"/>
      <c r="C345" s="33"/>
      <c r="D345" s="33"/>
      <c r="E345" s="33"/>
      <c r="F345" s="33"/>
      <c r="G345" s="33"/>
      <c r="H345" s="33"/>
      <c r="I345" s="33"/>
      <c r="J345" s="33"/>
      <c r="K345" s="33"/>
    </row>
    <row r="347" spans="1:43" ht="16.5" x14ac:dyDescent="0.2">
      <c r="A347" s="33" t="str">
        <f>CONCATENATE("Подраздел: ",IF(Source!G521&lt;&gt;"Новый подраздел", Source!G521, ""))</f>
        <v>Подраздел: Монтажные работы</v>
      </c>
      <c r="B347" s="33"/>
      <c r="C347" s="33"/>
      <c r="D347" s="33"/>
      <c r="E347" s="33"/>
      <c r="F347" s="33"/>
      <c r="G347" s="33"/>
      <c r="H347" s="33"/>
      <c r="I347" s="33"/>
      <c r="J347" s="33"/>
      <c r="K347" s="33"/>
    </row>
    <row r="348" spans="1:43" ht="78" x14ac:dyDescent="0.2">
      <c r="A348" s="34">
        <v>25</v>
      </c>
      <c r="B348" s="34" t="s">
        <v>911</v>
      </c>
      <c r="C348" s="34" t="s">
        <v>55</v>
      </c>
      <c r="D348" s="36" t="str">
        <f>Source!H525</f>
        <v>100 м</v>
      </c>
      <c r="E348" s="35">
        <f>Source!I525</f>
        <v>0.53</v>
      </c>
      <c r="F348" s="38"/>
      <c r="G348" s="37"/>
      <c r="H348" s="35"/>
      <c r="I348" s="38"/>
      <c r="J348" s="35"/>
      <c r="K348" s="38"/>
      <c r="Q348">
        <f>Source!X525</f>
        <v>584.09</v>
      </c>
      <c r="R348">
        <f>Source!X526</f>
        <v>32118.959999999999</v>
      </c>
      <c r="S348">
        <f>Source!Y525</f>
        <v>326.87</v>
      </c>
      <c r="T348">
        <f>Source!Y526</f>
        <v>17974.830000000002</v>
      </c>
      <c r="U348">
        <f>ROUND((175/100)*ROUND(Source!R525, 2), 2)</f>
        <v>1.94</v>
      </c>
      <c r="V348">
        <f>ROUND((0/100)*ROUND(Source!R526, 2), 2)</f>
        <v>0</v>
      </c>
      <c r="AC348">
        <v>0</v>
      </c>
    </row>
    <row r="349" spans="1:43" x14ac:dyDescent="0.2">
      <c r="C349" s="39" t="str">
        <f>"Объем: "&amp;Source!I525&amp;"=53/"&amp;"100"</f>
        <v>Объем: 0,53=53/100</v>
      </c>
    </row>
    <row r="350" spans="1:43" ht="28.5" x14ac:dyDescent="0.2">
      <c r="A350" s="34"/>
      <c r="B350" s="34"/>
      <c r="C350" s="34" t="s">
        <v>900</v>
      </c>
      <c r="D350" s="36"/>
      <c r="E350" s="35"/>
      <c r="F350" s="38">
        <f>Source!AO525</f>
        <v>747.52</v>
      </c>
      <c r="G350" s="37" t="str">
        <f>Source!DG525</f>
        <v>*1,15)*1,1</v>
      </c>
      <c r="H350" s="35">
        <f>Source!AV526</f>
        <v>1.0669999999999999</v>
      </c>
      <c r="I350" s="38">
        <f>Source!S525</f>
        <v>534.75</v>
      </c>
      <c r="J350" s="35">
        <f>IF(Source!BA526&lt;&gt; 0, Source!BA526, 1)</f>
        <v>54.99</v>
      </c>
      <c r="K350" s="38">
        <f>Source!S526</f>
        <v>29405.9</v>
      </c>
    </row>
    <row r="351" spans="1:43" ht="28.5" x14ac:dyDescent="0.2">
      <c r="A351" s="34"/>
      <c r="B351" s="34"/>
      <c r="C351" s="34" t="s">
        <v>901</v>
      </c>
      <c r="D351" s="36"/>
      <c r="E351" s="35"/>
      <c r="F351" s="38">
        <f>Source!AM525</f>
        <v>10.1</v>
      </c>
      <c r="G351" s="37" t="str">
        <f>Source!DE525</f>
        <v>*1,25)*1,1</v>
      </c>
      <c r="H351" s="35">
        <f>Source!AV526</f>
        <v>1.0669999999999999</v>
      </c>
      <c r="I351" s="38">
        <f>Source!Q525</f>
        <v>7.85</v>
      </c>
      <c r="J351" s="35">
        <f>IF(Source!BB526&lt;&gt; 0, Source!BB526, 1)</f>
        <v>15.85</v>
      </c>
      <c r="K351" s="38">
        <f>Source!Q526</f>
        <v>124.42</v>
      </c>
    </row>
    <row r="352" spans="1:43" ht="28.5" x14ac:dyDescent="0.2">
      <c r="A352" s="34"/>
      <c r="B352" s="34"/>
      <c r="C352" s="34" t="s">
        <v>902</v>
      </c>
      <c r="D352" s="36"/>
      <c r="E352" s="35"/>
      <c r="F352" s="38">
        <f>Source!AN525</f>
        <v>1.43</v>
      </c>
      <c r="G352" s="37" t="str">
        <f>Source!DF525</f>
        <v>*1,25)*1,1</v>
      </c>
      <c r="H352" s="35">
        <f>Source!AV526</f>
        <v>1.0669999999999999</v>
      </c>
      <c r="I352" s="40">
        <f>Source!R525</f>
        <v>1.1100000000000001</v>
      </c>
      <c r="J352" s="35">
        <f>IF(Source!BS526&lt;&gt; 0, Source!BS526, 1)</f>
        <v>54.99</v>
      </c>
      <c r="K352" s="40">
        <f>Source!R526</f>
        <v>61.04</v>
      </c>
    </row>
    <row r="353" spans="1:29" ht="14.25" x14ac:dyDescent="0.2">
      <c r="A353" s="34"/>
      <c r="B353" s="34"/>
      <c r="C353" s="34" t="s">
        <v>903</v>
      </c>
      <c r="D353" s="36"/>
      <c r="E353" s="35"/>
      <c r="F353" s="38">
        <f>Source!AL525</f>
        <v>85.16</v>
      </c>
      <c r="G353" s="37" t="str">
        <f>Source!DD525</f>
        <v/>
      </c>
      <c r="H353" s="35">
        <f>Source!AW526</f>
        <v>1</v>
      </c>
      <c r="I353" s="38">
        <f>Source!P525</f>
        <v>45.13</v>
      </c>
      <c r="J353" s="35">
        <f>IF(Source!BC526&lt;&gt; 0, Source!BC526, 1)</f>
        <v>16.3</v>
      </c>
      <c r="K353" s="38">
        <f>Source!P526</f>
        <v>735.62</v>
      </c>
    </row>
    <row r="354" spans="1:29" ht="71.25" x14ac:dyDescent="0.2">
      <c r="A354" s="34" t="s">
        <v>287</v>
      </c>
      <c r="B354" s="34" t="str">
        <f>Source!F527</f>
        <v>1.12-1-79</v>
      </c>
      <c r="C354" s="34" t="s">
        <v>59</v>
      </c>
      <c r="D354" s="36" t="str">
        <f>Source!H527</f>
        <v>м</v>
      </c>
      <c r="E354" s="35">
        <f>Source!I527</f>
        <v>53</v>
      </c>
      <c r="F354" s="38">
        <f>Source!AK527</f>
        <v>123.2</v>
      </c>
      <c r="G354" s="41" t="s">
        <v>3</v>
      </c>
      <c r="H354" s="35">
        <f>Source!AW528</f>
        <v>1</v>
      </c>
      <c r="I354" s="38">
        <f>Source!O527</f>
        <v>6529.6</v>
      </c>
      <c r="J354" s="35">
        <f>IF(Source!BC528&lt;&gt; 0, Source!BC528, 1)</f>
        <v>1.76</v>
      </c>
      <c r="K354" s="38">
        <f>Source!O528</f>
        <v>11492.1</v>
      </c>
      <c r="Q354">
        <f>Source!X527</f>
        <v>0</v>
      </c>
      <c r="R354">
        <f>Source!X528</f>
        <v>0</v>
      </c>
      <c r="S354">
        <f>Source!Y527</f>
        <v>0</v>
      </c>
      <c r="T354">
        <f>Source!Y528</f>
        <v>0</v>
      </c>
      <c r="U354">
        <f>ROUND((175/100)*ROUND(Source!R527, 2), 2)</f>
        <v>0</v>
      </c>
      <c r="V354">
        <f>ROUND((0/100)*ROUND(Source!R528, 2), 2)</f>
        <v>0</v>
      </c>
      <c r="AC354">
        <v>3</v>
      </c>
    </row>
    <row r="355" spans="1:29" ht="57" x14ac:dyDescent="0.2">
      <c r="A355" s="34" t="s">
        <v>288</v>
      </c>
      <c r="B355" s="34" t="str">
        <f>Source!F529</f>
        <v>1.12-5-97</v>
      </c>
      <c r="C355" s="34" t="s">
        <v>66</v>
      </c>
      <c r="D355" s="36" t="str">
        <f>Source!H529</f>
        <v>шт.</v>
      </c>
      <c r="E355" s="35">
        <f>Source!I529</f>
        <v>11</v>
      </c>
      <c r="F355" s="38">
        <f>Source!AK529</f>
        <v>16.739999999999998</v>
      </c>
      <c r="G355" s="41" t="s">
        <v>3</v>
      </c>
      <c r="H355" s="35">
        <f>Source!AW530</f>
        <v>1</v>
      </c>
      <c r="I355" s="38">
        <f>Source!O529</f>
        <v>184.14</v>
      </c>
      <c r="J355" s="35">
        <f>IF(Source!BC530&lt;&gt; 0, Source!BC530, 1)</f>
        <v>3.51</v>
      </c>
      <c r="K355" s="38">
        <f>Source!O530</f>
        <v>646.33000000000004</v>
      </c>
      <c r="Q355">
        <f>Source!X529</f>
        <v>0</v>
      </c>
      <c r="R355">
        <f>Source!X530</f>
        <v>0</v>
      </c>
      <c r="S355">
        <f>Source!Y529</f>
        <v>0</v>
      </c>
      <c r="T355">
        <f>Source!Y530</f>
        <v>0</v>
      </c>
      <c r="U355">
        <f>ROUND((175/100)*ROUND(Source!R529, 2), 2)</f>
        <v>0</v>
      </c>
      <c r="V355">
        <f>ROUND((0/100)*ROUND(Source!R530, 2), 2)</f>
        <v>0</v>
      </c>
      <c r="AC355">
        <v>3</v>
      </c>
    </row>
    <row r="356" spans="1:29" ht="14.25" x14ac:dyDescent="0.2">
      <c r="A356" s="34"/>
      <c r="B356" s="34"/>
      <c r="C356" s="34" t="s">
        <v>904</v>
      </c>
      <c r="D356" s="36" t="s">
        <v>905</v>
      </c>
      <c r="E356" s="35">
        <f>Source!BZ526</f>
        <v>109</v>
      </c>
      <c r="F356" s="38"/>
      <c r="G356" s="37"/>
      <c r="H356" s="35"/>
      <c r="I356" s="38">
        <f>SUM(Q348:Q355)</f>
        <v>584.09</v>
      </c>
      <c r="J356" s="35">
        <f>Source!AT526</f>
        <v>109</v>
      </c>
      <c r="K356" s="38">
        <f>SUM(R348:R355)</f>
        <v>32118.959999999999</v>
      </c>
    </row>
    <row r="357" spans="1:29" ht="14.25" x14ac:dyDescent="0.2">
      <c r="A357" s="34"/>
      <c r="B357" s="34"/>
      <c r="C357" s="34" t="s">
        <v>906</v>
      </c>
      <c r="D357" s="36" t="s">
        <v>905</v>
      </c>
      <c r="E357" s="35">
        <f>Source!CA526</f>
        <v>61</v>
      </c>
      <c r="F357" s="38"/>
      <c r="G357" s="37"/>
      <c r="H357" s="35"/>
      <c r="I357" s="38">
        <f>SUM(S348:S356)</f>
        <v>326.87</v>
      </c>
      <c r="J357" s="35">
        <f>Source!AU526</f>
        <v>61</v>
      </c>
      <c r="K357" s="38">
        <f>SUM(T348:T356)</f>
        <v>17974.830000000002</v>
      </c>
    </row>
    <row r="358" spans="1:29" ht="28.5" x14ac:dyDescent="0.2">
      <c r="A358" s="42"/>
      <c r="B358" s="42"/>
      <c r="C358" s="42" t="s">
        <v>907</v>
      </c>
      <c r="D358" s="43" t="s">
        <v>908</v>
      </c>
      <c r="E358" s="44">
        <f>Source!AQ525</f>
        <v>58.4</v>
      </c>
      <c r="F358" s="45"/>
      <c r="G358" s="46" t="str">
        <f>Source!DI525</f>
        <v>*1,15)*1,1</v>
      </c>
      <c r="H358" s="44">
        <f>Source!AV526</f>
        <v>1.0669999999999999</v>
      </c>
      <c r="I358" s="45">
        <f>Source!U525</f>
        <v>41.777616760000001</v>
      </c>
      <c r="J358" s="44"/>
      <c r="K358" s="45"/>
    </row>
    <row r="359" spans="1:29" ht="15" x14ac:dyDescent="0.2">
      <c r="C359" s="47" t="s">
        <v>909</v>
      </c>
      <c r="H359" s="48">
        <f>I350+I351+I353+I356+I357+SUM(I354:I355)</f>
        <v>8212.43</v>
      </c>
      <c r="I359" s="48"/>
      <c r="J359" s="48">
        <f>K350+K351+K353+K356+K357+SUM(K354:K355)</f>
        <v>92498.16</v>
      </c>
      <c r="K359" s="48"/>
      <c r="O359" s="49">
        <f>I350+I351+I353+I356+I357+SUM(I354:I355)</f>
        <v>8212.43</v>
      </c>
      <c r="P359" s="49">
        <f>K350+K351+K353+K356+K357+SUM(K354:K355)</f>
        <v>92498.16</v>
      </c>
    </row>
    <row r="361" spans="1:29" ht="78" x14ac:dyDescent="0.2">
      <c r="A361" s="34">
        <v>26</v>
      </c>
      <c r="B361" s="34" t="s">
        <v>910</v>
      </c>
      <c r="C361" s="34" t="s">
        <v>40</v>
      </c>
      <c r="D361" s="36" t="str">
        <f>Source!H531</f>
        <v>100 м</v>
      </c>
      <c r="E361" s="35">
        <f>Source!I531</f>
        <v>0.38</v>
      </c>
      <c r="F361" s="38"/>
      <c r="G361" s="37"/>
      <c r="H361" s="35"/>
      <c r="I361" s="38"/>
      <c r="J361" s="35"/>
      <c r="K361" s="38"/>
      <c r="Q361">
        <f>Source!X531</f>
        <v>402.47</v>
      </c>
      <c r="R361">
        <f>Source!X532</f>
        <v>22131.91</v>
      </c>
      <c r="S361">
        <f>Source!Y531</f>
        <v>225.24</v>
      </c>
      <c r="T361">
        <f>Source!Y532</f>
        <v>12385.75</v>
      </c>
      <c r="U361">
        <f>ROUND((175/100)*ROUND(Source!R531, 2), 2)</f>
        <v>2.78</v>
      </c>
      <c r="V361">
        <f>ROUND((0/100)*ROUND(Source!R532, 2), 2)</f>
        <v>0</v>
      </c>
      <c r="AC361">
        <v>0</v>
      </c>
    </row>
    <row r="362" spans="1:29" x14ac:dyDescent="0.2">
      <c r="C362" s="39" t="str">
        <f>"Объем: "&amp;Source!I531&amp;"=38/"&amp;"100"</f>
        <v>Объем: 0,38=38/100</v>
      </c>
    </row>
    <row r="363" spans="1:29" ht="28.5" x14ac:dyDescent="0.2">
      <c r="A363" s="34"/>
      <c r="B363" s="34"/>
      <c r="C363" s="34" t="s">
        <v>900</v>
      </c>
      <c r="D363" s="36"/>
      <c r="E363" s="35"/>
      <c r="F363" s="38">
        <f>Source!AO531</f>
        <v>716.8</v>
      </c>
      <c r="G363" s="37" t="str">
        <f>Source!DG531</f>
        <v>*1,15)*1,1</v>
      </c>
      <c r="H363" s="35">
        <f>Source!AV532</f>
        <v>1.0669999999999999</v>
      </c>
      <c r="I363" s="38">
        <f>Source!S531</f>
        <v>367.65</v>
      </c>
      <c r="J363" s="35">
        <f>IF(Source!BA532&lt;&gt; 0, Source!BA532, 1)</f>
        <v>54.99</v>
      </c>
      <c r="K363" s="38">
        <f>Source!S532</f>
        <v>20217.07</v>
      </c>
    </row>
    <row r="364" spans="1:29" ht="28.5" x14ac:dyDescent="0.2">
      <c r="A364" s="34"/>
      <c r="B364" s="34"/>
      <c r="C364" s="34" t="s">
        <v>901</v>
      </c>
      <c r="D364" s="36"/>
      <c r="E364" s="35"/>
      <c r="F364" s="38">
        <f>Source!AM531</f>
        <v>20.2</v>
      </c>
      <c r="G364" s="37" t="str">
        <f>Source!DE531</f>
        <v>*1,25)*1,1</v>
      </c>
      <c r="H364" s="35">
        <f>Source!AV532</f>
        <v>1.0669999999999999</v>
      </c>
      <c r="I364" s="38">
        <f>Source!Q531</f>
        <v>11.26</v>
      </c>
      <c r="J364" s="35">
        <f>IF(Source!BB532&lt;&gt; 0, Source!BB532, 1)</f>
        <v>15.85</v>
      </c>
      <c r="K364" s="38">
        <f>Source!Q532</f>
        <v>178.47</v>
      </c>
    </row>
    <row r="365" spans="1:29" ht="28.5" x14ac:dyDescent="0.2">
      <c r="A365" s="34"/>
      <c r="B365" s="34"/>
      <c r="C365" s="34" t="s">
        <v>902</v>
      </c>
      <c r="D365" s="36"/>
      <c r="E365" s="35"/>
      <c r="F365" s="38">
        <f>Source!AN531</f>
        <v>2.86</v>
      </c>
      <c r="G365" s="37" t="str">
        <f>Source!DF531</f>
        <v>*1,25)*1,1</v>
      </c>
      <c r="H365" s="35">
        <f>Source!AV532</f>
        <v>1.0669999999999999</v>
      </c>
      <c r="I365" s="40">
        <f>Source!R531</f>
        <v>1.59</v>
      </c>
      <c r="J365" s="35">
        <f>IF(Source!BS532&lt;&gt; 0, Source!BS532, 1)</f>
        <v>54.99</v>
      </c>
      <c r="K365" s="40">
        <f>Source!R532</f>
        <v>87.43</v>
      </c>
    </row>
    <row r="366" spans="1:29" ht="14.25" x14ac:dyDescent="0.2">
      <c r="A366" s="34"/>
      <c r="B366" s="34"/>
      <c r="C366" s="34" t="s">
        <v>903</v>
      </c>
      <c r="D366" s="36"/>
      <c r="E366" s="35"/>
      <c r="F366" s="38">
        <f>Source!AL531</f>
        <v>231.71</v>
      </c>
      <c r="G366" s="37" t="str">
        <f>Source!DD531</f>
        <v/>
      </c>
      <c r="H366" s="35">
        <f>Source!AW532</f>
        <v>1</v>
      </c>
      <c r="I366" s="38">
        <f>Source!P531</f>
        <v>88.05</v>
      </c>
      <c r="J366" s="35">
        <f>IF(Source!BC532&lt;&gt; 0, Source!BC532, 1)</f>
        <v>16.190000000000001</v>
      </c>
      <c r="K366" s="38">
        <f>Source!P532</f>
        <v>1425.53</v>
      </c>
    </row>
    <row r="367" spans="1:29" ht="71.25" x14ac:dyDescent="0.2">
      <c r="A367" s="34" t="s">
        <v>290</v>
      </c>
      <c r="B367" s="34" t="str">
        <f>Source!F533</f>
        <v>1.12-1-80</v>
      </c>
      <c r="C367" s="34" t="s">
        <v>44</v>
      </c>
      <c r="D367" s="36" t="str">
        <f>Source!H533</f>
        <v>м</v>
      </c>
      <c r="E367" s="35">
        <f>Source!I533</f>
        <v>38</v>
      </c>
      <c r="F367" s="38">
        <f>Source!AK533</f>
        <v>179.22</v>
      </c>
      <c r="G367" s="41" t="s">
        <v>3</v>
      </c>
      <c r="H367" s="35">
        <f>Source!AW534</f>
        <v>1</v>
      </c>
      <c r="I367" s="38">
        <f>Source!O533</f>
        <v>6810.36</v>
      </c>
      <c r="J367" s="35">
        <f>IF(Source!BC534&lt;&gt; 0, Source!BC534, 1)</f>
        <v>2.15</v>
      </c>
      <c r="K367" s="38">
        <f>Source!O534</f>
        <v>14642.27</v>
      </c>
      <c r="Q367">
        <f>Source!X533</f>
        <v>0</v>
      </c>
      <c r="R367">
        <f>Source!X534</f>
        <v>0</v>
      </c>
      <c r="S367">
        <f>Source!Y533</f>
        <v>0</v>
      </c>
      <c r="T367">
        <f>Source!Y534</f>
        <v>0</v>
      </c>
      <c r="U367">
        <f>ROUND((175/100)*ROUND(Source!R533, 2), 2)</f>
        <v>0</v>
      </c>
      <c r="V367">
        <f>ROUND((0/100)*ROUND(Source!R534, 2), 2)</f>
        <v>0</v>
      </c>
      <c r="AC367">
        <v>3</v>
      </c>
    </row>
    <row r="368" spans="1:29" ht="28.5" x14ac:dyDescent="0.2">
      <c r="A368" s="34" t="s">
        <v>291</v>
      </c>
      <c r="B368" s="34" t="str">
        <f>Source!F535</f>
        <v>1.12-5-133</v>
      </c>
      <c r="C368" s="34" t="s">
        <v>48</v>
      </c>
      <c r="D368" s="36" t="str">
        <f>Source!H535</f>
        <v>шт.</v>
      </c>
      <c r="E368" s="35">
        <f>Source!I535</f>
        <v>2</v>
      </c>
      <c r="F368" s="38">
        <f>Source!AK535</f>
        <v>53.05</v>
      </c>
      <c r="G368" s="41" t="s">
        <v>3</v>
      </c>
      <c r="H368" s="35">
        <f>Source!AW536</f>
        <v>1</v>
      </c>
      <c r="I368" s="38">
        <f>Source!O535</f>
        <v>106.1</v>
      </c>
      <c r="J368" s="35">
        <f>IF(Source!BC536&lt;&gt; 0, Source!BC536, 1)</f>
        <v>3.92</v>
      </c>
      <c r="K368" s="38">
        <f>Source!O536</f>
        <v>415.91</v>
      </c>
      <c r="Q368">
        <f>Source!X535</f>
        <v>0</v>
      </c>
      <c r="R368">
        <f>Source!X536</f>
        <v>0</v>
      </c>
      <c r="S368">
        <f>Source!Y535</f>
        <v>0</v>
      </c>
      <c r="T368">
        <f>Source!Y536</f>
        <v>0</v>
      </c>
      <c r="U368">
        <f>ROUND((175/100)*ROUND(Source!R535, 2), 2)</f>
        <v>0</v>
      </c>
      <c r="V368">
        <f>ROUND((0/100)*ROUND(Source!R536, 2), 2)</f>
        <v>0</v>
      </c>
      <c r="AC368">
        <v>3</v>
      </c>
    </row>
    <row r="369" spans="1:29" ht="28.5" x14ac:dyDescent="0.2">
      <c r="A369" s="34" t="s">
        <v>292</v>
      </c>
      <c r="B369" s="34" t="str">
        <f>Source!F537</f>
        <v>1.12-5-133</v>
      </c>
      <c r="C369" s="34" t="s">
        <v>52</v>
      </c>
      <c r="D369" s="36" t="str">
        <f>Source!H537</f>
        <v>шт.</v>
      </c>
      <c r="E369" s="35">
        <f>Source!I537</f>
        <v>10</v>
      </c>
      <c r="F369" s="38">
        <f>Source!AK537</f>
        <v>53.05</v>
      </c>
      <c r="G369" s="41" t="s">
        <v>3</v>
      </c>
      <c r="H369" s="35">
        <f>Source!AW538</f>
        <v>1</v>
      </c>
      <c r="I369" s="38">
        <f>Source!O537</f>
        <v>530.5</v>
      </c>
      <c r="J369" s="35">
        <f>IF(Source!BC538&lt;&gt; 0, Source!BC538, 1)</f>
        <v>3.92</v>
      </c>
      <c r="K369" s="38">
        <f>Source!O538</f>
        <v>2079.56</v>
      </c>
      <c r="Q369">
        <f>Source!X537</f>
        <v>0</v>
      </c>
      <c r="R369">
        <f>Source!X538</f>
        <v>0</v>
      </c>
      <c r="S369">
        <f>Source!Y537</f>
        <v>0</v>
      </c>
      <c r="T369">
        <f>Source!Y538</f>
        <v>0</v>
      </c>
      <c r="U369">
        <f>ROUND((175/100)*ROUND(Source!R537, 2), 2)</f>
        <v>0</v>
      </c>
      <c r="V369">
        <f>ROUND((0/100)*ROUND(Source!R538, 2), 2)</f>
        <v>0</v>
      </c>
      <c r="AC369">
        <v>3</v>
      </c>
    </row>
    <row r="370" spans="1:29" ht="14.25" x14ac:dyDescent="0.2">
      <c r="A370" s="34"/>
      <c r="B370" s="34"/>
      <c r="C370" s="34" t="s">
        <v>904</v>
      </c>
      <c r="D370" s="36" t="s">
        <v>905</v>
      </c>
      <c r="E370" s="35">
        <f>Source!BZ532</f>
        <v>109</v>
      </c>
      <c r="F370" s="38"/>
      <c r="G370" s="37"/>
      <c r="H370" s="35"/>
      <c r="I370" s="38">
        <f>SUM(Q361:Q369)</f>
        <v>402.47</v>
      </c>
      <c r="J370" s="35">
        <f>Source!AT532</f>
        <v>109</v>
      </c>
      <c r="K370" s="38">
        <f>SUM(R361:R369)</f>
        <v>22131.91</v>
      </c>
    </row>
    <row r="371" spans="1:29" ht="14.25" x14ac:dyDescent="0.2">
      <c r="A371" s="34"/>
      <c r="B371" s="34"/>
      <c r="C371" s="34" t="s">
        <v>906</v>
      </c>
      <c r="D371" s="36" t="s">
        <v>905</v>
      </c>
      <c r="E371" s="35">
        <f>Source!CA532</f>
        <v>61</v>
      </c>
      <c r="F371" s="38"/>
      <c r="G371" s="37"/>
      <c r="H371" s="35"/>
      <c r="I371" s="38">
        <f>SUM(S361:S370)</f>
        <v>225.24</v>
      </c>
      <c r="J371" s="35">
        <f>Source!AU532</f>
        <v>61</v>
      </c>
      <c r="K371" s="38">
        <f>SUM(T361:T370)</f>
        <v>12385.75</v>
      </c>
    </row>
    <row r="372" spans="1:29" ht="28.5" x14ac:dyDescent="0.2">
      <c r="A372" s="42"/>
      <c r="B372" s="42"/>
      <c r="C372" s="42" t="s">
        <v>907</v>
      </c>
      <c r="D372" s="43" t="s">
        <v>908</v>
      </c>
      <c r="E372" s="44">
        <f>Source!AQ531</f>
        <v>56</v>
      </c>
      <c r="F372" s="45"/>
      <c r="G372" s="46" t="str">
        <f>Source!DI531</f>
        <v>*1,15)*1,1</v>
      </c>
      <c r="H372" s="44">
        <f>Source!AV532</f>
        <v>1.0669999999999999</v>
      </c>
      <c r="I372" s="45">
        <f>Source!U531</f>
        <v>28.7227864</v>
      </c>
      <c r="J372" s="44"/>
      <c r="K372" s="45"/>
    </row>
    <row r="373" spans="1:29" ht="15" x14ac:dyDescent="0.2">
      <c r="C373" s="47" t="s">
        <v>909</v>
      </c>
      <c r="H373" s="48">
        <f>I363+I364+I366+I370+I371+SUM(I367:I369)</f>
        <v>8541.630000000001</v>
      </c>
      <c r="I373" s="48"/>
      <c r="J373" s="48">
        <f>K363+K364+K366+K370+K371+SUM(K367:K369)</f>
        <v>73476.47</v>
      </c>
      <c r="K373" s="48"/>
      <c r="O373" s="49">
        <f>I363+I364+I366+I370+I371+SUM(I367:I369)</f>
        <v>8541.630000000001</v>
      </c>
      <c r="P373" s="49">
        <f>K363+K364+K366+K370+K371+SUM(K367:K369)</f>
        <v>73476.47</v>
      </c>
    </row>
    <row r="375" spans="1:29" ht="78" x14ac:dyDescent="0.2">
      <c r="A375" s="34">
        <v>27</v>
      </c>
      <c r="B375" s="34" t="s">
        <v>913</v>
      </c>
      <c r="C375" s="34" t="s">
        <v>74</v>
      </c>
      <c r="D375" s="36" t="str">
        <f>Source!H539</f>
        <v>100 шт.</v>
      </c>
      <c r="E375" s="35">
        <f>Source!I539</f>
        <v>0.03</v>
      </c>
      <c r="F375" s="38"/>
      <c r="G375" s="37"/>
      <c r="H375" s="35"/>
      <c r="I375" s="38"/>
      <c r="J375" s="35"/>
      <c r="K375" s="38"/>
      <c r="Q375">
        <f>Source!X539</f>
        <v>8.1300000000000008</v>
      </c>
      <c r="R375">
        <f>Source!X540</f>
        <v>447.15</v>
      </c>
      <c r="S375">
        <f>Source!Y539</f>
        <v>4.55</v>
      </c>
      <c r="T375">
        <f>Source!Y540</f>
        <v>250.24</v>
      </c>
      <c r="U375">
        <f>ROUND((175/100)*ROUND(Source!R539, 2), 2)</f>
        <v>0</v>
      </c>
      <c r="V375">
        <f>ROUND((0/100)*ROUND(Source!R540, 2), 2)</f>
        <v>0</v>
      </c>
      <c r="AC375">
        <v>0</v>
      </c>
    </row>
    <row r="376" spans="1:29" x14ac:dyDescent="0.2">
      <c r="C376" s="39" t="str">
        <f>"Объем: "&amp;Source!I539&amp;"=3/"&amp;"100"</f>
        <v>Объем: 0,03=3/100</v>
      </c>
    </row>
    <row r="377" spans="1:29" ht="28.5" x14ac:dyDescent="0.2">
      <c r="A377" s="34"/>
      <c r="B377" s="34"/>
      <c r="C377" s="34" t="s">
        <v>900</v>
      </c>
      <c r="D377" s="36"/>
      <c r="E377" s="35"/>
      <c r="F377" s="38">
        <f>Source!AO539</f>
        <v>184.13</v>
      </c>
      <c r="G377" s="37" t="str">
        <f>Source!DG539</f>
        <v>*1,15)*1,1</v>
      </c>
      <c r="H377" s="35">
        <f>Source!AV540</f>
        <v>1.0669999999999999</v>
      </c>
      <c r="I377" s="38">
        <f>Source!S539</f>
        <v>7.46</v>
      </c>
      <c r="J377" s="35">
        <f>IF(Source!BA540&lt;&gt; 0, Source!BA540, 1)</f>
        <v>54.99</v>
      </c>
      <c r="K377" s="38">
        <f>Source!S540</f>
        <v>410.23</v>
      </c>
    </row>
    <row r="378" spans="1:29" ht="57" x14ac:dyDescent="0.2">
      <c r="A378" s="34" t="s">
        <v>294</v>
      </c>
      <c r="B378" s="34" t="str">
        <f>Source!F541</f>
        <v>1.12-5-456</v>
      </c>
      <c r="C378" s="34" t="s">
        <v>79</v>
      </c>
      <c r="D378" s="36" t="str">
        <f>Source!H541</f>
        <v>шт.</v>
      </c>
      <c r="E378" s="35">
        <f>Source!I541</f>
        <v>3</v>
      </c>
      <c r="F378" s="38">
        <f>Source!AK541</f>
        <v>265.24</v>
      </c>
      <c r="G378" s="41" t="s">
        <v>3</v>
      </c>
      <c r="H378" s="35">
        <f>Source!AW542</f>
        <v>1</v>
      </c>
      <c r="I378" s="38">
        <f>Source!O541</f>
        <v>795.72</v>
      </c>
      <c r="J378" s="35">
        <f>IF(Source!BC542&lt;&gt; 0, Source!BC542, 1)</f>
        <v>0.83</v>
      </c>
      <c r="K378" s="38">
        <f>Source!O542</f>
        <v>660.45</v>
      </c>
      <c r="Q378">
        <f>Source!X541</f>
        <v>0</v>
      </c>
      <c r="R378">
        <f>Source!X542</f>
        <v>0</v>
      </c>
      <c r="S378">
        <f>Source!Y541</f>
        <v>0</v>
      </c>
      <c r="T378">
        <f>Source!Y542</f>
        <v>0</v>
      </c>
      <c r="U378">
        <f>ROUND((175/100)*ROUND(Source!R541, 2), 2)</f>
        <v>0</v>
      </c>
      <c r="V378">
        <f>ROUND((0/100)*ROUND(Source!R542, 2), 2)</f>
        <v>0</v>
      </c>
      <c r="AC378">
        <v>3</v>
      </c>
    </row>
    <row r="379" spans="1:29" ht="14.25" x14ac:dyDescent="0.2">
      <c r="A379" s="34"/>
      <c r="B379" s="34"/>
      <c r="C379" s="34" t="s">
        <v>904</v>
      </c>
      <c r="D379" s="36" t="s">
        <v>905</v>
      </c>
      <c r="E379" s="35">
        <f>Source!BZ540</f>
        <v>109</v>
      </c>
      <c r="F379" s="38"/>
      <c r="G379" s="37"/>
      <c r="H379" s="35"/>
      <c r="I379" s="38">
        <f>SUM(Q375:Q378)</f>
        <v>8.1300000000000008</v>
      </c>
      <c r="J379" s="35">
        <f>Source!AT540</f>
        <v>109</v>
      </c>
      <c r="K379" s="38">
        <f>SUM(R375:R378)</f>
        <v>447.15</v>
      </c>
    </row>
    <row r="380" spans="1:29" ht="14.25" x14ac:dyDescent="0.2">
      <c r="A380" s="34"/>
      <c r="B380" s="34"/>
      <c r="C380" s="34" t="s">
        <v>906</v>
      </c>
      <c r="D380" s="36" t="s">
        <v>905</v>
      </c>
      <c r="E380" s="35">
        <f>Source!CA540</f>
        <v>61</v>
      </c>
      <c r="F380" s="38"/>
      <c r="G380" s="37"/>
      <c r="H380" s="35"/>
      <c r="I380" s="38">
        <f>SUM(S375:S379)</f>
        <v>4.55</v>
      </c>
      <c r="J380" s="35">
        <f>Source!AU540</f>
        <v>61</v>
      </c>
      <c r="K380" s="38">
        <f>SUM(T375:T379)</f>
        <v>250.24</v>
      </c>
    </row>
    <row r="381" spans="1:29" ht="28.5" x14ac:dyDescent="0.2">
      <c r="A381" s="42"/>
      <c r="B381" s="42"/>
      <c r="C381" s="42" t="s">
        <v>907</v>
      </c>
      <c r="D381" s="43" t="s">
        <v>908</v>
      </c>
      <c r="E381" s="44">
        <f>Source!AQ539</f>
        <v>14.63</v>
      </c>
      <c r="F381" s="45"/>
      <c r="G381" s="46" t="str">
        <f>Source!DI539</f>
        <v>*1,15)*1,1</v>
      </c>
      <c r="H381" s="44">
        <f>Source!AV540</f>
        <v>1.0669999999999999</v>
      </c>
      <c r="I381" s="45">
        <f>Source!U539</f>
        <v>0.59240746950000001</v>
      </c>
      <c r="J381" s="44"/>
      <c r="K381" s="45"/>
    </row>
    <row r="382" spans="1:29" ht="15" x14ac:dyDescent="0.2">
      <c r="C382" s="47" t="s">
        <v>909</v>
      </c>
      <c r="H382" s="48">
        <f>I377+I379+I380+SUM(I378:I378)</f>
        <v>815.86</v>
      </c>
      <c r="I382" s="48"/>
      <c r="J382" s="48">
        <f>K377+K379+K380+SUM(K378:K378)</f>
        <v>1768.07</v>
      </c>
      <c r="K382" s="48"/>
      <c r="O382" s="49">
        <f>I377+I379+I380+SUM(I378:I378)</f>
        <v>815.86</v>
      </c>
      <c r="P382" s="49">
        <f>K377+K379+K380+SUM(K378:K378)</f>
        <v>1768.07</v>
      </c>
    </row>
    <row r="385" spans="1:43" ht="15" x14ac:dyDescent="0.25">
      <c r="A385" s="53" t="str">
        <f>CONCATENATE("Итого по подразделу: ",IF(Source!G544&lt;&gt;"Новый подраздел", Source!G544, ""))</f>
        <v>Итого по подразделу: Монтажные работы</v>
      </c>
      <c r="B385" s="53"/>
      <c r="C385" s="53"/>
      <c r="D385" s="53"/>
      <c r="E385" s="53"/>
      <c r="F385" s="53"/>
      <c r="G385" s="53"/>
      <c r="H385" s="52">
        <f>SUM(O347:O384)</f>
        <v>17569.920000000002</v>
      </c>
      <c r="I385" s="51"/>
      <c r="J385" s="52">
        <f>SUM(P347:P384)</f>
        <v>167742.70000000001</v>
      </c>
      <c r="K385" s="51"/>
    </row>
    <row r="386" spans="1:43" hidden="1" x14ac:dyDescent="0.2">
      <c r="A386" t="s">
        <v>914</v>
      </c>
      <c r="I386">
        <f>SUM(W347:W385)</f>
        <v>0</v>
      </c>
      <c r="J386">
        <f>SUM(X347:X385)</f>
        <v>0</v>
      </c>
    </row>
    <row r="387" spans="1:43" hidden="1" x14ac:dyDescent="0.2">
      <c r="A387" t="s">
        <v>915</v>
      </c>
      <c r="I387">
        <f>SUM(Y347:Y386)</f>
        <v>0</v>
      </c>
      <c r="J387">
        <f>SUM(Z347:Z386)</f>
        <v>0</v>
      </c>
    </row>
    <row r="389" spans="1:43" ht="30" x14ac:dyDescent="0.25">
      <c r="A389" s="53" t="str">
        <f>CONCATENATE("Итого по разделу: ",IF(Source!G574&lt;&gt;"Новый раздел", Source!G574, ""))</f>
        <v>Итого по разделу: Канализация производственная (К3) (Надземная часть. Стояки и отводы)</v>
      </c>
      <c r="B389" s="53"/>
      <c r="C389" s="53"/>
      <c r="D389" s="53"/>
      <c r="E389" s="53"/>
      <c r="F389" s="53"/>
      <c r="G389" s="53"/>
      <c r="H389" s="52">
        <f>SUM(O345:O388)</f>
        <v>17569.920000000002</v>
      </c>
      <c r="I389" s="51"/>
      <c r="J389" s="52">
        <f>SUM(P345:P388)</f>
        <v>167742.70000000001</v>
      </c>
      <c r="K389" s="51"/>
      <c r="AQ389" s="54" t="str">
        <f>CONCATENATE("Итого по разделу: ",IF(Source!G574&lt;&gt;"Новый раздел", Source!G574, ""))</f>
        <v>Итого по разделу: Канализация производственная (К3) (Надземная часть. Стояки и отводы)</v>
      </c>
    </row>
    <row r="390" spans="1:43" hidden="1" x14ac:dyDescent="0.2">
      <c r="A390" t="s">
        <v>914</v>
      </c>
      <c r="I390">
        <f>SUM(W345:W389)</f>
        <v>0</v>
      </c>
      <c r="J390">
        <f>SUM(X345:X389)</f>
        <v>0</v>
      </c>
    </row>
    <row r="391" spans="1:43" hidden="1" x14ac:dyDescent="0.2">
      <c r="A391" t="s">
        <v>915</v>
      </c>
      <c r="I391">
        <f>SUM(Y345:Y390)</f>
        <v>0</v>
      </c>
      <c r="J391">
        <f>SUM(Z345:Z390)</f>
        <v>0</v>
      </c>
    </row>
    <row r="393" spans="1:43" ht="16.5" x14ac:dyDescent="0.2">
      <c r="A393" s="33" t="str">
        <f>CONCATENATE("Раздел: ",IF(Source!G604&lt;&gt;"Новый раздел", Source!G604, ""))</f>
        <v>Раздел: Санитарно-техническое оборудование</v>
      </c>
      <c r="B393" s="33"/>
      <c r="C393" s="33"/>
      <c r="D393" s="33"/>
      <c r="E393" s="33"/>
      <c r="F393" s="33"/>
      <c r="G393" s="33"/>
      <c r="H393" s="33"/>
      <c r="I393" s="33"/>
      <c r="J393" s="33"/>
      <c r="K393" s="33"/>
    </row>
    <row r="395" spans="1:43" ht="16.5" x14ac:dyDescent="0.2">
      <c r="A395" s="33" t="str">
        <f>CONCATENATE("Подраздел: ",IF(Source!G608&lt;&gt;"Новый подраздел", Source!G608, ""))</f>
        <v>Подраздел: Монтажные работы</v>
      </c>
      <c r="B395" s="33"/>
      <c r="C395" s="33"/>
      <c r="D395" s="33"/>
      <c r="E395" s="33"/>
      <c r="F395" s="33"/>
      <c r="G395" s="33"/>
      <c r="H395" s="33"/>
      <c r="I395" s="33"/>
      <c r="J395" s="33"/>
      <c r="K395" s="33"/>
    </row>
    <row r="396" spans="1:43" ht="78" x14ac:dyDescent="0.2">
      <c r="A396" s="34">
        <v>28</v>
      </c>
      <c r="B396" s="34" t="s">
        <v>928</v>
      </c>
      <c r="C396" s="34" t="s">
        <v>298</v>
      </c>
      <c r="D396" s="36" t="str">
        <f>Source!H612</f>
        <v>1 комплект</v>
      </c>
      <c r="E396" s="35">
        <f>Source!I612</f>
        <v>36</v>
      </c>
      <c r="F396" s="38"/>
      <c r="G396" s="37"/>
      <c r="H396" s="35"/>
      <c r="I396" s="38"/>
      <c r="J396" s="35"/>
      <c r="K396" s="38"/>
      <c r="Q396">
        <f>Source!X612</f>
        <v>492.2</v>
      </c>
      <c r="R396">
        <f>Source!X613</f>
        <v>27066.11</v>
      </c>
      <c r="S396">
        <f>Source!Y612</f>
        <v>275.45</v>
      </c>
      <c r="T396">
        <f>Source!Y613</f>
        <v>15147.09</v>
      </c>
      <c r="U396">
        <f>ROUND((175/100)*ROUND(Source!R612, 2), 2)</f>
        <v>35.119999999999997</v>
      </c>
      <c r="V396">
        <f>ROUND((0/100)*ROUND(Source!R613, 2), 2)</f>
        <v>0</v>
      </c>
      <c r="AC396">
        <v>0</v>
      </c>
    </row>
    <row r="397" spans="1:43" ht="28.5" x14ac:dyDescent="0.2">
      <c r="A397" s="34"/>
      <c r="B397" s="34"/>
      <c r="C397" s="34" t="s">
        <v>900</v>
      </c>
      <c r="D397" s="36"/>
      <c r="E397" s="35"/>
      <c r="F397" s="38">
        <f>Source!AO612</f>
        <v>8.8800000000000008</v>
      </c>
      <c r="G397" s="37" t="str">
        <f>Source!DG612</f>
        <v>*1,15)*1,1</v>
      </c>
      <c r="H397" s="35">
        <f>Source!AV613</f>
        <v>1.0669999999999999</v>
      </c>
      <c r="I397" s="38">
        <f>Source!S612</f>
        <v>431.49</v>
      </c>
      <c r="J397" s="35">
        <f>IF(Source!BA613&lt;&gt; 0, Source!BA613, 1)</f>
        <v>54.99</v>
      </c>
      <c r="K397" s="38">
        <f>Source!S613</f>
        <v>23727.64</v>
      </c>
    </row>
    <row r="398" spans="1:43" ht="28.5" x14ac:dyDescent="0.2">
      <c r="A398" s="34"/>
      <c r="B398" s="34"/>
      <c r="C398" s="34" t="s">
        <v>901</v>
      </c>
      <c r="D398" s="36"/>
      <c r="E398" s="35"/>
      <c r="F398" s="38">
        <f>Source!AM612</f>
        <v>2.4900000000000002</v>
      </c>
      <c r="G398" s="37" t="str">
        <f>Source!DE612</f>
        <v>*1,25)*1,1</v>
      </c>
      <c r="H398" s="35">
        <f>Source!AV613</f>
        <v>1.0669999999999999</v>
      </c>
      <c r="I398" s="38">
        <f>Source!Q612</f>
        <v>131.51</v>
      </c>
      <c r="J398" s="35">
        <f>IF(Source!BB613&lt;&gt; 0, Source!BB613, 1)</f>
        <v>16.32</v>
      </c>
      <c r="K398" s="38">
        <f>Source!Q613</f>
        <v>2146.2399999999998</v>
      </c>
    </row>
    <row r="399" spans="1:43" ht="28.5" x14ac:dyDescent="0.2">
      <c r="A399" s="34"/>
      <c r="B399" s="34"/>
      <c r="C399" s="34" t="s">
        <v>902</v>
      </c>
      <c r="D399" s="36"/>
      <c r="E399" s="35"/>
      <c r="F399" s="38">
        <f>Source!AN612</f>
        <v>0.38</v>
      </c>
      <c r="G399" s="37" t="str">
        <f>Source!DF612</f>
        <v>*1,25)*1,1</v>
      </c>
      <c r="H399" s="35">
        <f>Source!AV613</f>
        <v>1.0669999999999999</v>
      </c>
      <c r="I399" s="40">
        <f>Source!R612</f>
        <v>20.07</v>
      </c>
      <c r="J399" s="35">
        <f>IF(Source!BS613&lt;&gt; 0, Source!BS613, 1)</f>
        <v>54.99</v>
      </c>
      <c r="K399" s="40">
        <f>Source!R613</f>
        <v>1103.6500000000001</v>
      </c>
    </row>
    <row r="400" spans="1:43" ht="14.25" x14ac:dyDescent="0.2">
      <c r="A400" s="34"/>
      <c r="B400" s="34"/>
      <c r="C400" s="34" t="s">
        <v>903</v>
      </c>
      <c r="D400" s="36"/>
      <c r="E400" s="35"/>
      <c r="F400" s="38">
        <f>Source!AL612</f>
        <v>16.47</v>
      </c>
      <c r="G400" s="37" t="str">
        <f>Source!DD612</f>
        <v/>
      </c>
      <c r="H400" s="35">
        <f>Source!AW613</f>
        <v>1</v>
      </c>
      <c r="I400" s="38">
        <f>Source!P612</f>
        <v>592.91999999999996</v>
      </c>
      <c r="J400" s="35">
        <f>IF(Source!BC613&lt;&gt; 0, Source!BC613, 1)</f>
        <v>5.59</v>
      </c>
      <c r="K400" s="38">
        <f>Source!P613</f>
        <v>3314.42</v>
      </c>
    </row>
    <row r="401" spans="1:29" ht="57" x14ac:dyDescent="0.2">
      <c r="A401" s="34" t="s">
        <v>301</v>
      </c>
      <c r="B401" s="34" t="str">
        <f>Source!F614</f>
        <v>1.17-1-85</v>
      </c>
      <c r="C401" s="34" t="s">
        <v>303</v>
      </c>
      <c r="D401" s="36" t="str">
        <f>Source!H614</f>
        <v>КОМПЛЕКТ</v>
      </c>
      <c r="E401" s="35">
        <f>Source!I614</f>
        <v>36</v>
      </c>
      <c r="F401" s="38">
        <f>Source!AK614</f>
        <v>2350.2399999999998</v>
      </c>
      <c r="G401" s="41" t="s">
        <v>3</v>
      </c>
      <c r="H401" s="35">
        <f>Source!AW615</f>
        <v>1</v>
      </c>
      <c r="I401" s="38">
        <f>Source!O614</f>
        <v>84608.639999999999</v>
      </c>
      <c r="J401" s="35">
        <f>IF(Source!BC615&lt;&gt; 0, Source!BC615, 1)</f>
        <v>8.06</v>
      </c>
      <c r="K401" s="38">
        <f>Source!O615</f>
        <v>681945.64</v>
      </c>
      <c r="Q401">
        <f>Source!X614</f>
        <v>0</v>
      </c>
      <c r="R401">
        <f>Source!X615</f>
        <v>0</v>
      </c>
      <c r="S401">
        <f>Source!Y614</f>
        <v>0</v>
      </c>
      <c r="T401">
        <f>Source!Y615</f>
        <v>0</v>
      </c>
      <c r="U401">
        <f>ROUND((175/100)*ROUND(Source!R614, 2), 2)</f>
        <v>0</v>
      </c>
      <c r="V401">
        <f>ROUND((0/100)*ROUND(Source!R615, 2), 2)</f>
        <v>0</v>
      </c>
      <c r="AC401">
        <v>3</v>
      </c>
    </row>
    <row r="402" spans="1:29" ht="42.75" x14ac:dyDescent="0.2">
      <c r="A402" s="34" t="s">
        <v>306</v>
      </c>
      <c r="B402" s="34" t="str">
        <f>Source!F616</f>
        <v>1.17-2-45</v>
      </c>
      <c r="C402" s="34" t="s">
        <v>308</v>
      </c>
      <c r="D402" s="36" t="str">
        <f>Source!H616</f>
        <v>шт.</v>
      </c>
      <c r="E402" s="35">
        <f>Source!I616</f>
        <v>36</v>
      </c>
      <c r="F402" s="38">
        <f>Source!AK616</f>
        <v>124.28</v>
      </c>
      <c r="G402" s="41" t="s">
        <v>3</v>
      </c>
      <c r="H402" s="35">
        <f>Source!AW617</f>
        <v>1</v>
      </c>
      <c r="I402" s="38">
        <f>Source!O616</f>
        <v>4474.08</v>
      </c>
      <c r="J402" s="35">
        <f>IF(Source!BC617&lt;&gt; 0, Source!BC617, 1)</f>
        <v>1.04</v>
      </c>
      <c r="K402" s="38">
        <f>Source!O617</f>
        <v>4653.04</v>
      </c>
      <c r="Q402">
        <f>Source!X616</f>
        <v>0</v>
      </c>
      <c r="R402">
        <f>Source!X617</f>
        <v>0</v>
      </c>
      <c r="S402">
        <f>Source!Y616</f>
        <v>0</v>
      </c>
      <c r="T402">
        <f>Source!Y617</f>
        <v>0</v>
      </c>
      <c r="U402">
        <f>ROUND((175/100)*ROUND(Source!R616, 2), 2)</f>
        <v>0</v>
      </c>
      <c r="V402">
        <f>ROUND((0/100)*ROUND(Source!R617, 2), 2)</f>
        <v>0</v>
      </c>
      <c r="AC402">
        <v>3</v>
      </c>
    </row>
    <row r="403" spans="1:29" ht="28.5" x14ac:dyDescent="0.2">
      <c r="A403" s="34" t="s">
        <v>310</v>
      </c>
      <c r="B403" s="34" t="str">
        <f>Source!F618</f>
        <v>1.12-8-50</v>
      </c>
      <c r="C403" s="34" t="s">
        <v>312</v>
      </c>
      <c r="D403" s="36" t="str">
        <f>Source!H618</f>
        <v>шт.</v>
      </c>
      <c r="E403" s="35">
        <f>Source!I618</f>
        <v>36</v>
      </c>
      <c r="F403" s="38">
        <f>Source!AK618</f>
        <v>3.35</v>
      </c>
      <c r="G403" s="41" t="s">
        <v>3</v>
      </c>
      <c r="H403" s="35">
        <f>Source!AW619</f>
        <v>1</v>
      </c>
      <c r="I403" s="38">
        <f>Source!O618</f>
        <v>120.6</v>
      </c>
      <c r="J403" s="35">
        <f>IF(Source!BC619&lt;&gt; 0, Source!BC619, 1)</f>
        <v>4.82</v>
      </c>
      <c r="K403" s="38">
        <f>Source!O619</f>
        <v>581.29</v>
      </c>
      <c r="Q403">
        <f>Source!X618</f>
        <v>0</v>
      </c>
      <c r="R403">
        <f>Source!X619</f>
        <v>0</v>
      </c>
      <c r="S403">
        <f>Source!Y618</f>
        <v>0</v>
      </c>
      <c r="T403">
        <f>Source!Y619</f>
        <v>0</v>
      </c>
      <c r="U403">
        <f>ROUND((175/100)*ROUND(Source!R618, 2), 2)</f>
        <v>0</v>
      </c>
      <c r="V403">
        <f>ROUND((0/100)*ROUND(Source!R619, 2), 2)</f>
        <v>0</v>
      </c>
      <c r="AC403">
        <v>3</v>
      </c>
    </row>
    <row r="404" spans="1:29" ht="14.25" x14ac:dyDescent="0.2">
      <c r="A404" s="34"/>
      <c r="B404" s="34"/>
      <c r="C404" s="34" t="s">
        <v>904</v>
      </c>
      <c r="D404" s="36" t="s">
        <v>905</v>
      </c>
      <c r="E404" s="35">
        <f>Source!BZ613</f>
        <v>109</v>
      </c>
      <c r="F404" s="38"/>
      <c r="G404" s="37"/>
      <c r="H404" s="35"/>
      <c r="I404" s="38">
        <f>SUM(Q396:Q403)</f>
        <v>492.2</v>
      </c>
      <c r="J404" s="35">
        <f>Source!AT613</f>
        <v>109</v>
      </c>
      <c r="K404" s="38">
        <f>SUM(R396:R403)</f>
        <v>27066.11</v>
      </c>
    </row>
    <row r="405" spans="1:29" ht="14.25" x14ac:dyDescent="0.2">
      <c r="A405" s="34"/>
      <c r="B405" s="34"/>
      <c r="C405" s="34" t="s">
        <v>906</v>
      </c>
      <c r="D405" s="36" t="s">
        <v>905</v>
      </c>
      <c r="E405" s="35">
        <f>Source!CA613</f>
        <v>61</v>
      </c>
      <c r="F405" s="38"/>
      <c r="G405" s="37"/>
      <c r="H405" s="35"/>
      <c r="I405" s="38">
        <f>SUM(S396:S404)</f>
        <v>275.45</v>
      </c>
      <c r="J405" s="35">
        <f>Source!AU613</f>
        <v>61</v>
      </c>
      <c r="K405" s="38">
        <f>SUM(T396:T404)</f>
        <v>15147.09</v>
      </c>
    </row>
    <row r="406" spans="1:29" ht="28.5" x14ac:dyDescent="0.2">
      <c r="A406" s="42"/>
      <c r="B406" s="42"/>
      <c r="C406" s="42" t="s">
        <v>907</v>
      </c>
      <c r="D406" s="43" t="s">
        <v>908</v>
      </c>
      <c r="E406" s="44">
        <f>Source!AQ612</f>
        <v>0.73</v>
      </c>
      <c r="F406" s="45"/>
      <c r="G406" s="46" t="str">
        <f>Source!DI612</f>
        <v>*1,15)*1,1</v>
      </c>
      <c r="H406" s="44">
        <f>Source!AV613</f>
        <v>1.0669999999999999</v>
      </c>
      <c r="I406" s="45">
        <f>Source!U612</f>
        <v>35.471561399999999</v>
      </c>
      <c r="J406" s="44"/>
      <c r="K406" s="45"/>
    </row>
    <row r="407" spans="1:29" ht="15" x14ac:dyDescent="0.2">
      <c r="C407" s="47" t="s">
        <v>909</v>
      </c>
      <c r="H407" s="48">
        <f>I397+I398+I400+I404+I405+SUM(I401:I403)</f>
        <v>91126.890000000014</v>
      </c>
      <c r="I407" s="48"/>
      <c r="J407" s="48">
        <f>K397+K398+K400+K404+K405+SUM(K401:K403)</f>
        <v>758581.47000000009</v>
      </c>
      <c r="K407" s="48"/>
      <c r="O407" s="49">
        <f>I397+I398+I400+I404+I405+SUM(I401:I403)</f>
        <v>91126.890000000014</v>
      </c>
      <c r="P407" s="49">
        <f>K397+K398+K400+K404+K405+SUM(K401:K403)</f>
        <v>758581.47000000009</v>
      </c>
    </row>
    <row r="409" spans="1:29" ht="78" x14ac:dyDescent="0.2">
      <c r="A409" s="34">
        <v>29</v>
      </c>
      <c r="B409" s="34" t="s">
        <v>929</v>
      </c>
      <c r="C409" s="34" t="s">
        <v>316</v>
      </c>
      <c r="D409" s="36" t="str">
        <f>Source!H620</f>
        <v>1 комплект</v>
      </c>
      <c r="E409" s="35">
        <f>Source!I620</f>
        <v>36</v>
      </c>
      <c r="F409" s="38"/>
      <c r="G409" s="37"/>
      <c r="H409" s="35"/>
      <c r="I409" s="38"/>
      <c r="J409" s="35"/>
      <c r="K409" s="38"/>
      <c r="Q409">
        <f>Source!X620</f>
        <v>777.06</v>
      </c>
      <c r="R409">
        <f>Source!X621</f>
        <v>42730.58</v>
      </c>
      <c r="S409">
        <f>Source!Y620</f>
        <v>434.87</v>
      </c>
      <c r="T409">
        <f>Source!Y621</f>
        <v>23913.45</v>
      </c>
      <c r="U409">
        <f>ROUND((175/100)*ROUND(Source!R620, 2), 2)</f>
        <v>12.02</v>
      </c>
      <c r="V409">
        <f>ROUND((0/100)*ROUND(Source!R621, 2), 2)</f>
        <v>0</v>
      </c>
      <c r="AC409">
        <v>0</v>
      </c>
    </row>
    <row r="410" spans="1:29" ht="28.5" x14ac:dyDescent="0.2">
      <c r="A410" s="34"/>
      <c r="B410" s="34"/>
      <c r="C410" s="34" t="s">
        <v>900</v>
      </c>
      <c r="D410" s="36"/>
      <c r="E410" s="35"/>
      <c r="F410" s="38">
        <f>Source!AO620</f>
        <v>14.53</v>
      </c>
      <c r="G410" s="37" t="str">
        <f>Source!DG620</f>
        <v>*1,15)*1,1</v>
      </c>
      <c r="H410" s="35">
        <f>Source!AV621</f>
        <v>1.0669999999999999</v>
      </c>
      <c r="I410" s="38">
        <f>Source!S620</f>
        <v>706.03</v>
      </c>
      <c r="J410" s="35">
        <f>IF(Source!BA621&lt;&gt; 0, Source!BA621, 1)</f>
        <v>54.99</v>
      </c>
      <c r="K410" s="38">
        <f>Source!S621</f>
        <v>38824.589999999997</v>
      </c>
    </row>
    <row r="411" spans="1:29" ht="28.5" x14ac:dyDescent="0.2">
      <c r="A411" s="34"/>
      <c r="B411" s="34"/>
      <c r="C411" s="34" t="s">
        <v>901</v>
      </c>
      <c r="D411" s="36"/>
      <c r="E411" s="35"/>
      <c r="F411" s="38">
        <f>Source!AM620</f>
        <v>0.89</v>
      </c>
      <c r="G411" s="37" t="str">
        <f>Source!DE620</f>
        <v>*1,25)*1,1</v>
      </c>
      <c r="H411" s="35">
        <f>Source!AV621</f>
        <v>1.0669999999999999</v>
      </c>
      <c r="I411" s="38">
        <f>Source!Q620</f>
        <v>47.01</v>
      </c>
      <c r="J411" s="35">
        <f>IF(Source!BB621&lt;&gt; 0, Source!BB621, 1)</f>
        <v>15.82</v>
      </c>
      <c r="K411" s="38">
        <f>Source!Q621</f>
        <v>743.7</v>
      </c>
    </row>
    <row r="412" spans="1:29" ht="28.5" x14ac:dyDescent="0.2">
      <c r="A412" s="34"/>
      <c r="B412" s="34"/>
      <c r="C412" s="34" t="s">
        <v>902</v>
      </c>
      <c r="D412" s="36"/>
      <c r="E412" s="35"/>
      <c r="F412" s="38">
        <f>Source!AN620</f>
        <v>0.13</v>
      </c>
      <c r="G412" s="37" t="str">
        <f>Source!DF620</f>
        <v>*1,25)*1,1</v>
      </c>
      <c r="H412" s="35">
        <f>Source!AV621</f>
        <v>1.0669999999999999</v>
      </c>
      <c r="I412" s="40">
        <f>Source!R620</f>
        <v>6.87</v>
      </c>
      <c r="J412" s="35">
        <f>IF(Source!BS621&lt;&gt; 0, Source!BS621, 1)</f>
        <v>54.99</v>
      </c>
      <c r="K412" s="40">
        <f>Source!R621</f>
        <v>377.78</v>
      </c>
    </row>
    <row r="413" spans="1:29" ht="14.25" x14ac:dyDescent="0.2">
      <c r="A413" s="34"/>
      <c r="B413" s="34"/>
      <c r="C413" s="34" t="s">
        <v>903</v>
      </c>
      <c r="D413" s="36"/>
      <c r="E413" s="35"/>
      <c r="F413" s="38">
        <f>Source!AL620</f>
        <v>27.49</v>
      </c>
      <c r="G413" s="37" t="str">
        <f>Source!DD620</f>
        <v/>
      </c>
      <c r="H413" s="35">
        <f>Source!AW621</f>
        <v>1</v>
      </c>
      <c r="I413" s="38">
        <f>Source!P620</f>
        <v>989.64</v>
      </c>
      <c r="J413" s="35">
        <f>IF(Source!BC621&lt;&gt; 0, Source!BC621, 1)</f>
        <v>5.6</v>
      </c>
      <c r="K413" s="38">
        <f>Source!P621</f>
        <v>5541.98</v>
      </c>
    </row>
    <row r="414" spans="1:29" ht="85.5" x14ac:dyDescent="0.2">
      <c r="A414" s="34" t="s">
        <v>318</v>
      </c>
      <c r="B414" s="34" t="str">
        <f>Source!F622</f>
        <v>1.17-1-83</v>
      </c>
      <c r="C414" s="34" t="s">
        <v>320</v>
      </c>
      <c r="D414" s="36" t="str">
        <f>Source!H622</f>
        <v>КОМПЛЕКТ</v>
      </c>
      <c r="E414" s="35">
        <f>Source!I622</f>
        <v>36</v>
      </c>
      <c r="F414" s="38">
        <f>Source!AK622</f>
        <v>1590.64</v>
      </c>
      <c r="G414" s="41" t="s">
        <v>3</v>
      </c>
      <c r="H414" s="35">
        <f>Source!AW623</f>
        <v>1</v>
      </c>
      <c r="I414" s="38">
        <f>Source!O622</f>
        <v>57263.040000000001</v>
      </c>
      <c r="J414" s="35">
        <f>IF(Source!BC623&lt;&gt; 0, Source!BC623, 1)</f>
        <v>12.22</v>
      </c>
      <c r="K414" s="38">
        <f>Source!O623</f>
        <v>699754.35</v>
      </c>
      <c r="Q414">
        <f>Source!X622</f>
        <v>0</v>
      </c>
      <c r="R414">
        <f>Source!X623</f>
        <v>0</v>
      </c>
      <c r="S414">
        <f>Source!Y622</f>
        <v>0</v>
      </c>
      <c r="T414">
        <f>Source!Y623</f>
        <v>0</v>
      </c>
      <c r="U414">
        <f>ROUND((175/100)*ROUND(Source!R622, 2), 2)</f>
        <v>0</v>
      </c>
      <c r="V414">
        <f>ROUND((0/100)*ROUND(Source!R623, 2), 2)</f>
        <v>0</v>
      </c>
      <c r="AC414">
        <v>3</v>
      </c>
    </row>
    <row r="415" spans="1:29" ht="14.25" x14ac:dyDescent="0.2">
      <c r="A415" s="34"/>
      <c r="B415" s="34"/>
      <c r="C415" s="34" t="s">
        <v>904</v>
      </c>
      <c r="D415" s="36" t="s">
        <v>905</v>
      </c>
      <c r="E415" s="35">
        <f>Source!BZ621</f>
        <v>109</v>
      </c>
      <c r="F415" s="38"/>
      <c r="G415" s="37"/>
      <c r="H415" s="35"/>
      <c r="I415" s="38">
        <f>SUM(Q409:Q414)</f>
        <v>777.06</v>
      </c>
      <c r="J415" s="35">
        <f>Source!AT621</f>
        <v>109</v>
      </c>
      <c r="K415" s="38">
        <f>SUM(R409:R414)</f>
        <v>42730.58</v>
      </c>
    </row>
    <row r="416" spans="1:29" ht="14.25" x14ac:dyDescent="0.2">
      <c r="A416" s="34"/>
      <c r="B416" s="34"/>
      <c r="C416" s="34" t="s">
        <v>906</v>
      </c>
      <c r="D416" s="36" t="s">
        <v>905</v>
      </c>
      <c r="E416" s="35">
        <f>Source!CA621</f>
        <v>61</v>
      </c>
      <c r="F416" s="38"/>
      <c r="G416" s="37"/>
      <c r="H416" s="35"/>
      <c r="I416" s="38">
        <f>SUM(S409:S415)</f>
        <v>434.87</v>
      </c>
      <c r="J416" s="35">
        <f>Source!AU621</f>
        <v>61</v>
      </c>
      <c r="K416" s="38">
        <f>SUM(T409:T415)</f>
        <v>23913.45</v>
      </c>
    </row>
    <row r="417" spans="1:29" ht="28.5" x14ac:dyDescent="0.2">
      <c r="A417" s="42"/>
      <c r="B417" s="42"/>
      <c r="C417" s="42" t="s">
        <v>907</v>
      </c>
      <c r="D417" s="43" t="s">
        <v>908</v>
      </c>
      <c r="E417" s="44">
        <f>Source!AQ620</f>
        <v>1.1499999999999999</v>
      </c>
      <c r="F417" s="45"/>
      <c r="G417" s="46" t="str">
        <f>Source!DI620</f>
        <v>*1,15)*1,1</v>
      </c>
      <c r="H417" s="44">
        <f>Source!AV621</f>
        <v>1.0669999999999999</v>
      </c>
      <c r="I417" s="45">
        <f>Source!U620</f>
        <v>55.879856999999994</v>
      </c>
      <c r="J417" s="44"/>
      <c r="K417" s="45"/>
    </row>
    <row r="418" spans="1:29" ht="15" x14ac:dyDescent="0.2">
      <c r="C418" s="47" t="s">
        <v>909</v>
      </c>
      <c r="H418" s="48">
        <f>I410+I411+I413+I415+I416+SUM(I414:I414)</f>
        <v>60217.65</v>
      </c>
      <c r="I418" s="48"/>
      <c r="J418" s="48">
        <f>K410+K411+K413+K415+K416+SUM(K414:K414)</f>
        <v>811508.64999999991</v>
      </c>
      <c r="K418" s="48"/>
      <c r="O418" s="49">
        <f>I410+I411+I413+I415+I416+SUM(I414:I414)</f>
        <v>60217.65</v>
      </c>
      <c r="P418" s="49">
        <f>K410+K411+K413+K415+K416+SUM(K414:K414)</f>
        <v>811508.64999999991</v>
      </c>
    </row>
    <row r="420" spans="1:29" ht="78" x14ac:dyDescent="0.2">
      <c r="A420" s="34">
        <v>30</v>
      </c>
      <c r="B420" s="34" t="s">
        <v>928</v>
      </c>
      <c r="C420" s="34" t="s">
        <v>298</v>
      </c>
      <c r="D420" s="36" t="str">
        <f>Source!H624</f>
        <v>1 комплект</v>
      </c>
      <c r="E420" s="35">
        <f>Source!I624</f>
        <v>1</v>
      </c>
      <c r="F420" s="38"/>
      <c r="G420" s="37"/>
      <c r="H420" s="35"/>
      <c r="I420" s="38"/>
      <c r="J420" s="35"/>
      <c r="K420" s="38"/>
      <c r="Q420">
        <f>Source!X624</f>
        <v>13.68</v>
      </c>
      <c r="R420">
        <f>Source!X625</f>
        <v>752.23</v>
      </c>
      <c r="S420">
        <f>Source!Y624</f>
        <v>7.66</v>
      </c>
      <c r="T420">
        <f>Source!Y625</f>
        <v>420.97</v>
      </c>
      <c r="U420">
        <f>ROUND((175/100)*ROUND(Source!R624, 2), 2)</f>
        <v>0.98</v>
      </c>
      <c r="V420">
        <f>ROUND((0/100)*ROUND(Source!R625, 2), 2)</f>
        <v>0</v>
      </c>
      <c r="AC420">
        <v>0</v>
      </c>
    </row>
    <row r="421" spans="1:29" ht="28.5" x14ac:dyDescent="0.2">
      <c r="A421" s="34"/>
      <c r="B421" s="34"/>
      <c r="C421" s="34" t="s">
        <v>900</v>
      </c>
      <c r="D421" s="36"/>
      <c r="E421" s="35"/>
      <c r="F421" s="38">
        <f>Source!AO624</f>
        <v>8.8800000000000008</v>
      </c>
      <c r="G421" s="37" t="str">
        <f>Source!DG624</f>
        <v>*1,15)*1,1</v>
      </c>
      <c r="H421" s="35">
        <f>Source!AV625</f>
        <v>1.0669999999999999</v>
      </c>
      <c r="I421" s="38">
        <f>Source!S624</f>
        <v>11.99</v>
      </c>
      <c r="J421" s="35">
        <f>IF(Source!BA625&lt;&gt; 0, Source!BA625, 1)</f>
        <v>54.99</v>
      </c>
      <c r="K421" s="38">
        <f>Source!S625</f>
        <v>659.33</v>
      </c>
    </row>
    <row r="422" spans="1:29" ht="28.5" x14ac:dyDescent="0.2">
      <c r="A422" s="34"/>
      <c r="B422" s="34"/>
      <c r="C422" s="34" t="s">
        <v>901</v>
      </c>
      <c r="D422" s="36"/>
      <c r="E422" s="35"/>
      <c r="F422" s="38">
        <f>Source!AM624</f>
        <v>2.4900000000000002</v>
      </c>
      <c r="G422" s="37" t="str">
        <f>Source!DE624</f>
        <v>*1,25)*1,1</v>
      </c>
      <c r="H422" s="35">
        <f>Source!AV625</f>
        <v>1.0669999999999999</v>
      </c>
      <c r="I422" s="38">
        <f>Source!Q624</f>
        <v>3.65</v>
      </c>
      <c r="J422" s="35">
        <f>IF(Source!BB625&lt;&gt; 0, Source!BB625, 1)</f>
        <v>16.32</v>
      </c>
      <c r="K422" s="38">
        <f>Source!Q625</f>
        <v>59.57</v>
      </c>
    </row>
    <row r="423" spans="1:29" ht="28.5" x14ac:dyDescent="0.2">
      <c r="A423" s="34"/>
      <c r="B423" s="34"/>
      <c r="C423" s="34" t="s">
        <v>902</v>
      </c>
      <c r="D423" s="36"/>
      <c r="E423" s="35"/>
      <c r="F423" s="38">
        <f>Source!AN624</f>
        <v>0.38</v>
      </c>
      <c r="G423" s="37" t="str">
        <f>Source!DF624</f>
        <v>*1,25)*1,1</v>
      </c>
      <c r="H423" s="35">
        <f>Source!AV625</f>
        <v>1.0669999999999999</v>
      </c>
      <c r="I423" s="40">
        <f>Source!R624</f>
        <v>0.56000000000000005</v>
      </c>
      <c r="J423" s="35">
        <f>IF(Source!BS625&lt;&gt; 0, Source!BS625, 1)</f>
        <v>54.99</v>
      </c>
      <c r="K423" s="40">
        <f>Source!R625</f>
        <v>30.79</v>
      </c>
    </row>
    <row r="424" spans="1:29" ht="14.25" x14ac:dyDescent="0.2">
      <c r="A424" s="34"/>
      <c r="B424" s="34"/>
      <c r="C424" s="34" t="s">
        <v>903</v>
      </c>
      <c r="D424" s="36"/>
      <c r="E424" s="35"/>
      <c r="F424" s="38">
        <f>Source!AL624</f>
        <v>16.47</v>
      </c>
      <c r="G424" s="37" t="str">
        <f>Source!DD624</f>
        <v/>
      </c>
      <c r="H424" s="35">
        <f>Source!AW625</f>
        <v>1</v>
      </c>
      <c r="I424" s="38">
        <f>Source!P624</f>
        <v>16.47</v>
      </c>
      <c r="J424" s="35">
        <f>IF(Source!BC625&lt;&gt; 0, Source!BC625, 1)</f>
        <v>5.59</v>
      </c>
      <c r="K424" s="38">
        <f>Source!P625</f>
        <v>92.07</v>
      </c>
    </row>
    <row r="425" spans="1:29" ht="71.25" x14ac:dyDescent="0.2">
      <c r="A425" s="34" t="s">
        <v>323</v>
      </c>
      <c r="B425" s="34" t="str">
        <f>Source!F626</f>
        <v>1.17-1-86</v>
      </c>
      <c r="C425" s="34" t="s">
        <v>325</v>
      </c>
      <c r="D425" s="36" t="str">
        <f>Source!H626</f>
        <v>КОМПЛЕКТ</v>
      </c>
      <c r="E425" s="35">
        <f>Source!I626</f>
        <v>1</v>
      </c>
      <c r="F425" s="38">
        <f>Source!AK626</f>
        <v>2236.44</v>
      </c>
      <c r="G425" s="41" t="s">
        <v>3</v>
      </c>
      <c r="H425" s="35">
        <f>Source!AW627</f>
        <v>1</v>
      </c>
      <c r="I425" s="38">
        <f>Source!O626</f>
        <v>2236.44</v>
      </c>
      <c r="J425" s="35">
        <f>IF(Source!BC627&lt;&gt; 0, Source!BC627, 1)</f>
        <v>7.61</v>
      </c>
      <c r="K425" s="38">
        <f>Source!O627</f>
        <v>17019.310000000001</v>
      </c>
      <c r="Q425">
        <f>Source!X626</f>
        <v>0</v>
      </c>
      <c r="R425">
        <f>Source!X627</f>
        <v>0</v>
      </c>
      <c r="S425">
        <f>Source!Y626</f>
        <v>0</v>
      </c>
      <c r="T425">
        <f>Source!Y627</f>
        <v>0</v>
      </c>
      <c r="U425">
        <f>ROUND((175/100)*ROUND(Source!R626, 2), 2)</f>
        <v>0</v>
      </c>
      <c r="V425">
        <f>ROUND((0/100)*ROUND(Source!R627, 2), 2)</f>
        <v>0</v>
      </c>
      <c r="AC425">
        <v>3</v>
      </c>
    </row>
    <row r="426" spans="1:29" ht="42.75" x14ac:dyDescent="0.2">
      <c r="A426" s="34" t="s">
        <v>327</v>
      </c>
      <c r="B426" s="34" t="str">
        <f>Source!F628</f>
        <v>1.17-2-45</v>
      </c>
      <c r="C426" s="34" t="s">
        <v>308</v>
      </c>
      <c r="D426" s="36" t="str">
        <f>Source!H628</f>
        <v>шт.</v>
      </c>
      <c r="E426" s="35">
        <f>Source!I628</f>
        <v>1</v>
      </c>
      <c r="F426" s="38">
        <f>Source!AK628</f>
        <v>124.28</v>
      </c>
      <c r="G426" s="41" t="s">
        <v>3</v>
      </c>
      <c r="H426" s="35">
        <f>Source!AW629</f>
        <v>1</v>
      </c>
      <c r="I426" s="38">
        <f>Source!O628</f>
        <v>124.28</v>
      </c>
      <c r="J426" s="35">
        <f>IF(Source!BC629&lt;&gt; 0, Source!BC629, 1)</f>
        <v>1.04</v>
      </c>
      <c r="K426" s="38">
        <f>Source!O629</f>
        <v>129.25</v>
      </c>
      <c r="Q426">
        <f>Source!X628</f>
        <v>0</v>
      </c>
      <c r="R426">
        <f>Source!X629</f>
        <v>0</v>
      </c>
      <c r="S426">
        <f>Source!Y628</f>
        <v>0</v>
      </c>
      <c r="T426">
        <f>Source!Y629</f>
        <v>0</v>
      </c>
      <c r="U426">
        <f>ROUND((175/100)*ROUND(Source!R628, 2), 2)</f>
        <v>0</v>
      </c>
      <c r="V426">
        <f>ROUND((0/100)*ROUND(Source!R629, 2), 2)</f>
        <v>0</v>
      </c>
      <c r="AC426">
        <v>3</v>
      </c>
    </row>
    <row r="427" spans="1:29" ht="28.5" x14ac:dyDescent="0.2">
      <c r="A427" s="34" t="s">
        <v>328</v>
      </c>
      <c r="B427" s="34" t="str">
        <f>Source!F630</f>
        <v>1.12-8-50</v>
      </c>
      <c r="C427" s="34" t="s">
        <v>312</v>
      </c>
      <c r="D427" s="36" t="str">
        <f>Source!H630</f>
        <v>шт.</v>
      </c>
      <c r="E427" s="35">
        <f>Source!I630</f>
        <v>1</v>
      </c>
      <c r="F427" s="38">
        <f>Source!AK630</f>
        <v>3.35</v>
      </c>
      <c r="G427" s="41" t="s">
        <v>3</v>
      </c>
      <c r="H427" s="35">
        <f>Source!AW631</f>
        <v>1</v>
      </c>
      <c r="I427" s="38">
        <f>Source!O630</f>
        <v>3.35</v>
      </c>
      <c r="J427" s="35">
        <f>IF(Source!BC631&lt;&gt; 0, Source!BC631, 1)</f>
        <v>4.82</v>
      </c>
      <c r="K427" s="38">
        <f>Source!O631</f>
        <v>16.149999999999999</v>
      </c>
      <c r="Q427">
        <f>Source!X630</f>
        <v>0</v>
      </c>
      <c r="R427">
        <f>Source!X631</f>
        <v>0</v>
      </c>
      <c r="S427">
        <f>Source!Y630</f>
        <v>0</v>
      </c>
      <c r="T427">
        <f>Source!Y631</f>
        <v>0</v>
      </c>
      <c r="U427">
        <f>ROUND((175/100)*ROUND(Source!R630, 2), 2)</f>
        <v>0</v>
      </c>
      <c r="V427">
        <f>ROUND((0/100)*ROUND(Source!R631, 2), 2)</f>
        <v>0</v>
      </c>
      <c r="AC427">
        <v>3</v>
      </c>
    </row>
    <row r="428" spans="1:29" ht="14.25" x14ac:dyDescent="0.2">
      <c r="A428" s="34"/>
      <c r="B428" s="34"/>
      <c r="C428" s="34" t="s">
        <v>904</v>
      </c>
      <c r="D428" s="36" t="s">
        <v>905</v>
      </c>
      <c r="E428" s="35">
        <f>Source!BZ625</f>
        <v>109</v>
      </c>
      <c r="F428" s="38"/>
      <c r="G428" s="37"/>
      <c r="H428" s="35"/>
      <c r="I428" s="38">
        <f>SUM(Q420:Q427)</f>
        <v>13.68</v>
      </c>
      <c r="J428" s="35">
        <f>Source!AT625</f>
        <v>109</v>
      </c>
      <c r="K428" s="38">
        <f>SUM(R420:R427)</f>
        <v>752.23</v>
      </c>
    </row>
    <row r="429" spans="1:29" ht="14.25" x14ac:dyDescent="0.2">
      <c r="A429" s="34"/>
      <c r="B429" s="34"/>
      <c r="C429" s="34" t="s">
        <v>906</v>
      </c>
      <c r="D429" s="36" t="s">
        <v>905</v>
      </c>
      <c r="E429" s="35">
        <f>Source!CA625</f>
        <v>61</v>
      </c>
      <c r="F429" s="38"/>
      <c r="G429" s="37"/>
      <c r="H429" s="35"/>
      <c r="I429" s="38">
        <f>SUM(S420:S428)</f>
        <v>7.66</v>
      </c>
      <c r="J429" s="35">
        <f>Source!AU625</f>
        <v>61</v>
      </c>
      <c r="K429" s="38">
        <f>SUM(T420:T428)</f>
        <v>420.97</v>
      </c>
    </row>
    <row r="430" spans="1:29" ht="28.5" x14ac:dyDescent="0.2">
      <c r="A430" s="42"/>
      <c r="B430" s="42"/>
      <c r="C430" s="42" t="s">
        <v>907</v>
      </c>
      <c r="D430" s="43" t="s">
        <v>908</v>
      </c>
      <c r="E430" s="44">
        <f>Source!AQ624</f>
        <v>0.73</v>
      </c>
      <c r="F430" s="45"/>
      <c r="G430" s="46" t="str">
        <f>Source!DI624</f>
        <v>*1,15)*1,1</v>
      </c>
      <c r="H430" s="44">
        <f>Source!AV625</f>
        <v>1.0669999999999999</v>
      </c>
      <c r="I430" s="45">
        <f>Source!U624</f>
        <v>0.98532114999999998</v>
      </c>
      <c r="J430" s="44"/>
      <c r="K430" s="45"/>
    </row>
    <row r="431" spans="1:29" ht="15" x14ac:dyDescent="0.2">
      <c r="C431" s="47" t="s">
        <v>909</v>
      </c>
      <c r="H431" s="48">
        <f>I421+I422+I424+I428+I429+SUM(I425:I427)</f>
        <v>2417.52</v>
      </c>
      <c r="I431" s="48"/>
      <c r="J431" s="48">
        <f>K421+K422+K424+K428+K429+SUM(K425:K427)</f>
        <v>19148.880000000005</v>
      </c>
      <c r="K431" s="48"/>
      <c r="O431" s="49">
        <f>I421+I422+I424+I428+I429+SUM(I425:I427)</f>
        <v>2417.52</v>
      </c>
      <c r="P431" s="49">
        <f>K421+K422+K424+K428+K429+SUM(K425:K427)</f>
        <v>19148.880000000005</v>
      </c>
    </row>
    <row r="433" spans="1:29" ht="141.75" x14ac:dyDescent="0.2">
      <c r="A433" s="34">
        <v>31</v>
      </c>
      <c r="B433" s="34" t="s">
        <v>930</v>
      </c>
      <c r="C433" s="34" t="s">
        <v>331</v>
      </c>
      <c r="D433" s="36" t="str">
        <f>Source!H632</f>
        <v>1 комплект</v>
      </c>
      <c r="E433" s="35">
        <f>Source!I632</f>
        <v>1</v>
      </c>
      <c r="F433" s="38"/>
      <c r="G433" s="37"/>
      <c r="H433" s="35"/>
      <c r="I433" s="38"/>
      <c r="J433" s="35"/>
      <c r="K433" s="38"/>
      <c r="Q433">
        <f>Source!X632</f>
        <v>26.69</v>
      </c>
      <c r="R433">
        <f>Source!X633</f>
        <v>1467.9</v>
      </c>
      <c r="S433">
        <f>Source!Y632</f>
        <v>14.94</v>
      </c>
      <c r="T433">
        <f>Source!Y633</f>
        <v>821.49</v>
      </c>
      <c r="U433">
        <f>ROUND((175/100)*ROUND(Source!R632, 2), 2)</f>
        <v>0.98</v>
      </c>
      <c r="V433">
        <f>ROUND((0/100)*ROUND(Source!R633, 2), 2)</f>
        <v>0</v>
      </c>
      <c r="AC433">
        <v>0</v>
      </c>
    </row>
    <row r="434" spans="1:29" ht="28.5" x14ac:dyDescent="0.2">
      <c r="A434" s="34"/>
      <c r="B434" s="34"/>
      <c r="C434" s="34" t="s">
        <v>900</v>
      </c>
      <c r="D434" s="36"/>
      <c r="E434" s="35"/>
      <c r="F434" s="38">
        <f>Source!AO632</f>
        <v>17.73</v>
      </c>
      <c r="G434" s="37" t="str">
        <f>Source!DG632</f>
        <v>*1,15)*1,1</v>
      </c>
      <c r="H434" s="35">
        <f>Source!AV633</f>
        <v>1.0669999999999999</v>
      </c>
      <c r="I434" s="38">
        <f>Source!S632</f>
        <v>23.93</v>
      </c>
      <c r="J434" s="35">
        <f>IF(Source!BA633&lt;&gt; 0, Source!BA633, 1)</f>
        <v>54.99</v>
      </c>
      <c r="K434" s="38">
        <f>Source!S633</f>
        <v>1315.91</v>
      </c>
    </row>
    <row r="435" spans="1:29" ht="28.5" x14ac:dyDescent="0.2">
      <c r="A435" s="34"/>
      <c r="B435" s="34"/>
      <c r="C435" s="34" t="s">
        <v>901</v>
      </c>
      <c r="D435" s="36"/>
      <c r="E435" s="35"/>
      <c r="F435" s="38">
        <f>Source!AM632</f>
        <v>2.59</v>
      </c>
      <c r="G435" s="37" t="str">
        <f>Source!DE632</f>
        <v>*1,25)*1,1</v>
      </c>
      <c r="H435" s="35">
        <f>Source!AV633</f>
        <v>1.0669999999999999</v>
      </c>
      <c r="I435" s="38">
        <f>Source!Q632</f>
        <v>3.8</v>
      </c>
      <c r="J435" s="35">
        <f>IF(Source!BB633&lt;&gt; 0, Source!BB633, 1)</f>
        <v>16</v>
      </c>
      <c r="K435" s="38">
        <f>Source!Q633</f>
        <v>60.8</v>
      </c>
    </row>
    <row r="436" spans="1:29" ht="28.5" x14ac:dyDescent="0.2">
      <c r="A436" s="34"/>
      <c r="B436" s="34"/>
      <c r="C436" s="34" t="s">
        <v>902</v>
      </c>
      <c r="D436" s="36"/>
      <c r="E436" s="35"/>
      <c r="F436" s="38">
        <f>Source!AN632</f>
        <v>0.38</v>
      </c>
      <c r="G436" s="37" t="str">
        <f>Source!DF632</f>
        <v>*1,25)*1,1</v>
      </c>
      <c r="H436" s="35">
        <f>Source!AV633</f>
        <v>1.0669999999999999</v>
      </c>
      <c r="I436" s="40">
        <f>Source!R632</f>
        <v>0.56000000000000005</v>
      </c>
      <c r="J436" s="35">
        <f>IF(Source!BS633&lt;&gt; 0, Source!BS633, 1)</f>
        <v>54.99</v>
      </c>
      <c r="K436" s="40">
        <f>Source!R633</f>
        <v>30.79</v>
      </c>
    </row>
    <row r="437" spans="1:29" ht="14.25" x14ac:dyDescent="0.2">
      <c r="A437" s="34"/>
      <c r="B437" s="34"/>
      <c r="C437" s="34" t="s">
        <v>903</v>
      </c>
      <c r="D437" s="36"/>
      <c r="E437" s="35"/>
      <c r="F437" s="38">
        <f>Source!AL632</f>
        <v>27.51</v>
      </c>
      <c r="G437" s="37" t="str">
        <f>Source!DD632</f>
        <v/>
      </c>
      <c r="H437" s="35">
        <f>Source!AW633</f>
        <v>1</v>
      </c>
      <c r="I437" s="38">
        <f>Source!P632</f>
        <v>27.51</v>
      </c>
      <c r="J437" s="35">
        <f>IF(Source!BC633&lt;&gt; 0, Source!BC633, 1)</f>
        <v>5.6</v>
      </c>
      <c r="K437" s="38">
        <f>Source!P633</f>
        <v>154.06</v>
      </c>
    </row>
    <row r="438" spans="1:29" ht="141.75" x14ac:dyDescent="0.2">
      <c r="A438" s="34" t="s">
        <v>334</v>
      </c>
      <c r="B438" s="34" t="s">
        <v>931</v>
      </c>
      <c r="C438" s="34" t="s">
        <v>336</v>
      </c>
      <c r="D438" s="36" t="str">
        <f>Source!H634</f>
        <v>КОМПЛЕКТ</v>
      </c>
      <c r="E438" s="35">
        <f>Source!I634</f>
        <v>1</v>
      </c>
      <c r="F438" s="38">
        <f>Source!AK634</f>
        <v>7821.48</v>
      </c>
      <c r="G438" s="41" t="s">
        <v>3</v>
      </c>
      <c r="H438" s="35">
        <f>Source!AW635</f>
        <v>1</v>
      </c>
      <c r="I438" s="38">
        <f>Source!O634</f>
        <v>7821.48</v>
      </c>
      <c r="J438" s="35">
        <f>IF(Source!BC635&lt;&gt; 0, Source!BC635, 1)</f>
        <v>9.99</v>
      </c>
      <c r="K438" s="38">
        <f>Source!O635</f>
        <v>78136.59</v>
      </c>
      <c r="Q438">
        <f>Source!X634</f>
        <v>0</v>
      </c>
      <c r="R438">
        <f>Source!X635</f>
        <v>0</v>
      </c>
      <c r="S438">
        <f>Source!Y634</f>
        <v>0</v>
      </c>
      <c r="T438">
        <f>Source!Y635</f>
        <v>0</v>
      </c>
      <c r="U438">
        <f>ROUND((175/100)*ROUND(Source!R634, 2), 2)</f>
        <v>0</v>
      </c>
      <c r="V438">
        <f>ROUND((0/100)*ROUND(Source!R635, 2), 2)</f>
        <v>0</v>
      </c>
      <c r="AC438">
        <v>3</v>
      </c>
    </row>
    <row r="439" spans="1:29" ht="14.25" x14ac:dyDescent="0.2">
      <c r="A439" s="34"/>
      <c r="B439" s="34"/>
      <c r="C439" s="34" t="s">
        <v>904</v>
      </c>
      <c r="D439" s="36" t="s">
        <v>905</v>
      </c>
      <c r="E439" s="35">
        <f>Source!BZ633</f>
        <v>109</v>
      </c>
      <c r="F439" s="38"/>
      <c r="G439" s="37"/>
      <c r="H439" s="35"/>
      <c r="I439" s="38">
        <f>SUM(Q433:Q438)</f>
        <v>26.69</v>
      </c>
      <c r="J439" s="35">
        <f>Source!AT633</f>
        <v>109</v>
      </c>
      <c r="K439" s="38">
        <f>SUM(R433:R438)</f>
        <v>1467.9</v>
      </c>
    </row>
    <row r="440" spans="1:29" ht="14.25" x14ac:dyDescent="0.2">
      <c r="A440" s="34"/>
      <c r="B440" s="34"/>
      <c r="C440" s="34" t="s">
        <v>906</v>
      </c>
      <c r="D440" s="36" t="s">
        <v>905</v>
      </c>
      <c r="E440" s="35">
        <f>Source!CA633</f>
        <v>61</v>
      </c>
      <c r="F440" s="38"/>
      <c r="G440" s="37"/>
      <c r="H440" s="35"/>
      <c r="I440" s="38">
        <f>SUM(S433:S439)</f>
        <v>14.94</v>
      </c>
      <c r="J440" s="35">
        <f>Source!AU633</f>
        <v>61</v>
      </c>
      <c r="K440" s="38">
        <f>SUM(T433:T439)</f>
        <v>821.49</v>
      </c>
    </row>
    <row r="441" spans="1:29" ht="28.5" x14ac:dyDescent="0.2">
      <c r="A441" s="42"/>
      <c r="B441" s="42"/>
      <c r="C441" s="42" t="s">
        <v>907</v>
      </c>
      <c r="D441" s="43" t="s">
        <v>908</v>
      </c>
      <c r="E441" s="44">
        <f>Source!AQ632</f>
        <v>1.41</v>
      </c>
      <c r="F441" s="45"/>
      <c r="G441" s="46" t="str">
        <f>Source!DI632</f>
        <v>*1,15)*1,1</v>
      </c>
      <c r="H441" s="44">
        <f>Source!AV633</f>
        <v>1.0669999999999999</v>
      </c>
      <c r="I441" s="45">
        <f>Source!U632</f>
        <v>1.9031545499999996</v>
      </c>
      <c r="J441" s="44"/>
      <c r="K441" s="45"/>
    </row>
    <row r="442" spans="1:29" ht="15" x14ac:dyDescent="0.2">
      <c r="C442" s="47" t="s">
        <v>909</v>
      </c>
      <c r="H442" s="48">
        <f>I434+I435+I437+I439+I440+SUM(I438:I438)</f>
        <v>7918.3499999999995</v>
      </c>
      <c r="I442" s="48"/>
      <c r="J442" s="48">
        <f>K434+K435+K437+K439+K440+SUM(K438:K438)</f>
        <v>81956.75</v>
      </c>
      <c r="K442" s="48"/>
      <c r="O442" s="49">
        <f>I434+I435+I437+I439+I440+SUM(I438:I438)</f>
        <v>7918.3499999999995</v>
      </c>
      <c r="P442" s="49">
        <f>K434+K435+K437+K439+K440+SUM(K438:K438)</f>
        <v>81956.75</v>
      </c>
    </row>
    <row r="444" spans="1:29" ht="78" x14ac:dyDescent="0.2">
      <c r="A444" s="34">
        <v>32</v>
      </c>
      <c r="B444" s="34" t="s">
        <v>932</v>
      </c>
      <c r="C444" s="34" t="s">
        <v>340</v>
      </c>
      <c r="D444" s="36" t="str">
        <f>Source!H636</f>
        <v>10 комплектов</v>
      </c>
      <c r="E444" s="35">
        <f>Source!I636</f>
        <v>0.1</v>
      </c>
      <c r="F444" s="38"/>
      <c r="G444" s="37"/>
      <c r="H444" s="35"/>
      <c r="I444" s="38"/>
      <c r="J444" s="35"/>
      <c r="K444" s="38"/>
      <c r="Q444">
        <f>Source!X636</f>
        <v>11.86</v>
      </c>
      <c r="R444">
        <f>Source!X637</f>
        <v>652.14</v>
      </c>
      <c r="S444">
        <f>Source!Y636</f>
        <v>6.64</v>
      </c>
      <c r="T444">
        <f>Source!Y637</f>
        <v>364.96</v>
      </c>
      <c r="U444">
        <f>ROUND((175/100)*ROUND(Source!R636, 2), 2)</f>
        <v>1.1000000000000001</v>
      </c>
      <c r="V444">
        <f>ROUND((0/100)*ROUND(Source!R637, 2), 2)</f>
        <v>0</v>
      </c>
      <c r="AC444">
        <v>0</v>
      </c>
    </row>
    <row r="445" spans="1:29" x14ac:dyDescent="0.2">
      <c r="C445" s="39" t="str">
        <f>"Объем: "&amp;Source!I636&amp;"=1/"&amp;"10"</f>
        <v>Объем: 0,1=1/10</v>
      </c>
    </row>
    <row r="446" spans="1:29" ht="28.5" x14ac:dyDescent="0.2">
      <c r="A446" s="34"/>
      <c r="B446" s="34"/>
      <c r="C446" s="34" t="s">
        <v>900</v>
      </c>
      <c r="D446" s="36"/>
      <c r="E446" s="35"/>
      <c r="F446" s="38">
        <f>Source!AO636</f>
        <v>75.959999999999994</v>
      </c>
      <c r="G446" s="37" t="str">
        <f>Source!DG636</f>
        <v>*1,15)*1,1</v>
      </c>
      <c r="H446" s="35">
        <f>Source!AV637</f>
        <v>1.0669999999999999</v>
      </c>
      <c r="I446" s="38">
        <f>Source!S636</f>
        <v>10.25</v>
      </c>
      <c r="J446" s="35">
        <f>IF(Source!BA637&lt;&gt; 0, Source!BA637, 1)</f>
        <v>54.99</v>
      </c>
      <c r="K446" s="38">
        <f>Source!S637</f>
        <v>563.65</v>
      </c>
    </row>
    <row r="447" spans="1:29" ht="28.5" x14ac:dyDescent="0.2">
      <c r="A447" s="34"/>
      <c r="B447" s="34"/>
      <c r="C447" s="34" t="s">
        <v>901</v>
      </c>
      <c r="D447" s="36"/>
      <c r="E447" s="35"/>
      <c r="F447" s="38">
        <f>Source!AM636</f>
        <v>28.43</v>
      </c>
      <c r="G447" s="37" t="str">
        <f>Source!DE636</f>
        <v>*1,25)*1,1</v>
      </c>
      <c r="H447" s="35">
        <f>Source!AV637</f>
        <v>1.0669999999999999</v>
      </c>
      <c r="I447" s="38">
        <f>Source!Q636</f>
        <v>4.17</v>
      </c>
      <c r="J447" s="35">
        <f>IF(Source!BB637&lt;&gt; 0, Source!BB637, 1)</f>
        <v>16.25</v>
      </c>
      <c r="K447" s="38">
        <f>Source!Q637</f>
        <v>67.760000000000005</v>
      </c>
    </row>
    <row r="448" spans="1:29" ht="28.5" x14ac:dyDescent="0.2">
      <c r="A448" s="34"/>
      <c r="B448" s="34"/>
      <c r="C448" s="34" t="s">
        <v>902</v>
      </c>
      <c r="D448" s="36"/>
      <c r="E448" s="35"/>
      <c r="F448" s="38">
        <f>Source!AN636</f>
        <v>4.29</v>
      </c>
      <c r="G448" s="37" t="str">
        <f>Source!DF636</f>
        <v>*1,25)*1,1</v>
      </c>
      <c r="H448" s="35">
        <f>Source!AV637</f>
        <v>1.0669999999999999</v>
      </c>
      <c r="I448" s="40">
        <f>Source!R636</f>
        <v>0.63</v>
      </c>
      <c r="J448" s="35">
        <f>IF(Source!BS637&lt;&gt; 0, Source!BS637, 1)</f>
        <v>54.99</v>
      </c>
      <c r="K448" s="40">
        <f>Source!R637</f>
        <v>34.64</v>
      </c>
    </row>
    <row r="449" spans="1:29" ht="14.25" x14ac:dyDescent="0.2">
      <c r="A449" s="34"/>
      <c r="B449" s="34"/>
      <c r="C449" s="34" t="s">
        <v>903</v>
      </c>
      <c r="D449" s="36"/>
      <c r="E449" s="35"/>
      <c r="F449" s="38">
        <f>Source!AL636</f>
        <v>85.7</v>
      </c>
      <c r="G449" s="37" t="str">
        <f>Source!DD636</f>
        <v/>
      </c>
      <c r="H449" s="35">
        <f>Source!AW637</f>
        <v>1</v>
      </c>
      <c r="I449" s="38">
        <f>Source!P636</f>
        <v>8.57</v>
      </c>
      <c r="J449" s="35">
        <f>IF(Source!BC637&lt;&gt; 0, Source!BC637, 1)</f>
        <v>5.48</v>
      </c>
      <c r="K449" s="38">
        <f>Source!P637</f>
        <v>46.96</v>
      </c>
    </row>
    <row r="450" spans="1:29" ht="14.25" x14ac:dyDescent="0.2">
      <c r="A450" s="34" t="s">
        <v>343</v>
      </c>
      <c r="B450" s="34" t="str">
        <f>Source!F638</f>
        <v>1.17-2-8</v>
      </c>
      <c r="C450" s="34" t="s">
        <v>345</v>
      </c>
      <c r="D450" s="36" t="str">
        <f>Source!H638</f>
        <v>шт.</v>
      </c>
      <c r="E450" s="35">
        <f>Source!I638</f>
        <v>1</v>
      </c>
      <c r="F450" s="38">
        <f>Source!AK638</f>
        <v>92.11</v>
      </c>
      <c r="G450" s="41" t="s">
        <v>3</v>
      </c>
      <c r="H450" s="35">
        <f>Source!AW639</f>
        <v>1</v>
      </c>
      <c r="I450" s="38">
        <f>Source!O638</f>
        <v>92.11</v>
      </c>
      <c r="J450" s="35">
        <f>IF(Source!BC639&lt;&gt; 0, Source!BC639, 1)</f>
        <v>9.74</v>
      </c>
      <c r="K450" s="38">
        <f>Source!O639</f>
        <v>897.15</v>
      </c>
      <c r="Q450">
        <f>Source!X638</f>
        <v>0</v>
      </c>
      <c r="R450">
        <f>Source!X639</f>
        <v>0</v>
      </c>
      <c r="S450">
        <f>Source!Y638</f>
        <v>0</v>
      </c>
      <c r="T450">
        <f>Source!Y639</f>
        <v>0</v>
      </c>
      <c r="U450">
        <f>ROUND((175/100)*ROUND(Source!R638, 2), 2)</f>
        <v>0</v>
      </c>
      <c r="V450">
        <f>ROUND((0/100)*ROUND(Source!R639, 2), 2)</f>
        <v>0</v>
      </c>
      <c r="AC450">
        <v>3</v>
      </c>
    </row>
    <row r="451" spans="1:29" ht="69.75" x14ac:dyDescent="0.2">
      <c r="A451" s="34" t="s">
        <v>347</v>
      </c>
      <c r="B451" s="34" t="str">
        <f>Source!F640</f>
        <v>КА 5</v>
      </c>
      <c r="C451" s="34" t="s">
        <v>933</v>
      </c>
      <c r="D451" s="36" t="str">
        <f>Source!H640</f>
        <v>шт.</v>
      </c>
      <c r="E451" s="35">
        <f>Source!I640</f>
        <v>1</v>
      </c>
      <c r="F451" s="38">
        <f>Source!AK640</f>
        <v>781.09</v>
      </c>
      <c r="G451" s="41" t="s">
        <v>3</v>
      </c>
      <c r="H451" s="35">
        <f>Source!AW641</f>
        <v>1</v>
      </c>
      <c r="I451" s="38">
        <f>Source!O640</f>
        <v>781.09</v>
      </c>
      <c r="J451" s="35">
        <f>IF(Source!BC641&lt;&gt; 0, Source!BC641, 1)</f>
        <v>9.8800000000000008</v>
      </c>
      <c r="K451" s="38">
        <f>Source!O641</f>
        <v>7717.17</v>
      </c>
      <c r="Q451">
        <f>Source!X640</f>
        <v>0</v>
      </c>
      <c r="R451">
        <f>Source!X641</f>
        <v>0</v>
      </c>
      <c r="S451">
        <f>Source!Y640</f>
        <v>0</v>
      </c>
      <c r="T451">
        <f>Source!Y641</f>
        <v>0</v>
      </c>
      <c r="U451">
        <f>ROUND((175/100)*ROUND(Source!R640, 2), 2)</f>
        <v>0</v>
      </c>
      <c r="V451">
        <f>ROUND((0/100)*ROUND(Source!R641, 2), 2)</f>
        <v>0</v>
      </c>
      <c r="AC451">
        <v>3</v>
      </c>
    </row>
    <row r="452" spans="1:29" ht="14.25" x14ac:dyDescent="0.2">
      <c r="A452" s="34"/>
      <c r="B452" s="34"/>
      <c r="C452" s="34" t="s">
        <v>904</v>
      </c>
      <c r="D452" s="36" t="s">
        <v>905</v>
      </c>
      <c r="E452" s="35">
        <f>Source!BZ637</f>
        <v>109</v>
      </c>
      <c r="F452" s="38"/>
      <c r="G452" s="37"/>
      <c r="H452" s="35"/>
      <c r="I452" s="38">
        <f>SUM(Q444:Q451)</f>
        <v>11.86</v>
      </c>
      <c r="J452" s="35">
        <f>Source!AT637</f>
        <v>109</v>
      </c>
      <c r="K452" s="38">
        <f>SUM(R444:R451)</f>
        <v>652.14</v>
      </c>
    </row>
    <row r="453" spans="1:29" ht="14.25" x14ac:dyDescent="0.2">
      <c r="A453" s="34"/>
      <c r="B453" s="34"/>
      <c r="C453" s="34" t="s">
        <v>906</v>
      </c>
      <c r="D453" s="36" t="s">
        <v>905</v>
      </c>
      <c r="E453" s="35">
        <f>Source!CA637</f>
        <v>61</v>
      </c>
      <c r="F453" s="38"/>
      <c r="G453" s="37"/>
      <c r="H453" s="35"/>
      <c r="I453" s="38">
        <f>SUM(S444:S452)</f>
        <v>6.64</v>
      </c>
      <c r="J453" s="35">
        <f>Source!AU637</f>
        <v>61</v>
      </c>
      <c r="K453" s="38">
        <f>SUM(T444:T452)</f>
        <v>364.96</v>
      </c>
    </row>
    <row r="454" spans="1:29" ht="28.5" x14ac:dyDescent="0.2">
      <c r="A454" s="42"/>
      <c r="B454" s="42"/>
      <c r="C454" s="42" t="s">
        <v>907</v>
      </c>
      <c r="D454" s="43" t="s">
        <v>908</v>
      </c>
      <c r="E454" s="44">
        <f>Source!AQ636</f>
        <v>6.33</v>
      </c>
      <c r="F454" s="45"/>
      <c r="G454" s="46" t="str">
        <f>Source!DI636</f>
        <v>*1,15)*1,1</v>
      </c>
      <c r="H454" s="44">
        <f>Source!AV637</f>
        <v>1.0669999999999999</v>
      </c>
      <c r="I454" s="45">
        <f>Source!U636</f>
        <v>0.85439491499999998</v>
      </c>
      <c r="J454" s="44"/>
      <c r="K454" s="45"/>
    </row>
    <row r="455" spans="1:29" ht="15" x14ac:dyDescent="0.2">
      <c r="C455" s="47" t="s">
        <v>909</v>
      </c>
      <c r="H455" s="48">
        <f>I446+I447+I449+I452+I453+SUM(I450:I451)</f>
        <v>914.69</v>
      </c>
      <c r="I455" s="48"/>
      <c r="J455" s="48">
        <f>K446+K447+K449+K452+K453+SUM(K450:K451)</f>
        <v>10309.789999999999</v>
      </c>
      <c r="K455" s="48"/>
      <c r="O455" s="49">
        <f>I446+I447+I449+I452+I453+SUM(I450:I451)</f>
        <v>914.69</v>
      </c>
      <c r="P455" s="49">
        <f>K446+K447+K449+K452+K453+SUM(K450:K451)</f>
        <v>10309.789999999999</v>
      </c>
    </row>
    <row r="457" spans="1:29" ht="78" x14ac:dyDescent="0.2">
      <c r="A457" s="34">
        <v>33</v>
      </c>
      <c r="B457" s="34" t="s">
        <v>934</v>
      </c>
      <c r="C457" s="34" t="s">
        <v>353</v>
      </c>
      <c r="D457" s="36" t="str">
        <f>Source!H642</f>
        <v>1 комплект</v>
      </c>
      <c r="E457" s="35">
        <f>Source!I642</f>
        <v>12</v>
      </c>
      <c r="F457" s="38"/>
      <c r="G457" s="37"/>
      <c r="H457" s="35"/>
      <c r="I457" s="38"/>
      <c r="J457" s="35"/>
      <c r="K457" s="38"/>
      <c r="Q457">
        <f>Source!X642</f>
        <v>205</v>
      </c>
      <c r="R457">
        <f>Source!X643</f>
        <v>11272.75</v>
      </c>
      <c r="S457">
        <f>Source!Y642</f>
        <v>114.72</v>
      </c>
      <c r="T457">
        <f>Source!Y643</f>
        <v>6308.6</v>
      </c>
      <c r="U457">
        <f>ROUND((175/100)*ROUND(Source!R642, 2), 2)</f>
        <v>4.01</v>
      </c>
      <c r="V457">
        <f>ROUND((0/100)*ROUND(Source!R643, 2), 2)</f>
        <v>0</v>
      </c>
      <c r="AC457">
        <v>0</v>
      </c>
    </row>
    <row r="458" spans="1:29" ht="28.5" x14ac:dyDescent="0.2">
      <c r="A458" s="34"/>
      <c r="B458" s="34"/>
      <c r="C458" s="34" t="s">
        <v>900</v>
      </c>
      <c r="D458" s="36"/>
      <c r="E458" s="35"/>
      <c r="F458" s="38">
        <f>Source!AO642</f>
        <v>11.47</v>
      </c>
      <c r="G458" s="37" t="str">
        <f>Source!DG642</f>
        <v>*1,15)*1,1</v>
      </c>
      <c r="H458" s="35">
        <f>Source!AV643</f>
        <v>1.0669999999999999</v>
      </c>
      <c r="I458" s="38">
        <f>Source!S642</f>
        <v>185.78</v>
      </c>
      <c r="J458" s="35">
        <f>IF(Source!BA643&lt;&gt; 0, Source!BA643, 1)</f>
        <v>54.99</v>
      </c>
      <c r="K458" s="38">
        <f>Source!S643</f>
        <v>10216.040000000001</v>
      </c>
    </row>
    <row r="459" spans="1:29" ht="28.5" x14ac:dyDescent="0.2">
      <c r="A459" s="34"/>
      <c r="B459" s="34"/>
      <c r="C459" s="34" t="s">
        <v>901</v>
      </c>
      <c r="D459" s="36"/>
      <c r="E459" s="35"/>
      <c r="F459" s="38">
        <f>Source!AM642</f>
        <v>0.85</v>
      </c>
      <c r="G459" s="37" t="str">
        <f>Source!DE642</f>
        <v>*1,25)*1,1</v>
      </c>
      <c r="H459" s="35">
        <f>Source!AV643</f>
        <v>1.0669999999999999</v>
      </c>
      <c r="I459" s="38">
        <f>Source!Q642</f>
        <v>14.96</v>
      </c>
      <c r="J459" s="35">
        <f>IF(Source!BB643&lt;&gt; 0, Source!BB643, 1)</f>
        <v>16.09</v>
      </c>
      <c r="K459" s="38">
        <f>Source!Q643</f>
        <v>240.71</v>
      </c>
    </row>
    <row r="460" spans="1:29" ht="28.5" x14ac:dyDescent="0.2">
      <c r="A460" s="34"/>
      <c r="B460" s="34"/>
      <c r="C460" s="34" t="s">
        <v>902</v>
      </c>
      <c r="D460" s="36"/>
      <c r="E460" s="35"/>
      <c r="F460" s="38">
        <f>Source!AN642</f>
        <v>0.13</v>
      </c>
      <c r="G460" s="37" t="str">
        <f>Source!DF642</f>
        <v>*1,25)*1,1</v>
      </c>
      <c r="H460" s="35">
        <f>Source!AV643</f>
        <v>1.0669999999999999</v>
      </c>
      <c r="I460" s="40">
        <f>Source!R642</f>
        <v>2.29</v>
      </c>
      <c r="J460" s="35">
        <f>IF(Source!BS643&lt;&gt; 0, Source!BS643, 1)</f>
        <v>54.99</v>
      </c>
      <c r="K460" s="40">
        <f>Source!R643</f>
        <v>125.93</v>
      </c>
    </row>
    <row r="461" spans="1:29" ht="14.25" x14ac:dyDescent="0.2">
      <c r="A461" s="34"/>
      <c r="B461" s="34"/>
      <c r="C461" s="34" t="s">
        <v>903</v>
      </c>
      <c r="D461" s="36"/>
      <c r="E461" s="35"/>
      <c r="F461" s="38">
        <f>Source!AL642</f>
        <v>18.920000000000002</v>
      </c>
      <c r="G461" s="37" t="str">
        <f>Source!DD642</f>
        <v/>
      </c>
      <c r="H461" s="35">
        <f>Source!AW643</f>
        <v>1</v>
      </c>
      <c r="I461" s="38">
        <f>Source!P642</f>
        <v>227.04</v>
      </c>
      <c r="J461" s="35">
        <f>IF(Source!BC643&lt;&gt; 0, Source!BC643, 1)</f>
        <v>7.52</v>
      </c>
      <c r="K461" s="38">
        <f>Source!P643</f>
        <v>1707.34</v>
      </c>
    </row>
    <row r="462" spans="1:29" ht="42.75" x14ac:dyDescent="0.2">
      <c r="A462" s="34" t="s">
        <v>355</v>
      </c>
      <c r="B462" s="34" t="str">
        <f>Source!F644</f>
        <v>1.13-4-2</v>
      </c>
      <c r="C462" s="34" t="s">
        <v>357</v>
      </c>
      <c r="D462" s="36" t="str">
        <f>Source!H644</f>
        <v>шт.</v>
      </c>
      <c r="E462" s="35">
        <f>Source!I644</f>
        <v>12</v>
      </c>
      <c r="F462" s="38">
        <f>Source!AK644</f>
        <v>41.09</v>
      </c>
      <c r="G462" s="41" t="s">
        <v>3</v>
      </c>
      <c r="H462" s="35">
        <f>Source!AW645</f>
        <v>1</v>
      </c>
      <c r="I462" s="38">
        <f>Source!O644</f>
        <v>493.08</v>
      </c>
      <c r="J462" s="35">
        <f>IF(Source!BC645&lt;&gt; 0, Source!BC645, 1)</f>
        <v>12.23</v>
      </c>
      <c r="K462" s="38">
        <f>Source!O645</f>
        <v>6030.37</v>
      </c>
      <c r="Q462">
        <f>Source!X644</f>
        <v>0</v>
      </c>
      <c r="R462">
        <f>Source!X645</f>
        <v>0</v>
      </c>
      <c r="S462">
        <f>Source!Y644</f>
        <v>0</v>
      </c>
      <c r="T462">
        <f>Source!Y645</f>
        <v>0</v>
      </c>
      <c r="U462">
        <f>ROUND((175/100)*ROUND(Source!R644, 2), 2)</f>
        <v>0</v>
      </c>
      <c r="V462">
        <f>ROUND((0/100)*ROUND(Source!R645, 2), 2)</f>
        <v>0</v>
      </c>
      <c r="AC462">
        <v>3</v>
      </c>
    </row>
    <row r="463" spans="1:29" ht="41.25" x14ac:dyDescent="0.2">
      <c r="A463" s="34" t="s">
        <v>359</v>
      </c>
      <c r="B463" s="34" t="str">
        <f>Source!F646</f>
        <v>КА 21</v>
      </c>
      <c r="C463" s="34" t="s">
        <v>935</v>
      </c>
      <c r="D463" s="36" t="str">
        <f>Source!H646</f>
        <v>шт.</v>
      </c>
      <c r="E463" s="35">
        <f>Source!I646</f>
        <v>12</v>
      </c>
      <c r="F463" s="38">
        <f>Source!AK646</f>
        <v>760.09</v>
      </c>
      <c r="G463" s="41" t="s">
        <v>3</v>
      </c>
      <c r="H463" s="35">
        <f>Source!AW647</f>
        <v>1</v>
      </c>
      <c r="I463" s="38">
        <f>Source!O646</f>
        <v>9121.08</v>
      </c>
      <c r="J463" s="35">
        <f>IF(Source!BC647&lt;&gt; 0, Source!BC647, 1)</f>
        <v>9.8800000000000008</v>
      </c>
      <c r="K463" s="38">
        <f>Source!O647</f>
        <v>90116.27</v>
      </c>
      <c r="Q463">
        <f>Source!X646</f>
        <v>0</v>
      </c>
      <c r="R463">
        <f>Source!X647</f>
        <v>0</v>
      </c>
      <c r="S463">
        <f>Source!Y646</f>
        <v>0</v>
      </c>
      <c r="T463">
        <f>Source!Y647</f>
        <v>0</v>
      </c>
      <c r="U463">
        <f>ROUND((175/100)*ROUND(Source!R646, 2), 2)</f>
        <v>0</v>
      </c>
      <c r="V463">
        <f>ROUND((0/100)*ROUND(Source!R647, 2), 2)</f>
        <v>0</v>
      </c>
      <c r="AC463">
        <v>3</v>
      </c>
    </row>
    <row r="464" spans="1:29" ht="14.25" x14ac:dyDescent="0.2">
      <c r="A464" s="34"/>
      <c r="B464" s="34"/>
      <c r="C464" s="34" t="s">
        <v>904</v>
      </c>
      <c r="D464" s="36" t="s">
        <v>905</v>
      </c>
      <c r="E464" s="35">
        <f>Source!BZ643</f>
        <v>109</v>
      </c>
      <c r="F464" s="38"/>
      <c r="G464" s="37"/>
      <c r="H464" s="35"/>
      <c r="I464" s="38">
        <f>SUM(Q457:Q463)</f>
        <v>205</v>
      </c>
      <c r="J464" s="35">
        <f>Source!AT643</f>
        <v>109</v>
      </c>
      <c r="K464" s="38">
        <f>SUM(R457:R463)</f>
        <v>11272.75</v>
      </c>
    </row>
    <row r="465" spans="1:29" ht="14.25" x14ac:dyDescent="0.2">
      <c r="A465" s="34"/>
      <c r="B465" s="34"/>
      <c r="C465" s="34" t="s">
        <v>906</v>
      </c>
      <c r="D465" s="36" t="s">
        <v>905</v>
      </c>
      <c r="E465" s="35">
        <f>Source!CA643</f>
        <v>61</v>
      </c>
      <c r="F465" s="38"/>
      <c r="G465" s="37"/>
      <c r="H465" s="35"/>
      <c r="I465" s="38">
        <f>SUM(S457:S464)</f>
        <v>114.72</v>
      </c>
      <c r="J465" s="35">
        <f>Source!AU643</f>
        <v>61</v>
      </c>
      <c r="K465" s="38">
        <f>SUM(T457:T464)</f>
        <v>6308.6</v>
      </c>
    </row>
    <row r="466" spans="1:29" ht="28.5" x14ac:dyDescent="0.2">
      <c r="A466" s="42"/>
      <c r="B466" s="42"/>
      <c r="C466" s="42" t="s">
        <v>907</v>
      </c>
      <c r="D466" s="43" t="s">
        <v>908</v>
      </c>
      <c r="E466" s="44">
        <f>Source!AQ642</f>
        <v>0.93</v>
      </c>
      <c r="F466" s="45"/>
      <c r="G466" s="46" t="str">
        <f>Source!DI642</f>
        <v>*1,15)*1,1</v>
      </c>
      <c r="H466" s="44">
        <f>Source!AV643</f>
        <v>1.0669999999999999</v>
      </c>
      <c r="I466" s="45">
        <f>Source!U642</f>
        <v>15.0632658</v>
      </c>
      <c r="J466" s="44"/>
      <c r="K466" s="45"/>
    </row>
    <row r="467" spans="1:29" ht="15" x14ac:dyDescent="0.2">
      <c r="C467" s="47" t="s">
        <v>909</v>
      </c>
      <c r="H467" s="48">
        <f>I458+I459+I461+I464+I465+SUM(I462:I463)</f>
        <v>10361.66</v>
      </c>
      <c r="I467" s="48"/>
      <c r="J467" s="48">
        <f>K458+K459+K461+K464+K465+SUM(K462:K463)</f>
        <v>125892.08</v>
      </c>
      <c r="K467" s="48"/>
      <c r="O467" s="49">
        <f>I458+I459+I461+I464+I465+SUM(I462:I463)</f>
        <v>10361.66</v>
      </c>
      <c r="P467" s="49">
        <f>K458+K459+K461+K464+K465+SUM(K462:K463)</f>
        <v>125892.08</v>
      </c>
    </row>
    <row r="469" spans="1:29" ht="78" x14ac:dyDescent="0.2">
      <c r="A469" s="34">
        <v>34</v>
      </c>
      <c r="B469" s="34" t="s">
        <v>929</v>
      </c>
      <c r="C469" s="34" t="s">
        <v>316</v>
      </c>
      <c r="D469" s="36" t="str">
        <f>Source!H648</f>
        <v>1 комплект</v>
      </c>
      <c r="E469" s="35">
        <f>Source!I648</f>
        <v>12</v>
      </c>
      <c r="F469" s="38"/>
      <c r="G469" s="37"/>
      <c r="H469" s="35"/>
      <c r="I469" s="38"/>
      <c r="J469" s="35"/>
      <c r="K469" s="38"/>
      <c r="Q469">
        <f>Source!X648</f>
        <v>259.02</v>
      </c>
      <c r="R469">
        <f>Source!X649</f>
        <v>14243.34</v>
      </c>
      <c r="S469">
        <f>Source!Y648</f>
        <v>144.94999999999999</v>
      </c>
      <c r="T469">
        <f>Source!Y649</f>
        <v>7971.04</v>
      </c>
      <c r="U469">
        <f>ROUND((175/100)*ROUND(Source!R648, 2), 2)</f>
        <v>4.01</v>
      </c>
      <c r="V469">
        <f>ROUND((0/100)*ROUND(Source!R649, 2), 2)</f>
        <v>0</v>
      </c>
      <c r="AC469">
        <v>0</v>
      </c>
    </row>
    <row r="470" spans="1:29" ht="28.5" x14ac:dyDescent="0.2">
      <c r="A470" s="34"/>
      <c r="B470" s="34"/>
      <c r="C470" s="34" t="s">
        <v>900</v>
      </c>
      <c r="D470" s="36"/>
      <c r="E470" s="35"/>
      <c r="F470" s="38">
        <f>Source!AO648</f>
        <v>14.53</v>
      </c>
      <c r="G470" s="37" t="str">
        <f>Source!DG648</f>
        <v>*1,15)*1,1</v>
      </c>
      <c r="H470" s="35">
        <f>Source!AV649</f>
        <v>1.0669999999999999</v>
      </c>
      <c r="I470" s="38">
        <f>Source!S648</f>
        <v>235.34</v>
      </c>
      <c r="J470" s="35">
        <f>IF(Source!BA649&lt;&gt; 0, Source!BA649, 1)</f>
        <v>54.99</v>
      </c>
      <c r="K470" s="38">
        <f>Source!S649</f>
        <v>12941.35</v>
      </c>
    </row>
    <row r="471" spans="1:29" ht="28.5" x14ac:dyDescent="0.2">
      <c r="A471" s="34"/>
      <c r="B471" s="34"/>
      <c r="C471" s="34" t="s">
        <v>901</v>
      </c>
      <c r="D471" s="36"/>
      <c r="E471" s="35"/>
      <c r="F471" s="38">
        <f>Source!AM648</f>
        <v>0.89</v>
      </c>
      <c r="G471" s="37" t="str">
        <f>Source!DE648</f>
        <v>*1,25)*1,1</v>
      </c>
      <c r="H471" s="35">
        <f>Source!AV649</f>
        <v>1.0669999999999999</v>
      </c>
      <c r="I471" s="38">
        <f>Source!Q648</f>
        <v>15.67</v>
      </c>
      <c r="J471" s="35">
        <f>IF(Source!BB649&lt;&gt; 0, Source!BB649, 1)</f>
        <v>15.82</v>
      </c>
      <c r="K471" s="38">
        <f>Source!Q649</f>
        <v>247.9</v>
      </c>
    </row>
    <row r="472" spans="1:29" ht="28.5" x14ac:dyDescent="0.2">
      <c r="A472" s="34"/>
      <c r="B472" s="34"/>
      <c r="C472" s="34" t="s">
        <v>902</v>
      </c>
      <c r="D472" s="36"/>
      <c r="E472" s="35"/>
      <c r="F472" s="38">
        <f>Source!AN648</f>
        <v>0.13</v>
      </c>
      <c r="G472" s="37" t="str">
        <f>Source!DF648</f>
        <v>*1,25)*1,1</v>
      </c>
      <c r="H472" s="35">
        <f>Source!AV649</f>
        <v>1.0669999999999999</v>
      </c>
      <c r="I472" s="40">
        <f>Source!R648</f>
        <v>2.29</v>
      </c>
      <c r="J472" s="35">
        <f>IF(Source!BS649&lt;&gt; 0, Source!BS649, 1)</f>
        <v>54.99</v>
      </c>
      <c r="K472" s="40">
        <f>Source!R649</f>
        <v>125.93</v>
      </c>
    </row>
    <row r="473" spans="1:29" ht="14.25" x14ac:dyDescent="0.2">
      <c r="A473" s="34"/>
      <c r="B473" s="34"/>
      <c r="C473" s="34" t="s">
        <v>903</v>
      </c>
      <c r="D473" s="36"/>
      <c r="E473" s="35"/>
      <c r="F473" s="38">
        <f>Source!AL648</f>
        <v>27.49</v>
      </c>
      <c r="G473" s="37" t="str">
        <f>Source!DD648</f>
        <v/>
      </c>
      <c r="H473" s="35">
        <f>Source!AW649</f>
        <v>1</v>
      </c>
      <c r="I473" s="38">
        <f>Source!P648</f>
        <v>329.88</v>
      </c>
      <c r="J473" s="35">
        <f>IF(Source!BC649&lt;&gt; 0, Source!BC649, 1)</f>
        <v>5.6</v>
      </c>
      <c r="K473" s="38">
        <f>Source!P649</f>
        <v>1847.33</v>
      </c>
    </row>
    <row r="474" spans="1:29" ht="27" x14ac:dyDescent="0.2">
      <c r="A474" s="34" t="s">
        <v>364</v>
      </c>
      <c r="B474" s="34" t="str">
        <f>Source!F650</f>
        <v>КА 22</v>
      </c>
      <c r="C474" s="34" t="s">
        <v>936</v>
      </c>
      <c r="D474" s="36" t="str">
        <f>Source!H650</f>
        <v>шт.</v>
      </c>
      <c r="E474" s="35">
        <f>Source!I650</f>
        <v>12</v>
      </c>
      <c r="F474" s="38">
        <f>Source!AK650</f>
        <v>894.48</v>
      </c>
      <c r="G474" s="41" t="s">
        <v>3</v>
      </c>
      <c r="H474" s="35">
        <f>Source!AW651</f>
        <v>1</v>
      </c>
      <c r="I474" s="38">
        <f>Source!O650</f>
        <v>10733.76</v>
      </c>
      <c r="J474" s="35">
        <f>IF(Source!BC651&lt;&gt; 0, Source!BC651, 1)</f>
        <v>9.8800000000000008</v>
      </c>
      <c r="K474" s="38">
        <f>Source!O651</f>
        <v>106049.55</v>
      </c>
      <c r="Q474">
        <f>Source!X650</f>
        <v>0</v>
      </c>
      <c r="R474">
        <f>Source!X651</f>
        <v>0</v>
      </c>
      <c r="S474">
        <f>Source!Y650</f>
        <v>0</v>
      </c>
      <c r="T474">
        <f>Source!Y651</f>
        <v>0</v>
      </c>
      <c r="U474">
        <f>ROUND((175/100)*ROUND(Source!R650, 2), 2)</f>
        <v>0</v>
      </c>
      <c r="V474">
        <f>ROUND((0/100)*ROUND(Source!R651, 2), 2)</f>
        <v>0</v>
      </c>
      <c r="AC474">
        <v>3</v>
      </c>
    </row>
    <row r="475" spans="1:29" ht="14.25" x14ac:dyDescent="0.2">
      <c r="A475" s="34"/>
      <c r="B475" s="34"/>
      <c r="C475" s="34" t="s">
        <v>904</v>
      </c>
      <c r="D475" s="36" t="s">
        <v>905</v>
      </c>
      <c r="E475" s="35">
        <f>Source!BZ649</f>
        <v>109</v>
      </c>
      <c r="F475" s="38"/>
      <c r="G475" s="37"/>
      <c r="H475" s="35"/>
      <c r="I475" s="38">
        <f>SUM(Q469:Q474)</f>
        <v>259.02</v>
      </c>
      <c r="J475" s="35">
        <f>Source!AT649</f>
        <v>109</v>
      </c>
      <c r="K475" s="38">
        <f>SUM(R469:R474)</f>
        <v>14243.34</v>
      </c>
    </row>
    <row r="476" spans="1:29" ht="14.25" x14ac:dyDescent="0.2">
      <c r="A476" s="34"/>
      <c r="B476" s="34"/>
      <c r="C476" s="34" t="s">
        <v>906</v>
      </c>
      <c r="D476" s="36" t="s">
        <v>905</v>
      </c>
      <c r="E476" s="35">
        <f>Source!CA649</f>
        <v>61</v>
      </c>
      <c r="F476" s="38"/>
      <c r="G476" s="37"/>
      <c r="H476" s="35"/>
      <c r="I476" s="38">
        <f>SUM(S469:S475)</f>
        <v>144.94999999999999</v>
      </c>
      <c r="J476" s="35">
        <f>Source!AU649</f>
        <v>61</v>
      </c>
      <c r="K476" s="38">
        <f>SUM(T469:T475)</f>
        <v>7971.04</v>
      </c>
    </row>
    <row r="477" spans="1:29" ht="28.5" x14ac:dyDescent="0.2">
      <c r="A477" s="42"/>
      <c r="B477" s="42"/>
      <c r="C477" s="42" t="s">
        <v>907</v>
      </c>
      <c r="D477" s="43" t="s">
        <v>908</v>
      </c>
      <c r="E477" s="44">
        <f>Source!AQ648</f>
        <v>1.1499999999999999</v>
      </c>
      <c r="F477" s="45"/>
      <c r="G477" s="46" t="str">
        <f>Source!DI648</f>
        <v>*1,15)*1,1</v>
      </c>
      <c r="H477" s="44">
        <f>Source!AV649</f>
        <v>1.0669999999999999</v>
      </c>
      <c r="I477" s="45">
        <f>Source!U648</f>
        <v>18.626618999999998</v>
      </c>
      <c r="J477" s="44"/>
      <c r="K477" s="45"/>
    </row>
    <row r="478" spans="1:29" ht="15" x14ac:dyDescent="0.2">
      <c r="C478" s="47" t="s">
        <v>909</v>
      </c>
      <c r="H478" s="48">
        <f>I470+I471+I473+I475+I476+SUM(I474:I474)</f>
        <v>11718.62</v>
      </c>
      <c r="I478" s="48"/>
      <c r="J478" s="48">
        <f>K470+K471+K473+K475+K476+SUM(K474:K474)</f>
        <v>143300.51</v>
      </c>
      <c r="K478" s="48"/>
      <c r="O478" s="49">
        <f>I470+I471+I473+I475+I476+SUM(I474:I474)</f>
        <v>11718.62</v>
      </c>
      <c r="P478" s="49">
        <f>K470+K471+K473+K475+K476+SUM(K474:K474)</f>
        <v>143300.51</v>
      </c>
    </row>
    <row r="480" spans="1:29" ht="141.75" x14ac:dyDescent="0.2">
      <c r="A480" s="34">
        <v>35</v>
      </c>
      <c r="B480" s="34" t="s">
        <v>937</v>
      </c>
      <c r="C480" s="34" t="s">
        <v>370</v>
      </c>
      <c r="D480" s="36" t="str">
        <f>Source!H652</f>
        <v>1 комплект</v>
      </c>
      <c r="E480" s="35">
        <f>Source!I652</f>
        <v>6</v>
      </c>
      <c r="F480" s="38"/>
      <c r="G480" s="37"/>
      <c r="H480" s="35"/>
      <c r="I480" s="38"/>
      <c r="J480" s="35"/>
      <c r="K480" s="38"/>
      <c r="Q480">
        <f>Source!X652</f>
        <v>52</v>
      </c>
      <c r="R480">
        <f>Source!X653</f>
        <v>2859.69</v>
      </c>
      <c r="S480">
        <f>Source!Y652</f>
        <v>29.1</v>
      </c>
      <c r="T480">
        <f>Source!Y653</f>
        <v>1600.38</v>
      </c>
      <c r="U480">
        <f>ROUND((175/100)*ROUND(Source!R652, 2), 2)</f>
        <v>2</v>
      </c>
      <c r="V480">
        <f>ROUND((0/100)*ROUND(Source!R653, 2), 2)</f>
        <v>0</v>
      </c>
      <c r="AC480">
        <v>0</v>
      </c>
    </row>
    <row r="481" spans="1:29" ht="28.5" x14ac:dyDescent="0.2">
      <c r="A481" s="34"/>
      <c r="B481" s="34"/>
      <c r="C481" s="34" t="s">
        <v>900</v>
      </c>
      <c r="D481" s="36"/>
      <c r="E481" s="35"/>
      <c r="F481" s="38">
        <f>Source!AO652</f>
        <v>5.75</v>
      </c>
      <c r="G481" s="37" t="str">
        <f>Source!DG652</f>
        <v>*1,15)*1,1</v>
      </c>
      <c r="H481" s="35">
        <f>Source!AV653</f>
        <v>1.0669999999999999</v>
      </c>
      <c r="I481" s="38">
        <f>Source!S652</f>
        <v>46.57</v>
      </c>
      <c r="J481" s="35">
        <f>IF(Source!BA653&lt;&gt; 0, Source!BA653, 1)</f>
        <v>54.99</v>
      </c>
      <c r="K481" s="38">
        <f>Source!S653</f>
        <v>2560.88</v>
      </c>
    </row>
    <row r="482" spans="1:29" ht="28.5" x14ac:dyDescent="0.2">
      <c r="A482" s="34"/>
      <c r="B482" s="34"/>
      <c r="C482" s="34" t="s">
        <v>901</v>
      </c>
      <c r="D482" s="36"/>
      <c r="E482" s="35"/>
      <c r="F482" s="38">
        <f>Source!AM652</f>
        <v>0.83</v>
      </c>
      <c r="G482" s="37" t="str">
        <f>Source!DE652</f>
        <v>*1,25)*1,1</v>
      </c>
      <c r="H482" s="35">
        <f>Source!AV653</f>
        <v>1.0669999999999999</v>
      </c>
      <c r="I482" s="38">
        <f>Source!Q652</f>
        <v>7.31</v>
      </c>
      <c r="J482" s="35">
        <f>IF(Source!BB653&lt;&gt; 0, Source!BB653, 1)</f>
        <v>16.329999999999998</v>
      </c>
      <c r="K482" s="38">
        <f>Source!Q653</f>
        <v>119.37</v>
      </c>
    </row>
    <row r="483" spans="1:29" ht="28.5" x14ac:dyDescent="0.2">
      <c r="A483" s="34"/>
      <c r="B483" s="34"/>
      <c r="C483" s="34" t="s">
        <v>902</v>
      </c>
      <c r="D483" s="36"/>
      <c r="E483" s="35"/>
      <c r="F483" s="38">
        <f>Source!AN652</f>
        <v>0.13</v>
      </c>
      <c r="G483" s="37" t="str">
        <f>Source!DF652</f>
        <v>*1,25)*1,1</v>
      </c>
      <c r="H483" s="35">
        <f>Source!AV653</f>
        <v>1.0669999999999999</v>
      </c>
      <c r="I483" s="40">
        <f>Source!R652</f>
        <v>1.1399999999999999</v>
      </c>
      <c r="J483" s="35">
        <f>IF(Source!BS653&lt;&gt; 0, Source!BS653, 1)</f>
        <v>54.99</v>
      </c>
      <c r="K483" s="40">
        <f>Source!R653</f>
        <v>62.69</v>
      </c>
    </row>
    <row r="484" spans="1:29" ht="14.25" x14ac:dyDescent="0.2">
      <c r="A484" s="34"/>
      <c r="B484" s="34"/>
      <c r="C484" s="34" t="s">
        <v>903</v>
      </c>
      <c r="D484" s="36"/>
      <c r="E484" s="35"/>
      <c r="F484" s="38">
        <f>Source!AL652</f>
        <v>1.9</v>
      </c>
      <c r="G484" s="37" t="str">
        <f>Source!DD652</f>
        <v/>
      </c>
      <c r="H484" s="35">
        <f>Source!AW653</f>
        <v>1</v>
      </c>
      <c r="I484" s="38">
        <f>Source!P652</f>
        <v>11.4</v>
      </c>
      <c r="J484" s="35">
        <f>IF(Source!BC653&lt;&gt; 0, Source!BC653, 1)</f>
        <v>11.68</v>
      </c>
      <c r="K484" s="38">
        <f>Source!P653</f>
        <v>133.15</v>
      </c>
    </row>
    <row r="485" spans="1:29" ht="141.75" x14ac:dyDescent="0.2">
      <c r="A485" s="34" t="s">
        <v>372</v>
      </c>
      <c r="B485" s="34" t="s">
        <v>939</v>
      </c>
      <c r="C485" s="34" t="s">
        <v>938</v>
      </c>
      <c r="D485" s="36" t="str">
        <f>Source!H654</f>
        <v>шт.</v>
      </c>
      <c r="E485" s="35">
        <f>Source!I654</f>
        <v>6</v>
      </c>
      <c r="F485" s="38">
        <f>Source!AK654</f>
        <v>1097.3499999999999</v>
      </c>
      <c r="G485" s="41" t="s">
        <v>3</v>
      </c>
      <c r="H485" s="35">
        <f>Source!AW655</f>
        <v>1</v>
      </c>
      <c r="I485" s="38">
        <f>Source!O654</f>
        <v>6584.1</v>
      </c>
      <c r="J485" s="35">
        <f>IF(Source!BC655&lt;&gt; 0, Source!BC655, 1)</f>
        <v>9.8800000000000008</v>
      </c>
      <c r="K485" s="38">
        <f>Source!O655</f>
        <v>65050.91</v>
      </c>
      <c r="Q485">
        <f>Source!X654</f>
        <v>0</v>
      </c>
      <c r="R485">
        <f>Source!X655</f>
        <v>0</v>
      </c>
      <c r="S485">
        <f>Source!Y654</f>
        <v>0</v>
      </c>
      <c r="T485">
        <f>Source!Y655</f>
        <v>0</v>
      </c>
      <c r="U485">
        <f>ROUND((175/100)*ROUND(Source!R654, 2), 2)</f>
        <v>0</v>
      </c>
      <c r="V485">
        <f>ROUND((0/100)*ROUND(Source!R655, 2), 2)</f>
        <v>0</v>
      </c>
      <c r="AC485">
        <v>3</v>
      </c>
    </row>
    <row r="486" spans="1:29" ht="14.25" x14ac:dyDescent="0.2">
      <c r="A486" s="34"/>
      <c r="B486" s="34"/>
      <c r="C486" s="34" t="s">
        <v>904</v>
      </c>
      <c r="D486" s="36" t="s">
        <v>905</v>
      </c>
      <c r="E486" s="35">
        <f>Source!BZ653</f>
        <v>109</v>
      </c>
      <c r="F486" s="38"/>
      <c r="G486" s="37"/>
      <c r="H486" s="35"/>
      <c r="I486" s="38">
        <f>SUM(Q480:Q485)</f>
        <v>52</v>
      </c>
      <c r="J486" s="35">
        <f>Source!AT653</f>
        <v>109</v>
      </c>
      <c r="K486" s="38">
        <f>SUM(R480:R485)</f>
        <v>2859.69</v>
      </c>
    </row>
    <row r="487" spans="1:29" ht="14.25" x14ac:dyDescent="0.2">
      <c r="A487" s="34"/>
      <c r="B487" s="34"/>
      <c r="C487" s="34" t="s">
        <v>906</v>
      </c>
      <c r="D487" s="36" t="s">
        <v>905</v>
      </c>
      <c r="E487" s="35">
        <f>Source!CA653</f>
        <v>61</v>
      </c>
      <c r="F487" s="38"/>
      <c r="G487" s="37"/>
      <c r="H487" s="35"/>
      <c r="I487" s="38">
        <f>SUM(S480:S486)</f>
        <v>29.1</v>
      </c>
      <c r="J487" s="35">
        <f>Source!AU653</f>
        <v>61</v>
      </c>
      <c r="K487" s="38">
        <f>SUM(T480:T486)</f>
        <v>1600.38</v>
      </c>
    </row>
    <row r="488" spans="1:29" ht="28.5" x14ac:dyDescent="0.2">
      <c r="A488" s="42"/>
      <c r="B488" s="42"/>
      <c r="C488" s="42" t="s">
        <v>907</v>
      </c>
      <c r="D488" s="43" t="s">
        <v>908</v>
      </c>
      <c r="E488" s="44">
        <f>Source!AQ652</f>
        <v>0.46</v>
      </c>
      <c r="F488" s="45"/>
      <c r="G488" s="46" t="str">
        <f>Source!DI652</f>
        <v>*1,15)*1,1</v>
      </c>
      <c r="H488" s="44">
        <f>Source!AV653</f>
        <v>1.0669999999999999</v>
      </c>
      <c r="I488" s="45">
        <f>Source!U652</f>
        <v>3.7253238</v>
      </c>
      <c r="J488" s="44"/>
      <c r="K488" s="45"/>
    </row>
    <row r="489" spans="1:29" ht="15" x14ac:dyDescent="0.2">
      <c r="C489" s="47" t="s">
        <v>909</v>
      </c>
      <c r="H489" s="48">
        <f>I481+I482+I484+I486+I487+SUM(I485:I485)</f>
        <v>6730.4800000000005</v>
      </c>
      <c r="I489" s="48"/>
      <c r="J489" s="48">
        <f>K481+K482+K484+K486+K487+SUM(K485:K485)</f>
        <v>72324.38</v>
      </c>
      <c r="K489" s="48"/>
      <c r="O489" s="49">
        <f>I481+I482+I484+I486+I487+SUM(I485:I485)</f>
        <v>6730.4800000000005</v>
      </c>
      <c r="P489" s="49">
        <f>K481+K482+K484+K486+K487+SUM(K485:K485)</f>
        <v>72324.38</v>
      </c>
    </row>
    <row r="491" spans="1:29" ht="78" x14ac:dyDescent="0.2">
      <c r="A491" s="34">
        <v>36</v>
      </c>
      <c r="B491" s="34" t="s">
        <v>932</v>
      </c>
      <c r="C491" s="34" t="s">
        <v>340</v>
      </c>
      <c r="D491" s="36" t="str">
        <f>Source!H656</f>
        <v>10 комплектов</v>
      </c>
      <c r="E491" s="35">
        <f>Source!I656</f>
        <v>0.9</v>
      </c>
      <c r="F491" s="38"/>
      <c r="G491" s="37"/>
      <c r="H491" s="35"/>
      <c r="I491" s="38"/>
      <c r="J491" s="35"/>
      <c r="K491" s="38"/>
      <c r="Q491">
        <f>Source!X656</f>
        <v>106.74</v>
      </c>
      <c r="R491">
        <f>Source!X657</f>
        <v>5869.84</v>
      </c>
      <c r="S491">
        <f>Source!Y656</f>
        <v>59.74</v>
      </c>
      <c r="T491">
        <f>Source!Y657</f>
        <v>3284.95</v>
      </c>
      <c r="U491">
        <f>ROUND((175/100)*ROUND(Source!R656, 2), 2)</f>
        <v>9.91</v>
      </c>
      <c r="V491">
        <f>ROUND((0/100)*ROUND(Source!R657, 2), 2)</f>
        <v>0</v>
      </c>
      <c r="AC491">
        <v>0</v>
      </c>
    </row>
    <row r="492" spans="1:29" x14ac:dyDescent="0.2">
      <c r="C492" s="39" t="str">
        <f>"Объем: "&amp;Source!I656&amp;"=9/"&amp;"10"</f>
        <v>Объем: 0,9=9/10</v>
      </c>
    </row>
    <row r="493" spans="1:29" ht="28.5" x14ac:dyDescent="0.2">
      <c r="A493" s="34"/>
      <c r="B493" s="34"/>
      <c r="C493" s="34" t="s">
        <v>900</v>
      </c>
      <c r="D493" s="36"/>
      <c r="E493" s="35"/>
      <c r="F493" s="38">
        <f>Source!AO656</f>
        <v>75.959999999999994</v>
      </c>
      <c r="G493" s="37" t="str">
        <f>Source!DG656</f>
        <v>*1,15)*1,1</v>
      </c>
      <c r="H493" s="35">
        <f>Source!AV657</f>
        <v>1.0669999999999999</v>
      </c>
      <c r="I493" s="38">
        <f>Source!S656</f>
        <v>92.27</v>
      </c>
      <c r="J493" s="35">
        <f>IF(Source!BA657&lt;&gt; 0, Source!BA657, 1)</f>
        <v>54.99</v>
      </c>
      <c r="K493" s="38">
        <f>Source!S657</f>
        <v>5073.93</v>
      </c>
    </row>
    <row r="494" spans="1:29" ht="28.5" x14ac:dyDescent="0.2">
      <c r="A494" s="34"/>
      <c r="B494" s="34"/>
      <c r="C494" s="34" t="s">
        <v>901</v>
      </c>
      <c r="D494" s="36"/>
      <c r="E494" s="35"/>
      <c r="F494" s="38">
        <f>Source!AM656</f>
        <v>28.43</v>
      </c>
      <c r="G494" s="37" t="str">
        <f>Source!DE656</f>
        <v>*1,25)*1,1</v>
      </c>
      <c r="H494" s="35">
        <f>Source!AV657</f>
        <v>1.0669999999999999</v>
      </c>
      <c r="I494" s="38">
        <f>Source!Q656</f>
        <v>37.54</v>
      </c>
      <c r="J494" s="35">
        <f>IF(Source!BB657&lt;&gt; 0, Source!BB657, 1)</f>
        <v>16.25</v>
      </c>
      <c r="K494" s="38">
        <f>Source!Q657</f>
        <v>610.03</v>
      </c>
    </row>
    <row r="495" spans="1:29" ht="28.5" x14ac:dyDescent="0.2">
      <c r="A495" s="34"/>
      <c r="B495" s="34"/>
      <c r="C495" s="34" t="s">
        <v>902</v>
      </c>
      <c r="D495" s="36"/>
      <c r="E495" s="35"/>
      <c r="F495" s="38">
        <f>Source!AN656</f>
        <v>4.29</v>
      </c>
      <c r="G495" s="37" t="str">
        <f>Source!DF656</f>
        <v>*1,25)*1,1</v>
      </c>
      <c r="H495" s="35">
        <f>Source!AV657</f>
        <v>1.0669999999999999</v>
      </c>
      <c r="I495" s="40">
        <f>Source!R656</f>
        <v>5.66</v>
      </c>
      <c r="J495" s="35">
        <f>IF(Source!BS657&lt;&gt; 0, Source!BS657, 1)</f>
        <v>54.99</v>
      </c>
      <c r="K495" s="40">
        <f>Source!R657</f>
        <v>311.24</v>
      </c>
    </row>
    <row r="496" spans="1:29" ht="14.25" x14ac:dyDescent="0.2">
      <c r="A496" s="34"/>
      <c r="B496" s="34"/>
      <c r="C496" s="34" t="s">
        <v>903</v>
      </c>
      <c r="D496" s="36"/>
      <c r="E496" s="35"/>
      <c r="F496" s="38">
        <f>Source!AL656</f>
        <v>85.7</v>
      </c>
      <c r="G496" s="37" t="str">
        <f>Source!DD656</f>
        <v/>
      </c>
      <c r="H496" s="35">
        <f>Source!AW657</f>
        <v>1</v>
      </c>
      <c r="I496" s="38">
        <f>Source!P656</f>
        <v>77.13</v>
      </c>
      <c r="J496" s="35">
        <f>IF(Source!BC657&lt;&gt; 0, Source!BC657, 1)</f>
        <v>5.48</v>
      </c>
      <c r="K496" s="38">
        <f>Source!P657</f>
        <v>422.67</v>
      </c>
    </row>
    <row r="497" spans="1:29" ht="14.25" x14ac:dyDescent="0.2">
      <c r="A497" s="34" t="s">
        <v>377</v>
      </c>
      <c r="B497" s="34" t="str">
        <f>Source!F658</f>
        <v>1.17-2-8</v>
      </c>
      <c r="C497" s="34" t="s">
        <v>345</v>
      </c>
      <c r="D497" s="36" t="str">
        <f>Source!H658</f>
        <v>шт.</v>
      </c>
      <c r="E497" s="35">
        <f>Source!I658</f>
        <v>9</v>
      </c>
      <c r="F497" s="38">
        <f>Source!AK658</f>
        <v>92.11</v>
      </c>
      <c r="G497" s="41" t="s">
        <v>3</v>
      </c>
      <c r="H497" s="35">
        <f>Source!AW659</f>
        <v>1</v>
      </c>
      <c r="I497" s="38">
        <f>Source!O658</f>
        <v>828.99</v>
      </c>
      <c r="J497" s="35">
        <f>IF(Source!BC659&lt;&gt; 0, Source!BC659, 1)</f>
        <v>9.74</v>
      </c>
      <c r="K497" s="38">
        <f>Source!O659</f>
        <v>8074.36</v>
      </c>
      <c r="Q497">
        <f>Source!X658</f>
        <v>0</v>
      </c>
      <c r="R497">
        <f>Source!X659</f>
        <v>0</v>
      </c>
      <c r="S497">
        <f>Source!Y658</f>
        <v>0</v>
      </c>
      <c r="T497">
        <f>Source!Y659</f>
        <v>0</v>
      </c>
      <c r="U497">
        <f>ROUND((175/100)*ROUND(Source!R658, 2), 2)</f>
        <v>0</v>
      </c>
      <c r="V497">
        <f>ROUND((0/100)*ROUND(Source!R659, 2), 2)</f>
        <v>0</v>
      </c>
      <c r="AC497">
        <v>3</v>
      </c>
    </row>
    <row r="498" spans="1:29" ht="28.5" x14ac:dyDescent="0.2">
      <c r="A498" s="34" t="s">
        <v>378</v>
      </c>
      <c r="B498" s="34" t="str">
        <f>Source!F660</f>
        <v>1.17-2-25</v>
      </c>
      <c r="C498" s="34" t="s">
        <v>380</v>
      </c>
      <c r="D498" s="36" t="str">
        <f>Source!H660</f>
        <v>шт.</v>
      </c>
      <c r="E498" s="35">
        <f>Source!I660</f>
        <v>9</v>
      </c>
      <c r="F498" s="38">
        <f>Source!AK660</f>
        <v>6.96</v>
      </c>
      <c r="G498" s="41" t="s">
        <v>3</v>
      </c>
      <c r="H498" s="35">
        <f>Source!AW661</f>
        <v>1</v>
      </c>
      <c r="I498" s="38">
        <f>Source!O660</f>
        <v>62.64</v>
      </c>
      <c r="J498" s="35">
        <f>IF(Source!BC661&lt;&gt; 0, Source!BC661, 1)</f>
        <v>9.36</v>
      </c>
      <c r="K498" s="38">
        <f>Source!O661</f>
        <v>586.30999999999995</v>
      </c>
      <c r="Q498">
        <f>Source!X660</f>
        <v>0</v>
      </c>
      <c r="R498">
        <f>Source!X661</f>
        <v>0</v>
      </c>
      <c r="S498">
        <f>Source!Y660</f>
        <v>0</v>
      </c>
      <c r="T498">
        <f>Source!Y661</f>
        <v>0</v>
      </c>
      <c r="U498">
        <f>ROUND((175/100)*ROUND(Source!R660, 2), 2)</f>
        <v>0</v>
      </c>
      <c r="V498">
        <f>ROUND((0/100)*ROUND(Source!R661, 2), 2)</f>
        <v>0</v>
      </c>
      <c r="AC498">
        <v>3</v>
      </c>
    </row>
    <row r="499" spans="1:29" ht="41.25" x14ac:dyDescent="0.2">
      <c r="A499" s="34" t="s">
        <v>382</v>
      </c>
      <c r="B499" s="34" t="str">
        <f>Source!F662</f>
        <v>КА 7</v>
      </c>
      <c r="C499" s="34" t="s">
        <v>940</v>
      </c>
      <c r="D499" s="36" t="str">
        <f>Source!H662</f>
        <v>шт.</v>
      </c>
      <c r="E499" s="35">
        <f>Source!I662</f>
        <v>9</v>
      </c>
      <c r="F499" s="38">
        <f>Source!AK662</f>
        <v>252.94</v>
      </c>
      <c r="G499" s="41" t="s">
        <v>3</v>
      </c>
      <c r="H499" s="35">
        <f>Source!AW663</f>
        <v>1</v>
      </c>
      <c r="I499" s="38">
        <f>Source!O662</f>
        <v>2276.46</v>
      </c>
      <c r="J499" s="35">
        <f>IF(Source!BC663&lt;&gt; 0, Source!BC663, 1)</f>
        <v>9.8800000000000008</v>
      </c>
      <c r="K499" s="38">
        <f>Source!O663</f>
        <v>22491.42</v>
      </c>
      <c r="Q499">
        <f>Source!X662</f>
        <v>0</v>
      </c>
      <c r="R499">
        <f>Source!X663</f>
        <v>0</v>
      </c>
      <c r="S499">
        <f>Source!Y662</f>
        <v>0</v>
      </c>
      <c r="T499">
        <f>Source!Y663</f>
        <v>0</v>
      </c>
      <c r="U499">
        <f>ROUND((175/100)*ROUND(Source!R662, 2), 2)</f>
        <v>0</v>
      </c>
      <c r="V499">
        <f>ROUND((0/100)*ROUND(Source!R663, 2), 2)</f>
        <v>0</v>
      </c>
      <c r="AC499">
        <v>3</v>
      </c>
    </row>
    <row r="500" spans="1:29" ht="27" x14ac:dyDescent="0.2">
      <c r="A500" s="34" t="s">
        <v>386</v>
      </c>
      <c r="B500" s="34" t="str">
        <f>Source!F664</f>
        <v>КА 8</v>
      </c>
      <c r="C500" s="34" t="s">
        <v>941</v>
      </c>
      <c r="D500" s="36" t="str">
        <f>Source!H664</f>
        <v>шт.</v>
      </c>
      <c r="E500" s="35">
        <f>Source!I664</f>
        <v>9</v>
      </c>
      <c r="F500" s="38">
        <f>Source!AK664</f>
        <v>244.93</v>
      </c>
      <c r="G500" s="41" t="s">
        <v>3</v>
      </c>
      <c r="H500" s="35">
        <f>Source!AW665</f>
        <v>1</v>
      </c>
      <c r="I500" s="38">
        <f>Source!O664</f>
        <v>2204.37</v>
      </c>
      <c r="J500" s="35">
        <f>IF(Source!BC665&lt;&gt; 0, Source!BC665, 1)</f>
        <v>9.8800000000000008</v>
      </c>
      <c r="K500" s="38">
        <f>Source!O665</f>
        <v>21779.18</v>
      </c>
      <c r="Q500">
        <f>Source!X664</f>
        <v>0</v>
      </c>
      <c r="R500">
        <f>Source!X665</f>
        <v>0</v>
      </c>
      <c r="S500">
        <f>Source!Y664</f>
        <v>0</v>
      </c>
      <c r="T500">
        <f>Source!Y665</f>
        <v>0</v>
      </c>
      <c r="U500">
        <f>ROUND((175/100)*ROUND(Source!R664, 2), 2)</f>
        <v>0</v>
      </c>
      <c r="V500">
        <f>ROUND((0/100)*ROUND(Source!R665, 2), 2)</f>
        <v>0</v>
      </c>
      <c r="AC500">
        <v>3</v>
      </c>
    </row>
    <row r="501" spans="1:29" ht="14.25" x14ac:dyDescent="0.2">
      <c r="A501" s="34"/>
      <c r="B501" s="34"/>
      <c r="C501" s="34" t="s">
        <v>904</v>
      </c>
      <c r="D501" s="36" t="s">
        <v>905</v>
      </c>
      <c r="E501" s="35">
        <f>Source!BZ657</f>
        <v>109</v>
      </c>
      <c r="F501" s="38"/>
      <c r="G501" s="37"/>
      <c r="H501" s="35"/>
      <c r="I501" s="38">
        <f>SUM(Q491:Q500)</f>
        <v>106.74</v>
      </c>
      <c r="J501" s="35">
        <f>Source!AT657</f>
        <v>109</v>
      </c>
      <c r="K501" s="38">
        <f>SUM(R491:R500)</f>
        <v>5869.84</v>
      </c>
    </row>
    <row r="502" spans="1:29" ht="14.25" x14ac:dyDescent="0.2">
      <c r="A502" s="34"/>
      <c r="B502" s="34"/>
      <c r="C502" s="34" t="s">
        <v>906</v>
      </c>
      <c r="D502" s="36" t="s">
        <v>905</v>
      </c>
      <c r="E502" s="35">
        <f>Source!CA657</f>
        <v>61</v>
      </c>
      <c r="F502" s="38"/>
      <c r="G502" s="37"/>
      <c r="H502" s="35"/>
      <c r="I502" s="38">
        <f>SUM(S491:S501)</f>
        <v>59.74</v>
      </c>
      <c r="J502" s="35">
        <f>Source!AU657</f>
        <v>61</v>
      </c>
      <c r="K502" s="38">
        <f>SUM(T491:T501)</f>
        <v>3284.95</v>
      </c>
    </row>
    <row r="503" spans="1:29" ht="28.5" x14ac:dyDescent="0.2">
      <c r="A503" s="42"/>
      <c r="B503" s="42"/>
      <c r="C503" s="42" t="s">
        <v>907</v>
      </c>
      <c r="D503" s="43" t="s">
        <v>908</v>
      </c>
      <c r="E503" s="44">
        <f>Source!AQ656</f>
        <v>6.33</v>
      </c>
      <c r="F503" s="45"/>
      <c r="G503" s="46" t="str">
        <f>Source!DI656</f>
        <v>*1,15)*1,1</v>
      </c>
      <c r="H503" s="44">
        <f>Source!AV657</f>
        <v>1.0669999999999999</v>
      </c>
      <c r="I503" s="45">
        <f>Source!U656</f>
        <v>7.6895542350000001</v>
      </c>
      <c r="J503" s="44"/>
      <c r="K503" s="45"/>
    </row>
    <row r="504" spans="1:29" ht="15" x14ac:dyDescent="0.2">
      <c r="C504" s="47" t="s">
        <v>909</v>
      </c>
      <c r="H504" s="48">
        <f>I493+I494+I496+I501+I502+SUM(I497:I500)</f>
        <v>5745.88</v>
      </c>
      <c r="I504" s="48"/>
      <c r="J504" s="48">
        <f>K493+K494+K496+K501+K502+SUM(K497:K500)</f>
        <v>68192.69</v>
      </c>
      <c r="K504" s="48"/>
      <c r="O504" s="49">
        <f>I493+I494+I496+I501+I502+SUM(I497:I500)</f>
        <v>5745.88</v>
      </c>
      <c r="P504" s="49">
        <f>K493+K494+K496+K501+K502+SUM(K497:K500)</f>
        <v>68192.69</v>
      </c>
    </row>
    <row r="506" spans="1:29" ht="78" x14ac:dyDescent="0.2">
      <c r="A506" s="34">
        <v>37</v>
      </c>
      <c r="B506" s="34" t="s">
        <v>942</v>
      </c>
      <c r="C506" s="34" t="s">
        <v>391</v>
      </c>
      <c r="D506" s="36" t="str">
        <f>Source!H666</f>
        <v>1 комплект</v>
      </c>
      <c r="E506" s="35">
        <f>Source!I666</f>
        <v>7</v>
      </c>
      <c r="F506" s="38"/>
      <c r="G506" s="37"/>
      <c r="H506" s="35"/>
      <c r="I506" s="38"/>
      <c r="J506" s="35"/>
      <c r="K506" s="38"/>
      <c r="Q506">
        <f>Source!X666</f>
        <v>60.68</v>
      </c>
      <c r="R506">
        <f>Source!X667</f>
        <v>3336.82</v>
      </c>
      <c r="S506">
        <f>Source!Y666</f>
        <v>33.96</v>
      </c>
      <c r="T506">
        <f>Source!Y667</f>
        <v>1867.39</v>
      </c>
      <c r="U506">
        <f>ROUND((175/100)*ROUND(Source!R666, 2), 2)</f>
        <v>2.35</v>
      </c>
      <c r="V506">
        <f>ROUND((0/100)*ROUND(Source!R667, 2), 2)</f>
        <v>0</v>
      </c>
      <c r="AC506">
        <v>0</v>
      </c>
    </row>
    <row r="507" spans="1:29" ht="28.5" x14ac:dyDescent="0.2">
      <c r="A507" s="34"/>
      <c r="B507" s="34"/>
      <c r="C507" s="34" t="s">
        <v>900</v>
      </c>
      <c r="D507" s="36"/>
      <c r="E507" s="35"/>
      <c r="F507" s="38">
        <f>Source!AO666</f>
        <v>5.75</v>
      </c>
      <c r="G507" s="37" t="str">
        <f>Source!DG666</f>
        <v>*1,15)*1,1</v>
      </c>
      <c r="H507" s="35">
        <f>Source!AV667</f>
        <v>1.0669999999999999</v>
      </c>
      <c r="I507" s="38">
        <f>Source!S666</f>
        <v>54.33</v>
      </c>
      <c r="J507" s="35">
        <f>IF(Source!BA667&lt;&gt; 0, Source!BA667, 1)</f>
        <v>54.99</v>
      </c>
      <c r="K507" s="38">
        <f>Source!S667</f>
        <v>2987.61</v>
      </c>
    </row>
    <row r="508" spans="1:29" ht="28.5" x14ac:dyDescent="0.2">
      <c r="A508" s="34"/>
      <c r="B508" s="34"/>
      <c r="C508" s="34" t="s">
        <v>901</v>
      </c>
      <c r="D508" s="36"/>
      <c r="E508" s="35"/>
      <c r="F508" s="38">
        <f>Source!AM666</f>
        <v>0.83</v>
      </c>
      <c r="G508" s="37" t="str">
        <f>Source!DE666</f>
        <v>*1,25)*1,1</v>
      </c>
      <c r="H508" s="35">
        <f>Source!AV667</f>
        <v>1.0669999999999999</v>
      </c>
      <c r="I508" s="38">
        <f>Source!Q666</f>
        <v>8.52</v>
      </c>
      <c r="J508" s="35">
        <f>IF(Source!BB667&lt;&gt; 0, Source!BB667, 1)</f>
        <v>16.329999999999998</v>
      </c>
      <c r="K508" s="38">
        <f>Source!Q667</f>
        <v>139.13</v>
      </c>
    </row>
    <row r="509" spans="1:29" ht="28.5" x14ac:dyDescent="0.2">
      <c r="A509" s="34"/>
      <c r="B509" s="34"/>
      <c r="C509" s="34" t="s">
        <v>902</v>
      </c>
      <c r="D509" s="36"/>
      <c r="E509" s="35"/>
      <c r="F509" s="38">
        <f>Source!AN666</f>
        <v>0.13</v>
      </c>
      <c r="G509" s="37" t="str">
        <f>Source!DF666</f>
        <v>*1,25)*1,1</v>
      </c>
      <c r="H509" s="35">
        <f>Source!AV667</f>
        <v>1.0669999999999999</v>
      </c>
      <c r="I509" s="40">
        <f>Source!R666</f>
        <v>1.34</v>
      </c>
      <c r="J509" s="35">
        <f>IF(Source!BS667&lt;&gt; 0, Source!BS667, 1)</f>
        <v>54.99</v>
      </c>
      <c r="K509" s="40">
        <f>Source!R667</f>
        <v>73.69</v>
      </c>
    </row>
    <row r="510" spans="1:29" ht="14.25" x14ac:dyDescent="0.2">
      <c r="A510" s="34"/>
      <c r="B510" s="34"/>
      <c r="C510" s="34" t="s">
        <v>903</v>
      </c>
      <c r="D510" s="36"/>
      <c r="E510" s="35"/>
      <c r="F510" s="38">
        <f>Source!AL666</f>
        <v>1.9</v>
      </c>
      <c r="G510" s="37" t="str">
        <f>Source!DD666</f>
        <v/>
      </c>
      <c r="H510" s="35">
        <f>Source!AW667</f>
        <v>1</v>
      </c>
      <c r="I510" s="38">
        <f>Source!P666</f>
        <v>13.3</v>
      </c>
      <c r="J510" s="35">
        <f>IF(Source!BC667&lt;&gt; 0, Source!BC667, 1)</f>
        <v>11.68</v>
      </c>
      <c r="K510" s="38">
        <f>Source!P667</f>
        <v>155.34</v>
      </c>
    </row>
    <row r="511" spans="1:29" ht="42.75" x14ac:dyDescent="0.2">
      <c r="A511" s="34" t="s">
        <v>392</v>
      </c>
      <c r="B511" s="34" t="str">
        <f>Source!F668</f>
        <v>1.17-1-69</v>
      </c>
      <c r="C511" s="34" t="s">
        <v>394</v>
      </c>
      <c r="D511" s="36" t="str">
        <f>Source!H668</f>
        <v>КОМПЛЕКТ</v>
      </c>
      <c r="E511" s="35">
        <f>Source!I668</f>
        <v>7</v>
      </c>
      <c r="F511" s="38">
        <f>Source!AK668</f>
        <v>574.61</v>
      </c>
      <c r="G511" s="41" t="s">
        <v>3</v>
      </c>
      <c r="H511" s="35">
        <f>Source!AW669</f>
        <v>1</v>
      </c>
      <c r="I511" s="38">
        <f>Source!O668</f>
        <v>4022.27</v>
      </c>
      <c r="J511" s="35">
        <f>IF(Source!BC669&lt;&gt; 0, Source!BC669, 1)</f>
        <v>9.3000000000000007</v>
      </c>
      <c r="K511" s="38">
        <f>Source!O669</f>
        <v>37407.11</v>
      </c>
      <c r="Q511">
        <f>Source!X668</f>
        <v>0</v>
      </c>
      <c r="R511">
        <f>Source!X669</f>
        <v>0</v>
      </c>
      <c r="S511">
        <f>Source!Y668</f>
        <v>0</v>
      </c>
      <c r="T511">
        <f>Source!Y669</f>
        <v>0</v>
      </c>
      <c r="U511">
        <f>ROUND((175/100)*ROUND(Source!R668, 2), 2)</f>
        <v>0</v>
      </c>
      <c r="V511">
        <f>ROUND((0/100)*ROUND(Source!R669, 2), 2)</f>
        <v>0</v>
      </c>
      <c r="AC511">
        <v>3</v>
      </c>
    </row>
    <row r="512" spans="1:29" ht="14.25" x14ac:dyDescent="0.2">
      <c r="A512" s="34"/>
      <c r="B512" s="34"/>
      <c r="C512" s="34" t="s">
        <v>904</v>
      </c>
      <c r="D512" s="36" t="s">
        <v>905</v>
      </c>
      <c r="E512" s="35">
        <f>Source!BZ667</f>
        <v>109</v>
      </c>
      <c r="F512" s="38"/>
      <c r="G512" s="37"/>
      <c r="H512" s="35"/>
      <c r="I512" s="38">
        <f>SUM(Q506:Q511)</f>
        <v>60.68</v>
      </c>
      <c r="J512" s="35">
        <f>Source!AT667</f>
        <v>109</v>
      </c>
      <c r="K512" s="38">
        <f>SUM(R506:R511)</f>
        <v>3336.82</v>
      </c>
    </row>
    <row r="513" spans="1:29" ht="14.25" x14ac:dyDescent="0.2">
      <c r="A513" s="34"/>
      <c r="B513" s="34"/>
      <c r="C513" s="34" t="s">
        <v>906</v>
      </c>
      <c r="D513" s="36" t="s">
        <v>905</v>
      </c>
      <c r="E513" s="35">
        <f>Source!CA667</f>
        <v>61</v>
      </c>
      <c r="F513" s="38"/>
      <c r="G513" s="37"/>
      <c r="H513" s="35"/>
      <c r="I513" s="38">
        <f>SUM(S506:S512)</f>
        <v>33.96</v>
      </c>
      <c r="J513" s="35">
        <f>Source!AU667</f>
        <v>61</v>
      </c>
      <c r="K513" s="38">
        <f>SUM(T506:T512)</f>
        <v>1867.39</v>
      </c>
    </row>
    <row r="514" spans="1:29" ht="28.5" x14ac:dyDescent="0.2">
      <c r="A514" s="42"/>
      <c r="B514" s="42"/>
      <c r="C514" s="42" t="s">
        <v>907</v>
      </c>
      <c r="D514" s="43" t="s">
        <v>908</v>
      </c>
      <c r="E514" s="44">
        <f>Source!AQ666</f>
        <v>0.46</v>
      </c>
      <c r="F514" s="45"/>
      <c r="G514" s="46" t="str">
        <f>Source!DI666</f>
        <v>*1,15)*1,1</v>
      </c>
      <c r="H514" s="44">
        <f>Source!AV667</f>
        <v>1.0669999999999999</v>
      </c>
      <c r="I514" s="45">
        <f>Source!U666</f>
        <v>4.3462111000000005</v>
      </c>
      <c r="J514" s="44"/>
      <c r="K514" s="45"/>
    </row>
    <row r="515" spans="1:29" ht="15" x14ac:dyDescent="0.2">
      <c r="C515" s="47" t="s">
        <v>909</v>
      </c>
      <c r="H515" s="48">
        <f>I507+I508+I510+I512+I513+SUM(I511:I511)</f>
        <v>4193.0600000000004</v>
      </c>
      <c r="I515" s="48"/>
      <c r="J515" s="48">
        <f>K507+K508+K510+K512+K513+SUM(K511:K511)</f>
        <v>45893.4</v>
      </c>
      <c r="K515" s="48"/>
      <c r="O515" s="49">
        <f>I507+I508+I510+I512+I513+SUM(I511:I511)</f>
        <v>4193.0600000000004</v>
      </c>
      <c r="P515" s="49">
        <f>K507+K508+K510+K512+K513+SUM(K511:K511)</f>
        <v>45893.4</v>
      </c>
    </row>
    <row r="517" spans="1:29" ht="78" x14ac:dyDescent="0.2">
      <c r="A517" s="34">
        <v>38</v>
      </c>
      <c r="B517" s="34" t="s">
        <v>932</v>
      </c>
      <c r="C517" s="34" t="s">
        <v>340</v>
      </c>
      <c r="D517" s="36" t="str">
        <f>Source!H670</f>
        <v>10 комплектов</v>
      </c>
      <c r="E517" s="35">
        <f>Source!I670</f>
        <v>0.7</v>
      </c>
      <c r="F517" s="38"/>
      <c r="G517" s="37"/>
      <c r="H517" s="35"/>
      <c r="I517" s="38"/>
      <c r="J517" s="35"/>
      <c r="K517" s="38"/>
      <c r="Q517">
        <f>Source!X670</f>
        <v>83.04</v>
      </c>
      <c r="R517">
        <f>Source!X671</f>
        <v>4566.16</v>
      </c>
      <c r="S517">
        <f>Source!Y670</f>
        <v>46.47</v>
      </c>
      <c r="T517">
        <f>Source!Y671</f>
        <v>2555.38</v>
      </c>
      <c r="U517">
        <f>ROUND((175/100)*ROUND(Source!R670, 2), 2)</f>
        <v>7.72</v>
      </c>
      <c r="V517">
        <f>ROUND((0/100)*ROUND(Source!R671, 2), 2)</f>
        <v>0</v>
      </c>
      <c r="AC517">
        <v>0</v>
      </c>
    </row>
    <row r="518" spans="1:29" x14ac:dyDescent="0.2">
      <c r="C518" s="39" t="str">
        <f>"Объем: "&amp;Source!I670&amp;"=7/"&amp;"10"</f>
        <v>Объем: 0,7=7/10</v>
      </c>
    </row>
    <row r="519" spans="1:29" ht="28.5" x14ac:dyDescent="0.2">
      <c r="A519" s="34"/>
      <c r="B519" s="34"/>
      <c r="C519" s="34" t="s">
        <v>900</v>
      </c>
      <c r="D519" s="36"/>
      <c r="E519" s="35"/>
      <c r="F519" s="38">
        <f>Source!AO670</f>
        <v>75.959999999999994</v>
      </c>
      <c r="G519" s="37" t="str">
        <f>Source!DG670</f>
        <v>*1,15)*1,1</v>
      </c>
      <c r="H519" s="35">
        <f>Source!AV671</f>
        <v>1.0669999999999999</v>
      </c>
      <c r="I519" s="38">
        <f>Source!S670</f>
        <v>71.77</v>
      </c>
      <c r="J519" s="35">
        <f>IF(Source!BA671&lt;&gt; 0, Source!BA671, 1)</f>
        <v>54.99</v>
      </c>
      <c r="K519" s="38">
        <f>Source!S671</f>
        <v>3946.63</v>
      </c>
    </row>
    <row r="520" spans="1:29" ht="28.5" x14ac:dyDescent="0.2">
      <c r="A520" s="34"/>
      <c r="B520" s="34"/>
      <c r="C520" s="34" t="s">
        <v>901</v>
      </c>
      <c r="D520" s="36"/>
      <c r="E520" s="35"/>
      <c r="F520" s="38">
        <f>Source!AM670</f>
        <v>28.43</v>
      </c>
      <c r="G520" s="37" t="str">
        <f>Source!DE670</f>
        <v>*1,25)*1,1</v>
      </c>
      <c r="H520" s="35">
        <f>Source!AV671</f>
        <v>1.0669999999999999</v>
      </c>
      <c r="I520" s="38">
        <f>Source!Q670</f>
        <v>29.2</v>
      </c>
      <c r="J520" s="35">
        <f>IF(Source!BB671&lt;&gt; 0, Source!BB671, 1)</f>
        <v>16.25</v>
      </c>
      <c r="K520" s="38">
        <f>Source!Q671</f>
        <v>474.5</v>
      </c>
    </row>
    <row r="521" spans="1:29" ht="28.5" x14ac:dyDescent="0.2">
      <c r="A521" s="34"/>
      <c r="B521" s="34"/>
      <c r="C521" s="34" t="s">
        <v>902</v>
      </c>
      <c r="D521" s="36"/>
      <c r="E521" s="35"/>
      <c r="F521" s="38">
        <f>Source!AN670</f>
        <v>4.29</v>
      </c>
      <c r="G521" s="37" t="str">
        <f>Source!DF670</f>
        <v>*1,25)*1,1</v>
      </c>
      <c r="H521" s="35">
        <f>Source!AV671</f>
        <v>1.0669999999999999</v>
      </c>
      <c r="I521" s="40">
        <f>Source!R670</f>
        <v>4.41</v>
      </c>
      <c r="J521" s="35">
        <f>IF(Source!BS671&lt;&gt; 0, Source!BS671, 1)</f>
        <v>54.99</v>
      </c>
      <c r="K521" s="40">
        <f>Source!R671</f>
        <v>242.51</v>
      </c>
    </row>
    <row r="522" spans="1:29" ht="14.25" x14ac:dyDescent="0.2">
      <c r="A522" s="34"/>
      <c r="B522" s="34"/>
      <c r="C522" s="34" t="s">
        <v>903</v>
      </c>
      <c r="D522" s="36"/>
      <c r="E522" s="35"/>
      <c r="F522" s="38">
        <f>Source!AL670</f>
        <v>85.7</v>
      </c>
      <c r="G522" s="37" t="str">
        <f>Source!DD670</f>
        <v/>
      </c>
      <c r="H522" s="35">
        <f>Source!AW671</f>
        <v>1</v>
      </c>
      <c r="I522" s="38">
        <f>Source!P670</f>
        <v>59.99</v>
      </c>
      <c r="J522" s="35">
        <f>IF(Source!BC671&lt;&gt; 0, Source!BC671, 1)</f>
        <v>5.48</v>
      </c>
      <c r="K522" s="38">
        <f>Source!P671</f>
        <v>328.75</v>
      </c>
    </row>
    <row r="523" spans="1:29" ht="14.25" x14ac:dyDescent="0.2">
      <c r="A523" s="34" t="s">
        <v>397</v>
      </c>
      <c r="B523" s="34" t="str">
        <f>Source!F672</f>
        <v>1.17-2-8</v>
      </c>
      <c r="C523" s="34" t="s">
        <v>345</v>
      </c>
      <c r="D523" s="36" t="str">
        <f>Source!H672</f>
        <v>шт.</v>
      </c>
      <c r="E523" s="35">
        <f>Source!I672</f>
        <v>7</v>
      </c>
      <c r="F523" s="38">
        <f>Source!AK672</f>
        <v>92.11</v>
      </c>
      <c r="G523" s="41" t="s">
        <v>3</v>
      </c>
      <c r="H523" s="35">
        <f>Source!AW673</f>
        <v>1</v>
      </c>
      <c r="I523" s="38">
        <f>Source!O672</f>
        <v>644.77</v>
      </c>
      <c r="J523" s="35">
        <f>IF(Source!BC673&lt;&gt; 0, Source!BC673, 1)</f>
        <v>9.74</v>
      </c>
      <c r="K523" s="38">
        <f>Source!O673</f>
        <v>6280.06</v>
      </c>
      <c r="Q523">
        <f>Source!X672</f>
        <v>0</v>
      </c>
      <c r="R523">
        <f>Source!X673</f>
        <v>0</v>
      </c>
      <c r="S523">
        <f>Source!Y672</f>
        <v>0</v>
      </c>
      <c r="T523">
        <f>Source!Y673</f>
        <v>0</v>
      </c>
      <c r="U523">
        <f>ROUND((175/100)*ROUND(Source!R672, 2), 2)</f>
        <v>0</v>
      </c>
      <c r="V523">
        <f>ROUND((0/100)*ROUND(Source!R673, 2), 2)</f>
        <v>0</v>
      </c>
      <c r="AC523">
        <v>3</v>
      </c>
    </row>
    <row r="524" spans="1:29" ht="28.5" x14ac:dyDescent="0.2">
      <c r="A524" s="34" t="s">
        <v>398</v>
      </c>
      <c r="B524" s="34" t="str">
        <f>Source!F674</f>
        <v>1.17-2-25</v>
      </c>
      <c r="C524" s="34" t="s">
        <v>380</v>
      </c>
      <c r="D524" s="36" t="str">
        <f>Source!H674</f>
        <v>шт.</v>
      </c>
      <c r="E524" s="35">
        <f>Source!I674</f>
        <v>7</v>
      </c>
      <c r="F524" s="38">
        <f>Source!AK674</f>
        <v>6.96</v>
      </c>
      <c r="G524" s="41" t="s">
        <v>3</v>
      </c>
      <c r="H524" s="35">
        <f>Source!AW675</f>
        <v>1</v>
      </c>
      <c r="I524" s="38">
        <f>Source!O674</f>
        <v>48.72</v>
      </c>
      <c r="J524" s="35">
        <f>IF(Source!BC675&lt;&gt; 0, Source!BC675, 1)</f>
        <v>9.36</v>
      </c>
      <c r="K524" s="38">
        <f>Source!O675</f>
        <v>456.02</v>
      </c>
      <c r="Q524">
        <f>Source!X674</f>
        <v>0</v>
      </c>
      <c r="R524">
        <f>Source!X675</f>
        <v>0</v>
      </c>
      <c r="S524">
        <f>Source!Y674</f>
        <v>0</v>
      </c>
      <c r="T524">
        <f>Source!Y675</f>
        <v>0</v>
      </c>
      <c r="U524">
        <f>ROUND((175/100)*ROUND(Source!R674, 2), 2)</f>
        <v>0</v>
      </c>
      <c r="V524">
        <f>ROUND((0/100)*ROUND(Source!R675, 2), 2)</f>
        <v>0</v>
      </c>
      <c r="AC524">
        <v>3</v>
      </c>
    </row>
    <row r="525" spans="1:29" ht="41.25" x14ac:dyDescent="0.2">
      <c r="A525" s="34" t="s">
        <v>399</v>
      </c>
      <c r="B525" s="34" t="str">
        <f>Source!F676</f>
        <v>КА 7</v>
      </c>
      <c r="C525" s="34" t="s">
        <v>940</v>
      </c>
      <c r="D525" s="36" t="str">
        <f>Source!H676</f>
        <v>шт.</v>
      </c>
      <c r="E525" s="35">
        <f>Source!I676</f>
        <v>7</v>
      </c>
      <c r="F525" s="38">
        <f>Source!AK676</f>
        <v>252.94</v>
      </c>
      <c r="G525" s="41" t="s">
        <v>3</v>
      </c>
      <c r="H525" s="35">
        <f>Source!AW677</f>
        <v>1</v>
      </c>
      <c r="I525" s="38">
        <f>Source!O676</f>
        <v>1770.58</v>
      </c>
      <c r="J525" s="35">
        <f>IF(Source!BC677&lt;&gt; 0, Source!BC677, 1)</f>
        <v>9.8800000000000008</v>
      </c>
      <c r="K525" s="38">
        <f>Source!O677</f>
        <v>17493.330000000002</v>
      </c>
      <c r="Q525">
        <f>Source!X676</f>
        <v>0</v>
      </c>
      <c r="R525">
        <f>Source!X677</f>
        <v>0</v>
      </c>
      <c r="S525">
        <f>Source!Y676</f>
        <v>0</v>
      </c>
      <c r="T525">
        <f>Source!Y677</f>
        <v>0</v>
      </c>
      <c r="U525">
        <f>ROUND((175/100)*ROUND(Source!R676, 2), 2)</f>
        <v>0</v>
      </c>
      <c r="V525">
        <f>ROUND((0/100)*ROUND(Source!R677, 2), 2)</f>
        <v>0</v>
      </c>
      <c r="AC525">
        <v>3</v>
      </c>
    </row>
    <row r="526" spans="1:29" ht="27" x14ac:dyDescent="0.2">
      <c r="A526" s="34" t="s">
        <v>400</v>
      </c>
      <c r="B526" s="34" t="str">
        <f>Source!F678</f>
        <v>КА 8</v>
      </c>
      <c r="C526" s="34" t="s">
        <v>941</v>
      </c>
      <c r="D526" s="36" t="str">
        <f>Source!H678</f>
        <v>шт.</v>
      </c>
      <c r="E526" s="35">
        <f>Source!I678</f>
        <v>7</v>
      </c>
      <c r="F526" s="38">
        <f>Source!AK678</f>
        <v>244.93</v>
      </c>
      <c r="G526" s="41" t="s">
        <v>3</v>
      </c>
      <c r="H526" s="35">
        <f>Source!AW679</f>
        <v>1</v>
      </c>
      <c r="I526" s="38">
        <f>Source!O678</f>
        <v>1714.51</v>
      </c>
      <c r="J526" s="35">
        <f>IF(Source!BC679&lt;&gt; 0, Source!BC679, 1)</f>
        <v>9.8800000000000008</v>
      </c>
      <c r="K526" s="38">
        <f>Source!O679</f>
        <v>16939.36</v>
      </c>
      <c r="Q526">
        <f>Source!X678</f>
        <v>0</v>
      </c>
      <c r="R526">
        <f>Source!X679</f>
        <v>0</v>
      </c>
      <c r="S526">
        <f>Source!Y678</f>
        <v>0</v>
      </c>
      <c r="T526">
        <f>Source!Y679</f>
        <v>0</v>
      </c>
      <c r="U526">
        <f>ROUND((175/100)*ROUND(Source!R678, 2), 2)</f>
        <v>0</v>
      </c>
      <c r="V526">
        <f>ROUND((0/100)*ROUND(Source!R679, 2), 2)</f>
        <v>0</v>
      </c>
      <c r="AC526">
        <v>3</v>
      </c>
    </row>
    <row r="527" spans="1:29" ht="14.25" x14ac:dyDescent="0.2">
      <c r="A527" s="34"/>
      <c r="B527" s="34"/>
      <c r="C527" s="34" t="s">
        <v>904</v>
      </c>
      <c r="D527" s="36" t="s">
        <v>905</v>
      </c>
      <c r="E527" s="35">
        <f>Source!BZ671</f>
        <v>109</v>
      </c>
      <c r="F527" s="38"/>
      <c r="G527" s="37"/>
      <c r="H527" s="35"/>
      <c r="I527" s="38">
        <f>SUM(Q517:Q526)</f>
        <v>83.04</v>
      </c>
      <c r="J527" s="35">
        <f>Source!AT671</f>
        <v>109</v>
      </c>
      <c r="K527" s="38">
        <f>SUM(R517:R526)</f>
        <v>4566.16</v>
      </c>
    </row>
    <row r="528" spans="1:29" ht="14.25" x14ac:dyDescent="0.2">
      <c r="A528" s="34"/>
      <c r="B528" s="34"/>
      <c r="C528" s="34" t="s">
        <v>906</v>
      </c>
      <c r="D528" s="36" t="s">
        <v>905</v>
      </c>
      <c r="E528" s="35">
        <f>Source!CA671</f>
        <v>61</v>
      </c>
      <c r="F528" s="38"/>
      <c r="G528" s="37"/>
      <c r="H528" s="35"/>
      <c r="I528" s="38">
        <f>SUM(S517:S527)</f>
        <v>46.47</v>
      </c>
      <c r="J528" s="35">
        <f>Source!AU671</f>
        <v>61</v>
      </c>
      <c r="K528" s="38">
        <f>SUM(T517:T527)</f>
        <v>2555.38</v>
      </c>
    </row>
    <row r="529" spans="1:29" ht="28.5" x14ac:dyDescent="0.2">
      <c r="A529" s="42"/>
      <c r="B529" s="42"/>
      <c r="C529" s="42" t="s">
        <v>907</v>
      </c>
      <c r="D529" s="43" t="s">
        <v>908</v>
      </c>
      <c r="E529" s="44">
        <f>Source!AQ670</f>
        <v>6.33</v>
      </c>
      <c r="F529" s="45"/>
      <c r="G529" s="46" t="str">
        <f>Source!DI670</f>
        <v>*1,15)*1,1</v>
      </c>
      <c r="H529" s="44">
        <f>Source!AV671</f>
        <v>1.0669999999999999</v>
      </c>
      <c r="I529" s="45">
        <f>Source!U670</f>
        <v>5.9807644049999995</v>
      </c>
      <c r="J529" s="44"/>
      <c r="K529" s="45"/>
    </row>
    <row r="530" spans="1:29" ht="15" x14ac:dyDescent="0.2">
      <c r="C530" s="47" t="s">
        <v>909</v>
      </c>
      <c r="H530" s="48">
        <f>I519+I520+I522+I527+I528+SUM(I523:I526)</f>
        <v>4469.05</v>
      </c>
      <c r="I530" s="48"/>
      <c r="J530" s="48">
        <f>K519+K520+K522+K527+K528+SUM(K523:K526)</f>
        <v>53040.19</v>
      </c>
      <c r="K530" s="48"/>
      <c r="O530" s="49">
        <f>I519+I520+I522+I527+I528+SUM(I523:I526)</f>
        <v>4469.05</v>
      </c>
      <c r="P530" s="49">
        <f>K519+K520+K522+K527+K528+SUM(K523:K526)</f>
        <v>53040.19</v>
      </c>
    </row>
    <row r="532" spans="1:29" ht="78" x14ac:dyDescent="0.2">
      <c r="A532" s="34">
        <v>39</v>
      </c>
      <c r="B532" s="34" t="s">
        <v>943</v>
      </c>
      <c r="C532" s="34" t="s">
        <v>403</v>
      </c>
      <c r="D532" s="36" t="str">
        <f>Source!H680</f>
        <v>1 комплект</v>
      </c>
      <c r="E532" s="35">
        <f>Source!I680</f>
        <v>2</v>
      </c>
      <c r="F532" s="38"/>
      <c r="G532" s="37"/>
      <c r="H532" s="35"/>
      <c r="I532" s="38"/>
      <c r="J532" s="35"/>
      <c r="K532" s="38"/>
      <c r="Q532">
        <f>Source!X680</f>
        <v>84.63</v>
      </c>
      <c r="R532">
        <f>Source!X681</f>
        <v>4653.67</v>
      </c>
      <c r="S532">
        <f>Source!Y680</f>
        <v>47.36</v>
      </c>
      <c r="T532">
        <f>Source!Y681</f>
        <v>2604.35</v>
      </c>
      <c r="U532">
        <f>ROUND((175/100)*ROUND(Source!R680, 2), 2)</f>
        <v>1.1399999999999999</v>
      </c>
      <c r="V532">
        <f>ROUND((0/100)*ROUND(Source!R681, 2), 2)</f>
        <v>0</v>
      </c>
      <c r="AC532">
        <v>0</v>
      </c>
    </row>
    <row r="533" spans="1:29" ht="28.5" x14ac:dyDescent="0.2">
      <c r="A533" s="34"/>
      <c r="B533" s="34"/>
      <c r="C533" s="34" t="s">
        <v>900</v>
      </c>
      <c r="D533" s="36"/>
      <c r="E533" s="35"/>
      <c r="F533" s="38">
        <f>Source!AO680</f>
        <v>28.52</v>
      </c>
      <c r="G533" s="37" t="str">
        <f>Source!DG680</f>
        <v>*1,15)*1,1</v>
      </c>
      <c r="H533" s="35">
        <f>Source!AV681</f>
        <v>1.0669999999999999</v>
      </c>
      <c r="I533" s="38">
        <f>Source!S680</f>
        <v>76.989999999999995</v>
      </c>
      <c r="J533" s="35">
        <f>IF(Source!BA681&lt;&gt; 0, Source!BA681, 1)</f>
        <v>54.99</v>
      </c>
      <c r="K533" s="38">
        <f>Source!S681</f>
        <v>4233.68</v>
      </c>
    </row>
    <row r="534" spans="1:29" ht="28.5" x14ac:dyDescent="0.2">
      <c r="A534" s="34"/>
      <c r="B534" s="34"/>
      <c r="C534" s="34" t="s">
        <v>901</v>
      </c>
      <c r="D534" s="36"/>
      <c r="E534" s="35"/>
      <c r="F534" s="38">
        <f>Source!AM680</f>
        <v>1.93</v>
      </c>
      <c r="G534" s="37" t="str">
        <f>Source!DE680</f>
        <v>*1,25)*1,1</v>
      </c>
      <c r="H534" s="35">
        <f>Source!AV681</f>
        <v>1.0669999999999999</v>
      </c>
      <c r="I534" s="38">
        <f>Source!Q680</f>
        <v>5.66</v>
      </c>
      <c r="J534" s="35">
        <f>IF(Source!BB681&lt;&gt; 0, Source!BB681, 1)</f>
        <v>14.62</v>
      </c>
      <c r="K534" s="38">
        <f>Source!Q681</f>
        <v>82.75</v>
      </c>
    </row>
    <row r="535" spans="1:29" ht="28.5" x14ac:dyDescent="0.2">
      <c r="A535" s="34"/>
      <c r="B535" s="34"/>
      <c r="C535" s="34" t="s">
        <v>902</v>
      </c>
      <c r="D535" s="36"/>
      <c r="E535" s="35"/>
      <c r="F535" s="38">
        <f>Source!AN680</f>
        <v>0.22</v>
      </c>
      <c r="G535" s="37" t="str">
        <f>Source!DF680</f>
        <v>*1,25)*1,1</v>
      </c>
      <c r="H535" s="35">
        <f>Source!AV681</f>
        <v>1.0669999999999999</v>
      </c>
      <c r="I535" s="40">
        <f>Source!R680</f>
        <v>0.65</v>
      </c>
      <c r="J535" s="35">
        <f>IF(Source!BS681&lt;&gt; 0, Source!BS681, 1)</f>
        <v>54.99</v>
      </c>
      <c r="K535" s="40">
        <f>Source!R681</f>
        <v>35.74</v>
      </c>
    </row>
    <row r="536" spans="1:29" ht="14.25" x14ac:dyDescent="0.2">
      <c r="A536" s="34"/>
      <c r="B536" s="34"/>
      <c r="C536" s="34" t="s">
        <v>903</v>
      </c>
      <c r="D536" s="36"/>
      <c r="E536" s="35"/>
      <c r="F536" s="38">
        <f>Source!AL680</f>
        <v>35.26</v>
      </c>
      <c r="G536" s="37" t="str">
        <f>Source!DD680</f>
        <v/>
      </c>
      <c r="H536" s="35">
        <f>Source!AW681</f>
        <v>1</v>
      </c>
      <c r="I536" s="38">
        <f>Source!P680</f>
        <v>70.52</v>
      </c>
      <c r="J536" s="35">
        <f>IF(Source!BC681&lt;&gt; 0, Source!BC681, 1)</f>
        <v>8.9</v>
      </c>
      <c r="K536" s="38">
        <f>Source!P681</f>
        <v>627.63</v>
      </c>
    </row>
    <row r="537" spans="1:29" ht="14.25" x14ac:dyDescent="0.2">
      <c r="A537" s="34"/>
      <c r="B537" s="34"/>
      <c r="C537" s="34" t="s">
        <v>904</v>
      </c>
      <c r="D537" s="36" t="s">
        <v>905</v>
      </c>
      <c r="E537" s="35">
        <f>Source!BZ681</f>
        <v>109</v>
      </c>
      <c r="F537" s="38"/>
      <c r="G537" s="37"/>
      <c r="H537" s="35"/>
      <c r="I537" s="38">
        <f>SUM(Q532:Q536)</f>
        <v>84.63</v>
      </c>
      <c r="J537" s="35">
        <f>Source!AT681</f>
        <v>109</v>
      </c>
      <c r="K537" s="38">
        <f>SUM(R532:R536)</f>
        <v>4653.67</v>
      </c>
    </row>
    <row r="538" spans="1:29" ht="14.25" x14ac:dyDescent="0.2">
      <c r="A538" s="34"/>
      <c r="B538" s="34"/>
      <c r="C538" s="34" t="s">
        <v>906</v>
      </c>
      <c r="D538" s="36" t="s">
        <v>905</v>
      </c>
      <c r="E538" s="35">
        <f>Source!CA681</f>
        <v>61</v>
      </c>
      <c r="F538" s="38"/>
      <c r="G538" s="37"/>
      <c r="H538" s="35"/>
      <c r="I538" s="38">
        <f>SUM(S532:S537)</f>
        <v>47.36</v>
      </c>
      <c r="J538" s="35">
        <f>Source!AU681</f>
        <v>61</v>
      </c>
      <c r="K538" s="38">
        <f>SUM(T532:T537)</f>
        <v>2604.35</v>
      </c>
    </row>
    <row r="539" spans="1:29" ht="28.5" x14ac:dyDescent="0.2">
      <c r="A539" s="42"/>
      <c r="B539" s="42"/>
      <c r="C539" s="42" t="s">
        <v>907</v>
      </c>
      <c r="D539" s="43" t="s">
        <v>908</v>
      </c>
      <c r="E539" s="44">
        <f>Source!AQ680</f>
        <v>2.2599999999999998</v>
      </c>
      <c r="F539" s="45"/>
      <c r="G539" s="46" t="str">
        <f>Source!DI680</f>
        <v>*1,15)*1,1</v>
      </c>
      <c r="H539" s="44">
        <f>Source!AV681</f>
        <v>1.0669999999999999</v>
      </c>
      <c r="I539" s="45">
        <f>Source!U680</f>
        <v>6.100892599999999</v>
      </c>
      <c r="J539" s="44"/>
      <c r="K539" s="45"/>
    </row>
    <row r="540" spans="1:29" ht="15" x14ac:dyDescent="0.2">
      <c r="C540" s="47" t="s">
        <v>909</v>
      </c>
      <c r="H540" s="48">
        <f>I533+I534+I536+I537+I538+0</f>
        <v>285.15999999999997</v>
      </c>
      <c r="I540" s="48"/>
      <c r="J540" s="48">
        <f>K533+K534+K536+K537+K538+0</f>
        <v>12202.08</v>
      </c>
      <c r="K540" s="48"/>
      <c r="O540" s="49">
        <f>I533+I534+I536+I537+I538+0</f>
        <v>285.15999999999997</v>
      </c>
      <c r="P540" s="49">
        <f>K533+K534+K536+K537+K538+0</f>
        <v>12202.08</v>
      </c>
    </row>
    <row r="542" spans="1:29" ht="52.5" x14ac:dyDescent="0.2">
      <c r="A542" s="42">
        <v>40</v>
      </c>
      <c r="B542" s="42" t="s">
        <v>944</v>
      </c>
      <c r="C542" s="42" t="s">
        <v>407</v>
      </c>
      <c r="D542" s="43" t="str">
        <f>Source!H682</f>
        <v>шт.</v>
      </c>
      <c r="E542" s="44">
        <f>Source!I682</f>
        <v>2</v>
      </c>
      <c r="F542" s="45">
        <f>Source!AL682</f>
        <v>1007.46</v>
      </c>
      <c r="G542" s="46" t="str">
        <f>Source!DD682</f>
        <v/>
      </c>
      <c r="H542" s="44">
        <f>Source!AW683</f>
        <v>1</v>
      </c>
      <c r="I542" s="45">
        <f>Source!P682</f>
        <v>2014.92</v>
      </c>
      <c r="J542" s="44">
        <f>IF(Source!BC683&lt;&gt; 0, Source!BC683, 1)</f>
        <v>5.1100000000000003</v>
      </c>
      <c r="K542" s="45">
        <f>Source!P683</f>
        <v>10296.24</v>
      </c>
      <c r="Q542">
        <f>Source!X682</f>
        <v>0</v>
      </c>
      <c r="R542">
        <f>Source!X683</f>
        <v>0</v>
      </c>
      <c r="S542">
        <f>Source!Y682</f>
        <v>0</v>
      </c>
      <c r="T542">
        <f>Source!Y683</f>
        <v>0</v>
      </c>
      <c r="U542">
        <f>ROUND((175/100)*ROUND(Source!R682, 2), 2)</f>
        <v>0</v>
      </c>
      <c r="V542">
        <f>ROUND((0/100)*ROUND(Source!R683, 2), 2)</f>
        <v>0</v>
      </c>
      <c r="AC542">
        <v>3</v>
      </c>
    </row>
    <row r="543" spans="1:29" ht="15" x14ac:dyDescent="0.2">
      <c r="C543" s="47" t="s">
        <v>909</v>
      </c>
      <c r="H543" s="48">
        <f>I542+0</f>
        <v>2014.92</v>
      </c>
      <c r="I543" s="48"/>
      <c r="J543" s="48">
        <f>K542+0</f>
        <v>10296.24</v>
      </c>
      <c r="K543" s="48"/>
      <c r="O543" s="49">
        <f>I542+0</f>
        <v>2014.92</v>
      </c>
      <c r="P543" s="49">
        <f>K542+0</f>
        <v>10296.24</v>
      </c>
    </row>
    <row r="545" spans="1:29" ht="52.5" x14ac:dyDescent="0.2">
      <c r="A545" s="42">
        <v>41</v>
      </c>
      <c r="B545" s="42" t="s">
        <v>945</v>
      </c>
      <c r="C545" s="42" t="s">
        <v>345</v>
      </c>
      <c r="D545" s="43" t="str">
        <f>Source!H684</f>
        <v>шт.</v>
      </c>
      <c r="E545" s="44">
        <f>Source!I684</f>
        <v>2</v>
      </c>
      <c r="F545" s="45">
        <f>Source!AL684</f>
        <v>92.11</v>
      </c>
      <c r="G545" s="46" t="str">
        <f>Source!DD684</f>
        <v/>
      </c>
      <c r="H545" s="44">
        <f>Source!AW685</f>
        <v>1</v>
      </c>
      <c r="I545" s="45">
        <f>Source!P684</f>
        <v>184.22</v>
      </c>
      <c r="J545" s="44">
        <f>IF(Source!BC685&lt;&gt; 0, Source!BC685, 1)</f>
        <v>9.74</v>
      </c>
      <c r="K545" s="45">
        <f>Source!P685</f>
        <v>1794.3</v>
      </c>
      <c r="Q545">
        <f>Source!X684</f>
        <v>0</v>
      </c>
      <c r="R545">
        <f>Source!X685</f>
        <v>0</v>
      </c>
      <c r="S545">
        <f>Source!Y684</f>
        <v>0</v>
      </c>
      <c r="T545">
        <f>Source!Y685</f>
        <v>0</v>
      </c>
      <c r="U545">
        <f>ROUND((175/100)*ROUND(Source!R684, 2), 2)</f>
        <v>0</v>
      </c>
      <c r="V545">
        <f>ROUND((0/100)*ROUND(Source!R685, 2), 2)</f>
        <v>0</v>
      </c>
      <c r="AC545">
        <v>3</v>
      </c>
    </row>
    <row r="546" spans="1:29" ht="15" x14ac:dyDescent="0.2">
      <c r="C546" s="47" t="s">
        <v>909</v>
      </c>
      <c r="H546" s="48">
        <f>I545+0</f>
        <v>184.22</v>
      </c>
      <c r="I546" s="48"/>
      <c r="J546" s="48">
        <f>K545+0</f>
        <v>1794.3</v>
      </c>
      <c r="K546" s="48"/>
      <c r="O546" s="49">
        <f>I545+0</f>
        <v>184.22</v>
      </c>
      <c r="P546" s="49">
        <f>K545+0</f>
        <v>1794.3</v>
      </c>
    </row>
    <row r="548" spans="1:29" ht="52.5" x14ac:dyDescent="0.2">
      <c r="A548" s="42">
        <v>42</v>
      </c>
      <c r="B548" s="42" t="s">
        <v>946</v>
      </c>
      <c r="C548" s="42" t="s">
        <v>380</v>
      </c>
      <c r="D548" s="43" t="str">
        <f>Source!H686</f>
        <v>шт.</v>
      </c>
      <c r="E548" s="44">
        <f>Source!I686</f>
        <v>2</v>
      </c>
      <c r="F548" s="45">
        <f>Source!AL686</f>
        <v>6.96</v>
      </c>
      <c r="G548" s="46" t="str">
        <f>Source!DD686</f>
        <v/>
      </c>
      <c r="H548" s="44">
        <f>Source!AW687</f>
        <v>1</v>
      </c>
      <c r="I548" s="45">
        <f>Source!P686</f>
        <v>13.92</v>
      </c>
      <c r="J548" s="44">
        <f>IF(Source!BC687&lt;&gt; 0, Source!BC687, 1)</f>
        <v>9.36</v>
      </c>
      <c r="K548" s="45">
        <f>Source!P687</f>
        <v>130.29</v>
      </c>
      <c r="Q548">
        <f>Source!X686</f>
        <v>0</v>
      </c>
      <c r="R548">
        <f>Source!X687</f>
        <v>0</v>
      </c>
      <c r="S548">
        <f>Source!Y686</f>
        <v>0</v>
      </c>
      <c r="T548">
        <f>Source!Y687</f>
        <v>0</v>
      </c>
      <c r="U548">
        <f>ROUND((175/100)*ROUND(Source!R686, 2), 2)</f>
        <v>0</v>
      </c>
      <c r="V548">
        <f>ROUND((0/100)*ROUND(Source!R687, 2), 2)</f>
        <v>0</v>
      </c>
      <c r="AC548">
        <v>3</v>
      </c>
    </row>
    <row r="549" spans="1:29" ht="15" x14ac:dyDescent="0.2">
      <c r="C549" s="47" t="s">
        <v>909</v>
      </c>
      <c r="H549" s="48">
        <f>I548+0</f>
        <v>13.92</v>
      </c>
      <c r="I549" s="48"/>
      <c r="J549" s="48">
        <f>K548+0</f>
        <v>130.29</v>
      </c>
      <c r="K549" s="48"/>
      <c r="O549" s="49">
        <f>I548+0</f>
        <v>13.92</v>
      </c>
      <c r="P549" s="49">
        <f>K548+0</f>
        <v>130.29</v>
      </c>
    </row>
    <row r="551" spans="1:29" ht="78" x14ac:dyDescent="0.2">
      <c r="A551" s="34">
        <v>43</v>
      </c>
      <c r="B551" s="34" t="s">
        <v>947</v>
      </c>
      <c r="C551" s="34" t="s">
        <v>417</v>
      </c>
      <c r="D551" s="36" t="str">
        <f>Source!H688</f>
        <v>1 комплект</v>
      </c>
      <c r="E551" s="35">
        <f>Source!I688</f>
        <v>43</v>
      </c>
      <c r="F551" s="38"/>
      <c r="G551" s="37"/>
      <c r="H551" s="35"/>
      <c r="I551" s="38"/>
      <c r="J551" s="35"/>
      <c r="K551" s="38"/>
      <c r="Q551">
        <f>Source!X688</f>
        <v>653.41999999999996</v>
      </c>
      <c r="R551">
        <f>Source!X689</f>
        <v>35931.699999999997</v>
      </c>
      <c r="S551">
        <f>Source!Y688</f>
        <v>365.68</v>
      </c>
      <c r="T551">
        <f>Source!Y689</f>
        <v>20108.560000000001</v>
      </c>
      <c r="U551">
        <f>ROUND((175/100)*ROUND(Source!R688, 2), 2)</f>
        <v>11.04</v>
      </c>
      <c r="V551">
        <f>ROUND((0/100)*ROUND(Source!R689, 2), 2)</f>
        <v>0</v>
      </c>
      <c r="AC551">
        <v>0</v>
      </c>
    </row>
    <row r="552" spans="1:29" x14ac:dyDescent="0.2">
      <c r="C552" s="39" t="str">
        <f>"Объем: "&amp;Source!I688&amp;"=2*"&amp;"2+"&amp;"3*"&amp;"9+"&amp;"6*"&amp;"2"</f>
        <v>Объем: 43=2*2+3*9+6*2</v>
      </c>
    </row>
    <row r="553" spans="1:29" ht="28.5" x14ac:dyDescent="0.2">
      <c r="A553" s="34"/>
      <c r="B553" s="34"/>
      <c r="C553" s="34" t="s">
        <v>900</v>
      </c>
      <c r="D553" s="36"/>
      <c r="E553" s="35"/>
      <c r="F553" s="38">
        <f>Source!AO688</f>
        <v>10.220000000000001</v>
      </c>
      <c r="G553" s="37" t="str">
        <f>Source!DG688</f>
        <v>*1,15)*1,1</v>
      </c>
      <c r="H553" s="35">
        <f>Source!AV689</f>
        <v>1.0669999999999999</v>
      </c>
      <c r="I553" s="38">
        <f>Source!S688</f>
        <v>593.16</v>
      </c>
      <c r="J553" s="35">
        <f>IF(Source!BA689&lt;&gt; 0, Source!BA689, 1)</f>
        <v>54.99</v>
      </c>
      <c r="K553" s="38">
        <f>Source!S689</f>
        <v>32617.87</v>
      </c>
    </row>
    <row r="554" spans="1:29" ht="28.5" x14ac:dyDescent="0.2">
      <c r="A554" s="34"/>
      <c r="B554" s="34"/>
      <c r="C554" s="34" t="s">
        <v>901</v>
      </c>
      <c r="D554" s="36"/>
      <c r="E554" s="35"/>
      <c r="F554" s="38">
        <f>Source!AM688</f>
        <v>0.89</v>
      </c>
      <c r="G554" s="37" t="str">
        <f>Source!DE688</f>
        <v>*1,25)*1,1</v>
      </c>
      <c r="H554" s="35">
        <f>Source!AV689</f>
        <v>1.0669999999999999</v>
      </c>
      <c r="I554" s="38">
        <f>Source!Q688</f>
        <v>56.15</v>
      </c>
      <c r="J554" s="35">
        <f>IF(Source!BB689&lt;&gt; 0, Source!BB689, 1)</f>
        <v>14.55</v>
      </c>
      <c r="K554" s="38">
        <f>Source!Q689</f>
        <v>816.98</v>
      </c>
    </row>
    <row r="555" spans="1:29" ht="28.5" x14ac:dyDescent="0.2">
      <c r="A555" s="34"/>
      <c r="B555" s="34"/>
      <c r="C555" s="34" t="s">
        <v>902</v>
      </c>
      <c r="D555" s="36"/>
      <c r="E555" s="35"/>
      <c r="F555" s="38">
        <f>Source!AN688</f>
        <v>0.1</v>
      </c>
      <c r="G555" s="37" t="str">
        <f>Source!DF688</f>
        <v>*1,25)*1,1</v>
      </c>
      <c r="H555" s="35">
        <f>Source!AV689</f>
        <v>1.0669999999999999</v>
      </c>
      <c r="I555" s="40">
        <f>Source!R688</f>
        <v>6.31</v>
      </c>
      <c r="J555" s="35">
        <f>IF(Source!BS689&lt;&gt; 0, Source!BS689, 1)</f>
        <v>54.99</v>
      </c>
      <c r="K555" s="40">
        <f>Source!R689</f>
        <v>346.99</v>
      </c>
    </row>
    <row r="556" spans="1:29" ht="14.25" x14ac:dyDescent="0.2">
      <c r="A556" s="34"/>
      <c r="B556" s="34"/>
      <c r="C556" s="34" t="s">
        <v>903</v>
      </c>
      <c r="D556" s="36"/>
      <c r="E556" s="35"/>
      <c r="F556" s="38">
        <f>Source!AL688</f>
        <v>32.89</v>
      </c>
      <c r="G556" s="37" t="str">
        <f>Source!DD688</f>
        <v/>
      </c>
      <c r="H556" s="35">
        <f>Source!AW689</f>
        <v>1</v>
      </c>
      <c r="I556" s="38">
        <f>Source!P688</f>
        <v>1414.27</v>
      </c>
      <c r="J556" s="35">
        <f>IF(Source!BC689&lt;&gt; 0, Source!BC689, 1)</f>
        <v>9.0399999999999991</v>
      </c>
      <c r="K556" s="38">
        <f>Source!P689</f>
        <v>12785</v>
      </c>
    </row>
    <row r="557" spans="1:29" ht="42.75" x14ac:dyDescent="0.2">
      <c r="C557" s="60" t="str">
        <f>Source!G690</f>
        <v>Работа по установке коллективных раковин определяется по кол-ву смесителей на каждую раковину</v>
      </c>
    </row>
    <row r="558" spans="1:29" ht="82.5" x14ac:dyDescent="0.2">
      <c r="A558" s="34" t="s">
        <v>420</v>
      </c>
      <c r="B558" s="34" t="str">
        <f>Source!F691</f>
        <v>КА 9</v>
      </c>
      <c r="C558" s="34" t="s">
        <v>948</v>
      </c>
      <c r="D558" s="36" t="str">
        <f>Source!H691</f>
        <v>шт.</v>
      </c>
      <c r="E558" s="35">
        <f>Source!I691</f>
        <v>2</v>
      </c>
      <c r="F558" s="38">
        <f>Source!AK691</f>
        <v>11915.49</v>
      </c>
      <c r="G558" s="41" t="s">
        <v>3</v>
      </c>
      <c r="H558" s="35">
        <f>Source!AW692</f>
        <v>1</v>
      </c>
      <c r="I558" s="38">
        <f>Source!O691</f>
        <v>23830.98</v>
      </c>
      <c r="J558" s="35">
        <f>IF(Source!BC692&lt;&gt; 0, Source!BC692, 1)</f>
        <v>9.8800000000000008</v>
      </c>
      <c r="K558" s="38">
        <f>Source!O692</f>
        <v>235450.08</v>
      </c>
      <c r="Q558">
        <f>Source!X691</f>
        <v>0</v>
      </c>
      <c r="R558">
        <f>Source!X692</f>
        <v>0</v>
      </c>
      <c r="S558">
        <f>Source!Y691</f>
        <v>0</v>
      </c>
      <c r="T558">
        <f>Source!Y692</f>
        <v>0</v>
      </c>
      <c r="U558">
        <f>ROUND((175/100)*ROUND(Source!R691, 2), 2)</f>
        <v>0</v>
      </c>
      <c r="V558">
        <f>ROUND((0/100)*ROUND(Source!R692, 2), 2)</f>
        <v>0</v>
      </c>
      <c r="AC558">
        <v>3</v>
      </c>
    </row>
    <row r="559" spans="1:29" ht="82.5" x14ac:dyDescent="0.2">
      <c r="A559" s="34" t="s">
        <v>424</v>
      </c>
      <c r="B559" s="34" t="str">
        <f>Source!F693</f>
        <v>КА 10</v>
      </c>
      <c r="C559" s="34" t="s">
        <v>949</v>
      </c>
      <c r="D559" s="36" t="str">
        <f>Source!H693</f>
        <v>шт.</v>
      </c>
      <c r="E559" s="35">
        <f>Source!I693</f>
        <v>9</v>
      </c>
      <c r="F559" s="38">
        <f>Source!AK693</f>
        <v>13060.7</v>
      </c>
      <c r="G559" s="41" t="s">
        <v>3</v>
      </c>
      <c r="H559" s="35">
        <f>Source!AW694</f>
        <v>1</v>
      </c>
      <c r="I559" s="38">
        <f>Source!O693</f>
        <v>117546.3</v>
      </c>
      <c r="J559" s="35">
        <f>IF(Source!BC694&lt;&gt; 0, Source!BC694, 1)</f>
        <v>9.8800000000000008</v>
      </c>
      <c r="K559" s="38">
        <f>Source!O694</f>
        <v>1161357.44</v>
      </c>
      <c r="Q559">
        <f>Source!X693</f>
        <v>0</v>
      </c>
      <c r="R559">
        <f>Source!X694</f>
        <v>0</v>
      </c>
      <c r="S559">
        <f>Source!Y693</f>
        <v>0</v>
      </c>
      <c r="T559">
        <f>Source!Y694</f>
        <v>0</v>
      </c>
      <c r="U559">
        <f>ROUND((175/100)*ROUND(Source!R693, 2), 2)</f>
        <v>0</v>
      </c>
      <c r="V559">
        <f>ROUND((0/100)*ROUND(Source!R694, 2), 2)</f>
        <v>0</v>
      </c>
      <c r="AC559">
        <v>3</v>
      </c>
    </row>
    <row r="560" spans="1:29" ht="82.5" x14ac:dyDescent="0.2">
      <c r="A560" s="34" t="s">
        <v>428</v>
      </c>
      <c r="B560" s="34" t="str">
        <f>Source!F695</f>
        <v>КА 11</v>
      </c>
      <c r="C560" s="34" t="s">
        <v>950</v>
      </c>
      <c r="D560" s="36" t="str">
        <f>Source!H695</f>
        <v>шт.</v>
      </c>
      <c r="E560" s="35">
        <f>Source!I695</f>
        <v>2</v>
      </c>
      <c r="F560" s="38">
        <f>Source!AK695</f>
        <v>22557.690000000002</v>
      </c>
      <c r="G560" s="41" t="s">
        <v>3</v>
      </c>
      <c r="H560" s="35">
        <f>Source!AW696</f>
        <v>1</v>
      </c>
      <c r="I560" s="38">
        <f>Source!O695</f>
        <v>45115.38</v>
      </c>
      <c r="J560" s="35">
        <f>IF(Source!BC696&lt;&gt; 0, Source!BC696, 1)</f>
        <v>9.8800000000000008</v>
      </c>
      <c r="K560" s="38">
        <f>Source!O696</f>
        <v>445739.95</v>
      </c>
      <c r="Q560">
        <f>Source!X695</f>
        <v>0</v>
      </c>
      <c r="R560">
        <f>Source!X696</f>
        <v>0</v>
      </c>
      <c r="S560">
        <f>Source!Y695</f>
        <v>0</v>
      </c>
      <c r="T560">
        <f>Source!Y696</f>
        <v>0</v>
      </c>
      <c r="U560">
        <f>ROUND((175/100)*ROUND(Source!R695, 2), 2)</f>
        <v>0</v>
      </c>
      <c r="V560">
        <f>ROUND((0/100)*ROUND(Source!R696, 2), 2)</f>
        <v>0</v>
      </c>
      <c r="AC560">
        <v>3</v>
      </c>
    </row>
    <row r="561" spans="1:29" ht="14.25" x14ac:dyDescent="0.2">
      <c r="A561" s="34" t="s">
        <v>432</v>
      </c>
      <c r="B561" s="34" t="str">
        <f>Source!F697</f>
        <v>1.17-2-8</v>
      </c>
      <c r="C561" s="34" t="s">
        <v>345</v>
      </c>
      <c r="D561" s="36" t="str">
        <f>Source!H697</f>
        <v>шт.</v>
      </c>
      <c r="E561" s="35">
        <f>Source!I697</f>
        <v>43</v>
      </c>
      <c r="F561" s="38">
        <f>Source!AK697</f>
        <v>92.11</v>
      </c>
      <c r="G561" s="41" t="s">
        <v>3</v>
      </c>
      <c r="H561" s="35">
        <f>Source!AW698</f>
        <v>1</v>
      </c>
      <c r="I561" s="38">
        <f>Source!O697</f>
        <v>3960.73</v>
      </c>
      <c r="J561" s="35">
        <f>IF(Source!BC698&lt;&gt; 0, Source!BC698, 1)</f>
        <v>9.74</v>
      </c>
      <c r="K561" s="38">
        <f>Source!O698</f>
        <v>38577.51</v>
      </c>
      <c r="Q561">
        <f>Source!X697</f>
        <v>0</v>
      </c>
      <c r="R561">
        <f>Source!X698</f>
        <v>0</v>
      </c>
      <c r="S561">
        <f>Source!Y697</f>
        <v>0</v>
      </c>
      <c r="T561">
        <f>Source!Y698</f>
        <v>0</v>
      </c>
      <c r="U561">
        <f>ROUND((175/100)*ROUND(Source!R697, 2), 2)</f>
        <v>0</v>
      </c>
      <c r="V561">
        <f>ROUND((0/100)*ROUND(Source!R698, 2), 2)</f>
        <v>0</v>
      </c>
      <c r="AC561">
        <v>3</v>
      </c>
    </row>
    <row r="562" spans="1:29" ht="14.25" x14ac:dyDescent="0.2">
      <c r="A562" s="34"/>
      <c r="B562" s="34"/>
      <c r="C562" s="34" t="s">
        <v>904</v>
      </c>
      <c r="D562" s="36" t="s">
        <v>905</v>
      </c>
      <c r="E562" s="35">
        <f>Source!BZ689</f>
        <v>109</v>
      </c>
      <c r="F562" s="38"/>
      <c r="G562" s="37"/>
      <c r="H562" s="35"/>
      <c r="I562" s="38">
        <f>SUM(Q551:Q561)</f>
        <v>653.41999999999996</v>
      </c>
      <c r="J562" s="35">
        <f>Source!AT689</f>
        <v>109</v>
      </c>
      <c r="K562" s="38">
        <f>SUM(R551:R561)</f>
        <v>35931.699999999997</v>
      </c>
    </row>
    <row r="563" spans="1:29" ht="14.25" x14ac:dyDescent="0.2">
      <c r="A563" s="34"/>
      <c r="B563" s="34"/>
      <c r="C563" s="34" t="s">
        <v>906</v>
      </c>
      <c r="D563" s="36" t="s">
        <v>905</v>
      </c>
      <c r="E563" s="35">
        <f>Source!CA689</f>
        <v>61</v>
      </c>
      <c r="F563" s="38"/>
      <c r="G563" s="37"/>
      <c r="H563" s="35"/>
      <c r="I563" s="38">
        <f>SUM(S551:S562)</f>
        <v>365.68</v>
      </c>
      <c r="J563" s="35">
        <f>Source!AU689</f>
        <v>61</v>
      </c>
      <c r="K563" s="38">
        <f>SUM(T551:T562)</f>
        <v>20108.560000000001</v>
      </c>
    </row>
    <row r="564" spans="1:29" ht="28.5" x14ac:dyDescent="0.2">
      <c r="A564" s="42"/>
      <c r="B564" s="42"/>
      <c r="C564" s="42" t="s">
        <v>907</v>
      </c>
      <c r="D564" s="43" t="s">
        <v>908</v>
      </c>
      <c r="E564" s="44">
        <f>Source!AQ688</f>
        <v>0.81</v>
      </c>
      <c r="F564" s="45"/>
      <c r="G564" s="46" t="str">
        <f>Source!DI688</f>
        <v>*1,15)*1,1</v>
      </c>
      <c r="H564" s="44">
        <f>Source!AV689</f>
        <v>1.0669999999999999</v>
      </c>
      <c r="I564" s="45">
        <f>Source!U688</f>
        <v>47.011966650000005</v>
      </c>
      <c r="J564" s="44"/>
      <c r="K564" s="45"/>
    </row>
    <row r="565" spans="1:29" ht="15" x14ac:dyDescent="0.2">
      <c r="C565" s="47" t="s">
        <v>909</v>
      </c>
      <c r="H565" s="48">
        <f>I553+I554+I556+I562+I563+SUM(I558:I561)</f>
        <v>193536.07</v>
      </c>
      <c r="I565" s="48"/>
      <c r="J565" s="48">
        <f>K553+K554+K556+K562+K563+SUM(K558:K561)</f>
        <v>1983385.0899999999</v>
      </c>
      <c r="K565" s="48"/>
      <c r="O565" s="49">
        <f>I553+I554+I556+I562+I563+SUM(I558:I561)</f>
        <v>193536.07</v>
      </c>
      <c r="P565" s="49">
        <f>K553+K554+K556+K562+K563+SUM(K558:K561)</f>
        <v>1983385.0899999999</v>
      </c>
    </row>
    <row r="567" spans="1:29" ht="78" x14ac:dyDescent="0.2">
      <c r="A567" s="34">
        <v>44</v>
      </c>
      <c r="B567" s="34" t="s">
        <v>932</v>
      </c>
      <c r="C567" s="34" t="s">
        <v>340</v>
      </c>
      <c r="D567" s="36" t="str">
        <f>Source!H699</f>
        <v>10 комплектов</v>
      </c>
      <c r="E567" s="35">
        <f>Source!I699</f>
        <v>2.2000000000000002</v>
      </c>
      <c r="F567" s="38"/>
      <c r="G567" s="37"/>
      <c r="H567" s="35"/>
      <c r="I567" s="38"/>
      <c r="J567" s="35"/>
      <c r="K567" s="38"/>
      <c r="Q567">
        <f>Source!X699</f>
        <v>260.95999999999998</v>
      </c>
      <c r="R567">
        <f>Source!X700</f>
        <v>14350.01</v>
      </c>
      <c r="S567">
        <f>Source!Y699</f>
        <v>146.04</v>
      </c>
      <c r="T567">
        <f>Source!Y700</f>
        <v>8030.74</v>
      </c>
      <c r="U567">
        <f>ROUND((175/100)*ROUND(Source!R699, 2), 2)</f>
        <v>24.24</v>
      </c>
      <c r="V567">
        <f>ROUND((0/100)*ROUND(Source!R700, 2), 2)</f>
        <v>0</v>
      </c>
      <c r="AC567">
        <v>0</v>
      </c>
    </row>
    <row r="568" spans="1:29" x14ac:dyDescent="0.2">
      <c r="C568" s="39" t="str">
        <f>"Объем: "&amp;Source!I699&amp;"=22/"&amp;"10"</f>
        <v>Объем: 2,2=22/10</v>
      </c>
    </row>
    <row r="569" spans="1:29" ht="28.5" x14ac:dyDescent="0.2">
      <c r="A569" s="34"/>
      <c r="B569" s="34"/>
      <c r="C569" s="34" t="s">
        <v>900</v>
      </c>
      <c r="D569" s="36"/>
      <c r="E569" s="35"/>
      <c r="F569" s="38">
        <f>Source!AO699</f>
        <v>75.959999999999994</v>
      </c>
      <c r="G569" s="37" t="str">
        <f>Source!DG699</f>
        <v>*1,15)*1,1</v>
      </c>
      <c r="H569" s="35">
        <f>Source!AV700</f>
        <v>1.0669999999999999</v>
      </c>
      <c r="I569" s="38">
        <f>Source!S699</f>
        <v>225.56</v>
      </c>
      <c r="J569" s="35">
        <f>IF(Source!BA700&lt;&gt; 0, Source!BA700, 1)</f>
        <v>54.99</v>
      </c>
      <c r="K569" s="38">
        <f>Source!S700</f>
        <v>12403.54</v>
      </c>
    </row>
    <row r="570" spans="1:29" ht="28.5" x14ac:dyDescent="0.2">
      <c r="A570" s="34"/>
      <c r="B570" s="34"/>
      <c r="C570" s="34" t="s">
        <v>901</v>
      </c>
      <c r="D570" s="36"/>
      <c r="E570" s="35"/>
      <c r="F570" s="38">
        <f>Source!AM699</f>
        <v>28.43</v>
      </c>
      <c r="G570" s="37" t="str">
        <f>Source!DE699</f>
        <v>*1,25)*1,1</v>
      </c>
      <c r="H570" s="35">
        <f>Source!AV700</f>
        <v>1.0669999999999999</v>
      </c>
      <c r="I570" s="38">
        <f>Source!Q699</f>
        <v>91.76</v>
      </c>
      <c r="J570" s="35">
        <f>IF(Source!BB700&lt;&gt; 0, Source!BB700, 1)</f>
        <v>16.25</v>
      </c>
      <c r="K570" s="38">
        <f>Source!Q700</f>
        <v>1491.1</v>
      </c>
    </row>
    <row r="571" spans="1:29" ht="28.5" x14ac:dyDescent="0.2">
      <c r="A571" s="34"/>
      <c r="B571" s="34"/>
      <c r="C571" s="34" t="s">
        <v>902</v>
      </c>
      <c r="D571" s="36"/>
      <c r="E571" s="35"/>
      <c r="F571" s="38">
        <f>Source!AN699</f>
        <v>4.29</v>
      </c>
      <c r="G571" s="37" t="str">
        <f>Source!DF699</f>
        <v>*1,25)*1,1</v>
      </c>
      <c r="H571" s="35">
        <f>Source!AV700</f>
        <v>1.0669999999999999</v>
      </c>
      <c r="I571" s="40">
        <f>Source!R699</f>
        <v>13.85</v>
      </c>
      <c r="J571" s="35">
        <f>IF(Source!BS700&lt;&gt; 0, Source!BS700, 1)</f>
        <v>54.99</v>
      </c>
      <c r="K571" s="40">
        <f>Source!R700</f>
        <v>761.61</v>
      </c>
    </row>
    <row r="572" spans="1:29" ht="14.25" x14ac:dyDescent="0.2">
      <c r="A572" s="34"/>
      <c r="B572" s="34"/>
      <c r="C572" s="34" t="s">
        <v>903</v>
      </c>
      <c r="D572" s="36"/>
      <c r="E572" s="35"/>
      <c r="F572" s="38">
        <f>Source!AL699</f>
        <v>85.7</v>
      </c>
      <c r="G572" s="37" t="str">
        <f>Source!DD699</f>
        <v/>
      </c>
      <c r="H572" s="35">
        <f>Source!AW700</f>
        <v>1</v>
      </c>
      <c r="I572" s="38">
        <f>Source!P699</f>
        <v>188.54</v>
      </c>
      <c r="J572" s="35">
        <f>IF(Source!BC700&lt;&gt; 0, Source!BC700, 1)</f>
        <v>5.48</v>
      </c>
      <c r="K572" s="38">
        <f>Source!P700</f>
        <v>1033.2</v>
      </c>
    </row>
    <row r="573" spans="1:29" ht="68.25" x14ac:dyDescent="0.2">
      <c r="A573" s="55" t="s">
        <v>434</v>
      </c>
      <c r="B573" s="55" t="str">
        <f>Source!F701</f>
        <v>КА 19</v>
      </c>
      <c r="C573" s="55" t="s">
        <v>951</v>
      </c>
      <c r="D573" s="56" t="str">
        <f>Source!H701</f>
        <v>компл.</v>
      </c>
      <c r="E573" s="57">
        <f>Source!I701</f>
        <v>22</v>
      </c>
      <c r="F573" s="58">
        <f>Source!AK701</f>
        <v>1377.79</v>
      </c>
      <c r="G573" s="59" t="s">
        <v>3</v>
      </c>
      <c r="H573" s="57">
        <f>Source!AW702</f>
        <v>1</v>
      </c>
      <c r="I573" s="58">
        <f>Source!O701</f>
        <v>30311.38</v>
      </c>
      <c r="J573" s="57">
        <f>IF(Source!BC702&lt;&gt; 0, Source!BC702, 1)</f>
        <v>7.66</v>
      </c>
      <c r="K573" s="58">
        <f>Source!O702</f>
        <v>232185.17</v>
      </c>
      <c r="Q573">
        <f>Source!X701</f>
        <v>0</v>
      </c>
      <c r="R573">
        <f>Source!X702</f>
        <v>0</v>
      </c>
      <c r="S573">
        <f>Source!Y701</f>
        <v>0</v>
      </c>
      <c r="T573">
        <f>Source!Y702</f>
        <v>0</v>
      </c>
      <c r="U573">
        <f>ROUND((175/100)*ROUND(Source!R701, 2), 2)</f>
        <v>0</v>
      </c>
      <c r="V573">
        <f>ROUND((0/100)*ROUND(Source!R702, 2), 2)</f>
        <v>0</v>
      </c>
      <c r="AC573">
        <v>5</v>
      </c>
    </row>
    <row r="574" spans="1:29" ht="14.25" x14ac:dyDescent="0.2">
      <c r="A574" s="34"/>
      <c r="B574" s="34"/>
      <c r="C574" s="34" t="s">
        <v>904</v>
      </c>
      <c r="D574" s="36" t="s">
        <v>905</v>
      </c>
      <c r="E574" s="35">
        <f>Source!BZ700</f>
        <v>109</v>
      </c>
      <c r="F574" s="38"/>
      <c r="G574" s="37"/>
      <c r="H574" s="35"/>
      <c r="I574" s="38">
        <f>SUM(Q567:Q573)</f>
        <v>260.95999999999998</v>
      </c>
      <c r="J574" s="35">
        <f>Source!AT700</f>
        <v>109</v>
      </c>
      <c r="K574" s="38">
        <f>SUM(R567:R573)</f>
        <v>14350.01</v>
      </c>
    </row>
    <row r="575" spans="1:29" ht="14.25" x14ac:dyDescent="0.2">
      <c r="A575" s="34"/>
      <c r="B575" s="34"/>
      <c r="C575" s="34" t="s">
        <v>906</v>
      </c>
      <c r="D575" s="36" t="s">
        <v>905</v>
      </c>
      <c r="E575" s="35">
        <f>Source!CA700</f>
        <v>61</v>
      </c>
      <c r="F575" s="38"/>
      <c r="G575" s="37"/>
      <c r="H575" s="35"/>
      <c r="I575" s="38">
        <f>SUM(S567:S574)</f>
        <v>146.04</v>
      </c>
      <c r="J575" s="35">
        <f>Source!AU700</f>
        <v>61</v>
      </c>
      <c r="K575" s="38">
        <f>SUM(T567:T574)</f>
        <v>8030.74</v>
      </c>
    </row>
    <row r="576" spans="1:29" ht="28.5" x14ac:dyDescent="0.2">
      <c r="A576" s="42"/>
      <c r="B576" s="42"/>
      <c r="C576" s="42" t="s">
        <v>907</v>
      </c>
      <c r="D576" s="43" t="s">
        <v>908</v>
      </c>
      <c r="E576" s="44">
        <f>Source!AQ699</f>
        <v>6.33</v>
      </c>
      <c r="F576" s="45"/>
      <c r="G576" s="46" t="str">
        <f>Source!DI699</f>
        <v>*1,15)*1,1</v>
      </c>
      <c r="H576" s="44">
        <f>Source!AV700</f>
        <v>1.0669999999999999</v>
      </c>
      <c r="I576" s="45">
        <f>Source!U699</f>
        <v>18.79668813</v>
      </c>
      <c r="J576" s="44"/>
      <c r="K576" s="45"/>
    </row>
    <row r="577" spans="1:29" ht="15" x14ac:dyDescent="0.2">
      <c r="C577" s="47" t="s">
        <v>909</v>
      </c>
      <c r="H577" s="48">
        <f>I569+I570+I572+I574+I575+SUM(I573:I573)</f>
        <v>31224.240000000002</v>
      </c>
      <c r="I577" s="48"/>
      <c r="J577" s="48">
        <f>K569+K570+K572+K574+K575+SUM(K573:K573)</f>
        <v>269493.76000000001</v>
      </c>
      <c r="K577" s="48"/>
      <c r="O577" s="49">
        <f>I569+I570+I572+I574+I575+SUM(I573:I573)</f>
        <v>31224.240000000002</v>
      </c>
      <c r="P577" s="49">
        <f>K569+K570+K572+K574+K575+SUM(K573:K573)</f>
        <v>269493.76000000001</v>
      </c>
    </row>
    <row r="579" spans="1:29" ht="78" x14ac:dyDescent="0.2">
      <c r="A579" s="34">
        <v>45</v>
      </c>
      <c r="B579" s="34" t="s">
        <v>952</v>
      </c>
      <c r="C579" s="34" t="s">
        <v>441</v>
      </c>
      <c r="D579" s="36" t="str">
        <f>Source!H703</f>
        <v>100 изделий</v>
      </c>
      <c r="E579" s="35">
        <f>Source!I703</f>
        <v>0.22</v>
      </c>
      <c r="F579" s="38"/>
      <c r="G579" s="37"/>
      <c r="H579" s="35"/>
      <c r="I579" s="38"/>
      <c r="J579" s="35"/>
      <c r="K579" s="38"/>
      <c r="Q579">
        <f>Source!X703</f>
        <v>210.87</v>
      </c>
      <c r="R579">
        <f>Source!X704</f>
        <v>11595.64</v>
      </c>
      <c r="S579">
        <f>Source!Y703</f>
        <v>102.17</v>
      </c>
      <c r="T579">
        <f>Source!Y704</f>
        <v>5618.51</v>
      </c>
      <c r="U579">
        <f>ROUND((175/100)*ROUND(Source!R703, 2), 2)</f>
        <v>17.27</v>
      </c>
      <c r="V579">
        <f>ROUND((0/100)*ROUND(Source!R704, 2), 2)</f>
        <v>0</v>
      </c>
      <c r="AC579">
        <v>0</v>
      </c>
    </row>
    <row r="580" spans="1:29" x14ac:dyDescent="0.2">
      <c r="C580" s="39" t="str">
        <f>"Объем: "&amp;Source!I703&amp;"=22/"&amp;"100"</f>
        <v>Объем: 0,22=22/100</v>
      </c>
    </row>
    <row r="581" spans="1:29" ht="28.5" x14ac:dyDescent="0.2">
      <c r="A581" s="34"/>
      <c r="B581" s="34"/>
      <c r="C581" s="34" t="s">
        <v>900</v>
      </c>
      <c r="D581" s="36"/>
      <c r="E581" s="35"/>
      <c r="F581" s="38">
        <f>Source!AO703</f>
        <v>712.2</v>
      </c>
      <c r="G581" s="37" t="str">
        <f>Source!DG703</f>
        <v>*1,15)*1,1</v>
      </c>
      <c r="H581" s="35">
        <f>Source!AV704</f>
        <v>1.0469999999999999</v>
      </c>
      <c r="I581" s="38">
        <f>Source!S703</f>
        <v>207.52</v>
      </c>
      <c r="J581" s="35">
        <f>IF(Source!BA704&lt;&gt; 0, Source!BA704, 1)</f>
        <v>54.99</v>
      </c>
      <c r="K581" s="38">
        <f>Source!S704</f>
        <v>11411.52</v>
      </c>
    </row>
    <row r="582" spans="1:29" ht="28.5" x14ac:dyDescent="0.2">
      <c r="A582" s="34"/>
      <c r="B582" s="34"/>
      <c r="C582" s="34" t="s">
        <v>901</v>
      </c>
      <c r="D582" s="36"/>
      <c r="E582" s="35"/>
      <c r="F582" s="38">
        <f>Source!AM703</f>
        <v>205.26</v>
      </c>
      <c r="G582" s="37" t="str">
        <f>Source!DE703</f>
        <v>*1,25)*1,1</v>
      </c>
      <c r="H582" s="35">
        <f>Source!AV704</f>
        <v>1.0469999999999999</v>
      </c>
      <c r="I582" s="38">
        <f>Source!Q703</f>
        <v>65.010000000000005</v>
      </c>
      <c r="J582" s="35">
        <f>IF(Source!BB704&lt;&gt; 0, Source!BB704, 1)</f>
        <v>16.3</v>
      </c>
      <c r="K582" s="38">
        <f>Source!Q704</f>
        <v>1059.6600000000001</v>
      </c>
    </row>
    <row r="583" spans="1:29" ht="28.5" x14ac:dyDescent="0.2">
      <c r="A583" s="34"/>
      <c r="B583" s="34"/>
      <c r="C583" s="34" t="s">
        <v>902</v>
      </c>
      <c r="D583" s="36"/>
      <c r="E583" s="35"/>
      <c r="F583" s="38">
        <f>Source!AN703</f>
        <v>31.17</v>
      </c>
      <c r="G583" s="37" t="str">
        <f>Source!DF703</f>
        <v>*1,25)*1,1</v>
      </c>
      <c r="H583" s="35">
        <f>Source!AV704</f>
        <v>1.0469999999999999</v>
      </c>
      <c r="I583" s="40">
        <f>Source!R703</f>
        <v>9.8699999999999992</v>
      </c>
      <c r="J583" s="35">
        <f>IF(Source!BS704&lt;&gt; 0, Source!BS704, 1)</f>
        <v>54.99</v>
      </c>
      <c r="K583" s="40">
        <f>Source!R704</f>
        <v>542.75</v>
      </c>
    </row>
    <row r="584" spans="1:29" ht="14.25" x14ac:dyDescent="0.2">
      <c r="A584" s="34"/>
      <c r="B584" s="34"/>
      <c r="C584" s="34" t="s">
        <v>903</v>
      </c>
      <c r="D584" s="36"/>
      <c r="E584" s="35"/>
      <c r="F584" s="38">
        <f>Source!AL703</f>
        <v>318.27999999999997</v>
      </c>
      <c r="G584" s="37" t="str">
        <f>Source!DD703</f>
        <v/>
      </c>
      <c r="H584" s="35">
        <f>Source!AW704</f>
        <v>1</v>
      </c>
      <c r="I584" s="38">
        <f>Source!P703</f>
        <v>70.02</v>
      </c>
      <c r="J584" s="35">
        <f>IF(Source!BC704&lt;&gt; 0, Source!BC704, 1)</f>
        <v>9.11</v>
      </c>
      <c r="K584" s="38">
        <f>Source!P704</f>
        <v>637.88</v>
      </c>
    </row>
    <row r="585" spans="1:29" ht="14.25" x14ac:dyDescent="0.2">
      <c r="A585" s="34"/>
      <c r="B585" s="34"/>
      <c r="C585" s="34" t="s">
        <v>904</v>
      </c>
      <c r="D585" s="36" t="s">
        <v>905</v>
      </c>
      <c r="E585" s="35">
        <f>Source!BZ704</f>
        <v>97</v>
      </c>
      <c r="F585" s="38"/>
      <c r="G585" s="37"/>
      <c r="H585" s="35"/>
      <c r="I585" s="38">
        <f>SUM(Q579:Q584)</f>
        <v>210.87</v>
      </c>
      <c r="J585" s="35">
        <f>Source!AT704</f>
        <v>97</v>
      </c>
      <c r="K585" s="38">
        <f>SUM(R579:R584)</f>
        <v>11595.64</v>
      </c>
    </row>
    <row r="586" spans="1:29" ht="14.25" x14ac:dyDescent="0.2">
      <c r="A586" s="34"/>
      <c r="B586" s="34"/>
      <c r="C586" s="34" t="s">
        <v>906</v>
      </c>
      <c r="D586" s="36" t="s">
        <v>905</v>
      </c>
      <c r="E586" s="35">
        <f>Source!CA704</f>
        <v>47</v>
      </c>
      <c r="F586" s="38"/>
      <c r="G586" s="37"/>
      <c r="H586" s="35"/>
      <c r="I586" s="38">
        <f>SUM(S579:S585)</f>
        <v>102.17</v>
      </c>
      <c r="J586" s="35">
        <f>Source!AU704</f>
        <v>47</v>
      </c>
      <c r="K586" s="38">
        <f>SUM(T579:T585)</f>
        <v>5618.51</v>
      </c>
    </row>
    <row r="587" spans="1:29" ht="28.5" x14ac:dyDescent="0.2">
      <c r="A587" s="42"/>
      <c r="B587" s="42"/>
      <c r="C587" s="42" t="s">
        <v>907</v>
      </c>
      <c r="D587" s="43" t="s">
        <v>908</v>
      </c>
      <c r="E587" s="44">
        <f>Source!AQ703</f>
        <v>67.7</v>
      </c>
      <c r="F587" s="45"/>
      <c r="G587" s="46" t="str">
        <f>Source!DI703</f>
        <v>*1,15)*1,1</v>
      </c>
      <c r="H587" s="44">
        <f>Source!AV704</f>
        <v>1.0469999999999999</v>
      </c>
      <c r="I587" s="45">
        <f>Source!U703</f>
        <v>19.726432770000002</v>
      </c>
      <c r="J587" s="44"/>
      <c r="K587" s="45"/>
    </row>
    <row r="588" spans="1:29" ht="15" x14ac:dyDescent="0.2">
      <c r="C588" s="47" t="s">
        <v>909</v>
      </c>
      <c r="H588" s="48">
        <f>I581+I582+I584+I585+I586+0</f>
        <v>655.59</v>
      </c>
      <c r="I588" s="48"/>
      <c r="J588" s="48">
        <f>K581+K582+K584+K585+K586+0</f>
        <v>30323.21</v>
      </c>
      <c r="K588" s="48"/>
      <c r="O588" s="49">
        <f>I581+I582+I584+I585+I586+0</f>
        <v>655.59</v>
      </c>
      <c r="P588" s="49">
        <f>K581+K582+K584+K585+K586+0</f>
        <v>30323.21</v>
      </c>
    </row>
    <row r="590" spans="1:29" ht="78" x14ac:dyDescent="0.2">
      <c r="A590" s="34">
        <v>46</v>
      </c>
      <c r="B590" s="34" t="s">
        <v>932</v>
      </c>
      <c r="C590" s="34" t="s">
        <v>340</v>
      </c>
      <c r="D590" s="36" t="str">
        <f>Source!H709</f>
        <v>10 комплектов</v>
      </c>
      <c r="E590" s="35">
        <f>Source!I709</f>
        <v>0.3</v>
      </c>
      <c r="F590" s="38"/>
      <c r="G590" s="37"/>
      <c r="H590" s="35"/>
      <c r="I590" s="38"/>
      <c r="J590" s="35"/>
      <c r="K590" s="38"/>
      <c r="Q590">
        <f>Source!X709</f>
        <v>35.590000000000003</v>
      </c>
      <c r="R590">
        <f>Source!X710</f>
        <v>1957.01</v>
      </c>
      <c r="S590">
        <f>Source!Y709</f>
        <v>19.920000000000002</v>
      </c>
      <c r="T590">
        <f>Source!Y710</f>
        <v>1095.21</v>
      </c>
      <c r="U590">
        <f>ROUND((175/100)*ROUND(Source!R709, 2), 2)</f>
        <v>3.31</v>
      </c>
      <c r="V590">
        <f>ROUND((0/100)*ROUND(Source!R710, 2), 2)</f>
        <v>0</v>
      </c>
      <c r="AC590">
        <v>0</v>
      </c>
    </row>
    <row r="591" spans="1:29" x14ac:dyDescent="0.2">
      <c r="C591" s="39" t="str">
        <f>"Объем: "&amp;Source!I709&amp;"=3/"&amp;"10"</f>
        <v>Объем: 0,3=3/10</v>
      </c>
    </row>
    <row r="592" spans="1:29" ht="28.5" x14ac:dyDescent="0.2">
      <c r="A592" s="34"/>
      <c r="B592" s="34"/>
      <c r="C592" s="34" t="s">
        <v>900</v>
      </c>
      <c r="D592" s="36"/>
      <c r="E592" s="35"/>
      <c r="F592" s="38">
        <f>Source!AO709</f>
        <v>75.959999999999994</v>
      </c>
      <c r="G592" s="37" t="str">
        <f>Source!DG709</f>
        <v>*1,15)*1,1</v>
      </c>
      <c r="H592" s="35">
        <f>Source!AV710</f>
        <v>1.0669999999999999</v>
      </c>
      <c r="I592" s="38">
        <f>Source!S709</f>
        <v>30.76</v>
      </c>
      <c r="J592" s="35">
        <f>IF(Source!BA710&lt;&gt; 0, Source!BA710, 1)</f>
        <v>54.99</v>
      </c>
      <c r="K592" s="38">
        <f>Source!S710</f>
        <v>1691.49</v>
      </c>
    </row>
    <row r="593" spans="1:29" ht="28.5" x14ac:dyDescent="0.2">
      <c r="A593" s="34"/>
      <c r="B593" s="34"/>
      <c r="C593" s="34" t="s">
        <v>901</v>
      </c>
      <c r="D593" s="36"/>
      <c r="E593" s="35"/>
      <c r="F593" s="38">
        <f>Source!AM709</f>
        <v>28.43</v>
      </c>
      <c r="G593" s="37" t="str">
        <f>Source!DE709</f>
        <v>*1,25)*1,1</v>
      </c>
      <c r="H593" s="35">
        <f>Source!AV710</f>
        <v>1.0669999999999999</v>
      </c>
      <c r="I593" s="38">
        <f>Source!Q709</f>
        <v>12.51</v>
      </c>
      <c r="J593" s="35">
        <f>IF(Source!BB710&lt;&gt; 0, Source!BB710, 1)</f>
        <v>16.25</v>
      </c>
      <c r="K593" s="38">
        <f>Source!Q710</f>
        <v>203.29</v>
      </c>
    </row>
    <row r="594" spans="1:29" ht="28.5" x14ac:dyDescent="0.2">
      <c r="A594" s="34"/>
      <c r="B594" s="34"/>
      <c r="C594" s="34" t="s">
        <v>902</v>
      </c>
      <c r="D594" s="36"/>
      <c r="E594" s="35"/>
      <c r="F594" s="38">
        <f>Source!AN709</f>
        <v>4.29</v>
      </c>
      <c r="G594" s="37" t="str">
        <f>Source!DF709</f>
        <v>*1,25)*1,1</v>
      </c>
      <c r="H594" s="35">
        <f>Source!AV710</f>
        <v>1.0669999999999999</v>
      </c>
      <c r="I594" s="40">
        <f>Source!R709</f>
        <v>1.89</v>
      </c>
      <c r="J594" s="35">
        <f>IF(Source!BS710&lt;&gt; 0, Source!BS710, 1)</f>
        <v>54.99</v>
      </c>
      <c r="K594" s="40">
        <f>Source!R710</f>
        <v>103.93</v>
      </c>
    </row>
    <row r="595" spans="1:29" ht="14.25" x14ac:dyDescent="0.2">
      <c r="A595" s="34"/>
      <c r="B595" s="34"/>
      <c r="C595" s="34" t="s">
        <v>903</v>
      </c>
      <c r="D595" s="36"/>
      <c r="E595" s="35"/>
      <c r="F595" s="38">
        <f>Source!AL709</f>
        <v>85.7</v>
      </c>
      <c r="G595" s="37" t="str">
        <f>Source!DD709</f>
        <v/>
      </c>
      <c r="H595" s="35">
        <f>Source!AW710</f>
        <v>1</v>
      </c>
      <c r="I595" s="38">
        <f>Source!P709</f>
        <v>25.71</v>
      </c>
      <c r="J595" s="35">
        <f>IF(Source!BC710&lt;&gt; 0, Source!BC710, 1)</f>
        <v>5.48</v>
      </c>
      <c r="K595" s="38">
        <f>Source!P710</f>
        <v>140.88999999999999</v>
      </c>
    </row>
    <row r="596" spans="1:29" ht="68.25" x14ac:dyDescent="0.2">
      <c r="A596" s="55" t="s">
        <v>454</v>
      </c>
      <c r="B596" s="55" t="str">
        <f>Source!F711</f>
        <v>КА 20</v>
      </c>
      <c r="C596" s="55" t="s">
        <v>953</v>
      </c>
      <c r="D596" s="56" t="str">
        <f>Source!H711</f>
        <v>компл.</v>
      </c>
      <c r="E596" s="57">
        <f>Source!I711</f>
        <v>3</v>
      </c>
      <c r="F596" s="58">
        <f>Source!AK711</f>
        <v>1337.9999999999998</v>
      </c>
      <c r="G596" s="59" t="s">
        <v>3</v>
      </c>
      <c r="H596" s="57">
        <f>Source!AW712</f>
        <v>1</v>
      </c>
      <c r="I596" s="58">
        <f>Source!O711</f>
        <v>4014</v>
      </c>
      <c r="J596" s="57">
        <f>IF(Source!BC712&lt;&gt; 0, Source!BC712, 1)</f>
        <v>7.66</v>
      </c>
      <c r="K596" s="58">
        <f>Source!O712</f>
        <v>30747.24</v>
      </c>
      <c r="Q596">
        <f>Source!X711</f>
        <v>0</v>
      </c>
      <c r="R596">
        <f>Source!X712</f>
        <v>0</v>
      </c>
      <c r="S596">
        <f>Source!Y711</f>
        <v>0</v>
      </c>
      <c r="T596">
        <f>Source!Y712</f>
        <v>0</v>
      </c>
      <c r="U596">
        <f>ROUND((175/100)*ROUND(Source!R711, 2), 2)</f>
        <v>0</v>
      </c>
      <c r="V596">
        <f>ROUND((0/100)*ROUND(Source!R712, 2), 2)</f>
        <v>0</v>
      </c>
      <c r="AC596">
        <v>5</v>
      </c>
    </row>
    <row r="597" spans="1:29" ht="14.25" x14ac:dyDescent="0.2">
      <c r="A597" s="34"/>
      <c r="B597" s="34"/>
      <c r="C597" s="34" t="s">
        <v>904</v>
      </c>
      <c r="D597" s="36" t="s">
        <v>905</v>
      </c>
      <c r="E597" s="35">
        <f>Source!BZ710</f>
        <v>109</v>
      </c>
      <c r="F597" s="38"/>
      <c r="G597" s="37"/>
      <c r="H597" s="35"/>
      <c r="I597" s="38">
        <f>SUM(Q590:Q596)</f>
        <v>35.590000000000003</v>
      </c>
      <c r="J597" s="35">
        <f>Source!AT710</f>
        <v>109</v>
      </c>
      <c r="K597" s="38">
        <f>SUM(R590:R596)</f>
        <v>1957.01</v>
      </c>
    </row>
    <row r="598" spans="1:29" ht="14.25" x14ac:dyDescent="0.2">
      <c r="A598" s="34"/>
      <c r="B598" s="34"/>
      <c r="C598" s="34" t="s">
        <v>906</v>
      </c>
      <c r="D598" s="36" t="s">
        <v>905</v>
      </c>
      <c r="E598" s="35">
        <f>Source!CA710</f>
        <v>61</v>
      </c>
      <c r="F598" s="38"/>
      <c r="G598" s="37"/>
      <c r="H598" s="35"/>
      <c r="I598" s="38">
        <f>SUM(S590:S597)</f>
        <v>19.920000000000002</v>
      </c>
      <c r="J598" s="35">
        <f>Source!AU710</f>
        <v>61</v>
      </c>
      <c r="K598" s="38">
        <f>SUM(T590:T597)</f>
        <v>1095.21</v>
      </c>
    </row>
    <row r="599" spans="1:29" ht="28.5" x14ac:dyDescent="0.2">
      <c r="A599" s="42"/>
      <c r="B599" s="42"/>
      <c r="C599" s="42" t="s">
        <v>907</v>
      </c>
      <c r="D599" s="43" t="s">
        <v>908</v>
      </c>
      <c r="E599" s="44">
        <f>Source!AQ709</f>
        <v>6.33</v>
      </c>
      <c r="F599" s="45"/>
      <c r="G599" s="46" t="str">
        <f>Source!DI709</f>
        <v>*1,15)*1,1</v>
      </c>
      <c r="H599" s="44">
        <f>Source!AV710</f>
        <v>1.0669999999999999</v>
      </c>
      <c r="I599" s="45">
        <f>Source!U709</f>
        <v>2.5631847449999996</v>
      </c>
      <c r="J599" s="44"/>
      <c r="K599" s="45"/>
    </row>
    <row r="600" spans="1:29" ht="15" x14ac:dyDescent="0.2">
      <c r="C600" s="47" t="s">
        <v>909</v>
      </c>
      <c r="H600" s="48">
        <f>I592+I593+I595+I597+I598+SUM(I596:I596)</f>
        <v>4138.49</v>
      </c>
      <c r="I600" s="48"/>
      <c r="J600" s="48">
        <f>K592+K593+K595+K597+K598+SUM(K596:K596)</f>
        <v>35835.130000000005</v>
      </c>
      <c r="K600" s="48"/>
      <c r="O600" s="49">
        <f>I592+I593+I595+I597+I598+SUM(I596:I596)</f>
        <v>4138.49</v>
      </c>
      <c r="P600" s="49">
        <f>K592+K593+K595+K597+K598+SUM(K596:K596)</f>
        <v>35835.130000000005</v>
      </c>
    </row>
    <row r="602" spans="1:29" ht="78" x14ac:dyDescent="0.2">
      <c r="A602" s="34">
        <v>47</v>
      </c>
      <c r="B602" s="34" t="s">
        <v>952</v>
      </c>
      <c r="C602" s="34" t="s">
        <v>441</v>
      </c>
      <c r="D602" s="36" t="str">
        <f>Source!H713</f>
        <v>100 изделий</v>
      </c>
      <c r="E602" s="35">
        <f>Source!I713</f>
        <v>0.03</v>
      </c>
      <c r="F602" s="38"/>
      <c r="G602" s="37"/>
      <c r="H602" s="35"/>
      <c r="I602" s="38"/>
      <c r="J602" s="35"/>
      <c r="K602" s="38"/>
      <c r="Q602">
        <f>Source!X713</f>
        <v>28.76</v>
      </c>
      <c r="R602">
        <f>Source!X714</f>
        <v>1581.55</v>
      </c>
      <c r="S602">
        <f>Source!Y713</f>
        <v>13.94</v>
      </c>
      <c r="T602">
        <f>Source!Y714</f>
        <v>766.32</v>
      </c>
      <c r="U602">
        <f>ROUND((175/100)*ROUND(Source!R713, 2), 2)</f>
        <v>2.36</v>
      </c>
      <c r="V602">
        <f>ROUND((0/100)*ROUND(Source!R714, 2), 2)</f>
        <v>0</v>
      </c>
      <c r="AC602">
        <v>0</v>
      </c>
    </row>
    <row r="603" spans="1:29" x14ac:dyDescent="0.2">
      <c r="C603" s="39" t="str">
        <f>"Объем: "&amp;Source!I713&amp;"=3/"&amp;"100"</f>
        <v>Объем: 0,03=3/100</v>
      </c>
    </row>
    <row r="604" spans="1:29" ht="28.5" x14ac:dyDescent="0.2">
      <c r="A604" s="34"/>
      <c r="B604" s="34"/>
      <c r="C604" s="34" t="s">
        <v>900</v>
      </c>
      <c r="D604" s="36"/>
      <c r="E604" s="35"/>
      <c r="F604" s="38">
        <f>Source!AO713</f>
        <v>712.2</v>
      </c>
      <c r="G604" s="37" t="str">
        <f>Source!DG713</f>
        <v>*1,15)*1,1</v>
      </c>
      <c r="H604" s="35">
        <f>Source!AV714</f>
        <v>1.0469999999999999</v>
      </c>
      <c r="I604" s="38">
        <f>Source!S713</f>
        <v>28.3</v>
      </c>
      <c r="J604" s="35">
        <f>IF(Source!BA714&lt;&gt; 0, Source!BA714, 1)</f>
        <v>54.99</v>
      </c>
      <c r="K604" s="38">
        <f>Source!S714</f>
        <v>1556.22</v>
      </c>
    </row>
    <row r="605" spans="1:29" ht="28.5" x14ac:dyDescent="0.2">
      <c r="A605" s="34"/>
      <c r="B605" s="34"/>
      <c r="C605" s="34" t="s">
        <v>901</v>
      </c>
      <c r="D605" s="36"/>
      <c r="E605" s="35"/>
      <c r="F605" s="38">
        <f>Source!AM713</f>
        <v>205.26</v>
      </c>
      <c r="G605" s="37" t="str">
        <f>Source!DE713</f>
        <v>*1,25)*1,1</v>
      </c>
      <c r="H605" s="35">
        <f>Source!AV714</f>
        <v>1.0469999999999999</v>
      </c>
      <c r="I605" s="38">
        <f>Source!Q713</f>
        <v>8.86</v>
      </c>
      <c r="J605" s="35">
        <f>IF(Source!BB714&lt;&gt; 0, Source!BB714, 1)</f>
        <v>16.3</v>
      </c>
      <c r="K605" s="38">
        <f>Source!Q714</f>
        <v>144.41999999999999</v>
      </c>
    </row>
    <row r="606" spans="1:29" ht="28.5" x14ac:dyDescent="0.2">
      <c r="A606" s="34"/>
      <c r="B606" s="34"/>
      <c r="C606" s="34" t="s">
        <v>902</v>
      </c>
      <c r="D606" s="36"/>
      <c r="E606" s="35"/>
      <c r="F606" s="38">
        <f>Source!AN713</f>
        <v>31.17</v>
      </c>
      <c r="G606" s="37" t="str">
        <f>Source!DF713</f>
        <v>*1,25)*1,1</v>
      </c>
      <c r="H606" s="35">
        <f>Source!AV714</f>
        <v>1.0469999999999999</v>
      </c>
      <c r="I606" s="40">
        <f>Source!R713</f>
        <v>1.35</v>
      </c>
      <c r="J606" s="35">
        <f>IF(Source!BS714&lt;&gt; 0, Source!BS714, 1)</f>
        <v>54.99</v>
      </c>
      <c r="K606" s="40">
        <f>Source!R714</f>
        <v>74.239999999999995</v>
      </c>
    </row>
    <row r="607" spans="1:29" ht="14.25" x14ac:dyDescent="0.2">
      <c r="A607" s="34"/>
      <c r="B607" s="34"/>
      <c r="C607" s="34" t="s">
        <v>903</v>
      </c>
      <c r="D607" s="36"/>
      <c r="E607" s="35"/>
      <c r="F607" s="38">
        <f>Source!AL713</f>
        <v>318.27999999999997</v>
      </c>
      <c r="G607" s="37" t="str">
        <f>Source!DD713</f>
        <v/>
      </c>
      <c r="H607" s="35">
        <f>Source!AW714</f>
        <v>1</v>
      </c>
      <c r="I607" s="38">
        <f>Source!P713</f>
        <v>9.5500000000000007</v>
      </c>
      <c r="J607" s="35">
        <f>IF(Source!BC714&lt;&gt; 0, Source!BC714, 1)</f>
        <v>9.11</v>
      </c>
      <c r="K607" s="38">
        <f>Source!P714</f>
        <v>87</v>
      </c>
    </row>
    <row r="608" spans="1:29" ht="14.25" x14ac:dyDescent="0.2">
      <c r="A608" s="34"/>
      <c r="B608" s="34"/>
      <c r="C608" s="34" t="s">
        <v>904</v>
      </c>
      <c r="D608" s="36" t="s">
        <v>905</v>
      </c>
      <c r="E608" s="35">
        <f>Source!BZ714</f>
        <v>97</v>
      </c>
      <c r="F608" s="38"/>
      <c r="G608" s="37"/>
      <c r="H608" s="35"/>
      <c r="I608" s="38">
        <f>SUM(Q602:Q607)</f>
        <v>28.76</v>
      </c>
      <c r="J608" s="35">
        <f>Source!AT714</f>
        <v>97</v>
      </c>
      <c r="K608" s="38">
        <f>SUM(R602:R607)</f>
        <v>1581.55</v>
      </c>
    </row>
    <row r="609" spans="1:29" ht="14.25" x14ac:dyDescent="0.2">
      <c r="A609" s="34"/>
      <c r="B609" s="34"/>
      <c r="C609" s="34" t="s">
        <v>906</v>
      </c>
      <c r="D609" s="36" t="s">
        <v>905</v>
      </c>
      <c r="E609" s="35">
        <f>Source!CA714</f>
        <v>47</v>
      </c>
      <c r="F609" s="38"/>
      <c r="G609" s="37"/>
      <c r="H609" s="35"/>
      <c r="I609" s="38">
        <f>SUM(S602:S608)</f>
        <v>13.94</v>
      </c>
      <c r="J609" s="35">
        <f>Source!AU714</f>
        <v>47</v>
      </c>
      <c r="K609" s="38">
        <f>SUM(T602:T608)</f>
        <v>766.32</v>
      </c>
    </row>
    <row r="610" spans="1:29" ht="28.5" x14ac:dyDescent="0.2">
      <c r="A610" s="42"/>
      <c r="B610" s="42"/>
      <c r="C610" s="42" t="s">
        <v>907</v>
      </c>
      <c r="D610" s="43" t="s">
        <v>908</v>
      </c>
      <c r="E610" s="44">
        <f>Source!AQ713</f>
        <v>67.7</v>
      </c>
      <c r="F610" s="45"/>
      <c r="G610" s="46" t="str">
        <f>Source!DI713</f>
        <v>*1,15)*1,1</v>
      </c>
      <c r="H610" s="44">
        <f>Source!AV714</f>
        <v>1.0469999999999999</v>
      </c>
      <c r="I610" s="45">
        <f>Source!U713</f>
        <v>2.6899681050000006</v>
      </c>
      <c r="J610" s="44"/>
      <c r="K610" s="45"/>
    </row>
    <row r="611" spans="1:29" ht="15" x14ac:dyDescent="0.2">
      <c r="C611" s="47" t="s">
        <v>909</v>
      </c>
      <c r="H611" s="48">
        <f>I604+I605+I607+I608+I609+0</f>
        <v>89.41</v>
      </c>
      <c r="I611" s="48"/>
      <c r="J611" s="48">
        <f>K604+K605+K607+K608+K609+0</f>
        <v>4135.51</v>
      </c>
      <c r="K611" s="48"/>
      <c r="O611" s="49">
        <f>I604+I605+I607+I608+I609+0</f>
        <v>89.41</v>
      </c>
      <c r="P611" s="49">
        <f>K604+K605+K607+K608+K609+0</f>
        <v>4135.51</v>
      </c>
    </row>
    <row r="613" spans="1:29" ht="55.5" x14ac:dyDescent="0.2">
      <c r="A613" s="42">
        <v>48</v>
      </c>
      <c r="B613" s="42" t="str">
        <f>Source!F715</f>
        <v>КА 12</v>
      </c>
      <c r="C613" s="42" t="s">
        <v>954</v>
      </c>
      <c r="D613" s="43" t="str">
        <f>Source!H715</f>
        <v>шт.</v>
      </c>
      <c r="E613" s="44">
        <f>Source!I715</f>
        <v>21</v>
      </c>
      <c r="F613" s="45">
        <f>Source!AL715</f>
        <v>103.22999999999999</v>
      </c>
      <c r="G613" s="46" t="str">
        <f>Source!DD715</f>
        <v/>
      </c>
      <c r="H613" s="44">
        <f>Source!AW716</f>
        <v>1</v>
      </c>
      <c r="I613" s="45">
        <f>Source!P715</f>
        <v>2167.83</v>
      </c>
      <c r="J613" s="44">
        <f>IF(Source!BC716&lt;&gt; 0, Source!BC716, 1)</f>
        <v>9.8800000000000008</v>
      </c>
      <c r="K613" s="45">
        <f>Source!P716</f>
        <v>21418.16</v>
      </c>
      <c r="Q613">
        <f>Source!X715</f>
        <v>0</v>
      </c>
      <c r="R613">
        <f>Source!X716</f>
        <v>0</v>
      </c>
      <c r="S613">
        <f>Source!Y715</f>
        <v>0</v>
      </c>
      <c r="T613">
        <f>Source!Y716</f>
        <v>0</v>
      </c>
      <c r="U613">
        <f>ROUND((175/100)*ROUND(Source!R715, 2), 2)</f>
        <v>0</v>
      </c>
      <c r="V613">
        <f>ROUND((0/100)*ROUND(Source!R716, 2), 2)</f>
        <v>0</v>
      </c>
      <c r="AC613">
        <v>3</v>
      </c>
    </row>
    <row r="614" spans="1:29" ht="15" x14ac:dyDescent="0.2">
      <c r="C614" s="47" t="s">
        <v>909</v>
      </c>
      <c r="H614" s="48">
        <f>I613+0</f>
        <v>2167.83</v>
      </c>
      <c r="I614" s="48"/>
      <c r="J614" s="48">
        <f>K613+0</f>
        <v>21418.16</v>
      </c>
      <c r="K614" s="48"/>
      <c r="O614" s="49">
        <f>I613+0</f>
        <v>2167.83</v>
      </c>
      <c r="P614" s="49">
        <f>K613+0</f>
        <v>21418.16</v>
      </c>
    </row>
    <row r="616" spans="1:29" ht="41.25" x14ac:dyDescent="0.2">
      <c r="A616" s="42">
        <v>49</v>
      </c>
      <c r="B616" s="42" t="str">
        <f>Source!F721</f>
        <v>КА 13</v>
      </c>
      <c r="C616" s="42" t="s">
        <v>955</v>
      </c>
      <c r="D616" s="43" t="str">
        <f>Source!H721</f>
        <v>шт.</v>
      </c>
      <c r="E616" s="44">
        <f>Source!I721</f>
        <v>2</v>
      </c>
      <c r="F616" s="45">
        <f>Source!AL721</f>
        <v>70.539999999999992</v>
      </c>
      <c r="G616" s="46" t="str">
        <f>Source!DD721</f>
        <v/>
      </c>
      <c r="H616" s="44">
        <f>Source!AW722</f>
        <v>1</v>
      </c>
      <c r="I616" s="45">
        <f>Source!P721</f>
        <v>141.08000000000001</v>
      </c>
      <c r="J616" s="44">
        <f>IF(Source!BC722&lt;&gt; 0, Source!BC722, 1)</f>
        <v>9.8800000000000008</v>
      </c>
      <c r="K616" s="45">
        <f>Source!P722</f>
        <v>1393.87</v>
      </c>
      <c r="Q616">
        <f>Source!X721</f>
        <v>0</v>
      </c>
      <c r="R616">
        <f>Source!X722</f>
        <v>0</v>
      </c>
      <c r="S616">
        <f>Source!Y721</f>
        <v>0</v>
      </c>
      <c r="T616">
        <f>Source!Y722</f>
        <v>0</v>
      </c>
      <c r="U616">
        <f>ROUND((175/100)*ROUND(Source!R721, 2), 2)</f>
        <v>0</v>
      </c>
      <c r="V616">
        <f>ROUND((0/100)*ROUND(Source!R722, 2), 2)</f>
        <v>0</v>
      </c>
      <c r="AC616">
        <v>3</v>
      </c>
    </row>
    <row r="617" spans="1:29" ht="15" x14ac:dyDescent="0.2">
      <c r="C617" s="47" t="s">
        <v>909</v>
      </c>
      <c r="H617" s="48">
        <f>I616+0</f>
        <v>141.08000000000001</v>
      </c>
      <c r="I617" s="48"/>
      <c r="J617" s="48">
        <f>K616+0</f>
        <v>1393.87</v>
      </c>
      <c r="K617" s="48"/>
      <c r="O617" s="49">
        <f>I616+0</f>
        <v>141.08000000000001</v>
      </c>
      <c r="P617" s="49">
        <f>K616+0</f>
        <v>1393.87</v>
      </c>
    </row>
    <row r="619" spans="1:29" ht="78" x14ac:dyDescent="0.2">
      <c r="A619" s="34">
        <v>50</v>
      </c>
      <c r="B619" s="34" t="s">
        <v>956</v>
      </c>
      <c r="C619" s="34" t="s">
        <v>472</v>
      </c>
      <c r="D619" s="36" t="str">
        <f>Source!H727</f>
        <v>1 комплект</v>
      </c>
      <c r="E619" s="35">
        <f>Source!I727</f>
        <v>33</v>
      </c>
      <c r="F619" s="38"/>
      <c r="G619" s="37"/>
      <c r="H619" s="35"/>
      <c r="I619" s="38"/>
      <c r="J619" s="35"/>
      <c r="K619" s="38"/>
      <c r="Q619">
        <f>Source!X727</f>
        <v>492.39</v>
      </c>
      <c r="R619">
        <f>Source!X728</f>
        <v>27076.29</v>
      </c>
      <c r="S619">
        <f>Source!Y727</f>
        <v>275.56</v>
      </c>
      <c r="T619">
        <f>Source!Y728</f>
        <v>15152.78</v>
      </c>
      <c r="U619">
        <f>ROUND((175/100)*ROUND(Source!R727, 2), 2)</f>
        <v>21.18</v>
      </c>
      <c r="V619">
        <f>ROUND((0/100)*ROUND(Source!R728, 2), 2)</f>
        <v>0</v>
      </c>
      <c r="AC619">
        <v>0</v>
      </c>
    </row>
    <row r="620" spans="1:29" ht="28.5" x14ac:dyDescent="0.2">
      <c r="A620" s="34"/>
      <c r="B620" s="34"/>
      <c r="C620" s="34" t="s">
        <v>900</v>
      </c>
      <c r="D620" s="36"/>
      <c r="E620" s="35"/>
      <c r="F620" s="38">
        <f>Source!AO727</f>
        <v>9.8699999999999992</v>
      </c>
      <c r="G620" s="37" t="str">
        <f>Source!DG727</f>
        <v>*1,15)*1,1</v>
      </c>
      <c r="H620" s="35">
        <f>Source!AV728</f>
        <v>1.0669999999999999</v>
      </c>
      <c r="I620" s="38">
        <f>Source!S727</f>
        <v>439.63</v>
      </c>
      <c r="J620" s="35">
        <f>IF(Source!BA728&lt;&gt; 0, Source!BA728, 1)</f>
        <v>54.99</v>
      </c>
      <c r="K620" s="38">
        <f>Source!S728</f>
        <v>24175.25</v>
      </c>
    </row>
    <row r="621" spans="1:29" ht="28.5" x14ac:dyDescent="0.2">
      <c r="A621" s="34"/>
      <c r="B621" s="34"/>
      <c r="C621" s="34" t="s">
        <v>901</v>
      </c>
      <c r="D621" s="36"/>
      <c r="E621" s="35"/>
      <c r="F621" s="38">
        <f>Source!AM727</f>
        <v>1.66</v>
      </c>
      <c r="G621" s="37" t="str">
        <f>Source!DE727</f>
        <v>*1,25)*1,1</v>
      </c>
      <c r="H621" s="35">
        <f>Source!AV728</f>
        <v>1.0669999999999999</v>
      </c>
      <c r="I621" s="38">
        <f>Source!Q727</f>
        <v>80.37</v>
      </c>
      <c r="J621" s="35">
        <f>IF(Source!BB728&lt;&gt; 0, Source!BB728, 1)</f>
        <v>16.32</v>
      </c>
      <c r="K621" s="38">
        <f>Source!Q728</f>
        <v>1311.64</v>
      </c>
    </row>
    <row r="622" spans="1:29" ht="28.5" x14ac:dyDescent="0.2">
      <c r="A622" s="34"/>
      <c r="B622" s="34"/>
      <c r="C622" s="34" t="s">
        <v>902</v>
      </c>
      <c r="D622" s="36"/>
      <c r="E622" s="35"/>
      <c r="F622" s="38">
        <f>Source!AN727</f>
        <v>0.25</v>
      </c>
      <c r="G622" s="37" t="str">
        <f>Source!DF727</f>
        <v>*1,25)*1,1</v>
      </c>
      <c r="H622" s="35">
        <f>Source!AV728</f>
        <v>1.0669999999999999</v>
      </c>
      <c r="I622" s="40">
        <f>Source!R727</f>
        <v>12.1</v>
      </c>
      <c r="J622" s="35">
        <f>IF(Source!BS728&lt;&gt; 0, Source!BS728, 1)</f>
        <v>54.99</v>
      </c>
      <c r="K622" s="40">
        <f>Source!R728</f>
        <v>665.38</v>
      </c>
    </row>
    <row r="623" spans="1:29" ht="14.25" x14ac:dyDescent="0.2">
      <c r="A623" s="34"/>
      <c r="B623" s="34"/>
      <c r="C623" s="34" t="s">
        <v>903</v>
      </c>
      <c r="D623" s="36"/>
      <c r="E623" s="35"/>
      <c r="F623" s="38">
        <f>Source!AL727</f>
        <v>3.24</v>
      </c>
      <c r="G623" s="37" t="str">
        <f>Source!DD727</f>
        <v/>
      </c>
      <c r="H623" s="35">
        <f>Source!AW728</f>
        <v>1</v>
      </c>
      <c r="I623" s="38">
        <f>Source!P727</f>
        <v>106.92</v>
      </c>
      <c r="J623" s="35">
        <f>IF(Source!BC728&lt;&gt; 0, Source!BC728, 1)</f>
        <v>11.46</v>
      </c>
      <c r="K623" s="38">
        <f>Source!P728</f>
        <v>1225.3</v>
      </c>
    </row>
    <row r="624" spans="1:29" ht="42.75" x14ac:dyDescent="0.2">
      <c r="A624" s="34" t="s">
        <v>474</v>
      </c>
      <c r="B624" s="34" t="str">
        <f>Source!F729</f>
        <v>1.17-1-69</v>
      </c>
      <c r="C624" s="34" t="s">
        <v>394</v>
      </c>
      <c r="D624" s="36" t="str">
        <f>Source!H729</f>
        <v>КОМПЛЕКТ</v>
      </c>
      <c r="E624" s="35">
        <f>Source!I729</f>
        <v>33</v>
      </c>
      <c r="F624" s="38">
        <f>Source!AK729</f>
        <v>574.61</v>
      </c>
      <c r="G624" s="41" t="s">
        <v>3</v>
      </c>
      <c r="H624" s="35">
        <f>Source!AW730</f>
        <v>1</v>
      </c>
      <c r="I624" s="38">
        <f>Source!O729</f>
        <v>18962.13</v>
      </c>
      <c r="J624" s="35">
        <f>IF(Source!BC730&lt;&gt; 0, Source!BC730, 1)</f>
        <v>9.3000000000000007</v>
      </c>
      <c r="K624" s="38">
        <f>Source!O730</f>
        <v>176347.81</v>
      </c>
      <c r="Q624">
        <f>Source!X729</f>
        <v>0</v>
      </c>
      <c r="R624">
        <f>Source!X730</f>
        <v>0</v>
      </c>
      <c r="S624">
        <f>Source!Y729</f>
        <v>0</v>
      </c>
      <c r="T624">
        <f>Source!Y730</f>
        <v>0</v>
      </c>
      <c r="U624">
        <f>ROUND((175/100)*ROUND(Source!R729, 2), 2)</f>
        <v>0</v>
      </c>
      <c r="V624">
        <f>ROUND((0/100)*ROUND(Source!R730, 2), 2)</f>
        <v>0</v>
      </c>
      <c r="AC624">
        <v>3</v>
      </c>
    </row>
    <row r="625" spans="1:29" ht="14.25" x14ac:dyDescent="0.2">
      <c r="A625" s="34"/>
      <c r="B625" s="34"/>
      <c r="C625" s="34" t="s">
        <v>904</v>
      </c>
      <c r="D625" s="36" t="s">
        <v>905</v>
      </c>
      <c r="E625" s="35">
        <f>Source!BZ728</f>
        <v>109</v>
      </c>
      <c r="F625" s="38"/>
      <c r="G625" s="37"/>
      <c r="H625" s="35"/>
      <c r="I625" s="38">
        <f>SUM(Q619:Q624)</f>
        <v>492.39</v>
      </c>
      <c r="J625" s="35">
        <f>Source!AT728</f>
        <v>109</v>
      </c>
      <c r="K625" s="38">
        <f>SUM(R619:R624)</f>
        <v>27076.29</v>
      </c>
    </row>
    <row r="626" spans="1:29" ht="14.25" x14ac:dyDescent="0.2">
      <c r="A626" s="34"/>
      <c r="B626" s="34"/>
      <c r="C626" s="34" t="s">
        <v>906</v>
      </c>
      <c r="D626" s="36" t="s">
        <v>905</v>
      </c>
      <c r="E626" s="35">
        <f>Source!CA728</f>
        <v>61</v>
      </c>
      <c r="F626" s="38"/>
      <c r="G626" s="37"/>
      <c r="H626" s="35"/>
      <c r="I626" s="38">
        <f>SUM(S619:S625)</f>
        <v>275.56</v>
      </c>
      <c r="J626" s="35">
        <f>Source!AU728</f>
        <v>61</v>
      </c>
      <c r="K626" s="38">
        <f>SUM(T619:T625)</f>
        <v>15152.78</v>
      </c>
    </row>
    <row r="627" spans="1:29" ht="28.5" x14ac:dyDescent="0.2">
      <c r="A627" s="42"/>
      <c r="B627" s="42"/>
      <c r="C627" s="42" t="s">
        <v>907</v>
      </c>
      <c r="D627" s="43" t="s">
        <v>908</v>
      </c>
      <c r="E627" s="44">
        <f>Source!AQ727</f>
        <v>0.79</v>
      </c>
      <c r="F627" s="45"/>
      <c r="G627" s="46" t="str">
        <f>Source!DI727</f>
        <v>*1,15)*1,1</v>
      </c>
      <c r="H627" s="44">
        <f>Source!AV728</f>
        <v>1.0669999999999999</v>
      </c>
      <c r="I627" s="45">
        <f>Source!U727</f>
        <v>35.188112850000003</v>
      </c>
      <c r="J627" s="44"/>
      <c r="K627" s="45"/>
    </row>
    <row r="628" spans="1:29" ht="15" x14ac:dyDescent="0.2">
      <c r="C628" s="47" t="s">
        <v>909</v>
      </c>
      <c r="H628" s="48">
        <f>I620+I621+I623+I625+I626+SUM(I624:I624)</f>
        <v>20357</v>
      </c>
      <c r="I628" s="48"/>
      <c r="J628" s="48">
        <f>K620+K621+K623+K625+K626+SUM(K624:K624)</f>
        <v>245289.07</v>
      </c>
      <c r="K628" s="48"/>
      <c r="O628" s="49">
        <f>I620+I621+I623+I625+I626+SUM(I624:I624)</f>
        <v>20357</v>
      </c>
      <c r="P628" s="49">
        <f>K620+K621+K623+K625+K626+SUM(K624:K624)</f>
        <v>245289.07</v>
      </c>
    </row>
    <row r="630" spans="1:29" ht="78" x14ac:dyDescent="0.2">
      <c r="A630" s="34">
        <v>51</v>
      </c>
      <c r="B630" s="34" t="s">
        <v>942</v>
      </c>
      <c r="C630" s="34" t="s">
        <v>391</v>
      </c>
      <c r="D630" s="36" t="str">
        <f>Source!H731</f>
        <v>1 комплект</v>
      </c>
      <c r="E630" s="35">
        <f>Source!I731</f>
        <v>2</v>
      </c>
      <c r="F630" s="38"/>
      <c r="G630" s="37"/>
      <c r="H630" s="35"/>
      <c r="I630" s="38"/>
      <c r="J630" s="35"/>
      <c r="K630" s="38"/>
      <c r="Q630">
        <f>Source!X731</f>
        <v>17.329999999999998</v>
      </c>
      <c r="R630">
        <f>Source!X732</f>
        <v>953.03</v>
      </c>
      <c r="S630">
        <f>Source!Y731</f>
        <v>9.6999999999999993</v>
      </c>
      <c r="T630">
        <f>Source!Y732</f>
        <v>533.35</v>
      </c>
      <c r="U630">
        <f>ROUND((175/100)*ROUND(Source!R731, 2), 2)</f>
        <v>0.67</v>
      </c>
      <c r="V630">
        <f>ROUND((0/100)*ROUND(Source!R732, 2), 2)</f>
        <v>0</v>
      </c>
      <c r="AC630">
        <v>0</v>
      </c>
    </row>
    <row r="631" spans="1:29" ht="28.5" x14ac:dyDescent="0.2">
      <c r="A631" s="34"/>
      <c r="B631" s="34"/>
      <c r="C631" s="34" t="s">
        <v>900</v>
      </c>
      <c r="D631" s="36"/>
      <c r="E631" s="35"/>
      <c r="F631" s="38">
        <f>Source!AO731</f>
        <v>5.75</v>
      </c>
      <c r="G631" s="37" t="str">
        <f>Source!DG731</f>
        <v>*1,15)*1,1</v>
      </c>
      <c r="H631" s="35">
        <f>Source!AV732</f>
        <v>1.0669999999999999</v>
      </c>
      <c r="I631" s="38">
        <f>Source!S731</f>
        <v>15.52</v>
      </c>
      <c r="J631" s="35">
        <f>IF(Source!BA732&lt;&gt; 0, Source!BA732, 1)</f>
        <v>54.99</v>
      </c>
      <c r="K631" s="38">
        <f>Source!S732</f>
        <v>853.44</v>
      </c>
    </row>
    <row r="632" spans="1:29" ht="28.5" x14ac:dyDescent="0.2">
      <c r="A632" s="34"/>
      <c r="B632" s="34"/>
      <c r="C632" s="34" t="s">
        <v>901</v>
      </c>
      <c r="D632" s="36"/>
      <c r="E632" s="35"/>
      <c r="F632" s="38">
        <f>Source!AM731</f>
        <v>0.83</v>
      </c>
      <c r="G632" s="37" t="str">
        <f>Source!DE731</f>
        <v>*1,25)*1,1</v>
      </c>
      <c r="H632" s="35">
        <f>Source!AV732</f>
        <v>1.0669999999999999</v>
      </c>
      <c r="I632" s="38">
        <f>Source!Q731</f>
        <v>2.44</v>
      </c>
      <c r="J632" s="35">
        <f>IF(Source!BB732&lt;&gt; 0, Source!BB732, 1)</f>
        <v>16.329999999999998</v>
      </c>
      <c r="K632" s="38">
        <f>Source!Q732</f>
        <v>39.85</v>
      </c>
    </row>
    <row r="633" spans="1:29" ht="28.5" x14ac:dyDescent="0.2">
      <c r="A633" s="34"/>
      <c r="B633" s="34"/>
      <c r="C633" s="34" t="s">
        <v>902</v>
      </c>
      <c r="D633" s="36"/>
      <c r="E633" s="35"/>
      <c r="F633" s="38">
        <f>Source!AN731</f>
        <v>0.13</v>
      </c>
      <c r="G633" s="37" t="str">
        <f>Source!DF731</f>
        <v>*1,25)*1,1</v>
      </c>
      <c r="H633" s="35">
        <f>Source!AV732</f>
        <v>1.0669999999999999</v>
      </c>
      <c r="I633" s="40">
        <f>Source!R731</f>
        <v>0.38</v>
      </c>
      <c r="J633" s="35">
        <f>IF(Source!BS732&lt;&gt; 0, Source!BS732, 1)</f>
        <v>54.99</v>
      </c>
      <c r="K633" s="40">
        <f>Source!R732</f>
        <v>20.9</v>
      </c>
    </row>
    <row r="634" spans="1:29" ht="14.25" x14ac:dyDescent="0.2">
      <c r="A634" s="34"/>
      <c r="B634" s="34"/>
      <c r="C634" s="34" t="s">
        <v>903</v>
      </c>
      <c r="D634" s="36"/>
      <c r="E634" s="35"/>
      <c r="F634" s="38">
        <f>Source!AL731</f>
        <v>1.9</v>
      </c>
      <c r="G634" s="37" t="str">
        <f>Source!DD731</f>
        <v/>
      </c>
      <c r="H634" s="35">
        <f>Source!AW732</f>
        <v>1</v>
      </c>
      <c r="I634" s="38">
        <f>Source!P731</f>
        <v>3.8</v>
      </c>
      <c r="J634" s="35">
        <f>IF(Source!BC732&lt;&gt; 0, Source!BC732, 1)</f>
        <v>11.68</v>
      </c>
      <c r="K634" s="38">
        <f>Source!P732</f>
        <v>44.38</v>
      </c>
    </row>
    <row r="635" spans="1:29" ht="42.75" x14ac:dyDescent="0.2">
      <c r="A635" s="34" t="s">
        <v>476</v>
      </c>
      <c r="B635" s="34" t="str">
        <f>Source!F733</f>
        <v>1.17-1-69</v>
      </c>
      <c r="C635" s="34" t="s">
        <v>394</v>
      </c>
      <c r="D635" s="36" t="str">
        <f>Source!H733</f>
        <v>КОМПЛЕКТ</v>
      </c>
      <c r="E635" s="35">
        <f>Source!I733</f>
        <v>2</v>
      </c>
      <c r="F635" s="38">
        <f>Source!AK733</f>
        <v>574.61</v>
      </c>
      <c r="G635" s="41" t="s">
        <v>3</v>
      </c>
      <c r="H635" s="35">
        <f>Source!AW734</f>
        <v>1</v>
      </c>
      <c r="I635" s="38">
        <f>Source!O733</f>
        <v>1149.22</v>
      </c>
      <c r="J635" s="35">
        <f>IF(Source!BC734&lt;&gt; 0, Source!BC734, 1)</f>
        <v>9.3000000000000007</v>
      </c>
      <c r="K635" s="38">
        <f>Source!O734</f>
        <v>10687.75</v>
      </c>
      <c r="Q635">
        <f>Source!X733</f>
        <v>0</v>
      </c>
      <c r="R635">
        <f>Source!X734</f>
        <v>0</v>
      </c>
      <c r="S635">
        <f>Source!Y733</f>
        <v>0</v>
      </c>
      <c r="T635">
        <f>Source!Y734</f>
        <v>0</v>
      </c>
      <c r="U635">
        <f>ROUND((175/100)*ROUND(Source!R733, 2), 2)</f>
        <v>0</v>
      </c>
      <c r="V635">
        <f>ROUND((0/100)*ROUND(Source!R734, 2), 2)</f>
        <v>0</v>
      </c>
      <c r="AC635">
        <v>3</v>
      </c>
    </row>
    <row r="636" spans="1:29" ht="14.25" x14ac:dyDescent="0.2">
      <c r="A636" s="34"/>
      <c r="B636" s="34"/>
      <c r="C636" s="34" t="s">
        <v>904</v>
      </c>
      <c r="D636" s="36" t="s">
        <v>905</v>
      </c>
      <c r="E636" s="35">
        <f>Source!BZ732</f>
        <v>109</v>
      </c>
      <c r="F636" s="38"/>
      <c r="G636" s="37"/>
      <c r="H636" s="35"/>
      <c r="I636" s="38">
        <f>SUM(Q630:Q635)</f>
        <v>17.329999999999998</v>
      </c>
      <c r="J636" s="35">
        <f>Source!AT732</f>
        <v>109</v>
      </c>
      <c r="K636" s="38">
        <f>SUM(R630:R635)</f>
        <v>953.03</v>
      </c>
    </row>
    <row r="637" spans="1:29" ht="14.25" x14ac:dyDescent="0.2">
      <c r="A637" s="34"/>
      <c r="B637" s="34"/>
      <c r="C637" s="34" t="s">
        <v>906</v>
      </c>
      <c r="D637" s="36" t="s">
        <v>905</v>
      </c>
      <c r="E637" s="35">
        <f>Source!CA732</f>
        <v>61</v>
      </c>
      <c r="F637" s="38"/>
      <c r="G637" s="37"/>
      <c r="H637" s="35"/>
      <c r="I637" s="38">
        <f>SUM(S630:S636)</f>
        <v>9.6999999999999993</v>
      </c>
      <c r="J637" s="35">
        <f>Source!AU732</f>
        <v>61</v>
      </c>
      <c r="K637" s="38">
        <f>SUM(T630:T636)</f>
        <v>533.35</v>
      </c>
    </row>
    <row r="638" spans="1:29" ht="28.5" x14ac:dyDescent="0.2">
      <c r="A638" s="42"/>
      <c r="B638" s="42"/>
      <c r="C638" s="42" t="s">
        <v>907</v>
      </c>
      <c r="D638" s="43" t="s">
        <v>908</v>
      </c>
      <c r="E638" s="44">
        <f>Source!AQ731</f>
        <v>0.46</v>
      </c>
      <c r="F638" s="45"/>
      <c r="G638" s="46" t="str">
        <f>Source!DI731</f>
        <v>*1,15)*1,1</v>
      </c>
      <c r="H638" s="44">
        <f>Source!AV732</f>
        <v>1.0669999999999999</v>
      </c>
      <c r="I638" s="45">
        <f>Source!U731</f>
        <v>1.2417746000000001</v>
      </c>
      <c r="J638" s="44"/>
      <c r="K638" s="45"/>
    </row>
    <row r="639" spans="1:29" ht="15" x14ac:dyDescent="0.2">
      <c r="C639" s="47" t="s">
        <v>909</v>
      </c>
      <c r="H639" s="48">
        <f>I631+I632+I634+I636+I637+SUM(I635:I635)</f>
        <v>1198.01</v>
      </c>
      <c r="I639" s="48"/>
      <c r="J639" s="48">
        <f>K631+K632+K634+K636+K637+SUM(K635:K635)</f>
        <v>13111.8</v>
      </c>
      <c r="K639" s="48"/>
      <c r="O639" s="49">
        <f>I631+I632+I634+I636+I637+SUM(I635:I635)</f>
        <v>1198.01</v>
      </c>
      <c r="P639" s="49">
        <f>K631+K632+K634+K636+K637+SUM(K635:K635)</f>
        <v>13111.8</v>
      </c>
    </row>
    <row r="641" spans="1:29" ht="55.5" x14ac:dyDescent="0.2">
      <c r="A641" s="42">
        <v>52</v>
      </c>
      <c r="B641" s="42" t="str">
        <f>Source!F735</f>
        <v>КА 14</v>
      </c>
      <c r="C641" s="42" t="s">
        <v>957</v>
      </c>
      <c r="D641" s="43" t="str">
        <f>Source!H735</f>
        <v>шт.</v>
      </c>
      <c r="E641" s="44">
        <f>Source!I735</f>
        <v>15</v>
      </c>
      <c r="F641" s="45">
        <f>Source!AL735</f>
        <v>120.44</v>
      </c>
      <c r="G641" s="46" t="str">
        <f>Source!DD735</f>
        <v/>
      </c>
      <c r="H641" s="44">
        <f>Source!AW736</f>
        <v>1</v>
      </c>
      <c r="I641" s="45">
        <f>Source!P735</f>
        <v>1806.6</v>
      </c>
      <c r="J641" s="44">
        <f>IF(Source!BC736&lt;&gt; 0, Source!BC736, 1)</f>
        <v>9.8800000000000008</v>
      </c>
      <c r="K641" s="45">
        <f>Source!P736</f>
        <v>17849.21</v>
      </c>
      <c r="Q641">
        <f>Source!X735</f>
        <v>0</v>
      </c>
      <c r="R641">
        <f>Source!X736</f>
        <v>0</v>
      </c>
      <c r="S641">
        <f>Source!Y735</f>
        <v>0</v>
      </c>
      <c r="T641">
        <f>Source!Y736</f>
        <v>0</v>
      </c>
      <c r="U641">
        <f>ROUND((175/100)*ROUND(Source!R735, 2), 2)</f>
        <v>0</v>
      </c>
      <c r="V641">
        <f>ROUND((0/100)*ROUND(Source!R736, 2), 2)</f>
        <v>0</v>
      </c>
      <c r="AC641">
        <v>3</v>
      </c>
    </row>
    <row r="642" spans="1:29" ht="15" x14ac:dyDescent="0.2">
      <c r="C642" s="47" t="s">
        <v>909</v>
      </c>
      <c r="H642" s="48">
        <f>I641+0</f>
        <v>1806.6</v>
      </c>
      <c r="I642" s="48"/>
      <c r="J642" s="48">
        <f>K641+0</f>
        <v>17849.21</v>
      </c>
      <c r="K642" s="48"/>
      <c r="O642" s="49">
        <f>I641+0</f>
        <v>1806.6</v>
      </c>
      <c r="P642" s="49">
        <f>K641+0</f>
        <v>17849.21</v>
      </c>
    </row>
    <row r="644" spans="1:29" ht="78" x14ac:dyDescent="0.2">
      <c r="A644" s="42">
        <v>53</v>
      </c>
      <c r="B644" s="42" t="s">
        <v>959</v>
      </c>
      <c r="C644" s="42" t="s">
        <v>958</v>
      </c>
      <c r="D644" s="43" t="str">
        <f>Source!H741</f>
        <v>шт.</v>
      </c>
      <c r="E644" s="44">
        <f>Source!I741</f>
        <v>11</v>
      </c>
      <c r="F644" s="45">
        <f>Source!AL741</f>
        <v>210.78</v>
      </c>
      <c r="G644" s="46" t="str">
        <f>Source!DD741</f>
        <v/>
      </c>
      <c r="H644" s="44">
        <f>Source!AW742</f>
        <v>1</v>
      </c>
      <c r="I644" s="45">
        <f>Source!P741</f>
        <v>2318.58</v>
      </c>
      <c r="J644" s="44">
        <f>IF(Source!BC742&lt;&gt; 0, Source!BC742, 1)</f>
        <v>9.8800000000000008</v>
      </c>
      <c r="K644" s="45">
        <f>Source!P742</f>
        <v>22907.57</v>
      </c>
      <c r="Q644">
        <f>Source!X741</f>
        <v>0</v>
      </c>
      <c r="R644">
        <f>Source!X742</f>
        <v>0</v>
      </c>
      <c r="S644">
        <f>Source!Y741</f>
        <v>0</v>
      </c>
      <c r="T644">
        <f>Source!Y742</f>
        <v>0</v>
      </c>
      <c r="U644">
        <f>ROUND((175/100)*ROUND(Source!R741, 2), 2)</f>
        <v>0</v>
      </c>
      <c r="V644">
        <f>ROUND((0/100)*ROUND(Source!R742, 2), 2)</f>
        <v>0</v>
      </c>
      <c r="AC644">
        <v>3</v>
      </c>
    </row>
    <row r="645" spans="1:29" ht="15" x14ac:dyDescent="0.2">
      <c r="C645" s="47" t="s">
        <v>909</v>
      </c>
      <c r="H645" s="48">
        <f>I644+0</f>
        <v>2318.58</v>
      </c>
      <c r="I645" s="48"/>
      <c r="J645" s="48">
        <f>K644+0</f>
        <v>22907.57</v>
      </c>
      <c r="K645" s="48"/>
      <c r="O645" s="49">
        <f>I644+0</f>
        <v>2318.58</v>
      </c>
      <c r="P645" s="49">
        <f>K644+0</f>
        <v>22907.57</v>
      </c>
    </row>
    <row r="648" spans="1:29" ht="15" x14ac:dyDescent="0.25">
      <c r="A648" s="53" t="str">
        <f>CONCATENATE("Итого по подразделу: ",IF(Source!G748&lt;&gt;"Новый подраздел", Source!G748, ""))</f>
        <v>Итого по подразделу: Монтажные работы</v>
      </c>
      <c r="B648" s="53"/>
      <c r="C648" s="53"/>
      <c r="D648" s="53"/>
      <c r="E648" s="53"/>
      <c r="F648" s="53"/>
      <c r="G648" s="53"/>
      <c r="H648" s="52">
        <f>SUM(O395:O647)</f>
        <v>465944.97000000003</v>
      </c>
      <c r="I648" s="51"/>
      <c r="J648" s="52">
        <f>SUM(P395:P647)</f>
        <v>4859714.08</v>
      </c>
      <c r="K648" s="51"/>
    </row>
    <row r="649" spans="1:29" hidden="1" x14ac:dyDescent="0.2">
      <c r="A649" t="s">
        <v>914</v>
      </c>
      <c r="I649">
        <f>SUM(W395:W648)</f>
        <v>0</v>
      </c>
      <c r="J649">
        <f>SUM(X395:X648)</f>
        <v>0</v>
      </c>
    </row>
    <row r="650" spans="1:29" hidden="1" x14ac:dyDescent="0.2">
      <c r="A650" t="s">
        <v>915</v>
      </c>
      <c r="I650">
        <f>SUM(Y395:Y649)</f>
        <v>0</v>
      </c>
      <c r="J650">
        <f>SUM(Z395:Z649)</f>
        <v>0</v>
      </c>
    </row>
    <row r="652" spans="1:29" ht="15" x14ac:dyDescent="0.25">
      <c r="A652" s="53" t="str">
        <f>CONCATENATE("Итого по разделу: ",IF(Source!G778&lt;&gt;"Новый раздел", Source!G778, ""))</f>
        <v>Итого по разделу: Санитарно-техническое оборудование</v>
      </c>
      <c r="B652" s="53"/>
      <c r="C652" s="53"/>
      <c r="D652" s="53"/>
      <c r="E652" s="53"/>
      <c r="F652" s="53"/>
      <c r="G652" s="53"/>
      <c r="H652" s="52">
        <f>SUM(O393:O651)</f>
        <v>465944.97000000003</v>
      </c>
      <c r="I652" s="51"/>
      <c r="J652" s="52">
        <f>SUM(P393:P651)</f>
        <v>4859714.08</v>
      </c>
      <c r="K652" s="51"/>
    </row>
    <row r="653" spans="1:29" hidden="1" x14ac:dyDescent="0.2">
      <c r="A653" t="s">
        <v>914</v>
      </c>
      <c r="I653">
        <f>SUM(W393:W652)</f>
        <v>0</v>
      </c>
      <c r="J653">
        <f>SUM(X393:X652)</f>
        <v>0</v>
      </c>
    </row>
    <row r="654" spans="1:29" hidden="1" x14ac:dyDescent="0.2">
      <c r="A654" t="s">
        <v>915</v>
      </c>
      <c r="I654">
        <f>SUM(Y393:Y653)</f>
        <v>0</v>
      </c>
      <c r="J654">
        <f>SUM(Z393:Z653)</f>
        <v>0</v>
      </c>
    </row>
    <row r="656" spans="1:29" ht="16.5" x14ac:dyDescent="0.2">
      <c r="A656" s="33" t="str">
        <f>CONCATENATE("Раздел: ",IF(Source!G808&lt;&gt;"Новый раздел", Source!G808, ""))</f>
        <v>Раздел: Внутренний водосток (К2)</v>
      </c>
      <c r="B656" s="33"/>
      <c r="C656" s="33"/>
      <c r="D656" s="33"/>
      <c r="E656" s="33"/>
      <c r="F656" s="33"/>
      <c r="G656" s="33"/>
      <c r="H656" s="33"/>
      <c r="I656" s="33"/>
      <c r="J656" s="33"/>
      <c r="K656" s="33"/>
    </row>
    <row r="657" spans="1:29" ht="14.25" x14ac:dyDescent="0.2">
      <c r="C657" s="60" t="str">
        <f>Source!G812</f>
        <v>Демонтажные работы</v>
      </c>
    </row>
    <row r="658" spans="1:29" ht="116.25" x14ac:dyDescent="0.2">
      <c r="A658" s="34">
        <v>54</v>
      </c>
      <c r="B658" s="34" t="s">
        <v>960</v>
      </c>
      <c r="C658" s="34" t="s">
        <v>488</v>
      </c>
      <c r="D658" s="36" t="str">
        <f>Source!H813</f>
        <v>100 м</v>
      </c>
      <c r="E658" s="35">
        <f>Source!I813</f>
        <v>1.5</v>
      </c>
      <c r="F658" s="38"/>
      <c r="G658" s="37"/>
      <c r="H658" s="35"/>
      <c r="I658" s="38"/>
      <c r="J658" s="35"/>
      <c r="K658" s="38"/>
      <c r="Q658">
        <f>Source!X813</f>
        <v>414.31</v>
      </c>
      <c r="R658">
        <f>Source!X814</f>
        <v>22782.84</v>
      </c>
      <c r="S658">
        <f>Source!Y813</f>
        <v>231.86</v>
      </c>
      <c r="T658">
        <f>Source!Y814</f>
        <v>12750.03</v>
      </c>
      <c r="U658">
        <f>ROUND((175/100)*ROUND(Source!R813, 2), 2)</f>
        <v>2.64</v>
      </c>
      <c r="V658">
        <f>ROUND((0/100)*ROUND(Source!R814, 2), 2)</f>
        <v>0</v>
      </c>
      <c r="AC658">
        <v>0</v>
      </c>
    </row>
    <row r="659" spans="1:29" x14ac:dyDescent="0.2">
      <c r="C659" s="39" t="str">
        <f>"Объем: "&amp;Source!I813&amp;"=150/"&amp;"100"</f>
        <v>Объем: 1,5=150/100</v>
      </c>
    </row>
    <row r="660" spans="1:29" ht="14.25" x14ac:dyDescent="0.2">
      <c r="A660" s="34"/>
      <c r="B660" s="34"/>
      <c r="C660" s="34" t="s">
        <v>900</v>
      </c>
      <c r="D660" s="36"/>
      <c r="E660" s="35"/>
      <c r="F660" s="38">
        <f>Source!AO813</f>
        <v>716.8</v>
      </c>
      <c r="G660" s="37" t="str">
        <f>Source!DG813</f>
        <v>*0,3)*1,1</v>
      </c>
      <c r="H660" s="35">
        <f>Source!AV814</f>
        <v>1.0669999999999999</v>
      </c>
      <c r="I660" s="38">
        <f>Source!S813</f>
        <v>378.59</v>
      </c>
      <c r="J660" s="35">
        <f>IF(Source!BA814&lt;&gt; 0, Source!BA814, 1)</f>
        <v>54.99</v>
      </c>
      <c r="K660" s="38">
        <f>Source!S814</f>
        <v>20818.66</v>
      </c>
    </row>
    <row r="661" spans="1:29" ht="14.25" x14ac:dyDescent="0.2">
      <c r="A661" s="34"/>
      <c r="B661" s="34"/>
      <c r="C661" s="34" t="s">
        <v>901</v>
      </c>
      <c r="D661" s="36"/>
      <c r="E661" s="35"/>
      <c r="F661" s="38">
        <f>Source!AM813</f>
        <v>20.2</v>
      </c>
      <c r="G661" s="37" t="str">
        <f>Source!DE813</f>
        <v>*0,3)*1,1</v>
      </c>
      <c r="H661" s="35">
        <f>Source!AV814</f>
        <v>1.0669999999999999</v>
      </c>
      <c r="I661" s="38">
        <f>Source!Q813</f>
        <v>10.67</v>
      </c>
      <c r="J661" s="35">
        <f>IF(Source!BB814&lt;&gt; 0, Source!BB814, 1)</f>
        <v>15.85</v>
      </c>
      <c r="K661" s="38">
        <f>Source!Q814</f>
        <v>169.12</v>
      </c>
    </row>
    <row r="662" spans="1:29" ht="14.25" x14ac:dyDescent="0.2">
      <c r="A662" s="34"/>
      <c r="B662" s="34"/>
      <c r="C662" s="34" t="s">
        <v>902</v>
      </c>
      <c r="D662" s="36"/>
      <c r="E662" s="35"/>
      <c r="F662" s="38">
        <f>Source!AN813</f>
        <v>2.86</v>
      </c>
      <c r="G662" s="37" t="str">
        <f>Source!DF813</f>
        <v>*0,3)*1,1</v>
      </c>
      <c r="H662" s="35">
        <f>Source!AV814</f>
        <v>1.0669999999999999</v>
      </c>
      <c r="I662" s="40">
        <f>Source!R813</f>
        <v>1.51</v>
      </c>
      <c r="J662" s="35">
        <f>IF(Source!BS814&lt;&gt; 0, Source!BS814, 1)</f>
        <v>54.99</v>
      </c>
      <c r="K662" s="40">
        <f>Source!R814</f>
        <v>83.03</v>
      </c>
    </row>
    <row r="663" spans="1:29" ht="14.25" x14ac:dyDescent="0.2">
      <c r="A663" s="34"/>
      <c r="B663" s="34"/>
      <c r="C663" s="34" t="s">
        <v>904</v>
      </c>
      <c r="D663" s="36" t="s">
        <v>905</v>
      </c>
      <c r="E663" s="35">
        <f>Source!BZ814</f>
        <v>109</v>
      </c>
      <c r="F663" s="38"/>
      <c r="G663" s="37"/>
      <c r="H663" s="35"/>
      <c r="I663" s="38">
        <f>SUM(Q658:Q662)</f>
        <v>414.31</v>
      </c>
      <c r="J663" s="35">
        <f>Source!AT814</f>
        <v>109</v>
      </c>
      <c r="K663" s="38">
        <f>SUM(R658:R662)</f>
        <v>22782.84</v>
      </c>
    </row>
    <row r="664" spans="1:29" ht="14.25" x14ac:dyDescent="0.2">
      <c r="A664" s="34"/>
      <c r="B664" s="34"/>
      <c r="C664" s="34" t="s">
        <v>906</v>
      </c>
      <c r="D664" s="36" t="s">
        <v>905</v>
      </c>
      <c r="E664" s="35">
        <f>Source!CA814</f>
        <v>61</v>
      </c>
      <c r="F664" s="38"/>
      <c r="G664" s="37"/>
      <c r="H664" s="35"/>
      <c r="I664" s="38">
        <f>SUM(S658:S663)</f>
        <v>231.86</v>
      </c>
      <c r="J664" s="35">
        <f>Source!AU814</f>
        <v>61</v>
      </c>
      <c r="K664" s="38">
        <f>SUM(T658:T663)</f>
        <v>12750.03</v>
      </c>
    </row>
    <row r="665" spans="1:29" ht="14.25" x14ac:dyDescent="0.2">
      <c r="A665" s="42"/>
      <c r="B665" s="42"/>
      <c r="C665" s="42" t="s">
        <v>907</v>
      </c>
      <c r="D665" s="43" t="s">
        <v>908</v>
      </c>
      <c r="E665" s="44">
        <f>Source!AQ813</f>
        <v>56</v>
      </c>
      <c r="F665" s="45"/>
      <c r="G665" s="46" t="str">
        <f>Source!DI813</f>
        <v>*0,3)*1,1</v>
      </c>
      <c r="H665" s="44">
        <f>Source!AV814</f>
        <v>1.0669999999999999</v>
      </c>
      <c r="I665" s="45">
        <f>Source!U813</f>
        <v>29.577240000000007</v>
      </c>
      <c r="J665" s="44"/>
      <c r="K665" s="45"/>
    </row>
    <row r="666" spans="1:29" ht="15" x14ac:dyDescent="0.2">
      <c r="C666" s="47" t="s">
        <v>909</v>
      </c>
      <c r="H666" s="48">
        <f>I660+I661+I663+I664+0</f>
        <v>1035.4299999999998</v>
      </c>
      <c r="I666" s="48"/>
      <c r="J666" s="48">
        <f>K660+K661+K663+K664+0</f>
        <v>56520.649999999994</v>
      </c>
      <c r="K666" s="48"/>
      <c r="O666" s="49">
        <f>I660+I661+I663+I664+0</f>
        <v>1035.4299999999998</v>
      </c>
      <c r="P666" s="49">
        <f>K660+K661+K663+K664+0</f>
        <v>56520.649999999994</v>
      </c>
    </row>
    <row r="668" spans="1:29" ht="116.25" x14ac:dyDescent="0.2">
      <c r="A668" s="34">
        <v>55</v>
      </c>
      <c r="B668" s="34" t="s">
        <v>960</v>
      </c>
      <c r="C668" s="34" t="s">
        <v>488</v>
      </c>
      <c r="D668" s="36" t="str">
        <f>Source!H815</f>
        <v>100 м</v>
      </c>
      <c r="E668" s="35">
        <f>Source!I815</f>
        <v>0.8</v>
      </c>
      <c r="F668" s="38"/>
      <c r="G668" s="37"/>
      <c r="H668" s="35"/>
      <c r="I668" s="38"/>
      <c r="J668" s="35"/>
      <c r="K668" s="38"/>
      <c r="Q668">
        <f>Source!X815</f>
        <v>220.96</v>
      </c>
      <c r="R668">
        <f>Source!X816</f>
        <v>12150.85</v>
      </c>
      <c r="S668">
        <f>Source!Y815</f>
        <v>123.66</v>
      </c>
      <c r="T668">
        <f>Source!Y816</f>
        <v>6800.02</v>
      </c>
      <c r="U668">
        <f>ROUND((175/100)*ROUND(Source!R815, 2), 2)</f>
        <v>1.42</v>
      </c>
      <c r="V668">
        <f>ROUND((0/100)*ROUND(Source!R816, 2), 2)</f>
        <v>0</v>
      </c>
      <c r="AC668">
        <v>0</v>
      </c>
    </row>
    <row r="669" spans="1:29" x14ac:dyDescent="0.2">
      <c r="C669" s="39" t="str">
        <f>"Объем: "&amp;Source!I815&amp;"=80/"&amp;"100"</f>
        <v>Объем: 0,8=80/100</v>
      </c>
    </row>
    <row r="670" spans="1:29" ht="14.25" x14ac:dyDescent="0.2">
      <c r="A670" s="34"/>
      <c r="B670" s="34"/>
      <c r="C670" s="34" t="s">
        <v>900</v>
      </c>
      <c r="D670" s="36"/>
      <c r="E670" s="35"/>
      <c r="F670" s="38">
        <f>Source!AO815</f>
        <v>716.8</v>
      </c>
      <c r="G670" s="37" t="str">
        <f>Source!DG815</f>
        <v>*0,3)*1,1</v>
      </c>
      <c r="H670" s="35">
        <f>Source!AV816</f>
        <v>1.0669999999999999</v>
      </c>
      <c r="I670" s="38">
        <f>Source!S815</f>
        <v>201.91</v>
      </c>
      <c r="J670" s="35">
        <f>IF(Source!BA816&lt;&gt; 0, Source!BA816, 1)</f>
        <v>54.99</v>
      </c>
      <c r="K670" s="38">
        <f>Source!S816</f>
        <v>11103.03</v>
      </c>
    </row>
    <row r="671" spans="1:29" ht="14.25" x14ac:dyDescent="0.2">
      <c r="A671" s="34"/>
      <c r="B671" s="34"/>
      <c r="C671" s="34" t="s">
        <v>901</v>
      </c>
      <c r="D671" s="36"/>
      <c r="E671" s="35"/>
      <c r="F671" s="38">
        <f>Source!AM815</f>
        <v>20.2</v>
      </c>
      <c r="G671" s="37" t="str">
        <f>Source!DE815</f>
        <v>*0,3)*1,1</v>
      </c>
      <c r="H671" s="35">
        <f>Source!AV816</f>
        <v>1.0669999999999999</v>
      </c>
      <c r="I671" s="38">
        <f>Source!Q815</f>
        <v>5.69</v>
      </c>
      <c r="J671" s="35">
        <f>IF(Source!BB816&lt;&gt; 0, Source!BB816, 1)</f>
        <v>15.85</v>
      </c>
      <c r="K671" s="38">
        <f>Source!Q816</f>
        <v>90.19</v>
      </c>
    </row>
    <row r="672" spans="1:29" ht="14.25" x14ac:dyDescent="0.2">
      <c r="A672" s="34"/>
      <c r="B672" s="34"/>
      <c r="C672" s="34" t="s">
        <v>902</v>
      </c>
      <c r="D672" s="36"/>
      <c r="E672" s="35"/>
      <c r="F672" s="38">
        <f>Source!AN815</f>
        <v>2.86</v>
      </c>
      <c r="G672" s="37" t="str">
        <f>Source!DF815</f>
        <v>*0,3)*1,1</v>
      </c>
      <c r="H672" s="35">
        <f>Source!AV816</f>
        <v>1.0669999999999999</v>
      </c>
      <c r="I672" s="40">
        <f>Source!R815</f>
        <v>0.81</v>
      </c>
      <c r="J672" s="35">
        <f>IF(Source!BS816&lt;&gt; 0, Source!BS816, 1)</f>
        <v>54.99</v>
      </c>
      <c r="K672" s="40">
        <f>Source!R816</f>
        <v>44.54</v>
      </c>
    </row>
    <row r="673" spans="1:29" ht="14.25" x14ac:dyDescent="0.2">
      <c r="A673" s="34"/>
      <c r="B673" s="34"/>
      <c r="C673" s="34" t="s">
        <v>904</v>
      </c>
      <c r="D673" s="36" t="s">
        <v>905</v>
      </c>
      <c r="E673" s="35">
        <f>Source!BZ816</f>
        <v>109</v>
      </c>
      <c r="F673" s="38"/>
      <c r="G673" s="37"/>
      <c r="H673" s="35"/>
      <c r="I673" s="38">
        <f>SUM(Q668:Q672)</f>
        <v>220.96</v>
      </c>
      <c r="J673" s="35">
        <f>Source!AT816</f>
        <v>109</v>
      </c>
      <c r="K673" s="38">
        <f>SUM(R668:R672)</f>
        <v>12150.85</v>
      </c>
    </row>
    <row r="674" spans="1:29" ht="14.25" x14ac:dyDescent="0.2">
      <c r="A674" s="34"/>
      <c r="B674" s="34"/>
      <c r="C674" s="34" t="s">
        <v>906</v>
      </c>
      <c r="D674" s="36" t="s">
        <v>905</v>
      </c>
      <c r="E674" s="35">
        <f>Source!CA816</f>
        <v>61</v>
      </c>
      <c r="F674" s="38"/>
      <c r="G674" s="37"/>
      <c r="H674" s="35"/>
      <c r="I674" s="38">
        <f>SUM(S668:S673)</f>
        <v>123.66</v>
      </c>
      <c r="J674" s="35">
        <f>Source!AU816</f>
        <v>61</v>
      </c>
      <c r="K674" s="38">
        <f>SUM(T668:T673)</f>
        <v>6800.02</v>
      </c>
    </row>
    <row r="675" spans="1:29" ht="14.25" x14ac:dyDescent="0.2">
      <c r="A675" s="42"/>
      <c r="B675" s="42"/>
      <c r="C675" s="42" t="s">
        <v>907</v>
      </c>
      <c r="D675" s="43" t="s">
        <v>908</v>
      </c>
      <c r="E675" s="44">
        <f>Source!AQ815</f>
        <v>56</v>
      </c>
      <c r="F675" s="45"/>
      <c r="G675" s="46" t="str">
        <f>Source!DI815</f>
        <v>*0,3)*1,1</v>
      </c>
      <c r="H675" s="44">
        <f>Source!AV816</f>
        <v>1.0669999999999999</v>
      </c>
      <c r="I675" s="45">
        <f>Source!U815</f>
        <v>15.774528000000004</v>
      </c>
      <c r="J675" s="44"/>
      <c r="K675" s="45"/>
    </row>
    <row r="676" spans="1:29" ht="15" x14ac:dyDescent="0.2">
      <c r="C676" s="47" t="s">
        <v>909</v>
      </c>
      <c r="H676" s="48">
        <f>I670+I671+I673+I674+0</f>
        <v>552.22</v>
      </c>
      <c r="I676" s="48"/>
      <c r="J676" s="48">
        <f>K670+K671+K673+K674+0</f>
        <v>30144.09</v>
      </c>
      <c r="K676" s="48"/>
      <c r="O676" s="49">
        <f>I670+I671+I673+I674+0</f>
        <v>552.22</v>
      </c>
      <c r="P676" s="49">
        <f>K670+K671+K673+K674+0</f>
        <v>30144.09</v>
      </c>
    </row>
    <row r="678" spans="1:29" ht="78" x14ac:dyDescent="0.2">
      <c r="A678" s="34">
        <v>56</v>
      </c>
      <c r="B678" s="34" t="s">
        <v>961</v>
      </c>
      <c r="C678" s="34" t="s">
        <v>495</v>
      </c>
      <c r="D678" s="36" t="str">
        <f>Source!H817</f>
        <v>100 м</v>
      </c>
      <c r="E678" s="35">
        <f>Source!I817</f>
        <v>0.5</v>
      </c>
      <c r="F678" s="38"/>
      <c r="G678" s="37"/>
      <c r="H678" s="35"/>
      <c r="I678" s="38"/>
      <c r="J678" s="35"/>
      <c r="K678" s="38"/>
      <c r="Q678">
        <f>Source!X817</f>
        <v>749.08</v>
      </c>
      <c r="R678">
        <f>Source!X818</f>
        <v>41191.839999999997</v>
      </c>
      <c r="S678">
        <f>Source!Y817</f>
        <v>378.84</v>
      </c>
      <c r="T678">
        <f>Source!Y818</f>
        <v>20832.650000000001</v>
      </c>
      <c r="U678">
        <f>ROUND((175/100)*ROUND(Source!R817, 2), 2)</f>
        <v>0</v>
      </c>
      <c r="V678">
        <f>ROUND((0/100)*ROUND(Source!R818, 2), 2)</f>
        <v>0</v>
      </c>
      <c r="AC678">
        <v>0</v>
      </c>
    </row>
    <row r="679" spans="1:29" x14ac:dyDescent="0.2">
      <c r="C679" s="39" t="str">
        <f>"Объем: "&amp;Source!I817&amp;"=50/"&amp;"100"</f>
        <v>Объем: 0,5=50/100</v>
      </c>
    </row>
    <row r="680" spans="1:29" ht="14.25" x14ac:dyDescent="0.2">
      <c r="A680" s="34"/>
      <c r="B680" s="34"/>
      <c r="C680" s="34" t="s">
        <v>900</v>
      </c>
      <c r="D680" s="36"/>
      <c r="E680" s="35"/>
      <c r="F680" s="38">
        <f>Source!AO817</f>
        <v>1495.19</v>
      </c>
      <c r="G680" s="37" t="str">
        <f>Source!DG817</f>
        <v>*1,1</v>
      </c>
      <c r="H680" s="35">
        <f>Source!AV818</f>
        <v>1.0469999999999999</v>
      </c>
      <c r="I680" s="38">
        <f>Source!S817</f>
        <v>861.01</v>
      </c>
      <c r="J680" s="35">
        <f>IF(Source!BA818&lt;&gt; 0, Source!BA818, 1)</f>
        <v>54.99</v>
      </c>
      <c r="K680" s="38">
        <f>Source!S818</f>
        <v>47346.94</v>
      </c>
    </row>
    <row r="681" spans="1:29" ht="14.25" x14ac:dyDescent="0.2">
      <c r="A681" s="34"/>
      <c r="B681" s="34"/>
      <c r="C681" s="34" t="s">
        <v>901</v>
      </c>
      <c r="D681" s="36"/>
      <c r="E681" s="35"/>
      <c r="F681" s="38">
        <f>Source!AM817</f>
        <v>2.1</v>
      </c>
      <c r="G681" s="37" t="str">
        <f>Source!DE817</f>
        <v>*1,1</v>
      </c>
      <c r="H681" s="35">
        <f>Source!AV818</f>
        <v>1.0469999999999999</v>
      </c>
      <c r="I681" s="38">
        <f>Source!Q817</f>
        <v>1.21</v>
      </c>
      <c r="J681" s="35">
        <f>IF(Source!BB818&lt;&gt; 0, Source!BB818, 1)</f>
        <v>8.4700000000000006</v>
      </c>
      <c r="K681" s="38">
        <f>Source!Q818</f>
        <v>10.25</v>
      </c>
    </row>
    <row r="682" spans="1:29" ht="14.25" x14ac:dyDescent="0.2">
      <c r="A682" s="34"/>
      <c r="B682" s="34"/>
      <c r="C682" s="34" t="s">
        <v>903</v>
      </c>
      <c r="D682" s="36"/>
      <c r="E682" s="35"/>
      <c r="F682" s="38">
        <f>Source!AL817</f>
        <v>88.61</v>
      </c>
      <c r="G682" s="37" t="str">
        <f>Source!DD817</f>
        <v>*1</v>
      </c>
      <c r="H682" s="35">
        <f>Source!AW818</f>
        <v>1</v>
      </c>
      <c r="I682" s="38">
        <f>Source!P817</f>
        <v>44.31</v>
      </c>
      <c r="J682" s="35">
        <f>IF(Source!BC818&lt;&gt; 0, Source!BC818, 1)</f>
        <v>15.02</v>
      </c>
      <c r="K682" s="38">
        <f>Source!P818</f>
        <v>665.54</v>
      </c>
    </row>
    <row r="683" spans="1:29" ht="14.25" x14ac:dyDescent="0.2">
      <c r="A683" s="34"/>
      <c r="B683" s="34"/>
      <c r="C683" s="34" t="s">
        <v>904</v>
      </c>
      <c r="D683" s="36" t="s">
        <v>905</v>
      </c>
      <c r="E683" s="35">
        <f>Source!BZ818</f>
        <v>87</v>
      </c>
      <c r="F683" s="38"/>
      <c r="G683" s="37"/>
      <c r="H683" s="35"/>
      <c r="I683" s="38">
        <f>SUM(Q678:Q682)</f>
        <v>749.08</v>
      </c>
      <c r="J683" s="35">
        <f>Source!AT818</f>
        <v>87</v>
      </c>
      <c r="K683" s="38">
        <f>SUM(R678:R682)</f>
        <v>41191.839999999997</v>
      </c>
    </row>
    <row r="684" spans="1:29" ht="14.25" x14ac:dyDescent="0.2">
      <c r="A684" s="34"/>
      <c r="B684" s="34"/>
      <c r="C684" s="34" t="s">
        <v>906</v>
      </c>
      <c r="D684" s="36" t="s">
        <v>905</v>
      </c>
      <c r="E684" s="35">
        <f>Source!CA818</f>
        <v>44</v>
      </c>
      <c r="F684" s="38"/>
      <c r="G684" s="37"/>
      <c r="H684" s="35"/>
      <c r="I684" s="38">
        <f>SUM(S678:S683)</f>
        <v>378.84</v>
      </c>
      <c r="J684" s="35">
        <f>Source!AU818</f>
        <v>44</v>
      </c>
      <c r="K684" s="38">
        <f>SUM(T678:T683)</f>
        <v>20832.650000000001</v>
      </c>
    </row>
    <row r="685" spans="1:29" ht="14.25" x14ac:dyDescent="0.2">
      <c r="A685" s="42"/>
      <c r="B685" s="42"/>
      <c r="C685" s="42" t="s">
        <v>907</v>
      </c>
      <c r="D685" s="43" t="s">
        <v>908</v>
      </c>
      <c r="E685" s="44">
        <f>Source!AQ817</f>
        <v>136.05000000000001</v>
      </c>
      <c r="F685" s="45"/>
      <c r="G685" s="46" t="str">
        <f>Source!DI817</f>
        <v>*1,1</v>
      </c>
      <c r="H685" s="44">
        <f>Source!AV818</f>
        <v>1.0469999999999999</v>
      </c>
      <c r="I685" s="45">
        <f>Source!U817</f>
        <v>78.344392500000012</v>
      </c>
      <c r="J685" s="44"/>
      <c r="K685" s="45"/>
    </row>
    <row r="686" spans="1:29" ht="15" x14ac:dyDescent="0.2">
      <c r="C686" s="47" t="s">
        <v>909</v>
      </c>
      <c r="H686" s="48">
        <f>I680+I681+I682+I683+I684+0</f>
        <v>2034.45</v>
      </c>
      <c r="I686" s="48"/>
      <c r="J686" s="48">
        <f>K680+K681+K682+K683+K684+0</f>
        <v>110047.22</v>
      </c>
      <c r="K686" s="48"/>
      <c r="O686" s="49">
        <f>I680+I681+I682+I683+I684+0</f>
        <v>2034.45</v>
      </c>
      <c r="P686" s="49">
        <f>K680+K681+K682+K683+K684+0</f>
        <v>110047.22</v>
      </c>
    </row>
    <row r="688" spans="1:29" ht="78" x14ac:dyDescent="0.2">
      <c r="A688" s="34">
        <v>57</v>
      </c>
      <c r="B688" s="34" t="s">
        <v>962</v>
      </c>
      <c r="C688" s="34" t="s">
        <v>501</v>
      </c>
      <c r="D688" s="36" t="str">
        <f>Source!H819</f>
        <v>100 м</v>
      </c>
      <c r="E688" s="35">
        <f>Source!I819</f>
        <v>0.7</v>
      </c>
      <c r="F688" s="38"/>
      <c r="G688" s="37"/>
      <c r="H688" s="35"/>
      <c r="I688" s="38"/>
      <c r="J688" s="35"/>
      <c r="K688" s="38"/>
      <c r="Q688">
        <f>Source!X819</f>
        <v>347.69</v>
      </c>
      <c r="R688">
        <f>Source!X820</f>
        <v>19119.29</v>
      </c>
      <c r="S688">
        <f>Source!Y819</f>
        <v>175.84</v>
      </c>
      <c r="T688">
        <f>Source!Y820</f>
        <v>9669.5300000000007</v>
      </c>
      <c r="U688">
        <f>ROUND((175/100)*ROUND(Source!R819, 2), 2)</f>
        <v>0</v>
      </c>
      <c r="V688">
        <f>ROUND((0/100)*ROUND(Source!R820, 2), 2)</f>
        <v>0</v>
      </c>
      <c r="AC688">
        <v>0</v>
      </c>
    </row>
    <row r="689" spans="1:29" x14ac:dyDescent="0.2">
      <c r="C689" s="39" t="str">
        <f>"Объем: "&amp;Source!I819&amp;"=70/"&amp;"100"</f>
        <v>Объем: 0,7=70/100</v>
      </c>
    </row>
    <row r="690" spans="1:29" ht="14.25" x14ac:dyDescent="0.2">
      <c r="A690" s="34"/>
      <c r="B690" s="34"/>
      <c r="C690" s="34" t="s">
        <v>900</v>
      </c>
      <c r="D690" s="36"/>
      <c r="E690" s="35"/>
      <c r="F690" s="38">
        <f>Source!AO819</f>
        <v>495.71</v>
      </c>
      <c r="G690" s="37" t="str">
        <f>Source!DG819</f>
        <v>*1,1</v>
      </c>
      <c r="H690" s="35">
        <f>Source!AV820</f>
        <v>1.0469999999999999</v>
      </c>
      <c r="I690" s="38">
        <f>Source!S819</f>
        <v>399.64</v>
      </c>
      <c r="J690" s="35">
        <f>IF(Source!BA820&lt;&gt; 0, Source!BA820, 1)</f>
        <v>54.99</v>
      </c>
      <c r="K690" s="38">
        <f>Source!S820</f>
        <v>21976.2</v>
      </c>
    </row>
    <row r="691" spans="1:29" ht="14.25" x14ac:dyDescent="0.2">
      <c r="A691" s="34"/>
      <c r="B691" s="34"/>
      <c r="C691" s="34" t="s">
        <v>901</v>
      </c>
      <c r="D691" s="36"/>
      <c r="E691" s="35"/>
      <c r="F691" s="38">
        <f>Source!AM819</f>
        <v>1.26</v>
      </c>
      <c r="G691" s="37" t="str">
        <f>Source!DE819</f>
        <v>*1,1</v>
      </c>
      <c r="H691" s="35">
        <f>Source!AV820</f>
        <v>1.0469999999999999</v>
      </c>
      <c r="I691" s="38">
        <f>Source!Q819</f>
        <v>1.02</v>
      </c>
      <c r="J691" s="35">
        <f>IF(Source!BB820&lt;&gt; 0, Source!BB820, 1)</f>
        <v>8.4700000000000006</v>
      </c>
      <c r="K691" s="38">
        <f>Source!Q820</f>
        <v>8.64</v>
      </c>
    </row>
    <row r="692" spans="1:29" ht="14.25" x14ac:dyDescent="0.2">
      <c r="A692" s="34"/>
      <c r="B692" s="34"/>
      <c r="C692" s="34" t="s">
        <v>903</v>
      </c>
      <c r="D692" s="36"/>
      <c r="E692" s="35"/>
      <c r="F692" s="38">
        <f>Source!AL819</f>
        <v>46.16</v>
      </c>
      <c r="G692" s="37" t="str">
        <f>Source!DD819</f>
        <v>*1</v>
      </c>
      <c r="H692" s="35">
        <f>Source!AW820</f>
        <v>1</v>
      </c>
      <c r="I692" s="38">
        <f>Source!P819</f>
        <v>32.31</v>
      </c>
      <c r="J692" s="35">
        <f>IF(Source!BC820&lt;&gt; 0, Source!BC820, 1)</f>
        <v>15.02</v>
      </c>
      <c r="K692" s="38">
        <f>Source!P820</f>
        <v>485.3</v>
      </c>
    </row>
    <row r="693" spans="1:29" ht="14.25" x14ac:dyDescent="0.2">
      <c r="A693" s="34"/>
      <c r="B693" s="34"/>
      <c r="C693" s="34" t="s">
        <v>904</v>
      </c>
      <c r="D693" s="36" t="s">
        <v>905</v>
      </c>
      <c r="E693" s="35">
        <f>Source!BZ820</f>
        <v>87</v>
      </c>
      <c r="F693" s="38"/>
      <c r="G693" s="37"/>
      <c r="H693" s="35"/>
      <c r="I693" s="38">
        <f>SUM(Q688:Q692)</f>
        <v>347.69</v>
      </c>
      <c r="J693" s="35">
        <f>Source!AT820</f>
        <v>87</v>
      </c>
      <c r="K693" s="38">
        <f>SUM(R688:R692)</f>
        <v>19119.29</v>
      </c>
    </row>
    <row r="694" spans="1:29" ht="14.25" x14ac:dyDescent="0.2">
      <c r="A694" s="34"/>
      <c r="B694" s="34"/>
      <c r="C694" s="34" t="s">
        <v>906</v>
      </c>
      <c r="D694" s="36" t="s">
        <v>905</v>
      </c>
      <c r="E694" s="35">
        <f>Source!CA820</f>
        <v>44</v>
      </c>
      <c r="F694" s="38"/>
      <c r="G694" s="37"/>
      <c r="H694" s="35"/>
      <c r="I694" s="38">
        <f>SUM(S688:S693)</f>
        <v>175.84</v>
      </c>
      <c r="J694" s="35">
        <f>Source!AU820</f>
        <v>44</v>
      </c>
      <c r="K694" s="38">
        <f>SUM(T688:T693)</f>
        <v>9669.5300000000007</v>
      </c>
    </row>
    <row r="695" spans="1:29" ht="14.25" x14ac:dyDescent="0.2">
      <c r="A695" s="42"/>
      <c r="B695" s="42"/>
      <c r="C695" s="42" t="s">
        <v>907</v>
      </c>
      <c r="D695" s="43" t="s">
        <v>908</v>
      </c>
      <c r="E695" s="44">
        <f>Source!AQ819</f>
        <v>45.52</v>
      </c>
      <c r="F695" s="45"/>
      <c r="G695" s="46" t="str">
        <f>Source!DI819</f>
        <v>*1,1</v>
      </c>
      <c r="H695" s="44">
        <f>Source!AV820</f>
        <v>1.0469999999999999</v>
      </c>
      <c r="I695" s="45">
        <f>Source!U819</f>
        <v>36.697768800000006</v>
      </c>
      <c r="J695" s="44"/>
      <c r="K695" s="45"/>
    </row>
    <row r="696" spans="1:29" ht="15" x14ac:dyDescent="0.2">
      <c r="C696" s="47" t="s">
        <v>909</v>
      </c>
      <c r="H696" s="48">
        <f>I690+I691+I692+I693+I694+0</f>
        <v>956.5</v>
      </c>
      <c r="I696" s="48"/>
      <c r="J696" s="48">
        <f>K690+K691+K692+K693+K694+0</f>
        <v>51258.96</v>
      </c>
      <c r="K696" s="48"/>
      <c r="O696" s="49">
        <f>I690+I691+I692+I693+I694+0</f>
        <v>956.5</v>
      </c>
      <c r="P696" s="49">
        <f>K690+K691+K692+K693+K694+0</f>
        <v>51258.96</v>
      </c>
    </row>
    <row r="698" spans="1:29" ht="78" x14ac:dyDescent="0.2">
      <c r="A698" s="34">
        <v>58</v>
      </c>
      <c r="B698" s="34" t="s">
        <v>963</v>
      </c>
      <c r="C698" s="34" t="s">
        <v>504</v>
      </c>
      <c r="D698" s="36" t="str">
        <f>Source!H821</f>
        <v>1 воронка</v>
      </c>
      <c r="E698" s="35">
        <f>Source!I821</f>
        <v>18</v>
      </c>
      <c r="F698" s="38"/>
      <c r="G698" s="37"/>
      <c r="H698" s="35"/>
      <c r="I698" s="38"/>
      <c r="J698" s="35"/>
      <c r="K698" s="38"/>
      <c r="Q698">
        <f>Source!X821</f>
        <v>881.64</v>
      </c>
      <c r="R698">
        <f>Source!X822</f>
        <v>48481.14</v>
      </c>
      <c r="S698">
        <f>Source!Y821</f>
        <v>493.39</v>
      </c>
      <c r="T698">
        <f>Source!Y822</f>
        <v>27131.65</v>
      </c>
      <c r="U698">
        <f>ROUND((175/100)*ROUND(Source!R821, 2), 2)</f>
        <v>11.55</v>
      </c>
      <c r="V698">
        <f>ROUND((0/100)*ROUND(Source!R822, 2), 2)</f>
        <v>0</v>
      </c>
      <c r="AC698">
        <v>0</v>
      </c>
    </row>
    <row r="699" spans="1:29" ht="28.5" x14ac:dyDescent="0.2">
      <c r="A699" s="34"/>
      <c r="B699" s="34"/>
      <c r="C699" s="34" t="s">
        <v>900</v>
      </c>
      <c r="D699" s="36"/>
      <c r="E699" s="35"/>
      <c r="F699" s="38">
        <f>Source!AO821</f>
        <v>33.020000000000003</v>
      </c>
      <c r="G699" s="37" t="str">
        <f>Source!DG821</f>
        <v>*1,15)*1,1</v>
      </c>
      <c r="H699" s="35">
        <f>Source!AV822</f>
        <v>1.0669999999999999</v>
      </c>
      <c r="I699" s="38">
        <f>Source!S821</f>
        <v>802.24</v>
      </c>
      <c r="J699" s="35">
        <f>IF(Source!BA822&lt;&gt; 0, Source!BA822, 1)</f>
        <v>54.99</v>
      </c>
      <c r="K699" s="38">
        <f>Source!S822</f>
        <v>44115.18</v>
      </c>
    </row>
    <row r="700" spans="1:29" ht="28.5" x14ac:dyDescent="0.2">
      <c r="A700" s="34"/>
      <c r="B700" s="34"/>
      <c r="C700" s="34" t="s">
        <v>901</v>
      </c>
      <c r="D700" s="36"/>
      <c r="E700" s="35"/>
      <c r="F700" s="38">
        <f>Source!AM821</f>
        <v>6.05</v>
      </c>
      <c r="G700" s="37" t="str">
        <f>Source!DE821</f>
        <v>*1,25)*1,1</v>
      </c>
      <c r="H700" s="35">
        <f>Source!AV822</f>
        <v>1.0669999999999999</v>
      </c>
      <c r="I700" s="38">
        <f>Source!Q821</f>
        <v>159.77000000000001</v>
      </c>
      <c r="J700" s="35">
        <f>IF(Source!BB822&lt;&gt; 0, Source!BB822, 1)</f>
        <v>12.99</v>
      </c>
      <c r="K700" s="38">
        <f>Source!Q822</f>
        <v>2075.41</v>
      </c>
    </row>
    <row r="701" spans="1:29" ht="28.5" x14ac:dyDescent="0.2">
      <c r="A701" s="34"/>
      <c r="B701" s="34"/>
      <c r="C701" s="34" t="s">
        <v>902</v>
      </c>
      <c r="D701" s="36"/>
      <c r="E701" s="35"/>
      <c r="F701" s="38">
        <f>Source!AN821</f>
        <v>0.25</v>
      </c>
      <c r="G701" s="37" t="str">
        <f>Source!DF821</f>
        <v>*1,25)*1,1</v>
      </c>
      <c r="H701" s="35">
        <f>Source!AV822</f>
        <v>1.0669999999999999</v>
      </c>
      <c r="I701" s="40">
        <f>Source!R821</f>
        <v>6.6</v>
      </c>
      <c r="J701" s="35">
        <f>IF(Source!BS822&lt;&gt; 0, Source!BS822, 1)</f>
        <v>54.99</v>
      </c>
      <c r="K701" s="40">
        <f>Source!R822</f>
        <v>362.93</v>
      </c>
    </row>
    <row r="702" spans="1:29" ht="14.25" x14ac:dyDescent="0.2">
      <c r="A702" s="34"/>
      <c r="B702" s="34"/>
      <c r="C702" s="34" t="s">
        <v>903</v>
      </c>
      <c r="D702" s="36"/>
      <c r="E702" s="35"/>
      <c r="F702" s="38">
        <f>Source!AL821</f>
        <v>2.99</v>
      </c>
      <c r="G702" s="37" t="str">
        <f>Source!DD821</f>
        <v/>
      </c>
      <c r="H702" s="35">
        <f>Source!AW822</f>
        <v>1</v>
      </c>
      <c r="I702" s="38">
        <f>Source!P821</f>
        <v>53.82</v>
      </c>
      <c r="J702" s="35">
        <f>IF(Source!BC822&lt;&gt; 0, Source!BC822, 1)</f>
        <v>12.16</v>
      </c>
      <c r="K702" s="38">
        <f>Source!P822</f>
        <v>654.45000000000005</v>
      </c>
    </row>
    <row r="703" spans="1:29" ht="139.5" x14ac:dyDescent="0.2">
      <c r="A703" s="55" t="s">
        <v>505</v>
      </c>
      <c r="B703" s="55" t="str">
        <f>Source!F823</f>
        <v>КА 16</v>
      </c>
      <c r="C703" s="55" t="s">
        <v>964</v>
      </c>
      <c r="D703" s="56" t="str">
        <f>Source!H823</f>
        <v>шт.</v>
      </c>
      <c r="E703" s="57">
        <f>Source!I823</f>
        <v>18</v>
      </c>
      <c r="F703" s="58">
        <f>Source!AK823</f>
        <v>625.13</v>
      </c>
      <c r="G703" s="59" t="s">
        <v>3</v>
      </c>
      <c r="H703" s="57">
        <f>Source!AW824</f>
        <v>1</v>
      </c>
      <c r="I703" s="58">
        <f>Source!O823</f>
        <v>11252.34</v>
      </c>
      <c r="J703" s="57">
        <f>IF(Source!BC824&lt;&gt; 0, Source!BC824, 1)</f>
        <v>7.66</v>
      </c>
      <c r="K703" s="58">
        <f>Source!O824</f>
        <v>86192.92</v>
      </c>
      <c r="Q703">
        <f>Source!X823</f>
        <v>0</v>
      </c>
      <c r="R703">
        <f>Source!X824</f>
        <v>0</v>
      </c>
      <c r="S703">
        <f>Source!Y823</f>
        <v>0</v>
      </c>
      <c r="T703">
        <f>Source!Y824</f>
        <v>0</v>
      </c>
      <c r="U703">
        <f>ROUND((175/100)*ROUND(Source!R823, 2), 2)</f>
        <v>0</v>
      </c>
      <c r="V703">
        <f>ROUND((0/100)*ROUND(Source!R824, 2), 2)</f>
        <v>0</v>
      </c>
      <c r="AC703">
        <v>5</v>
      </c>
    </row>
    <row r="704" spans="1:29" ht="14.25" x14ac:dyDescent="0.2">
      <c r="A704" s="34"/>
      <c r="B704" s="34"/>
      <c r="C704" s="34" t="s">
        <v>904</v>
      </c>
      <c r="D704" s="36" t="s">
        <v>905</v>
      </c>
      <c r="E704" s="35">
        <f>Source!BZ822</f>
        <v>109</v>
      </c>
      <c r="F704" s="38"/>
      <c r="G704" s="37"/>
      <c r="H704" s="35"/>
      <c r="I704" s="38">
        <f>SUM(Q698:Q703)</f>
        <v>881.64</v>
      </c>
      <c r="J704" s="35">
        <f>Source!AT822</f>
        <v>109</v>
      </c>
      <c r="K704" s="38">
        <f>SUM(R698:R703)</f>
        <v>48481.14</v>
      </c>
    </row>
    <row r="705" spans="1:29" ht="14.25" x14ac:dyDescent="0.2">
      <c r="A705" s="34"/>
      <c r="B705" s="34"/>
      <c r="C705" s="34" t="s">
        <v>906</v>
      </c>
      <c r="D705" s="36" t="s">
        <v>905</v>
      </c>
      <c r="E705" s="35">
        <f>Source!CA822</f>
        <v>61</v>
      </c>
      <c r="F705" s="38"/>
      <c r="G705" s="37"/>
      <c r="H705" s="35"/>
      <c r="I705" s="38">
        <f>SUM(S698:S704)</f>
        <v>493.39</v>
      </c>
      <c r="J705" s="35">
        <f>Source!AU822</f>
        <v>61</v>
      </c>
      <c r="K705" s="38">
        <f>SUM(T698:T704)</f>
        <v>27131.65</v>
      </c>
    </row>
    <row r="706" spans="1:29" ht="28.5" x14ac:dyDescent="0.2">
      <c r="A706" s="42"/>
      <c r="B706" s="42"/>
      <c r="C706" s="42" t="s">
        <v>907</v>
      </c>
      <c r="D706" s="43" t="s">
        <v>908</v>
      </c>
      <c r="E706" s="44">
        <f>Source!AQ821</f>
        <v>2.58</v>
      </c>
      <c r="F706" s="45"/>
      <c r="G706" s="46" t="str">
        <f>Source!DI821</f>
        <v>*1,15)*1,1</v>
      </c>
      <c r="H706" s="44">
        <f>Source!AV822</f>
        <v>1.0669999999999999</v>
      </c>
      <c r="I706" s="45">
        <f>Source!U821</f>
        <v>62.682622199999997</v>
      </c>
      <c r="J706" s="44"/>
      <c r="K706" s="45"/>
    </row>
    <row r="707" spans="1:29" ht="15" x14ac:dyDescent="0.2">
      <c r="C707" s="47" t="s">
        <v>909</v>
      </c>
      <c r="H707" s="48">
        <f>I699+I700+I702+I704+I705+SUM(I703:I703)</f>
        <v>13643.2</v>
      </c>
      <c r="I707" s="48"/>
      <c r="J707" s="48">
        <f>K699+K700+K702+K704+K705+SUM(K703:K703)</f>
        <v>208650.75</v>
      </c>
      <c r="K707" s="48"/>
      <c r="O707" s="49">
        <f>I699+I700+I702+I704+I705+SUM(I703:I703)</f>
        <v>13643.2</v>
      </c>
      <c r="P707" s="49">
        <f>K699+K700+K702+K704+K705+SUM(K703:K703)</f>
        <v>208650.75</v>
      </c>
    </row>
    <row r="709" spans="1:29" ht="78" x14ac:dyDescent="0.2">
      <c r="A709" s="34">
        <v>59</v>
      </c>
      <c r="B709" s="34" t="s">
        <v>910</v>
      </c>
      <c r="C709" s="34" t="s">
        <v>40</v>
      </c>
      <c r="D709" s="36" t="str">
        <f>Source!H825</f>
        <v>100 м</v>
      </c>
      <c r="E709" s="35">
        <f>Source!I825</f>
        <v>1.5</v>
      </c>
      <c r="F709" s="38"/>
      <c r="G709" s="37"/>
      <c r="H709" s="35"/>
      <c r="I709" s="38"/>
      <c r="J709" s="35"/>
      <c r="K709" s="38"/>
      <c r="Q709">
        <f>Source!X825</f>
        <v>1588.73</v>
      </c>
      <c r="R709">
        <f>Source!X826</f>
        <v>87364.24</v>
      </c>
      <c r="S709">
        <f>Source!Y825</f>
        <v>889.11</v>
      </c>
      <c r="T709">
        <f>Source!Y826</f>
        <v>48891.91</v>
      </c>
      <c r="U709">
        <f>ROUND((175/100)*ROUND(Source!R825, 2), 2)</f>
        <v>11.01</v>
      </c>
      <c r="V709">
        <f>ROUND((0/100)*ROUND(Source!R826, 2), 2)</f>
        <v>0</v>
      </c>
      <c r="AC709">
        <v>0</v>
      </c>
    </row>
    <row r="710" spans="1:29" x14ac:dyDescent="0.2">
      <c r="C710" s="39" t="str">
        <f>"Объем: "&amp;Source!I825&amp;"=150/"&amp;"100"</f>
        <v>Объем: 1,5=150/100</v>
      </c>
    </row>
    <row r="711" spans="1:29" ht="28.5" x14ac:dyDescent="0.2">
      <c r="A711" s="34"/>
      <c r="B711" s="34"/>
      <c r="C711" s="34" t="s">
        <v>900</v>
      </c>
      <c r="D711" s="36"/>
      <c r="E711" s="35"/>
      <c r="F711" s="38">
        <f>Source!AO825</f>
        <v>716.8</v>
      </c>
      <c r="G711" s="37" t="str">
        <f>Source!DG825</f>
        <v>*1,15)*1,1</v>
      </c>
      <c r="H711" s="35">
        <f>Source!AV826</f>
        <v>1.0669999999999999</v>
      </c>
      <c r="I711" s="38">
        <f>Source!S825</f>
        <v>1451.26</v>
      </c>
      <c r="J711" s="35">
        <f>IF(Source!BA826&lt;&gt; 0, Source!BA826, 1)</f>
        <v>54.99</v>
      </c>
      <c r="K711" s="38">
        <f>Source!S826</f>
        <v>79804.789999999994</v>
      </c>
    </row>
    <row r="712" spans="1:29" ht="28.5" x14ac:dyDescent="0.2">
      <c r="A712" s="34"/>
      <c r="B712" s="34"/>
      <c r="C712" s="34" t="s">
        <v>901</v>
      </c>
      <c r="D712" s="36"/>
      <c r="E712" s="35"/>
      <c r="F712" s="38">
        <f>Source!AM825</f>
        <v>20.2</v>
      </c>
      <c r="G712" s="37" t="str">
        <f>Source!DE825</f>
        <v>*1,25)*1,1</v>
      </c>
      <c r="H712" s="35">
        <f>Source!AV826</f>
        <v>1.0669999999999999</v>
      </c>
      <c r="I712" s="38">
        <f>Source!Q825</f>
        <v>44.45</v>
      </c>
      <c r="J712" s="35">
        <f>IF(Source!BB826&lt;&gt; 0, Source!BB826, 1)</f>
        <v>15.85</v>
      </c>
      <c r="K712" s="38">
        <f>Source!Q826</f>
        <v>704.53</v>
      </c>
    </row>
    <row r="713" spans="1:29" ht="28.5" x14ac:dyDescent="0.2">
      <c r="A713" s="34"/>
      <c r="B713" s="34"/>
      <c r="C713" s="34" t="s">
        <v>902</v>
      </c>
      <c r="D713" s="36"/>
      <c r="E713" s="35"/>
      <c r="F713" s="38">
        <f>Source!AN825</f>
        <v>2.86</v>
      </c>
      <c r="G713" s="37" t="str">
        <f>Source!DF825</f>
        <v>*1,25)*1,1</v>
      </c>
      <c r="H713" s="35">
        <f>Source!AV826</f>
        <v>1.0669999999999999</v>
      </c>
      <c r="I713" s="40">
        <f>Source!R825</f>
        <v>6.29</v>
      </c>
      <c r="J713" s="35">
        <f>IF(Source!BS826&lt;&gt; 0, Source!BS826, 1)</f>
        <v>54.99</v>
      </c>
      <c r="K713" s="40">
        <f>Source!R826</f>
        <v>345.89</v>
      </c>
    </row>
    <row r="714" spans="1:29" ht="14.25" x14ac:dyDescent="0.2">
      <c r="A714" s="34"/>
      <c r="B714" s="34"/>
      <c r="C714" s="34" t="s">
        <v>903</v>
      </c>
      <c r="D714" s="36"/>
      <c r="E714" s="35"/>
      <c r="F714" s="38">
        <f>Source!AL825</f>
        <v>231.71</v>
      </c>
      <c r="G714" s="37" t="str">
        <f>Source!DD825</f>
        <v/>
      </c>
      <c r="H714" s="35">
        <f>Source!AW826</f>
        <v>1</v>
      </c>
      <c r="I714" s="38">
        <f>Source!P825</f>
        <v>347.57</v>
      </c>
      <c r="J714" s="35">
        <f>IF(Source!BC826&lt;&gt; 0, Source!BC826, 1)</f>
        <v>16.190000000000001</v>
      </c>
      <c r="K714" s="38">
        <f>Source!P826</f>
        <v>5627.16</v>
      </c>
    </row>
    <row r="715" spans="1:29" ht="71.25" x14ac:dyDescent="0.2">
      <c r="A715" s="34" t="s">
        <v>510</v>
      </c>
      <c r="B715" s="34" t="str">
        <f>Source!F827</f>
        <v>1.12-2-1167</v>
      </c>
      <c r="C715" s="34" t="s">
        <v>512</v>
      </c>
      <c r="D715" s="36" t="str">
        <f>Source!H827</f>
        <v>шт.</v>
      </c>
      <c r="E715" s="35">
        <f>Source!I827</f>
        <v>50</v>
      </c>
      <c r="F715" s="38">
        <f>Source!AK827</f>
        <v>54.28</v>
      </c>
      <c r="G715" s="41" t="s">
        <v>3</v>
      </c>
      <c r="H715" s="35">
        <f>Source!AW828</f>
        <v>1</v>
      </c>
      <c r="I715" s="38">
        <f>Source!O827</f>
        <v>2714</v>
      </c>
      <c r="J715" s="35">
        <f>IF(Source!BC828&lt;&gt; 0, Source!BC828, 1)</f>
        <v>0.93</v>
      </c>
      <c r="K715" s="38">
        <f>Source!O828</f>
        <v>2524.02</v>
      </c>
      <c r="Q715">
        <f>Source!X827</f>
        <v>0</v>
      </c>
      <c r="R715">
        <f>Source!X828</f>
        <v>0</v>
      </c>
      <c r="S715">
        <f>Source!Y827</f>
        <v>0</v>
      </c>
      <c r="T715">
        <f>Source!Y828</f>
        <v>0</v>
      </c>
      <c r="U715">
        <f>ROUND((175/100)*ROUND(Source!R827, 2), 2)</f>
        <v>0</v>
      </c>
      <c r="V715">
        <f>ROUND((0/100)*ROUND(Source!R828, 2), 2)</f>
        <v>0</v>
      </c>
      <c r="AC715">
        <v>3</v>
      </c>
    </row>
    <row r="716" spans="1:29" ht="57" x14ac:dyDescent="0.2">
      <c r="A716" s="34" t="s">
        <v>514</v>
      </c>
      <c r="B716" s="34" t="str">
        <f>Source!F829</f>
        <v>1.12-5-40</v>
      </c>
      <c r="C716" s="34" t="s">
        <v>516</v>
      </c>
      <c r="D716" s="36" t="str">
        <f>Source!H829</f>
        <v>м</v>
      </c>
      <c r="E716" s="35">
        <f>Source!I829</f>
        <v>149.69999999999999</v>
      </c>
      <c r="F716" s="38">
        <f>Source!AK829</f>
        <v>64.3</v>
      </c>
      <c r="G716" s="41" t="s">
        <v>3</v>
      </c>
      <c r="H716" s="35">
        <f>Source!AW830</f>
        <v>1</v>
      </c>
      <c r="I716" s="38">
        <f>Source!O829</f>
        <v>9625.7099999999991</v>
      </c>
      <c r="J716" s="35">
        <f>IF(Source!BC830&lt;&gt; 0, Source!BC830, 1)</f>
        <v>6.33</v>
      </c>
      <c r="K716" s="38">
        <f>Source!O830</f>
        <v>60930.74</v>
      </c>
      <c r="Q716">
        <f>Source!X829</f>
        <v>0</v>
      </c>
      <c r="R716">
        <f>Source!X830</f>
        <v>0</v>
      </c>
      <c r="S716">
        <f>Source!Y829</f>
        <v>0</v>
      </c>
      <c r="T716">
        <f>Source!Y830</f>
        <v>0</v>
      </c>
      <c r="U716">
        <f>ROUND((175/100)*ROUND(Source!R829, 2), 2)</f>
        <v>0</v>
      </c>
      <c r="V716">
        <f>ROUND((0/100)*ROUND(Source!R830, 2), 2)</f>
        <v>0</v>
      </c>
      <c r="AC716">
        <v>3</v>
      </c>
    </row>
    <row r="717" spans="1:29" ht="28.5" x14ac:dyDescent="0.2">
      <c r="A717" s="34" t="s">
        <v>518</v>
      </c>
      <c r="B717" s="34" t="str">
        <f>Source!F831</f>
        <v>1.12-5-133</v>
      </c>
      <c r="C717" s="34" t="s">
        <v>48</v>
      </c>
      <c r="D717" s="36" t="str">
        <f>Source!H831</f>
        <v>шт.</v>
      </c>
      <c r="E717" s="35">
        <f>Source!I831</f>
        <v>10</v>
      </c>
      <c r="F717" s="38">
        <f>Source!AK831</f>
        <v>53.05</v>
      </c>
      <c r="G717" s="41" t="s">
        <v>3</v>
      </c>
      <c r="H717" s="35">
        <f>Source!AW832</f>
        <v>1</v>
      </c>
      <c r="I717" s="38">
        <f>Source!O831</f>
        <v>530.5</v>
      </c>
      <c r="J717" s="35">
        <f>IF(Source!BC832&lt;&gt; 0, Source!BC832, 1)</f>
        <v>3.92</v>
      </c>
      <c r="K717" s="38">
        <f>Source!O832</f>
        <v>2079.56</v>
      </c>
      <c r="Q717">
        <f>Source!X831</f>
        <v>0</v>
      </c>
      <c r="R717">
        <f>Source!X832</f>
        <v>0</v>
      </c>
      <c r="S717">
        <f>Source!Y831</f>
        <v>0</v>
      </c>
      <c r="T717">
        <f>Source!Y832</f>
        <v>0</v>
      </c>
      <c r="U717">
        <f>ROUND((175/100)*ROUND(Source!R831, 2), 2)</f>
        <v>0</v>
      </c>
      <c r="V717">
        <f>ROUND((0/100)*ROUND(Source!R832, 2), 2)</f>
        <v>0</v>
      </c>
      <c r="AC717">
        <v>3</v>
      </c>
    </row>
    <row r="718" spans="1:29" ht="28.5" x14ac:dyDescent="0.2">
      <c r="A718" s="34" t="s">
        <v>519</v>
      </c>
      <c r="B718" s="34" t="str">
        <f>Source!F833</f>
        <v>1.12-5-133</v>
      </c>
      <c r="C718" s="34" t="s">
        <v>520</v>
      </c>
      <c r="D718" s="36" t="str">
        <f>Source!H833</f>
        <v>шт.</v>
      </c>
      <c r="E718" s="35">
        <f>Source!I833</f>
        <v>8</v>
      </c>
      <c r="F718" s="38">
        <f>Source!AK833</f>
        <v>53.05</v>
      </c>
      <c r="G718" s="41" t="s">
        <v>3</v>
      </c>
      <c r="H718" s="35">
        <f>Source!AW834</f>
        <v>1</v>
      </c>
      <c r="I718" s="38">
        <f>Source!O833</f>
        <v>424.4</v>
      </c>
      <c r="J718" s="35">
        <f>IF(Source!BC834&lt;&gt; 0, Source!BC834, 1)</f>
        <v>3.92</v>
      </c>
      <c r="K718" s="38">
        <f>Source!O834</f>
        <v>1663.65</v>
      </c>
      <c r="Q718">
        <f>Source!X833</f>
        <v>0</v>
      </c>
      <c r="R718">
        <f>Source!X834</f>
        <v>0</v>
      </c>
      <c r="S718">
        <f>Source!Y833</f>
        <v>0</v>
      </c>
      <c r="T718">
        <f>Source!Y834</f>
        <v>0</v>
      </c>
      <c r="U718">
        <f>ROUND((175/100)*ROUND(Source!R833, 2), 2)</f>
        <v>0</v>
      </c>
      <c r="V718">
        <f>ROUND((0/100)*ROUND(Source!R834, 2), 2)</f>
        <v>0</v>
      </c>
      <c r="AC718">
        <v>3</v>
      </c>
    </row>
    <row r="719" spans="1:29" ht="14.25" x14ac:dyDescent="0.2">
      <c r="A719" s="34"/>
      <c r="B719" s="34"/>
      <c r="C719" s="34" t="s">
        <v>904</v>
      </c>
      <c r="D719" s="36" t="s">
        <v>905</v>
      </c>
      <c r="E719" s="35">
        <f>Source!BZ826</f>
        <v>109</v>
      </c>
      <c r="F719" s="38"/>
      <c r="G719" s="37"/>
      <c r="H719" s="35"/>
      <c r="I719" s="38">
        <f>SUM(Q709:Q718)</f>
        <v>1588.73</v>
      </c>
      <c r="J719" s="35">
        <f>Source!AT826</f>
        <v>109</v>
      </c>
      <c r="K719" s="38">
        <f>SUM(R709:R718)</f>
        <v>87364.24</v>
      </c>
    </row>
    <row r="720" spans="1:29" ht="14.25" x14ac:dyDescent="0.2">
      <c r="A720" s="34"/>
      <c r="B720" s="34"/>
      <c r="C720" s="34" t="s">
        <v>906</v>
      </c>
      <c r="D720" s="36" t="s">
        <v>905</v>
      </c>
      <c r="E720" s="35">
        <f>Source!CA826</f>
        <v>61</v>
      </c>
      <c r="F720" s="38"/>
      <c r="G720" s="37"/>
      <c r="H720" s="35"/>
      <c r="I720" s="38">
        <f>SUM(S709:S719)</f>
        <v>889.11</v>
      </c>
      <c r="J720" s="35">
        <f>Source!AU826</f>
        <v>61</v>
      </c>
      <c r="K720" s="38">
        <f>SUM(T709:T719)</f>
        <v>48891.91</v>
      </c>
    </row>
    <row r="721" spans="1:29" ht="28.5" x14ac:dyDescent="0.2">
      <c r="A721" s="42"/>
      <c r="B721" s="42"/>
      <c r="C721" s="42" t="s">
        <v>907</v>
      </c>
      <c r="D721" s="43" t="s">
        <v>908</v>
      </c>
      <c r="E721" s="44">
        <f>Source!AQ825</f>
        <v>56</v>
      </c>
      <c r="F721" s="45"/>
      <c r="G721" s="46" t="str">
        <f>Source!DI825</f>
        <v>*1,15)*1,1</v>
      </c>
      <c r="H721" s="44">
        <f>Source!AV826</f>
        <v>1.0669999999999999</v>
      </c>
      <c r="I721" s="45">
        <f>Source!U825</f>
        <v>113.37942000000001</v>
      </c>
      <c r="J721" s="44"/>
      <c r="K721" s="45"/>
    </row>
    <row r="722" spans="1:29" ht="15" x14ac:dyDescent="0.2">
      <c r="C722" s="47" t="s">
        <v>909</v>
      </c>
      <c r="H722" s="48">
        <f>I711+I712+I714+I719+I720+SUM(I715:I718)</f>
        <v>17615.73</v>
      </c>
      <c r="I722" s="48"/>
      <c r="J722" s="48">
        <f>K711+K712+K714+K719+K720+SUM(K715:K718)</f>
        <v>289590.59999999998</v>
      </c>
      <c r="K722" s="48"/>
      <c r="O722" s="49">
        <f>I711+I712+I714+I719+I720+SUM(I715:I718)</f>
        <v>17615.73</v>
      </c>
      <c r="P722" s="49">
        <f>K711+K712+K714+K719+K720+SUM(K715:K718)</f>
        <v>289590.59999999998</v>
      </c>
    </row>
    <row r="724" spans="1:29" ht="78" x14ac:dyDescent="0.2">
      <c r="A724" s="34">
        <v>60</v>
      </c>
      <c r="B724" s="34" t="s">
        <v>910</v>
      </c>
      <c r="C724" s="34" t="s">
        <v>40</v>
      </c>
      <c r="D724" s="36" t="str">
        <f>Source!H835</f>
        <v>100 м</v>
      </c>
      <c r="E724" s="35">
        <f>Source!I835</f>
        <v>0.8</v>
      </c>
      <c r="F724" s="38"/>
      <c r="G724" s="37"/>
      <c r="H724" s="35"/>
      <c r="I724" s="38"/>
      <c r="J724" s="35"/>
      <c r="K724" s="38"/>
      <c r="Q724">
        <f>Source!X835</f>
        <v>847.32</v>
      </c>
      <c r="R724">
        <f>Source!X836</f>
        <v>46594.26</v>
      </c>
      <c r="S724">
        <f>Source!Y835</f>
        <v>474.19</v>
      </c>
      <c r="T724">
        <f>Source!Y836</f>
        <v>26075.69</v>
      </c>
      <c r="U724">
        <f>ROUND((175/100)*ROUND(Source!R835, 2), 2)</f>
        <v>5.88</v>
      </c>
      <c r="V724">
        <f>ROUND((0/100)*ROUND(Source!R836, 2), 2)</f>
        <v>0</v>
      </c>
      <c r="AC724">
        <v>0</v>
      </c>
    </row>
    <row r="725" spans="1:29" x14ac:dyDescent="0.2">
      <c r="C725" s="39" t="str">
        <f>"Объем: "&amp;Source!I835&amp;"=80/"&amp;"100"</f>
        <v>Объем: 0,8=80/100</v>
      </c>
    </row>
    <row r="726" spans="1:29" ht="28.5" x14ac:dyDescent="0.2">
      <c r="A726" s="34"/>
      <c r="B726" s="34"/>
      <c r="C726" s="34" t="s">
        <v>900</v>
      </c>
      <c r="D726" s="36"/>
      <c r="E726" s="35"/>
      <c r="F726" s="38">
        <f>Source!AO835</f>
        <v>716.8</v>
      </c>
      <c r="G726" s="37" t="str">
        <f>Source!DG835</f>
        <v>*1,15)*1,1</v>
      </c>
      <c r="H726" s="35">
        <f>Source!AV836</f>
        <v>1.0669999999999999</v>
      </c>
      <c r="I726" s="38">
        <f>Source!S835</f>
        <v>774</v>
      </c>
      <c r="J726" s="35">
        <f>IF(Source!BA836&lt;&gt; 0, Source!BA836, 1)</f>
        <v>54.99</v>
      </c>
      <c r="K726" s="38">
        <f>Source!S836</f>
        <v>42562.26</v>
      </c>
    </row>
    <row r="727" spans="1:29" ht="28.5" x14ac:dyDescent="0.2">
      <c r="A727" s="34"/>
      <c r="B727" s="34"/>
      <c r="C727" s="34" t="s">
        <v>901</v>
      </c>
      <c r="D727" s="36"/>
      <c r="E727" s="35"/>
      <c r="F727" s="38">
        <f>Source!AM835</f>
        <v>20.2</v>
      </c>
      <c r="G727" s="37" t="str">
        <f>Source!DE835</f>
        <v>*1,25)*1,1</v>
      </c>
      <c r="H727" s="35">
        <f>Source!AV836</f>
        <v>1.0669999999999999</v>
      </c>
      <c r="I727" s="38">
        <f>Source!Q835</f>
        <v>23.71</v>
      </c>
      <c r="J727" s="35">
        <f>IF(Source!BB836&lt;&gt; 0, Source!BB836, 1)</f>
        <v>15.85</v>
      </c>
      <c r="K727" s="38">
        <f>Source!Q836</f>
        <v>375.8</v>
      </c>
    </row>
    <row r="728" spans="1:29" ht="28.5" x14ac:dyDescent="0.2">
      <c r="A728" s="34"/>
      <c r="B728" s="34"/>
      <c r="C728" s="34" t="s">
        <v>902</v>
      </c>
      <c r="D728" s="36"/>
      <c r="E728" s="35"/>
      <c r="F728" s="38">
        <f>Source!AN835</f>
        <v>2.86</v>
      </c>
      <c r="G728" s="37" t="str">
        <f>Source!DF835</f>
        <v>*1,25)*1,1</v>
      </c>
      <c r="H728" s="35">
        <f>Source!AV836</f>
        <v>1.0669999999999999</v>
      </c>
      <c r="I728" s="40">
        <f>Source!R835</f>
        <v>3.36</v>
      </c>
      <c r="J728" s="35">
        <f>IF(Source!BS836&lt;&gt; 0, Source!BS836, 1)</f>
        <v>54.99</v>
      </c>
      <c r="K728" s="40">
        <f>Source!R836</f>
        <v>184.77</v>
      </c>
    </row>
    <row r="729" spans="1:29" ht="14.25" x14ac:dyDescent="0.2">
      <c r="A729" s="34"/>
      <c r="B729" s="34"/>
      <c r="C729" s="34" t="s">
        <v>903</v>
      </c>
      <c r="D729" s="36"/>
      <c r="E729" s="35"/>
      <c r="F729" s="38">
        <f>Source!AL835</f>
        <v>231.71</v>
      </c>
      <c r="G729" s="37" t="str">
        <f>Source!DD835</f>
        <v/>
      </c>
      <c r="H729" s="35">
        <f>Source!AW836</f>
        <v>1</v>
      </c>
      <c r="I729" s="38">
        <f>Source!P835</f>
        <v>185.37</v>
      </c>
      <c r="J729" s="35">
        <f>IF(Source!BC836&lt;&gt; 0, Source!BC836, 1)</f>
        <v>16.190000000000001</v>
      </c>
      <c r="K729" s="38">
        <f>Source!P836</f>
        <v>3001.14</v>
      </c>
    </row>
    <row r="730" spans="1:29" ht="71.25" x14ac:dyDescent="0.2">
      <c r="A730" s="34" t="s">
        <v>522</v>
      </c>
      <c r="B730" s="34" t="str">
        <f>Source!F837</f>
        <v>1.12-2-1167</v>
      </c>
      <c r="C730" s="34" t="s">
        <v>523</v>
      </c>
      <c r="D730" s="36" t="str">
        <f>Source!H837</f>
        <v>шт.</v>
      </c>
      <c r="E730" s="35">
        <f>Source!I837</f>
        <v>30</v>
      </c>
      <c r="F730" s="38">
        <f>Source!AK837</f>
        <v>54.28</v>
      </c>
      <c r="G730" s="41" t="s">
        <v>3</v>
      </c>
      <c r="H730" s="35">
        <f>Source!AW838</f>
        <v>1</v>
      </c>
      <c r="I730" s="38">
        <f>Source!O837</f>
        <v>1628.4</v>
      </c>
      <c r="J730" s="35">
        <f>IF(Source!BC838&lt;&gt; 0, Source!BC838, 1)</f>
        <v>0.93</v>
      </c>
      <c r="K730" s="38">
        <f>Source!O838</f>
        <v>1514.41</v>
      </c>
      <c r="Q730">
        <f>Source!X837</f>
        <v>0</v>
      </c>
      <c r="R730">
        <f>Source!X838</f>
        <v>0</v>
      </c>
      <c r="S730">
        <f>Source!Y837</f>
        <v>0</v>
      </c>
      <c r="T730">
        <f>Source!Y838</f>
        <v>0</v>
      </c>
      <c r="U730">
        <f>ROUND((175/100)*ROUND(Source!R837, 2), 2)</f>
        <v>0</v>
      </c>
      <c r="V730">
        <f>ROUND((0/100)*ROUND(Source!R838, 2), 2)</f>
        <v>0</v>
      </c>
      <c r="AC730">
        <v>3</v>
      </c>
    </row>
    <row r="731" spans="1:29" ht="71.25" x14ac:dyDescent="0.2">
      <c r="A731" s="34" t="s">
        <v>524</v>
      </c>
      <c r="B731" s="34" t="str">
        <f>Source!F839</f>
        <v>1.12-5-38</v>
      </c>
      <c r="C731" s="34" t="s">
        <v>526</v>
      </c>
      <c r="D731" s="36" t="str">
        <f>Source!H839</f>
        <v>м</v>
      </c>
      <c r="E731" s="35">
        <f>Source!I839</f>
        <v>79.84</v>
      </c>
      <c r="F731" s="38">
        <f>Source!AK839</f>
        <v>100.45</v>
      </c>
      <c r="G731" s="41" t="s">
        <v>3</v>
      </c>
      <c r="H731" s="35">
        <f>Source!AW840</f>
        <v>1</v>
      </c>
      <c r="I731" s="38">
        <f>Source!O839</f>
        <v>8019.93</v>
      </c>
      <c r="J731" s="35">
        <f>IF(Source!BC840&lt;&gt; 0, Source!BC840, 1)</f>
        <v>6.65</v>
      </c>
      <c r="K731" s="38">
        <f>Source!O840</f>
        <v>53332.53</v>
      </c>
      <c r="Q731">
        <f>Source!X839</f>
        <v>0</v>
      </c>
      <c r="R731">
        <f>Source!X840</f>
        <v>0</v>
      </c>
      <c r="S731">
        <f>Source!Y839</f>
        <v>0</v>
      </c>
      <c r="T731">
        <f>Source!Y840</f>
        <v>0</v>
      </c>
      <c r="U731">
        <f>ROUND((175/100)*ROUND(Source!R839, 2), 2)</f>
        <v>0</v>
      </c>
      <c r="V731">
        <f>ROUND((0/100)*ROUND(Source!R840, 2), 2)</f>
        <v>0</v>
      </c>
      <c r="AC731">
        <v>3</v>
      </c>
    </row>
    <row r="732" spans="1:29" ht="28.5" x14ac:dyDescent="0.2">
      <c r="A732" s="34" t="s">
        <v>528</v>
      </c>
      <c r="B732" s="34" t="str">
        <f>Source!F841</f>
        <v>1.12-5-133</v>
      </c>
      <c r="C732" s="34" t="s">
        <v>529</v>
      </c>
      <c r="D732" s="36" t="str">
        <f>Source!H841</f>
        <v>шт.</v>
      </c>
      <c r="E732" s="35">
        <f>Source!I841</f>
        <v>10</v>
      </c>
      <c r="F732" s="38">
        <f>Source!AK841</f>
        <v>53.05</v>
      </c>
      <c r="G732" s="41" t="s">
        <v>3</v>
      </c>
      <c r="H732" s="35">
        <f>Source!AW842</f>
        <v>1</v>
      </c>
      <c r="I732" s="38">
        <f>Source!O841</f>
        <v>530.5</v>
      </c>
      <c r="J732" s="35">
        <f>IF(Source!BC842&lt;&gt; 0, Source!BC842, 1)</f>
        <v>3.92</v>
      </c>
      <c r="K732" s="38">
        <f>Source!O842</f>
        <v>2079.56</v>
      </c>
      <c r="Q732">
        <f>Source!X841</f>
        <v>0</v>
      </c>
      <c r="R732">
        <f>Source!X842</f>
        <v>0</v>
      </c>
      <c r="S732">
        <f>Source!Y841</f>
        <v>0</v>
      </c>
      <c r="T732">
        <f>Source!Y842</f>
        <v>0</v>
      </c>
      <c r="U732">
        <f>ROUND((175/100)*ROUND(Source!R841, 2), 2)</f>
        <v>0</v>
      </c>
      <c r="V732">
        <f>ROUND((0/100)*ROUND(Source!R842, 2), 2)</f>
        <v>0</v>
      </c>
      <c r="AC732">
        <v>3</v>
      </c>
    </row>
    <row r="733" spans="1:29" ht="14.25" x14ac:dyDescent="0.2">
      <c r="A733" s="34"/>
      <c r="B733" s="34"/>
      <c r="C733" s="34" t="s">
        <v>904</v>
      </c>
      <c r="D733" s="36" t="s">
        <v>905</v>
      </c>
      <c r="E733" s="35">
        <f>Source!BZ836</f>
        <v>109</v>
      </c>
      <c r="F733" s="38"/>
      <c r="G733" s="37"/>
      <c r="H733" s="35"/>
      <c r="I733" s="38">
        <f>SUM(Q724:Q732)</f>
        <v>847.32</v>
      </c>
      <c r="J733" s="35">
        <f>Source!AT836</f>
        <v>109</v>
      </c>
      <c r="K733" s="38">
        <f>SUM(R724:R732)</f>
        <v>46594.26</v>
      </c>
    </row>
    <row r="734" spans="1:29" ht="14.25" x14ac:dyDescent="0.2">
      <c r="A734" s="34"/>
      <c r="B734" s="34"/>
      <c r="C734" s="34" t="s">
        <v>906</v>
      </c>
      <c r="D734" s="36" t="s">
        <v>905</v>
      </c>
      <c r="E734" s="35">
        <f>Source!CA836</f>
        <v>61</v>
      </c>
      <c r="F734" s="38"/>
      <c r="G734" s="37"/>
      <c r="H734" s="35"/>
      <c r="I734" s="38">
        <f>SUM(S724:S733)</f>
        <v>474.19</v>
      </c>
      <c r="J734" s="35">
        <f>Source!AU836</f>
        <v>61</v>
      </c>
      <c r="K734" s="38">
        <f>SUM(T724:T733)</f>
        <v>26075.69</v>
      </c>
    </row>
    <row r="735" spans="1:29" ht="28.5" x14ac:dyDescent="0.2">
      <c r="A735" s="42"/>
      <c r="B735" s="42"/>
      <c r="C735" s="42" t="s">
        <v>907</v>
      </c>
      <c r="D735" s="43" t="s">
        <v>908</v>
      </c>
      <c r="E735" s="44">
        <f>Source!AQ835</f>
        <v>56</v>
      </c>
      <c r="F735" s="45"/>
      <c r="G735" s="46" t="str">
        <f>Source!DI835</f>
        <v>*1,15)*1,1</v>
      </c>
      <c r="H735" s="44">
        <f>Source!AV836</f>
        <v>1.0669999999999999</v>
      </c>
      <c r="I735" s="45">
        <f>Source!U835</f>
        <v>60.469024000000005</v>
      </c>
      <c r="J735" s="44"/>
      <c r="K735" s="45"/>
    </row>
    <row r="736" spans="1:29" ht="15" x14ac:dyDescent="0.2">
      <c r="C736" s="47" t="s">
        <v>909</v>
      </c>
      <c r="H736" s="48">
        <f>I726+I727+I729+I733+I734+SUM(I730:I732)</f>
        <v>12483.42</v>
      </c>
      <c r="I736" s="48"/>
      <c r="J736" s="48">
        <f>K726+K727+K729+K733+K734+SUM(K730:K732)</f>
        <v>175535.65000000002</v>
      </c>
      <c r="K736" s="48"/>
      <c r="O736" s="49">
        <f>I726+I727+I729+I733+I734+SUM(I730:I732)</f>
        <v>12483.42</v>
      </c>
      <c r="P736" s="49">
        <f>K726+K727+K729+K733+K734+SUM(K730:K732)</f>
        <v>175535.65000000002</v>
      </c>
    </row>
    <row r="738" spans="1:29" ht="78" x14ac:dyDescent="0.2">
      <c r="A738" s="34">
        <v>61</v>
      </c>
      <c r="B738" s="34" t="s">
        <v>913</v>
      </c>
      <c r="C738" s="34" t="s">
        <v>74</v>
      </c>
      <c r="D738" s="36" t="str">
        <f>Source!H843</f>
        <v>100 шт.</v>
      </c>
      <c r="E738" s="35">
        <f>Source!I843</f>
        <v>0.3</v>
      </c>
      <c r="F738" s="38"/>
      <c r="G738" s="37"/>
      <c r="H738" s="35"/>
      <c r="I738" s="38"/>
      <c r="J738" s="35"/>
      <c r="K738" s="38"/>
      <c r="Q738">
        <f>Source!X843</f>
        <v>81.27</v>
      </c>
      <c r="R738">
        <f>Source!X844</f>
        <v>4469.05</v>
      </c>
      <c r="S738">
        <f>Source!Y843</f>
        <v>45.48</v>
      </c>
      <c r="T738">
        <f>Source!Y844</f>
        <v>2501.0300000000002</v>
      </c>
      <c r="U738">
        <f>ROUND((175/100)*ROUND(Source!R843, 2), 2)</f>
        <v>0</v>
      </c>
      <c r="V738">
        <f>ROUND((0/100)*ROUND(Source!R844, 2), 2)</f>
        <v>0</v>
      </c>
      <c r="AC738">
        <v>0</v>
      </c>
    </row>
    <row r="739" spans="1:29" x14ac:dyDescent="0.2">
      <c r="C739" s="39" t="str">
        <f>"Объем: "&amp;Source!I843&amp;"=30/"&amp;"100"</f>
        <v>Объем: 0,3=30/100</v>
      </c>
    </row>
    <row r="740" spans="1:29" ht="28.5" x14ac:dyDescent="0.2">
      <c r="A740" s="34"/>
      <c r="B740" s="34"/>
      <c r="C740" s="34" t="s">
        <v>900</v>
      </c>
      <c r="D740" s="36"/>
      <c r="E740" s="35"/>
      <c r="F740" s="38">
        <f>Source!AO843</f>
        <v>184.13</v>
      </c>
      <c r="G740" s="37" t="str">
        <f>Source!DG843</f>
        <v>*1,15)*1,1</v>
      </c>
      <c r="H740" s="35">
        <f>Source!AV844</f>
        <v>1.0669999999999999</v>
      </c>
      <c r="I740" s="38">
        <f>Source!S843</f>
        <v>74.56</v>
      </c>
      <c r="J740" s="35">
        <f>IF(Source!BA844&lt;&gt; 0, Source!BA844, 1)</f>
        <v>54.99</v>
      </c>
      <c r="K740" s="38">
        <f>Source!S844</f>
        <v>4100.05</v>
      </c>
    </row>
    <row r="741" spans="1:29" ht="57" x14ac:dyDescent="0.2">
      <c r="A741" s="34" t="s">
        <v>531</v>
      </c>
      <c r="B741" s="34" t="str">
        <f>Source!F845</f>
        <v>1.12-5-456</v>
      </c>
      <c r="C741" s="34" t="s">
        <v>79</v>
      </c>
      <c r="D741" s="36" t="str">
        <f>Source!H845</f>
        <v>шт.</v>
      </c>
      <c r="E741" s="35">
        <f>Source!I845</f>
        <v>30</v>
      </c>
      <c r="F741" s="38">
        <f>Source!AK845</f>
        <v>265.24</v>
      </c>
      <c r="G741" s="41" t="s">
        <v>3</v>
      </c>
      <c r="H741" s="35">
        <f>Source!AW846</f>
        <v>1</v>
      </c>
      <c r="I741" s="38">
        <f>Source!O845</f>
        <v>7957.2</v>
      </c>
      <c r="J741" s="35">
        <f>IF(Source!BC846&lt;&gt; 0, Source!BC846, 1)</f>
        <v>0.83</v>
      </c>
      <c r="K741" s="38">
        <f>Source!O846</f>
        <v>6604.48</v>
      </c>
      <c r="Q741">
        <f>Source!X845</f>
        <v>0</v>
      </c>
      <c r="R741">
        <f>Source!X846</f>
        <v>0</v>
      </c>
      <c r="S741">
        <f>Source!Y845</f>
        <v>0</v>
      </c>
      <c r="T741">
        <f>Source!Y846</f>
        <v>0</v>
      </c>
      <c r="U741">
        <f>ROUND((175/100)*ROUND(Source!R845, 2), 2)</f>
        <v>0</v>
      </c>
      <c r="V741">
        <f>ROUND((0/100)*ROUND(Source!R846, 2), 2)</f>
        <v>0</v>
      </c>
      <c r="AC741">
        <v>3</v>
      </c>
    </row>
    <row r="742" spans="1:29" ht="14.25" x14ac:dyDescent="0.2">
      <c r="A742" s="34"/>
      <c r="B742" s="34"/>
      <c r="C742" s="34" t="s">
        <v>904</v>
      </c>
      <c r="D742" s="36" t="s">
        <v>905</v>
      </c>
      <c r="E742" s="35">
        <f>Source!BZ844</f>
        <v>109</v>
      </c>
      <c r="F742" s="38"/>
      <c r="G742" s="37"/>
      <c r="H742" s="35"/>
      <c r="I742" s="38">
        <f>SUM(Q738:Q741)</f>
        <v>81.27</v>
      </c>
      <c r="J742" s="35">
        <f>Source!AT844</f>
        <v>109</v>
      </c>
      <c r="K742" s="38">
        <f>SUM(R738:R741)</f>
        <v>4469.05</v>
      </c>
    </row>
    <row r="743" spans="1:29" ht="14.25" x14ac:dyDescent="0.2">
      <c r="A743" s="34"/>
      <c r="B743" s="34"/>
      <c r="C743" s="34" t="s">
        <v>906</v>
      </c>
      <c r="D743" s="36" t="s">
        <v>905</v>
      </c>
      <c r="E743" s="35">
        <f>Source!CA844</f>
        <v>61</v>
      </c>
      <c r="F743" s="38"/>
      <c r="G743" s="37"/>
      <c r="H743" s="35"/>
      <c r="I743" s="38">
        <f>SUM(S738:S742)</f>
        <v>45.48</v>
      </c>
      <c r="J743" s="35">
        <f>Source!AU844</f>
        <v>61</v>
      </c>
      <c r="K743" s="38">
        <f>SUM(T738:T742)</f>
        <v>2501.0300000000002</v>
      </c>
    </row>
    <row r="744" spans="1:29" ht="28.5" x14ac:dyDescent="0.2">
      <c r="A744" s="42"/>
      <c r="B744" s="42"/>
      <c r="C744" s="42" t="s">
        <v>907</v>
      </c>
      <c r="D744" s="43" t="s">
        <v>908</v>
      </c>
      <c r="E744" s="44">
        <f>Source!AQ843</f>
        <v>14.63</v>
      </c>
      <c r="F744" s="45"/>
      <c r="G744" s="46" t="str">
        <f>Source!DI843</f>
        <v>*1,15)*1,1</v>
      </c>
      <c r="H744" s="44">
        <f>Source!AV844</f>
        <v>1.0669999999999999</v>
      </c>
      <c r="I744" s="45">
        <f>Source!U843</f>
        <v>5.9240746950000007</v>
      </c>
      <c r="J744" s="44"/>
      <c r="K744" s="45"/>
    </row>
    <row r="745" spans="1:29" ht="15" x14ac:dyDescent="0.2">
      <c r="C745" s="47" t="s">
        <v>909</v>
      </c>
      <c r="H745" s="48">
        <f>I740+I742+I743+SUM(I741:I741)</f>
        <v>8158.51</v>
      </c>
      <c r="I745" s="48"/>
      <c r="J745" s="48">
        <f>K740+K742+K743+SUM(K741:K741)</f>
        <v>17674.61</v>
      </c>
      <c r="K745" s="48"/>
      <c r="O745" s="49">
        <f>I740+I742+I743+SUM(I741:I741)</f>
        <v>8158.51</v>
      </c>
      <c r="P745" s="49">
        <f>K740+K742+K743+SUM(K741:K741)</f>
        <v>17674.61</v>
      </c>
    </row>
    <row r="747" spans="1:29" ht="78" x14ac:dyDescent="0.2">
      <c r="A747" s="34">
        <v>62</v>
      </c>
      <c r="B747" s="34" t="s">
        <v>965</v>
      </c>
      <c r="C747" s="34" t="s">
        <v>534</v>
      </c>
      <c r="D747" s="36" t="str">
        <f>Source!H847</f>
        <v>10 м изоляции</v>
      </c>
      <c r="E747" s="35">
        <f>Source!I847</f>
        <v>28</v>
      </c>
      <c r="F747" s="38"/>
      <c r="G747" s="37"/>
      <c r="H747" s="35"/>
      <c r="I747" s="38"/>
      <c r="J747" s="35"/>
      <c r="K747" s="38"/>
      <c r="Q747">
        <f>Source!X847</f>
        <v>926.59</v>
      </c>
      <c r="R747">
        <f>Source!X848</f>
        <v>50953.38</v>
      </c>
      <c r="S747">
        <f>Source!Y847</f>
        <v>500.57</v>
      </c>
      <c r="T747">
        <f>Source!Y848</f>
        <v>27526.54</v>
      </c>
      <c r="U747">
        <f>ROUND((175/100)*ROUND(Source!R847, 2), 2)</f>
        <v>7.75</v>
      </c>
      <c r="V747">
        <f>ROUND((0/100)*ROUND(Source!R848, 2), 2)</f>
        <v>0</v>
      </c>
      <c r="AC747">
        <v>0</v>
      </c>
    </row>
    <row r="748" spans="1:29" x14ac:dyDescent="0.2">
      <c r="C748" s="39" t="str">
        <f>"Объем: "&amp;Source!I847&amp;"=(150+"&amp;"130)/"&amp;"10"</f>
        <v>Объем: 28=(150+130)/10</v>
      </c>
    </row>
    <row r="749" spans="1:29" ht="28.5" x14ac:dyDescent="0.2">
      <c r="A749" s="34"/>
      <c r="B749" s="34"/>
      <c r="C749" s="34" t="s">
        <v>900</v>
      </c>
      <c r="D749" s="36"/>
      <c r="E749" s="35"/>
      <c r="F749" s="38">
        <f>Source!AO847</f>
        <v>28.6</v>
      </c>
      <c r="G749" s="37" t="str">
        <f>Source!DG847</f>
        <v>*1,15)*1,1</v>
      </c>
      <c r="H749" s="35">
        <f>Source!AV848</f>
        <v>1.0469999999999999</v>
      </c>
      <c r="I749" s="38">
        <f>Source!S847</f>
        <v>1060.6199999999999</v>
      </c>
      <c r="J749" s="35">
        <f>IF(Source!BA848&lt;&gt; 0, Source!BA848, 1)</f>
        <v>54.99</v>
      </c>
      <c r="K749" s="38">
        <f>Source!S848</f>
        <v>58323.49</v>
      </c>
    </row>
    <row r="750" spans="1:29" ht="28.5" x14ac:dyDescent="0.2">
      <c r="A750" s="34"/>
      <c r="B750" s="34"/>
      <c r="C750" s="34" t="s">
        <v>901</v>
      </c>
      <c r="D750" s="36"/>
      <c r="E750" s="35"/>
      <c r="F750" s="38">
        <f>Source!AM847</f>
        <v>0.75</v>
      </c>
      <c r="G750" s="37" t="str">
        <f>Source!DE847</f>
        <v>*1,25)*1,1</v>
      </c>
      <c r="H750" s="35">
        <f>Source!AV848</f>
        <v>1.0469999999999999</v>
      </c>
      <c r="I750" s="38">
        <f>Source!Q847</f>
        <v>30.23</v>
      </c>
      <c r="J750" s="35">
        <f>IF(Source!BB848&lt;&gt; 0, Source!BB848, 1)</f>
        <v>16.25</v>
      </c>
      <c r="K750" s="38">
        <f>Source!Q848</f>
        <v>491.24</v>
      </c>
    </row>
    <row r="751" spans="1:29" ht="28.5" x14ac:dyDescent="0.2">
      <c r="A751" s="34"/>
      <c r="B751" s="34"/>
      <c r="C751" s="34" t="s">
        <v>902</v>
      </c>
      <c r="D751" s="36"/>
      <c r="E751" s="35"/>
      <c r="F751" s="38">
        <f>Source!AN847</f>
        <v>0.11</v>
      </c>
      <c r="G751" s="37" t="str">
        <f>Source!DF847</f>
        <v>*1,25)*1,1</v>
      </c>
      <c r="H751" s="35">
        <f>Source!AV848</f>
        <v>1.0469999999999999</v>
      </c>
      <c r="I751" s="40">
        <f>Source!R847</f>
        <v>4.43</v>
      </c>
      <c r="J751" s="35">
        <f>IF(Source!BS848&lt;&gt; 0, Source!BS848, 1)</f>
        <v>54.99</v>
      </c>
      <c r="K751" s="40">
        <f>Source!R848</f>
        <v>243.61</v>
      </c>
    </row>
    <row r="752" spans="1:29" ht="14.25" x14ac:dyDescent="0.2">
      <c r="A752" s="34"/>
      <c r="B752" s="34"/>
      <c r="C752" s="34" t="s">
        <v>903</v>
      </c>
      <c r="D752" s="36"/>
      <c r="E752" s="35"/>
      <c r="F752" s="38">
        <f>Source!AL847</f>
        <v>55.68</v>
      </c>
      <c r="G752" s="37" t="str">
        <f>Source!DD847</f>
        <v/>
      </c>
      <c r="H752" s="35">
        <f>Source!AW848</f>
        <v>1.0189999999999999</v>
      </c>
      <c r="I752" s="38">
        <f>Source!P847</f>
        <v>1588.66</v>
      </c>
      <c r="J752" s="35">
        <f>IF(Source!BC848&lt;&gt; 0, Source!BC848, 1)</f>
        <v>19.48</v>
      </c>
      <c r="K752" s="38">
        <f>Source!P848</f>
        <v>30947.1</v>
      </c>
    </row>
    <row r="753" spans="1:29" ht="142.5" x14ac:dyDescent="0.2">
      <c r="A753" s="34" t="s">
        <v>539</v>
      </c>
      <c r="B753" s="34" t="str">
        <f>Source!F849</f>
        <v>1.1-1-3135</v>
      </c>
      <c r="C753" s="34" t="s">
        <v>871</v>
      </c>
      <c r="D753" s="36" t="str">
        <f>Source!H849</f>
        <v>м</v>
      </c>
      <c r="E753" s="35">
        <f>Source!I849</f>
        <v>157.5</v>
      </c>
      <c r="F753" s="38">
        <f>Source!AK849</f>
        <v>43.39</v>
      </c>
      <c r="G753" s="41" t="s">
        <v>3</v>
      </c>
      <c r="H753" s="35">
        <f>Source!AW850</f>
        <v>1.0189999999999999</v>
      </c>
      <c r="I753" s="38">
        <f>Source!O849</f>
        <v>6963.77</v>
      </c>
      <c r="J753" s="35">
        <f>IF(Source!BC850&lt;&gt; 0, Source!BC850, 1)</f>
        <v>6.15</v>
      </c>
      <c r="K753" s="38">
        <f>Source!O850</f>
        <v>42827.19</v>
      </c>
      <c r="Q753">
        <f>Source!X849</f>
        <v>0</v>
      </c>
      <c r="R753">
        <f>Source!X850</f>
        <v>0</v>
      </c>
      <c r="S753">
        <f>Source!Y849</f>
        <v>0</v>
      </c>
      <c r="T753">
        <f>Source!Y850</f>
        <v>0</v>
      </c>
      <c r="U753">
        <f>ROUND((175/100)*ROUND(Source!R849, 2), 2)</f>
        <v>0</v>
      </c>
      <c r="V753">
        <f>ROUND((0/100)*ROUND(Source!R850, 2), 2)</f>
        <v>0</v>
      </c>
      <c r="AC753">
        <v>3</v>
      </c>
    </row>
    <row r="754" spans="1:29" ht="142.5" x14ac:dyDescent="0.2">
      <c r="A754" s="34" t="s">
        <v>542</v>
      </c>
      <c r="B754" s="34" t="str">
        <f>Source!F851</f>
        <v>1.1-1-3854</v>
      </c>
      <c r="C754" s="34" t="s">
        <v>872</v>
      </c>
      <c r="D754" s="36" t="str">
        <f>Source!H851</f>
        <v>м</v>
      </c>
      <c r="E754" s="35">
        <f>Source!I851</f>
        <v>136.5</v>
      </c>
      <c r="F754" s="38">
        <f>Source!AK851</f>
        <v>59.3</v>
      </c>
      <c r="G754" s="41" t="s">
        <v>3</v>
      </c>
      <c r="H754" s="35">
        <f>Source!AW852</f>
        <v>1.0189999999999999</v>
      </c>
      <c r="I754" s="38">
        <f>Source!O851</f>
        <v>8248.24</v>
      </c>
      <c r="J754" s="35">
        <f>IF(Source!BC852&lt;&gt; 0, Source!BC852, 1)</f>
        <v>6.96</v>
      </c>
      <c r="K754" s="38">
        <f>Source!O852</f>
        <v>57407.75</v>
      </c>
      <c r="Q754">
        <f>Source!X851</f>
        <v>0</v>
      </c>
      <c r="R754">
        <f>Source!X852</f>
        <v>0</v>
      </c>
      <c r="S754">
        <f>Source!Y851</f>
        <v>0</v>
      </c>
      <c r="T754">
        <f>Source!Y852</f>
        <v>0</v>
      </c>
      <c r="U754">
        <f>ROUND((175/100)*ROUND(Source!R851, 2), 2)</f>
        <v>0</v>
      </c>
      <c r="V754">
        <f>ROUND((0/100)*ROUND(Source!R852, 2), 2)</f>
        <v>0</v>
      </c>
      <c r="AC754">
        <v>3</v>
      </c>
    </row>
    <row r="755" spans="1:29" ht="14.25" x14ac:dyDescent="0.2">
      <c r="A755" s="34"/>
      <c r="B755" s="34"/>
      <c r="C755" s="34" t="s">
        <v>904</v>
      </c>
      <c r="D755" s="36" t="s">
        <v>905</v>
      </c>
      <c r="E755" s="35">
        <f>Source!BZ848</f>
        <v>87</v>
      </c>
      <c r="F755" s="38"/>
      <c r="G755" s="37"/>
      <c r="H755" s="35"/>
      <c r="I755" s="38">
        <f>SUM(Q747:Q754)</f>
        <v>926.59</v>
      </c>
      <c r="J755" s="35">
        <f>Source!AT848</f>
        <v>87</v>
      </c>
      <c r="K755" s="38">
        <f>SUM(R747:R754)</f>
        <v>50953.38</v>
      </c>
    </row>
    <row r="756" spans="1:29" ht="14.25" x14ac:dyDescent="0.2">
      <c r="A756" s="34"/>
      <c r="B756" s="34"/>
      <c r="C756" s="34" t="s">
        <v>906</v>
      </c>
      <c r="D756" s="36" t="s">
        <v>905</v>
      </c>
      <c r="E756" s="35">
        <f>Source!CA848</f>
        <v>47</v>
      </c>
      <c r="F756" s="38"/>
      <c r="G756" s="37"/>
      <c r="H756" s="35"/>
      <c r="I756" s="38">
        <f>SUM(S747:S755)</f>
        <v>500.57</v>
      </c>
      <c r="J756" s="35">
        <f>Source!AU848</f>
        <v>47</v>
      </c>
      <c r="K756" s="38">
        <f>SUM(T747:T755)</f>
        <v>27526.54</v>
      </c>
    </row>
    <row r="757" spans="1:29" ht="28.5" x14ac:dyDescent="0.2">
      <c r="A757" s="42"/>
      <c r="B757" s="42"/>
      <c r="C757" s="42" t="s">
        <v>907</v>
      </c>
      <c r="D757" s="43" t="s">
        <v>908</v>
      </c>
      <c r="E757" s="44">
        <f>Source!AQ847</f>
        <v>2.2000000000000002</v>
      </c>
      <c r="F757" s="45"/>
      <c r="G757" s="46" t="str">
        <f>Source!DI847</f>
        <v>*1,15)*1,1</v>
      </c>
      <c r="H757" s="44">
        <f>Source!AV848</f>
        <v>1.0469999999999999</v>
      </c>
      <c r="I757" s="45">
        <f>Source!U847</f>
        <v>81.586427999999998</v>
      </c>
      <c r="J757" s="44"/>
      <c r="K757" s="45"/>
    </row>
    <row r="758" spans="1:29" ht="15" x14ac:dyDescent="0.2">
      <c r="C758" s="47" t="s">
        <v>909</v>
      </c>
      <c r="H758" s="48">
        <f>I749+I750+I752+I755+I756+SUM(I753:I754)</f>
        <v>19318.68</v>
      </c>
      <c r="I758" s="48"/>
      <c r="J758" s="48">
        <f>K749+K750+K752+K755+K756+SUM(K753:K754)</f>
        <v>268476.69</v>
      </c>
      <c r="K758" s="48"/>
      <c r="O758" s="49">
        <f>I749+I750+I752+I755+I756+SUM(I753:I754)</f>
        <v>19318.68</v>
      </c>
      <c r="P758" s="49">
        <f>K749+K750+K752+K755+K756+SUM(K753:K754)</f>
        <v>268476.69</v>
      </c>
    </row>
    <row r="760" spans="1:29" ht="141.75" x14ac:dyDescent="0.2">
      <c r="A760" s="34">
        <v>63</v>
      </c>
      <c r="B760" s="34" t="s">
        <v>966</v>
      </c>
      <c r="C760" s="34" t="s">
        <v>547</v>
      </c>
      <c r="D760" s="36" t="str">
        <f>Source!H853</f>
        <v>100 м трубопровода</v>
      </c>
      <c r="E760" s="35">
        <f>Source!I853</f>
        <v>0.5</v>
      </c>
      <c r="F760" s="38"/>
      <c r="G760" s="37"/>
      <c r="H760" s="35"/>
      <c r="I760" s="38"/>
      <c r="J760" s="35"/>
      <c r="K760" s="38"/>
      <c r="Q760">
        <f>Source!X853</f>
        <v>961.07</v>
      </c>
      <c r="R760">
        <f>Source!X854</f>
        <v>52849.51</v>
      </c>
      <c r="S760">
        <f>Source!Y853</f>
        <v>537.85</v>
      </c>
      <c r="T760">
        <f>Source!Y854</f>
        <v>29576.33</v>
      </c>
      <c r="U760">
        <f>ROUND((175/100)*ROUND(Source!R853, 2), 2)</f>
        <v>28.54</v>
      </c>
      <c r="V760">
        <f>ROUND((0/100)*ROUND(Source!R854, 2), 2)</f>
        <v>0</v>
      </c>
      <c r="AC760">
        <v>0</v>
      </c>
    </row>
    <row r="761" spans="1:29" x14ac:dyDescent="0.2">
      <c r="C761" s="39" t="str">
        <f>"Объем: "&amp;Source!I853&amp;"=50/"&amp;"100"</f>
        <v>Объем: 0,5=50/100</v>
      </c>
    </row>
    <row r="762" spans="1:29" ht="28.5" x14ac:dyDescent="0.2">
      <c r="A762" s="34"/>
      <c r="B762" s="34"/>
      <c r="C762" s="34" t="s">
        <v>900</v>
      </c>
      <c r="D762" s="36"/>
      <c r="E762" s="35"/>
      <c r="F762" s="38">
        <f>Source!AO853</f>
        <v>1282.32</v>
      </c>
      <c r="G762" s="37" t="str">
        <f>Source!DG853</f>
        <v>*1,15)*1,1</v>
      </c>
      <c r="H762" s="35">
        <f>Source!AV854</f>
        <v>1.0669999999999999</v>
      </c>
      <c r="I762" s="38">
        <f>Source!S853</f>
        <v>865.41</v>
      </c>
      <c r="J762" s="35">
        <f>IF(Source!BA854&lt;&gt; 0, Source!BA854, 1)</f>
        <v>54.99</v>
      </c>
      <c r="K762" s="38">
        <f>Source!S854</f>
        <v>47588.9</v>
      </c>
    </row>
    <row r="763" spans="1:29" ht="28.5" x14ac:dyDescent="0.2">
      <c r="A763" s="34"/>
      <c r="B763" s="34"/>
      <c r="C763" s="34" t="s">
        <v>901</v>
      </c>
      <c r="D763" s="36"/>
      <c r="E763" s="35"/>
      <c r="F763" s="38">
        <f>Source!AM853</f>
        <v>170.35</v>
      </c>
      <c r="G763" s="37" t="str">
        <f>Source!DE853</f>
        <v>*1,25)*1,1</v>
      </c>
      <c r="H763" s="35">
        <f>Source!AV854</f>
        <v>1.0669999999999999</v>
      </c>
      <c r="I763" s="38">
        <f>Source!Q853</f>
        <v>124.96</v>
      </c>
      <c r="J763" s="35">
        <f>IF(Source!BB854&lt;&gt; 0, Source!BB854, 1)</f>
        <v>15.26</v>
      </c>
      <c r="K763" s="38">
        <f>Source!Q854</f>
        <v>1906.89</v>
      </c>
    </row>
    <row r="764" spans="1:29" ht="28.5" x14ac:dyDescent="0.2">
      <c r="A764" s="34"/>
      <c r="B764" s="34"/>
      <c r="C764" s="34" t="s">
        <v>902</v>
      </c>
      <c r="D764" s="36"/>
      <c r="E764" s="35"/>
      <c r="F764" s="38">
        <f>Source!AN853</f>
        <v>22.23</v>
      </c>
      <c r="G764" s="37" t="str">
        <f>Source!DF853</f>
        <v>*1,25)*1,1</v>
      </c>
      <c r="H764" s="35">
        <f>Source!AV854</f>
        <v>1.0669999999999999</v>
      </c>
      <c r="I764" s="40">
        <f>Source!R853</f>
        <v>16.309999999999999</v>
      </c>
      <c r="J764" s="35">
        <f>IF(Source!BS854&lt;&gt; 0, Source!BS854, 1)</f>
        <v>54.99</v>
      </c>
      <c r="K764" s="40">
        <f>Source!R854</f>
        <v>896.89</v>
      </c>
    </row>
    <row r="765" spans="1:29" ht="14.25" x14ac:dyDescent="0.2">
      <c r="A765" s="34"/>
      <c r="B765" s="34"/>
      <c r="C765" s="34" t="s">
        <v>903</v>
      </c>
      <c r="D765" s="36"/>
      <c r="E765" s="35"/>
      <c r="F765" s="38">
        <f>Source!AL853</f>
        <v>184.86</v>
      </c>
      <c r="G765" s="37" t="str">
        <f>Source!DD853</f>
        <v/>
      </c>
      <c r="H765" s="35">
        <f>Source!AW854</f>
        <v>1</v>
      </c>
      <c r="I765" s="38">
        <f>Source!P853</f>
        <v>92.43</v>
      </c>
      <c r="J765" s="35">
        <f>IF(Source!BC854&lt;&gt; 0, Source!BC854, 1)</f>
        <v>10.050000000000001</v>
      </c>
      <c r="K765" s="38">
        <f>Source!P854</f>
        <v>928.92</v>
      </c>
    </row>
    <row r="766" spans="1:29" ht="71.25" x14ac:dyDescent="0.2">
      <c r="A766" s="34" t="s">
        <v>549</v>
      </c>
      <c r="B766" s="34" t="str">
        <f>Source!F855</f>
        <v>1.12-6-209</v>
      </c>
      <c r="C766" s="34" t="s">
        <v>551</v>
      </c>
      <c r="D766" s="36" t="str">
        <f>Source!H855</f>
        <v>м</v>
      </c>
      <c r="E766" s="35">
        <f>Source!I855</f>
        <v>50</v>
      </c>
      <c r="F766" s="38">
        <f>Source!AK855</f>
        <v>189.03</v>
      </c>
      <c r="G766" s="41" t="s">
        <v>3</v>
      </c>
      <c r="H766" s="35">
        <f>Source!AW856</f>
        <v>1</v>
      </c>
      <c r="I766" s="38">
        <f>Source!O855</f>
        <v>9451.5</v>
      </c>
      <c r="J766" s="35">
        <f>IF(Source!BC856&lt;&gt; 0, Source!BC856, 1)</f>
        <v>13.84</v>
      </c>
      <c r="K766" s="38">
        <f>Source!O856</f>
        <v>130808.76</v>
      </c>
      <c r="Q766">
        <f>Source!X855</f>
        <v>0</v>
      </c>
      <c r="R766">
        <f>Source!X856</f>
        <v>0</v>
      </c>
      <c r="S766">
        <f>Source!Y855</f>
        <v>0</v>
      </c>
      <c r="T766">
        <f>Source!Y856</f>
        <v>0</v>
      </c>
      <c r="U766">
        <f>ROUND((175/100)*ROUND(Source!R855, 2), 2)</f>
        <v>0</v>
      </c>
      <c r="V766">
        <f>ROUND((0/100)*ROUND(Source!R856, 2), 2)</f>
        <v>0</v>
      </c>
      <c r="AC766">
        <v>3</v>
      </c>
    </row>
    <row r="767" spans="1:29" ht="141.75" x14ac:dyDescent="0.2">
      <c r="A767" s="34" t="s">
        <v>553</v>
      </c>
      <c r="B767" s="34" t="s">
        <v>968</v>
      </c>
      <c r="C767" s="34" t="s">
        <v>967</v>
      </c>
      <c r="D767" s="36" t="str">
        <f>Source!H857</f>
        <v>шт.</v>
      </c>
      <c r="E767" s="35">
        <f>Source!I857</f>
        <v>3</v>
      </c>
      <c r="F767" s="38">
        <f>Source!AK857</f>
        <v>345.84999999999997</v>
      </c>
      <c r="G767" s="41" t="s">
        <v>3</v>
      </c>
      <c r="H767" s="35">
        <f>Source!AW858</f>
        <v>1</v>
      </c>
      <c r="I767" s="38">
        <f>Source!O857</f>
        <v>1037.55</v>
      </c>
      <c r="J767" s="35">
        <f>IF(Source!BC858&lt;&gt; 0, Source!BC858, 1)</f>
        <v>9.8800000000000008</v>
      </c>
      <c r="K767" s="38">
        <f>Source!O858</f>
        <v>10250.99</v>
      </c>
      <c r="Q767">
        <f>Source!X857</f>
        <v>0</v>
      </c>
      <c r="R767">
        <f>Source!X858</f>
        <v>0</v>
      </c>
      <c r="S767">
        <f>Source!Y857</f>
        <v>0</v>
      </c>
      <c r="T767">
        <f>Source!Y858</f>
        <v>0</v>
      </c>
      <c r="U767">
        <f>ROUND((175/100)*ROUND(Source!R857, 2), 2)</f>
        <v>0</v>
      </c>
      <c r="V767">
        <f>ROUND((0/100)*ROUND(Source!R858, 2), 2)</f>
        <v>0</v>
      </c>
      <c r="AC767">
        <v>3</v>
      </c>
    </row>
    <row r="768" spans="1:29" ht="14.25" x14ac:dyDescent="0.2">
      <c r="A768" s="34"/>
      <c r="B768" s="34"/>
      <c r="C768" s="34" t="s">
        <v>904</v>
      </c>
      <c r="D768" s="36" t="s">
        <v>905</v>
      </c>
      <c r="E768" s="35">
        <f>Source!BZ854</f>
        <v>109</v>
      </c>
      <c r="F768" s="38"/>
      <c r="G768" s="37"/>
      <c r="H768" s="35"/>
      <c r="I768" s="38">
        <f>SUM(Q760:Q767)</f>
        <v>961.07</v>
      </c>
      <c r="J768" s="35">
        <f>Source!AT854</f>
        <v>109</v>
      </c>
      <c r="K768" s="38">
        <f>SUM(R760:R767)</f>
        <v>52849.51</v>
      </c>
    </row>
    <row r="769" spans="1:29" ht="14.25" x14ac:dyDescent="0.2">
      <c r="A769" s="34"/>
      <c r="B769" s="34"/>
      <c r="C769" s="34" t="s">
        <v>906</v>
      </c>
      <c r="D769" s="36" t="s">
        <v>905</v>
      </c>
      <c r="E769" s="35">
        <f>Source!CA854</f>
        <v>61</v>
      </c>
      <c r="F769" s="38"/>
      <c r="G769" s="37"/>
      <c r="H769" s="35"/>
      <c r="I769" s="38">
        <f>SUM(S760:S768)</f>
        <v>537.85</v>
      </c>
      <c r="J769" s="35">
        <f>Source!AU854</f>
        <v>61</v>
      </c>
      <c r="K769" s="38">
        <f>SUM(T760:T768)</f>
        <v>29576.33</v>
      </c>
    </row>
    <row r="770" spans="1:29" ht="28.5" x14ac:dyDescent="0.2">
      <c r="A770" s="42"/>
      <c r="B770" s="42"/>
      <c r="C770" s="42" t="s">
        <v>907</v>
      </c>
      <c r="D770" s="43" t="s">
        <v>908</v>
      </c>
      <c r="E770" s="44">
        <f>Source!AQ853</f>
        <v>104</v>
      </c>
      <c r="F770" s="45"/>
      <c r="G770" s="46" t="str">
        <f>Source!DI853</f>
        <v>*1,15)*1,1</v>
      </c>
      <c r="H770" s="44">
        <f>Source!AV854</f>
        <v>1.0669999999999999</v>
      </c>
      <c r="I770" s="45">
        <f>Source!U853</f>
        <v>70.187259999999995</v>
      </c>
      <c r="J770" s="44"/>
      <c r="K770" s="45"/>
    </row>
    <row r="771" spans="1:29" ht="15" x14ac:dyDescent="0.2">
      <c r="C771" s="47" t="s">
        <v>909</v>
      </c>
      <c r="H771" s="48">
        <f>I762+I763+I765+I768+I769+SUM(I766:I767)</f>
        <v>13070.769999999999</v>
      </c>
      <c r="I771" s="48"/>
      <c r="J771" s="48">
        <f>K762+K763+K765+K768+K769+SUM(K766:K767)</f>
        <v>273910.3</v>
      </c>
      <c r="K771" s="48"/>
      <c r="O771" s="49">
        <f>I762+I763+I765+I768+I769+SUM(I766:I767)</f>
        <v>13070.769999999999</v>
      </c>
      <c r="P771" s="49">
        <f>K762+K763+K765+K768+K769+SUM(K766:K767)</f>
        <v>273910.3</v>
      </c>
    </row>
    <row r="773" spans="1:29" ht="78" x14ac:dyDescent="0.2">
      <c r="A773" s="34">
        <v>64</v>
      </c>
      <c r="B773" s="34" t="s">
        <v>920</v>
      </c>
      <c r="C773" s="34" t="s">
        <v>189</v>
      </c>
      <c r="D773" s="36" t="str">
        <f>Source!H865</f>
        <v>100 м трубопровода</v>
      </c>
      <c r="E773" s="35">
        <f>Source!I865</f>
        <v>0.7</v>
      </c>
      <c r="F773" s="38"/>
      <c r="G773" s="37"/>
      <c r="H773" s="35"/>
      <c r="I773" s="38"/>
      <c r="J773" s="35"/>
      <c r="K773" s="38"/>
      <c r="Q773">
        <f>Source!X865</f>
        <v>444.77</v>
      </c>
      <c r="R773">
        <f>Source!X866</f>
        <v>24458.15</v>
      </c>
      <c r="S773">
        <f>Source!Y865</f>
        <v>248.91</v>
      </c>
      <c r="T773">
        <f>Source!Y866</f>
        <v>13687.59</v>
      </c>
      <c r="U773">
        <f>ROUND((175/100)*ROUND(Source!R865, 2), 2)</f>
        <v>10.89</v>
      </c>
      <c r="V773">
        <f>ROUND((0/100)*ROUND(Source!R866, 2), 2)</f>
        <v>0</v>
      </c>
      <c r="AC773">
        <v>0</v>
      </c>
    </row>
    <row r="774" spans="1:29" x14ac:dyDescent="0.2">
      <c r="C774" s="39" t="str">
        <f>"Объем: "&amp;Source!I865&amp;"=70/"&amp;"100"</f>
        <v>Объем: 0,7=70/100</v>
      </c>
    </row>
    <row r="775" spans="1:29" ht="28.5" x14ac:dyDescent="0.2">
      <c r="A775" s="34"/>
      <c r="B775" s="34"/>
      <c r="C775" s="34" t="s">
        <v>900</v>
      </c>
      <c r="D775" s="36"/>
      <c r="E775" s="35"/>
      <c r="F775" s="38">
        <f>Source!AO865</f>
        <v>425.29</v>
      </c>
      <c r="G775" s="37" t="str">
        <f>Source!DG865</f>
        <v>*1,15)*1,1</v>
      </c>
      <c r="H775" s="35">
        <f>Source!AV866</f>
        <v>1.0669999999999999</v>
      </c>
      <c r="I775" s="38">
        <f>Source!S865</f>
        <v>401.83</v>
      </c>
      <c r="J775" s="35">
        <f>IF(Source!BA866&lt;&gt; 0, Source!BA866, 1)</f>
        <v>54.99</v>
      </c>
      <c r="K775" s="38">
        <f>Source!S866</f>
        <v>22096.63</v>
      </c>
    </row>
    <row r="776" spans="1:29" ht="28.5" x14ac:dyDescent="0.2">
      <c r="A776" s="34"/>
      <c r="B776" s="34"/>
      <c r="C776" s="34" t="s">
        <v>901</v>
      </c>
      <c r="D776" s="36"/>
      <c r="E776" s="35"/>
      <c r="F776" s="38">
        <f>Source!AM865</f>
        <v>47.77</v>
      </c>
      <c r="G776" s="37" t="str">
        <f>Source!DE865</f>
        <v>*1,25)*1,1</v>
      </c>
      <c r="H776" s="35">
        <f>Source!AV866</f>
        <v>1.0669999999999999</v>
      </c>
      <c r="I776" s="38">
        <f>Source!Q865</f>
        <v>49.06</v>
      </c>
      <c r="J776" s="35">
        <f>IF(Source!BB866&lt;&gt; 0, Source!BB866, 1)</f>
        <v>15.37</v>
      </c>
      <c r="K776" s="38">
        <f>Source!Q866</f>
        <v>754.05</v>
      </c>
    </row>
    <row r="777" spans="1:29" ht="28.5" x14ac:dyDescent="0.2">
      <c r="A777" s="34"/>
      <c r="B777" s="34"/>
      <c r="C777" s="34" t="s">
        <v>902</v>
      </c>
      <c r="D777" s="36"/>
      <c r="E777" s="35"/>
      <c r="F777" s="38">
        <f>Source!AN865</f>
        <v>6.06</v>
      </c>
      <c r="G777" s="37" t="str">
        <f>Source!DF865</f>
        <v>*1,25)*1,1</v>
      </c>
      <c r="H777" s="35">
        <f>Source!AV866</f>
        <v>1.0669999999999999</v>
      </c>
      <c r="I777" s="40">
        <f>Source!R865</f>
        <v>6.22</v>
      </c>
      <c r="J777" s="35">
        <f>IF(Source!BS866&lt;&gt; 0, Source!BS866, 1)</f>
        <v>54.99</v>
      </c>
      <c r="K777" s="40">
        <f>Source!R866</f>
        <v>342.04</v>
      </c>
    </row>
    <row r="778" spans="1:29" ht="14.25" x14ac:dyDescent="0.2">
      <c r="A778" s="34"/>
      <c r="B778" s="34"/>
      <c r="C778" s="34" t="s">
        <v>903</v>
      </c>
      <c r="D778" s="36"/>
      <c r="E778" s="35"/>
      <c r="F778" s="38">
        <f>Source!AL865</f>
        <v>45.42</v>
      </c>
      <c r="G778" s="37" t="str">
        <f>Source!DD865</f>
        <v/>
      </c>
      <c r="H778" s="35">
        <f>Source!AW866</f>
        <v>1</v>
      </c>
      <c r="I778" s="38">
        <f>Source!P865</f>
        <v>31.79</v>
      </c>
      <c r="J778" s="35">
        <f>IF(Source!BC866&lt;&gt; 0, Source!BC866, 1)</f>
        <v>6.19</v>
      </c>
      <c r="K778" s="38">
        <f>Source!P866</f>
        <v>196.78</v>
      </c>
    </row>
    <row r="779" spans="1:29" ht="57" x14ac:dyDescent="0.2">
      <c r="A779" s="34" t="s">
        <v>564</v>
      </c>
      <c r="B779" s="34" t="str">
        <f>Source!F867</f>
        <v>1.12-1-55</v>
      </c>
      <c r="C779" s="34" t="s">
        <v>207</v>
      </c>
      <c r="D779" s="36" t="str">
        <f>Source!H867</f>
        <v>м</v>
      </c>
      <c r="E779" s="35">
        <f>Source!I867</f>
        <v>70</v>
      </c>
      <c r="F779" s="38">
        <f>Source!AK867</f>
        <v>51.28</v>
      </c>
      <c r="G779" s="41" t="s">
        <v>3</v>
      </c>
      <c r="H779" s="35">
        <f>Source!AW868</f>
        <v>1</v>
      </c>
      <c r="I779" s="38">
        <f>Source!O867</f>
        <v>3589.6</v>
      </c>
      <c r="J779" s="35">
        <f>IF(Source!BC868&lt;&gt; 0, Source!BC868, 1)</f>
        <v>20.71</v>
      </c>
      <c r="K779" s="38">
        <f>Source!O868</f>
        <v>74340.62</v>
      </c>
      <c r="Q779">
        <f>Source!X867</f>
        <v>0</v>
      </c>
      <c r="R779">
        <f>Source!X868</f>
        <v>0</v>
      </c>
      <c r="S779">
        <f>Source!Y867</f>
        <v>0</v>
      </c>
      <c r="T779">
        <f>Source!Y868</f>
        <v>0</v>
      </c>
      <c r="U779">
        <f>ROUND((175/100)*ROUND(Source!R867, 2), 2)</f>
        <v>0</v>
      </c>
      <c r="V779">
        <f>ROUND((0/100)*ROUND(Source!R868, 2), 2)</f>
        <v>0</v>
      </c>
      <c r="AC779">
        <v>3</v>
      </c>
    </row>
    <row r="780" spans="1:29" ht="14.25" x14ac:dyDescent="0.2">
      <c r="A780" s="34"/>
      <c r="B780" s="34"/>
      <c r="C780" s="34" t="s">
        <v>904</v>
      </c>
      <c r="D780" s="36" t="s">
        <v>905</v>
      </c>
      <c r="E780" s="35">
        <f>Source!BZ866</f>
        <v>109</v>
      </c>
      <c r="F780" s="38"/>
      <c r="G780" s="37"/>
      <c r="H780" s="35"/>
      <c r="I780" s="38">
        <f>SUM(Q773:Q779)</f>
        <v>444.77</v>
      </c>
      <c r="J780" s="35">
        <f>Source!AT866</f>
        <v>109</v>
      </c>
      <c r="K780" s="38">
        <f>SUM(R773:R779)</f>
        <v>24458.15</v>
      </c>
    </row>
    <row r="781" spans="1:29" ht="14.25" x14ac:dyDescent="0.2">
      <c r="A781" s="34"/>
      <c r="B781" s="34"/>
      <c r="C781" s="34" t="s">
        <v>906</v>
      </c>
      <c r="D781" s="36" t="s">
        <v>905</v>
      </c>
      <c r="E781" s="35">
        <f>Source!CA866</f>
        <v>61</v>
      </c>
      <c r="F781" s="38"/>
      <c r="G781" s="37"/>
      <c r="H781" s="35"/>
      <c r="I781" s="38">
        <f>SUM(S773:S780)</f>
        <v>248.91</v>
      </c>
      <c r="J781" s="35">
        <f>Source!AU866</f>
        <v>61</v>
      </c>
      <c r="K781" s="38">
        <f>SUM(T773:T780)</f>
        <v>13687.59</v>
      </c>
    </row>
    <row r="782" spans="1:29" ht="28.5" x14ac:dyDescent="0.2">
      <c r="A782" s="42"/>
      <c r="B782" s="42"/>
      <c r="C782" s="42" t="s">
        <v>907</v>
      </c>
      <c r="D782" s="43" t="s">
        <v>908</v>
      </c>
      <c r="E782" s="44">
        <f>Source!AQ865</f>
        <v>33.700000000000003</v>
      </c>
      <c r="F782" s="45"/>
      <c r="G782" s="46" t="str">
        <f>Source!DI865</f>
        <v>*1,15)*1,1</v>
      </c>
      <c r="H782" s="44">
        <f>Source!AV866</f>
        <v>1.0669999999999999</v>
      </c>
      <c r="I782" s="45">
        <f>Source!U865</f>
        <v>31.840720449999999</v>
      </c>
      <c r="J782" s="44"/>
      <c r="K782" s="45"/>
    </row>
    <row r="783" spans="1:29" ht="15" x14ac:dyDescent="0.2">
      <c r="C783" s="47" t="s">
        <v>909</v>
      </c>
      <c r="H783" s="48">
        <f>I775+I776+I778+I780+I781+SUM(I779:I779)</f>
        <v>4765.96</v>
      </c>
      <c r="I783" s="48"/>
      <c r="J783" s="48">
        <f>K775+K776+K778+K780+K781+SUM(K779:K779)</f>
        <v>135533.82</v>
      </c>
      <c r="K783" s="48"/>
      <c r="O783" s="49">
        <f>I775+I776+I778+I780+I781+SUM(I779:I779)</f>
        <v>4765.96</v>
      </c>
      <c r="P783" s="49">
        <f>K775+K776+K778+K780+K781+SUM(K779:K779)</f>
        <v>135533.82</v>
      </c>
    </row>
    <row r="785" spans="1:29" ht="78" x14ac:dyDescent="0.2">
      <c r="A785" s="34">
        <v>65</v>
      </c>
      <c r="B785" s="34" t="s">
        <v>921</v>
      </c>
      <c r="C785" s="34" t="s">
        <v>215</v>
      </c>
      <c r="D785" s="36" t="str">
        <f>Source!H869</f>
        <v>100 м трубопровода</v>
      </c>
      <c r="E785" s="35">
        <f>Source!I869</f>
        <v>0.7</v>
      </c>
      <c r="F785" s="38"/>
      <c r="G785" s="37"/>
      <c r="H785" s="35"/>
      <c r="I785" s="38"/>
      <c r="J785" s="35"/>
      <c r="K785" s="38"/>
      <c r="Q785">
        <f>Source!X869</f>
        <v>78.73</v>
      </c>
      <c r="R785">
        <f>Source!X870</f>
        <v>4329.3999999999996</v>
      </c>
      <c r="S785">
        <f>Source!Y869</f>
        <v>44.06</v>
      </c>
      <c r="T785">
        <f>Source!Y870</f>
        <v>2422.88</v>
      </c>
      <c r="U785">
        <f>ROUND((175/100)*ROUND(Source!R869, 2), 2)</f>
        <v>0</v>
      </c>
      <c r="V785">
        <f>ROUND((0/100)*ROUND(Source!R870, 2), 2)</f>
        <v>0</v>
      </c>
      <c r="AC785">
        <v>0</v>
      </c>
    </row>
    <row r="786" spans="1:29" x14ac:dyDescent="0.2">
      <c r="C786" s="39" t="str">
        <f>"Объем: "&amp;Source!I869&amp;"=70/"&amp;"100"</f>
        <v>Объем: 0,7=70/100</v>
      </c>
    </row>
    <row r="787" spans="1:29" ht="28.5" x14ac:dyDescent="0.2">
      <c r="A787" s="34"/>
      <c r="B787" s="34"/>
      <c r="C787" s="34" t="s">
        <v>900</v>
      </c>
      <c r="D787" s="36"/>
      <c r="E787" s="35"/>
      <c r="F787" s="38">
        <f>Source!AO869</f>
        <v>76.45</v>
      </c>
      <c r="G787" s="37" t="str">
        <f>Source!DG869</f>
        <v>*1,15)*1,1</v>
      </c>
      <c r="H787" s="35">
        <f>Source!AV870</f>
        <v>1.0669999999999999</v>
      </c>
      <c r="I787" s="38">
        <f>Source!S869</f>
        <v>72.23</v>
      </c>
      <c r="J787" s="35">
        <f>IF(Source!BA870&lt;&gt; 0, Source!BA870, 1)</f>
        <v>54.99</v>
      </c>
      <c r="K787" s="38">
        <f>Source!S870</f>
        <v>3971.93</v>
      </c>
    </row>
    <row r="788" spans="1:29" ht="14.25" x14ac:dyDescent="0.2">
      <c r="A788" s="34"/>
      <c r="B788" s="34"/>
      <c r="C788" s="34" t="s">
        <v>903</v>
      </c>
      <c r="D788" s="36"/>
      <c r="E788" s="35"/>
      <c r="F788" s="38">
        <f>Source!AL869</f>
        <v>9.0399999999999991</v>
      </c>
      <c r="G788" s="37" t="str">
        <f>Source!DD869</f>
        <v/>
      </c>
      <c r="H788" s="35">
        <f>Source!AW870</f>
        <v>1</v>
      </c>
      <c r="I788" s="38">
        <f>Source!P869</f>
        <v>6.33</v>
      </c>
      <c r="J788" s="35">
        <f>IF(Source!BC870&lt;&gt; 0, Source!BC870, 1)</f>
        <v>7.16</v>
      </c>
      <c r="K788" s="38">
        <f>Source!P870</f>
        <v>45.32</v>
      </c>
    </row>
    <row r="789" spans="1:29" ht="14.25" x14ac:dyDescent="0.2">
      <c r="A789" s="34"/>
      <c r="B789" s="34"/>
      <c r="C789" s="34" t="s">
        <v>904</v>
      </c>
      <c r="D789" s="36" t="s">
        <v>905</v>
      </c>
      <c r="E789" s="35">
        <f>Source!BZ870</f>
        <v>109</v>
      </c>
      <c r="F789" s="38"/>
      <c r="G789" s="37"/>
      <c r="H789" s="35"/>
      <c r="I789" s="38">
        <f>SUM(Q785:Q788)</f>
        <v>78.73</v>
      </c>
      <c r="J789" s="35">
        <f>Source!AT870</f>
        <v>109</v>
      </c>
      <c r="K789" s="38">
        <f>SUM(R785:R788)</f>
        <v>4329.3999999999996</v>
      </c>
    </row>
    <row r="790" spans="1:29" ht="14.25" x14ac:dyDescent="0.2">
      <c r="A790" s="34"/>
      <c r="B790" s="34"/>
      <c r="C790" s="34" t="s">
        <v>906</v>
      </c>
      <c r="D790" s="36" t="s">
        <v>905</v>
      </c>
      <c r="E790" s="35">
        <f>Source!CA870</f>
        <v>61</v>
      </c>
      <c r="F790" s="38"/>
      <c r="G790" s="37"/>
      <c r="H790" s="35"/>
      <c r="I790" s="38">
        <f>SUM(S785:S789)</f>
        <v>44.06</v>
      </c>
      <c r="J790" s="35">
        <f>Source!AU870</f>
        <v>61</v>
      </c>
      <c r="K790" s="38">
        <f>SUM(T785:T789)</f>
        <v>2422.88</v>
      </c>
    </row>
    <row r="791" spans="1:29" ht="28.5" x14ac:dyDescent="0.2">
      <c r="A791" s="42"/>
      <c r="B791" s="42"/>
      <c r="C791" s="42" t="s">
        <v>907</v>
      </c>
      <c r="D791" s="43" t="s">
        <v>908</v>
      </c>
      <c r="E791" s="44">
        <f>Source!AQ869</f>
        <v>5.01</v>
      </c>
      <c r="F791" s="45"/>
      <c r="G791" s="46" t="str">
        <f>Source!DI869</f>
        <v>*1,15)*1,1</v>
      </c>
      <c r="H791" s="44">
        <f>Source!AV870</f>
        <v>1.0669999999999999</v>
      </c>
      <c r="I791" s="45">
        <f>Source!U869</f>
        <v>4.7335907849999987</v>
      </c>
      <c r="J791" s="44"/>
      <c r="K791" s="45"/>
    </row>
    <row r="792" spans="1:29" ht="15" x14ac:dyDescent="0.2">
      <c r="C792" s="47" t="s">
        <v>909</v>
      </c>
      <c r="H792" s="48">
        <f>I787+I788+I789+I790+0</f>
        <v>201.35000000000002</v>
      </c>
      <c r="I792" s="48"/>
      <c r="J792" s="48">
        <f>K787+K788+K789+K790+0</f>
        <v>10769.529999999999</v>
      </c>
      <c r="K792" s="48"/>
      <c r="O792" s="49">
        <f>I787+I788+I789+I790+0</f>
        <v>201.35000000000002</v>
      </c>
      <c r="P792" s="49">
        <f>K787+K788+K789+K790+0</f>
        <v>10769.529999999999</v>
      </c>
    </row>
    <row r="794" spans="1:29" ht="78" x14ac:dyDescent="0.2">
      <c r="A794" s="34">
        <v>66</v>
      </c>
      <c r="B794" s="34" t="s">
        <v>969</v>
      </c>
      <c r="C794" s="34" t="s">
        <v>568</v>
      </c>
      <c r="D794" s="36" t="str">
        <f>Source!H871</f>
        <v>100 м трубопровода</v>
      </c>
      <c r="E794" s="35">
        <f>Source!I871</f>
        <v>0.5</v>
      </c>
      <c r="F794" s="38"/>
      <c r="G794" s="37"/>
      <c r="H794" s="35"/>
      <c r="I794" s="38"/>
      <c r="J794" s="35"/>
      <c r="K794" s="38"/>
      <c r="Q794">
        <f>Source!X871</f>
        <v>56.23</v>
      </c>
      <c r="R794">
        <f>Source!X872</f>
        <v>3092.25</v>
      </c>
      <c r="S794">
        <f>Source!Y871</f>
        <v>31.47</v>
      </c>
      <c r="T794">
        <f>Source!Y872</f>
        <v>1730.53</v>
      </c>
      <c r="U794">
        <f>ROUND((175/100)*ROUND(Source!R871, 2), 2)</f>
        <v>0</v>
      </c>
      <c r="V794">
        <f>ROUND((0/100)*ROUND(Source!R872, 2), 2)</f>
        <v>0</v>
      </c>
      <c r="AC794">
        <v>0</v>
      </c>
    </row>
    <row r="795" spans="1:29" x14ac:dyDescent="0.2">
      <c r="C795" s="39" t="str">
        <f>"Объем: "&amp;Source!I871&amp;"=50/"&amp;"100"</f>
        <v>Объем: 0,5=50/100</v>
      </c>
    </row>
    <row r="796" spans="1:29" ht="28.5" x14ac:dyDescent="0.2">
      <c r="A796" s="34"/>
      <c r="B796" s="34"/>
      <c r="C796" s="34" t="s">
        <v>900</v>
      </c>
      <c r="D796" s="36"/>
      <c r="E796" s="35"/>
      <c r="F796" s="38">
        <f>Source!AO871</f>
        <v>76.45</v>
      </c>
      <c r="G796" s="37" t="str">
        <f>Source!DG871</f>
        <v>*1,15)*1,1</v>
      </c>
      <c r="H796" s="35">
        <f>Source!AV872</f>
        <v>1.0669999999999999</v>
      </c>
      <c r="I796" s="38">
        <f>Source!S871</f>
        <v>51.59</v>
      </c>
      <c r="J796" s="35">
        <f>IF(Source!BA872&lt;&gt; 0, Source!BA872, 1)</f>
        <v>54.99</v>
      </c>
      <c r="K796" s="38">
        <f>Source!S872</f>
        <v>2836.93</v>
      </c>
    </row>
    <row r="797" spans="1:29" ht="14.25" x14ac:dyDescent="0.2">
      <c r="A797" s="34"/>
      <c r="B797" s="34"/>
      <c r="C797" s="34" t="s">
        <v>903</v>
      </c>
      <c r="D797" s="36"/>
      <c r="E797" s="35"/>
      <c r="F797" s="38">
        <f>Source!AL871</f>
        <v>117.22</v>
      </c>
      <c r="G797" s="37" t="str">
        <f>Source!DD871</f>
        <v/>
      </c>
      <c r="H797" s="35">
        <f>Source!AW872</f>
        <v>1</v>
      </c>
      <c r="I797" s="38">
        <f>Source!P871</f>
        <v>58.61</v>
      </c>
      <c r="J797" s="35">
        <f>IF(Source!BC872&lt;&gt; 0, Source!BC872, 1)</f>
        <v>7.71</v>
      </c>
      <c r="K797" s="38">
        <f>Source!P872</f>
        <v>451.88</v>
      </c>
    </row>
    <row r="798" spans="1:29" ht="14.25" x14ac:dyDescent="0.2">
      <c r="A798" s="34"/>
      <c r="B798" s="34"/>
      <c r="C798" s="34" t="s">
        <v>904</v>
      </c>
      <c r="D798" s="36" t="s">
        <v>905</v>
      </c>
      <c r="E798" s="35">
        <f>Source!BZ872</f>
        <v>109</v>
      </c>
      <c r="F798" s="38"/>
      <c r="G798" s="37"/>
      <c r="H798" s="35"/>
      <c r="I798" s="38">
        <f>SUM(Q794:Q797)</f>
        <v>56.23</v>
      </c>
      <c r="J798" s="35">
        <f>Source!AT872</f>
        <v>109</v>
      </c>
      <c r="K798" s="38">
        <f>SUM(R794:R797)</f>
        <v>3092.25</v>
      </c>
    </row>
    <row r="799" spans="1:29" ht="14.25" x14ac:dyDescent="0.2">
      <c r="A799" s="34"/>
      <c r="B799" s="34"/>
      <c r="C799" s="34" t="s">
        <v>906</v>
      </c>
      <c r="D799" s="36" t="s">
        <v>905</v>
      </c>
      <c r="E799" s="35">
        <f>Source!CA872</f>
        <v>61</v>
      </c>
      <c r="F799" s="38"/>
      <c r="G799" s="37"/>
      <c r="H799" s="35"/>
      <c r="I799" s="38">
        <f>SUM(S794:S798)</f>
        <v>31.47</v>
      </c>
      <c r="J799" s="35">
        <f>Source!AU872</f>
        <v>61</v>
      </c>
      <c r="K799" s="38">
        <f>SUM(T794:T798)</f>
        <v>1730.53</v>
      </c>
    </row>
    <row r="800" spans="1:29" ht="28.5" x14ac:dyDescent="0.2">
      <c r="A800" s="42"/>
      <c r="B800" s="42"/>
      <c r="C800" s="42" t="s">
        <v>907</v>
      </c>
      <c r="D800" s="43" t="s">
        <v>908</v>
      </c>
      <c r="E800" s="44">
        <f>Source!AQ871</f>
        <v>5.01</v>
      </c>
      <c r="F800" s="45"/>
      <c r="G800" s="46" t="str">
        <f>Source!DI871</f>
        <v>*1,15)*1,1</v>
      </c>
      <c r="H800" s="44">
        <f>Source!AV872</f>
        <v>1.0669999999999999</v>
      </c>
      <c r="I800" s="45">
        <f>Source!U871</f>
        <v>3.3811362749999994</v>
      </c>
      <c r="J800" s="44"/>
      <c r="K800" s="45"/>
    </row>
    <row r="801" spans="1:29" ht="15" x14ac:dyDescent="0.2">
      <c r="C801" s="47" t="s">
        <v>909</v>
      </c>
      <c r="H801" s="48">
        <f>I796+I797+I798+I799+0</f>
        <v>197.9</v>
      </c>
      <c r="I801" s="48"/>
      <c r="J801" s="48">
        <f>K796+K797+K798+K799+0</f>
        <v>8111.5899999999992</v>
      </c>
      <c r="K801" s="48"/>
      <c r="O801" s="49">
        <f>I796+I797+I798+I799+0</f>
        <v>197.9</v>
      </c>
      <c r="P801" s="49">
        <f>K796+K797+K798+K799+0</f>
        <v>8111.5899999999992</v>
      </c>
    </row>
    <row r="804" spans="1:29" ht="15" x14ac:dyDescent="0.25">
      <c r="A804" s="53" t="str">
        <f>CONCATENATE("Итого по разделу: ",IF(Source!G874&lt;&gt;"Новый раздел", Source!G874, ""))</f>
        <v>Итого по разделу: Внутренний водосток (К2)</v>
      </c>
      <c r="B804" s="53"/>
      <c r="C804" s="53"/>
      <c r="D804" s="53"/>
      <c r="E804" s="53"/>
      <c r="F804" s="53"/>
      <c r="G804" s="53"/>
      <c r="H804" s="52">
        <f>SUM(O656:O803)</f>
        <v>94034.12000000001</v>
      </c>
      <c r="I804" s="51"/>
      <c r="J804" s="52">
        <f>SUM(P656:P803)</f>
        <v>1636224.4600000002</v>
      </c>
      <c r="K804" s="51"/>
    </row>
    <row r="805" spans="1:29" hidden="1" x14ac:dyDescent="0.2">
      <c r="A805" t="s">
        <v>914</v>
      </c>
      <c r="I805">
        <f>SUM(W656:W804)</f>
        <v>0</v>
      </c>
      <c r="J805">
        <f>SUM(X656:X804)</f>
        <v>0</v>
      </c>
    </row>
    <row r="806" spans="1:29" hidden="1" x14ac:dyDescent="0.2">
      <c r="A806" t="s">
        <v>915</v>
      </c>
      <c r="I806">
        <f>SUM(Y656:Y805)</f>
        <v>0</v>
      </c>
      <c r="J806">
        <f>SUM(Z656:Z805)</f>
        <v>0</v>
      </c>
    </row>
    <row r="808" spans="1:29" ht="16.5" x14ac:dyDescent="0.2">
      <c r="A808" s="33" t="str">
        <f>CONCATENATE("Раздел: ",IF(Source!G904&lt;&gt;"Новый раздел", Source!G904, ""))</f>
        <v>Раздел: Канализация дренажная (К.Н.)</v>
      </c>
      <c r="B808" s="33"/>
      <c r="C808" s="33"/>
      <c r="D808" s="33"/>
      <c r="E808" s="33"/>
      <c r="F808" s="33"/>
      <c r="G808" s="33"/>
      <c r="H808" s="33"/>
      <c r="I808" s="33"/>
      <c r="J808" s="33"/>
      <c r="K808" s="33"/>
    </row>
    <row r="810" spans="1:29" ht="16.5" x14ac:dyDescent="0.2">
      <c r="A810" s="33" t="str">
        <f>CONCATENATE("Подраздел: ",IF(Source!G908&lt;&gt;"Новый подраздел", Source!G908, ""))</f>
        <v>Подраздел: Монтажные работы</v>
      </c>
      <c r="B810" s="33"/>
      <c r="C810" s="33"/>
      <c r="D810" s="33"/>
      <c r="E810" s="33"/>
      <c r="F810" s="33"/>
      <c r="G810" s="33"/>
      <c r="H810" s="33"/>
      <c r="I810" s="33"/>
      <c r="J810" s="33"/>
      <c r="K810" s="33"/>
    </row>
    <row r="811" spans="1:29" ht="78" x14ac:dyDescent="0.2">
      <c r="A811" s="34">
        <v>67</v>
      </c>
      <c r="B811" s="34" t="s">
        <v>916</v>
      </c>
      <c r="C811" s="34" t="s">
        <v>142</v>
      </c>
      <c r="D811" s="36" t="str">
        <f>Source!H912</f>
        <v>100 м трубопровода</v>
      </c>
      <c r="E811" s="35">
        <f>Source!I912</f>
        <v>0.3</v>
      </c>
      <c r="F811" s="38"/>
      <c r="G811" s="37"/>
      <c r="H811" s="35"/>
      <c r="I811" s="38"/>
      <c r="J811" s="35"/>
      <c r="K811" s="38"/>
      <c r="Q811">
        <f>Source!X912</f>
        <v>190.62</v>
      </c>
      <c r="R811">
        <f>Source!X913</f>
        <v>10482.15</v>
      </c>
      <c r="S811">
        <f>Source!Y912</f>
        <v>106.68</v>
      </c>
      <c r="T811">
        <f>Source!Y913</f>
        <v>5866.16</v>
      </c>
      <c r="U811">
        <f>ROUND((175/100)*ROUND(Source!R912, 2), 2)</f>
        <v>4.67</v>
      </c>
      <c r="V811">
        <f>ROUND((0/100)*ROUND(Source!R913, 2), 2)</f>
        <v>0</v>
      </c>
      <c r="AC811">
        <v>0</v>
      </c>
    </row>
    <row r="812" spans="1:29" x14ac:dyDescent="0.2">
      <c r="C812" s="39" t="str">
        <f>"Объем: "&amp;Source!I912&amp;"=30/"&amp;"100"</f>
        <v>Объем: 0,3=30/100</v>
      </c>
    </row>
    <row r="813" spans="1:29" ht="28.5" x14ac:dyDescent="0.2">
      <c r="A813" s="34"/>
      <c r="B813" s="34"/>
      <c r="C813" s="34" t="s">
        <v>900</v>
      </c>
      <c r="D813" s="36"/>
      <c r="E813" s="35"/>
      <c r="F813" s="38">
        <f>Source!AO912</f>
        <v>425.29</v>
      </c>
      <c r="G813" s="37" t="str">
        <f>Source!DG912</f>
        <v>*1,15)*1,1</v>
      </c>
      <c r="H813" s="35">
        <f>Source!AV913</f>
        <v>1.0669999999999999</v>
      </c>
      <c r="I813" s="38">
        <f>Source!S912</f>
        <v>172.21</v>
      </c>
      <c r="J813" s="35">
        <f>IF(Source!BA913&lt;&gt; 0, Source!BA913, 1)</f>
        <v>54.99</v>
      </c>
      <c r="K813" s="38">
        <f>Source!S913</f>
        <v>9469.83</v>
      </c>
    </row>
    <row r="814" spans="1:29" ht="28.5" x14ac:dyDescent="0.2">
      <c r="A814" s="34"/>
      <c r="B814" s="34"/>
      <c r="C814" s="34" t="s">
        <v>901</v>
      </c>
      <c r="D814" s="36"/>
      <c r="E814" s="35"/>
      <c r="F814" s="38">
        <f>Source!AM912</f>
        <v>47.77</v>
      </c>
      <c r="G814" s="37" t="str">
        <f>Source!DE912</f>
        <v>*1,25)*1,1</v>
      </c>
      <c r="H814" s="35">
        <f>Source!AV913</f>
        <v>1.0669999999999999</v>
      </c>
      <c r="I814" s="38">
        <f>Source!Q912</f>
        <v>21.03</v>
      </c>
      <c r="J814" s="35">
        <f>IF(Source!BB913&lt;&gt; 0, Source!BB913, 1)</f>
        <v>15.37</v>
      </c>
      <c r="K814" s="38">
        <f>Source!Q913</f>
        <v>323.23</v>
      </c>
    </row>
    <row r="815" spans="1:29" ht="28.5" x14ac:dyDescent="0.2">
      <c r="A815" s="34"/>
      <c r="B815" s="34"/>
      <c r="C815" s="34" t="s">
        <v>902</v>
      </c>
      <c r="D815" s="36"/>
      <c r="E815" s="35"/>
      <c r="F815" s="38">
        <f>Source!AN912</f>
        <v>6.06</v>
      </c>
      <c r="G815" s="37" t="str">
        <f>Source!DF912</f>
        <v>*1,25)*1,1</v>
      </c>
      <c r="H815" s="35">
        <f>Source!AV913</f>
        <v>1.0669999999999999</v>
      </c>
      <c r="I815" s="40">
        <f>Source!R912</f>
        <v>2.67</v>
      </c>
      <c r="J815" s="35">
        <f>IF(Source!BS913&lt;&gt; 0, Source!BS913, 1)</f>
        <v>54.99</v>
      </c>
      <c r="K815" s="40">
        <f>Source!R913</f>
        <v>146.82</v>
      </c>
    </row>
    <row r="816" spans="1:29" ht="14.25" x14ac:dyDescent="0.2">
      <c r="A816" s="34"/>
      <c r="B816" s="34"/>
      <c r="C816" s="34" t="s">
        <v>903</v>
      </c>
      <c r="D816" s="36"/>
      <c r="E816" s="35"/>
      <c r="F816" s="38">
        <f>Source!AL912</f>
        <v>46.02</v>
      </c>
      <c r="G816" s="37" t="str">
        <f>Source!DD912</f>
        <v/>
      </c>
      <c r="H816" s="35">
        <f>Source!AW913</f>
        <v>1</v>
      </c>
      <c r="I816" s="38">
        <f>Source!P912</f>
        <v>13.81</v>
      </c>
      <c r="J816" s="35">
        <f>IF(Source!BC913&lt;&gt; 0, Source!BC913, 1)</f>
        <v>6.21</v>
      </c>
      <c r="K816" s="38">
        <f>Source!P913</f>
        <v>85.76</v>
      </c>
    </row>
    <row r="817" spans="1:29" ht="71.25" x14ac:dyDescent="0.2">
      <c r="A817" s="34" t="s">
        <v>572</v>
      </c>
      <c r="B817" s="34" t="str">
        <f>Source!F914</f>
        <v>1.12-2-1164</v>
      </c>
      <c r="C817" s="34" t="s">
        <v>147</v>
      </c>
      <c r="D817" s="36" t="str">
        <f>Source!H914</f>
        <v>шт.</v>
      </c>
      <c r="E817" s="35">
        <f>Source!I914</f>
        <v>10</v>
      </c>
      <c r="F817" s="38">
        <f>Source!AK914</f>
        <v>19.61</v>
      </c>
      <c r="G817" s="41" t="s">
        <v>3</v>
      </c>
      <c r="H817" s="35">
        <f>Source!AW915</f>
        <v>1</v>
      </c>
      <c r="I817" s="38">
        <f>Source!O914</f>
        <v>196.1</v>
      </c>
      <c r="J817" s="35">
        <f>IF(Source!BC915&lt;&gt; 0, Source!BC915, 1)</f>
        <v>1</v>
      </c>
      <c r="K817" s="38">
        <f>Source!O915</f>
        <v>196.1</v>
      </c>
      <c r="Q817">
        <f>Source!X914</f>
        <v>0</v>
      </c>
      <c r="R817">
        <f>Source!X915</f>
        <v>0</v>
      </c>
      <c r="S817">
        <f>Source!Y914</f>
        <v>0</v>
      </c>
      <c r="T817">
        <f>Source!Y915</f>
        <v>0</v>
      </c>
      <c r="U817">
        <f>ROUND((175/100)*ROUND(Source!R914, 2), 2)</f>
        <v>0</v>
      </c>
      <c r="V817">
        <f>ROUND((0/100)*ROUND(Source!R915, 2), 2)</f>
        <v>0</v>
      </c>
      <c r="AC817">
        <v>3</v>
      </c>
    </row>
    <row r="818" spans="1:29" ht="57" x14ac:dyDescent="0.2">
      <c r="A818" s="34" t="s">
        <v>573</v>
      </c>
      <c r="B818" s="34" t="str">
        <f>Source!F916</f>
        <v>1.13-4-129</v>
      </c>
      <c r="C818" s="34" t="s">
        <v>151</v>
      </c>
      <c r="D818" s="36" t="str">
        <f>Source!H916</f>
        <v>шт.</v>
      </c>
      <c r="E818" s="35">
        <f>Source!I916</f>
        <v>2</v>
      </c>
      <c r="F818" s="38">
        <f>Source!AK916</f>
        <v>210.17</v>
      </c>
      <c r="G818" s="41" t="s">
        <v>3</v>
      </c>
      <c r="H818" s="35">
        <f>Source!AW917</f>
        <v>1</v>
      </c>
      <c r="I818" s="38">
        <f>Source!O916</f>
        <v>420.34</v>
      </c>
      <c r="J818" s="35">
        <f>IF(Source!BC917&lt;&gt; 0, Source!BC917, 1)</f>
        <v>3.3</v>
      </c>
      <c r="K818" s="38">
        <f>Source!O917</f>
        <v>1387.12</v>
      </c>
      <c r="Q818">
        <f>Source!X916</f>
        <v>0</v>
      </c>
      <c r="R818">
        <f>Source!X917</f>
        <v>0</v>
      </c>
      <c r="S818">
        <f>Source!Y916</f>
        <v>0</v>
      </c>
      <c r="T818">
        <f>Source!Y917</f>
        <v>0</v>
      </c>
      <c r="U818">
        <f>ROUND((175/100)*ROUND(Source!R916, 2), 2)</f>
        <v>0</v>
      </c>
      <c r="V818">
        <f>ROUND((0/100)*ROUND(Source!R917, 2), 2)</f>
        <v>0</v>
      </c>
      <c r="AC818">
        <v>3</v>
      </c>
    </row>
    <row r="819" spans="1:29" ht="57" x14ac:dyDescent="0.2">
      <c r="A819" s="34" t="s">
        <v>574</v>
      </c>
      <c r="B819" s="34" t="str">
        <f>Source!F918</f>
        <v>1.12-1-56</v>
      </c>
      <c r="C819" s="34" t="s">
        <v>155</v>
      </c>
      <c r="D819" s="36" t="str">
        <f>Source!H918</f>
        <v>м</v>
      </c>
      <c r="E819" s="35">
        <f>Source!I918</f>
        <v>30</v>
      </c>
      <c r="F819" s="38">
        <f>Source!AK918</f>
        <v>61.58</v>
      </c>
      <c r="G819" s="41" t="s">
        <v>3</v>
      </c>
      <c r="H819" s="35">
        <f>Source!AW919</f>
        <v>1</v>
      </c>
      <c r="I819" s="38">
        <f>Source!O918</f>
        <v>1847.4</v>
      </c>
      <c r="J819" s="35">
        <f>IF(Source!BC919&lt;&gt; 0, Source!BC919, 1)</f>
        <v>11.88</v>
      </c>
      <c r="K819" s="38">
        <f>Source!O919</f>
        <v>21947.11</v>
      </c>
      <c r="Q819">
        <f>Source!X918</f>
        <v>0</v>
      </c>
      <c r="R819">
        <f>Source!X919</f>
        <v>0</v>
      </c>
      <c r="S819">
        <f>Source!Y918</f>
        <v>0</v>
      </c>
      <c r="T819">
        <f>Source!Y919</f>
        <v>0</v>
      </c>
      <c r="U819">
        <f>ROUND((175/100)*ROUND(Source!R918, 2), 2)</f>
        <v>0</v>
      </c>
      <c r="V819">
        <f>ROUND((0/100)*ROUND(Source!R919, 2), 2)</f>
        <v>0</v>
      </c>
      <c r="AC819">
        <v>3</v>
      </c>
    </row>
    <row r="820" spans="1:29" ht="14.25" x14ac:dyDescent="0.2">
      <c r="A820" s="34"/>
      <c r="B820" s="34"/>
      <c r="C820" s="34" t="s">
        <v>904</v>
      </c>
      <c r="D820" s="36" t="s">
        <v>905</v>
      </c>
      <c r="E820" s="35">
        <f>Source!BZ913</f>
        <v>109</v>
      </c>
      <c r="F820" s="38"/>
      <c r="G820" s="37"/>
      <c r="H820" s="35"/>
      <c r="I820" s="38">
        <f>SUM(Q811:Q819)</f>
        <v>190.62</v>
      </c>
      <c r="J820" s="35">
        <f>Source!AT913</f>
        <v>109</v>
      </c>
      <c r="K820" s="38">
        <f>SUM(R811:R819)</f>
        <v>10482.15</v>
      </c>
    </row>
    <row r="821" spans="1:29" ht="14.25" x14ac:dyDescent="0.2">
      <c r="A821" s="34"/>
      <c r="B821" s="34"/>
      <c r="C821" s="34" t="s">
        <v>906</v>
      </c>
      <c r="D821" s="36" t="s">
        <v>905</v>
      </c>
      <c r="E821" s="35">
        <f>Source!CA913</f>
        <v>61</v>
      </c>
      <c r="F821" s="38"/>
      <c r="G821" s="37"/>
      <c r="H821" s="35"/>
      <c r="I821" s="38">
        <f>SUM(S811:S820)</f>
        <v>106.68</v>
      </c>
      <c r="J821" s="35">
        <f>Source!AU913</f>
        <v>61</v>
      </c>
      <c r="K821" s="38">
        <f>SUM(T811:T820)</f>
        <v>5866.16</v>
      </c>
    </row>
    <row r="822" spans="1:29" ht="28.5" x14ac:dyDescent="0.2">
      <c r="A822" s="42"/>
      <c r="B822" s="42"/>
      <c r="C822" s="42" t="s">
        <v>907</v>
      </c>
      <c r="D822" s="43" t="s">
        <v>908</v>
      </c>
      <c r="E822" s="44">
        <f>Source!AQ912</f>
        <v>33.700000000000003</v>
      </c>
      <c r="F822" s="45"/>
      <c r="G822" s="46" t="str">
        <f>Source!DI912</f>
        <v>*1,15)*1,1</v>
      </c>
      <c r="H822" s="44">
        <f>Source!AV913</f>
        <v>1.0669999999999999</v>
      </c>
      <c r="I822" s="45">
        <f>Source!U912</f>
        <v>13.64602305</v>
      </c>
      <c r="J822" s="44"/>
      <c r="K822" s="45"/>
    </row>
    <row r="823" spans="1:29" ht="15" x14ac:dyDescent="0.2">
      <c r="C823" s="47" t="s">
        <v>909</v>
      </c>
      <c r="H823" s="48">
        <f>I813+I814+I816+I820+I821+SUM(I817:I819)</f>
        <v>2968.19</v>
      </c>
      <c r="I823" s="48"/>
      <c r="J823" s="48">
        <f>K813+K814+K816+K820+K821+SUM(K817:K819)</f>
        <v>49757.460000000006</v>
      </c>
      <c r="K823" s="48"/>
      <c r="O823" s="49">
        <f>I813+I814+I816+I820+I821+SUM(I817:I819)</f>
        <v>2968.19</v>
      </c>
      <c r="P823" s="49">
        <f>K813+K814+K816+K820+K821+SUM(K817:K819)</f>
        <v>49757.460000000006</v>
      </c>
    </row>
    <row r="825" spans="1:29" ht="71.25" x14ac:dyDescent="0.2">
      <c r="A825" s="42">
        <v>68</v>
      </c>
      <c r="B825" s="42" t="str">
        <f>Source!F920</f>
        <v>1.13-3-41</v>
      </c>
      <c r="C825" s="42" t="s">
        <v>159</v>
      </c>
      <c r="D825" s="43" t="str">
        <f>Source!H920</f>
        <v>шт.</v>
      </c>
      <c r="E825" s="44">
        <f>Source!I920</f>
        <v>2</v>
      </c>
      <c r="F825" s="45">
        <f>Source!AL920</f>
        <v>372.9</v>
      </c>
      <c r="G825" s="46" t="str">
        <f>Source!DD920</f>
        <v/>
      </c>
      <c r="H825" s="44">
        <f>Source!AW921</f>
        <v>1</v>
      </c>
      <c r="I825" s="45">
        <f>Source!P920</f>
        <v>745.8</v>
      </c>
      <c r="J825" s="44">
        <f>IF(Source!BC921&lt;&gt; 0, Source!BC921, 1)</f>
        <v>7.03</v>
      </c>
      <c r="K825" s="45">
        <f>Source!P921</f>
        <v>5242.97</v>
      </c>
      <c r="Q825">
        <f>Source!X920</f>
        <v>0</v>
      </c>
      <c r="R825">
        <f>Source!X921</f>
        <v>0</v>
      </c>
      <c r="S825">
        <f>Source!Y920</f>
        <v>0</v>
      </c>
      <c r="T825">
        <f>Source!Y921</f>
        <v>0</v>
      </c>
      <c r="U825">
        <f>ROUND((175/100)*ROUND(Source!R920, 2), 2)</f>
        <v>0</v>
      </c>
      <c r="V825">
        <f>ROUND((0/100)*ROUND(Source!R921, 2), 2)</f>
        <v>0</v>
      </c>
      <c r="AC825">
        <v>3</v>
      </c>
    </row>
    <row r="826" spans="1:29" ht="15" x14ac:dyDescent="0.2">
      <c r="C826" s="47" t="s">
        <v>909</v>
      </c>
      <c r="H826" s="48">
        <f>I825+0</f>
        <v>745.8</v>
      </c>
      <c r="I826" s="48"/>
      <c r="J826" s="48">
        <f>K825+0</f>
        <v>5242.97</v>
      </c>
      <c r="K826" s="48"/>
      <c r="O826" s="49">
        <f>I825+0</f>
        <v>745.8</v>
      </c>
      <c r="P826" s="49">
        <f>K825+0</f>
        <v>5242.97</v>
      </c>
    </row>
    <row r="828" spans="1:29" ht="78" x14ac:dyDescent="0.2">
      <c r="A828" s="34">
        <v>69</v>
      </c>
      <c r="B828" s="34" t="s">
        <v>920</v>
      </c>
      <c r="C828" s="34" t="s">
        <v>189</v>
      </c>
      <c r="D828" s="36" t="str">
        <f>Source!H926</f>
        <v>100 м трубопровода</v>
      </c>
      <c r="E828" s="35">
        <f>Source!I926</f>
        <v>0.2</v>
      </c>
      <c r="F828" s="38"/>
      <c r="G828" s="37"/>
      <c r="H828" s="35"/>
      <c r="I828" s="38"/>
      <c r="J828" s="35"/>
      <c r="K828" s="38"/>
      <c r="Q828">
        <f>Source!X926</f>
        <v>127.08</v>
      </c>
      <c r="R828">
        <f>Source!X927</f>
        <v>6988.3</v>
      </c>
      <c r="S828">
        <f>Source!Y926</f>
        <v>71.12</v>
      </c>
      <c r="T828">
        <f>Source!Y927</f>
        <v>3910.88</v>
      </c>
      <c r="U828">
        <f>ROUND((175/100)*ROUND(Source!R926, 2), 2)</f>
        <v>3.12</v>
      </c>
      <c r="V828">
        <f>ROUND((0/100)*ROUND(Source!R927, 2), 2)</f>
        <v>0</v>
      </c>
      <c r="AC828">
        <v>0</v>
      </c>
    </row>
    <row r="829" spans="1:29" x14ac:dyDescent="0.2">
      <c r="C829" s="39" t="str">
        <f>"Объем: "&amp;Source!I926&amp;"=20/"&amp;"100"</f>
        <v>Объем: 0,2=20/100</v>
      </c>
    </row>
    <row r="830" spans="1:29" ht="28.5" x14ac:dyDescent="0.2">
      <c r="A830" s="34"/>
      <c r="B830" s="34"/>
      <c r="C830" s="34" t="s">
        <v>900</v>
      </c>
      <c r="D830" s="36"/>
      <c r="E830" s="35"/>
      <c r="F830" s="38">
        <f>Source!AO926</f>
        <v>425.29</v>
      </c>
      <c r="G830" s="37" t="str">
        <f>Source!DG926</f>
        <v>*1,15)*1,1</v>
      </c>
      <c r="H830" s="35">
        <f>Source!AV927</f>
        <v>1.0669999999999999</v>
      </c>
      <c r="I830" s="38">
        <f>Source!S926</f>
        <v>114.81</v>
      </c>
      <c r="J830" s="35">
        <f>IF(Source!BA927&lt;&gt; 0, Source!BA927, 1)</f>
        <v>54.99</v>
      </c>
      <c r="K830" s="38">
        <f>Source!S927</f>
        <v>6313.4</v>
      </c>
    </row>
    <row r="831" spans="1:29" ht="28.5" x14ac:dyDescent="0.2">
      <c r="A831" s="34"/>
      <c r="B831" s="34"/>
      <c r="C831" s="34" t="s">
        <v>901</v>
      </c>
      <c r="D831" s="36"/>
      <c r="E831" s="35"/>
      <c r="F831" s="38">
        <f>Source!AM926</f>
        <v>47.77</v>
      </c>
      <c r="G831" s="37" t="str">
        <f>Source!DE926</f>
        <v>*1,25)*1,1</v>
      </c>
      <c r="H831" s="35">
        <f>Source!AV927</f>
        <v>1.0669999999999999</v>
      </c>
      <c r="I831" s="38">
        <f>Source!Q926</f>
        <v>14.02</v>
      </c>
      <c r="J831" s="35">
        <f>IF(Source!BB927&lt;&gt; 0, Source!BB927, 1)</f>
        <v>15.37</v>
      </c>
      <c r="K831" s="38">
        <f>Source!Q927</f>
        <v>215.49</v>
      </c>
    </row>
    <row r="832" spans="1:29" ht="28.5" x14ac:dyDescent="0.2">
      <c r="A832" s="34"/>
      <c r="B832" s="34"/>
      <c r="C832" s="34" t="s">
        <v>902</v>
      </c>
      <c r="D832" s="36"/>
      <c r="E832" s="35"/>
      <c r="F832" s="38">
        <f>Source!AN926</f>
        <v>6.06</v>
      </c>
      <c r="G832" s="37" t="str">
        <f>Source!DF926</f>
        <v>*1,25)*1,1</v>
      </c>
      <c r="H832" s="35">
        <f>Source!AV927</f>
        <v>1.0669999999999999</v>
      </c>
      <c r="I832" s="40">
        <f>Source!R926</f>
        <v>1.78</v>
      </c>
      <c r="J832" s="35">
        <f>IF(Source!BS927&lt;&gt; 0, Source!BS927, 1)</f>
        <v>54.99</v>
      </c>
      <c r="K832" s="40">
        <f>Source!R927</f>
        <v>97.88</v>
      </c>
    </row>
    <row r="833" spans="1:29" ht="14.25" x14ac:dyDescent="0.2">
      <c r="A833" s="34"/>
      <c r="B833" s="34"/>
      <c r="C833" s="34" t="s">
        <v>903</v>
      </c>
      <c r="D833" s="36"/>
      <c r="E833" s="35"/>
      <c r="F833" s="38">
        <f>Source!AL926</f>
        <v>45.42</v>
      </c>
      <c r="G833" s="37" t="str">
        <f>Source!DD926</f>
        <v/>
      </c>
      <c r="H833" s="35">
        <f>Source!AW927</f>
        <v>1</v>
      </c>
      <c r="I833" s="38">
        <f>Source!P926</f>
        <v>9.08</v>
      </c>
      <c r="J833" s="35">
        <f>IF(Source!BC927&lt;&gt; 0, Source!BC927, 1)</f>
        <v>6.19</v>
      </c>
      <c r="K833" s="38">
        <f>Source!P927</f>
        <v>56.21</v>
      </c>
    </row>
    <row r="834" spans="1:29" ht="71.25" x14ac:dyDescent="0.2">
      <c r="A834" s="34" t="s">
        <v>577</v>
      </c>
      <c r="B834" s="34" t="str">
        <f>Source!F928</f>
        <v>1.12-2-1164</v>
      </c>
      <c r="C834" s="34" t="s">
        <v>192</v>
      </c>
      <c r="D834" s="36" t="str">
        <f>Source!H928</f>
        <v>шт.</v>
      </c>
      <c r="E834" s="35">
        <f>Source!I928</f>
        <v>7</v>
      </c>
      <c r="F834" s="38">
        <f>Source!AK928</f>
        <v>19.61</v>
      </c>
      <c r="G834" s="41" t="s">
        <v>3</v>
      </c>
      <c r="H834" s="35">
        <f>Source!AW929</f>
        <v>1</v>
      </c>
      <c r="I834" s="38">
        <f>Source!O928</f>
        <v>137.27000000000001</v>
      </c>
      <c r="J834" s="35">
        <f>IF(Source!BC929&lt;&gt; 0, Source!BC929, 1)</f>
        <v>1</v>
      </c>
      <c r="K834" s="38">
        <f>Source!O929</f>
        <v>137.27000000000001</v>
      </c>
      <c r="Q834">
        <f>Source!X928</f>
        <v>0</v>
      </c>
      <c r="R834">
        <f>Source!X929</f>
        <v>0</v>
      </c>
      <c r="S834">
        <f>Source!Y928</f>
        <v>0</v>
      </c>
      <c r="T834">
        <f>Source!Y929</f>
        <v>0</v>
      </c>
      <c r="U834">
        <f>ROUND((175/100)*ROUND(Source!R928, 2), 2)</f>
        <v>0</v>
      </c>
      <c r="V834">
        <f>ROUND((0/100)*ROUND(Source!R929, 2), 2)</f>
        <v>0</v>
      </c>
      <c r="AC834">
        <v>3</v>
      </c>
    </row>
    <row r="835" spans="1:29" ht="85.5" x14ac:dyDescent="0.2">
      <c r="A835" s="34" t="s">
        <v>578</v>
      </c>
      <c r="B835" s="34" t="str">
        <f>Source!F930</f>
        <v>1.13-4-64</v>
      </c>
      <c r="C835" s="34" t="s">
        <v>580</v>
      </c>
      <c r="D835" s="36" t="str">
        <f>Source!H930</f>
        <v>шт.</v>
      </c>
      <c r="E835" s="35">
        <f>Source!I930</f>
        <v>2</v>
      </c>
      <c r="F835" s="38">
        <f>Source!AK930</f>
        <v>113.32</v>
      </c>
      <c r="G835" s="41" t="s">
        <v>3</v>
      </c>
      <c r="H835" s="35">
        <f>Source!AW931</f>
        <v>1</v>
      </c>
      <c r="I835" s="38">
        <f>Source!O930</f>
        <v>226.64</v>
      </c>
      <c r="J835" s="35">
        <f>IF(Source!BC931&lt;&gt; 0, Source!BC931, 1)</f>
        <v>19.96</v>
      </c>
      <c r="K835" s="38">
        <f>Source!O931</f>
        <v>4523.7299999999996</v>
      </c>
      <c r="Q835">
        <f>Source!X930</f>
        <v>0</v>
      </c>
      <c r="R835">
        <f>Source!X931</f>
        <v>0</v>
      </c>
      <c r="S835">
        <f>Source!Y930</f>
        <v>0</v>
      </c>
      <c r="T835">
        <f>Source!Y931</f>
        <v>0</v>
      </c>
      <c r="U835">
        <f>ROUND((175/100)*ROUND(Source!R930, 2), 2)</f>
        <v>0</v>
      </c>
      <c r="V835">
        <f>ROUND((0/100)*ROUND(Source!R931, 2), 2)</f>
        <v>0</v>
      </c>
      <c r="AC835">
        <v>3</v>
      </c>
    </row>
    <row r="836" spans="1:29" ht="57" x14ac:dyDescent="0.2">
      <c r="A836" s="34" t="s">
        <v>582</v>
      </c>
      <c r="B836" s="34" t="str">
        <f>Source!F932</f>
        <v>1.12-1-55</v>
      </c>
      <c r="C836" s="34" t="s">
        <v>207</v>
      </c>
      <c r="D836" s="36" t="str">
        <f>Source!H932</f>
        <v>м</v>
      </c>
      <c r="E836" s="35">
        <f>Source!I932</f>
        <v>20</v>
      </c>
      <c r="F836" s="38">
        <f>Source!AK932</f>
        <v>51.28</v>
      </c>
      <c r="G836" s="41" t="s">
        <v>3</v>
      </c>
      <c r="H836" s="35">
        <f>Source!AW933</f>
        <v>1</v>
      </c>
      <c r="I836" s="38">
        <f>Source!O932</f>
        <v>1025.5999999999999</v>
      </c>
      <c r="J836" s="35">
        <f>IF(Source!BC933&lt;&gt; 0, Source!BC933, 1)</f>
        <v>20.71</v>
      </c>
      <c r="K836" s="38">
        <f>Source!O933</f>
        <v>21240.18</v>
      </c>
      <c r="Q836">
        <f>Source!X932</f>
        <v>0</v>
      </c>
      <c r="R836">
        <f>Source!X933</f>
        <v>0</v>
      </c>
      <c r="S836">
        <f>Source!Y932</f>
        <v>0</v>
      </c>
      <c r="T836">
        <f>Source!Y933</f>
        <v>0</v>
      </c>
      <c r="U836">
        <f>ROUND((175/100)*ROUND(Source!R932, 2), 2)</f>
        <v>0</v>
      </c>
      <c r="V836">
        <f>ROUND((0/100)*ROUND(Source!R933, 2), 2)</f>
        <v>0</v>
      </c>
      <c r="AC836">
        <v>3</v>
      </c>
    </row>
    <row r="837" spans="1:29" ht="14.25" x14ac:dyDescent="0.2">
      <c r="A837" s="34"/>
      <c r="B837" s="34"/>
      <c r="C837" s="34" t="s">
        <v>904</v>
      </c>
      <c r="D837" s="36" t="s">
        <v>905</v>
      </c>
      <c r="E837" s="35">
        <f>Source!BZ927</f>
        <v>109</v>
      </c>
      <c r="F837" s="38"/>
      <c r="G837" s="37"/>
      <c r="H837" s="35"/>
      <c r="I837" s="38">
        <f>SUM(Q828:Q836)</f>
        <v>127.08</v>
      </c>
      <c r="J837" s="35">
        <f>Source!AT927</f>
        <v>109</v>
      </c>
      <c r="K837" s="38">
        <f>SUM(R828:R836)</f>
        <v>6988.3</v>
      </c>
    </row>
    <row r="838" spans="1:29" ht="14.25" x14ac:dyDescent="0.2">
      <c r="A838" s="34"/>
      <c r="B838" s="34"/>
      <c r="C838" s="34" t="s">
        <v>906</v>
      </c>
      <c r="D838" s="36" t="s">
        <v>905</v>
      </c>
      <c r="E838" s="35">
        <f>Source!CA927</f>
        <v>61</v>
      </c>
      <c r="F838" s="38"/>
      <c r="G838" s="37"/>
      <c r="H838" s="35"/>
      <c r="I838" s="38">
        <f>SUM(S828:S837)</f>
        <v>71.12</v>
      </c>
      <c r="J838" s="35">
        <f>Source!AU927</f>
        <v>61</v>
      </c>
      <c r="K838" s="38">
        <f>SUM(T828:T837)</f>
        <v>3910.88</v>
      </c>
    </row>
    <row r="839" spans="1:29" ht="28.5" x14ac:dyDescent="0.2">
      <c r="A839" s="42"/>
      <c r="B839" s="42"/>
      <c r="C839" s="42" t="s">
        <v>907</v>
      </c>
      <c r="D839" s="43" t="s">
        <v>908</v>
      </c>
      <c r="E839" s="44">
        <f>Source!AQ926</f>
        <v>33.700000000000003</v>
      </c>
      <c r="F839" s="45"/>
      <c r="G839" s="46" t="str">
        <f>Source!DI926</f>
        <v>*1,15)*1,1</v>
      </c>
      <c r="H839" s="44">
        <f>Source!AV927</f>
        <v>1.0669999999999999</v>
      </c>
      <c r="I839" s="45">
        <f>Source!U926</f>
        <v>9.0973487000000013</v>
      </c>
      <c r="J839" s="44"/>
      <c r="K839" s="45"/>
    </row>
    <row r="840" spans="1:29" ht="15" x14ac:dyDescent="0.2">
      <c r="C840" s="47" t="s">
        <v>909</v>
      </c>
      <c r="H840" s="48">
        <f>I830+I831+I833+I837+I838+SUM(I834:I836)</f>
        <v>1725.62</v>
      </c>
      <c r="I840" s="48"/>
      <c r="J840" s="48">
        <f>K830+K831+K833+K837+K838+SUM(K834:K836)</f>
        <v>43385.46</v>
      </c>
      <c r="K840" s="48"/>
      <c r="O840" s="49">
        <f>I830+I831+I833+I837+I838+SUM(I834:I836)</f>
        <v>1725.62</v>
      </c>
      <c r="P840" s="49">
        <f>K830+K831+K833+K837+K838+SUM(K834:K836)</f>
        <v>43385.46</v>
      </c>
    </row>
    <row r="842" spans="1:29" ht="78" x14ac:dyDescent="0.2">
      <c r="A842" s="34">
        <v>70</v>
      </c>
      <c r="B842" s="34" t="s">
        <v>921</v>
      </c>
      <c r="C842" s="34" t="s">
        <v>215</v>
      </c>
      <c r="D842" s="36" t="str">
        <f>Source!H934</f>
        <v>100 м трубопровода</v>
      </c>
      <c r="E842" s="35">
        <f>Source!I934</f>
        <v>0.5</v>
      </c>
      <c r="F842" s="38"/>
      <c r="G842" s="37"/>
      <c r="H842" s="35"/>
      <c r="I842" s="38"/>
      <c r="J842" s="35"/>
      <c r="K842" s="38"/>
      <c r="Q842">
        <f>Source!X934</f>
        <v>56.23</v>
      </c>
      <c r="R842">
        <f>Source!X935</f>
        <v>3092.25</v>
      </c>
      <c r="S842">
        <f>Source!Y934</f>
        <v>31.47</v>
      </c>
      <c r="T842">
        <f>Source!Y935</f>
        <v>1730.53</v>
      </c>
      <c r="U842">
        <f>ROUND((175/100)*ROUND(Source!R934, 2), 2)</f>
        <v>0</v>
      </c>
      <c r="V842">
        <f>ROUND((0/100)*ROUND(Source!R935, 2), 2)</f>
        <v>0</v>
      </c>
      <c r="AC842">
        <v>0</v>
      </c>
    </row>
    <row r="843" spans="1:29" x14ac:dyDescent="0.2">
      <c r="C843" s="39" t="str">
        <f>"Объем: "&amp;Source!I934&amp;"=(30+"&amp;"20)/"&amp;"100"</f>
        <v>Объем: 0,5=(30+20)/100</v>
      </c>
    </row>
    <row r="844" spans="1:29" ht="28.5" x14ac:dyDescent="0.2">
      <c r="A844" s="34"/>
      <c r="B844" s="34"/>
      <c r="C844" s="34" t="s">
        <v>900</v>
      </c>
      <c r="D844" s="36"/>
      <c r="E844" s="35"/>
      <c r="F844" s="38">
        <f>Source!AO934</f>
        <v>76.45</v>
      </c>
      <c r="G844" s="37" t="str">
        <f>Source!DG934</f>
        <v>*1,15)*1,1</v>
      </c>
      <c r="H844" s="35">
        <f>Source!AV935</f>
        <v>1.0669999999999999</v>
      </c>
      <c r="I844" s="38">
        <f>Source!S934</f>
        <v>51.59</v>
      </c>
      <c r="J844" s="35">
        <f>IF(Source!BA935&lt;&gt; 0, Source!BA935, 1)</f>
        <v>54.99</v>
      </c>
      <c r="K844" s="38">
        <f>Source!S935</f>
        <v>2836.93</v>
      </c>
    </row>
    <row r="845" spans="1:29" ht="14.25" x14ac:dyDescent="0.2">
      <c r="A845" s="34"/>
      <c r="B845" s="34"/>
      <c r="C845" s="34" t="s">
        <v>903</v>
      </c>
      <c r="D845" s="36"/>
      <c r="E845" s="35"/>
      <c r="F845" s="38">
        <f>Source!AL934</f>
        <v>9.0399999999999991</v>
      </c>
      <c r="G845" s="37" t="str">
        <f>Source!DD934</f>
        <v/>
      </c>
      <c r="H845" s="35">
        <f>Source!AW935</f>
        <v>1</v>
      </c>
      <c r="I845" s="38">
        <f>Source!P934</f>
        <v>4.5199999999999996</v>
      </c>
      <c r="J845" s="35">
        <f>IF(Source!BC935&lt;&gt; 0, Source!BC935, 1)</f>
        <v>7.16</v>
      </c>
      <c r="K845" s="38">
        <f>Source!P935</f>
        <v>32.36</v>
      </c>
    </row>
    <row r="846" spans="1:29" ht="14.25" x14ac:dyDescent="0.2">
      <c r="A846" s="34"/>
      <c r="B846" s="34"/>
      <c r="C846" s="34" t="s">
        <v>904</v>
      </c>
      <c r="D846" s="36" t="s">
        <v>905</v>
      </c>
      <c r="E846" s="35">
        <f>Source!BZ935</f>
        <v>109</v>
      </c>
      <c r="F846" s="38"/>
      <c r="G846" s="37"/>
      <c r="H846" s="35"/>
      <c r="I846" s="38">
        <f>SUM(Q842:Q845)</f>
        <v>56.23</v>
      </c>
      <c r="J846" s="35">
        <f>Source!AT935</f>
        <v>109</v>
      </c>
      <c r="K846" s="38">
        <f>SUM(R842:R845)</f>
        <v>3092.25</v>
      </c>
    </row>
    <row r="847" spans="1:29" ht="14.25" x14ac:dyDescent="0.2">
      <c r="A847" s="34"/>
      <c r="B847" s="34"/>
      <c r="C847" s="34" t="s">
        <v>906</v>
      </c>
      <c r="D847" s="36" t="s">
        <v>905</v>
      </c>
      <c r="E847" s="35">
        <f>Source!CA935</f>
        <v>61</v>
      </c>
      <c r="F847" s="38"/>
      <c r="G847" s="37"/>
      <c r="H847" s="35"/>
      <c r="I847" s="38">
        <f>SUM(S842:S846)</f>
        <v>31.47</v>
      </c>
      <c r="J847" s="35">
        <f>Source!AU935</f>
        <v>61</v>
      </c>
      <c r="K847" s="38">
        <f>SUM(T842:T846)</f>
        <v>1730.53</v>
      </c>
    </row>
    <row r="848" spans="1:29" ht="28.5" x14ac:dyDescent="0.2">
      <c r="A848" s="42"/>
      <c r="B848" s="42"/>
      <c r="C848" s="42" t="s">
        <v>907</v>
      </c>
      <c r="D848" s="43" t="s">
        <v>908</v>
      </c>
      <c r="E848" s="44">
        <f>Source!AQ934</f>
        <v>5.01</v>
      </c>
      <c r="F848" s="45"/>
      <c r="G848" s="46" t="str">
        <f>Source!DI934</f>
        <v>*1,15)*1,1</v>
      </c>
      <c r="H848" s="44">
        <f>Source!AV935</f>
        <v>1.0669999999999999</v>
      </c>
      <c r="I848" s="45">
        <f>Source!U934</f>
        <v>3.3811362749999994</v>
      </c>
      <c r="J848" s="44"/>
      <c r="K848" s="45"/>
    </row>
    <row r="849" spans="1:29" ht="15" x14ac:dyDescent="0.2">
      <c r="C849" s="47" t="s">
        <v>909</v>
      </c>
      <c r="H849" s="48">
        <f>I844+I845+I846+I847+0</f>
        <v>143.81</v>
      </c>
      <c r="I849" s="48"/>
      <c r="J849" s="48">
        <f>K844+K845+K846+K847+0</f>
        <v>7692.07</v>
      </c>
      <c r="K849" s="48"/>
      <c r="O849" s="49">
        <f>I844+I845+I846+I847+0</f>
        <v>143.81</v>
      </c>
      <c r="P849" s="49">
        <f>K844+K845+K846+K847+0</f>
        <v>7692.07</v>
      </c>
    </row>
    <row r="851" spans="1:29" ht="71.25" x14ac:dyDescent="0.2">
      <c r="A851" s="42">
        <v>71</v>
      </c>
      <c r="B851" s="42" t="str">
        <f>Source!F936</f>
        <v>1.13-3-40</v>
      </c>
      <c r="C851" s="42" t="s">
        <v>211</v>
      </c>
      <c r="D851" s="43" t="str">
        <f>Source!H936</f>
        <v>шт.</v>
      </c>
      <c r="E851" s="44">
        <f>Source!I936</f>
        <v>2</v>
      </c>
      <c r="F851" s="45">
        <f>Source!AL936</f>
        <v>279.67</v>
      </c>
      <c r="G851" s="46" t="str">
        <f>Source!DD936</f>
        <v/>
      </c>
      <c r="H851" s="44">
        <f>Source!AW937</f>
        <v>1</v>
      </c>
      <c r="I851" s="45">
        <f>Source!P936</f>
        <v>559.34</v>
      </c>
      <c r="J851" s="44">
        <f>IF(Source!BC937&lt;&gt; 0, Source!BC937, 1)</f>
        <v>6.25</v>
      </c>
      <c r="K851" s="45">
        <f>Source!P937</f>
        <v>3495.88</v>
      </c>
      <c r="Q851">
        <f>Source!X936</f>
        <v>0</v>
      </c>
      <c r="R851">
        <f>Source!X937</f>
        <v>0</v>
      </c>
      <c r="S851">
        <f>Source!Y936</f>
        <v>0</v>
      </c>
      <c r="T851">
        <f>Source!Y937</f>
        <v>0</v>
      </c>
      <c r="U851">
        <f>ROUND((175/100)*ROUND(Source!R936, 2), 2)</f>
        <v>0</v>
      </c>
      <c r="V851">
        <f>ROUND((0/100)*ROUND(Source!R937, 2), 2)</f>
        <v>0</v>
      </c>
      <c r="AC851">
        <v>3</v>
      </c>
    </row>
    <row r="852" spans="1:29" ht="15" x14ac:dyDescent="0.2">
      <c r="C852" s="47" t="s">
        <v>909</v>
      </c>
      <c r="H852" s="48">
        <f>I851+0</f>
        <v>559.34</v>
      </c>
      <c r="I852" s="48"/>
      <c r="J852" s="48">
        <f>K851+0</f>
        <v>3495.88</v>
      </c>
      <c r="K852" s="48"/>
      <c r="O852" s="49">
        <f>I851+0</f>
        <v>559.34</v>
      </c>
      <c r="P852" s="49">
        <f>K851+0</f>
        <v>3495.88</v>
      </c>
    </row>
    <row r="854" spans="1:29" ht="78" x14ac:dyDescent="0.2">
      <c r="A854" s="34">
        <v>72</v>
      </c>
      <c r="B854" s="34" t="s">
        <v>917</v>
      </c>
      <c r="C854" s="34" t="s">
        <v>167</v>
      </c>
      <c r="D854" s="36" t="str">
        <f>Source!H942</f>
        <v>1  ШТ.</v>
      </c>
      <c r="E854" s="35">
        <f>Source!I942</f>
        <v>2</v>
      </c>
      <c r="F854" s="38"/>
      <c r="G854" s="37"/>
      <c r="H854" s="35"/>
      <c r="I854" s="38"/>
      <c r="J854" s="35"/>
      <c r="K854" s="38"/>
      <c r="Q854">
        <f>Source!X942</f>
        <v>18.59</v>
      </c>
      <c r="R854">
        <f>Source!X943</f>
        <v>1022.49</v>
      </c>
      <c r="S854">
        <f>Source!Y942</f>
        <v>9.5</v>
      </c>
      <c r="T854">
        <f>Source!Y943</f>
        <v>522.61</v>
      </c>
      <c r="U854">
        <f>ROUND((175/100)*ROUND(Source!R942, 2), 2)</f>
        <v>12.74</v>
      </c>
      <c r="V854">
        <f>ROUND((0/100)*ROUND(Source!R943, 2), 2)</f>
        <v>0</v>
      </c>
      <c r="AC854">
        <v>0</v>
      </c>
    </row>
    <row r="855" spans="1:29" ht="14.25" x14ac:dyDescent="0.2">
      <c r="A855" s="34"/>
      <c r="B855" s="34"/>
      <c r="C855" s="34" t="s">
        <v>900</v>
      </c>
      <c r="D855" s="36"/>
      <c r="E855" s="35"/>
      <c r="F855" s="38">
        <f>Source!AO942</f>
        <v>5.81</v>
      </c>
      <c r="G855" s="37" t="str">
        <f>Source!DG942</f>
        <v>*1,1</v>
      </c>
      <c r="H855" s="35">
        <f>Source!AV943</f>
        <v>1.0469999999999999</v>
      </c>
      <c r="I855" s="38">
        <f>Source!S942</f>
        <v>13.38</v>
      </c>
      <c r="J855" s="35">
        <f>IF(Source!BA943&lt;&gt; 0, Source!BA943, 1)</f>
        <v>54.99</v>
      </c>
      <c r="K855" s="38">
        <f>Source!S943</f>
        <v>735.77</v>
      </c>
    </row>
    <row r="856" spans="1:29" ht="14.25" x14ac:dyDescent="0.2">
      <c r="A856" s="34"/>
      <c r="B856" s="34"/>
      <c r="C856" s="34" t="s">
        <v>901</v>
      </c>
      <c r="D856" s="36"/>
      <c r="E856" s="35"/>
      <c r="F856" s="38">
        <f>Source!AM942</f>
        <v>28.19</v>
      </c>
      <c r="G856" s="37" t="str">
        <f>Source!DE942</f>
        <v>*1,1</v>
      </c>
      <c r="H856" s="35">
        <f>Source!AV943</f>
        <v>1.0469999999999999</v>
      </c>
      <c r="I856" s="38">
        <f>Source!Q942</f>
        <v>64.930000000000007</v>
      </c>
      <c r="J856" s="35">
        <f>IF(Source!BB943&lt;&gt; 0, Source!BB943, 1)</f>
        <v>14.78</v>
      </c>
      <c r="K856" s="38">
        <f>Source!Q943</f>
        <v>959.67</v>
      </c>
    </row>
    <row r="857" spans="1:29" ht="14.25" x14ac:dyDescent="0.2">
      <c r="A857" s="34"/>
      <c r="B857" s="34"/>
      <c r="C857" s="34" t="s">
        <v>902</v>
      </c>
      <c r="D857" s="36"/>
      <c r="E857" s="35"/>
      <c r="F857" s="38">
        <f>Source!AN942</f>
        <v>3.16</v>
      </c>
      <c r="G857" s="37" t="str">
        <f>Source!DF942</f>
        <v>*1,1</v>
      </c>
      <c r="H857" s="35">
        <f>Source!AV943</f>
        <v>1.0469999999999999</v>
      </c>
      <c r="I857" s="40">
        <f>Source!R942</f>
        <v>7.28</v>
      </c>
      <c r="J857" s="35">
        <f>IF(Source!BS943&lt;&gt; 0, Source!BS943, 1)</f>
        <v>54.99</v>
      </c>
      <c r="K857" s="40">
        <f>Source!R943</f>
        <v>400.33</v>
      </c>
    </row>
    <row r="858" spans="1:29" ht="78" x14ac:dyDescent="0.2">
      <c r="A858" s="55" t="s">
        <v>586</v>
      </c>
      <c r="B858" s="55" t="s">
        <v>971</v>
      </c>
      <c r="C858" s="55" t="s">
        <v>970</v>
      </c>
      <c r="D858" s="56" t="str">
        <f>Source!H944</f>
        <v>шт.</v>
      </c>
      <c r="E858" s="57">
        <f>Source!I944</f>
        <v>2</v>
      </c>
      <c r="F858" s="58">
        <f>Source!AK944</f>
        <v>9412.09</v>
      </c>
      <c r="G858" s="59" t="s">
        <v>3</v>
      </c>
      <c r="H858" s="57">
        <f>Source!AW945</f>
        <v>1</v>
      </c>
      <c r="I858" s="58">
        <f>Source!O944</f>
        <v>18824.18</v>
      </c>
      <c r="J858" s="57">
        <f>IF(Source!BC945&lt;&gt; 0, Source!BC945, 1)</f>
        <v>7.66</v>
      </c>
      <c r="K858" s="58">
        <f>Source!O945</f>
        <v>144193.22</v>
      </c>
      <c r="Q858">
        <f>Source!X944</f>
        <v>0</v>
      </c>
      <c r="R858">
        <f>Source!X945</f>
        <v>0</v>
      </c>
      <c r="S858">
        <f>Source!Y944</f>
        <v>0</v>
      </c>
      <c r="T858">
        <f>Source!Y945</f>
        <v>0</v>
      </c>
      <c r="U858">
        <f>ROUND((175/100)*ROUND(Source!R944, 2), 2)</f>
        <v>0</v>
      </c>
      <c r="V858">
        <f>ROUND((0/100)*ROUND(Source!R945, 2), 2)</f>
        <v>0</v>
      </c>
      <c r="AC858">
        <v>5</v>
      </c>
    </row>
    <row r="859" spans="1:29" ht="14.25" x14ac:dyDescent="0.2">
      <c r="A859" s="34"/>
      <c r="B859" s="34"/>
      <c r="C859" s="34" t="s">
        <v>904</v>
      </c>
      <c r="D859" s="36" t="s">
        <v>905</v>
      </c>
      <c r="E859" s="35">
        <f>Source!BZ943</f>
        <v>90</v>
      </c>
      <c r="F859" s="38"/>
      <c r="G859" s="37"/>
      <c r="H859" s="35"/>
      <c r="I859" s="38">
        <f>SUM(Q854:Q858)</f>
        <v>18.59</v>
      </c>
      <c r="J859" s="35">
        <f>Source!AT943</f>
        <v>90</v>
      </c>
      <c r="K859" s="38">
        <f>SUM(R854:R858)</f>
        <v>1022.49</v>
      </c>
    </row>
    <row r="860" spans="1:29" ht="14.25" x14ac:dyDescent="0.2">
      <c r="A860" s="34"/>
      <c r="B860" s="34"/>
      <c r="C860" s="34" t="s">
        <v>906</v>
      </c>
      <c r="D860" s="36" t="s">
        <v>905</v>
      </c>
      <c r="E860" s="35">
        <f>Source!CA943</f>
        <v>46</v>
      </c>
      <c r="F860" s="38"/>
      <c r="G860" s="37"/>
      <c r="H860" s="35"/>
      <c r="I860" s="38">
        <f>SUM(S854:S859)</f>
        <v>9.5</v>
      </c>
      <c r="J860" s="35">
        <f>Source!AU943</f>
        <v>46</v>
      </c>
      <c r="K860" s="38">
        <f>SUM(T854:T859)</f>
        <v>522.61</v>
      </c>
    </row>
    <row r="861" spans="1:29" ht="14.25" x14ac:dyDescent="0.2">
      <c r="A861" s="42"/>
      <c r="B861" s="42"/>
      <c r="C861" s="42" t="s">
        <v>907</v>
      </c>
      <c r="D861" s="43" t="s">
        <v>908</v>
      </c>
      <c r="E861" s="44">
        <f>Source!AQ942</f>
        <v>0.52</v>
      </c>
      <c r="F861" s="45"/>
      <c r="G861" s="46" t="str">
        <f>Source!DI942</f>
        <v>*1,1</v>
      </c>
      <c r="H861" s="44">
        <f>Source!AV943</f>
        <v>1.0469999999999999</v>
      </c>
      <c r="I861" s="45">
        <f>Source!U942</f>
        <v>1.1977679999999999</v>
      </c>
      <c r="J861" s="44"/>
      <c r="K861" s="45"/>
    </row>
    <row r="862" spans="1:29" ht="15" x14ac:dyDescent="0.2">
      <c r="C862" s="47" t="s">
        <v>909</v>
      </c>
      <c r="H862" s="48">
        <f>I855+I856+I859+I860+SUM(I858:I858)</f>
        <v>18930.580000000002</v>
      </c>
      <c r="I862" s="48"/>
      <c r="J862" s="48">
        <f>K855+K856+K859+K860+SUM(K858:K858)</f>
        <v>147433.76</v>
      </c>
      <c r="K862" s="48"/>
      <c r="O862" s="49">
        <f>I855+I856+I859+I860+SUM(I858:I858)</f>
        <v>18930.580000000002</v>
      </c>
      <c r="P862" s="49">
        <f>K855+K856+K859+K860+SUM(K858:K858)</f>
        <v>147433.76</v>
      </c>
    </row>
    <row r="864" spans="1:29" ht="78" x14ac:dyDescent="0.2">
      <c r="A864" s="34">
        <v>73</v>
      </c>
      <c r="B864" s="34" t="s">
        <v>917</v>
      </c>
      <c r="C864" s="34" t="s">
        <v>167</v>
      </c>
      <c r="D864" s="36" t="str">
        <f>Source!H950</f>
        <v>1  ШТ.</v>
      </c>
      <c r="E864" s="35">
        <f>Source!I950</f>
        <v>2</v>
      </c>
      <c r="F864" s="38"/>
      <c r="G864" s="37"/>
      <c r="H864" s="35"/>
      <c r="I864" s="38"/>
      <c r="J864" s="35"/>
      <c r="K864" s="38"/>
      <c r="Q864">
        <f>Source!X950</f>
        <v>18.59</v>
      </c>
      <c r="R864">
        <f>Source!X951</f>
        <v>1022.49</v>
      </c>
      <c r="S864">
        <f>Source!Y950</f>
        <v>9.5</v>
      </c>
      <c r="T864">
        <f>Source!Y951</f>
        <v>522.61</v>
      </c>
      <c r="U864">
        <f>ROUND((175/100)*ROUND(Source!R950, 2), 2)</f>
        <v>12.74</v>
      </c>
      <c r="V864">
        <f>ROUND((0/100)*ROUND(Source!R951, 2), 2)</f>
        <v>0</v>
      </c>
      <c r="AC864">
        <v>0</v>
      </c>
    </row>
    <row r="865" spans="1:29" ht="14.25" x14ac:dyDescent="0.2">
      <c r="A865" s="34"/>
      <c r="B865" s="34"/>
      <c r="C865" s="34" t="s">
        <v>900</v>
      </c>
      <c r="D865" s="36"/>
      <c r="E865" s="35"/>
      <c r="F865" s="38">
        <f>Source!AO950</f>
        <v>5.81</v>
      </c>
      <c r="G865" s="37" t="str">
        <f>Source!DG950</f>
        <v>*1,1</v>
      </c>
      <c r="H865" s="35">
        <f>Source!AV951</f>
        <v>1.0469999999999999</v>
      </c>
      <c r="I865" s="38">
        <f>Source!S950</f>
        <v>13.38</v>
      </c>
      <c r="J865" s="35">
        <f>IF(Source!BA951&lt;&gt; 0, Source!BA951, 1)</f>
        <v>54.99</v>
      </c>
      <c r="K865" s="38">
        <f>Source!S951</f>
        <v>735.77</v>
      </c>
    </row>
    <row r="866" spans="1:29" ht="14.25" x14ac:dyDescent="0.2">
      <c r="A866" s="34"/>
      <c r="B866" s="34"/>
      <c r="C866" s="34" t="s">
        <v>901</v>
      </c>
      <c r="D866" s="36"/>
      <c r="E866" s="35"/>
      <c r="F866" s="38">
        <f>Source!AM950</f>
        <v>28.19</v>
      </c>
      <c r="G866" s="37" t="str">
        <f>Source!DE950</f>
        <v>*1,1</v>
      </c>
      <c r="H866" s="35">
        <f>Source!AV951</f>
        <v>1.0469999999999999</v>
      </c>
      <c r="I866" s="38">
        <f>Source!Q950</f>
        <v>64.930000000000007</v>
      </c>
      <c r="J866" s="35">
        <f>IF(Source!BB951&lt;&gt; 0, Source!BB951, 1)</f>
        <v>14.78</v>
      </c>
      <c r="K866" s="38">
        <f>Source!Q951</f>
        <v>959.67</v>
      </c>
    </row>
    <row r="867" spans="1:29" ht="14.25" x14ac:dyDescent="0.2">
      <c r="A867" s="34"/>
      <c r="B867" s="34"/>
      <c r="C867" s="34" t="s">
        <v>902</v>
      </c>
      <c r="D867" s="36"/>
      <c r="E867" s="35"/>
      <c r="F867" s="38">
        <f>Source!AN950</f>
        <v>3.16</v>
      </c>
      <c r="G867" s="37" t="str">
        <f>Source!DF950</f>
        <v>*1,1</v>
      </c>
      <c r="H867" s="35">
        <f>Source!AV951</f>
        <v>1.0469999999999999</v>
      </c>
      <c r="I867" s="40">
        <f>Source!R950</f>
        <v>7.28</v>
      </c>
      <c r="J867" s="35">
        <f>IF(Source!BS951&lt;&gt; 0, Source!BS951, 1)</f>
        <v>54.99</v>
      </c>
      <c r="K867" s="40">
        <f>Source!R951</f>
        <v>400.33</v>
      </c>
    </row>
    <row r="868" spans="1:29" ht="68.25" x14ac:dyDescent="0.2">
      <c r="A868" s="55" t="s">
        <v>594</v>
      </c>
      <c r="B868" s="55" t="str">
        <f>Source!F952</f>
        <v>КА 18</v>
      </c>
      <c r="C868" s="55" t="s">
        <v>972</v>
      </c>
      <c r="D868" s="56" t="str">
        <f>Source!H952</f>
        <v>шт.</v>
      </c>
      <c r="E868" s="57">
        <f>Source!I952</f>
        <v>2</v>
      </c>
      <c r="F868" s="58">
        <f>Source!AK952</f>
        <v>937.91</v>
      </c>
      <c r="G868" s="59" t="s">
        <v>3</v>
      </c>
      <c r="H868" s="57">
        <f>Source!AW953</f>
        <v>1</v>
      </c>
      <c r="I868" s="58">
        <f>Source!O952</f>
        <v>1875.82</v>
      </c>
      <c r="J868" s="57">
        <f>IF(Source!BC953&lt;&gt; 0, Source!BC953, 1)</f>
        <v>7.66</v>
      </c>
      <c r="K868" s="58">
        <f>Source!O953</f>
        <v>14368.78</v>
      </c>
      <c r="Q868">
        <f>Source!X952</f>
        <v>0</v>
      </c>
      <c r="R868">
        <f>Source!X953</f>
        <v>0</v>
      </c>
      <c r="S868">
        <f>Source!Y952</f>
        <v>0</v>
      </c>
      <c r="T868">
        <f>Source!Y953</f>
        <v>0</v>
      </c>
      <c r="U868">
        <f>ROUND((175/100)*ROUND(Source!R952, 2), 2)</f>
        <v>0</v>
      </c>
      <c r="V868">
        <f>ROUND((0/100)*ROUND(Source!R953, 2), 2)</f>
        <v>0</v>
      </c>
      <c r="AC868">
        <v>5</v>
      </c>
    </row>
    <row r="869" spans="1:29" ht="14.25" x14ac:dyDescent="0.2">
      <c r="A869" s="34"/>
      <c r="B869" s="34"/>
      <c r="C869" s="34" t="s">
        <v>904</v>
      </c>
      <c r="D869" s="36" t="s">
        <v>905</v>
      </c>
      <c r="E869" s="35">
        <f>Source!BZ951</f>
        <v>90</v>
      </c>
      <c r="F869" s="38"/>
      <c r="G869" s="37"/>
      <c r="H869" s="35"/>
      <c r="I869" s="38">
        <f>SUM(Q864:Q868)</f>
        <v>18.59</v>
      </c>
      <c r="J869" s="35">
        <f>Source!AT951</f>
        <v>90</v>
      </c>
      <c r="K869" s="38">
        <f>SUM(R864:R868)</f>
        <v>1022.49</v>
      </c>
    </row>
    <row r="870" spans="1:29" ht="14.25" x14ac:dyDescent="0.2">
      <c r="A870" s="34"/>
      <c r="B870" s="34"/>
      <c r="C870" s="34" t="s">
        <v>906</v>
      </c>
      <c r="D870" s="36" t="s">
        <v>905</v>
      </c>
      <c r="E870" s="35">
        <f>Source!CA951</f>
        <v>46</v>
      </c>
      <c r="F870" s="38"/>
      <c r="G870" s="37"/>
      <c r="H870" s="35"/>
      <c r="I870" s="38">
        <f>SUM(S864:S869)</f>
        <v>9.5</v>
      </c>
      <c r="J870" s="35">
        <f>Source!AU951</f>
        <v>46</v>
      </c>
      <c r="K870" s="38">
        <f>SUM(T864:T869)</f>
        <v>522.61</v>
      </c>
    </row>
    <row r="871" spans="1:29" ht="14.25" x14ac:dyDescent="0.2">
      <c r="A871" s="42"/>
      <c r="B871" s="42"/>
      <c r="C871" s="42" t="s">
        <v>907</v>
      </c>
      <c r="D871" s="43" t="s">
        <v>908</v>
      </c>
      <c r="E871" s="44">
        <f>Source!AQ950</f>
        <v>0.52</v>
      </c>
      <c r="F871" s="45"/>
      <c r="G871" s="46" t="str">
        <f>Source!DI950</f>
        <v>*1,1</v>
      </c>
      <c r="H871" s="44">
        <f>Source!AV951</f>
        <v>1.0469999999999999</v>
      </c>
      <c r="I871" s="45">
        <f>Source!U950</f>
        <v>1.1977679999999999</v>
      </c>
      <c r="J871" s="44"/>
      <c r="K871" s="45"/>
    </row>
    <row r="872" spans="1:29" ht="15" x14ac:dyDescent="0.2">
      <c r="C872" s="47" t="s">
        <v>909</v>
      </c>
      <c r="H872" s="48">
        <f>I865+I866+I869+I870+SUM(I868:I868)</f>
        <v>1982.22</v>
      </c>
      <c r="I872" s="48"/>
      <c r="J872" s="48">
        <f>K865+K866+K869+K870+SUM(K868:K868)</f>
        <v>17609.32</v>
      </c>
      <c r="K872" s="48"/>
      <c r="O872" s="49">
        <f>I865+I866+I869+I870+SUM(I868:I868)</f>
        <v>1982.22</v>
      </c>
      <c r="P872" s="49">
        <f>K865+K866+K869+K870+SUM(K868:K868)</f>
        <v>17609.32</v>
      </c>
    </row>
    <row r="875" spans="1:29" ht="15" x14ac:dyDescent="0.25">
      <c r="A875" s="53" t="str">
        <f>CONCATENATE("Итого по подразделу: ",IF(Source!G955&lt;&gt;"Новый подраздел", Source!G955, ""))</f>
        <v>Итого по подразделу: Монтажные работы</v>
      </c>
      <c r="B875" s="53"/>
      <c r="C875" s="53"/>
      <c r="D875" s="53"/>
      <c r="E875" s="53"/>
      <c r="F875" s="53"/>
      <c r="G875" s="53"/>
      <c r="H875" s="52">
        <f>SUM(O810:O874)</f>
        <v>27055.560000000005</v>
      </c>
      <c r="I875" s="51"/>
      <c r="J875" s="52">
        <f>SUM(P810:P874)</f>
        <v>274616.92000000004</v>
      </c>
      <c r="K875" s="51"/>
    </row>
    <row r="876" spans="1:29" hidden="1" x14ac:dyDescent="0.2">
      <c r="A876" t="s">
        <v>914</v>
      </c>
      <c r="I876">
        <f>SUM(W810:W875)</f>
        <v>0</v>
      </c>
      <c r="J876">
        <f>SUM(X810:X875)</f>
        <v>0</v>
      </c>
    </row>
    <row r="877" spans="1:29" hidden="1" x14ac:dyDescent="0.2">
      <c r="A877" t="s">
        <v>915</v>
      </c>
      <c r="I877">
        <f>SUM(Y810:Y876)</f>
        <v>0</v>
      </c>
      <c r="J877">
        <f>SUM(Z810:Z876)</f>
        <v>0</v>
      </c>
    </row>
    <row r="879" spans="1:29" ht="15" x14ac:dyDescent="0.25">
      <c r="A879" s="53" t="str">
        <f>CONCATENATE("Итого по разделу: ",IF(Source!G985&lt;&gt;"Новый раздел", Source!G985, ""))</f>
        <v>Итого по разделу: Канализация дренажная (К.Н.)</v>
      </c>
      <c r="B879" s="53"/>
      <c r="C879" s="53"/>
      <c r="D879" s="53"/>
      <c r="E879" s="53"/>
      <c r="F879" s="53"/>
      <c r="G879" s="53"/>
      <c r="H879" s="52">
        <f>SUM(O808:O878)</f>
        <v>27055.560000000005</v>
      </c>
      <c r="I879" s="51"/>
      <c r="J879" s="52">
        <f>SUM(P808:P878)</f>
        <v>274616.92000000004</v>
      </c>
      <c r="K879" s="51"/>
    </row>
    <row r="880" spans="1:29" hidden="1" x14ac:dyDescent="0.2">
      <c r="A880" t="s">
        <v>914</v>
      </c>
      <c r="I880">
        <f>SUM(W808:W879)</f>
        <v>0</v>
      </c>
      <c r="J880">
        <f>SUM(X808:X879)</f>
        <v>0</v>
      </c>
    </row>
    <row r="881" spans="1:11" hidden="1" x14ac:dyDescent="0.2">
      <c r="A881" t="s">
        <v>915</v>
      </c>
      <c r="I881">
        <f>SUM(Y808:Y880)</f>
        <v>0</v>
      </c>
      <c r="J881">
        <f>SUM(Z808:Z880)</f>
        <v>0</v>
      </c>
    </row>
    <row r="883" spans="1:11" ht="15" x14ac:dyDescent="0.25">
      <c r="A883" s="53" t="str">
        <f>CONCATENATE("Итого по локальной смете: ",IF(Source!G1015&lt;&gt;"Новая локальная смета", Source!G1015, ""))</f>
        <v>Итого по локальной смете: Система водоотведения</v>
      </c>
      <c r="B883" s="53"/>
      <c r="C883" s="53"/>
      <c r="D883" s="53"/>
      <c r="E883" s="53"/>
      <c r="F883" s="53"/>
      <c r="G883" s="53"/>
      <c r="H883" s="52">
        <f>SUM(O28:O882)</f>
        <v>980886.36999999988</v>
      </c>
      <c r="I883" s="51"/>
      <c r="J883" s="52">
        <f>SUM(P28:P882)</f>
        <v>9491849.9800000042</v>
      </c>
      <c r="K883" s="51"/>
    </row>
    <row r="884" spans="1:11" hidden="1" x14ac:dyDescent="0.2">
      <c r="A884" t="s">
        <v>914</v>
      </c>
      <c r="I884">
        <f>SUM(W28:W883)</f>
        <v>0</v>
      </c>
      <c r="J884">
        <f>SUM(X28:X883)</f>
        <v>0</v>
      </c>
    </row>
    <row r="885" spans="1:11" hidden="1" x14ac:dyDescent="0.2">
      <c r="A885" t="s">
        <v>915</v>
      </c>
      <c r="I885">
        <f>SUM(Y28:Y884)</f>
        <v>0</v>
      </c>
      <c r="J885">
        <f>SUM(Z28:Z884)</f>
        <v>0</v>
      </c>
    </row>
    <row r="888" spans="1:11" ht="14.25" x14ac:dyDescent="0.2">
      <c r="A888" s="61" t="s">
        <v>974</v>
      </c>
      <c r="B888" s="61"/>
      <c r="C888" s="62" t="str">
        <f>IF(Source!AC12&lt;&gt;"", Source!AC12," ")</f>
        <v xml:space="preserve"> </v>
      </c>
      <c r="D888" s="62"/>
      <c r="E888" s="62"/>
      <c r="F888" s="62"/>
      <c r="G888" s="62"/>
      <c r="H888" s="24" t="str">
        <f>IF(Source!AB12&lt;&gt;"", Source!AB12," ")</f>
        <v>Кузнецова Е.А.</v>
      </c>
      <c r="I888" s="24"/>
      <c r="J888" s="24"/>
      <c r="K888" s="24"/>
    </row>
    <row r="889" spans="1:11" ht="14.25" x14ac:dyDescent="0.2">
      <c r="A889" s="11"/>
      <c r="B889" s="11"/>
      <c r="C889" s="13" t="s">
        <v>975</v>
      </c>
      <c r="D889" s="13"/>
      <c r="E889" s="13"/>
      <c r="F889" s="13"/>
      <c r="G889" s="13"/>
      <c r="H889" s="11"/>
      <c r="I889" s="11"/>
      <c r="J889" s="11"/>
      <c r="K889" s="11"/>
    </row>
    <row r="890" spans="1:11" ht="14.25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</row>
    <row r="891" spans="1:11" ht="14.25" x14ac:dyDescent="0.2">
      <c r="A891" s="61" t="s">
        <v>976</v>
      </c>
      <c r="B891" s="61"/>
      <c r="C891" s="62" t="str">
        <f>IF(Source!AE12&lt;&gt;"", Source!AE12," ")</f>
        <v xml:space="preserve"> </v>
      </c>
      <c r="D891" s="62"/>
      <c r="E891" s="62"/>
      <c r="F891" s="62"/>
      <c r="G891" s="62"/>
      <c r="H891" s="24" t="str">
        <f>IF(Source!AD12&lt;&gt;"", Source!AD12," ")</f>
        <v xml:space="preserve"> </v>
      </c>
      <c r="I891" s="24"/>
      <c r="J891" s="24"/>
      <c r="K891" s="24"/>
    </row>
    <row r="892" spans="1:11" ht="14.25" x14ac:dyDescent="0.2">
      <c r="A892" s="11"/>
      <c r="B892" s="11"/>
      <c r="C892" s="13" t="s">
        <v>975</v>
      </c>
      <c r="D892" s="13"/>
      <c r="E892" s="13"/>
      <c r="F892" s="13"/>
      <c r="G892" s="13"/>
      <c r="H892" s="11"/>
      <c r="I892" s="11"/>
      <c r="J892" s="11"/>
      <c r="K892" s="11"/>
    </row>
  </sheetData>
  <mergeCells count="240">
    <mergeCell ref="A891:B891"/>
    <mergeCell ref="H891:K891"/>
    <mergeCell ref="C892:G892"/>
    <mergeCell ref="J883:K883"/>
    <mergeCell ref="H883:I883"/>
    <mergeCell ref="A883:G883"/>
    <mergeCell ref="A888:B888"/>
    <mergeCell ref="H888:K888"/>
    <mergeCell ref="C889:G889"/>
    <mergeCell ref="H872:I872"/>
    <mergeCell ref="J872:K872"/>
    <mergeCell ref="J875:K875"/>
    <mergeCell ref="H875:I875"/>
    <mergeCell ref="A875:G875"/>
    <mergeCell ref="J879:K879"/>
    <mergeCell ref="H879:I879"/>
    <mergeCell ref="A879:G879"/>
    <mergeCell ref="H849:I849"/>
    <mergeCell ref="J849:K849"/>
    <mergeCell ref="H852:I852"/>
    <mergeCell ref="J852:K852"/>
    <mergeCell ref="H862:I862"/>
    <mergeCell ref="J862:K862"/>
    <mergeCell ref="A810:K810"/>
    <mergeCell ref="H823:I823"/>
    <mergeCell ref="J823:K823"/>
    <mergeCell ref="H826:I826"/>
    <mergeCell ref="J826:K826"/>
    <mergeCell ref="H840:I840"/>
    <mergeCell ref="J840:K840"/>
    <mergeCell ref="H801:I801"/>
    <mergeCell ref="J801:K801"/>
    <mergeCell ref="J804:K804"/>
    <mergeCell ref="H804:I804"/>
    <mergeCell ref="A804:G804"/>
    <mergeCell ref="A808:K808"/>
    <mergeCell ref="H771:I771"/>
    <mergeCell ref="J771:K771"/>
    <mergeCell ref="H783:I783"/>
    <mergeCell ref="J783:K783"/>
    <mergeCell ref="H792:I792"/>
    <mergeCell ref="J792:K792"/>
    <mergeCell ref="H736:I736"/>
    <mergeCell ref="J736:K736"/>
    <mergeCell ref="H745:I745"/>
    <mergeCell ref="J745:K745"/>
    <mergeCell ref="H758:I758"/>
    <mergeCell ref="J758:K758"/>
    <mergeCell ref="H696:I696"/>
    <mergeCell ref="J696:K696"/>
    <mergeCell ref="H707:I707"/>
    <mergeCell ref="J707:K707"/>
    <mergeCell ref="H722:I722"/>
    <mergeCell ref="J722:K722"/>
    <mergeCell ref="A656:K656"/>
    <mergeCell ref="H666:I666"/>
    <mergeCell ref="J666:K666"/>
    <mergeCell ref="H676:I676"/>
    <mergeCell ref="J676:K676"/>
    <mergeCell ref="H686:I686"/>
    <mergeCell ref="J686:K686"/>
    <mergeCell ref="J648:K648"/>
    <mergeCell ref="H648:I648"/>
    <mergeCell ref="A648:G648"/>
    <mergeCell ref="J652:K652"/>
    <mergeCell ref="H652:I652"/>
    <mergeCell ref="A652:G652"/>
    <mergeCell ref="H639:I639"/>
    <mergeCell ref="J639:K639"/>
    <mergeCell ref="H642:I642"/>
    <mergeCell ref="J642:K642"/>
    <mergeCell ref="H645:I645"/>
    <mergeCell ref="J645:K645"/>
    <mergeCell ref="H614:I614"/>
    <mergeCell ref="J614:K614"/>
    <mergeCell ref="H617:I617"/>
    <mergeCell ref="J617:K617"/>
    <mergeCell ref="H628:I628"/>
    <mergeCell ref="J628:K628"/>
    <mergeCell ref="H588:I588"/>
    <mergeCell ref="J588:K588"/>
    <mergeCell ref="H600:I600"/>
    <mergeCell ref="J600:K600"/>
    <mergeCell ref="H611:I611"/>
    <mergeCell ref="J611:K611"/>
    <mergeCell ref="H549:I549"/>
    <mergeCell ref="J549:K549"/>
    <mergeCell ref="H565:I565"/>
    <mergeCell ref="J565:K565"/>
    <mergeCell ref="H577:I577"/>
    <mergeCell ref="J577:K577"/>
    <mergeCell ref="H540:I540"/>
    <mergeCell ref="J540:K540"/>
    <mergeCell ref="H543:I543"/>
    <mergeCell ref="J543:K543"/>
    <mergeCell ref="H546:I546"/>
    <mergeCell ref="J546:K546"/>
    <mergeCell ref="H504:I504"/>
    <mergeCell ref="J504:K504"/>
    <mergeCell ref="H515:I515"/>
    <mergeCell ref="J515:K515"/>
    <mergeCell ref="H530:I530"/>
    <mergeCell ref="J530:K530"/>
    <mergeCell ref="H467:I467"/>
    <mergeCell ref="J467:K467"/>
    <mergeCell ref="H478:I478"/>
    <mergeCell ref="J478:K478"/>
    <mergeCell ref="H489:I489"/>
    <mergeCell ref="J489:K489"/>
    <mergeCell ref="H431:I431"/>
    <mergeCell ref="J431:K431"/>
    <mergeCell ref="H442:I442"/>
    <mergeCell ref="J442:K442"/>
    <mergeCell ref="H455:I455"/>
    <mergeCell ref="J455:K455"/>
    <mergeCell ref="A393:K393"/>
    <mergeCell ref="A395:K395"/>
    <mergeCell ref="H407:I407"/>
    <mergeCell ref="J407:K407"/>
    <mergeCell ref="H418:I418"/>
    <mergeCell ref="J418:K418"/>
    <mergeCell ref="J385:K385"/>
    <mergeCell ref="H385:I385"/>
    <mergeCell ref="A385:G385"/>
    <mergeCell ref="J389:K389"/>
    <mergeCell ref="H389:I389"/>
    <mergeCell ref="A389:G389"/>
    <mergeCell ref="H359:I359"/>
    <mergeCell ref="J359:K359"/>
    <mergeCell ref="H373:I373"/>
    <mergeCell ref="J373:K373"/>
    <mergeCell ref="H382:I382"/>
    <mergeCell ref="J382:K382"/>
    <mergeCell ref="A337:G337"/>
    <mergeCell ref="J341:K341"/>
    <mergeCell ref="H341:I341"/>
    <mergeCell ref="A341:G341"/>
    <mergeCell ref="A345:K345"/>
    <mergeCell ref="A347:K347"/>
    <mergeCell ref="H324:I324"/>
    <mergeCell ref="J324:K324"/>
    <mergeCell ref="H334:I334"/>
    <mergeCell ref="J334:K334"/>
    <mergeCell ref="J337:K337"/>
    <mergeCell ref="H337:I337"/>
    <mergeCell ref="A297:K297"/>
    <mergeCell ref="A299:K299"/>
    <mergeCell ref="H312:I312"/>
    <mergeCell ref="J312:K312"/>
    <mergeCell ref="H315:I315"/>
    <mergeCell ref="J315:K315"/>
    <mergeCell ref="H286:I286"/>
    <mergeCell ref="J286:K286"/>
    <mergeCell ref="J289:K289"/>
    <mergeCell ref="H289:I289"/>
    <mergeCell ref="A289:G289"/>
    <mergeCell ref="J293:K293"/>
    <mergeCell ref="H293:I293"/>
    <mergeCell ref="A293:G293"/>
    <mergeCell ref="H251:I251"/>
    <mergeCell ref="J251:K251"/>
    <mergeCell ref="H266:I266"/>
    <mergeCell ref="J266:K266"/>
    <mergeCell ref="H276:I276"/>
    <mergeCell ref="J276:K276"/>
    <mergeCell ref="A229:G229"/>
    <mergeCell ref="J233:K233"/>
    <mergeCell ref="H233:I233"/>
    <mergeCell ref="A233:G233"/>
    <mergeCell ref="A237:K237"/>
    <mergeCell ref="A239:K239"/>
    <mergeCell ref="H217:I217"/>
    <mergeCell ref="J217:K217"/>
    <mergeCell ref="H226:I226"/>
    <mergeCell ref="J226:K226"/>
    <mergeCell ref="J229:K229"/>
    <mergeCell ref="H229:I229"/>
    <mergeCell ref="A178:K178"/>
    <mergeCell ref="A180:K180"/>
    <mergeCell ref="H193:I193"/>
    <mergeCell ref="J193:K193"/>
    <mergeCell ref="H207:I207"/>
    <mergeCell ref="J207:K207"/>
    <mergeCell ref="H167:I167"/>
    <mergeCell ref="J167:K167"/>
    <mergeCell ref="J170:K170"/>
    <mergeCell ref="H170:I170"/>
    <mergeCell ref="A170:G170"/>
    <mergeCell ref="J174:K174"/>
    <mergeCell ref="H174:I174"/>
    <mergeCell ref="A174:G174"/>
    <mergeCell ref="H145:I145"/>
    <mergeCell ref="J145:K145"/>
    <mergeCell ref="H148:I148"/>
    <mergeCell ref="J148:K148"/>
    <mergeCell ref="H157:I157"/>
    <mergeCell ref="J157:K157"/>
    <mergeCell ref="H116:I116"/>
    <mergeCell ref="J116:K116"/>
    <mergeCell ref="H119:I119"/>
    <mergeCell ref="J119:K119"/>
    <mergeCell ref="H129:I129"/>
    <mergeCell ref="J129:K129"/>
    <mergeCell ref="A93:G93"/>
    <mergeCell ref="J97:K97"/>
    <mergeCell ref="H97:I97"/>
    <mergeCell ref="A97:G97"/>
    <mergeCell ref="A101:K101"/>
    <mergeCell ref="A103:K103"/>
    <mergeCell ref="H80:I80"/>
    <mergeCell ref="J80:K80"/>
    <mergeCell ref="H90:I90"/>
    <mergeCell ref="J90:K90"/>
    <mergeCell ref="J93:K93"/>
    <mergeCell ref="H93:I93"/>
    <mergeCell ref="A31:K31"/>
    <mergeCell ref="H42:I42"/>
    <mergeCell ref="J42:K42"/>
    <mergeCell ref="H56:I56"/>
    <mergeCell ref="J56:K56"/>
    <mergeCell ref="H70:I70"/>
    <mergeCell ref="J70:K70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1979-5C93-45BF-9246-D8553B718452}">
  <sheetPr>
    <pageSetUpPr fitToPage="1"/>
  </sheetPr>
  <dimension ref="A1:H212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2" spans="1:8" ht="14.25" x14ac:dyDescent="0.2">
      <c r="D2" s="11"/>
      <c r="E2" s="11"/>
    </row>
    <row r="3" spans="1:8" ht="15" x14ac:dyDescent="0.25">
      <c r="D3" s="11"/>
      <c r="E3" s="50" t="s">
        <v>977</v>
      </c>
    </row>
    <row r="4" spans="1:8" ht="15" x14ac:dyDescent="0.25">
      <c r="D4" s="50"/>
      <c r="E4" s="50"/>
    </row>
    <row r="5" spans="1:8" ht="15" x14ac:dyDescent="0.25">
      <c r="D5" s="63" t="s">
        <v>978</v>
      </c>
      <c r="E5" s="63"/>
    </row>
    <row r="6" spans="1:8" ht="15" x14ac:dyDescent="0.25">
      <c r="D6" s="50"/>
      <c r="E6" s="50"/>
    </row>
    <row r="7" spans="1:8" ht="15" x14ac:dyDescent="0.25">
      <c r="D7" s="63" t="s">
        <v>978</v>
      </c>
      <c r="E7" s="63"/>
    </row>
    <row r="8" spans="1:8" ht="15" x14ac:dyDescent="0.25">
      <c r="D8" s="50"/>
      <c r="E8" s="50"/>
    </row>
    <row r="9" spans="1:8" ht="15" x14ac:dyDescent="0.25">
      <c r="D9" s="50" t="s">
        <v>979</v>
      </c>
      <c r="E9" s="11"/>
    </row>
    <row r="10" spans="1:8" ht="14.25" x14ac:dyDescent="0.2">
      <c r="D10" s="11"/>
      <c r="E10" s="11"/>
    </row>
    <row r="12" spans="1:8" ht="15.75" x14ac:dyDescent="0.2">
      <c r="B12" s="64" t="str">
        <f>CONCATENATE("Ведомость объемов работ ", IF(Source!AN15&lt;&gt;"", Source!AN15," "))</f>
        <v xml:space="preserve">Ведомость объемов работ  </v>
      </c>
      <c r="C12" s="64"/>
      <c r="D12" s="64"/>
      <c r="E12" s="64"/>
    </row>
    <row r="13" spans="1:8" ht="15" x14ac:dyDescent="0.2">
      <c r="B13" s="65" t="str">
        <f>CONCATENATE(Source!F12, " ", Source!G12)</f>
        <v>Новый объект (ТСН-2001 (Мосгосэкспертиза)) 02-01-05 Система водоотведения</v>
      </c>
      <c r="C13" s="65"/>
      <c r="D13" s="65"/>
      <c r="E13" s="65"/>
    </row>
    <row r="14" spans="1:8" hidden="1" x14ac:dyDescent="0.2"/>
    <row r="16" spans="1:8" ht="99.75" x14ac:dyDescent="0.2">
      <c r="A16" s="29" t="s">
        <v>884</v>
      </c>
      <c r="B16" s="29" t="s">
        <v>980</v>
      </c>
      <c r="C16" s="29" t="s">
        <v>886</v>
      </c>
      <c r="D16" s="29" t="s">
        <v>981</v>
      </c>
      <c r="E16" s="29" t="s">
        <v>982</v>
      </c>
      <c r="F16" s="29" t="s">
        <v>983</v>
      </c>
      <c r="G16" s="29" t="s">
        <v>984</v>
      </c>
      <c r="H16" s="29" t="s">
        <v>985</v>
      </c>
    </row>
    <row r="17" spans="1:8" ht="14.25" x14ac:dyDescent="0.2">
      <c r="A17" s="29">
        <v>1</v>
      </c>
      <c r="B17" s="29">
        <v>2</v>
      </c>
      <c r="C17" s="29">
        <v>3</v>
      </c>
      <c r="D17" s="29">
        <v>4</v>
      </c>
      <c r="E17" s="29">
        <v>5</v>
      </c>
      <c r="F17" s="29">
        <v>6</v>
      </c>
      <c r="G17" s="29">
        <v>7</v>
      </c>
      <c r="H17" s="29">
        <v>8</v>
      </c>
    </row>
    <row r="18" spans="1:8" ht="16.5" x14ac:dyDescent="0.25">
      <c r="A18" s="66" t="str">
        <f>CONCATENATE("Локальная смета: ", Source!G20)</f>
        <v>Локальная смета: Система водоотведения</v>
      </c>
      <c r="B18" s="66"/>
      <c r="C18" s="66"/>
      <c r="D18" s="66"/>
      <c r="E18" s="66"/>
      <c r="F18" s="66"/>
      <c r="G18" s="66"/>
      <c r="H18" s="66"/>
    </row>
    <row r="19" spans="1:8" ht="16.5" x14ac:dyDescent="0.25">
      <c r="A19" s="66" t="str">
        <f>CONCATENATE("Раздел: ", Source!G24)</f>
        <v>Раздел: Канализация хозяйственно-бытовая (К1) (подвал)</v>
      </c>
      <c r="B19" s="66"/>
      <c r="C19" s="66"/>
      <c r="D19" s="66"/>
      <c r="E19" s="66"/>
      <c r="F19" s="66"/>
      <c r="G19" s="66"/>
      <c r="H19" s="66"/>
    </row>
    <row r="20" spans="1:8" ht="16.5" x14ac:dyDescent="0.25">
      <c r="A20" s="66" t="str">
        <f>CONCATENATE("Подраздел: ", Source!G28)</f>
        <v>Подраздел: Монтажные работы</v>
      </c>
      <c r="B20" s="66"/>
      <c r="C20" s="66"/>
      <c r="D20" s="66"/>
      <c r="E20" s="66"/>
      <c r="F20" s="66"/>
      <c r="G20" s="66"/>
      <c r="H20" s="66"/>
    </row>
    <row r="21" spans="1:8" ht="28.5" x14ac:dyDescent="0.2">
      <c r="A21" s="29">
        <v>1</v>
      </c>
      <c r="B21" s="29" t="str">
        <f>Source!E32</f>
        <v>1</v>
      </c>
      <c r="C21" s="69" t="str">
        <f>Source!G32</f>
        <v>Прокладка трубопроводов канализации из чугунных безраструбных труб, диаметр 50 мм</v>
      </c>
      <c r="D21" s="29" t="s">
        <v>25</v>
      </c>
      <c r="E21" s="70">
        <f>Source!I32</f>
        <v>0.16</v>
      </c>
      <c r="F21" s="29" t="str">
        <f>Source!U28</f>
        <v/>
      </c>
      <c r="G21" s="29" t="str">
        <f>"=16/"&amp;"100"</f>
        <v>=16/100</v>
      </c>
      <c r="H21" s="69"/>
    </row>
    <row r="22" spans="1:8" ht="57" x14ac:dyDescent="0.2">
      <c r="A22" s="29">
        <v>1.1000000000000001</v>
      </c>
      <c r="B22" s="29" t="str">
        <f>Source!E34</f>
        <v>1,1</v>
      </c>
      <c r="C22" s="69" t="str">
        <f>Source!G34</f>
        <v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50 мм</v>
      </c>
      <c r="D22" s="29" t="s">
        <v>36</v>
      </c>
      <c r="E22" s="70">
        <f>Source!I34</f>
        <v>16</v>
      </c>
      <c r="F22" s="29" t="str">
        <f>Source!U28</f>
        <v/>
      </c>
      <c r="G22" s="29"/>
      <c r="H22" s="69"/>
    </row>
    <row r="23" spans="1:8" ht="28.5" x14ac:dyDescent="0.2">
      <c r="A23" s="29">
        <v>2</v>
      </c>
      <c r="B23" s="29" t="str">
        <f>Source!E36</f>
        <v>2</v>
      </c>
      <c r="C23" s="69" t="str">
        <f>Source!G36</f>
        <v>Прокладка трубопроводов канализации из ПВХ труб диаметром 100 мм - 150 мм</v>
      </c>
      <c r="D23" s="29" t="s">
        <v>25</v>
      </c>
      <c r="E23" s="70">
        <f>Source!I36</f>
        <v>2.14</v>
      </c>
      <c r="F23" s="29" t="str">
        <f>Source!U28</f>
        <v/>
      </c>
      <c r="G23" s="29" t="str">
        <f>"=214/"&amp;"100"</f>
        <v>=214/100</v>
      </c>
      <c r="H23" s="69"/>
    </row>
    <row r="24" spans="1:8" ht="28.5" x14ac:dyDescent="0.2">
      <c r="A24" s="29">
        <v>2.1</v>
      </c>
      <c r="B24" s="29" t="str">
        <f>Source!E38</f>
        <v>2,1</v>
      </c>
      <c r="C24" s="69" t="str">
        <f>Source!G38</f>
        <v>Заготовка трубная из непластифицированного поливинилхлорида, для внутренней канализации, без средств крепления, диаметр 110 мм</v>
      </c>
      <c r="D24" s="29" t="s">
        <v>36</v>
      </c>
      <c r="E24" s="70">
        <f>Source!I38</f>
        <v>214</v>
      </c>
      <c r="F24" s="29" t="str">
        <f>Source!U28</f>
        <v/>
      </c>
      <c r="G24" s="29"/>
      <c r="H24" s="69"/>
    </row>
    <row r="25" spans="1:8" ht="14.25" x14ac:dyDescent="0.2">
      <c r="A25" s="29">
        <v>2.2000000000000002</v>
      </c>
      <c r="B25" s="29" t="str">
        <f>Source!E40</f>
        <v>2,2</v>
      </c>
      <c r="C25" s="69" t="str">
        <f>Source!G40</f>
        <v>Ревизия из полиэтилена, диаметр 110 мм</v>
      </c>
      <c r="D25" s="29" t="s">
        <v>49</v>
      </c>
      <c r="E25" s="70">
        <f>Source!I40</f>
        <v>3</v>
      </c>
      <c r="F25" s="29" t="str">
        <f>Source!U28</f>
        <v/>
      </c>
      <c r="G25" s="29"/>
      <c r="H25" s="69"/>
    </row>
    <row r="26" spans="1:8" ht="14.25" x14ac:dyDescent="0.2">
      <c r="A26" s="29">
        <v>2.2999999999999998</v>
      </c>
      <c r="B26" s="29" t="str">
        <f>Source!E42</f>
        <v>2,3</v>
      </c>
      <c r="C26" s="69" t="str">
        <f>Source!G42</f>
        <v>Ревизия из полиэтилена, диаметр 110 мм /прочистки</v>
      </c>
      <c r="D26" s="29" t="s">
        <v>49</v>
      </c>
      <c r="E26" s="70">
        <f>Source!I42</f>
        <v>18</v>
      </c>
      <c r="F26" s="29" t="str">
        <f>Source!U28</f>
        <v/>
      </c>
      <c r="G26" s="29"/>
      <c r="H26" s="69"/>
    </row>
    <row r="27" spans="1:8" ht="14.25" x14ac:dyDescent="0.2">
      <c r="A27" s="29">
        <v>3</v>
      </c>
      <c r="B27" s="29" t="str">
        <f>Source!E44</f>
        <v>3</v>
      </c>
      <c r="C27" s="69" t="str">
        <f>Source!G44</f>
        <v>Прокладка трубопроводов канализации из ПВХ труб диаметром до 50 мм</v>
      </c>
      <c r="D27" s="29" t="s">
        <v>25</v>
      </c>
      <c r="E27" s="70">
        <f>Source!I44</f>
        <v>0.72</v>
      </c>
      <c r="F27" s="29" t="str">
        <f>Source!U28</f>
        <v/>
      </c>
      <c r="G27" s="29" t="str">
        <f>"=72/"&amp;"100"</f>
        <v>=72/100</v>
      </c>
      <c r="H27" s="69"/>
    </row>
    <row r="28" spans="1:8" ht="28.5" x14ac:dyDescent="0.2">
      <c r="A28" s="29">
        <v>3.1</v>
      </c>
      <c r="B28" s="29" t="str">
        <f>Source!E46</f>
        <v>3,1</v>
      </c>
      <c r="C28" s="69" t="str">
        <f>Source!G46</f>
        <v>Заготовка трубная из непластифицированного поливинилхлорида, для внутренней канализации, без средств крепления, диаметр 50 мм</v>
      </c>
      <c r="D28" s="29" t="s">
        <v>36</v>
      </c>
      <c r="E28" s="70">
        <f>Source!I46</f>
        <v>72</v>
      </c>
      <c r="F28" s="29" t="str">
        <f>Source!U28</f>
        <v/>
      </c>
      <c r="G28" s="29"/>
      <c r="H28" s="69"/>
    </row>
    <row r="29" spans="1:8" ht="28.5" x14ac:dyDescent="0.2">
      <c r="A29" s="29">
        <v>3.2</v>
      </c>
      <c r="B29" s="29" t="str">
        <f>Source!E48</f>
        <v>3,2</v>
      </c>
      <c r="C29" s="69" t="str">
        <f>Source!G48</f>
        <v>Ревизия из полиэтилена низкого давления, с крышкой, для канализации, диаметр 50 мм</v>
      </c>
      <c r="D29" s="29" t="s">
        <v>49</v>
      </c>
      <c r="E29" s="70">
        <f>Source!I48</f>
        <v>1.9999999999999998</v>
      </c>
      <c r="F29" s="29" t="str">
        <f>Source!U28</f>
        <v/>
      </c>
      <c r="G29" s="29"/>
      <c r="H29" s="69"/>
    </row>
    <row r="30" spans="1:8" ht="28.5" x14ac:dyDescent="0.2">
      <c r="A30" s="29">
        <v>3.3</v>
      </c>
      <c r="B30" s="29" t="str">
        <f>Source!E50</f>
        <v>3,3</v>
      </c>
      <c r="C30" s="69" t="str">
        <f>Source!G50</f>
        <v>Ревизия из полиэтилена низкого давления, с крышкой, для канализации, диаметр 50 мм /прочистка</v>
      </c>
      <c r="D30" s="29" t="s">
        <v>49</v>
      </c>
      <c r="E30" s="70">
        <f>Source!I50</f>
        <v>1.9999999999999998</v>
      </c>
      <c r="F30" s="29" t="str">
        <f>Source!U28</f>
        <v/>
      </c>
      <c r="G30" s="29"/>
      <c r="H30" s="69"/>
    </row>
    <row r="31" spans="1:8" ht="28.5" x14ac:dyDescent="0.2">
      <c r="A31" s="29">
        <v>4</v>
      </c>
      <c r="B31" s="29" t="str">
        <f>Source!E52</f>
        <v>4</v>
      </c>
      <c r="C31" s="69" t="str">
        <f>Source!G52</f>
        <v>Врезки в действующие внутренние сети трубопроводов канализации диаметром 100 мм</v>
      </c>
      <c r="D31" s="29" t="s">
        <v>70</v>
      </c>
      <c r="E31" s="70">
        <f>Source!I52</f>
        <v>3</v>
      </c>
      <c r="F31" s="29" t="str">
        <f>Source!U28</f>
        <v/>
      </c>
      <c r="G31" s="29">
        <f>Source!I52</f>
        <v>3</v>
      </c>
      <c r="H31" s="69"/>
    </row>
    <row r="32" spans="1:8" ht="28.5" x14ac:dyDescent="0.2">
      <c r="A32" s="29">
        <v>5</v>
      </c>
      <c r="B32" s="29" t="str">
        <f>Source!E54</f>
        <v>5</v>
      </c>
      <c r="C32" s="69" t="str">
        <f>Source!G54</f>
        <v>Установка противопожарных муфт на канализационных стояках из полипропиленовых труб в междуэтажных перекрытиях, муфт обжимных</v>
      </c>
      <c r="D32" s="29" t="s">
        <v>75</v>
      </c>
      <c r="E32" s="70">
        <f>Source!I54</f>
        <v>0.35</v>
      </c>
      <c r="F32" s="29" t="str">
        <f>Source!U28</f>
        <v/>
      </c>
      <c r="G32" s="29" t="str">
        <f>"=(19+"&amp;"16)/"&amp;"100"</f>
        <v>=(19+16)/100</v>
      </c>
      <c r="H32" s="69"/>
    </row>
    <row r="33" spans="1:8" ht="28.5" x14ac:dyDescent="0.2">
      <c r="A33" s="29">
        <v>5.0999999999999996</v>
      </c>
      <c r="B33" s="29" t="str">
        <f>Source!E56</f>
        <v>5,1</v>
      </c>
      <c r="C33" s="69" t="str">
        <f>Source!G56</f>
        <v>Муфта противопожарная из нержавеющей стали, с вкладышем из терморасширяющейся резины, для трубы диаметром 110 мм</v>
      </c>
      <c r="D33" s="29" t="s">
        <v>49</v>
      </c>
      <c r="E33" s="70">
        <f>Source!I56</f>
        <v>19</v>
      </c>
      <c r="F33" s="29" t="str">
        <f>Source!U28</f>
        <v/>
      </c>
      <c r="G33" s="29"/>
      <c r="H33" s="69"/>
    </row>
    <row r="34" spans="1:8" ht="28.5" x14ac:dyDescent="0.2">
      <c r="A34" s="29">
        <v>5.2</v>
      </c>
      <c r="B34" s="29" t="str">
        <f>Source!E58</f>
        <v>5,2</v>
      </c>
      <c r="C34" s="69" t="str">
        <f>Source!G58</f>
        <v>Муфта противопожарная из нержавеющей стали, с вкладышем из терморасширяющейся резины, для трубы диаметром 50 мм</v>
      </c>
      <c r="D34" s="29" t="s">
        <v>49</v>
      </c>
      <c r="E34" s="70">
        <f>Source!I58</f>
        <v>16</v>
      </c>
      <c r="F34" s="29" t="str">
        <f>Source!U28</f>
        <v/>
      </c>
      <c r="G34" s="29"/>
      <c r="H34" s="69"/>
    </row>
    <row r="35" spans="1:8" ht="16.5" x14ac:dyDescent="0.25">
      <c r="A35" s="66" t="str">
        <f>CONCATENATE("Раздел: ", Source!G121)</f>
        <v>Раздел: Канализация хозяйственно-бытовая напорная (К1н) (подвал)</v>
      </c>
      <c r="B35" s="66"/>
      <c r="C35" s="66"/>
      <c r="D35" s="66"/>
      <c r="E35" s="66"/>
      <c r="F35" s="66"/>
      <c r="G35" s="66"/>
      <c r="H35" s="66"/>
    </row>
    <row r="36" spans="1:8" ht="16.5" x14ac:dyDescent="0.25">
      <c r="A36" s="66" t="str">
        <f>CONCATENATE("Подраздел: ", Source!G125)</f>
        <v>Подраздел: Монтажные работы</v>
      </c>
      <c r="B36" s="66"/>
      <c r="C36" s="66"/>
      <c r="D36" s="66"/>
      <c r="E36" s="66"/>
      <c r="F36" s="66"/>
      <c r="G36" s="66"/>
      <c r="H36" s="66"/>
    </row>
    <row r="37" spans="1:8" ht="28.5" x14ac:dyDescent="0.2">
      <c r="A37" s="29">
        <v>6</v>
      </c>
      <c r="B37" s="29" t="str">
        <f>Source!E129</f>
        <v>6</v>
      </c>
      <c r="C37" s="69" t="str">
        <f>Source!G129</f>
        <v>Прокладка трубопроводов водоснабжения из стальных водогазопроводных оцинкованных труб диаметром 40 мм</v>
      </c>
      <c r="D37" s="29" t="s">
        <v>143</v>
      </c>
      <c r="E37" s="70">
        <f>Source!I129</f>
        <v>0.1</v>
      </c>
      <c r="F37" s="29" t="str">
        <f>Source!U125</f>
        <v/>
      </c>
      <c r="G37" s="29" t="str">
        <f>"=10/"&amp;"100"</f>
        <v>=10/100</v>
      </c>
      <c r="H37" s="69"/>
    </row>
    <row r="38" spans="1:8" ht="42.75" x14ac:dyDescent="0.2">
      <c r="A38" s="29">
        <v>6.1</v>
      </c>
      <c r="B38" s="29" t="str">
        <f>Source!E131</f>
        <v>6,1</v>
      </c>
      <c r="C38" s="69" t="str">
        <f>Source!G131</f>
        <v>Хомуты из оцинкованной стали с резиновыми прокладками для жесткого и скользящего крепления полипропиленовых труб, наружный диаметр 32 мм /ф40мм</v>
      </c>
      <c r="D38" s="29" t="s">
        <v>49</v>
      </c>
      <c r="E38" s="70">
        <f>Source!I131</f>
        <v>4</v>
      </c>
      <c r="F38" s="29" t="str">
        <f>Source!U125</f>
        <v/>
      </c>
      <c r="G38" s="29"/>
      <c r="H38" s="69"/>
    </row>
    <row r="39" spans="1:8" ht="28.5" x14ac:dyDescent="0.2">
      <c r="A39" s="29">
        <v>6.2</v>
      </c>
      <c r="B39" s="29" t="str">
        <f>Source!E133</f>
        <v>6,2</v>
      </c>
      <c r="C39" s="69" t="str">
        <f>Source!G133</f>
        <v>Кран шаровой, латунный, полнопроходной, муфтовый, 11б27п1, номинальное давление PN 1,6 МПа, номинальный диаметр DN 40 мм</v>
      </c>
      <c r="D39" s="29" t="s">
        <v>49</v>
      </c>
      <c r="E39" s="70">
        <f>Source!I133</f>
        <v>1</v>
      </c>
      <c r="F39" s="29" t="str">
        <f>Source!U125</f>
        <v/>
      </c>
      <c r="G39" s="29"/>
      <c r="H39" s="69"/>
    </row>
    <row r="40" spans="1:8" ht="28.5" x14ac:dyDescent="0.2">
      <c r="A40" s="29">
        <v>6.3</v>
      </c>
      <c r="B40" s="29" t="str">
        <f>Source!E135</f>
        <v>6,3</v>
      </c>
      <c r="C40" s="69" t="str">
        <f>Source!G135</f>
        <v>Узел трубопровода из стальных водогазопроводных оцинкованных труб, с гильзами, для водоснабжения, диаметр условного прохода 40 мм</v>
      </c>
      <c r="D40" s="29" t="s">
        <v>36</v>
      </c>
      <c r="E40" s="70">
        <f>Source!I135</f>
        <v>10</v>
      </c>
      <c r="F40" s="29" t="str">
        <f>Source!U125</f>
        <v/>
      </c>
      <c r="G40" s="29"/>
      <c r="H40" s="69"/>
    </row>
    <row r="41" spans="1:8" ht="42.75" x14ac:dyDescent="0.2">
      <c r="A41" s="29">
        <v>7</v>
      </c>
      <c r="B41" s="29" t="str">
        <f>Source!E137</f>
        <v>7</v>
      </c>
      <c r="C41" s="69" t="str">
        <f>Source!G137</f>
        <v>Клапан обратный общего назначения, латунный, с внутренней резьбой, температура до +100°С, номинальное давление PN 1,0 МПа, номинальный диаметр DN 40 мм</v>
      </c>
      <c r="D41" s="29" t="s">
        <v>49</v>
      </c>
      <c r="E41" s="70">
        <f>Source!I137</f>
        <v>1</v>
      </c>
      <c r="F41" s="29" t="str">
        <f>Source!U125</f>
        <v/>
      </c>
      <c r="G41" s="29">
        <f>Source!I137</f>
        <v>1</v>
      </c>
      <c r="H41" s="69"/>
    </row>
    <row r="42" spans="1:8" ht="14.25" x14ac:dyDescent="0.2">
      <c r="A42" s="29">
        <v>8</v>
      </c>
      <c r="B42" s="29" t="str">
        <f>Source!E143</f>
        <v>8</v>
      </c>
      <c r="C42" s="69" t="str">
        <f>Source!G143</f>
        <v>Монтаж механизма исполнительного массой до 20 кг</v>
      </c>
      <c r="D42" s="29" t="s">
        <v>163</v>
      </c>
      <c r="E42" s="70">
        <f>Source!I143</f>
        <v>1</v>
      </c>
      <c r="F42" s="29" t="str">
        <f>Source!U125</f>
        <v/>
      </c>
      <c r="G42" s="29">
        <f>Source!I143</f>
        <v>1</v>
      </c>
      <c r="H42" s="69"/>
    </row>
    <row r="43" spans="1:8" ht="28.5" x14ac:dyDescent="0.2">
      <c r="A43" s="29">
        <v>8.1</v>
      </c>
      <c r="B43" s="29" t="str">
        <f>Source!E145</f>
        <v>8,1</v>
      </c>
      <c r="C43" s="69" t="str">
        <f>Source!G145</f>
        <v>Насосная установка  Q=3,75м^3/ч; Н=8,8м; U=1х220В; N=0,6кВт CITILIFT TRIO</v>
      </c>
      <c r="D43" s="29" t="s">
        <v>49</v>
      </c>
      <c r="E43" s="70">
        <f>Source!I145</f>
        <v>1</v>
      </c>
      <c r="F43" s="29" t="str">
        <f>Source!U125</f>
        <v/>
      </c>
      <c r="G43" s="29"/>
      <c r="H43" s="69"/>
    </row>
    <row r="44" spans="1:8" ht="28.5" x14ac:dyDescent="0.2">
      <c r="A44" s="29">
        <v>9</v>
      </c>
      <c r="B44" s="29" t="str">
        <f>Source!E151</f>
        <v>9</v>
      </c>
      <c r="C44" s="69" t="str">
        <f>Source!G151</f>
        <v>Прокладка трубопроводов водоснабжения из стальных водогазопроводных оцинкованных труб диаметром 32 мм</v>
      </c>
      <c r="D44" s="29" t="s">
        <v>143</v>
      </c>
      <c r="E44" s="70">
        <f>Source!I151</f>
        <v>0.1</v>
      </c>
      <c r="F44" s="29" t="str">
        <f>Source!U125</f>
        <v/>
      </c>
      <c r="G44" s="29" t="str">
        <f>"=10/"&amp;"100"</f>
        <v>=10/100</v>
      </c>
      <c r="H44" s="69"/>
    </row>
    <row r="45" spans="1:8" ht="42.75" x14ac:dyDescent="0.2">
      <c r="A45" s="29">
        <v>9.1</v>
      </c>
      <c r="B45" s="29" t="str">
        <f>Source!E153</f>
        <v>9,1</v>
      </c>
      <c r="C45" s="69" t="str">
        <f>Source!G153</f>
        <v>Хомуты из оцинкованной стали с резиновыми прокладками для жесткого и скользящего крепления полипропиленовых труб, наружный диаметр 32 мм</v>
      </c>
      <c r="D45" s="29" t="s">
        <v>49</v>
      </c>
      <c r="E45" s="70">
        <f>Source!I153</f>
        <v>5</v>
      </c>
      <c r="F45" s="29" t="str">
        <f>Source!U125</f>
        <v/>
      </c>
      <c r="G45" s="29"/>
      <c r="H45" s="69"/>
    </row>
    <row r="46" spans="1:8" ht="28.5" x14ac:dyDescent="0.2">
      <c r="A46" s="29">
        <v>9.1999999999999993</v>
      </c>
      <c r="B46" s="29" t="str">
        <f>Source!E155</f>
        <v>9,2</v>
      </c>
      <c r="C46" s="69" t="str">
        <f>Source!G155</f>
        <v>Кран шаровой, латунный, полнопроходной, муфтовый, 11б27п1, номинальное давление PN 1,6 МПа, номинальный диаметр DN 32 мм</v>
      </c>
      <c r="D46" s="29" t="s">
        <v>49</v>
      </c>
      <c r="E46" s="70">
        <f>Source!I155</f>
        <v>1</v>
      </c>
      <c r="F46" s="29" t="str">
        <f>Source!U125</f>
        <v/>
      </c>
      <c r="G46" s="29"/>
      <c r="H46" s="69"/>
    </row>
    <row r="47" spans="1:8" ht="28.5" x14ac:dyDescent="0.2">
      <c r="A47" s="29">
        <v>9.3000000000000007</v>
      </c>
      <c r="B47" s="29" t="str">
        <f>Source!E157</f>
        <v>9,3</v>
      </c>
      <c r="C47" s="69" t="str">
        <f>Source!G157</f>
        <v>Уголок 90° из полипропилена PP-R тип 3 (PRC-R), ГОСТ 32415-2013, наружный диаметр 32 мм</v>
      </c>
      <c r="D47" s="29" t="s">
        <v>49</v>
      </c>
      <c r="E47" s="70">
        <f>Source!I157</f>
        <v>4</v>
      </c>
      <c r="F47" s="29" t="str">
        <f>Source!U125</f>
        <v/>
      </c>
      <c r="G47" s="29"/>
      <c r="H47" s="69"/>
    </row>
    <row r="48" spans="1:8" ht="42.75" x14ac:dyDescent="0.2">
      <c r="A48" s="29">
        <v>9.4</v>
      </c>
      <c r="B48" s="29" t="str">
        <f>Source!E159</f>
        <v>9,4</v>
      </c>
      <c r="C48" s="69" t="str">
        <f>Source!G159</f>
        <v>Муфта из полипропилена PP-R, ГОСТ 32415-2013, комбинированная с металлом, под ключ, номинальное давление PN 25, номинальный диаметр DN 32 мм, наружная резьба 1''</v>
      </c>
      <c r="D48" s="29" t="s">
        <v>49</v>
      </c>
      <c r="E48" s="70">
        <f>Source!I159</f>
        <v>2</v>
      </c>
      <c r="F48" s="29" t="str">
        <f>Source!U125</f>
        <v/>
      </c>
      <c r="G48" s="29"/>
      <c r="H48" s="69"/>
    </row>
    <row r="49" spans="1:8" ht="28.5" x14ac:dyDescent="0.2">
      <c r="A49" s="29">
        <v>9.5</v>
      </c>
      <c r="B49" s="29" t="str">
        <f>Source!E161</f>
        <v>9,5</v>
      </c>
      <c r="C49" s="69" t="str">
        <f>Source!G161</f>
        <v>Узел трубопровода из стальных водогазопроводных оцинкованных труб, с гильзами, для водоснабжения, диаметр условного прохода 32 мм</v>
      </c>
      <c r="D49" s="29" t="s">
        <v>36</v>
      </c>
      <c r="E49" s="70">
        <f>Source!I161</f>
        <v>10</v>
      </c>
      <c r="F49" s="29" t="str">
        <f>Source!U125</f>
        <v/>
      </c>
      <c r="G49" s="29"/>
      <c r="H49" s="69"/>
    </row>
    <row r="50" spans="1:8" ht="42.75" x14ac:dyDescent="0.2">
      <c r="A50" s="29">
        <v>10</v>
      </c>
      <c r="B50" s="29" t="str">
        <f>Source!E163</f>
        <v>10</v>
      </c>
      <c r="C50" s="69" t="str">
        <f>Source!G163</f>
        <v>Клапан обратный общего назначения, латунный, с внутренней резьбой, температура до +100°С, номинальное давление PN 1,0 МПа, номинальный диаметр DN 32 мм</v>
      </c>
      <c r="D50" s="29" t="s">
        <v>49</v>
      </c>
      <c r="E50" s="70">
        <f>Source!I163</f>
        <v>1</v>
      </c>
      <c r="F50" s="29" t="str">
        <f>Source!U125</f>
        <v/>
      </c>
      <c r="G50" s="29">
        <f>Source!I163</f>
        <v>1</v>
      </c>
      <c r="H50" s="69"/>
    </row>
    <row r="51" spans="1:8" ht="28.5" x14ac:dyDescent="0.2">
      <c r="A51" s="29">
        <v>11</v>
      </c>
      <c r="B51" s="29" t="str">
        <f>Source!E169</f>
        <v>11</v>
      </c>
      <c r="C51" s="69" t="str">
        <f>Source!G169</f>
        <v>Гидравлическое испытание трубопроводов систем отопления, водопровода и горячего водоснабжения диаметром до 50 мм</v>
      </c>
      <c r="D51" s="29" t="s">
        <v>143</v>
      </c>
      <c r="E51" s="70">
        <f>Source!I169</f>
        <v>0.2</v>
      </c>
      <c r="F51" s="29" t="str">
        <f>Source!U125</f>
        <v/>
      </c>
      <c r="G51" s="29" t="str">
        <f>"=(10+"&amp;"10)/"&amp;"100"</f>
        <v>=(10+10)/100</v>
      </c>
      <c r="H51" s="69"/>
    </row>
    <row r="52" spans="1:8" ht="14.25" x14ac:dyDescent="0.2">
      <c r="A52" s="29">
        <v>12</v>
      </c>
      <c r="B52" s="29" t="str">
        <f>Source!E171</f>
        <v>12</v>
      </c>
      <c r="C52" s="69" t="str">
        <f>Source!G171</f>
        <v>Монтаж механизма исполнительного массой до 20 кг</v>
      </c>
      <c r="D52" s="29" t="s">
        <v>163</v>
      </c>
      <c r="E52" s="70">
        <f>Source!I171</f>
        <v>1</v>
      </c>
      <c r="F52" s="29" t="str">
        <f>Source!U125</f>
        <v/>
      </c>
      <c r="G52" s="29">
        <f>Source!I171</f>
        <v>1</v>
      </c>
      <c r="H52" s="69"/>
    </row>
    <row r="53" spans="1:8" ht="28.5" x14ac:dyDescent="0.2">
      <c r="A53" s="29">
        <v>12.1</v>
      </c>
      <c r="B53" s="29" t="str">
        <f>Source!E173</f>
        <v>12,1</v>
      </c>
      <c r="C53" s="69" t="str">
        <f>Source!G173</f>
        <v>Канализационная установка Q=1,67л//с; Н=6м; U=1х220В; N=0,3кВт САН-300 Профи</v>
      </c>
      <c r="D53" s="29" t="s">
        <v>49</v>
      </c>
      <c r="E53" s="70">
        <f>Source!I173</f>
        <v>1</v>
      </c>
      <c r="F53" s="29" t="str">
        <f>Source!U125</f>
        <v/>
      </c>
      <c r="G53" s="29"/>
      <c r="H53" s="69"/>
    </row>
    <row r="54" spans="1:8" ht="16.5" x14ac:dyDescent="0.25">
      <c r="A54" s="66" t="str">
        <f>CONCATENATE("Раздел: ", Source!G236)</f>
        <v>Раздел: Канализация хозяйственно-бытовая (К1) (Надземная часть. Стояки и отводы)</v>
      </c>
      <c r="B54" s="66"/>
      <c r="C54" s="66"/>
      <c r="D54" s="66"/>
      <c r="E54" s="66"/>
      <c r="F54" s="66"/>
      <c r="G54" s="66"/>
      <c r="H54" s="66"/>
    </row>
    <row r="55" spans="1:8" ht="16.5" x14ac:dyDescent="0.25">
      <c r="A55" s="66" t="str">
        <f>CONCATENATE("Подраздел: ", Source!G240)</f>
        <v>Подраздел: Монтажные работы</v>
      </c>
      <c r="B55" s="66"/>
      <c r="C55" s="66"/>
      <c r="D55" s="66"/>
      <c r="E55" s="66"/>
      <c r="F55" s="66"/>
      <c r="G55" s="66"/>
      <c r="H55" s="66"/>
    </row>
    <row r="56" spans="1:8" ht="28.5" x14ac:dyDescent="0.2">
      <c r="A56" s="29">
        <v>13</v>
      </c>
      <c r="B56" s="29" t="str">
        <f>Source!E244</f>
        <v>13</v>
      </c>
      <c r="C56" s="69" t="str">
        <f>Source!G244</f>
        <v>Прокладка трубопроводов канализации из ПВХ труб диаметром 100 мм - 150 мм</v>
      </c>
      <c r="D56" s="29" t="s">
        <v>25</v>
      </c>
      <c r="E56" s="70">
        <f>Source!I244</f>
        <v>2.13</v>
      </c>
      <c r="F56" s="29" t="str">
        <f>Source!U240</f>
        <v/>
      </c>
      <c r="G56" s="29" t="str">
        <f>"=213/"&amp;"100"</f>
        <v>=213/100</v>
      </c>
      <c r="H56" s="69"/>
    </row>
    <row r="57" spans="1:8" ht="28.5" x14ac:dyDescent="0.2">
      <c r="A57" s="29">
        <v>13.1</v>
      </c>
      <c r="B57" s="29" t="str">
        <f>Source!E246</f>
        <v>13,1</v>
      </c>
      <c r="C57" s="69" t="str">
        <f>Source!G246</f>
        <v>Заготовка трубная из непластифицированного поливинилхлорида, для внутренней канализации, без средств крепления, диаметр 110 мм</v>
      </c>
      <c r="D57" s="29" t="s">
        <v>36</v>
      </c>
      <c r="E57" s="70">
        <f>Source!I246</f>
        <v>213</v>
      </c>
      <c r="F57" s="29" t="str">
        <f>Source!U240</f>
        <v/>
      </c>
      <c r="G57" s="29"/>
      <c r="H57" s="69"/>
    </row>
    <row r="58" spans="1:8" ht="14.25" x14ac:dyDescent="0.2">
      <c r="A58" s="29">
        <v>13.2</v>
      </c>
      <c r="B58" s="29" t="str">
        <f>Source!E248</f>
        <v>13,2</v>
      </c>
      <c r="C58" s="69" t="str">
        <f>Source!G248</f>
        <v>Ревизия из полиэтилена, диаметр 110 мм</v>
      </c>
      <c r="D58" s="29" t="s">
        <v>49</v>
      </c>
      <c r="E58" s="70">
        <f>Source!I248</f>
        <v>19</v>
      </c>
      <c r="F58" s="29" t="str">
        <f>Source!U240</f>
        <v/>
      </c>
      <c r="G58" s="29"/>
      <c r="H58" s="69"/>
    </row>
    <row r="59" spans="1:8" ht="14.25" x14ac:dyDescent="0.2">
      <c r="A59" s="29">
        <v>13.3</v>
      </c>
      <c r="B59" s="29" t="str">
        <f>Source!E250</f>
        <v>13,3</v>
      </c>
      <c r="C59" s="69" t="str">
        <f>Source!G250</f>
        <v>Ревизия из полиэтилена, диаметр 110 мм /прочистки</v>
      </c>
      <c r="D59" s="29" t="s">
        <v>49</v>
      </c>
      <c r="E59" s="70">
        <f>Source!I250</f>
        <v>30</v>
      </c>
      <c r="F59" s="29" t="str">
        <f>Source!U240</f>
        <v/>
      </c>
      <c r="G59" s="29"/>
      <c r="H59" s="69"/>
    </row>
    <row r="60" spans="1:8" ht="14.25" x14ac:dyDescent="0.2">
      <c r="A60" s="29">
        <v>14</v>
      </c>
      <c r="B60" s="29" t="str">
        <f>Source!E252</f>
        <v>14</v>
      </c>
      <c r="C60" s="69" t="str">
        <f>Source!G252</f>
        <v>Прокладка трубопроводов канализации из ПВХ труб диаметром до 50 мм</v>
      </c>
      <c r="D60" s="29" t="s">
        <v>25</v>
      </c>
      <c r="E60" s="70">
        <f>Source!I252</f>
        <v>2.64</v>
      </c>
      <c r="F60" s="29" t="str">
        <f>Source!U240</f>
        <v/>
      </c>
      <c r="G60" s="29" t="str">
        <f>"=264/"&amp;"100"</f>
        <v>=264/100</v>
      </c>
      <c r="H60" s="69"/>
    </row>
    <row r="61" spans="1:8" ht="28.5" x14ac:dyDescent="0.2">
      <c r="A61" s="29">
        <v>14.1</v>
      </c>
      <c r="B61" s="29" t="str">
        <f>Source!E254</f>
        <v>14,1</v>
      </c>
      <c r="C61" s="69" t="str">
        <f>Source!G254</f>
        <v>Заготовка трубная из непластифицированного поливинилхлорида, для внутренней канализации, без средств крепления, диаметр 50 мм</v>
      </c>
      <c r="D61" s="29" t="s">
        <v>36</v>
      </c>
      <c r="E61" s="70">
        <f>Source!I254</f>
        <v>264</v>
      </c>
      <c r="F61" s="29" t="str">
        <f>Source!U240</f>
        <v/>
      </c>
      <c r="G61" s="29"/>
      <c r="H61" s="69"/>
    </row>
    <row r="62" spans="1:8" ht="28.5" x14ac:dyDescent="0.2">
      <c r="A62" s="29">
        <v>14.2</v>
      </c>
      <c r="B62" s="29" t="str">
        <f>Source!E256</f>
        <v>14,2</v>
      </c>
      <c r="C62" s="69" t="str">
        <f>Source!G256</f>
        <v>Ревизия из полиэтилена низкого давления, с крышкой, для канализации, диаметр 50 мм</v>
      </c>
      <c r="D62" s="29" t="s">
        <v>49</v>
      </c>
      <c r="E62" s="70">
        <f>Source!I256</f>
        <v>35</v>
      </c>
      <c r="F62" s="29" t="str">
        <f>Source!U240</f>
        <v/>
      </c>
      <c r="G62" s="29"/>
      <c r="H62" s="69"/>
    </row>
    <row r="63" spans="1:8" ht="28.5" x14ac:dyDescent="0.2">
      <c r="A63" s="29">
        <v>14.3</v>
      </c>
      <c r="B63" s="29" t="str">
        <f>Source!E258</f>
        <v>14,3</v>
      </c>
      <c r="C63" s="69" t="str">
        <f>Source!G258</f>
        <v>Ревизия из полиэтилена низкого давления, с крышкой, для канализации, диаметр 50 мм /прочистка</v>
      </c>
      <c r="D63" s="29" t="s">
        <v>49</v>
      </c>
      <c r="E63" s="70">
        <f>Source!I258</f>
        <v>13</v>
      </c>
      <c r="F63" s="29" t="str">
        <f>Source!U240</f>
        <v/>
      </c>
      <c r="G63" s="29"/>
      <c r="H63" s="69"/>
    </row>
    <row r="64" spans="1:8" ht="28.5" x14ac:dyDescent="0.2">
      <c r="A64" s="29">
        <v>15</v>
      </c>
      <c r="B64" s="29" t="str">
        <f>Source!E260</f>
        <v>15</v>
      </c>
      <c r="C64" s="69" t="str">
        <f>Source!G260</f>
        <v>Установка противопожарных муфт на канализационных стояках из полипропиленовых труб в междуэтажных перекрытиях, муфт обжимных</v>
      </c>
      <c r="D64" s="29" t="s">
        <v>75</v>
      </c>
      <c r="E64" s="70">
        <f>Source!I260</f>
        <v>0.97</v>
      </c>
      <c r="F64" s="29" t="str">
        <f>Source!U240</f>
        <v/>
      </c>
      <c r="G64" s="29" t="str">
        <f>"=(43+"&amp;"54)/"&amp;"100"</f>
        <v>=(43+54)/100</v>
      </c>
      <c r="H64" s="69"/>
    </row>
    <row r="65" spans="1:8" ht="28.5" x14ac:dyDescent="0.2">
      <c r="A65" s="29">
        <v>15.1</v>
      </c>
      <c r="B65" s="29" t="str">
        <f>Source!E262</f>
        <v>15,1</v>
      </c>
      <c r="C65" s="69" t="str">
        <f>Source!G262</f>
        <v>Муфта противопожарная из нержавеющей стали, с вкладышем из терморасширяющейся резины, для трубы диаметром 110 мм</v>
      </c>
      <c r="D65" s="29" t="s">
        <v>49</v>
      </c>
      <c r="E65" s="70">
        <f>Source!I262</f>
        <v>43</v>
      </c>
      <c r="F65" s="29" t="str">
        <f>Source!U240</f>
        <v/>
      </c>
      <c r="G65" s="29"/>
      <c r="H65" s="69"/>
    </row>
    <row r="66" spans="1:8" ht="28.5" x14ac:dyDescent="0.2">
      <c r="A66" s="29">
        <v>15.2</v>
      </c>
      <c r="B66" s="29" t="str">
        <f>Source!E264</f>
        <v>15,2</v>
      </c>
      <c r="C66" s="69" t="str">
        <f>Source!G264</f>
        <v>Муфта противопожарная из нержавеющей стали, с вкладышем из терморасширяющейся резины, для трубы диаметром 50 мм</v>
      </c>
      <c r="D66" s="29" t="s">
        <v>49</v>
      </c>
      <c r="E66" s="70">
        <f>Source!I264</f>
        <v>54</v>
      </c>
      <c r="F66" s="29" t="str">
        <f>Source!U240</f>
        <v/>
      </c>
      <c r="G66" s="29"/>
      <c r="H66" s="69"/>
    </row>
    <row r="67" spans="1:8" ht="14.25" x14ac:dyDescent="0.2">
      <c r="A67" s="29">
        <v>16</v>
      </c>
      <c r="B67" s="29" t="str">
        <f>Source!E266</f>
        <v>16</v>
      </c>
      <c r="C67" s="69" t="str">
        <f>Source!G266</f>
        <v>Установка прибора на резьбовых соединениях</v>
      </c>
      <c r="D67" s="29" t="s">
        <v>163</v>
      </c>
      <c r="E67" s="70">
        <f>Source!I266</f>
        <v>11</v>
      </c>
      <c r="F67" s="29" t="str">
        <f>Source!U240</f>
        <v/>
      </c>
      <c r="G67" s="29">
        <f>Source!I266</f>
        <v>11</v>
      </c>
      <c r="H67" s="69"/>
    </row>
    <row r="68" spans="1:8" ht="57" x14ac:dyDescent="0.2">
      <c r="A68" s="29">
        <v>16.100000000000001</v>
      </c>
      <c r="B68" s="29" t="str">
        <f>Source!E268</f>
        <v>16,1</v>
      </c>
      <c r="C68" s="69" t="str">
        <f>Source!G268</f>
        <v>Клапаны воздушные полипропиленовые для невентилируемых канализационных стояков c резиновой мембраной, двойной изолированной стенкой, уменьшителем, защитной сеткой, диаметры 50, 75, 110 мм</v>
      </c>
      <c r="D68" s="29" t="s">
        <v>49</v>
      </c>
      <c r="E68" s="70">
        <f>Source!I268</f>
        <v>11</v>
      </c>
      <c r="F68" s="29" t="str">
        <f>Source!U240</f>
        <v/>
      </c>
      <c r="G68" s="29"/>
      <c r="H68" s="69"/>
    </row>
    <row r="69" spans="1:8" ht="16.5" x14ac:dyDescent="0.25">
      <c r="A69" s="66" t="str">
        <f>CONCATENATE("Раздел: ", Source!G335)</f>
        <v>Раздел: Канализация производственная (К3) (подвал)</v>
      </c>
      <c r="B69" s="66"/>
      <c r="C69" s="66"/>
      <c r="D69" s="66"/>
      <c r="E69" s="66"/>
      <c r="F69" s="66"/>
      <c r="G69" s="66"/>
      <c r="H69" s="66"/>
    </row>
    <row r="70" spans="1:8" ht="16.5" x14ac:dyDescent="0.25">
      <c r="A70" s="66" t="str">
        <f>CONCATENATE("Подраздел: ", Source!G339)</f>
        <v>Подраздел: Монтажные работы</v>
      </c>
      <c r="B70" s="66"/>
      <c r="C70" s="66"/>
      <c r="D70" s="66"/>
      <c r="E70" s="66"/>
      <c r="F70" s="66"/>
      <c r="G70" s="66"/>
      <c r="H70" s="66"/>
    </row>
    <row r="71" spans="1:8" ht="28.5" x14ac:dyDescent="0.2">
      <c r="A71" s="29">
        <v>17</v>
      </c>
      <c r="B71" s="29" t="str">
        <f>Source!E343</f>
        <v>17</v>
      </c>
      <c r="C71" s="69" t="str">
        <f>Source!G343</f>
        <v>Прокладка трубопроводов канализации из чугунных безраструбных труб, диаметр 50 мм</v>
      </c>
      <c r="D71" s="29" t="s">
        <v>25</v>
      </c>
      <c r="E71" s="70">
        <f>Source!I343</f>
        <v>0.21</v>
      </c>
      <c r="F71" s="29" t="str">
        <f>Source!U339</f>
        <v/>
      </c>
      <c r="G71" s="29" t="str">
        <f>"=21/"&amp;"100"</f>
        <v>=21/100</v>
      </c>
      <c r="H71" s="69"/>
    </row>
    <row r="72" spans="1:8" ht="57" x14ac:dyDescent="0.2">
      <c r="A72" s="29">
        <v>17.100000000000001</v>
      </c>
      <c r="B72" s="29" t="str">
        <f>Source!E345</f>
        <v>17,1</v>
      </c>
      <c r="C72" s="69" t="str">
        <f>Source!G345</f>
        <v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50 мм</v>
      </c>
      <c r="D72" s="29" t="s">
        <v>36</v>
      </c>
      <c r="E72" s="70">
        <f>Source!I345</f>
        <v>21</v>
      </c>
      <c r="F72" s="29" t="str">
        <f>Source!U339</f>
        <v/>
      </c>
      <c r="G72" s="29"/>
      <c r="H72" s="69"/>
    </row>
    <row r="73" spans="1:8" ht="14.25" x14ac:dyDescent="0.2">
      <c r="A73" s="29">
        <v>17.2</v>
      </c>
      <c r="B73" s="29" t="str">
        <f>Source!E347</f>
        <v>17,2</v>
      </c>
      <c r="C73" s="69" t="str">
        <f>Source!G347</f>
        <v>Переходник с ПВХ/ПП на чугун 50/50</v>
      </c>
      <c r="D73" s="29" t="s">
        <v>49</v>
      </c>
      <c r="E73" s="70">
        <f>Source!I347</f>
        <v>18</v>
      </c>
      <c r="F73" s="29" t="str">
        <f>Source!U339</f>
        <v/>
      </c>
      <c r="G73" s="29"/>
      <c r="H73" s="69"/>
    </row>
    <row r="74" spans="1:8" ht="28.5" x14ac:dyDescent="0.2">
      <c r="A74" s="29">
        <v>18</v>
      </c>
      <c r="B74" s="29" t="str">
        <f>Source!E349</f>
        <v>18</v>
      </c>
      <c r="C74" s="69" t="str">
        <f>Source!G349</f>
        <v>Прокладка трубопроводов канализации из чугунных безраструбных труб, диаметр 100 мм</v>
      </c>
      <c r="D74" s="29" t="s">
        <v>25</v>
      </c>
      <c r="E74" s="70">
        <f>Source!I349</f>
        <v>0.78</v>
      </c>
      <c r="F74" s="29" t="str">
        <f>Source!U339</f>
        <v/>
      </c>
      <c r="G74" s="29" t="str">
        <f>"=78/"&amp;"100"</f>
        <v>=78/100</v>
      </c>
      <c r="H74" s="69"/>
    </row>
    <row r="75" spans="1:8" ht="57" x14ac:dyDescent="0.2">
      <c r="A75" s="29">
        <v>18.100000000000001</v>
      </c>
      <c r="B75" s="29" t="str">
        <f>Source!E351</f>
        <v>18,1</v>
      </c>
      <c r="C75" s="69" t="str">
        <f>Source!G351</f>
        <v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100 мм</v>
      </c>
      <c r="D75" s="29" t="s">
        <v>36</v>
      </c>
      <c r="E75" s="70">
        <f>Source!I351</f>
        <v>78</v>
      </c>
      <c r="F75" s="29" t="str">
        <f>Source!U339</f>
        <v/>
      </c>
      <c r="G75" s="29"/>
      <c r="H75" s="69"/>
    </row>
    <row r="76" spans="1:8" ht="14.25" x14ac:dyDescent="0.2">
      <c r="A76" s="29">
        <v>18.2</v>
      </c>
      <c r="B76" s="29" t="str">
        <f>Source!E353</f>
        <v>18,2</v>
      </c>
      <c r="C76" s="69" t="str">
        <f>Source!G353</f>
        <v>Ревизия чугунная, диаметр условного прохода 100 мм</v>
      </c>
      <c r="D76" s="29" t="s">
        <v>49</v>
      </c>
      <c r="E76" s="70">
        <f>Source!I353</f>
        <v>1</v>
      </c>
      <c r="F76" s="29" t="str">
        <f>Source!U339</f>
        <v/>
      </c>
      <c r="G76" s="29"/>
      <c r="H76" s="69"/>
    </row>
    <row r="77" spans="1:8" ht="14.25" x14ac:dyDescent="0.2">
      <c r="A77" s="29">
        <v>18.3</v>
      </c>
      <c r="B77" s="29" t="str">
        <f>Source!E355</f>
        <v>18,3</v>
      </c>
      <c r="C77" s="69" t="str">
        <f>Source!G355</f>
        <v>Ревизия чугунная, диаметр условного прохода 100 мм /прочистки</v>
      </c>
      <c r="D77" s="29" t="s">
        <v>49</v>
      </c>
      <c r="E77" s="70">
        <f>Source!I355</f>
        <v>4</v>
      </c>
      <c r="F77" s="29" t="str">
        <f>Source!U339</f>
        <v/>
      </c>
      <c r="G77" s="29"/>
      <c r="H77" s="69"/>
    </row>
    <row r="78" spans="1:8" ht="14.25" x14ac:dyDescent="0.2">
      <c r="A78" s="29">
        <v>18.399999999999999</v>
      </c>
      <c r="B78" s="29" t="str">
        <f>Source!E357</f>
        <v>18,4</v>
      </c>
      <c r="C78" s="69" t="str">
        <f>Source!G357</f>
        <v>Переходник с ПВХ/ПП на чугун 100/110</v>
      </c>
      <c r="D78" s="29" t="s">
        <v>49</v>
      </c>
      <c r="E78" s="70">
        <f>Source!I357</f>
        <v>11</v>
      </c>
      <c r="F78" s="29" t="str">
        <f>Source!U339</f>
        <v/>
      </c>
      <c r="G78" s="29"/>
      <c r="H78" s="69"/>
    </row>
    <row r="79" spans="1:8" ht="28.5" x14ac:dyDescent="0.2">
      <c r="A79" s="29">
        <v>19</v>
      </c>
      <c r="B79" s="29" t="str">
        <f>Source!E359</f>
        <v>19</v>
      </c>
      <c r="C79" s="69" t="str">
        <f>Source!G359</f>
        <v>Врезки в действующие внутренние сети трубопроводов канализации диаметром 100 мм</v>
      </c>
      <c r="D79" s="29" t="s">
        <v>70</v>
      </c>
      <c r="E79" s="70">
        <f>Source!I359</f>
        <v>1</v>
      </c>
      <c r="F79" s="29" t="str">
        <f>Source!U339</f>
        <v/>
      </c>
      <c r="G79" s="29">
        <f>Source!I359</f>
        <v>1</v>
      </c>
      <c r="H79" s="69"/>
    </row>
    <row r="80" spans="1:8" ht="28.5" x14ac:dyDescent="0.2">
      <c r="A80" s="29">
        <v>20</v>
      </c>
      <c r="B80" s="29" t="str">
        <f>Source!E361</f>
        <v>20</v>
      </c>
      <c r="C80" s="69" t="str">
        <f>Source!G361</f>
        <v>Установка противопожарных муфт на канализационных стояках из полипропиленовых труб в междуэтажных перекрытиях, муфт обжимных</v>
      </c>
      <c r="D80" s="29" t="s">
        <v>75</v>
      </c>
      <c r="E80" s="70">
        <f>Source!I361</f>
        <v>0.28999999999999998</v>
      </c>
      <c r="F80" s="29" t="str">
        <f>Source!U339</f>
        <v/>
      </c>
      <c r="G80" s="29" t="str">
        <f>"=(18+"&amp;"11)/"&amp;"100"</f>
        <v>=(18+11)/100</v>
      </c>
      <c r="H80" s="69"/>
    </row>
    <row r="81" spans="1:8" ht="28.5" x14ac:dyDescent="0.2">
      <c r="A81" s="29">
        <v>20.100000000000001</v>
      </c>
      <c r="B81" s="29" t="str">
        <f>Source!E363</f>
        <v>20,1</v>
      </c>
      <c r="C81" s="69" t="str">
        <f>Source!G363</f>
        <v>Муфта противопожарная из нержавеющей стали, с вкладышем из терморасширяющейся резины, для трубы диаметром 110 мм</v>
      </c>
      <c r="D81" s="29" t="s">
        <v>49</v>
      </c>
      <c r="E81" s="70">
        <f>Source!I363</f>
        <v>18</v>
      </c>
      <c r="F81" s="29" t="str">
        <f>Source!U339</f>
        <v/>
      </c>
      <c r="G81" s="29"/>
      <c r="H81" s="69"/>
    </row>
    <row r="82" spans="1:8" ht="28.5" x14ac:dyDescent="0.2">
      <c r="A82" s="29">
        <v>20.2</v>
      </c>
      <c r="B82" s="29" t="str">
        <f>Source!E365</f>
        <v>20,2</v>
      </c>
      <c r="C82" s="69" t="str">
        <f>Source!G365</f>
        <v>Муфта противопожарная из нержавеющей стали, с вкладышем из терморасширяющейся резины, для трубы диаметром 50 мм</v>
      </c>
      <c r="D82" s="29" t="s">
        <v>49</v>
      </c>
      <c r="E82" s="70">
        <f>Source!I365</f>
        <v>11</v>
      </c>
      <c r="F82" s="29" t="str">
        <f>Source!U339</f>
        <v/>
      </c>
      <c r="G82" s="29"/>
      <c r="H82" s="69"/>
    </row>
    <row r="83" spans="1:8" ht="16.5" x14ac:dyDescent="0.25">
      <c r="A83" s="66" t="str">
        <f>CONCATENATE("Раздел: ", Source!G428)</f>
        <v>Раздел: Канализация производственная напорная (К3н) (подвал)</v>
      </c>
      <c r="B83" s="66"/>
      <c r="C83" s="66"/>
      <c r="D83" s="66"/>
      <c r="E83" s="66"/>
      <c r="F83" s="66"/>
      <c r="G83" s="66"/>
      <c r="H83" s="66"/>
    </row>
    <row r="84" spans="1:8" ht="16.5" x14ac:dyDescent="0.25">
      <c r="A84" s="66" t="str">
        <f>CONCATENATE("Подраздел: ", Source!G432)</f>
        <v>Подраздел: Монтажные работы</v>
      </c>
      <c r="B84" s="66"/>
      <c r="C84" s="66"/>
      <c r="D84" s="66"/>
      <c r="E84" s="66"/>
      <c r="F84" s="66"/>
      <c r="G84" s="66"/>
      <c r="H84" s="66"/>
    </row>
    <row r="85" spans="1:8" ht="28.5" x14ac:dyDescent="0.2">
      <c r="A85" s="29">
        <v>21</v>
      </c>
      <c r="B85" s="29" t="str">
        <f>Source!E436</f>
        <v>21</v>
      </c>
      <c r="C85" s="69" t="str">
        <f>Source!G436</f>
        <v>Прокладка трубопроводов водоснабжения из стальных водогазопроводных оцинкованных труб диаметром 40 мм</v>
      </c>
      <c r="D85" s="29" t="s">
        <v>143</v>
      </c>
      <c r="E85" s="70">
        <f>Source!I436</f>
        <v>0.1</v>
      </c>
      <c r="F85" s="29" t="str">
        <f>Source!U432</f>
        <v/>
      </c>
      <c r="G85" s="29" t="str">
        <f>"=10/"&amp;"100"</f>
        <v>=10/100</v>
      </c>
      <c r="H85" s="69"/>
    </row>
    <row r="86" spans="1:8" ht="42.75" x14ac:dyDescent="0.2">
      <c r="A86" s="29">
        <v>21.1</v>
      </c>
      <c r="B86" s="29" t="str">
        <f>Source!E438</f>
        <v>21,1</v>
      </c>
      <c r="C86" s="69" t="str">
        <f>Source!G438</f>
        <v>Хомуты из оцинкованной стали с резиновыми прокладками для жесткого и скользящего крепления полипропиленовых труб, наружный диаметр 32 мм /ф40мм</v>
      </c>
      <c r="D86" s="29" t="s">
        <v>49</v>
      </c>
      <c r="E86" s="70">
        <f>Source!I438</f>
        <v>4</v>
      </c>
      <c r="F86" s="29" t="str">
        <f>Source!U432</f>
        <v/>
      </c>
      <c r="G86" s="29"/>
      <c r="H86" s="69"/>
    </row>
    <row r="87" spans="1:8" ht="28.5" x14ac:dyDescent="0.2">
      <c r="A87" s="29">
        <v>21.2</v>
      </c>
      <c r="B87" s="29" t="str">
        <f>Source!E440</f>
        <v>21,2</v>
      </c>
      <c r="C87" s="69" t="str">
        <f>Source!G440</f>
        <v>Кран шаровой, латунный, полнопроходной, муфтовый, 11б27п1, номинальное давление PN 1,6 МПа, номинальный диаметр DN 32 мм</v>
      </c>
      <c r="D87" s="29" t="s">
        <v>49</v>
      </c>
      <c r="E87" s="70">
        <f>Source!I440</f>
        <v>1</v>
      </c>
      <c r="F87" s="29" t="str">
        <f>Source!U432</f>
        <v/>
      </c>
      <c r="G87" s="29"/>
      <c r="H87" s="69"/>
    </row>
    <row r="88" spans="1:8" ht="28.5" x14ac:dyDescent="0.2">
      <c r="A88" s="29">
        <v>21.3</v>
      </c>
      <c r="B88" s="29" t="str">
        <f>Source!E442</f>
        <v>21,3</v>
      </c>
      <c r="C88" s="69" t="str">
        <f>Source!G442</f>
        <v>Узел трубопровода из стальных водогазопроводных оцинкованных труб, с гильзами, для водоснабжения, диаметр условного прохода 40 мм</v>
      </c>
      <c r="D88" s="29" t="s">
        <v>36</v>
      </c>
      <c r="E88" s="70">
        <f>Source!I442</f>
        <v>10</v>
      </c>
      <c r="F88" s="29" t="str">
        <f>Source!U432</f>
        <v/>
      </c>
      <c r="G88" s="29"/>
      <c r="H88" s="69"/>
    </row>
    <row r="89" spans="1:8" ht="42.75" x14ac:dyDescent="0.2">
      <c r="A89" s="29">
        <v>22</v>
      </c>
      <c r="B89" s="29" t="str">
        <f>Source!E444</f>
        <v>22</v>
      </c>
      <c r="C89" s="69" t="str">
        <f>Source!G444</f>
        <v>Клапан обратный общего назначения, латунный, с внутренней резьбой, температура до +100°С, номинальное давление PN 1,0 МПа, номинальный диаметр DN 32 мм</v>
      </c>
      <c r="D89" s="29" t="s">
        <v>49</v>
      </c>
      <c r="E89" s="70">
        <f>Source!I444</f>
        <v>1</v>
      </c>
      <c r="F89" s="29" t="str">
        <f>Source!U432</f>
        <v/>
      </c>
      <c r="G89" s="29">
        <f>Source!I444</f>
        <v>1</v>
      </c>
      <c r="H89" s="69"/>
    </row>
    <row r="90" spans="1:8" ht="28.5" x14ac:dyDescent="0.2">
      <c r="A90" s="29">
        <v>23</v>
      </c>
      <c r="B90" s="29" t="str">
        <f>Source!E450</f>
        <v>23</v>
      </c>
      <c r="C90" s="69" t="str">
        <f>Source!G450</f>
        <v>Гидравлическое испытание трубопроводов систем отопления, водопровода и горячего водоснабжения диаметром до 50 мм</v>
      </c>
      <c r="D90" s="29" t="s">
        <v>143</v>
      </c>
      <c r="E90" s="70">
        <f>Source!I450</f>
        <v>0.1</v>
      </c>
      <c r="F90" s="29" t="str">
        <f>Source!U432</f>
        <v/>
      </c>
      <c r="G90" s="29" t="str">
        <f>"=10/"&amp;"100"</f>
        <v>=10/100</v>
      </c>
      <c r="H90" s="69"/>
    </row>
    <row r="91" spans="1:8" ht="14.25" x14ac:dyDescent="0.2">
      <c r="A91" s="29">
        <v>24</v>
      </c>
      <c r="B91" s="29" t="str">
        <f>Source!E452</f>
        <v>24</v>
      </c>
      <c r="C91" s="69" t="str">
        <f>Source!G452</f>
        <v>Монтаж механизма исполнительного массой до 20 кг</v>
      </c>
      <c r="D91" s="29" t="s">
        <v>163</v>
      </c>
      <c r="E91" s="70">
        <f>Source!I452</f>
        <v>1</v>
      </c>
      <c r="F91" s="29" t="str">
        <f>Source!U432</f>
        <v/>
      </c>
      <c r="G91" s="29">
        <f>Source!I452</f>
        <v>1</v>
      </c>
      <c r="H91" s="69"/>
    </row>
    <row r="92" spans="1:8" ht="28.5" x14ac:dyDescent="0.2">
      <c r="A92" s="29">
        <v>24.1</v>
      </c>
      <c r="B92" s="29" t="str">
        <f>Source!E454</f>
        <v>24,1</v>
      </c>
      <c r="C92" s="69" t="str">
        <f>Source!G454</f>
        <v>Канализационная установка Q=1,67л//с; Н=6м; U=1х220В; N=0,3кВт САН-300 Профи</v>
      </c>
      <c r="D92" s="29" t="s">
        <v>49</v>
      </c>
      <c r="E92" s="70">
        <f>Source!I454</f>
        <v>1</v>
      </c>
      <c r="F92" s="29" t="str">
        <f>Source!U432</f>
        <v/>
      </c>
      <c r="G92" s="29"/>
      <c r="H92" s="69"/>
    </row>
    <row r="93" spans="1:8" ht="16.5" x14ac:dyDescent="0.25">
      <c r="A93" s="66" t="str">
        <f>CONCATENATE("Раздел: ", Source!G517)</f>
        <v>Раздел: Канализация производственная (К3) (Надземная часть. Стояки и отводы)</v>
      </c>
      <c r="B93" s="66"/>
      <c r="C93" s="66"/>
      <c r="D93" s="66"/>
      <c r="E93" s="66"/>
      <c r="F93" s="66"/>
      <c r="G93" s="66"/>
      <c r="H93" s="66"/>
    </row>
    <row r="94" spans="1:8" ht="16.5" x14ac:dyDescent="0.25">
      <c r="A94" s="66" t="str">
        <f>CONCATENATE("Подраздел: ", Source!G521)</f>
        <v>Подраздел: Монтажные работы</v>
      </c>
      <c r="B94" s="66"/>
      <c r="C94" s="66"/>
      <c r="D94" s="66"/>
      <c r="E94" s="66"/>
      <c r="F94" s="66"/>
      <c r="G94" s="66"/>
      <c r="H94" s="66"/>
    </row>
    <row r="95" spans="1:8" ht="14.25" x14ac:dyDescent="0.2">
      <c r="A95" s="29">
        <v>25</v>
      </c>
      <c r="B95" s="29" t="str">
        <f>Source!E525</f>
        <v>25</v>
      </c>
      <c r="C95" s="69" t="str">
        <f>Source!G525</f>
        <v>Прокладка трубопроводов канализации из ПВХ труб диаметром до 50 мм</v>
      </c>
      <c r="D95" s="29" t="s">
        <v>25</v>
      </c>
      <c r="E95" s="70">
        <f>Source!I525</f>
        <v>0.53</v>
      </c>
      <c r="F95" s="29" t="str">
        <f>Source!U521</f>
        <v/>
      </c>
      <c r="G95" s="29" t="str">
        <f>"=53/"&amp;"100"</f>
        <v>=53/100</v>
      </c>
      <c r="H95" s="69"/>
    </row>
    <row r="96" spans="1:8" ht="28.5" x14ac:dyDescent="0.2">
      <c r="A96" s="29">
        <v>25.1</v>
      </c>
      <c r="B96" s="29" t="str">
        <f>Source!E527</f>
        <v>25,1</v>
      </c>
      <c r="C96" s="69" t="str">
        <f>Source!G527</f>
        <v>Заготовка трубная из непластифицированного поливинилхлорида, для внутренней канализации, без средств крепления, диаметр 50 мм</v>
      </c>
      <c r="D96" s="29" t="s">
        <v>36</v>
      </c>
      <c r="E96" s="70">
        <f>Source!I527</f>
        <v>53</v>
      </c>
      <c r="F96" s="29" t="str">
        <f>Source!U521</f>
        <v/>
      </c>
      <c r="G96" s="29"/>
      <c r="H96" s="69"/>
    </row>
    <row r="97" spans="1:8" ht="28.5" x14ac:dyDescent="0.2">
      <c r="A97" s="29">
        <v>25.2</v>
      </c>
      <c r="B97" s="29" t="str">
        <f>Source!E529</f>
        <v>25,2</v>
      </c>
      <c r="C97" s="69" t="str">
        <f>Source!G529</f>
        <v>Ревизия из полиэтилена низкого давления, с крышкой, для канализации, диаметр 50 мм /прочистка</v>
      </c>
      <c r="D97" s="29" t="s">
        <v>49</v>
      </c>
      <c r="E97" s="70">
        <f>Source!I529</f>
        <v>11</v>
      </c>
      <c r="F97" s="29" t="str">
        <f>Source!U521</f>
        <v/>
      </c>
      <c r="G97" s="29"/>
      <c r="H97" s="69"/>
    </row>
    <row r="98" spans="1:8" ht="28.5" x14ac:dyDescent="0.2">
      <c r="A98" s="29">
        <v>26</v>
      </c>
      <c r="B98" s="29" t="str">
        <f>Source!E531</f>
        <v>26</v>
      </c>
      <c r="C98" s="69" t="str">
        <f>Source!G531</f>
        <v>Прокладка трубопроводов канализации из ПВХ труб диаметром 100 мм - 150 мм</v>
      </c>
      <c r="D98" s="29" t="s">
        <v>25</v>
      </c>
      <c r="E98" s="70">
        <f>Source!I531</f>
        <v>0.38</v>
      </c>
      <c r="F98" s="29" t="str">
        <f>Source!U521</f>
        <v/>
      </c>
      <c r="G98" s="29" t="str">
        <f>"=38/"&amp;"100"</f>
        <v>=38/100</v>
      </c>
      <c r="H98" s="69"/>
    </row>
    <row r="99" spans="1:8" ht="28.5" x14ac:dyDescent="0.2">
      <c r="A99" s="29">
        <v>26.1</v>
      </c>
      <c r="B99" s="29" t="str">
        <f>Source!E533</f>
        <v>26,1</v>
      </c>
      <c r="C99" s="69" t="str">
        <f>Source!G533</f>
        <v>Заготовка трубная из непластифицированного поливинилхлорида, для внутренней канализации, без средств крепления, диаметр 110 мм</v>
      </c>
      <c r="D99" s="29" t="s">
        <v>36</v>
      </c>
      <c r="E99" s="70">
        <f>Source!I533</f>
        <v>38</v>
      </c>
      <c r="F99" s="29" t="str">
        <f>Source!U521</f>
        <v/>
      </c>
      <c r="G99" s="29"/>
      <c r="H99" s="69"/>
    </row>
    <row r="100" spans="1:8" ht="14.25" x14ac:dyDescent="0.2">
      <c r="A100" s="29">
        <v>26.2</v>
      </c>
      <c r="B100" s="29" t="str">
        <f>Source!E535</f>
        <v>26,2</v>
      </c>
      <c r="C100" s="69" t="str">
        <f>Source!G535</f>
        <v>Ревизия из полиэтилена, диаметр 110 мм</v>
      </c>
      <c r="D100" s="29" t="s">
        <v>49</v>
      </c>
      <c r="E100" s="70">
        <f>Source!I535</f>
        <v>2</v>
      </c>
      <c r="F100" s="29" t="str">
        <f>Source!U521</f>
        <v/>
      </c>
      <c r="G100" s="29"/>
      <c r="H100" s="69"/>
    </row>
    <row r="101" spans="1:8" ht="14.25" x14ac:dyDescent="0.2">
      <c r="A101" s="29">
        <v>26.3</v>
      </c>
      <c r="B101" s="29" t="str">
        <f>Source!E537</f>
        <v>26,3</v>
      </c>
      <c r="C101" s="69" t="str">
        <f>Source!G537</f>
        <v>Ревизия из полиэтилена, диаметр 110 мм /прочистки</v>
      </c>
      <c r="D101" s="29" t="s">
        <v>49</v>
      </c>
      <c r="E101" s="70">
        <f>Source!I537</f>
        <v>10</v>
      </c>
      <c r="F101" s="29" t="str">
        <f>Source!U521</f>
        <v/>
      </c>
      <c r="G101" s="29"/>
      <c r="H101" s="69"/>
    </row>
    <row r="102" spans="1:8" ht="28.5" x14ac:dyDescent="0.2">
      <c r="A102" s="29">
        <v>27</v>
      </c>
      <c r="B102" s="29" t="str">
        <f>Source!E539</f>
        <v>27</v>
      </c>
      <c r="C102" s="69" t="str">
        <f>Source!G539</f>
        <v>Установка противопожарных муфт на канализационных стояках из полипропиленовых труб в междуэтажных перекрытиях, муфт обжимных</v>
      </c>
      <c r="D102" s="29" t="s">
        <v>75</v>
      </c>
      <c r="E102" s="70">
        <f>Source!I539</f>
        <v>0.03</v>
      </c>
      <c r="F102" s="29" t="str">
        <f>Source!U521</f>
        <v/>
      </c>
      <c r="G102" s="29" t="str">
        <f>"=3/"&amp;"100"</f>
        <v>=3/100</v>
      </c>
      <c r="H102" s="69"/>
    </row>
    <row r="103" spans="1:8" ht="28.5" x14ac:dyDescent="0.2">
      <c r="A103" s="29">
        <v>27.1</v>
      </c>
      <c r="B103" s="29" t="str">
        <f>Source!E541</f>
        <v>27,1</v>
      </c>
      <c r="C103" s="69" t="str">
        <f>Source!G541</f>
        <v>Муфта противопожарная из нержавеющей стали, с вкладышем из терморасширяющейся резины, для трубы диаметром 110 мм</v>
      </c>
      <c r="D103" s="29" t="s">
        <v>49</v>
      </c>
      <c r="E103" s="70">
        <f>Source!I541</f>
        <v>3</v>
      </c>
      <c r="F103" s="29" t="str">
        <f>Source!U521</f>
        <v/>
      </c>
      <c r="G103" s="29"/>
      <c r="H103" s="69"/>
    </row>
    <row r="104" spans="1:8" ht="16.5" x14ac:dyDescent="0.25">
      <c r="A104" s="66" t="str">
        <f>CONCATENATE("Раздел: ", Source!G604)</f>
        <v>Раздел: Санитарно-техническое оборудование</v>
      </c>
      <c r="B104" s="66"/>
      <c r="C104" s="66"/>
      <c r="D104" s="66"/>
      <c r="E104" s="66"/>
      <c r="F104" s="66"/>
      <c r="G104" s="66"/>
      <c r="H104" s="66"/>
    </row>
    <row r="105" spans="1:8" ht="16.5" x14ac:dyDescent="0.25">
      <c r="A105" s="66" t="str">
        <f>CONCATENATE("Подраздел: ", Source!G608)</f>
        <v>Подраздел: Монтажные работы</v>
      </c>
      <c r="B105" s="66"/>
      <c r="C105" s="66"/>
      <c r="D105" s="66"/>
      <c r="E105" s="66"/>
      <c r="F105" s="66"/>
      <c r="G105" s="66"/>
      <c r="H105" s="66"/>
    </row>
    <row r="106" spans="1:8" ht="14.25" x14ac:dyDescent="0.2">
      <c r="A106" s="29">
        <v>28</v>
      </c>
      <c r="B106" s="29" t="str">
        <f>Source!E612</f>
        <v>28</v>
      </c>
      <c r="C106" s="69" t="str">
        <f>Source!G612</f>
        <v>Установка подвесного унитаза</v>
      </c>
      <c r="D106" s="29" t="s">
        <v>299</v>
      </c>
      <c r="E106" s="70">
        <f>Source!I612</f>
        <v>36</v>
      </c>
      <c r="F106" s="29" t="str">
        <f>Source!U608</f>
        <v/>
      </c>
      <c r="G106" s="29">
        <f>Source!I612</f>
        <v>36</v>
      </c>
      <c r="H106" s="69"/>
    </row>
    <row r="107" spans="1:8" ht="28.5" x14ac:dyDescent="0.2">
      <c r="A107" s="29">
        <v>28.1</v>
      </c>
      <c r="B107" s="29" t="str">
        <f>Source!E614</f>
        <v>28,1</v>
      </c>
      <c r="C107" s="69" t="str">
        <f>Source!G614</f>
        <v>Унитаз керамический, подвесной для систем инсталляции, безободковый, с сидением микролифт, с горизонтальным выпуском</v>
      </c>
      <c r="D107" s="29" t="s">
        <v>304</v>
      </c>
      <c r="E107" s="70">
        <f>Source!I614</f>
        <v>36</v>
      </c>
      <c r="F107" s="29" t="str">
        <f>Source!U608</f>
        <v/>
      </c>
      <c r="G107" s="29"/>
      <c r="H107" s="69"/>
    </row>
    <row r="108" spans="1:8" ht="28.5" x14ac:dyDescent="0.2">
      <c r="A108" s="29">
        <v>28.2</v>
      </c>
      <c r="B108" s="29" t="str">
        <f>Source!E616</f>
        <v>28,2</v>
      </c>
      <c r="C108" s="69" t="str">
        <f>Source!G616</f>
        <v>Отвод из поливинилхлорида гофрированный для унитаза, диаметр 110 мм</v>
      </c>
      <c r="D108" s="29" t="s">
        <v>49</v>
      </c>
      <c r="E108" s="70">
        <f>Source!I616</f>
        <v>36</v>
      </c>
      <c r="F108" s="29" t="str">
        <f>Source!U608</f>
        <v/>
      </c>
      <c r="G108" s="29"/>
      <c r="H108" s="69"/>
    </row>
    <row r="109" spans="1:8" ht="14.25" x14ac:dyDescent="0.2">
      <c r="A109" s="29">
        <v>28.3</v>
      </c>
      <c r="B109" s="29" t="str">
        <f>Source!E618</f>
        <v>28,3</v>
      </c>
      <c r="C109" s="69" t="str">
        <f>Source!G618</f>
        <v>Манжета резиновая, ступенчатая или конусная, для унитазов</v>
      </c>
      <c r="D109" s="29" t="s">
        <v>49</v>
      </c>
      <c r="E109" s="70">
        <f>Source!I618</f>
        <v>36</v>
      </c>
      <c r="F109" s="29" t="str">
        <f>Source!U608</f>
        <v/>
      </c>
      <c r="G109" s="29"/>
      <c r="H109" s="69"/>
    </row>
    <row r="110" spans="1:8" ht="14.25" x14ac:dyDescent="0.2">
      <c r="A110" s="29">
        <v>29</v>
      </c>
      <c r="B110" s="29" t="str">
        <f>Source!E620</f>
        <v>29</v>
      </c>
      <c r="C110" s="69" t="str">
        <f>Source!G620</f>
        <v>Установка комплекта инсталляции</v>
      </c>
      <c r="D110" s="29" t="s">
        <v>299</v>
      </c>
      <c r="E110" s="70">
        <f>Source!I620</f>
        <v>36</v>
      </c>
      <c r="F110" s="29" t="str">
        <f>Source!U608</f>
        <v/>
      </c>
      <c r="G110" s="29">
        <f>Source!I620</f>
        <v>36</v>
      </c>
      <c r="H110" s="69"/>
    </row>
    <row r="111" spans="1:8" ht="42.75" x14ac:dyDescent="0.2">
      <c r="A111" s="29">
        <v>29.1</v>
      </c>
      <c r="B111" s="29" t="str">
        <f>Source!E622</f>
        <v>29,1</v>
      </c>
      <c r="C111" s="69" t="str">
        <f>Source!G622</f>
        <v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v>
      </c>
      <c r="D111" s="29" t="s">
        <v>304</v>
      </c>
      <c r="E111" s="70">
        <f>Source!I622</f>
        <v>36</v>
      </c>
      <c r="F111" s="29" t="str">
        <f>Source!U608</f>
        <v/>
      </c>
      <c r="G111" s="29"/>
      <c r="H111" s="69"/>
    </row>
    <row r="112" spans="1:8" ht="14.25" x14ac:dyDescent="0.2">
      <c r="A112" s="29">
        <v>30</v>
      </c>
      <c r="B112" s="29" t="str">
        <f>Source!E624</f>
        <v>30</v>
      </c>
      <c r="C112" s="69" t="str">
        <f>Source!G624</f>
        <v>Установка подвесного унитаза</v>
      </c>
      <c r="D112" s="29" t="s">
        <v>299</v>
      </c>
      <c r="E112" s="70">
        <f>Source!I624</f>
        <v>1</v>
      </c>
      <c r="F112" s="29" t="str">
        <f>Source!U608</f>
        <v/>
      </c>
      <c r="G112" s="29">
        <f>Source!I624</f>
        <v>1</v>
      </c>
      <c r="H112" s="69"/>
    </row>
    <row r="113" spans="1:8" ht="42.75" x14ac:dyDescent="0.2">
      <c r="A113" s="29">
        <v>30.1</v>
      </c>
      <c r="B113" s="29" t="str">
        <f>Source!E626</f>
        <v>30,1</v>
      </c>
      <c r="C113" s="69" t="str">
        <f>Source!G626</f>
        <v>Унитаз керамический, подвесной для систем инсталляции, безободковый, с сидением, с горизонтальным выпуском, для маломобильных групп населения</v>
      </c>
      <c r="D113" s="29" t="s">
        <v>304</v>
      </c>
      <c r="E113" s="70">
        <f>Source!I626</f>
        <v>1</v>
      </c>
      <c r="F113" s="29" t="str">
        <f>Source!U608</f>
        <v/>
      </c>
      <c r="G113" s="29"/>
      <c r="H113" s="69"/>
    </row>
    <row r="114" spans="1:8" ht="28.5" x14ac:dyDescent="0.2">
      <c r="A114" s="29">
        <v>30.2</v>
      </c>
      <c r="B114" s="29" t="str">
        <f>Source!E628</f>
        <v>30,2</v>
      </c>
      <c r="C114" s="69" t="str">
        <f>Source!G628</f>
        <v>Отвод из поливинилхлорида гофрированный для унитаза, диаметр 110 мм</v>
      </c>
      <c r="D114" s="29" t="s">
        <v>49</v>
      </c>
      <c r="E114" s="70">
        <f>Source!I628</f>
        <v>1</v>
      </c>
      <c r="F114" s="29" t="str">
        <f>Source!U608</f>
        <v/>
      </c>
      <c r="G114" s="29"/>
      <c r="H114" s="69"/>
    </row>
    <row r="115" spans="1:8" ht="14.25" x14ac:dyDescent="0.2">
      <c r="A115" s="29">
        <v>30.3</v>
      </c>
      <c r="B115" s="29" t="str">
        <f>Source!E630</f>
        <v>30,3</v>
      </c>
      <c r="C115" s="69" t="str">
        <f>Source!G630</f>
        <v>Манжета резиновая, ступенчатая или конусная, для унитазов</v>
      </c>
      <c r="D115" s="29" t="s">
        <v>49</v>
      </c>
      <c r="E115" s="70">
        <f>Source!I630</f>
        <v>1</v>
      </c>
      <c r="F115" s="29" t="str">
        <f>Source!U608</f>
        <v/>
      </c>
      <c r="G115" s="29"/>
      <c r="H115" s="69"/>
    </row>
    <row r="116" spans="1:8" ht="14.25" x14ac:dyDescent="0.2">
      <c r="A116" s="29">
        <v>31</v>
      </c>
      <c r="B116" s="29" t="str">
        <f>Source!E632</f>
        <v>31</v>
      </c>
      <c r="C116" s="69" t="str">
        <f>Source!G632</f>
        <v>Установка комплекта инсталляции для маломобильных групп населения</v>
      </c>
      <c r="D116" s="29" t="s">
        <v>299</v>
      </c>
      <c r="E116" s="70">
        <f>Source!I632</f>
        <v>1</v>
      </c>
      <c r="F116" s="29" t="str">
        <f>Source!U608</f>
        <v/>
      </c>
      <c r="G116" s="29">
        <f>Source!I632</f>
        <v>1</v>
      </c>
      <c r="H116" s="69"/>
    </row>
    <row r="117" spans="1:8" ht="57" x14ac:dyDescent="0.2">
      <c r="A117" s="29">
        <v>31.1</v>
      </c>
      <c r="B117" s="29" t="str">
        <f>Source!E634</f>
        <v>31,1</v>
      </c>
      <c r="C117" s="69" t="str">
        <f>Source!G634</f>
        <v>Система инсталляции рамного типа, для подвесных унитазов, с клавишей, два режима, объем смывного бака 9 литров, ширина 900 мм, глубина 165 мм, высота 1130 мм, с крепежными элементами, для маломобильных групп населения</v>
      </c>
      <c r="D117" s="29" t="s">
        <v>304</v>
      </c>
      <c r="E117" s="70">
        <f>Source!I634</f>
        <v>1</v>
      </c>
      <c r="F117" s="29" t="str">
        <f>Source!U608</f>
        <v/>
      </c>
      <c r="G117" s="29"/>
      <c r="H117" s="69"/>
    </row>
    <row r="118" spans="1:8" ht="14.25" x14ac:dyDescent="0.2">
      <c r="A118" s="29">
        <v>32</v>
      </c>
      <c r="B118" s="29" t="str">
        <f>Source!E636</f>
        <v>32</v>
      </c>
      <c r="C118" s="69" t="str">
        <f>Source!G636</f>
        <v>Установка раковин (умывальников) керамических</v>
      </c>
      <c r="D118" s="29" t="s">
        <v>341</v>
      </c>
      <c r="E118" s="70">
        <f>Source!I636</f>
        <v>0.1</v>
      </c>
      <c r="F118" s="29" t="str">
        <f>Source!U608</f>
        <v/>
      </c>
      <c r="G118" s="29" t="str">
        <f>"=1/"&amp;"10"</f>
        <v>=1/10</v>
      </c>
      <c r="H118" s="69"/>
    </row>
    <row r="119" spans="1:8" ht="14.25" x14ac:dyDescent="0.2">
      <c r="A119" s="29">
        <v>32.1</v>
      </c>
      <c r="B119" s="29" t="str">
        <f>Source!E638</f>
        <v>32,1</v>
      </c>
      <c r="C119" s="69" t="str">
        <f>Source!G638</f>
        <v>Сифон бутылочный латунный</v>
      </c>
      <c r="D119" s="29" t="s">
        <v>49</v>
      </c>
      <c r="E119" s="70">
        <f>Source!I638</f>
        <v>1</v>
      </c>
      <c r="F119" s="29" t="str">
        <f>Source!U608</f>
        <v/>
      </c>
      <c r="G119" s="29"/>
      <c r="H119" s="69"/>
    </row>
    <row r="120" spans="1:8" ht="28.5" x14ac:dyDescent="0.2">
      <c r="A120" s="29">
        <v>32.200000000000003</v>
      </c>
      <c r="B120" s="29" t="str">
        <f>Source!E640</f>
        <v>32,2</v>
      </c>
      <c r="C120" s="69" t="str">
        <f>Source!G640</f>
        <v>Умывальник для маломобильных граждан с выпуском ВсУ и сифоном. Форма прямоугольная с выемкой на фронтальной поверхности</v>
      </c>
      <c r="D120" s="29" t="s">
        <v>49</v>
      </c>
      <c r="E120" s="70">
        <f>Source!I640</f>
        <v>1</v>
      </c>
      <c r="F120" s="29" t="str">
        <f>Source!U608</f>
        <v/>
      </c>
      <c r="G120" s="29"/>
      <c r="H120" s="69"/>
    </row>
    <row r="121" spans="1:8" ht="14.25" x14ac:dyDescent="0.2">
      <c r="A121" s="29">
        <v>33</v>
      </c>
      <c r="B121" s="29" t="str">
        <f>Source!E642</f>
        <v>33</v>
      </c>
      <c r="C121" s="69" t="str">
        <f>Source!G642</f>
        <v>Установка писсуаров настенных (одиночных)</v>
      </c>
      <c r="D121" s="29" t="s">
        <v>299</v>
      </c>
      <c r="E121" s="70">
        <f>Source!I642</f>
        <v>12</v>
      </c>
      <c r="F121" s="29" t="str">
        <f>Source!U608</f>
        <v/>
      </c>
      <c r="G121" s="29">
        <f>Source!I642</f>
        <v>12</v>
      </c>
      <c r="H121" s="69"/>
    </row>
    <row r="122" spans="1:8" ht="28.5" x14ac:dyDescent="0.2">
      <c r="A122" s="29">
        <v>33.1</v>
      </c>
      <c r="B122" s="29" t="str">
        <f>Source!E644</f>
        <v>33,1</v>
      </c>
      <c r="C122" s="69" t="str">
        <f>Source!G644</f>
        <v>Кран писсуарный, латунный, настенный, с пластиковыми ручками, номинальный диаметр DN 15 мм</v>
      </c>
      <c r="D122" s="29" t="s">
        <v>49</v>
      </c>
      <c r="E122" s="70">
        <f>Source!I644</f>
        <v>12</v>
      </c>
      <c r="F122" s="29" t="str">
        <f>Source!U608</f>
        <v/>
      </c>
      <c r="G122" s="29"/>
      <c r="H122" s="69"/>
    </row>
    <row r="123" spans="1:8" ht="14.25" x14ac:dyDescent="0.2">
      <c r="A123" s="29">
        <v>33.200000000000003</v>
      </c>
      <c r="B123" s="29" t="str">
        <f>Source!E646</f>
        <v>33,2</v>
      </c>
      <c r="C123" s="69" t="str">
        <f>Source!G646</f>
        <v>Писсуар подвесной в комплекте с арматурой</v>
      </c>
      <c r="D123" s="29" t="s">
        <v>49</v>
      </c>
      <c r="E123" s="70">
        <f>Source!I646</f>
        <v>12</v>
      </c>
      <c r="F123" s="29" t="str">
        <f>Source!U608</f>
        <v/>
      </c>
      <c r="G123" s="29"/>
      <c r="H123" s="69"/>
    </row>
    <row r="124" spans="1:8" ht="14.25" x14ac:dyDescent="0.2">
      <c r="A124" s="29">
        <v>34</v>
      </c>
      <c r="B124" s="29" t="str">
        <f>Source!E648</f>
        <v>34</v>
      </c>
      <c r="C124" s="69" t="str">
        <f>Source!G648</f>
        <v>Установка комплекта инсталляции</v>
      </c>
      <c r="D124" s="29" t="s">
        <v>299</v>
      </c>
      <c r="E124" s="70">
        <f>Source!I648</f>
        <v>12</v>
      </c>
      <c r="F124" s="29" t="str">
        <f>Source!U608</f>
        <v/>
      </c>
      <c r="G124" s="29">
        <f>Source!I648</f>
        <v>12</v>
      </c>
      <c r="H124" s="69"/>
    </row>
    <row r="125" spans="1:8" ht="14.25" x14ac:dyDescent="0.2">
      <c r="A125" s="29">
        <v>34.1</v>
      </c>
      <c r="B125" s="29" t="str">
        <f>Source!E650</f>
        <v>34,1</v>
      </c>
      <c r="C125" s="69" t="str">
        <f>Source!G650</f>
        <v>Инсталляция для подвесного унитаза</v>
      </c>
      <c r="D125" s="29" t="s">
        <v>49</v>
      </c>
      <c r="E125" s="70">
        <f>Source!I650</f>
        <v>12</v>
      </c>
      <c r="F125" s="29" t="str">
        <f>Source!U608</f>
        <v/>
      </c>
      <c r="G125" s="29"/>
      <c r="H125" s="69"/>
    </row>
    <row r="126" spans="1:8" ht="28.5" x14ac:dyDescent="0.2">
      <c r="A126" s="29">
        <v>35</v>
      </c>
      <c r="B126" s="29" t="str">
        <f>Source!E652</f>
        <v>35</v>
      </c>
      <c r="C126" s="69" t="str">
        <f>Source!G652</f>
        <v>Установка трапов диаметром 50 мм Инсталляция для подвесного унитаза</v>
      </c>
      <c r="D126" s="29" t="s">
        <v>299</v>
      </c>
      <c r="E126" s="70">
        <f>Source!I652</f>
        <v>6</v>
      </c>
      <c r="F126" s="29" t="str">
        <f>Source!U608</f>
        <v/>
      </c>
      <c r="G126" s="29">
        <f>Source!I652</f>
        <v>6</v>
      </c>
      <c r="H126" s="69"/>
    </row>
    <row r="127" spans="1:8" ht="42.75" x14ac:dyDescent="0.2">
      <c r="A127" s="29">
        <v>35.1</v>
      </c>
      <c r="B127" s="29" t="str">
        <f>Source!E654</f>
        <v>35,1</v>
      </c>
      <c r="C127" s="69" t="str">
        <f>Source!G654</f>
        <v>Душевой лоток (пристенная установка) для линейного отведения воды с «сухим» сифоном DN50, с материалом для монтажа, с подрамником из нержавеющей стали с решеткой</v>
      </c>
      <c r="D127" s="29" t="s">
        <v>49</v>
      </c>
      <c r="E127" s="70">
        <f>Source!I654</f>
        <v>6</v>
      </c>
      <c r="F127" s="29" t="str">
        <f>Source!U608</f>
        <v/>
      </c>
      <c r="G127" s="29"/>
      <c r="H127" s="69"/>
    </row>
    <row r="128" spans="1:8" ht="14.25" x14ac:dyDescent="0.2">
      <c r="A128" s="29">
        <v>36</v>
      </c>
      <c r="B128" s="29" t="str">
        <f>Source!E656</f>
        <v>36</v>
      </c>
      <c r="C128" s="69" t="str">
        <f>Source!G656</f>
        <v>Установка раковин (умывальников) керамических</v>
      </c>
      <c r="D128" s="29" t="s">
        <v>341</v>
      </c>
      <c r="E128" s="70">
        <f>Source!I656</f>
        <v>0.9</v>
      </c>
      <c r="F128" s="29" t="str">
        <f>Source!U608</f>
        <v/>
      </c>
      <c r="G128" s="29" t="str">
        <f>"=9/"&amp;"10"</f>
        <v>=9/10</v>
      </c>
      <c r="H128" s="69"/>
    </row>
    <row r="129" spans="1:8" ht="14.25" x14ac:dyDescent="0.2">
      <c r="A129" s="29">
        <v>36.1</v>
      </c>
      <c r="B129" s="29" t="str">
        <f>Source!E658</f>
        <v>36,1</v>
      </c>
      <c r="C129" s="69" t="str">
        <f>Source!G658</f>
        <v>Сифон бутылочный латунный</v>
      </c>
      <c r="D129" s="29" t="s">
        <v>49</v>
      </c>
      <c r="E129" s="70">
        <f>Source!I658</f>
        <v>9</v>
      </c>
      <c r="F129" s="29" t="str">
        <f>Source!U608</f>
        <v/>
      </c>
      <c r="G129" s="29"/>
      <c r="H129" s="69"/>
    </row>
    <row r="130" spans="1:8" ht="14.25" x14ac:dyDescent="0.2">
      <c r="A130" s="29">
        <v>36.200000000000003</v>
      </c>
      <c r="B130" s="29" t="str">
        <f>Source!E660</f>
        <v>36,2</v>
      </c>
      <c r="C130" s="69" t="str">
        <f>Source!G660</f>
        <v>Выпуск пластмассовый к санитарно-техническим приборам</v>
      </c>
      <c r="D130" s="29" t="s">
        <v>49</v>
      </c>
      <c r="E130" s="70">
        <f>Source!I660</f>
        <v>9</v>
      </c>
      <c r="F130" s="29" t="str">
        <f>Source!U608</f>
        <v/>
      </c>
      <c r="G130" s="29"/>
      <c r="H130" s="69"/>
    </row>
    <row r="131" spans="1:8" ht="14.25" x14ac:dyDescent="0.2">
      <c r="A131" s="29">
        <v>36.299999999999997</v>
      </c>
      <c r="B131" s="29" t="str">
        <f>Source!E662</f>
        <v>36,3</v>
      </c>
      <c r="C131" s="69" t="str">
        <f>Source!G662</f>
        <v>Раковина/умывальник с выпуском ВсУ и сифоном  СБУ (с/у )</v>
      </c>
      <c r="D131" s="29" t="s">
        <v>49</v>
      </c>
      <c r="E131" s="70">
        <f>Source!I662</f>
        <v>9</v>
      </c>
      <c r="F131" s="29" t="str">
        <f>Source!U608</f>
        <v/>
      </c>
      <c r="G131" s="29"/>
      <c r="H131" s="69"/>
    </row>
    <row r="132" spans="1:8" ht="14.25" x14ac:dyDescent="0.2">
      <c r="A132" s="29">
        <v>36.4</v>
      </c>
      <c r="B132" s="29" t="str">
        <f>Source!E664</f>
        <v>36,4</v>
      </c>
      <c r="C132" s="69" t="str">
        <f>Source!G664</f>
        <v>Настенный полупьедестал</v>
      </c>
      <c r="D132" s="29" t="s">
        <v>49</v>
      </c>
      <c r="E132" s="70">
        <f>Source!I664</f>
        <v>9</v>
      </c>
      <c r="F132" s="29" t="str">
        <f>Source!U608</f>
        <v/>
      </c>
      <c r="G132" s="29"/>
      <c r="H132" s="69"/>
    </row>
    <row r="133" spans="1:8" ht="14.25" x14ac:dyDescent="0.2">
      <c r="A133" s="29">
        <v>37</v>
      </c>
      <c r="B133" s="29" t="str">
        <f>Source!E666</f>
        <v>37</v>
      </c>
      <c r="C133" s="69" t="str">
        <f>Source!G666</f>
        <v>Установка трапов диаметром 50 мм</v>
      </c>
      <c r="D133" s="29" t="s">
        <v>299</v>
      </c>
      <c r="E133" s="70">
        <f>Source!I666</f>
        <v>7</v>
      </c>
      <c r="F133" s="29" t="str">
        <f>Source!U608</f>
        <v/>
      </c>
      <c r="G133" s="29">
        <f>Source!I666</f>
        <v>7</v>
      </c>
      <c r="H133" s="69"/>
    </row>
    <row r="134" spans="1:8" ht="28.5" x14ac:dyDescent="0.2">
      <c r="A134" s="29">
        <v>37.1</v>
      </c>
      <c r="B134" s="29" t="str">
        <f>Source!E668</f>
        <v>37,1</v>
      </c>
      <c r="C134" s="69" t="str">
        <f>Source!G668</f>
        <v>Трап полиэтиленовый с вертикальным отводом, с решеткой из нержавеющей стали, условный диаметр 50/75/110</v>
      </c>
      <c r="D134" s="29" t="s">
        <v>304</v>
      </c>
      <c r="E134" s="70">
        <f>Source!I668</f>
        <v>7</v>
      </c>
      <c r="F134" s="29" t="str">
        <f>Source!U608</f>
        <v/>
      </c>
      <c r="G134" s="29"/>
      <c r="H134" s="69"/>
    </row>
    <row r="135" spans="1:8" ht="14.25" x14ac:dyDescent="0.2">
      <c r="A135" s="29">
        <v>38</v>
      </c>
      <c r="B135" s="29" t="str">
        <f>Source!E670</f>
        <v>38</v>
      </c>
      <c r="C135" s="69" t="str">
        <f>Source!G670</f>
        <v>Установка раковин (умывальников) керамических</v>
      </c>
      <c r="D135" s="29" t="s">
        <v>341</v>
      </c>
      <c r="E135" s="70">
        <f>Source!I670</f>
        <v>0.7</v>
      </c>
      <c r="F135" s="29" t="str">
        <f>Source!U608</f>
        <v/>
      </c>
      <c r="G135" s="29" t="str">
        <f>"=7/"&amp;"10"</f>
        <v>=7/10</v>
      </c>
      <c r="H135" s="69"/>
    </row>
    <row r="136" spans="1:8" ht="14.25" x14ac:dyDescent="0.2">
      <c r="A136" s="29">
        <v>38.1</v>
      </c>
      <c r="B136" s="29" t="str">
        <f>Source!E672</f>
        <v>38,1</v>
      </c>
      <c r="C136" s="69" t="str">
        <f>Source!G672</f>
        <v>Сифон бутылочный латунный</v>
      </c>
      <c r="D136" s="29" t="s">
        <v>49</v>
      </c>
      <c r="E136" s="70">
        <f>Source!I672</f>
        <v>7</v>
      </c>
      <c r="F136" s="29" t="str">
        <f>Source!U608</f>
        <v/>
      </c>
      <c r="G136" s="29"/>
      <c r="H136" s="69"/>
    </row>
    <row r="137" spans="1:8" ht="14.25" x14ac:dyDescent="0.2">
      <c r="A137" s="29">
        <v>38.200000000000003</v>
      </c>
      <c r="B137" s="29" t="str">
        <f>Source!E674</f>
        <v>38,2</v>
      </c>
      <c r="C137" s="69" t="str">
        <f>Source!G674</f>
        <v>Выпуск пластмассовый к санитарно-техническим приборам</v>
      </c>
      <c r="D137" s="29" t="s">
        <v>49</v>
      </c>
      <c r="E137" s="70">
        <f>Source!I674</f>
        <v>7</v>
      </c>
      <c r="F137" s="29" t="str">
        <f>Source!U608</f>
        <v/>
      </c>
      <c r="G137" s="29"/>
      <c r="H137" s="69"/>
    </row>
    <row r="138" spans="1:8" ht="14.25" x14ac:dyDescent="0.2">
      <c r="A138" s="29">
        <v>38.299999999999997</v>
      </c>
      <c r="B138" s="29" t="str">
        <f>Source!E676</f>
        <v>38,3</v>
      </c>
      <c r="C138" s="69" t="str">
        <f>Source!G676</f>
        <v>Раковина/умывальник с выпуском ВсУ и сифоном  СБУ (с/у )</v>
      </c>
      <c r="D138" s="29" t="s">
        <v>49</v>
      </c>
      <c r="E138" s="70">
        <f>Source!I676</f>
        <v>7</v>
      </c>
      <c r="F138" s="29" t="str">
        <f>Source!U608</f>
        <v/>
      </c>
      <c r="G138" s="29"/>
      <c r="H138" s="69"/>
    </row>
    <row r="139" spans="1:8" ht="14.25" x14ac:dyDescent="0.2">
      <c r="A139" s="29">
        <v>38.4</v>
      </c>
      <c r="B139" s="29" t="str">
        <f>Source!E678</f>
        <v>38,4</v>
      </c>
      <c r="C139" s="69" t="str">
        <f>Source!G678</f>
        <v>Настенный полупьедестал</v>
      </c>
      <c r="D139" s="29" t="s">
        <v>49</v>
      </c>
      <c r="E139" s="70">
        <f>Source!I678</f>
        <v>7</v>
      </c>
      <c r="F139" s="29" t="str">
        <f>Source!U608</f>
        <v/>
      </c>
      <c r="G139" s="29"/>
      <c r="H139" s="69"/>
    </row>
    <row r="140" spans="1:8" ht="14.25" x14ac:dyDescent="0.2">
      <c r="A140" s="29">
        <v>39</v>
      </c>
      <c r="B140" s="29" t="str">
        <f>Source!E680</f>
        <v>39</v>
      </c>
      <c r="C140" s="69" t="str">
        <f>Source!G680</f>
        <v>Установка моек на два отделения</v>
      </c>
      <c r="D140" s="29" t="s">
        <v>299</v>
      </c>
      <c r="E140" s="70">
        <f>Source!I680</f>
        <v>2</v>
      </c>
      <c r="F140" s="29" t="str">
        <f>Source!U608</f>
        <v/>
      </c>
      <c r="G140" s="29">
        <f>Source!I680</f>
        <v>2</v>
      </c>
      <c r="H140" s="69"/>
    </row>
    <row r="141" spans="1:8" ht="14.25" x14ac:dyDescent="0.2">
      <c r="A141" s="29">
        <v>40</v>
      </c>
      <c r="B141" s="29" t="str">
        <f>Source!E682</f>
        <v>40</v>
      </c>
      <c r="C141" s="69" t="str">
        <f>Source!G682</f>
        <v>Мойка из нержавеющей стали с двумя чашами</v>
      </c>
      <c r="D141" s="29" t="s">
        <v>49</v>
      </c>
      <c r="E141" s="70">
        <f>Source!I682</f>
        <v>2</v>
      </c>
      <c r="F141" s="29" t="str">
        <f>Source!U608</f>
        <v/>
      </c>
      <c r="G141" s="29">
        <f>Source!I682</f>
        <v>2</v>
      </c>
      <c r="H141" s="69"/>
    </row>
    <row r="142" spans="1:8" ht="14.25" x14ac:dyDescent="0.2">
      <c r="A142" s="29">
        <v>41</v>
      </c>
      <c r="B142" s="29" t="str">
        <f>Source!E684</f>
        <v>41</v>
      </c>
      <c r="C142" s="69" t="str">
        <f>Source!G684</f>
        <v>Сифон бутылочный латунный</v>
      </c>
      <c r="D142" s="29" t="s">
        <v>49</v>
      </c>
      <c r="E142" s="70">
        <f>Source!I684</f>
        <v>2</v>
      </c>
      <c r="F142" s="29" t="str">
        <f>Source!U608</f>
        <v/>
      </c>
      <c r="G142" s="29">
        <f>Source!I684</f>
        <v>2</v>
      </c>
      <c r="H142" s="69"/>
    </row>
    <row r="143" spans="1:8" ht="14.25" x14ac:dyDescent="0.2">
      <c r="A143" s="29">
        <v>42</v>
      </c>
      <c r="B143" s="29" t="str">
        <f>Source!E686</f>
        <v>42</v>
      </c>
      <c r="C143" s="69" t="str">
        <f>Source!G686</f>
        <v>Выпуск пластмассовый к санитарно-техническим приборам</v>
      </c>
      <c r="D143" s="29" t="s">
        <v>49</v>
      </c>
      <c r="E143" s="70">
        <f>Source!I686</f>
        <v>2</v>
      </c>
      <c r="F143" s="29" t="str">
        <f>Source!U608</f>
        <v/>
      </c>
      <c r="G143" s="29">
        <f>Source!I686</f>
        <v>2</v>
      </c>
      <c r="H143" s="69"/>
    </row>
    <row r="144" spans="1:8" ht="14.25" x14ac:dyDescent="0.2">
      <c r="A144" s="29">
        <v>43</v>
      </c>
      <c r="B144" s="29" t="str">
        <f>Source!E688</f>
        <v>43</v>
      </c>
      <c r="C144" s="69" t="str">
        <f>Source!G688</f>
        <v>Установка раковин</v>
      </c>
      <c r="D144" s="29" t="s">
        <v>299</v>
      </c>
      <c r="E144" s="70">
        <f>Source!I688</f>
        <v>43</v>
      </c>
      <c r="F144" s="29" t="str">
        <f>Source!U608</f>
        <v/>
      </c>
      <c r="G144" s="29" t="str">
        <f>"=2*"&amp;"2+"&amp;"3*"&amp;"9+"&amp;"6*"&amp;"2"</f>
        <v>=2*2+3*9+6*2</v>
      </c>
      <c r="H144" s="69"/>
    </row>
    <row r="145" spans="1:8" ht="28.5" x14ac:dyDescent="0.2">
      <c r="A145" s="29">
        <v>43.1</v>
      </c>
      <c r="B145" s="29" t="str">
        <f>Source!E691</f>
        <v>43,1</v>
      </c>
      <c r="C145" s="69" t="str">
        <f>Source!G691</f>
        <v>Раковина/умывальник индивидуального изготовления (общего пользования на 2 смесителя). Материал - искусств. камень</v>
      </c>
      <c r="D145" s="29" t="s">
        <v>49</v>
      </c>
      <c r="E145" s="70">
        <f>Source!I691</f>
        <v>2</v>
      </c>
      <c r="F145" s="29" t="str">
        <f>Source!U608</f>
        <v/>
      </c>
      <c r="G145" s="29"/>
      <c r="H145" s="69"/>
    </row>
    <row r="146" spans="1:8" ht="28.5" x14ac:dyDescent="0.2">
      <c r="A146" s="29">
        <v>43.2</v>
      </c>
      <c r="B146" s="29" t="str">
        <f>Source!E693</f>
        <v>43,2</v>
      </c>
      <c r="C146" s="69" t="str">
        <f>Source!G693</f>
        <v>Раковина/умывальник индивидуального изготовления (общего пользования на 3 смесителя). Материал - искусств. камень</v>
      </c>
      <c r="D146" s="29" t="s">
        <v>49</v>
      </c>
      <c r="E146" s="70">
        <f>Source!I693</f>
        <v>9</v>
      </c>
      <c r="F146" s="29" t="str">
        <f>Source!U608</f>
        <v/>
      </c>
      <c r="G146" s="29"/>
      <c r="H146" s="69"/>
    </row>
    <row r="147" spans="1:8" ht="28.5" x14ac:dyDescent="0.2">
      <c r="A147" s="29">
        <v>43.3</v>
      </c>
      <c r="B147" s="29" t="str">
        <f>Source!E695</f>
        <v>43,3</v>
      </c>
      <c r="C147" s="69" t="str">
        <f>Source!G695</f>
        <v>Раковина/умывальник индивидуального изготовления (общего пользования на 6 смесителей). Материал - искусств. камень</v>
      </c>
      <c r="D147" s="29" t="s">
        <v>49</v>
      </c>
      <c r="E147" s="70">
        <f>Source!I695</f>
        <v>2</v>
      </c>
      <c r="F147" s="29" t="str">
        <f>Source!U608</f>
        <v/>
      </c>
      <c r="G147" s="29"/>
      <c r="H147" s="69"/>
    </row>
    <row r="148" spans="1:8" ht="14.25" x14ac:dyDescent="0.2">
      <c r="A148" s="29">
        <v>43.4</v>
      </c>
      <c r="B148" s="29" t="str">
        <f>Source!E697</f>
        <v>43,4</v>
      </c>
      <c r="C148" s="69" t="str">
        <f>Source!G697</f>
        <v>Сифон бутылочный латунный</v>
      </c>
      <c r="D148" s="29" t="s">
        <v>49</v>
      </c>
      <c r="E148" s="70">
        <f>Source!I697</f>
        <v>43</v>
      </c>
      <c r="F148" s="29" t="str">
        <f>Source!U608</f>
        <v/>
      </c>
      <c r="G148" s="29"/>
      <c r="H148" s="69"/>
    </row>
    <row r="149" spans="1:8" ht="14.25" x14ac:dyDescent="0.2">
      <c r="A149" s="29">
        <v>44</v>
      </c>
      <c r="B149" s="29" t="str">
        <f>Source!E699</f>
        <v>44</v>
      </c>
      <c r="C149" s="69" t="str">
        <f>Source!G699</f>
        <v>Установка раковин (умывальников) керамических</v>
      </c>
      <c r="D149" s="29" t="s">
        <v>341</v>
      </c>
      <c r="E149" s="70">
        <f>Source!I699</f>
        <v>2.2000000000000002</v>
      </c>
      <c r="F149" s="29" t="str">
        <f>Source!U608</f>
        <v/>
      </c>
      <c r="G149" s="29" t="str">
        <f>"=22/"&amp;"10"</f>
        <v>=22/10</v>
      </c>
      <c r="H149" s="69"/>
    </row>
    <row r="150" spans="1:8" ht="28.5" x14ac:dyDescent="0.2">
      <c r="A150" s="29">
        <v>44.1</v>
      </c>
      <c r="B150" s="29" t="str">
        <f>Source!E701</f>
        <v>44,1</v>
      </c>
      <c r="C150" s="69" t="str">
        <f>Source!G701</f>
        <v>Тумба с раковиной в учебные классы и лаборантские Размер 400х300х500</v>
      </c>
      <c r="D150" s="29" t="s">
        <v>437</v>
      </c>
      <c r="E150" s="70">
        <f>Source!I701</f>
        <v>22</v>
      </c>
      <c r="F150" s="29" t="str">
        <f>Source!U608</f>
        <v/>
      </c>
      <c r="G150" s="29"/>
      <c r="H150" s="69"/>
    </row>
    <row r="151" spans="1:8" ht="28.5" x14ac:dyDescent="0.2">
      <c r="A151" s="29">
        <v>45</v>
      </c>
      <c r="B151" s="29" t="str">
        <f>Source!E703</f>
        <v>45</v>
      </c>
      <c r="C151" s="69" t="str">
        <f>Source!G703</f>
        <v>Установка штучных изделий столов, шкафов под мойки, холодильных шкафов и других</v>
      </c>
      <c r="D151" s="29" t="s">
        <v>442</v>
      </c>
      <c r="E151" s="70">
        <f>Source!I703</f>
        <v>0.22</v>
      </c>
      <c r="F151" s="29" t="str">
        <f>Source!U608</f>
        <v/>
      </c>
      <c r="G151" s="29" t="str">
        <f>"=22/"&amp;"100"</f>
        <v>=22/100</v>
      </c>
      <c r="H151" s="69"/>
    </row>
    <row r="152" spans="1:8" ht="14.25" x14ac:dyDescent="0.2">
      <c r="A152" s="29">
        <v>46</v>
      </c>
      <c r="B152" s="29" t="str">
        <f>Source!E709</f>
        <v>46</v>
      </c>
      <c r="C152" s="69" t="str">
        <f>Source!G709</f>
        <v>Установка раковин (умывальников) керамических</v>
      </c>
      <c r="D152" s="29" t="s">
        <v>341</v>
      </c>
      <c r="E152" s="70">
        <f>Source!I709</f>
        <v>0.3</v>
      </c>
      <c r="F152" s="29" t="str">
        <f>Source!U608</f>
        <v/>
      </c>
      <c r="G152" s="29" t="str">
        <f>"=3/"&amp;"10"</f>
        <v>=3/10</v>
      </c>
      <c r="H152" s="69"/>
    </row>
    <row r="153" spans="1:8" ht="14.25" x14ac:dyDescent="0.2">
      <c r="A153" s="29">
        <v>46.1</v>
      </c>
      <c r="B153" s="29" t="str">
        <f>Source!E711</f>
        <v>46,1</v>
      </c>
      <c r="C153" s="69" t="str">
        <f>Source!G711</f>
        <v>Тумба с раковиной (602х465х700) для медблока</v>
      </c>
      <c r="D153" s="29" t="s">
        <v>437</v>
      </c>
      <c r="E153" s="70">
        <f>Source!I711</f>
        <v>3</v>
      </c>
      <c r="F153" s="29" t="str">
        <f>Source!U608</f>
        <v/>
      </c>
      <c r="G153" s="29"/>
      <c r="H153" s="69"/>
    </row>
    <row r="154" spans="1:8" ht="28.5" x14ac:dyDescent="0.2">
      <c r="A154" s="29">
        <v>47</v>
      </c>
      <c r="B154" s="29" t="str">
        <f>Source!E713</f>
        <v>47</v>
      </c>
      <c r="C154" s="69" t="str">
        <f>Source!G713</f>
        <v>Установка штучных изделий столов, шкафов под мойки, холодильных шкафов и других</v>
      </c>
      <c r="D154" s="29" t="s">
        <v>442</v>
      </c>
      <c r="E154" s="70">
        <f>Source!I713</f>
        <v>0.03</v>
      </c>
      <c r="F154" s="29" t="str">
        <f>Source!U608</f>
        <v/>
      </c>
      <c r="G154" s="29" t="str">
        <f>"=3/"&amp;"100"</f>
        <v>=3/100</v>
      </c>
      <c r="H154" s="69"/>
    </row>
    <row r="155" spans="1:8" ht="28.5" x14ac:dyDescent="0.2">
      <c r="A155" s="29">
        <v>48</v>
      </c>
      <c r="B155" s="29" t="str">
        <f>Source!E715</f>
        <v>48</v>
      </c>
      <c r="C155" s="69" t="str">
        <f>Source!G715</f>
        <v>Двухоборотный сифон с гидрозатворои  ф50 с капельной воронкой для отвода конденсата от кондиционеров</v>
      </c>
      <c r="D155" s="29" t="s">
        <v>49</v>
      </c>
      <c r="E155" s="70">
        <f>Source!I715</f>
        <v>21</v>
      </c>
      <c r="F155" s="29" t="str">
        <f>Source!U608</f>
        <v/>
      </c>
      <c r="G155" s="29">
        <f>Source!I715</f>
        <v>21</v>
      </c>
      <c r="H155" s="69"/>
    </row>
    <row r="156" spans="1:8" ht="14.25" x14ac:dyDescent="0.2">
      <c r="A156" s="29">
        <v>49</v>
      </c>
      <c r="B156" s="29" t="str">
        <f>Source!E721</f>
        <v>49</v>
      </c>
      <c r="C156" s="69" t="str">
        <f>Source!G721</f>
        <v>Сифон для подключения к канализации технологич. оборудования</v>
      </c>
      <c r="D156" s="29" t="s">
        <v>49</v>
      </c>
      <c r="E156" s="70">
        <f>Source!I721</f>
        <v>2</v>
      </c>
      <c r="F156" s="29" t="str">
        <f>Source!U608</f>
        <v/>
      </c>
      <c r="G156" s="29">
        <f>Source!I721</f>
        <v>2</v>
      </c>
      <c r="H156" s="69"/>
    </row>
    <row r="157" spans="1:8" ht="14.25" x14ac:dyDescent="0.2">
      <c r="A157" s="29">
        <v>50</v>
      </c>
      <c r="B157" s="29" t="str">
        <f>Source!E727</f>
        <v>50</v>
      </c>
      <c r="C157" s="69" t="str">
        <f>Source!G727</f>
        <v>Установка трапов диаметром 100 мм</v>
      </c>
      <c r="D157" s="29" t="s">
        <v>299</v>
      </c>
      <c r="E157" s="70">
        <f>Source!I727</f>
        <v>33</v>
      </c>
      <c r="F157" s="29" t="str">
        <f>Source!U608</f>
        <v/>
      </c>
      <c r="G157" s="29">
        <f>Source!I727</f>
        <v>33</v>
      </c>
      <c r="H157" s="69"/>
    </row>
    <row r="158" spans="1:8" ht="28.5" x14ac:dyDescent="0.2">
      <c r="A158" s="29">
        <v>50.1</v>
      </c>
      <c r="B158" s="29" t="str">
        <f>Source!E729</f>
        <v>50,1</v>
      </c>
      <c r="C158" s="69" t="str">
        <f>Source!G729</f>
        <v>Трап полиэтиленовый с вертикальным отводом, с решеткой из нержавеющей стали, условный диаметр 50/75/110</v>
      </c>
      <c r="D158" s="29" t="s">
        <v>304</v>
      </c>
      <c r="E158" s="70">
        <f>Source!I729</f>
        <v>33</v>
      </c>
      <c r="F158" s="29" t="str">
        <f>Source!U608</f>
        <v/>
      </c>
      <c r="G158" s="29"/>
      <c r="H158" s="69"/>
    </row>
    <row r="159" spans="1:8" ht="14.25" x14ac:dyDescent="0.2">
      <c r="A159" s="29">
        <v>51</v>
      </c>
      <c r="B159" s="29" t="str">
        <f>Source!E731</f>
        <v>51</v>
      </c>
      <c r="C159" s="69" t="str">
        <f>Source!G731</f>
        <v>Установка трапов диаметром 50 мм</v>
      </c>
      <c r="D159" s="29" t="s">
        <v>299</v>
      </c>
      <c r="E159" s="70">
        <f>Source!I731</f>
        <v>2</v>
      </c>
      <c r="F159" s="29" t="str">
        <f>Source!U608</f>
        <v/>
      </c>
      <c r="G159" s="29">
        <f>Source!I731</f>
        <v>2</v>
      </c>
      <c r="H159" s="69"/>
    </row>
    <row r="160" spans="1:8" ht="28.5" x14ac:dyDescent="0.2">
      <c r="A160" s="29">
        <v>51.1</v>
      </c>
      <c r="B160" s="29" t="str">
        <f>Source!E733</f>
        <v>51,1</v>
      </c>
      <c r="C160" s="69" t="str">
        <f>Source!G733</f>
        <v>Трап полиэтиленовый с вертикальным отводом, с решеткой из нержавеющей стали, условный диаметр 50/75/110</v>
      </c>
      <c r="D160" s="29" t="s">
        <v>304</v>
      </c>
      <c r="E160" s="70">
        <f>Source!I733</f>
        <v>2</v>
      </c>
      <c r="F160" s="29" t="str">
        <f>Source!U608</f>
        <v/>
      </c>
      <c r="G160" s="29"/>
      <c r="H160" s="69"/>
    </row>
    <row r="161" spans="1:8" ht="28.5" x14ac:dyDescent="0.2">
      <c r="A161" s="29">
        <v>52</v>
      </c>
      <c r="B161" s="29" t="str">
        <f>Source!E735</f>
        <v>52</v>
      </c>
      <c r="C161" s="69" t="str">
        <f>Source!G735</f>
        <v>Сифон для моечных ванн в пищеблок с воронкой для слива от моечных ванн с разрывом струи</v>
      </c>
      <c r="D161" s="29" t="s">
        <v>49</v>
      </c>
      <c r="E161" s="70">
        <f>Source!I735</f>
        <v>15</v>
      </c>
      <c r="F161" s="29" t="str">
        <f>Source!U608</f>
        <v/>
      </c>
      <c r="G161" s="29">
        <f>Source!I735</f>
        <v>15</v>
      </c>
      <c r="H161" s="69"/>
    </row>
    <row r="162" spans="1:8" ht="14.25" x14ac:dyDescent="0.2">
      <c r="A162" s="29">
        <v>53</v>
      </c>
      <c r="B162" s="29" t="str">
        <f>Source!E741</f>
        <v>53</v>
      </c>
      <c r="C162" s="69" t="str">
        <f>Source!G741</f>
        <v>Сифон для рукомойника цельнометаллический  в пищеблок</v>
      </c>
      <c r="D162" s="29" t="s">
        <v>49</v>
      </c>
      <c r="E162" s="70">
        <f>Source!I741</f>
        <v>11</v>
      </c>
      <c r="F162" s="29" t="str">
        <f>Source!U608</f>
        <v/>
      </c>
      <c r="G162" s="29">
        <f>Source!I741</f>
        <v>11</v>
      </c>
      <c r="H162" s="69"/>
    </row>
    <row r="163" spans="1:8" ht="16.5" x14ac:dyDescent="0.25">
      <c r="A163" s="66" t="str">
        <f>CONCATENATE("Раздел: ", Source!G808)</f>
        <v>Раздел: Внутренний водосток (К2)</v>
      </c>
      <c r="B163" s="66"/>
      <c r="C163" s="66"/>
      <c r="D163" s="66"/>
      <c r="E163" s="66"/>
      <c r="F163" s="66"/>
      <c r="G163" s="66"/>
      <c r="H163" s="66"/>
    </row>
    <row r="164" spans="1:8" ht="28.5" x14ac:dyDescent="0.2">
      <c r="A164" s="29">
        <v>54</v>
      </c>
      <c r="B164" s="29" t="str">
        <f>Source!E813</f>
        <v>54</v>
      </c>
      <c r="C164" s="69" t="str">
        <f>Source!G813</f>
        <v>Демонтаж_Прокладка трубопроводов канализации из ПВХ труб диаметром 100 мм - 150 мм</v>
      </c>
      <c r="D164" s="29" t="s">
        <v>25</v>
      </c>
      <c r="E164" s="70">
        <f>Source!I813</f>
        <v>1.5</v>
      </c>
      <c r="F164" s="29" t="str">
        <f>Source!U808</f>
        <v/>
      </c>
      <c r="G164" s="29" t="str">
        <f>"=150/"&amp;"100"</f>
        <v>=150/100</v>
      </c>
      <c r="H164" s="69"/>
    </row>
    <row r="165" spans="1:8" ht="28.5" x14ac:dyDescent="0.2">
      <c r="A165" s="29">
        <v>55</v>
      </c>
      <c r="B165" s="29" t="str">
        <f>Source!E815</f>
        <v>55</v>
      </c>
      <c r="C165" s="69" t="str">
        <f>Source!G815</f>
        <v>Демонтаж_Прокладка трубопроводов канализации из ПВХ труб диаметром 100 мм - 150 мм</v>
      </c>
      <c r="D165" s="29" t="s">
        <v>25</v>
      </c>
      <c r="E165" s="70">
        <f>Source!I815</f>
        <v>0.8</v>
      </c>
      <c r="F165" s="29" t="str">
        <f>Source!U808</f>
        <v/>
      </c>
      <c r="G165" s="29" t="str">
        <f>"=80/"&amp;"100"</f>
        <v>=80/100</v>
      </c>
      <c r="H165" s="69"/>
    </row>
    <row r="166" spans="1:8" ht="28.5" x14ac:dyDescent="0.2">
      <c r="A166" s="29">
        <v>56</v>
      </c>
      <c r="B166" s="29" t="str">
        <f>Source!E817</f>
        <v>56</v>
      </c>
      <c r="C166" s="69" t="str">
        <f>Source!G817</f>
        <v>Разборка трубопроводов центрального отопления на сварке диаметром труб до 150 мм</v>
      </c>
      <c r="D166" s="29" t="s">
        <v>25</v>
      </c>
      <c r="E166" s="70">
        <f>Source!I817</f>
        <v>0.5</v>
      </c>
      <c r="F166" s="29" t="str">
        <f>Source!U808</f>
        <v/>
      </c>
      <c r="G166" s="29" t="str">
        <f>"=50/"&amp;"100"</f>
        <v>=50/100</v>
      </c>
      <c r="H166" s="69"/>
    </row>
    <row r="167" spans="1:8" ht="28.5" x14ac:dyDescent="0.2">
      <c r="A167" s="29">
        <v>57</v>
      </c>
      <c r="B167" s="29" t="str">
        <f>Source!E819</f>
        <v>57</v>
      </c>
      <c r="C167" s="69" t="str">
        <f>Source!G819</f>
        <v>Разборка трубопроводов из водогазопроводных труб диаметром до 40 мм</v>
      </c>
      <c r="D167" s="29" t="s">
        <v>25</v>
      </c>
      <c r="E167" s="70">
        <f>Source!I819</f>
        <v>0.7</v>
      </c>
      <c r="F167" s="29" t="str">
        <f>Source!U808</f>
        <v/>
      </c>
      <c r="G167" s="29" t="str">
        <f>"=70/"&amp;"100"</f>
        <v>=70/100</v>
      </c>
      <c r="H167" s="69"/>
    </row>
    <row r="168" spans="1:8" ht="14.25" x14ac:dyDescent="0.2">
      <c r="A168" s="29">
        <v>58</v>
      </c>
      <c r="B168" s="29" t="str">
        <f>Source!E821</f>
        <v>58</v>
      </c>
      <c r="C168" s="69" t="str">
        <f>Source!G821</f>
        <v>Установка воронок водосточных</v>
      </c>
      <c r="D168" s="29" t="s">
        <v>244</v>
      </c>
      <c r="E168" s="70">
        <f>Source!I821</f>
        <v>18</v>
      </c>
      <c r="F168" s="29" t="str">
        <f>Source!U808</f>
        <v/>
      </c>
      <c r="G168" s="29">
        <f>Source!I821</f>
        <v>18</v>
      </c>
      <c r="H168" s="69"/>
    </row>
    <row r="169" spans="1:8" ht="57" x14ac:dyDescent="0.2">
      <c r="A169" s="29">
        <v>58.1</v>
      </c>
      <c r="B169" s="29" t="str">
        <f>Source!E823</f>
        <v>58,1</v>
      </c>
      <c r="C169" s="69" t="str">
        <f>Source!G823</f>
        <v>Воронка кровельная DN110 с листоуловителем, с электрообогревом,  с гидроизоляционным полимербитумным полотном ф500мм, с вертикальным  выпуском, с надставным элементом и противопожарной муфтой</v>
      </c>
      <c r="D169" s="29" t="s">
        <v>49</v>
      </c>
      <c r="E169" s="70">
        <f>Source!I823</f>
        <v>18</v>
      </c>
      <c r="F169" s="29" t="str">
        <f>Source!U808</f>
        <v/>
      </c>
      <c r="G169" s="29"/>
      <c r="H169" s="69"/>
    </row>
    <row r="170" spans="1:8" ht="28.5" x14ac:dyDescent="0.2">
      <c r="A170" s="29">
        <v>59</v>
      </c>
      <c r="B170" s="29" t="str">
        <f>Source!E825</f>
        <v>59</v>
      </c>
      <c r="C170" s="69" t="str">
        <f>Source!G825</f>
        <v>Прокладка трубопроводов канализации из ПВХ труб диаметром 100 мм - 150 мм</v>
      </c>
      <c r="D170" s="29" t="s">
        <v>25</v>
      </c>
      <c r="E170" s="70">
        <f>Source!I825</f>
        <v>1.5</v>
      </c>
      <c r="F170" s="29" t="str">
        <f>Source!U808</f>
        <v/>
      </c>
      <c r="G170" s="29" t="str">
        <f>"=150/"&amp;"100"</f>
        <v>=150/100</v>
      </c>
      <c r="H170" s="69"/>
    </row>
    <row r="171" spans="1:8" ht="42.75" x14ac:dyDescent="0.2">
      <c r="A171" s="29">
        <v>59.1</v>
      </c>
      <c r="B171" s="29" t="str">
        <f>Source!E827</f>
        <v>59,1</v>
      </c>
      <c r="C171" s="69" t="str">
        <f>Source!G827</f>
        <v>Хомуты из оцинкованной стали с резиновыми прокладками для жесткого и скользящего крепления полипропиленовых труб, наружный диаметр 110 мм</v>
      </c>
      <c r="D171" s="29" t="s">
        <v>49</v>
      </c>
      <c r="E171" s="70">
        <f>Source!I827</f>
        <v>50</v>
      </c>
      <c r="F171" s="29" t="str">
        <f>Source!U808</f>
        <v/>
      </c>
      <c r="G171" s="29"/>
      <c r="H171" s="69"/>
    </row>
    <row r="172" spans="1:8" ht="28.5" x14ac:dyDescent="0.2">
      <c r="A172" s="29">
        <v>59.2</v>
      </c>
      <c r="B172" s="29" t="str">
        <f>Source!E829</f>
        <v>59,2</v>
      </c>
      <c r="C172" s="69" t="str">
        <f>Source!G829</f>
        <v>Трубы из непластифицированного ПВХ, номинальный наружный диаметр DN 110 мм, толщина стенки 3,2 мм, для водостоков</v>
      </c>
      <c r="D172" s="29" t="s">
        <v>36</v>
      </c>
      <c r="E172" s="70">
        <f>Source!I829</f>
        <v>149.69999999999999</v>
      </c>
      <c r="F172" s="29" t="str">
        <f>Source!U808</f>
        <v/>
      </c>
      <c r="G172" s="29"/>
      <c r="H172" s="69"/>
    </row>
    <row r="173" spans="1:8" ht="14.25" x14ac:dyDescent="0.2">
      <c r="A173" s="29">
        <v>59.3</v>
      </c>
      <c r="B173" s="29" t="str">
        <f>Source!E831</f>
        <v>59,3</v>
      </c>
      <c r="C173" s="69" t="str">
        <f>Source!G831</f>
        <v>Ревизия из полиэтилена, диаметр 110 мм</v>
      </c>
      <c r="D173" s="29" t="s">
        <v>49</v>
      </c>
      <c r="E173" s="70">
        <f>Source!I831</f>
        <v>10</v>
      </c>
      <c r="F173" s="29" t="str">
        <f>Source!U808</f>
        <v/>
      </c>
      <c r="G173" s="29"/>
      <c r="H173" s="69"/>
    </row>
    <row r="174" spans="1:8" ht="14.25" x14ac:dyDescent="0.2">
      <c r="A174" s="29">
        <v>59.4</v>
      </c>
      <c r="B174" s="29" t="str">
        <f>Source!E833</f>
        <v>59,4</v>
      </c>
      <c r="C174" s="69" t="str">
        <f>Source!G833</f>
        <v>Ревизия из полиэтилена, диаметр 110 мм /прочистка</v>
      </c>
      <c r="D174" s="29" t="s">
        <v>49</v>
      </c>
      <c r="E174" s="70">
        <f>Source!I833</f>
        <v>8</v>
      </c>
      <c r="F174" s="29" t="str">
        <f>Source!U808</f>
        <v/>
      </c>
      <c r="G174" s="29"/>
      <c r="H174" s="69"/>
    </row>
    <row r="175" spans="1:8" ht="28.5" x14ac:dyDescent="0.2">
      <c r="A175" s="29">
        <v>60</v>
      </c>
      <c r="B175" s="29" t="str">
        <f>Source!E835</f>
        <v>60</v>
      </c>
      <c r="C175" s="69" t="str">
        <f>Source!G835</f>
        <v>Прокладка трубопроводов канализации из ПВХ труб диаметром 100 мм - 150 мм</v>
      </c>
      <c r="D175" s="29" t="s">
        <v>25</v>
      </c>
      <c r="E175" s="70">
        <f>Source!I835</f>
        <v>0.8</v>
      </c>
      <c r="F175" s="29" t="str">
        <f>Source!U808</f>
        <v/>
      </c>
      <c r="G175" s="29" t="str">
        <f>"=80/"&amp;"100"</f>
        <v>=80/100</v>
      </c>
      <c r="H175" s="69"/>
    </row>
    <row r="176" spans="1:8" ht="42.75" x14ac:dyDescent="0.2">
      <c r="A176" s="29">
        <v>60.1</v>
      </c>
      <c r="B176" s="29" t="str">
        <f>Source!E837</f>
        <v>60,1</v>
      </c>
      <c r="C176" s="69" t="str">
        <f>Source!G837</f>
        <v>Хомуты из оцинкованной стали с резиновыми прокладками для жесткого и скользящего крепления полипропиленовых труб, наружный диаметр 110 мм /160 мм</v>
      </c>
      <c r="D176" s="29" t="s">
        <v>49</v>
      </c>
      <c r="E176" s="70">
        <f>Source!I837</f>
        <v>30</v>
      </c>
      <c r="F176" s="29" t="str">
        <f>Source!U808</f>
        <v/>
      </c>
      <c r="G176" s="29"/>
      <c r="H176" s="69"/>
    </row>
    <row r="177" spans="1:8" ht="42.75" x14ac:dyDescent="0.2">
      <c r="A177" s="29">
        <v>60.2</v>
      </c>
      <c r="B177" s="29" t="str">
        <f>Source!E839</f>
        <v>60,2</v>
      </c>
      <c r="C177" s="69" t="str">
        <f>Source!G839</f>
        <v>Трубы безнапорные из непластифицированного ПВХ, номинальный наружный диаметр DN 160 мм, толщина стенки 3,6 мм, для внешней канализации</v>
      </c>
      <c r="D177" s="29" t="s">
        <v>36</v>
      </c>
      <c r="E177" s="70">
        <f>Source!I839</f>
        <v>79.84</v>
      </c>
      <c r="F177" s="29" t="str">
        <f>Source!U808</f>
        <v/>
      </c>
      <c r="G177" s="29"/>
      <c r="H177" s="69"/>
    </row>
    <row r="178" spans="1:8" ht="14.25" x14ac:dyDescent="0.2">
      <c r="A178" s="29">
        <v>60.3</v>
      </c>
      <c r="B178" s="29" t="str">
        <f>Source!E841</f>
        <v>60,3</v>
      </c>
      <c r="C178" s="69" t="str">
        <f>Source!G841</f>
        <v>Ревизия из полиэтилена, диаметр 110 мм /прочистка ф160мм</v>
      </c>
      <c r="D178" s="29" t="s">
        <v>49</v>
      </c>
      <c r="E178" s="70">
        <f>Source!I841</f>
        <v>10</v>
      </c>
      <c r="F178" s="29" t="str">
        <f>Source!U808</f>
        <v/>
      </c>
      <c r="G178" s="29"/>
      <c r="H178" s="69"/>
    </row>
    <row r="179" spans="1:8" ht="28.5" x14ac:dyDescent="0.2">
      <c r="A179" s="29">
        <v>61</v>
      </c>
      <c r="B179" s="29" t="str">
        <f>Source!E843</f>
        <v>61</v>
      </c>
      <c r="C179" s="69" t="str">
        <f>Source!G843</f>
        <v>Установка противопожарных муфт на канализационных стояках из полипропиленовых труб в междуэтажных перекрытиях, муфт обжимных</v>
      </c>
      <c r="D179" s="29" t="s">
        <v>75</v>
      </c>
      <c r="E179" s="70">
        <f>Source!I843</f>
        <v>0.3</v>
      </c>
      <c r="F179" s="29" t="str">
        <f>Source!U808</f>
        <v/>
      </c>
      <c r="G179" s="29" t="str">
        <f>"=30/"&amp;"100"</f>
        <v>=30/100</v>
      </c>
      <c r="H179" s="69"/>
    </row>
    <row r="180" spans="1:8" ht="28.5" x14ac:dyDescent="0.2">
      <c r="A180" s="29">
        <v>61.1</v>
      </c>
      <c r="B180" s="29" t="str">
        <f>Source!E845</f>
        <v>61,1</v>
      </c>
      <c r="C180" s="69" t="str">
        <f>Source!G845</f>
        <v>Муфта противопожарная из нержавеющей стали, с вкладышем из терморасширяющейся резины, для трубы диаметром 110 мм</v>
      </c>
      <c r="D180" s="29" t="s">
        <v>49</v>
      </c>
      <c r="E180" s="70">
        <f>Source!I845</f>
        <v>30</v>
      </c>
      <c r="F180" s="29" t="str">
        <f>Source!U808</f>
        <v/>
      </c>
      <c r="G180" s="29"/>
      <c r="H180" s="69"/>
    </row>
    <row r="181" spans="1:8" ht="28.5" x14ac:dyDescent="0.2">
      <c r="A181" s="29">
        <v>62</v>
      </c>
      <c r="B181" s="29" t="str">
        <f>Source!E847</f>
        <v>62</v>
      </c>
      <c r="C181" s="69" t="str">
        <f>Source!G847</f>
        <v>Изоляция трубопроводов изделиями из вспененного каучука, вспененного полиэтилена, трубками</v>
      </c>
      <c r="D181" s="29" t="s">
        <v>535</v>
      </c>
      <c r="E181" s="70">
        <f>Source!I847</f>
        <v>28</v>
      </c>
      <c r="F181" s="29" t="str">
        <f>Source!U808</f>
        <v/>
      </c>
      <c r="G181" s="29" t="str">
        <f>"=(150+"&amp;"130)/"&amp;"10"</f>
        <v>=(150+130)/10</v>
      </c>
      <c r="H181" s="69"/>
    </row>
    <row r="182" spans="1:8" ht="71.25" x14ac:dyDescent="0.2">
      <c r="A182" s="29">
        <v>62.1</v>
      </c>
      <c r="B182" s="29" t="str">
        <f>Source!E849</f>
        <v>62,1</v>
      </c>
      <c r="C182" s="69" t="str">
        <f>Source!G849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114 мм, толщина 9 мм</v>
      </c>
      <c r="D182" s="29" t="s">
        <v>36</v>
      </c>
      <c r="E182" s="70">
        <f>Source!I849</f>
        <v>157.5</v>
      </c>
      <c r="F182" s="29" t="str">
        <f>Source!U808</f>
        <v/>
      </c>
      <c r="G182" s="29"/>
      <c r="H182" s="69"/>
    </row>
    <row r="183" spans="1:8" ht="85.5" x14ac:dyDescent="0.2">
      <c r="A183" s="29">
        <v>62.2</v>
      </c>
      <c r="B183" s="29" t="str">
        <f>Source!E851</f>
        <v>62,2</v>
      </c>
      <c r="C183" s="69" t="str">
        <f>Source!G851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160 мм, толщина 13 мм /толщ. 9мм</v>
      </c>
      <c r="D183" s="29" t="s">
        <v>36</v>
      </c>
      <c r="E183" s="70">
        <f>Source!I851</f>
        <v>136.5</v>
      </c>
      <c r="F183" s="29" t="str">
        <f>Source!U808</f>
        <v/>
      </c>
      <c r="G183" s="29"/>
      <c r="H183" s="69"/>
    </row>
    <row r="184" spans="1:8" ht="28.5" x14ac:dyDescent="0.2">
      <c r="A184" s="29">
        <v>63</v>
      </c>
      <c r="B184" s="29" t="str">
        <f>Source!E853</f>
        <v>63</v>
      </c>
      <c r="C184" s="69" t="str">
        <f>Source!G853</f>
        <v>Прокладка трубопроводов отопления и газоснабжения из стальных бесшовных труб диаметром 150 мм</v>
      </c>
      <c r="D184" s="29" t="s">
        <v>143</v>
      </c>
      <c r="E184" s="70">
        <f>Source!I853</f>
        <v>0.5</v>
      </c>
      <c r="F184" s="29" t="str">
        <f>Source!U808</f>
        <v/>
      </c>
      <c r="G184" s="29" t="str">
        <f>"=50/"&amp;"100"</f>
        <v>=50/100</v>
      </c>
      <c r="H184" s="69"/>
    </row>
    <row r="185" spans="1:8" ht="42.75" x14ac:dyDescent="0.2">
      <c r="A185" s="29">
        <v>63.1</v>
      </c>
      <c r="B185" s="29" t="str">
        <f>Source!E855</f>
        <v>63,1</v>
      </c>
      <c r="C185" s="69" t="str">
        <f>Source!G855</f>
        <v>Трубы стальные бесшовные горячедеформированные со снятой фаской из стали марок 15, 20, 25, ГОСТ 8732-78, наружный диаметр 159 мм, толщина стенки 6 мм</v>
      </c>
      <c r="D185" s="29" t="s">
        <v>36</v>
      </c>
      <c r="E185" s="70">
        <f>Source!I855</f>
        <v>50</v>
      </c>
      <c r="F185" s="29" t="str">
        <f>Source!U808</f>
        <v/>
      </c>
      <c r="G185" s="29"/>
      <c r="H185" s="69"/>
    </row>
    <row r="186" spans="1:8" ht="14.25" x14ac:dyDescent="0.2">
      <c r="A186" s="29">
        <v>63.2</v>
      </c>
      <c r="B186" s="29" t="str">
        <f>Source!E857</f>
        <v>63,2</v>
      </c>
      <c r="C186" s="69" t="str">
        <f>Source!G857</f>
        <v>Патрубок раструбный с фланцем НПВХ 150х160</v>
      </c>
      <c r="D186" s="29" t="s">
        <v>49</v>
      </c>
      <c r="E186" s="70">
        <f>Source!I857</f>
        <v>3</v>
      </c>
      <c r="F186" s="29" t="str">
        <f>Source!U808</f>
        <v/>
      </c>
      <c r="G186" s="29"/>
      <c r="H186" s="69"/>
    </row>
    <row r="187" spans="1:8" ht="28.5" x14ac:dyDescent="0.2">
      <c r="A187" s="29">
        <v>64</v>
      </c>
      <c r="B187" s="29" t="str">
        <f>Source!E865</f>
        <v>64</v>
      </c>
      <c r="C187" s="69" t="str">
        <f>Source!G865</f>
        <v>Прокладка трубопроводов водоснабжения из стальных водогазопроводных оцинкованных труб диаметром 32 мм</v>
      </c>
      <c r="D187" s="29" t="s">
        <v>143</v>
      </c>
      <c r="E187" s="70">
        <f>Source!I865</f>
        <v>0.7</v>
      </c>
      <c r="F187" s="29" t="str">
        <f>Source!U808</f>
        <v/>
      </c>
      <c r="G187" s="29" t="str">
        <f>"=70/"&amp;"100"</f>
        <v>=70/100</v>
      </c>
      <c r="H187" s="69"/>
    </row>
    <row r="188" spans="1:8" ht="28.5" x14ac:dyDescent="0.2">
      <c r="A188" s="29">
        <v>64.099999999999994</v>
      </c>
      <c r="B188" s="29" t="str">
        <f>Source!E867</f>
        <v>64,1</v>
      </c>
      <c r="C188" s="69" t="str">
        <f>Source!G867</f>
        <v>Узел трубопровода из стальных водогазопроводных оцинкованных труб, с гильзами, для водоснабжения, диаметр условного прохода 32 мм</v>
      </c>
      <c r="D188" s="29" t="s">
        <v>36</v>
      </c>
      <c r="E188" s="70">
        <f>Source!I867</f>
        <v>70</v>
      </c>
      <c r="F188" s="29" t="str">
        <f>Source!U808</f>
        <v/>
      </c>
      <c r="G188" s="29"/>
      <c r="H188" s="69"/>
    </row>
    <row r="189" spans="1:8" ht="28.5" x14ac:dyDescent="0.2">
      <c r="A189" s="29">
        <v>65</v>
      </c>
      <c r="B189" s="29" t="str">
        <f>Source!E869</f>
        <v>65</v>
      </c>
      <c r="C189" s="69" t="str">
        <f>Source!G869</f>
        <v>Гидравлическое испытание трубопроводов систем отопления, водопровода и горячего водоснабжения диаметром до 50 мм</v>
      </c>
      <c r="D189" s="29" t="s">
        <v>143</v>
      </c>
      <c r="E189" s="70">
        <f>Source!I869</f>
        <v>0.7</v>
      </c>
      <c r="F189" s="29" t="str">
        <f>Source!U808</f>
        <v/>
      </c>
      <c r="G189" s="29" t="str">
        <f>"=70/"&amp;"100"</f>
        <v>=70/100</v>
      </c>
      <c r="H189" s="69"/>
    </row>
    <row r="190" spans="1:8" ht="28.5" x14ac:dyDescent="0.2">
      <c r="A190" s="29">
        <v>66</v>
      </c>
      <c r="B190" s="29" t="str">
        <f>Source!E871</f>
        <v>66</v>
      </c>
      <c r="C190" s="69" t="str">
        <f>Source!G871</f>
        <v>Гидравлическое испытание трубопроводов систем отопления, водопровода и горячего водоснабжения диаметром до 200 мм</v>
      </c>
      <c r="D190" s="29" t="s">
        <v>143</v>
      </c>
      <c r="E190" s="70">
        <f>Source!I871</f>
        <v>0.5</v>
      </c>
      <c r="F190" s="29" t="str">
        <f>Source!U808</f>
        <v/>
      </c>
      <c r="G190" s="29" t="str">
        <f>"=50/"&amp;"100"</f>
        <v>=50/100</v>
      </c>
      <c r="H190" s="69"/>
    </row>
    <row r="191" spans="1:8" ht="16.5" x14ac:dyDescent="0.25">
      <c r="A191" s="66" t="str">
        <f>CONCATENATE("Раздел: ", Source!G904)</f>
        <v>Раздел: Канализация дренажная (К.Н.)</v>
      </c>
      <c r="B191" s="66"/>
      <c r="C191" s="66"/>
      <c r="D191" s="66"/>
      <c r="E191" s="66"/>
      <c r="F191" s="66"/>
      <c r="G191" s="66"/>
      <c r="H191" s="66"/>
    </row>
    <row r="192" spans="1:8" ht="16.5" x14ac:dyDescent="0.25">
      <c r="A192" s="66" t="str">
        <f>CONCATENATE("Подраздел: ", Source!G908)</f>
        <v>Подраздел: Монтажные работы</v>
      </c>
      <c r="B192" s="66"/>
      <c r="C192" s="66"/>
      <c r="D192" s="66"/>
      <c r="E192" s="66"/>
      <c r="F192" s="66"/>
      <c r="G192" s="66"/>
      <c r="H192" s="66"/>
    </row>
    <row r="193" spans="1:8" ht="28.5" x14ac:dyDescent="0.2">
      <c r="A193" s="29">
        <v>67</v>
      </c>
      <c r="B193" s="29" t="str">
        <f>Source!E912</f>
        <v>67</v>
      </c>
      <c r="C193" s="69" t="str">
        <f>Source!G912</f>
        <v>Прокладка трубопроводов водоснабжения из стальных водогазопроводных оцинкованных труб диаметром 40 мм</v>
      </c>
      <c r="D193" s="29" t="s">
        <v>143</v>
      </c>
      <c r="E193" s="70">
        <f>Source!I912</f>
        <v>0.3</v>
      </c>
      <c r="F193" s="29" t="str">
        <f>Source!U908</f>
        <v/>
      </c>
      <c r="G193" s="29" t="str">
        <f>"=30/"&amp;"100"</f>
        <v>=30/100</v>
      </c>
      <c r="H193" s="69"/>
    </row>
    <row r="194" spans="1:8" ht="42.75" x14ac:dyDescent="0.2">
      <c r="A194" s="29">
        <v>67.099999999999994</v>
      </c>
      <c r="B194" s="29" t="str">
        <f>Source!E914</f>
        <v>67,1</v>
      </c>
      <c r="C194" s="69" t="str">
        <f>Source!G914</f>
        <v>Хомуты из оцинкованной стали с резиновыми прокладками для жесткого и скользящего крепления полипропиленовых труб, наружный диаметр 32 мм /ф40мм</v>
      </c>
      <c r="D194" s="29" t="s">
        <v>49</v>
      </c>
      <c r="E194" s="70">
        <f>Source!I914</f>
        <v>10</v>
      </c>
      <c r="F194" s="29" t="str">
        <f>Source!U908</f>
        <v/>
      </c>
      <c r="G194" s="29"/>
      <c r="H194" s="69"/>
    </row>
    <row r="195" spans="1:8" ht="28.5" x14ac:dyDescent="0.2">
      <c r="A195" s="29">
        <v>67.2</v>
      </c>
      <c r="B195" s="29" t="str">
        <f>Source!E916</f>
        <v>67,2</v>
      </c>
      <c r="C195" s="69" t="str">
        <f>Source!G916</f>
        <v>Кран шаровой, латунный, полнопроходной, муфтовый, 11б27п1, номинальное давление PN 1,6 МПа, номинальный диаметр DN 40 мм</v>
      </c>
      <c r="D195" s="29" t="s">
        <v>49</v>
      </c>
      <c r="E195" s="70">
        <f>Source!I916</f>
        <v>2</v>
      </c>
      <c r="F195" s="29" t="str">
        <f>Source!U908</f>
        <v/>
      </c>
      <c r="G195" s="29"/>
      <c r="H195" s="69"/>
    </row>
    <row r="196" spans="1:8" ht="28.5" x14ac:dyDescent="0.2">
      <c r="A196" s="29">
        <v>67.3</v>
      </c>
      <c r="B196" s="29" t="str">
        <f>Source!E918</f>
        <v>67,3</v>
      </c>
      <c r="C196" s="69" t="str">
        <f>Source!G918</f>
        <v>Узел трубопровода из стальных водогазопроводных оцинкованных труб, с гильзами, для водоснабжения, диаметр условного прохода 40 мм</v>
      </c>
      <c r="D196" s="29" t="s">
        <v>36</v>
      </c>
      <c r="E196" s="70">
        <f>Source!I918</f>
        <v>30</v>
      </c>
      <c r="F196" s="29" t="str">
        <f>Source!U908</f>
        <v/>
      </c>
      <c r="G196" s="29"/>
      <c r="H196" s="69"/>
    </row>
    <row r="197" spans="1:8" ht="42.75" x14ac:dyDescent="0.2">
      <c r="A197" s="29">
        <v>68</v>
      </c>
      <c r="B197" s="29" t="str">
        <f>Source!E920</f>
        <v>68</v>
      </c>
      <c r="C197" s="69" t="str">
        <f>Source!G920</f>
        <v>Клапан обратный общего назначения, латунный, с внутренней резьбой, температура до +100°С, номинальное давление PN 1,0 МПа, номинальный диаметр DN 40 мм</v>
      </c>
      <c r="D197" s="29" t="s">
        <v>49</v>
      </c>
      <c r="E197" s="70">
        <f>Source!I920</f>
        <v>2</v>
      </c>
      <c r="F197" s="29" t="str">
        <f>Source!U908</f>
        <v/>
      </c>
      <c r="G197" s="29">
        <f>Source!I920</f>
        <v>2</v>
      </c>
      <c r="H197" s="69"/>
    </row>
    <row r="198" spans="1:8" ht="28.5" x14ac:dyDescent="0.2">
      <c r="A198" s="29">
        <v>69</v>
      </c>
      <c r="B198" s="29" t="str">
        <f>Source!E926</f>
        <v>69</v>
      </c>
      <c r="C198" s="69" t="str">
        <f>Source!G926</f>
        <v>Прокладка трубопроводов водоснабжения из стальных водогазопроводных оцинкованных труб диаметром 32 мм</v>
      </c>
      <c r="D198" s="29" t="s">
        <v>143</v>
      </c>
      <c r="E198" s="70">
        <f>Source!I926</f>
        <v>0.2</v>
      </c>
      <c r="F198" s="29" t="str">
        <f>Source!U908</f>
        <v/>
      </c>
      <c r="G198" s="29" t="str">
        <f>"=20/"&amp;"100"</f>
        <v>=20/100</v>
      </c>
      <c r="H198" s="69"/>
    </row>
    <row r="199" spans="1:8" ht="42.75" x14ac:dyDescent="0.2">
      <c r="A199" s="29">
        <v>69.099999999999994</v>
      </c>
      <c r="B199" s="29" t="str">
        <f>Source!E928</f>
        <v>69,1</v>
      </c>
      <c r="C199" s="69" t="str">
        <f>Source!G928</f>
        <v>Хомуты из оцинкованной стали с резиновыми прокладками для жесткого и скользящего крепления полипропиленовых труб, наружный диаметр 32 мм</v>
      </c>
      <c r="D199" s="29" t="s">
        <v>49</v>
      </c>
      <c r="E199" s="70">
        <f>Source!I928</f>
        <v>7</v>
      </c>
      <c r="F199" s="29" t="str">
        <f>Source!U908</f>
        <v/>
      </c>
      <c r="G199" s="29"/>
      <c r="H199" s="69"/>
    </row>
    <row r="200" spans="1:8" ht="57" x14ac:dyDescent="0.2">
      <c r="A200" s="29">
        <v>69.2</v>
      </c>
      <c r="B200" s="29" t="str">
        <f>Source!E930</f>
        <v>69,2</v>
      </c>
      <c r="C200" s="69" t="str">
        <f>Source!G930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32 мм</v>
      </c>
      <c r="D200" s="29" t="s">
        <v>49</v>
      </c>
      <c r="E200" s="70">
        <f>Source!I930</f>
        <v>2</v>
      </c>
      <c r="F200" s="29" t="str">
        <f>Source!U908</f>
        <v/>
      </c>
      <c r="G200" s="29"/>
      <c r="H200" s="69"/>
    </row>
    <row r="201" spans="1:8" ht="28.5" x14ac:dyDescent="0.2">
      <c r="A201" s="29">
        <v>69.3</v>
      </c>
      <c r="B201" s="29" t="str">
        <f>Source!E932</f>
        <v>69,3</v>
      </c>
      <c r="C201" s="69" t="str">
        <f>Source!G932</f>
        <v>Узел трубопровода из стальных водогазопроводных оцинкованных труб, с гильзами, для водоснабжения, диаметр условного прохода 32 мм</v>
      </c>
      <c r="D201" s="29" t="s">
        <v>36</v>
      </c>
      <c r="E201" s="70">
        <f>Source!I932</f>
        <v>20</v>
      </c>
      <c r="F201" s="29" t="str">
        <f>Source!U908</f>
        <v/>
      </c>
      <c r="G201" s="29"/>
      <c r="H201" s="69"/>
    </row>
    <row r="202" spans="1:8" ht="28.5" x14ac:dyDescent="0.2">
      <c r="A202" s="29">
        <v>70</v>
      </c>
      <c r="B202" s="29" t="str">
        <f>Source!E934</f>
        <v>70</v>
      </c>
      <c r="C202" s="69" t="str">
        <f>Source!G934</f>
        <v>Гидравлическое испытание трубопроводов систем отопления, водопровода и горячего водоснабжения диаметром до 50 мм</v>
      </c>
      <c r="D202" s="29" t="s">
        <v>143</v>
      </c>
      <c r="E202" s="70">
        <f>Source!I934</f>
        <v>0.5</v>
      </c>
      <c r="F202" s="29" t="str">
        <f>Source!U908</f>
        <v/>
      </c>
      <c r="G202" s="29" t="str">
        <f>"=(30+"&amp;"20)/"&amp;"100"</f>
        <v>=(30+20)/100</v>
      </c>
      <c r="H202" s="69"/>
    </row>
    <row r="203" spans="1:8" ht="42.75" x14ac:dyDescent="0.2">
      <c r="A203" s="29">
        <v>71</v>
      </c>
      <c r="B203" s="29" t="str">
        <f>Source!E936</f>
        <v>71</v>
      </c>
      <c r="C203" s="69" t="str">
        <f>Source!G936</f>
        <v>Клапан обратный общего назначения, латунный, с внутренней резьбой, температура до +100°С, номинальное давление PN 1,0 МПа, номинальный диаметр DN 32 мм</v>
      </c>
      <c r="D203" s="29" t="s">
        <v>49</v>
      </c>
      <c r="E203" s="70">
        <f>Source!I936</f>
        <v>2</v>
      </c>
      <c r="F203" s="29" t="str">
        <f>Source!U908</f>
        <v/>
      </c>
      <c r="G203" s="29">
        <f>Source!I936</f>
        <v>2</v>
      </c>
      <c r="H203" s="69"/>
    </row>
    <row r="204" spans="1:8" ht="14.25" x14ac:dyDescent="0.2">
      <c r="A204" s="29">
        <v>72</v>
      </c>
      <c r="B204" s="29" t="str">
        <f>Source!E942</f>
        <v>72</v>
      </c>
      <c r="C204" s="69" t="str">
        <f>Source!G942</f>
        <v>Монтаж механизма исполнительного массой до 20 кг</v>
      </c>
      <c r="D204" s="29" t="s">
        <v>163</v>
      </c>
      <c r="E204" s="70">
        <f>Source!I942</f>
        <v>2</v>
      </c>
      <c r="F204" s="29" t="str">
        <f>Source!U908</f>
        <v/>
      </c>
      <c r="G204" s="29">
        <f>Source!I942</f>
        <v>2</v>
      </c>
      <c r="H204" s="69"/>
    </row>
    <row r="205" spans="1:8" ht="14.25" x14ac:dyDescent="0.2">
      <c r="A205" s="29">
        <v>72.099999999999994</v>
      </c>
      <c r="B205" s="29" t="str">
        <f>Source!E944</f>
        <v>72,1</v>
      </c>
      <c r="C205" s="69" t="str">
        <f>Source!G944</f>
        <v>Насос дренажный Q=10м^3/ч; Н=10м; U=3х380В; N=1,1кВт Гном 10-10Г</v>
      </c>
      <c r="D205" s="29" t="s">
        <v>49</v>
      </c>
      <c r="E205" s="70">
        <f>Source!I944</f>
        <v>2</v>
      </c>
      <c r="F205" s="29" t="str">
        <f>Source!U908</f>
        <v/>
      </c>
      <c r="G205" s="29"/>
      <c r="H205" s="69"/>
    </row>
    <row r="206" spans="1:8" ht="14.25" x14ac:dyDescent="0.2">
      <c r="A206" s="29">
        <v>73</v>
      </c>
      <c r="B206" s="29" t="str">
        <f>Source!E950</f>
        <v>73</v>
      </c>
      <c r="C206" s="69" t="str">
        <f>Source!G950</f>
        <v>Монтаж механизма исполнительного массой до 20 кг</v>
      </c>
      <c r="D206" s="29" t="s">
        <v>163</v>
      </c>
      <c r="E206" s="70">
        <f>Source!I950</f>
        <v>2</v>
      </c>
      <c r="F206" s="29" t="str">
        <f>Source!U908</f>
        <v/>
      </c>
      <c r="G206" s="29">
        <f>Source!I950</f>
        <v>2</v>
      </c>
      <c r="H206" s="69"/>
    </row>
    <row r="207" spans="1:8" ht="14.25" x14ac:dyDescent="0.2">
      <c r="A207" s="28">
        <v>73.099999999999994</v>
      </c>
      <c r="B207" s="28" t="str">
        <f>Source!E952</f>
        <v>73,1</v>
      </c>
      <c r="C207" s="67" t="str">
        <f>Source!G952</f>
        <v>Насос дренажный Q=7м^3/ч; Н=7м; U=1х220В; N=0,6кВт ГНОМ 7-7</v>
      </c>
      <c r="D207" s="28" t="s">
        <v>49</v>
      </c>
      <c r="E207" s="68">
        <f>Source!I952</f>
        <v>2</v>
      </c>
      <c r="F207" s="28" t="str">
        <f>Source!U908</f>
        <v/>
      </c>
      <c r="G207" s="28"/>
      <c r="H207" s="67"/>
    </row>
    <row r="210" spans="3:5" ht="15" x14ac:dyDescent="0.25">
      <c r="C210" s="71" t="s">
        <v>986</v>
      </c>
      <c r="D210" s="71" t="str">
        <f>IF(Source!X12&lt;&gt;"", Source!X12," ")</f>
        <v xml:space="preserve"> </v>
      </c>
      <c r="E210" s="23"/>
    </row>
    <row r="211" spans="3:5" ht="15" x14ac:dyDescent="0.25">
      <c r="C211" s="11"/>
      <c r="D211" s="23"/>
      <c r="E211" s="23"/>
    </row>
    <row r="212" spans="3:5" ht="15" x14ac:dyDescent="0.25">
      <c r="C212" s="71" t="s">
        <v>987</v>
      </c>
      <c r="D212" s="71" t="str">
        <f>IF(Source!AB12&lt;&gt;"", Source!AB12," ")</f>
        <v>Кузнецова Е.А.</v>
      </c>
      <c r="E212" s="23"/>
    </row>
  </sheetData>
  <mergeCells count="22">
    <mergeCell ref="A105:H105"/>
    <mergeCell ref="A163:H163"/>
    <mergeCell ref="A191:H191"/>
    <mergeCell ref="A192:H192"/>
    <mergeCell ref="A70:H70"/>
    <mergeCell ref="A83:H83"/>
    <mergeCell ref="A84:H84"/>
    <mergeCell ref="A93:H93"/>
    <mergeCell ref="A94:H94"/>
    <mergeCell ref="A104:H104"/>
    <mergeCell ref="A20:H20"/>
    <mergeCell ref="A35:H35"/>
    <mergeCell ref="A36:H36"/>
    <mergeCell ref="A54:H54"/>
    <mergeCell ref="A55:H55"/>
    <mergeCell ref="A69:H69"/>
    <mergeCell ref="D5:E5"/>
    <mergeCell ref="D7:E7"/>
    <mergeCell ref="B12:E12"/>
    <mergeCell ref="B13:E13"/>
    <mergeCell ref="A18:H18"/>
    <mergeCell ref="A19:H1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094"/>
  <sheetViews>
    <sheetView workbookViewId="0">
      <selection activeCell="A1090" sqref="A1090:AX1090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1086</v>
      </c>
      <c r="C12" s="1">
        <v>0</v>
      </c>
      <c r="D12" s="1">
        <f>ROW(A1045)</f>
        <v>1045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327688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B1045</f>
        <v>1086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Новый объект (ТСН-2001 (Мосгосэкспертиза))</v>
      </c>
      <c r="G18" s="3" t="str">
        <f t="shared" si="0"/>
        <v>02-01-05 Система водоотведения</v>
      </c>
      <c r="H18" s="3"/>
      <c r="I18" s="3"/>
      <c r="J18" s="3"/>
      <c r="K18" s="3"/>
      <c r="L18" s="3"/>
      <c r="M18" s="3"/>
      <c r="N18" s="3"/>
      <c r="O18" s="3">
        <f t="shared" ref="O18:AT18" si="1">O1045</f>
        <v>940427.69</v>
      </c>
      <c r="P18" s="3">
        <f t="shared" si="1"/>
        <v>914640.81</v>
      </c>
      <c r="Q18" s="3">
        <f t="shared" si="1"/>
        <v>1614.26</v>
      </c>
      <c r="R18" s="3">
        <f t="shared" si="1"/>
        <v>203.47</v>
      </c>
      <c r="S18" s="3">
        <f t="shared" si="1"/>
        <v>24172.62</v>
      </c>
      <c r="T18" s="3">
        <f t="shared" si="1"/>
        <v>0</v>
      </c>
      <c r="U18" s="3">
        <f t="shared" si="1"/>
        <v>1922.1301694595004</v>
      </c>
      <c r="V18" s="3">
        <f t="shared" si="1"/>
        <v>0</v>
      </c>
      <c r="W18" s="3">
        <f t="shared" si="1"/>
        <v>0</v>
      </c>
      <c r="X18" s="3">
        <f t="shared" si="1"/>
        <v>26005.53</v>
      </c>
      <c r="Y18" s="3">
        <f t="shared" si="1"/>
        <v>14453.15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74915.83</v>
      </c>
      <c r="AQ18" s="3">
        <f t="shared" si="1"/>
        <v>0</v>
      </c>
      <c r="AR18" s="3">
        <f t="shared" si="1"/>
        <v>980886.37</v>
      </c>
      <c r="AS18" s="3">
        <f t="shared" si="1"/>
        <v>905472.59</v>
      </c>
      <c r="AT18" s="3">
        <f t="shared" si="1"/>
        <v>497.95</v>
      </c>
      <c r="AU18" s="3">
        <f t="shared" ref="AU18:BZ18" si="2">AU1045</f>
        <v>0</v>
      </c>
      <c r="AV18" s="3">
        <f t="shared" si="2"/>
        <v>914640.81</v>
      </c>
      <c r="AW18" s="3">
        <f t="shared" si="2"/>
        <v>839724.98</v>
      </c>
      <c r="AX18" s="3">
        <f t="shared" si="2"/>
        <v>0</v>
      </c>
      <c r="AY18" s="3">
        <f t="shared" si="2"/>
        <v>839724.98</v>
      </c>
      <c r="AZ18" s="3">
        <f t="shared" si="2"/>
        <v>74915.83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CA1045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DG1045</f>
        <v>7267027.9100000001</v>
      </c>
      <c r="DH18" s="4">
        <f t="shared" si="4"/>
        <v>5913021.1500000004</v>
      </c>
      <c r="DI18" s="4">
        <f t="shared" si="4"/>
        <v>24754.39</v>
      </c>
      <c r="DJ18" s="4">
        <f t="shared" si="4"/>
        <v>11188.79</v>
      </c>
      <c r="DK18" s="4">
        <f t="shared" si="4"/>
        <v>1329252.3700000001</v>
      </c>
      <c r="DL18" s="4">
        <f t="shared" si="4"/>
        <v>0</v>
      </c>
      <c r="DM18" s="4">
        <f t="shared" si="4"/>
        <v>1922.1301694595004</v>
      </c>
      <c r="DN18" s="4">
        <f t="shared" si="4"/>
        <v>0</v>
      </c>
      <c r="DO18" s="4">
        <f t="shared" si="4"/>
        <v>0</v>
      </c>
      <c r="DP18" s="4">
        <f t="shared" si="4"/>
        <v>1430043.11</v>
      </c>
      <c r="DQ18" s="4">
        <f t="shared" si="4"/>
        <v>794778.96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573855.26</v>
      </c>
      <c r="EI18" s="4">
        <f t="shared" si="4"/>
        <v>0</v>
      </c>
      <c r="EJ18" s="4">
        <f t="shared" si="4"/>
        <v>9491849.9800000004</v>
      </c>
      <c r="EK18" s="4">
        <f t="shared" si="4"/>
        <v>8900161.9800000004</v>
      </c>
      <c r="EL18" s="4">
        <f t="shared" si="4"/>
        <v>17832.740000000002</v>
      </c>
      <c r="EM18" s="4">
        <f t="shared" ref="EM18:FR18" si="5">EM1045</f>
        <v>0</v>
      </c>
      <c r="EN18" s="4">
        <f t="shared" si="5"/>
        <v>5913021.1500000004</v>
      </c>
      <c r="EO18" s="4">
        <f t="shared" si="5"/>
        <v>5339165.8899999997</v>
      </c>
      <c r="EP18" s="4">
        <f t="shared" si="5"/>
        <v>0</v>
      </c>
      <c r="EQ18" s="4">
        <f t="shared" si="5"/>
        <v>5339165.8899999997</v>
      </c>
      <c r="ER18" s="4">
        <f t="shared" si="5"/>
        <v>573855.26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FS1045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ROW(A1015)</f>
        <v>1015</v>
      </c>
      <c r="E20" s="1"/>
      <c r="F20" s="1" t="s">
        <v>15</v>
      </c>
      <c r="G20" s="1" t="s">
        <v>16</v>
      </c>
      <c r="H20" s="1" t="s">
        <v>3</v>
      </c>
      <c r="I20" s="1">
        <v>0</v>
      </c>
      <c r="J20" s="1" t="s">
        <v>17</v>
      </c>
      <c r="K20" s="1">
        <v>-1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B1015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02-01-05</v>
      </c>
      <c r="G22" s="3" t="str">
        <f t="shared" si="7"/>
        <v>Система водоотведения</v>
      </c>
      <c r="H22" s="3"/>
      <c r="I22" s="3"/>
      <c r="J22" s="3"/>
      <c r="K22" s="3"/>
      <c r="L22" s="3"/>
      <c r="M22" s="3"/>
      <c r="N22" s="3"/>
      <c r="O22" s="3">
        <f t="shared" ref="O22:AT22" si="8">O1015</f>
        <v>940427.69</v>
      </c>
      <c r="P22" s="3">
        <f t="shared" si="8"/>
        <v>914640.81</v>
      </c>
      <c r="Q22" s="3">
        <f t="shared" si="8"/>
        <v>1614.26</v>
      </c>
      <c r="R22" s="3">
        <f t="shared" si="8"/>
        <v>203.47</v>
      </c>
      <c r="S22" s="3">
        <f t="shared" si="8"/>
        <v>24172.62</v>
      </c>
      <c r="T22" s="3">
        <f t="shared" si="8"/>
        <v>0</v>
      </c>
      <c r="U22" s="3">
        <f t="shared" si="8"/>
        <v>1922.1301694595004</v>
      </c>
      <c r="V22" s="3">
        <f t="shared" si="8"/>
        <v>0</v>
      </c>
      <c r="W22" s="3">
        <f t="shared" si="8"/>
        <v>0</v>
      </c>
      <c r="X22" s="3">
        <f t="shared" si="8"/>
        <v>26005.53</v>
      </c>
      <c r="Y22" s="3">
        <f t="shared" si="8"/>
        <v>14453.15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74915.83</v>
      </c>
      <c r="AQ22" s="3">
        <f t="shared" si="8"/>
        <v>0</v>
      </c>
      <c r="AR22" s="3">
        <f t="shared" si="8"/>
        <v>980886.37</v>
      </c>
      <c r="AS22" s="3">
        <f t="shared" si="8"/>
        <v>905472.59</v>
      </c>
      <c r="AT22" s="3">
        <f t="shared" si="8"/>
        <v>497.95</v>
      </c>
      <c r="AU22" s="3">
        <f t="shared" ref="AU22:BZ22" si="9">AU1015</f>
        <v>0</v>
      </c>
      <c r="AV22" s="3">
        <f t="shared" si="9"/>
        <v>914640.81</v>
      </c>
      <c r="AW22" s="3">
        <f t="shared" si="9"/>
        <v>839724.98</v>
      </c>
      <c r="AX22" s="3">
        <f t="shared" si="9"/>
        <v>0</v>
      </c>
      <c r="AY22" s="3">
        <f t="shared" si="9"/>
        <v>839724.98</v>
      </c>
      <c r="AZ22" s="3">
        <f t="shared" si="9"/>
        <v>74915.83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CA1015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DG1015</f>
        <v>7267027.9100000001</v>
      </c>
      <c r="DH22" s="4">
        <f t="shared" si="11"/>
        <v>5913021.1500000004</v>
      </c>
      <c r="DI22" s="4">
        <f t="shared" si="11"/>
        <v>24754.39</v>
      </c>
      <c r="DJ22" s="4">
        <f t="shared" si="11"/>
        <v>11188.79</v>
      </c>
      <c r="DK22" s="4">
        <f t="shared" si="11"/>
        <v>1329252.3700000001</v>
      </c>
      <c r="DL22" s="4">
        <f t="shared" si="11"/>
        <v>0</v>
      </c>
      <c r="DM22" s="4">
        <f t="shared" si="11"/>
        <v>1922.1301694595004</v>
      </c>
      <c r="DN22" s="4">
        <f t="shared" si="11"/>
        <v>0</v>
      </c>
      <c r="DO22" s="4">
        <f t="shared" si="11"/>
        <v>0</v>
      </c>
      <c r="DP22" s="4">
        <f t="shared" si="11"/>
        <v>1430043.11</v>
      </c>
      <c r="DQ22" s="4">
        <f t="shared" si="11"/>
        <v>794778.96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573855.26</v>
      </c>
      <c r="EI22" s="4">
        <f t="shared" si="11"/>
        <v>0</v>
      </c>
      <c r="EJ22" s="4">
        <f t="shared" si="11"/>
        <v>9491849.9800000004</v>
      </c>
      <c r="EK22" s="4">
        <f t="shared" si="11"/>
        <v>8900161.9800000004</v>
      </c>
      <c r="EL22" s="4">
        <f t="shared" si="11"/>
        <v>17832.740000000002</v>
      </c>
      <c r="EM22" s="4">
        <f t="shared" ref="EM22:FR22" si="12">EM1015</f>
        <v>0</v>
      </c>
      <c r="EN22" s="4">
        <f t="shared" si="12"/>
        <v>5913021.1500000004</v>
      </c>
      <c r="EO22" s="4">
        <f t="shared" si="12"/>
        <v>5339165.8899999997</v>
      </c>
      <c r="EP22" s="4">
        <f t="shared" si="12"/>
        <v>0</v>
      </c>
      <c r="EQ22" s="4">
        <f t="shared" si="12"/>
        <v>5339165.8899999997</v>
      </c>
      <c r="ER22" s="4">
        <f t="shared" si="12"/>
        <v>573855.26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FS1015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ROW(A91)</f>
        <v>91</v>
      </c>
      <c r="E24" s="1"/>
      <c r="F24" s="1" t="s">
        <v>18</v>
      </c>
      <c r="G24" s="1" t="s">
        <v>19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B91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Канализация хозяйственно-бытовая (К1) (подвал)</v>
      </c>
      <c r="H26" s="3"/>
      <c r="I26" s="3"/>
      <c r="J26" s="3"/>
      <c r="K26" s="3"/>
      <c r="L26" s="3"/>
      <c r="M26" s="3"/>
      <c r="N26" s="3"/>
      <c r="O26" s="3">
        <f t="shared" ref="O26:AT26" si="15">O91</f>
        <v>81961.72</v>
      </c>
      <c r="P26" s="3">
        <f t="shared" si="15"/>
        <v>78192.990000000005</v>
      </c>
      <c r="Q26" s="3">
        <f t="shared" si="15"/>
        <v>82.81</v>
      </c>
      <c r="R26" s="3">
        <f t="shared" si="15"/>
        <v>11.48</v>
      </c>
      <c r="S26" s="3">
        <f t="shared" si="15"/>
        <v>3685.92</v>
      </c>
      <c r="T26" s="3">
        <f t="shared" si="15"/>
        <v>0</v>
      </c>
      <c r="U26" s="3">
        <f t="shared" si="15"/>
        <v>292.35436846549999</v>
      </c>
      <c r="V26" s="3">
        <f t="shared" si="15"/>
        <v>0</v>
      </c>
      <c r="W26" s="3">
        <f t="shared" si="15"/>
        <v>0</v>
      </c>
      <c r="X26" s="3">
        <f t="shared" si="15"/>
        <v>4030.17</v>
      </c>
      <c r="Y26" s="3">
        <f t="shared" si="15"/>
        <v>2255.41</v>
      </c>
      <c r="Z26" s="3">
        <f t="shared" si="15"/>
        <v>0</v>
      </c>
      <c r="AA26" s="3">
        <f t="shared" si="15"/>
        <v>0</v>
      </c>
      <c r="AB26" s="3">
        <f t="shared" si="15"/>
        <v>0</v>
      </c>
      <c r="AC26" s="3">
        <f t="shared" si="15"/>
        <v>0</v>
      </c>
      <c r="AD26" s="3">
        <f t="shared" si="15"/>
        <v>0</v>
      </c>
      <c r="AE26" s="3">
        <f t="shared" si="15"/>
        <v>0</v>
      </c>
      <c r="AF26" s="3">
        <f t="shared" si="15"/>
        <v>0</v>
      </c>
      <c r="AG26" s="3">
        <f t="shared" si="15"/>
        <v>0</v>
      </c>
      <c r="AH26" s="3">
        <f t="shared" si="15"/>
        <v>0</v>
      </c>
      <c r="AI26" s="3">
        <f t="shared" si="15"/>
        <v>0</v>
      </c>
      <c r="AJ26" s="3">
        <f t="shared" si="15"/>
        <v>0</v>
      </c>
      <c r="AK26" s="3">
        <f t="shared" si="15"/>
        <v>0</v>
      </c>
      <c r="AL26" s="3">
        <f t="shared" si="15"/>
        <v>0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88247.3</v>
      </c>
      <c r="AS26" s="3">
        <f t="shared" si="15"/>
        <v>88247.3</v>
      </c>
      <c r="AT26" s="3">
        <f t="shared" si="15"/>
        <v>0</v>
      </c>
      <c r="AU26" s="3">
        <f t="shared" ref="AU26:BZ26" si="16">AU91</f>
        <v>0</v>
      </c>
      <c r="AV26" s="3">
        <f t="shared" si="16"/>
        <v>78192.990000000005</v>
      </c>
      <c r="AW26" s="3">
        <f t="shared" si="16"/>
        <v>78192.990000000005</v>
      </c>
      <c r="AX26" s="3">
        <f t="shared" si="16"/>
        <v>0</v>
      </c>
      <c r="AY26" s="3">
        <f t="shared" si="16"/>
        <v>78192.990000000005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CA91</f>
        <v>0</v>
      </c>
      <c r="CB26" s="3">
        <f t="shared" si="17"/>
        <v>0</v>
      </c>
      <c r="CC26" s="3">
        <f t="shared" si="17"/>
        <v>0</v>
      </c>
      <c r="CD26" s="3">
        <f t="shared" si="17"/>
        <v>0</v>
      </c>
      <c r="CE26" s="3">
        <f t="shared" si="17"/>
        <v>0</v>
      </c>
      <c r="CF26" s="3">
        <f t="shared" si="17"/>
        <v>0</v>
      </c>
      <c r="CG26" s="3">
        <f t="shared" si="17"/>
        <v>0</v>
      </c>
      <c r="CH26" s="3">
        <f t="shared" si="17"/>
        <v>0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DG91</f>
        <v>342795.45</v>
      </c>
      <c r="DH26" s="4">
        <f t="shared" si="18"/>
        <v>138807.06</v>
      </c>
      <c r="DI26" s="4">
        <f t="shared" si="18"/>
        <v>1299.6400000000001</v>
      </c>
      <c r="DJ26" s="4">
        <f t="shared" si="18"/>
        <v>631.28</v>
      </c>
      <c r="DK26" s="4">
        <f t="shared" si="18"/>
        <v>202688.75</v>
      </c>
      <c r="DL26" s="4">
        <f t="shared" si="18"/>
        <v>0</v>
      </c>
      <c r="DM26" s="4">
        <f t="shared" si="18"/>
        <v>292.35436846549999</v>
      </c>
      <c r="DN26" s="4">
        <f t="shared" si="18"/>
        <v>0</v>
      </c>
      <c r="DO26" s="4">
        <f t="shared" si="18"/>
        <v>0</v>
      </c>
      <c r="DP26" s="4">
        <f t="shared" si="18"/>
        <v>221618.84</v>
      </c>
      <c r="DQ26" s="4">
        <f t="shared" si="18"/>
        <v>124025.21</v>
      </c>
      <c r="DR26" s="4">
        <f t="shared" si="18"/>
        <v>0</v>
      </c>
      <c r="DS26" s="4">
        <f t="shared" si="18"/>
        <v>0</v>
      </c>
      <c r="DT26" s="4">
        <f t="shared" si="18"/>
        <v>0</v>
      </c>
      <c r="DU26" s="4">
        <f t="shared" si="18"/>
        <v>0</v>
      </c>
      <c r="DV26" s="4">
        <f t="shared" si="18"/>
        <v>0</v>
      </c>
      <c r="DW26" s="4">
        <f t="shared" si="18"/>
        <v>0</v>
      </c>
      <c r="DX26" s="4">
        <f t="shared" si="18"/>
        <v>0</v>
      </c>
      <c r="DY26" s="4">
        <f t="shared" si="18"/>
        <v>0</v>
      </c>
      <c r="DZ26" s="4">
        <f t="shared" si="18"/>
        <v>0</v>
      </c>
      <c r="EA26" s="4">
        <f t="shared" si="18"/>
        <v>0</v>
      </c>
      <c r="EB26" s="4">
        <f t="shared" si="18"/>
        <v>0</v>
      </c>
      <c r="EC26" s="4">
        <f t="shared" si="18"/>
        <v>0</v>
      </c>
      <c r="ED26" s="4">
        <f t="shared" si="18"/>
        <v>0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688439.5</v>
      </c>
      <c r="EK26" s="4">
        <f t="shared" si="18"/>
        <v>688439.5</v>
      </c>
      <c r="EL26" s="4">
        <f t="shared" si="18"/>
        <v>0</v>
      </c>
      <c r="EM26" s="4">
        <f t="shared" ref="EM26:FR26" si="19">EM91</f>
        <v>0</v>
      </c>
      <c r="EN26" s="4">
        <f t="shared" si="19"/>
        <v>138807.06</v>
      </c>
      <c r="EO26" s="4">
        <f t="shared" si="19"/>
        <v>138807.06</v>
      </c>
      <c r="EP26" s="4">
        <f t="shared" si="19"/>
        <v>0</v>
      </c>
      <c r="EQ26" s="4">
        <f t="shared" si="19"/>
        <v>138807.06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FS91</f>
        <v>0</v>
      </c>
      <c r="FT26" s="4">
        <f t="shared" si="20"/>
        <v>0</v>
      </c>
      <c r="FU26" s="4">
        <f t="shared" si="20"/>
        <v>0</v>
      </c>
      <c r="FV26" s="4">
        <f t="shared" si="20"/>
        <v>0</v>
      </c>
      <c r="FW26" s="4">
        <f t="shared" si="20"/>
        <v>0</v>
      </c>
      <c r="FX26" s="4">
        <f t="shared" si="20"/>
        <v>0</v>
      </c>
      <c r="FY26" s="4">
        <f t="shared" si="20"/>
        <v>0</v>
      </c>
      <c r="FZ26" s="4">
        <f t="shared" si="20"/>
        <v>0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1">
        <v>5</v>
      </c>
      <c r="B28" s="1">
        <v>1</v>
      </c>
      <c r="C28" s="1"/>
      <c r="D28" s="1">
        <f>ROW(A61)</f>
        <v>61</v>
      </c>
      <c r="E28" s="1"/>
      <c r="F28" s="1" t="s">
        <v>20</v>
      </c>
      <c r="G28" s="1" t="s">
        <v>21</v>
      </c>
      <c r="H28" s="1" t="s">
        <v>3</v>
      </c>
      <c r="I28" s="1">
        <v>0</v>
      </c>
      <c r="J28" s="1"/>
      <c r="K28" s="1">
        <v>0</v>
      </c>
      <c r="L28" s="1"/>
      <c r="M28" s="1" t="s">
        <v>3</v>
      </c>
      <c r="N28" s="1"/>
      <c r="O28" s="1"/>
      <c r="P28" s="1"/>
      <c r="Q28" s="1"/>
      <c r="R28" s="1"/>
      <c r="S28" s="1">
        <v>0</v>
      </c>
      <c r="T28" s="1">
        <v>0</v>
      </c>
      <c r="U28" s="1" t="s">
        <v>3</v>
      </c>
      <c r="V28" s="1">
        <v>0</v>
      </c>
      <c r="W28" s="1"/>
      <c r="X28" s="1"/>
      <c r="Y28" s="1"/>
      <c r="Z28" s="1"/>
      <c r="AA28" s="1"/>
      <c r="AB28" s="1" t="s">
        <v>3</v>
      </c>
      <c r="AC28" s="1" t="s">
        <v>3</v>
      </c>
      <c r="AD28" s="1" t="s">
        <v>3</v>
      </c>
      <c r="AE28" s="1" t="s">
        <v>3</v>
      </c>
      <c r="AF28" s="1" t="s">
        <v>3</v>
      </c>
      <c r="AG28" s="1" t="s">
        <v>3</v>
      </c>
      <c r="AH28" s="1"/>
      <c r="AI28" s="1"/>
      <c r="AJ28" s="1"/>
      <c r="AK28" s="1"/>
      <c r="AL28" s="1"/>
      <c r="AM28" s="1"/>
      <c r="AN28" s="1"/>
      <c r="AO28" s="1"/>
      <c r="AP28" s="1" t="s">
        <v>3</v>
      </c>
      <c r="AQ28" s="1" t="s">
        <v>3</v>
      </c>
      <c r="AR28" s="1" t="s">
        <v>3</v>
      </c>
      <c r="AS28" s="1"/>
      <c r="AT28" s="1"/>
      <c r="AU28" s="1"/>
      <c r="AV28" s="1"/>
      <c r="AW28" s="1"/>
      <c r="AX28" s="1"/>
      <c r="AY28" s="1"/>
      <c r="AZ28" s="1" t="s">
        <v>3</v>
      </c>
      <c r="BA28" s="1"/>
      <c r="BB28" s="1" t="s">
        <v>3</v>
      </c>
      <c r="BC28" s="1" t="s">
        <v>3</v>
      </c>
      <c r="BD28" s="1" t="s">
        <v>3</v>
      </c>
      <c r="BE28" s="1" t="s">
        <v>3</v>
      </c>
      <c r="BF28" s="1" t="s">
        <v>3</v>
      </c>
      <c r="BG28" s="1" t="s">
        <v>3</v>
      </c>
      <c r="BH28" s="1" t="s">
        <v>3</v>
      </c>
      <c r="BI28" s="1" t="s">
        <v>3</v>
      </c>
      <c r="BJ28" s="1" t="s">
        <v>3</v>
      </c>
      <c r="BK28" s="1" t="s">
        <v>3</v>
      </c>
      <c r="BL28" s="1" t="s">
        <v>3</v>
      </c>
      <c r="BM28" s="1" t="s">
        <v>3</v>
      </c>
      <c r="BN28" s="1" t="s">
        <v>3</v>
      </c>
      <c r="BO28" s="1" t="s">
        <v>3</v>
      </c>
      <c r="BP28" s="1" t="s">
        <v>3</v>
      </c>
      <c r="BQ28" s="1"/>
      <c r="BR28" s="1"/>
      <c r="BS28" s="1"/>
      <c r="BT28" s="1"/>
      <c r="BU28" s="1"/>
      <c r="BV28" s="1"/>
      <c r="BW28" s="1"/>
      <c r="BX28" s="1">
        <v>0</v>
      </c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>
        <v>0</v>
      </c>
    </row>
    <row r="30" spans="1:255" x14ac:dyDescent="0.2">
      <c r="A30" s="3">
        <v>52</v>
      </c>
      <c r="B30" s="3">
        <f t="shared" ref="B30:G30" si="21">B61</f>
        <v>1</v>
      </c>
      <c r="C30" s="3">
        <f t="shared" si="21"/>
        <v>5</v>
      </c>
      <c r="D30" s="3">
        <f t="shared" si="21"/>
        <v>28</v>
      </c>
      <c r="E30" s="3">
        <f t="shared" si="21"/>
        <v>0</v>
      </c>
      <c r="F30" s="3" t="str">
        <f t="shared" si="21"/>
        <v>Новый подраздел</v>
      </c>
      <c r="G30" s="3" t="str">
        <f t="shared" si="21"/>
        <v>Монтажные работы</v>
      </c>
      <c r="H30" s="3"/>
      <c r="I30" s="3"/>
      <c r="J30" s="3"/>
      <c r="K30" s="3"/>
      <c r="L30" s="3"/>
      <c r="M30" s="3"/>
      <c r="N30" s="3"/>
      <c r="O30" s="3">
        <f t="shared" ref="O30:AT30" si="22">O61</f>
        <v>81961.72</v>
      </c>
      <c r="P30" s="3">
        <f t="shared" si="22"/>
        <v>78192.990000000005</v>
      </c>
      <c r="Q30" s="3">
        <f t="shared" si="22"/>
        <v>82.81</v>
      </c>
      <c r="R30" s="3">
        <f t="shared" si="22"/>
        <v>11.48</v>
      </c>
      <c r="S30" s="3">
        <f t="shared" si="22"/>
        <v>3685.92</v>
      </c>
      <c r="T30" s="3">
        <f t="shared" si="22"/>
        <v>0</v>
      </c>
      <c r="U30" s="3">
        <f t="shared" si="22"/>
        <v>292.35436846549999</v>
      </c>
      <c r="V30" s="3">
        <f t="shared" si="22"/>
        <v>0</v>
      </c>
      <c r="W30" s="3">
        <f t="shared" si="22"/>
        <v>0</v>
      </c>
      <c r="X30" s="3">
        <f t="shared" si="22"/>
        <v>4030.17</v>
      </c>
      <c r="Y30" s="3">
        <f t="shared" si="22"/>
        <v>2255.41</v>
      </c>
      <c r="Z30" s="3">
        <f t="shared" si="22"/>
        <v>0</v>
      </c>
      <c r="AA30" s="3">
        <f t="shared" si="22"/>
        <v>0</v>
      </c>
      <c r="AB30" s="3">
        <f t="shared" si="22"/>
        <v>81961.72</v>
      </c>
      <c r="AC30" s="3">
        <f t="shared" si="22"/>
        <v>78192.990000000005</v>
      </c>
      <c r="AD30" s="3">
        <f t="shared" si="22"/>
        <v>82.81</v>
      </c>
      <c r="AE30" s="3">
        <f t="shared" si="22"/>
        <v>11.48</v>
      </c>
      <c r="AF30" s="3">
        <f t="shared" si="22"/>
        <v>3685.92</v>
      </c>
      <c r="AG30" s="3">
        <f t="shared" si="22"/>
        <v>0</v>
      </c>
      <c r="AH30" s="3">
        <f t="shared" si="22"/>
        <v>292.35436846549999</v>
      </c>
      <c r="AI30" s="3">
        <f t="shared" si="22"/>
        <v>0</v>
      </c>
      <c r="AJ30" s="3">
        <f t="shared" si="22"/>
        <v>0</v>
      </c>
      <c r="AK30" s="3">
        <f t="shared" si="22"/>
        <v>4030.17</v>
      </c>
      <c r="AL30" s="3">
        <f t="shared" si="22"/>
        <v>2255.41</v>
      </c>
      <c r="AM30" s="3">
        <f t="shared" si="22"/>
        <v>0</v>
      </c>
      <c r="AN30" s="3">
        <f t="shared" si="22"/>
        <v>0</v>
      </c>
      <c r="AO30" s="3">
        <f t="shared" si="22"/>
        <v>0</v>
      </c>
      <c r="AP30" s="3">
        <f t="shared" si="22"/>
        <v>0</v>
      </c>
      <c r="AQ30" s="3">
        <f t="shared" si="22"/>
        <v>0</v>
      </c>
      <c r="AR30" s="3">
        <f t="shared" si="22"/>
        <v>88247.3</v>
      </c>
      <c r="AS30" s="3">
        <f t="shared" si="22"/>
        <v>88247.3</v>
      </c>
      <c r="AT30" s="3">
        <f t="shared" si="22"/>
        <v>0</v>
      </c>
      <c r="AU30" s="3">
        <f t="shared" ref="AU30:BZ30" si="23">AU61</f>
        <v>0</v>
      </c>
      <c r="AV30" s="3">
        <f t="shared" si="23"/>
        <v>78192.990000000005</v>
      </c>
      <c r="AW30" s="3">
        <f t="shared" si="23"/>
        <v>78192.990000000005</v>
      </c>
      <c r="AX30" s="3">
        <f t="shared" si="23"/>
        <v>0</v>
      </c>
      <c r="AY30" s="3">
        <f t="shared" si="23"/>
        <v>78192.990000000005</v>
      </c>
      <c r="AZ30" s="3">
        <f t="shared" si="23"/>
        <v>0</v>
      </c>
      <c r="BA30" s="3">
        <f t="shared" si="23"/>
        <v>0</v>
      </c>
      <c r="BB30" s="3">
        <f t="shared" si="23"/>
        <v>0</v>
      </c>
      <c r="BC30" s="3">
        <f t="shared" si="23"/>
        <v>0</v>
      </c>
      <c r="BD30" s="3">
        <f t="shared" si="23"/>
        <v>0</v>
      </c>
      <c r="BE30" s="3">
        <f t="shared" si="23"/>
        <v>0</v>
      </c>
      <c r="BF30" s="3">
        <f t="shared" si="23"/>
        <v>0</v>
      </c>
      <c r="BG30" s="3">
        <f t="shared" si="23"/>
        <v>0</v>
      </c>
      <c r="BH30" s="3">
        <f t="shared" si="23"/>
        <v>0</v>
      </c>
      <c r="BI30" s="3">
        <f t="shared" si="23"/>
        <v>0</v>
      </c>
      <c r="BJ30" s="3">
        <f t="shared" si="23"/>
        <v>0</v>
      </c>
      <c r="BK30" s="3">
        <f t="shared" si="23"/>
        <v>0</v>
      </c>
      <c r="BL30" s="3">
        <f t="shared" si="23"/>
        <v>0</v>
      </c>
      <c r="BM30" s="3">
        <f t="shared" si="23"/>
        <v>0</v>
      </c>
      <c r="BN30" s="3">
        <f t="shared" si="23"/>
        <v>0</v>
      </c>
      <c r="BO30" s="3">
        <f t="shared" si="23"/>
        <v>0</v>
      </c>
      <c r="BP30" s="3">
        <f t="shared" si="23"/>
        <v>0</v>
      </c>
      <c r="BQ30" s="3">
        <f t="shared" si="23"/>
        <v>0</v>
      </c>
      <c r="BR30" s="3">
        <f t="shared" si="23"/>
        <v>0</v>
      </c>
      <c r="BS30" s="3">
        <f t="shared" si="23"/>
        <v>0</v>
      </c>
      <c r="BT30" s="3">
        <f t="shared" si="23"/>
        <v>0</v>
      </c>
      <c r="BU30" s="3">
        <f t="shared" si="23"/>
        <v>0</v>
      </c>
      <c r="BV30" s="3">
        <f t="shared" si="23"/>
        <v>0</v>
      </c>
      <c r="BW30" s="3">
        <f t="shared" si="23"/>
        <v>0</v>
      </c>
      <c r="BX30" s="3">
        <f t="shared" si="23"/>
        <v>0</v>
      </c>
      <c r="BY30" s="3">
        <f t="shared" si="23"/>
        <v>0</v>
      </c>
      <c r="BZ30" s="3">
        <f t="shared" si="23"/>
        <v>0</v>
      </c>
      <c r="CA30" s="3">
        <f t="shared" ref="CA30:DF30" si="24">CA61</f>
        <v>88247.3</v>
      </c>
      <c r="CB30" s="3">
        <f t="shared" si="24"/>
        <v>88247.3</v>
      </c>
      <c r="CC30" s="3">
        <f t="shared" si="24"/>
        <v>0</v>
      </c>
      <c r="CD30" s="3">
        <f t="shared" si="24"/>
        <v>0</v>
      </c>
      <c r="CE30" s="3">
        <f t="shared" si="24"/>
        <v>78192.990000000005</v>
      </c>
      <c r="CF30" s="3">
        <f t="shared" si="24"/>
        <v>78192.990000000005</v>
      </c>
      <c r="CG30" s="3">
        <f t="shared" si="24"/>
        <v>0</v>
      </c>
      <c r="CH30" s="3">
        <f t="shared" si="24"/>
        <v>78192.990000000005</v>
      </c>
      <c r="CI30" s="3">
        <f t="shared" si="24"/>
        <v>0</v>
      </c>
      <c r="CJ30" s="3">
        <f t="shared" si="24"/>
        <v>0</v>
      </c>
      <c r="CK30" s="3">
        <f t="shared" si="24"/>
        <v>0</v>
      </c>
      <c r="CL30" s="3">
        <f t="shared" si="24"/>
        <v>0</v>
      </c>
      <c r="CM30" s="3">
        <f t="shared" si="24"/>
        <v>0</v>
      </c>
      <c r="CN30" s="3">
        <f t="shared" si="24"/>
        <v>0</v>
      </c>
      <c r="CO30" s="3">
        <f t="shared" si="24"/>
        <v>0</v>
      </c>
      <c r="CP30" s="3">
        <f t="shared" si="24"/>
        <v>0</v>
      </c>
      <c r="CQ30" s="3">
        <f t="shared" si="24"/>
        <v>0</v>
      </c>
      <c r="CR30" s="3">
        <f t="shared" si="24"/>
        <v>0</v>
      </c>
      <c r="CS30" s="3">
        <f t="shared" si="24"/>
        <v>0</v>
      </c>
      <c r="CT30" s="3">
        <f t="shared" si="24"/>
        <v>0</v>
      </c>
      <c r="CU30" s="3">
        <f t="shared" si="24"/>
        <v>0</v>
      </c>
      <c r="CV30" s="3">
        <f t="shared" si="24"/>
        <v>0</v>
      </c>
      <c r="CW30" s="3">
        <f t="shared" si="24"/>
        <v>0</v>
      </c>
      <c r="CX30" s="3">
        <f t="shared" si="24"/>
        <v>0</v>
      </c>
      <c r="CY30" s="3">
        <f t="shared" si="24"/>
        <v>0</v>
      </c>
      <c r="CZ30" s="3">
        <f t="shared" si="24"/>
        <v>0</v>
      </c>
      <c r="DA30" s="3">
        <f t="shared" si="24"/>
        <v>0</v>
      </c>
      <c r="DB30" s="3">
        <f t="shared" si="24"/>
        <v>0</v>
      </c>
      <c r="DC30" s="3">
        <f t="shared" si="24"/>
        <v>0</v>
      </c>
      <c r="DD30" s="3">
        <f t="shared" si="24"/>
        <v>0</v>
      </c>
      <c r="DE30" s="3">
        <f t="shared" si="24"/>
        <v>0</v>
      </c>
      <c r="DF30" s="3">
        <f t="shared" si="24"/>
        <v>0</v>
      </c>
      <c r="DG30" s="4">
        <f t="shared" ref="DG30:EL30" si="25">DG61</f>
        <v>342795.45</v>
      </c>
      <c r="DH30" s="4">
        <f t="shared" si="25"/>
        <v>138807.06</v>
      </c>
      <c r="DI30" s="4">
        <f t="shared" si="25"/>
        <v>1299.6400000000001</v>
      </c>
      <c r="DJ30" s="4">
        <f t="shared" si="25"/>
        <v>631.28</v>
      </c>
      <c r="DK30" s="4">
        <f t="shared" si="25"/>
        <v>202688.75</v>
      </c>
      <c r="DL30" s="4">
        <f t="shared" si="25"/>
        <v>0</v>
      </c>
      <c r="DM30" s="4">
        <f t="shared" si="25"/>
        <v>292.35436846549999</v>
      </c>
      <c r="DN30" s="4">
        <f t="shared" si="25"/>
        <v>0</v>
      </c>
      <c r="DO30" s="4">
        <f t="shared" si="25"/>
        <v>0</v>
      </c>
      <c r="DP30" s="4">
        <f t="shared" si="25"/>
        <v>221618.84</v>
      </c>
      <c r="DQ30" s="4">
        <f t="shared" si="25"/>
        <v>124025.21</v>
      </c>
      <c r="DR30" s="4">
        <f t="shared" si="25"/>
        <v>0</v>
      </c>
      <c r="DS30" s="4">
        <f t="shared" si="25"/>
        <v>0</v>
      </c>
      <c r="DT30" s="4">
        <f t="shared" si="25"/>
        <v>342795.45</v>
      </c>
      <c r="DU30" s="4">
        <f t="shared" si="25"/>
        <v>138807.06</v>
      </c>
      <c r="DV30" s="4">
        <f t="shared" si="25"/>
        <v>1299.6400000000001</v>
      </c>
      <c r="DW30" s="4">
        <f t="shared" si="25"/>
        <v>631.28</v>
      </c>
      <c r="DX30" s="4">
        <f t="shared" si="25"/>
        <v>202688.75</v>
      </c>
      <c r="DY30" s="4">
        <f t="shared" si="25"/>
        <v>0</v>
      </c>
      <c r="DZ30" s="4">
        <f t="shared" si="25"/>
        <v>292.35436846549999</v>
      </c>
      <c r="EA30" s="4">
        <f t="shared" si="25"/>
        <v>0</v>
      </c>
      <c r="EB30" s="4">
        <f t="shared" si="25"/>
        <v>0</v>
      </c>
      <c r="EC30" s="4">
        <f t="shared" si="25"/>
        <v>221618.84</v>
      </c>
      <c r="ED30" s="4">
        <f t="shared" si="25"/>
        <v>124025.21</v>
      </c>
      <c r="EE30" s="4">
        <f t="shared" si="25"/>
        <v>0</v>
      </c>
      <c r="EF30" s="4">
        <f t="shared" si="25"/>
        <v>0</v>
      </c>
      <c r="EG30" s="4">
        <f t="shared" si="25"/>
        <v>0</v>
      </c>
      <c r="EH30" s="4">
        <f t="shared" si="25"/>
        <v>0</v>
      </c>
      <c r="EI30" s="4">
        <f t="shared" si="25"/>
        <v>0</v>
      </c>
      <c r="EJ30" s="4">
        <f t="shared" si="25"/>
        <v>688439.5</v>
      </c>
      <c r="EK30" s="4">
        <f t="shared" si="25"/>
        <v>688439.5</v>
      </c>
      <c r="EL30" s="4">
        <f t="shared" si="25"/>
        <v>0</v>
      </c>
      <c r="EM30" s="4">
        <f t="shared" ref="EM30:FR30" si="26">EM61</f>
        <v>0</v>
      </c>
      <c r="EN30" s="4">
        <f t="shared" si="26"/>
        <v>138807.06</v>
      </c>
      <c r="EO30" s="4">
        <f t="shared" si="26"/>
        <v>138807.06</v>
      </c>
      <c r="EP30" s="4">
        <f t="shared" si="26"/>
        <v>0</v>
      </c>
      <c r="EQ30" s="4">
        <f t="shared" si="26"/>
        <v>138807.06</v>
      </c>
      <c r="ER30" s="4">
        <f t="shared" si="26"/>
        <v>0</v>
      </c>
      <c r="ES30" s="4">
        <f t="shared" si="26"/>
        <v>0</v>
      </c>
      <c r="ET30" s="4">
        <f t="shared" si="26"/>
        <v>0</v>
      </c>
      <c r="EU30" s="4">
        <f t="shared" si="26"/>
        <v>0</v>
      </c>
      <c r="EV30" s="4">
        <f t="shared" si="26"/>
        <v>0</v>
      </c>
      <c r="EW30" s="4">
        <f t="shared" si="26"/>
        <v>0</v>
      </c>
      <c r="EX30" s="4">
        <f t="shared" si="26"/>
        <v>0</v>
      </c>
      <c r="EY30" s="4">
        <f t="shared" si="26"/>
        <v>0</v>
      </c>
      <c r="EZ30" s="4">
        <f t="shared" si="26"/>
        <v>0</v>
      </c>
      <c r="FA30" s="4">
        <f t="shared" si="26"/>
        <v>0</v>
      </c>
      <c r="FB30" s="4">
        <f t="shared" si="26"/>
        <v>0</v>
      </c>
      <c r="FC30" s="4">
        <f t="shared" si="26"/>
        <v>0</v>
      </c>
      <c r="FD30" s="4">
        <f t="shared" si="26"/>
        <v>0</v>
      </c>
      <c r="FE30" s="4">
        <f t="shared" si="26"/>
        <v>0</v>
      </c>
      <c r="FF30" s="4">
        <f t="shared" si="26"/>
        <v>0</v>
      </c>
      <c r="FG30" s="4">
        <f t="shared" si="26"/>
        <v>0</v>
      </c>
      <c r="FH30" s="4">
        <f t="shared" si="26"/>
        <v>0</v>
      </c>
      <c r="FI30" s="4">
        <f t="shared" si="26"/>
        <v>0</v>
      </c>
      <c r="FJ30" s="4">
        <f t="shared" si="26"/>
        <v>0</v>
      </c>
      <c r="FK30" s="4">
        <f t="shared" si="26"/>
        <v>0</v>
      </c>
      <c r="FL30" s="4">
        <f t="shared" si="26"/>
        <v>0</v>
      </c>
      <c r="FM30" s="4">
        <f t="shared" si="26"/>
        <v>0</v>
      </c>
      <c r="FN30" s="4">
        <f t="shared" si="26"/>
        <v>0</v>
      </c>
      <c r="FO30" s="4">
        <f t="shared" si="26"/>
        <v>0</v>
      </c>
      <c r="FP30" s="4">
        <f t="shared" si="26"/>
        <v>0</v>
      </c>
      <c r="FQ30" s="4">
        <f t="shared" si="26"/>
        <v>0</v>
      </c>
      <c r="FR30" s="4">
        <f t="shared" si="26"/>
        <v>0</v>
      </c>
      <c r="FS30" s="4">
        <f t="shared" ref="FS30:GX30" si="27">FS61</f>
        <v>688439.5</v>
      </c>
      <c r="FT30" s="4">
        <f t="shared" si="27"/>
        <v>688439.5</v>
      </c>
      <c r="FU30" s="4">
        <f t="shared" si="27"/>
        <v>0</v>
      </c>
      <c r="FV30" s="4">
        <f t="shared" si="27"/>
        <v>0</v>
      </c>
      <c r="FW30" s="4">
        <f t="shared" si="27"/>
        <v>138807.06</v>
      </c>
      <c r="FX30" s="4">
        <f t="shared" si="27"/>
        <v>138807.06</v>
      </c>
      <c r="FY30" s="4">
        <f t="shared" si="27"/>
        <v>0</v>
      </c>
      <c r="FZ30" s="4">
        <f t="shared" si="27"/>
        <v>138807.06</v>
      </c>
      <c r="GA30" s="4">
        <f t="shared" si="27"/>
        <v>0</v>
      </c>
      <c r="GB30" s="4">
        <f t="shared" si="27"/>
        <v>0</v>
      </c>
      <c r="GC30" s="4">
        <f t="shared" si="27"/>
        <v>0</v>
      </c>
      <c r="GD30" s="4">
        <f t="shared" si="27"/>
        <v>0</v>
      </c>
      <c r="GE30" s="4">
        <f t="shared" si="27"/>
        <v>0</v>
      </c>
      <c r="GF30" s="4">
        <f t="shared" si="27"/>
        <v>0</v>
      </c>
      <c r="GG30" s="4">
        <f t="shared" si="27"/>
        <v>0</v>
      </c>
      <c r="GH30" s="4">
        <f t="shared" si="27"/>
        <v>0</v>
      </c>
      <c r="GI30" s="4">
        <f t="shared" si="27"/>
        <v>0</v>
      </c>
      <c r="GJ30" s="4">
        <f t="shared" si="27"/>
        <v>0</v>
      </c>
      <c r="GK30" s="4">
        <f t="shared" si="27"/>
        <v>0</v>
      </c>
      <c r="GL30" s="4">
        <f t="shared" si="27"/>
        <v>0</v>
      </c>
      <c r="GM30" s="4">
        <f t="shared" si="27"/>
        <v>0</v>
      </c>
      <c r="GN30" s="4">
        <f t="shared" si="27"/>
        <v>0</v>
      </c>
      <c r="GO30" s="4">
        <f t="shared" si="27"/>
        <v>0</v>
      </c>
      <c r="GP30" s="4">
        <f t="shared" si="27"/>
        <v>0</v>
      </c>
      <c r="GQ30" s="4">
        <f t="shared" si="27"/>
        <v>0</v>
      </c>
      <c r="GR30" s="4">
        <f t="shared" si="27"/>
        <v>0</v>
      </c>
      <c r="GS30" s="4">
        <f t="shared" si="27"/>
        <v>0</v>
      </c>
      <c r="GT30" s="4">
        <f t="shared" si="27"/>
        <v>0</v>
      </c>
      <c r="GU30" s="4">
        <f t="shared" si="27"/>
        <v>0</v>
      </c>
      <c r="GV30" s="4">
        <f t="shared" si="27"/>
        <v>0</v>
      </c>
      <c r="GW30" s="4">
        <f t="shared" si="27"/>
        <v>0</v>
      </c>
      <c r="GX30" s="4">
        <f t="shared" si="27"/>
        <v>0</v>
      </c>
    </row>
    <row r="32" spans="1:255" x14ac:dyDescent="0.2">
      <c r="A32" s="2">
        <v>17</v>
      </c>
      <c r="B32" s="2">
        <v>1</v>
      </c>
      <c r="C32" s="2">
        <f>ROW(SmtRes!A8)</f>
        <v>8</v>
      </c>
      <c r="D32" s="2">
        <f>ROW(EtalonRes!A8)</f>
        <v>8</v>
      </c>
      <c r="E32" s="2" t="s">
        <v>22</v>
      </c>
      <c r="F32" s="2" t="s">
        <v>23</v>
      </c>
      <c r="G32" s="2" t="s">
        <v>24</v>
      </c>
      <c r="H32" s="2" t="s">
        <v>25</v>
      </c>
      <c r="I32" s="2">
        <f>ROUND(ROUND(16/100,4),9)</f>
        <v>0.16</v>
      </c>
      <c r="J32" s="2">
        <v>0</v>
      </c>
      <c r="K32" s="2">
        <f>ROUND(ROUND(16/100,4),9)</f>
        <v>0.16</v>
      </c>
      <c r="L32" s="2"/>
      <c r="M32" s="2"/>
      <c r="N32" s="2"/>
      <c r="O32" s="2">
        <f t="shared" ref="O32:O59" si="28">ROUND(CP32,2)</f>
        <v>402.89</v>
      </c>
      <c r="P32" s="2">
        <f t="shared" ref="P32:P59" si="29">ROUND((ROUND((AC32*AW32*I32),2)*BC32),2)</f>
        <v>0.53</v>
      </c>
      <c r="Q32" s="2">
        <f>(ROUND((ROUND(((((ET32*1.25)*1.1))*AV32*I32),2)*BB32),2)+ROUND((ROUND(((AE32-(((EU32*1.25)*1.1)))*AV32*I32),2)*BS32),2))</f>
        <v>5.07</v>
      </c>
      <c r="R32" s="2">
        <f t="shared" ref="R32:R59" si="30">ROUND((ROUND((AE32*AV32*I32),2)*BS32),2)</f>
        <v>0.42</v>
      </c>
      <c r="S32" s="2">
        <f t="shared" ref="S32:S59" si="31">ROUND((ROUND((AF32*AV32*I32),2)*BA32),2)</f>
        <v>397.29</v>
      </c>
      <c r="T32" s="2">
        <f t="shared" ref="T32:T59" si="32">ROUND(CU32*I32,2)</f>
        <v>0</v>
      </c>
      <c r="U32" s="2">
        <f t="shared" ref="U32:U59" si="33">CV32*I32</f>
        <v>30.733381447999999</v>
      </c>
      <c r="V32" s="2">
        <f t="shared" ref="V32:V59" si="34">CW32*I32</f>
        <v>0</v>
      </c>
      <c r="W32" s="2">
        <f t="shared" ref="W32:W59" si="35">ROUND(CX32*I32,2)</f>
        <v>0</v>
      </c>
      <c r="X32" s="2">
        <f t="shared" ref="X32:X59" si="36">ROUND(CY32,2)</f>
        <v>433.5</v>
      </c>
      <c r="Y32" s="2">
        <f t="shared" ref="Y32:Y59" si="37">ROUND(CZ32,2)</f>
        <v>242.6</v>
      </c>
      <c r="Z32" s="2"/>
      <c r="AA32" s="2">
        <v>59209203</v>
      </c>
      <c r="AB32" s="2">
        <f t="shared" ref="AB32:AB59" si="38">ROUND((AC32+AD32+AF32),6)</f>
        <v>2360.1435000000001</v>
      </c>
      <c r="AC32" s="2">
        <f t="shared" ref="AC32:AC59" si="39">ROUND((ES32),6)</f>
        <v>3.3</v>
      </c>
      <c r="AD32" s="2">
        <f>ROUND((((((ET32*1.25)*1.1))-(((EU32*1.25)*1.1)))+AE32),6)</f>
        <v>29.686250000000001</v>
      </c>
      <c r="AE32" s="2">
        <f>ROUND((((EU32*1.25)*1.1)),6)</f>
        <v>2.4337499999999999</v>
      </c>
      <c r="AF32" s="2">
        <f>ROUND((((EV32*1.15)*1.1)),6)</f>
        <v>2327.1572500000002</v>
      </c>
      <c r="AG32" s="2">
        <f t="shared" ref="AG32:AG59" si="40">ROUND((AP32),6)</f>
        <v>0</v>
      </c>
      <c r="AH32" s="2">
        <f>(((EW32*1.15)*1.1))</f>
        <v>180.02215000000001</v>
      </c>
      <c r="AI32" s="2">
        <f>(((EX32*1.25)*1.1))</f>
        <v>0</v>
      </c>
      <c r="AJ32" s="2">
        <f t="shared" ref="AJ32:AJ59" si="41">(AS32)</f>
        <v>0</v>
      </c>
      <c r="AK32" s="2">
        <v>1864.54</v>
      </c>
      <c r="AL32" s="2">
        <v>3.3</v>
      </c>
      <c r="AM32" s="2">
        <v>21.59</v>
      </c>
      <c r="AN32" s="2">
        <v>1.77</v>
      </c>
      <c r="AO32" s="2">
        <v>1839.65</v>
      </c>
      <c r="AP32" s="2">
        <v>0</v>
      </c>
      <c r="AQ32" s="2">
        <v>142.31</v>
      </c>
      <c r="AR32" s="2">
        <v>0</v>
      </c>
      <c r="AS32" s="2">
        <v>0</v>
      </c>
      <c r="AT32" s="2">
        <v>109</v>
      </c>
      <c r="AU32" s="2">
        <v>61</v>
      </c>
      <c r="AV32" s="2">
        <v>1.0669999999999999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26</v>
      </c>
      <c r="BK32" s="2"/>
      <c r="BL32" s="2"/>
      <c r="BM32" s="2">
        <v>21</v>
      </c>
      <c r="BN32" s="2">
        <v>58807811</v>
      </c>
      <c r="BO32" s="2" t="s">
        <v>23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865</v>
      </c>
      <c r="CO32" s="2">
        <v>0</v>
      </c>
      <c r="CP32" s="2">
        <f t="shared" ref="CP32:CP59" si="42">(P32+Q32+S32)</f>
        <v>402.89000000000004</v>
      </c>
      <c r="CQ32" s="2">
        <f t="shared" ref="CQ32:CQ59" si="43">ROUND((ROUND((AC32*AW32*1),2)*BC32),2)</f>
        <v>3.3</v>
      </c>
      <c r="CR32" s="2">
        <f>(ROUND((ROUND(((((ET32*1.25)*1.1))*AV32*1),2)*BB32),2)+ROUND((ROUND(((AE32-(((EU32*1.25)*1.1)))*AV32*1),2)*BS32),2))</f>
        <v>31.68</v>
      </c>
      <c r="CS32" s="2">
        <f t="shared" ref="CS32:CS59" si="44">ROUND((ROUND((AE32*AV32*1),2)*BS32),2)</f>
        <v>2.6</v>
      </c>
      <c r="CT32" s="2">
        <f t="shared" ref="CT32:CT59" si="45">ROUND((ROUND((AF32*AV32*1),2)*BA32),2)</f>
        <v>2483.08</v>
      </c>
      <c r="CU32" s="2">
        <f t="shared" ref="CU32:CU59" si="46">AG32</f>
        <v>0</v>
      </c>
      <c r="CV32" s="2">
        <f t="shared" ref="CV32:CV59" si="47">(AH32*AV32)</f>
        <v>192.08363405</v>
      </c>
      <c r="CW32" s="2">
        <f t="shared" ref="CW32:CW59" si="48">AI32</f>
        <v>0</v>
      </c>
      <c r="CX32" s="2">
        <f t="shared" ref="CX32:CX59" si="49">AJ32</f>
        <v>0</v>
      </c>
      <c r="CY32" s="2">
        <f t="shared" ref="CY32:CY59" si="50">(((S32+R32)*AT32)/100)</f>
        <v>433.50390000000004</v>
      </c>
      <c r="CZ32" s="2">
        <f t="shared" ref="CZ32:CZ59" si="51">(((S32+R32)*AU32)/100)</f>
        <v>242.60310000000001</v>
      </c>
      <c r="DA32" s="2"/>
      <c r="DB32" s="2">
        <v>1</v>
      </c>
      <c r="DC32" s="2" t="s">
        <v>3</v>
      </c>
      <c r="DD32" s="2" t="s">
        <v>3</v>
      </c>
      <c r="DE32" s="2" t="s">
        <v>27</v>
      </c>
      <c r="DF32" s="2" t="s">
        <v>27</v>
      </c>
      <c r="DG32" s="2" t="s">
        <v>28</v>
      </c>
      <c r="DH32" s="2" t="s">
        <v>3</v>
      </c>
      <c r="DI32" s="2" t="s">
        <v>28</v>
      </c>
      <c r="DJ32" s="2" t="s">
        <v>27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1003</v>
      </c>
      <c r="DV32" s="2" t="s">
        <v>25</v>
      </c>
      <c r="DW32" s="2" t="s">
        <v>25</v>
      </c>
      <c r="DX32" s="2">
        <v>100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58807897</v>
      </c>
      <c r="EF32" s="2">
        <v>30</v>
      </c>
      <c r="EG32" s="2" t="s">
        <v>29</v>
      </c>
      <c r="EH32" s="2">
        <v>0</v>
      </c>
      <c r="EI32" s="2" t="s">
        <v>3</v>
      </c>
      <c r="EJ32" s="2">
        <v>1</v>
      </c>
      <c r="EK32" s="2">
        <v>21</v>
      </c>
      <c r="EL32" s="2" t="s">
        <v>30</v>
      </c>
      <c r="EM32" s="2" t="s">
        <v>31</v>
      </c>
      <c r="EN32" s="2"/>
      <c r="EO32" s="2" t="s">
        <v>32</v>
      </c>
      <c r="EP32" s="2"/>
      <c r="EQ32" s="2">
        <v>0</v>
      </c>
      <c r="ER32" s="2">
        <v>1864.54</v>
      </c>
      <c r="ES32" s="2">
        <v>3.3</v>
      </c>
      <c r="ET32" s="2">
        <v>21.59</v>
      </c>
      <c r="EU32" s="2">
        <v>1.77</v>
      </c>
      <c r="EV32" s="2">
        <v>1839.65</v>
      </c>
      <c r="EW32" s="2">
        <v>142.31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-907190157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ref="GL32:GL59" si="52">ROUND(IF(AND(BH32=3,BI32=3,FS32&lt;&gt;0),P32,0),2)</f>
        <v>0</v>
      </c>
      <c r="GM32" s="2">
        <f t="shared" ref="GM32:GM59" si="53">ROUND(O32+X32+Y32,2)+GX32</f>
        <v>1078.99</v>
      </c>
      <c r="GN32" s="2">
        <f t="shared" ref="GN32:GN59" si="54">IF(OR(BI32=0,BI32=1),GM32-GX32,0)</f>
        <v>1078.99</v>
      </c>
      <c r="GO32" s="2">
        <f t="shared" ref="GO32:GO59" si="55">IF(BI32=2,GM32-GX32,0)</f>
        <v>0</v>
      </c>
      <c r="GP32" s="2">
        <f t="shared" ref="GP32:GP59" si="56">IF(BI32=4,GM32-GX32,0)</f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ref="GV32:GV59" si="57">ROUND((GT32),6)</f>
        <v>0</v>
      </c>
      <c r="GW32" s="2">
        <v>1</v>
      </c>
      <c r="GX32" s="2">
        <f t="shared" ref="GX32:GX59" si="58">ROUND(HC32*I32,2)</f>
        <v>0</v>
      </c>
      <c r="GY32" s="2"/>
      <c r="GZ32" s="2"/>
      <c r="HA32" s="2">
        <v>0</v>
      </c>
      <c r="HB32" s="2">
        <v>0</v>
      </c>
      <c r="HC32" s="2">
        <f t="shared" ref="HC32:HC59" si="59">GV32*GW32</f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ROW(SmtRes!A16)</f>
        <v>16</v>
      </c>
      <c r="D33">
        <f>ROW(EtalonRes!A16)</f>
        <v>16</v>
      </c>
      <c r="E33" t="s">
        <v>22</v>
      </c>
      <c r="F33" t="s">
        <v>23</v>
      </c>
      <c r="G33" t="s">
        <v>24</v>
      </c>
      <c r="H33" t="s">
        <v>25</v>
      </c>
      <c r="I33">
        <f>ROUND(ROUND(16/100,4),9)</f>
        <v>0.16</v>
      </c>
      <c r="J33">
        <v>0</v>
      </c>
      <c r="K33">
        <f>ROUND(ROUND(16/100,4),9)</f>
        <v>0.16</v>
      </c>
      <c r="O33">
        <f t="shared" si="28"/>
        <v>21917.43</v>
      </c>
      <c r="P33">
        <f t="shared" si="29"/>
        <v>4.74</v>
      </c>
      <c r="Q33">
        <f>(ROUND((ROUND(((((ET33*1.25)*1.1))*AV33*I33),2)*BB33),2)+ROUND((ROUND(((AE33-(((EU33*1.25)*1.1)))*AV33*I33),2)*BS33),2))</f>
        <v>65.709999999999994</v>
      </c>
      <c r="R33">
        <f t="shared" si="30"/>
        <v>23.1</v>
      </c>
      <c r="S33">
        <f t="shared" si="31"/>
        <v>21846.98</v>
      </c>
      <c r="T33">
        <f t="shared" si="32"/>
        <v>0</v>
      </c>
      <c r="U33">
        <f t="shared" si="33"/>
        <v>30.733381447999999</v>
      </c>
      <c r="V33">
        <f t="shared" si="34"/>
        <v>0</v>
      </c>
      <c r="W33">
        <f t="shared" si="35"/>
        <v>0</v>
      </c>
      <c r="X33">
        <f t="shared" si="36"/>
        <v>23838.39</v>
      </c>
      <c r="Y33">
        <f t="shared" si="37"/>
        <v>13340.75</v>
      </c>
      <c r="AA33">
        <v>59209200</v>
      </c>
      <c r="AB33">
        <f t="shared" si="38"/>
        <v>2360.1435000000001</v>
      </c>
      <c r="AC33">
        <f t="shared" si="39"/>
        <v>3.3</v>
      </c>
      <c r="AD33">
        <f>ROUND((((((ET33*1.25)*1.1))-(((EU33*1.25)*1.1)))+AE33),6)</f>
        <v>29.686250000000001</v>
      </c>
      <c r="AE33">
        <f>ROUND((((EU33*1.25)*1.1)),6)</f>
        <v>2.4337499999999999</v>
      </c>
      <c r="AF33">
        <f>ROUND((((EV33*1.15)*1.1)),6)</f>
        <v>2327.1572500000002</v>
      </c>
      <c r="AG33">
        <f t="shared" si="40"/>
        <v>0</v>
      </c>
      <c r="AH33">
        <f>(((EW33*1.15)*1.1))</f>
        <v>180.02215000000001</v>
      </c>
      <c r="AI33">
        <f>(((EX33*1.25)*1.1))</f>
        <v>0</v>
      </c>
      <c r="AJ33">
        <f t="shared" si="41"/>
        <v>0</v>
      </c>
      <c r="AK33">
        <v>1864.54</v>
      </c>
      <c r="AL33">
        <v>3.3</v>
      </c>
      <c r="AM33">
        <v>21.59</v>
      </c>
      <c r="AN33">
        <v>1.77</v>
      </c>
      <c r="AO33">
        <v>1839.65</v>
      </c>
      <c r="AP33">
        <v>0</v>
      </c>
      <c r="AQ33">
        <v>142.31</v>
      </c>
      <c r="AR33">
        <v>0</v>
      </c>
      <c r="AS33">
        <v>0</v>
      </c>
      <c r="AT33">
        <v>109</v>
      </c>
      <c r="AU33">
        <v>61</v>
      </c>
      <c r="AV33">
        <v>1.0669999999999999</v>
      </c>
      <c r="AW33">
        <v>1</v>
      </c>
      <c r="AZ33">
        <v>1</v>
      </c>
      <c r="BA33">
        <v>54.99</v>
      </c>
      <c r="BB33">
        <v>12.96</v>
      </c>
      <c r="BC33">
        <v>8.9499999999999993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1</v>
      </c>
      <c r="BJ33" t="s">
        <v>26</v>
      </c>
      <c r="BM33">
        <v>21</v>
      </c>
      <c r="BN33">
        <v>58807811</v>
      </c>
      <c r="BO33" t="s">
        <v>23</v>
      </c>
      <c r="BP33">
        <v>1</v>
      </c>
      <c r="BQ33">
        <v>30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109</v>
      </c>
      <c r="CA33">
        <v>61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865</v>
      </c>
      <c r="CO33">
        <v>0</v>
      </c>
      <c r="CP33">
        <f t="shared" si="42"/>
        <v>21917.43</v>
      </c>
      <c r="CQ33">
        <f t="shared" si="43"/>
        <v>29.54</v>
      </c>
      <c r="CR33">
        <f>(ROUND((ROUND(((((ET33*1.25)*1.1))*AV33*1),2)*BB33),2)+ROUND((ROUND(((AE33-(((EU33*1.25)*1.1)))*AV33*1),2)*BS33),2))</f>
        <v>410.57</v>
      </c>
      <c r="CS33">
        <f t="shared" si="44"/>
        <v>142.97</v>
      </c>
      <c r="CT33">
        <f t="shared" si="45"/>
        <v>136544.57</v>
      </c>
      <c r="CU33">
        <f t="shared" si="46"/>
        <v>0</v>
      </c>
      <c r="CV33">
        <f t="shared" si="47"/>
        <v>192.08363405</v>
      </c>
      <c r="CW33">
        <f t="shared" si="48"/>
        <v>0</v>
      </c>
      <c r="CX33">
        <f t="shared" si="49"/>
        <v>0</v>
      </c>
      <c r="CY33">
        <f t="shared" si="50"/>
        <v>23838.387199999997</v>
      </c>
      <c r="CZ33">
        <f t="shared" si="51"/>
        <v>13340.748799999999</v>
      </c>
      <c r="DB33">
        <v>3</v>
      </c>
      <c r="DC33" t="s">
        <v>3</v>
      </c>
      <c r="DD33" t="s">
        <v>3</v>
      </c>
      <c r="DE33" t="s">
        <v>27</v>
      </c>
      <c r="DF33" t="s">
        <v>27</v>
      </c>
      <c r="DG33" t="s">
        <v>28</v>
      </c>
      <c r="DH33" t="s">
        <v>3</v>
      </c>
      <c r="DI33" t="s">
        <v>28</v>
      </c>
      <c r="DJ33" t="s">
        <v>27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1003</v>
      </c>
      <c r="DV33" t="s">
        <v>25</v>
      </c>
      <c r="DW33" t="s">
        <v>25</v>
      </c>
      <c r="DX33">
        <v>100</v>
      </c>
      <c r="DZ33" t="s">
        <v>3</v>
      </c>
      <c r="EA33" t="s">
        <v>3</v>
      </c>
      <c r="EB33" t="s">
        <v>3</v>
      </c>
      <c r="EC33" t="s">
        <v>3</v>
      </c>
      <c r="EE33">
        <v>58807897</v>
      </c>
      <c r="EF33">
        <v>30</v>
      </c>
      <c r="EG33" t="s">
        <v>29</v>
      </c>
      <c r="EH33">
        <v>0</v>
      </c>
      <c r="EI33" t="s">
        <v>3</v>
      </c>
      <c r="EJ33">
        <v>1</v>
      </c>
      <c r="EK33">
        <v>21</v>
      </c>
      <c r="EL33" t="s">
        <v>30</v>
      </c>
      <c r="EM33" t="s">
        <v>31</v>
      </c>
      <c r="EO33" t="s">
        <v>32</v>
      </c>
      <c r="EQ33">
        <v>0</v>
      </c>
      <c r="ER33">
        <v>1864.54</v>
      </c>
      <c r="ES33">
        <v>3.3</v>
      </c>
      <c r="ET33">
        <v>21.59</v>
      </c>
      <c r="EU33">
        <v>1.77</v>
      </c>
      <c r="EV33">
        <v>1839.65</v>
      </c>
      <c r="EW33">
        <v>142.31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109</v>
      </c>
      <c r="FY33">
        <v>61</v>
      </c>
      <c r="GA33" t="s">
        <v>3</v>
      </c>
      <c r="GD33">
        <v>1</v>
      </c>
      <c r="GF33">
        <v>-907190157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52"/>
        <v>0</v>
      </c>
      <c r="GM33">
        <f t="shared" si="53"/>
        <v>59096.57</v>
      </c>
      <c r="GN33">
        <f t="shared" si="54"/>
        <v>59096.57</v>
      </c>
      <c r="GO33">
        <f t="shared" si="55"/>
        <v>0</v>
      </c>
      <c r="GP33">
        <f t="shared" si="56"/>
        <v>0</v>
      </c>
      <c r="GR33">
        <v>0</v>
      </c>
      <c r="GS33">
        <v>3</v>
      </c>
      <c r="GT33">
        <v>0</v>
      </c>
      <c r="GU33" t="s">
        <v>3</v>
      </c>
      <c r="GV33">
        <f t="shared" si="57"/>
        <v>0</v>
      </c>
      <c r="GW33">
        <v>1</v>
      </c>
      <c r="GX33">
        <f t="shared" si="58"/>
        <v>0</v>
      </c>
      <c r="HA33">
        <v>0</v>
      </c>
      <c r="HB33">
        <v>0</v>
      </c>
      <c r="HC33">
        <f t="shared" si="59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18</v>
      </c>
      <c r="B34" s="2">
        <v>1</v>
      </c>
      <c r="C34" s="2">
        <v>8</v>
      </c>
      <c r="D34" s="2"/>
      <c r="E34" s="2" t="s">
        <v>33</v>
      </c>
      <c r="F34" s="2" t="s">
        <v>34</v>
      </c>
      <c r="G34" s="2" t="s">
        <v>35</v>
      </c>
      <c r="H34" s="2" t="s">
        <v>36</v>
      </c>
      <c r="I34" s="2">
        <f>I32*J34</f>
        <v>16</v>
      </c>
      <c r="J34" s="2">
        <v>100</v>
      </c>
      <c r="K34" s="2">
        <v>100</v>
      </c>
      <c r="L34" s="2"/>
      <c r="M34" s="2"/>
      <c r="N34" s="2"/>
      <c r="O34" s="2">
        <f t="shared" si="28"/>
        <v>21261.759999999998</v>
      </c>
      <c r="P34" s="2">
        <f t="shared" si="29"/>
        <v>21261.759999999998</v>
      </c>
      <c r="Q34" s="2">
        <f>(ROUND((ROUND(((ET34)*AV34*I34),2)*BB34),2)+ROUND((ROUND(((AE34-(EU34))*AV34*I34),2)*BS34),2))</f>
        <v>0</v>
      </c>
      <c r="R34" s="2">
        <f t="shared" si="30"/>
        <v>0</v>
      </c>
      <c r="S34" s="2">
        <f t="shared" si="31"/>
        <v>0</v>
      </c>
      <c r="T34" s="2">
        <f t="shared" si="32"/>
        <v>0</v>
      </c>
      <c r="U34" s="2">
        <f t="shared" si="33"/>
        <v>0</v>
      </c>
      <c r="V34" s="2">
        <f t="shared" si="34"/>
        <v>0</v>
      </c>
      <c r="W34" s="2">
        <f t="shared" si="35"/>
        <v>0</v>
      </c>
      <c r="X34" s="2">
        <f t="shared" si="36"/>
        <v>0</v>
      </c>
      <c r="Y34" s="2">
        <f t="shared" si="37"/>
        <v>0</v>
      </c>
      <c r="Z34" s="2"/>
      <c r="AA34" s="2">
        <v>59209203</v>
      </c>
      <c r="AB34" s="2">
        <f t="shared" si="38"/>
        <v>1328.86</v>
      </c>
      <c r="AC34" s="2">
        <f t="shared" si="39"/>
        <v>1328.86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40"/>
        <v>0</v>
      </c>
      <c r="AH34" s="2">
        <f>(EW34)</f>
        <v>0</v>
      </c>
      <c r="AI34" s="2">
        <f>(EX34)</f>
        <v>0</v>
      </c>
      <c r="AJ34" s="2">
        <f t="shared" si="41"/>
        <v>0</v>
      </c>
      <c r="AK34" s="2">
        <v>1328.86</v>
      </c>
      <c r="AL34" s="2">
        <v>1328.86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109</v>
      </c>
      <c r="AU34" s="2">
        <v>61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1</v>
      </c>
      <c r="BJ34" s="2" t="s">
        <v>37</v>
      </c>
      <c r="BK34" s="2"/>
      <c r="BL34" s="2"/>
      <c r="BM34" s="2">
        <v>21</v>
      </c>
      <c r="BN34" s="2">
        <v>58807811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42"/>
        <v>21261.759999999998</v>
      </c>
      <c r="CQ34" s="2">
        <f t="shared" si="43"/>
        <v>1328.86</v>
      </c>
      <c r="CR34" s="2">
        <f>(ROUND((ROUND(((ET34)*AV34*1),2)*BB34),2)+ROUND((ROUND(((AE34-(EU34))*AV34*1),2)*BS34),2))</f>
        <v>0</v>
      </c>
      <c r="CS34" s="2">
        <f t="shared" si="44"/>
        <v>0</v>
      </c>
      <c r="CT34" s="2">
        <f t="shared" si="45"/>
        <v>0</v>
      </c>
      <c r="CU34" s="2">
        <f t="shared" si="46"/>
        <v>0</v>
      </c>
      <c r="CV34" s="2">
        <f t="shared" si="47"/>
        <v>0</v>
      </c>
      <c r="CW34" s="2">
        <f t="shared" si="48"/>
        <v>0</v>
      </c>
      <c r="CX34" s="2">
        <f t="shared" si="49"/>
        <v>0</v>
      </c>
      <c r="CY34" s="2">
        <f t="shared" si="50"/>
        <v>0</v>
      </c>
      <c r="CZ34" s="2">
        <f t="shared" si="51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1003</v>
      </c>
      <c r="DV34" s="2" t="s">
        <v>36</v>
      </c>
      <c r="DW34" s="2" t="s">
        <v>36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58807897</v>
      </c>
      <c r="EF34" s="2">
        <v>30</v>
      </c>
      <c r="EG34" s="2" t="s">
        <v>29</v>
      </c>
      <c r="EH34" s="2">
        <v>0</v>
      </c>
      <c r="EI34" s="2" t="s">
        <v>3</v>
      </c>
      <c r="EJ34" s="2">
        <v>1</v>
      </c>
      <c r="EK34" s="2">
        <v>21</v>
      </c>
      <c r="EL34" s="2" t="s">
        <v>30</v>
      </c>
      <c r="EM34" s="2" t="s">
        <v>31</v>
      </c>
      <c r="EN34" s="2"/>
      <c r="EO34" s="2" t="s">
        <v>3</v>
      </c>
      <c r="EP34" s="2"/>
      <c r="EQ34" s="2">
        <v>0</v>
      </c>
      <c r="ER34" s="2">
        <v>1328.86</v>
      </c>
      <c r="ES34" s="2">
        <v>1328.86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3</v>
      </c>
      <c r="GB34" s="2"/>
      <c r="GC34" s="2"/>
      <c r="GD34" s="2">
        <v>1</v>
      </c>
      <c r="GE34" s="2"/>
      <c r="GF34" s="2">
        <v>925110201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52"/>
        <v>0</v>
      </c>
      <c r="GM34" s="2">
        <f t="shared" si="53"/>
        <v>21261.759999999998</v>
      </c>
      <c r="GN34" s="2">
        <f t="shared" si="54"/>
        <v>21261.759999999998</v>
      </c>
      <c r="GO34" s="2">
        <f t="shared" si="55"/>
        <v>0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18</v>
      </c>
      <c r="B35">
        <v>1</v>
      </c>
      <c r="C35">
        <v>16</v>
      </c>
      <c r="E35" t="s">
        <v>33</v>
      </c>
      <c r="F35" t="s">
        <v>34</v>
      </c>
      <c r="G35" t="s">
        <v>35</v>
      </c>
      <c r="H35" t="s">
        <v>36</v>
      </c>
      <c r="I35">
        <f>I33*J35</f>
        <v>16</v>
      </c>
      <c r="J35">
        <v>100</v>
      </c>
      <c r="K35">
        <v>100</v>
      </c>
      <c r="O35">
        <f t="shared" si="28"/>
        <v>20198.669999999998</v>
      </c>
      <c r="P35">
        <f t="shared" si="29"/>
        <v>20198.669999999998</v>
      </c>
      <c r="Q35">
        <f>(ROUND((ROUND(((ET35)*AV35*I35),2)*BB35),2)+ROUND((ROUND(((AE35-(EU35))*AV35*I35),2)*BS35),2))</f>
        <v>0</v>
      </c>
      <c r="R35">
        <f t="shared" si="30"/>
        <v>0</v>
      </c>
      <c r="S35">
        <f t="shared" si="31"/>
        <v>0</v>
      </c>
      <c r="T35">
        <f t="shared" si="32"/>
        <v>0</v>
      </c>
      <c r="U35">
        <f t="shared" si="33"/>
        <v>0</v>
      </c>
      <c r="V35">
        <f t="shared" si="34"/>
        <v>0</v>
      </c>
      <c r="W35">
        <f t="shared" si="35"/>
        <v>0</v>
      </c>
      <c r="X35">
        <f t="shared" si="36"/>
        <v>0</v>
      </c>
      <c r="Y35">
        <f t="shared" si="37"/>
        <v>0</v>
      </c>
      <c r="AA35">
        <v>59209200</v>
      </c>
      <c r="AB35">
        <f t="shared" si="38"/>
        <v>1328.86</v>
      </c>
      <c r="AC35">
        <f t="shared" si="39"/>
        <v>1328.86</v>
      </c>
      <c r="AD35">
        <f>ROUND((((ET35)-(EU35))+AE35),6)</f>
        <v>0</v>
      </c>
      <c r="AE35">
        <f>ROUND((EU35),6)</f>
        <v>0</v>
      </c>
      <c r="AF35">
        <f>ROUND((EV35),6)</f>
        <v>0</v>
      </c>
      <c r="AG35">
        <f t="shared" si="40"/>
        <v>0</v>
      </c>
      <c r="AH35">
        <f>(EW35)</f>
        <v>0</v>
      </c>
      <c r="AI35">
        <f>(EX35)</f>
        <v>0</v>
      </c>
      <c r="AJ35">
        <f t="shared" si="41"/>
        <v>0</v>
      </c>
      <c r="AK35">
        <v>1328.86</v>
      </c>
      <c r="AL35">
        <v>1328.86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109</v>
      </c>
      <c r="AU35">
        <v>61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0.95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1</v>
      </c>
      <c r="BJ35" t="s">
        <v>37</v>
      </c>
      <c r="BM35">
        <v>21</v>
      </c>
      <c r="BN35">
        <v>58807811</v>
      </c>
      <c r="BO35" t="s">
        <v>34</v>
      </c>
      <c r="BP35">
        <v>1</v>
      </c>
      <c r="BQ35">
        <v>30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109</v>
      </c>
      <c r="CA35">
        <v>61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42"/>
        <v>20198.669999999998</v>
      </c>
      <c r="CQ35">
        <f t="shared" si="43"/>
        <v>1262.42</v>
      </c>
      <c r="CR35">
        <f>(ROUND((ROUND(((ET35)*AV35*1),2)*BB35),2)+ROUND((ROUND(((AE35-(EU35))*AV35*1),2)*BS35),2))</f>
        <v>0</v>
      </c>
      <c r="CS35">
        <f t="shared" si="44"/>
        <v>0</v>
      </c>
      <c r="CT35">
        <f t="shared" si="45"/>
        <v>0</v>
      </c>
      <c r="CU35">
        <f t="shared" si="46"/>
        <v>0</v>
      </c>
      <c r="CV35">
        <f t="shared" si="47"/>
        <v>0</v>
      </c>
      <c r="CW35">
        <f t="shared" si="48"/>
        <v>0</v>
      </c>
      <c r="CX35">
        <f t="shared" si="49"/>
        <v>0</v>
      </c>
      <c r="CY35">
        <f t="shared" si="50"/>
        <v>0</v>
      </c>
      <c r="CZ35">
        <f t="shared" si="51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1003</v>
      </c>
      <c r="DV35" t="s">
        <v>36</v>
      </c>
      <c r="DW35" t="s">
        <v>36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58807897</v>
      </c>
      <c r="EF35">
        <v>30</v>
      </c>
      <c r="EG35" t="s">
        <v>29</v>
      </c>
      <c r="EH35">
        <v>0</v>
      </c>
      <c r="EI35" t="s">
        <v>3</v>
      </c>
      <c r="EJ35">
        <v>1</v>
      </c>
      <c r="EK35">
        <v>21</v>
      </c>
      <c r="EL35" t="s">
        <v>30</v>
      </c>
      <c r="EM35" t="s">
        <v>31</v>
      </c>
      <c r="EO35" t="s">
        <v>3</v>
      </c>
      <c r="EQ35">
        <v>0</v>
      </c>
      <c r="ER35">
        <v>1328.86</v>
      </c>
      <c r="ES35">
        <v>1328.86</v>
      </c>
      <c r="ET35">
        <v>0</v>
      </c>
      <c r="EU35">
        <v>0</v>
      </c>
      <c r="EV35">
        <v>0</v>
      </c>
      <c r="EW35">
        <v>0</v>
      </c>
      <c r="EX35">
        <v>0</v>
      </c>
      <c r="FQ35">
        <v>0</v>
      </c>
      <c r="FR35">
        <v>0</v>
      </c>
      <c r="FS35">
        <v>0</v>
      </c>
      <c r="FX35">
        <v>109</v>
      </c>
      <c r="FY35">
        <v>61</v>
      </c>
      <c r="GA35" t="s">
        <v>3</v>
      </c>
      <c r="GD35">
        <v>1</v>
      </c>
      <c r="GF35">
        <v>925110201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52"/>
        <v>0</v>
      </c>
      <c r="GM35">
        <f t="shared" si="53"/>
        <v>20198.669999999998</v>
      </c>
      <c r="GN35">
        <f t="shared" si="54"/>
        <v>20198.669999999998</v>
      </c>
      <c r="GO35">
        <f t="shared" si="55"/>
        <v>0</v>
      </c>
      <c r="GP35">
        <f t="shared" si="56"/>
        <v>0</v>
      </c>
      <c r="GR35">
        <v>0</v>
      </c>
      <c r="GS35">
        <v>3</v>
      </c>
      <c r="GT35">
        <v>0</v>
      </c>
      <c r="GU35" t="s">
        <v>3</v>
      </c>
      <c r="GV35">
        <f t="shared" si="57"/>
        <v>0</v>
      </c>
      <c r="GW35">
        <v>1</v>
      </c>
      <c r="GX35">
        <f t="shared" si="58"/>
        <v>0</v>
      </c>
      <c r="HA35">
        <v>0</v>
      </c>
      <c r="HB35">
        <v>0</v>
      </c>
      <c r="HC35">
        <f t="shared" si="59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>
        <f>ROW(SmtRes!A25)</f>
        <v>25</v>
      </c>
      <c r="D36" s="2">
        <f>ROW(EtalonRes!A25)</f>
        <v>25</v>
      </c>
      <c r="E36" s="2" t="s">
        <v>38</v>
      </c>
      <c r="F36" s="2" t="s">
        <v>39</v>
      </c>
      <c r="G36" s="2" t="s">
        <v>40</v>
      </c>
      <c r="H36" s="2" t="s">
        <v>25</v>
      </c>
      <c r="I36" s="2">
        <f>ROUND(ROUND(214/100,4),9)</f>
        <v>2.14</v>
      </c>
      <c r="J36" s="2">
        <v>0</v>
      </c>
      <c r="K36" s="2">
        <f>ROUND(ROUND(214/100,4),9)</f>
        <v>2.14</v>
      </c>
      <c r="L36" s="2"/>
      <c r="M36" s="2"/>
      <c r="N36" s="2"/>
      <c r="O36" s="2">
        <f t="shared" si="28"/>
        <v>2629.74</v>
      </c>
      <c r="P36" s="2">
        <f t="shared" si="29"/>
        <v>495.86</v>
      </c>
      <c r="Q36" s="2">
        <f>(ROUND((ROUND(((((ET36*1.25)*1.1))*AV36*I36),2)*BB36),2)+ROUND((ROUND(((AE36-(((EU36*1.25)*1.1)))*AV36*I36),2)*BS36),2))</f>
        <v>63.42</v>
      </c>
      <c r="R36" s="2">
        <f t="shared" si="30"/>
        <v>8.98</v>
      </c>
      <c r="S36" s="2">
        <f t="shared" si="31"/>
        <v>2070.46</v>
      </c>
      <c r="T36" s="2">
        <f t="shared" si="32"/>
        <v>0</v>
      </c>
      <c r="U36" s="2">
        <f t="shared" si="33"/>
        <v>161.75463920000001</v>
      </c>
      <c r="V36" s="2">
        <f t="shared" si="34"/>
        <v>0</v>
      </c>
      <c r="W36" s="2">
        <f t="shared" si="35"/>
        <v>0</v>
      </c>
      <c r="X36" s="2">
        <f t="shared" si="36"/>
        <v>2266.59</v>
      </c>
      <c r="Y36" s="2">
        <f t="shared" si="37"/>
        <v>1268.46</v>
      </c>
      <c r="Z36" s="2"/>
      <c r="AA36" s="2">
        <v>59209203</v>
      </c>
      <c r="AB36" s="2">
        <f t="shared" si="38"/>
        <v>1166.2370000000001</v>
      </c>
      <c r="AC36" s="2">
        <f t="shared" si="39"/>
        <v>231.71</v>
      </c>
      <c r="AD36" s="2">
        <f>ROUND((((((ET36*1.25)*1.1))-(((EU36*1.25)*1.1)))+AE36),6)</f>
        <v>27.774999999999999</v>
      </c>
      <c r="AE36" s="2">
        <f>ROUND((((EU36*1.25)*1.1)),6)</f>
        <v>3.9325000000000001</v>
      </c>
      <c r="AF36" s="2">
        <f>ROUND((((EV36*1.15)*1.1)),6)</f>
        <v>906.75199999999995</v>
      </c>
      <c r="AG36" s="2">
        <f t="shared" si="40"/>
        <v>0</v>
      </c>
      <c r="AH36" s="2">
        <f>(((EW36*1.15)*1.1))</f>
        <v>70.84</v>
      </c>
      <c r="AI36" s="2">
        <f>(((EX36*1.25)*1.1))</f>
        <v>0</v>
      </c>
      <c r="AJ36" s="2">
        <f t="shared" si="41"/>
        <v>0</v>
      </c>
      <c r="AK36" s="2">
        <v>968.71</v>
      </c>
      <c r="AL36" s="2">
        <v>231.71</v>
      </c>
      <c r="AM36" s="2">
        <v>20.2</v>
      </c>
      <c r="AN36" s="2">
        <v>2.86</v>
      </c>
      <c r="AO36" s="2">
        <v>716.8</v>
      </c>
      <c r="AP36" s="2">
        <v>0</v>
      </c>
      <c r="AQ36" s="2">
        <v>56</v>
      </c>
      <c r="AR36" s="2">
        <v>0</v>
      </c>
      <c r="AS36" s="2">
        <v>0</v>
      </c>
      <c r="AT36" s="2">
        <v>109</v>
      </c>
      <c r="AU36" s="2">
        <v>61</v>
      </c>
      <c r="AV36" s="2">
        <v>1.0669999999999999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41</v>
      </c>
      <c r="BK36" s="2"/>
      <c r="BL36" s="2"/>
      <c r="BM36" s="2">
        <v>21</v>
      </c>
      <c r="BN36" s="2">
        <v>58807811</v>
      </c>
      <c r="BO36" s="2" t="s">
        <v>39</v>
      </c>
      <c r="BP36" s="2">
        <v>1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865</v>
      </c>
      <c r="CO36" s="2">
        <v>0</v>
      </c>
      <c r="CP36" s="2">
        <f t="shared" si="42"/>
        <v>2629.74</v>
      </c>
      <c r="CQ36" s="2">
        <f t="shared" si="43"/>
        <v>231.71</v>
      </c>
      <c r="CR36" s="2">
        <f>(ROUND((ROUND(((((ET36*1.25)*1.1))*AV36*1),2)*BB36),2)+ROUND((ROUND(((AE36-(((EU36*1.25)*1.1)))*AV36*1),2)*BS36),2))</f>
        <v>29.64</v>
      </c>
      <c r="CS36" s="2">
        <f t="shared" si="44"/>
        <v>4.2</v>
      </c>
      <c r="CT36" s="2">
        <f t="shared" si="45"/>
        <v>967.5</v>
      </c>
      <c r="CU36" s="2">
        <f t="shared" si="46"/>
        <v>0</v>
      </c>
      <c r="CV36" s="2">
        <f t="shared" si="47"/>
        <v>75.586280000000002</v>
      </c>
      <c r="CW36" s="2">
        <f t="shared" si="48"/>
        <v>0</v>
      </c>
      <c r="CX36" s="2">
        <f t="shared" si="49"/>
        <v>0</v>
      </c>
      <c r="CY36" s="2">
        <f t="shared" si="50"/>
        <v>2266.5895999999998</v>
      </c>
      <c r="CZ36" s="2">
        <f t="shared" si="51"/>
        <v>1268.4584</v>
      </c>
      <c r="DA36" s="2"/>
      <c r="DB36" s="2">
        <v>5</v>
      </c>
      <c r="DC36" s="2" t="s">
        <v>3</v>
      </c>
      <c r="DD36" s="2" t="s">
        <v>3</v>
      </c>
      <c r="DE36" s="2" t="s">
        <v>27</v>
      </c>
      <c r="DF36" s="2" t="s">
        <v>27</v>
      </c>
      <c r="DG36" s="2" t="s">
        <v>28</v>
      </c>
      <c r="DH36" s="2" t="s">
        <v>3</v>
      </c>
      <c r="DI36" s="2" t="s">
        <v>28</v>
      </c>
      <c r="DJ36" s="2" t="s">
        <v>27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1003</v>
      </c>
      <c r="DV36" s="2" t="s">
        <v>25</v>
      </c>
      <c r="DW36" s="2" t="s">
        <v>25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58807897</v>
      </c>
      <c r="EF36" s="2">
        <v>30</v>
      </c>
      <c r="EG36" s="2" t="s">
        <v>29</v>
      </c>
      <c r="EH36" s="2">
        <v>0</v>
      </c>
      <c r="EI36" s="2" t="s">
        <v>3</v>
      </c>
      <c r="EJ36" s="2">
        <v>1</v>
      </c>
      <c r="EK36" s="2">
        <v>21</v>
      </c>
      <c r="EL36" s="2" t="s">
        <v>30</v>
      </c>
      <c r="EM36" s="2" t="s">
        <v>31</v>
      </c>
      <c r="EN36" s="2"/>
      <c r="EO36" s="2" t="s">
        <v>32</v>
      </c>
      <c r="EP36" s="2"/>
      <c r="EQ36" s="2">
        <v>0</v>
      </c>
      <c r="ER36" s="2">
        <v>968.71</v>
      </c>
      <c r="ES36" s="2">
        <v>231.71</v>
      </c>
      <c r="ET36" s="2">
        <v>20.2</v>
      </c>
      <c r="EU36" s="2">
        <v>2.86</v>
      </c>
      <c r="EV36" s="2">
        <v>716.8</v>
      </c>
      <c r="EW36" s="2">
        <v>56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974562283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6164.79</v>
      </c>
      <c r="GN36" s="2">
        <f t="shared" si="54"/>
        <v>6164.79</v>
      </c>
      <c r="GO36" s="2">
        <f t="shared" si="55"/>
        <v>0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ROW(SmtRes!A34)</f>
        <v>34</v>
      </c>
      <c r="D37">
        <f>ROW(EtalonRes!A34)</f>
        <v>34</v>
      </c>
      <c r="E37" t="s">
        <v>38</v>
      </c>
      <c r="F37" t="s">
        <v>39</v>
      </c>
      <c r="G37" t="s">
        <v>40</v>
      </c>
      <c r="H37" t="s">
        <v>25</v>
      </c>
      <c r="I37">
        <f>ROUND(ROUND(214/100,4),9)</f>
        <v>2.14</v>
      </c>
      <c r="J37">
        <v>0</v>
      </c>
      <c r="K37">
        <f>ROUND(ROUND(214/100,4),9)</f>
        <v>2.14</v>
      </c>
      <c r="O37">
        <f t="shared" si="28"/>
        <v>122887.78</v>
      </c>
      <c r="P37">
        <f t="shared" si="29"/>
        <v>8027.97</v>
      </c>
      <c r="Q37">
        <f>(ROUND((ROUND(((((ET37*1.25)*1.1))*AV37*I37),2)*BB37),2)+ROUND((ROUND(((AE37-(((EU37*1.25)*1.1)))*AV37*I37),2)*BS37),2))</f>
        <v>1005.21</v>
      </c>
      <c r="R37">
        <f t="shared" si="30"/>
        <v>493.81</v>
      </c>
      <c r="S37">
        <f t="shared" si="31"/>
        <v>113854.6</v>
      </c>
      <c r="T37">
        <f t="shared" si="32"/>
        <v>0</v>
      </c>
      <c r="U37">
        <f t="shared" si="33"/>
        <v>161.75463920000001</v>
      </c>
      <c r="V37">
        <f t="shared" si="34"/>
        <v>0</v>
      </c>
      <c r="W37">
        <f t="shared" si="35"/>
        <v>0</v>
      </c>
      <c r="X37">
        <f t="shared" si="36"/>
        <v>124639.77</v>
      </c>
      <c r="Y37">
        <f t="shared" si="37"/>
        <v>69752.53</v>
      </c>
      <c r="AA37">
        <v>59209200</v>
      </c>
      <c r="AB37">
        <f t="shared" si="38"/>
        <v>1166.2370000000001</v>
      </c>
      <c r="AC37">
        <f t="shared" si="39"/>
        <v>231.71</v>
      </c>
      <c r="AD37">
        <f>ROUND((((((ET37*1.25)*1.1))-(((EU37*1.25)*1.1)))+AE37),6)</f>
        <v>27.774999999999999</v>
      </c>
      <c r="AE37">
        <f>ROUND((((EU37*1.25)*1.1)),6)</f>
        <v>3.9325000000000001</v>
      </c>
      <c r="AF37">
        <f>ROUND((((EV37*1.15)*1.1)),6)</f>
        <v>906.75199999999995</v>
      </c>
      <c r="AG37">
        <f t="shared" si="40"/>
        <v>0</v>
      </c>
      <c r="AH37">
        <f>(((EW37*1.15)*1.1))</f>
        <v>70.84</v>
      </c>
      <c r="AI37">
        <f>(((EX37*1.25)*1.1))</f>
        <v>0</v>
      </c>
      <c r="AJ37">
        <f t="shared" si="41"/>
        <v>0</v>
      </c>
      <c r="AK37">
        <v>968.71</v>
      </c>
      <c r="AL37">
        <v>231.71</v>
      </c>
      <c r="AM37">
        <v>20.2</v>
      </c>
      <c r="AN37">
        <v>2.86</v>
      </c>
      <c r="AO37">
        <v>716.8</v>
      </c>
      <c r="AP37">
        <v>0</v>
      </c>
      <c r="AQ37">
        <v>56</v>
      </c>
      <c r="AR37">
        <v>0</v>
      </c>
      <c r="AS37">
        <v>0</v>
      </c>
      <c r="AT37">
        <v>109</v>
      </c>
      <c r="AU37">
        <v>61</v>
      </c>
      <c r="AV37">
        <v>1.0669999999999999</v>
      </c>
      <c r="AW37">
        <v>1</v>
      </c>
      <c r="AZ37">
        <v>1</v>
      </c>
      <c r="BA37">
        <v>54.99</v>
      </c>
      <c r="BB37">
        <v>15.85</v>
      </c>
      <c r="BC37">
        <v>16.190000000000001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1</v>
      </c>
      <c r="BJ37" t="s">
        <v>41</v>
      </c>
      <c r="BM37">
        <v>21</v>
      </c>
      <c r="BN37">
        <v>58807811</v>
      </c>
      <c r="BO37" t="s">
        <v>39</v>
      </c>
      <c r="BP37">
        <v>1</v>
      </c>
      <c r="BQ37">
        <v>30</v>
      </c>
      <c r="BR37">
        <v>0</v>
      </c>
      <c r="BS37">
        <v>54.99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109</v>
      </c>
      <c r="CA37">
        <v>61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865</v>
      </c>
      <c r="CO37">
        <v>0</v>
      </c>
      <c r="CP37">
        <f t="shared" si="42"/>
        <v>122887.78</v>
      </c>
      <c r="CQ37">
        <f t="shared" si="43"/>
        <v>3751.38</v>
      </c>
      <c r="CR37">
        <f>(ROUND((ROUND(((((ET37*1.25)*1.1))*AV37*1),2)*BB37),2)+ROUND((ROUND(((AE37-(((EU37*1.25)*1.1)))*AV37*1),2)*BS37),2))</f>
        <v>469.79</v>
      </c>
      <c r="CS37">
        <f t="shared" si="44"/>
        <v>230.96</v>
      </c>
      <c r="CT37">
        <f t="shared" si="45"/>
        <v>53202.83</v>
      </c>
      <c r="CU37">
        <f t="shared" si="46"/>
        <v>0</v>
      </c>
      <c r="CV37">
        <f t="shared" si="47"/>
        <v>75.586280000000002</v>
      </c>
      <c r="CW37">
        <f t="shared" si="48"/>
        <v>0</v>
      </c>
      <c r="CX37">
        <f t="shared" si="49"/>
        <v>0</v>
      </c>
      <c r="CY37">
        <f t="shared" si="50"/>
        <v>124639.76689999999</v>
      </c>
      <c r="CZ37">
        <f t="shared" si="51"/>
        <v>69752.530100000004</v>
      </c>
      <c r="DB37">
        <v>7</v>
      </c>
      <c r="DC37" t="s">
        <v>3</v>
      </c>
      <c r="DD37" t="s">
        <v>3</v>
      </c>
      <c r="DE37" t="s">
        <v>27</v>
      </c>
      <c r="DF37" t="s">
        <v>27</v>
      </c>
      <c r="DG37" t="s">
        <v>28</v>
      </c>
      <c r="DH37" t="s">
        <v>3</v>
      </c>
      <c r="DI37" t="s">
        <v>28</v>
      </c>
      <c r="DJ37" t="s">
        <v>27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1003</v>
      </c>
      <c r="DV37" t="s">
        <v>25</v>
      </c>
      <c r="DW37" t="s">
        <v>25</v>
      </c>
      <c r="DX37">
        <v>100</v>
      </c>
      <c r="DZ37" t="s">
        <v>3</v>
      </c>
      <c r="EA37" t="s">
        <v>3</v>
      </c>
      <c r="EB37" t="s">
        <v>3</v>
      </c>
      <c r="EC37" t="s">
        <v>3</v>
      </c>
      <c r="EE37">
        <v>58807897</v>
      </c>
      <c r="EF37">
        <v>30</v>
      </c>
      <c r="EG37" t="s">
        <v>29</v>
      </c>
      <c r="EH37">
        <v>0</v>
      </c>
      <c r="EI37" t="s">
        <v>3</v>
      </c>
      <c r="EJ37">
        <v>1</v>
      </c>
      <c r="EK37">
        <v>21</v>
      </c>
      <c r="EL37" t="s">
        <v>30</v>
      </c>
      <c r="EM37" t="s">
        <v>31</v>
      </c>
      <c r="EO37" t="s">
        <v>32</v>
      </c>
      <c r="EQ37">
        <v>0</v>
      </c>
      <c r="ER37">
        <v>968.71</v>
      </c>
      <c r="ES37">
        <v>231.71</v>
      </c>
      <c r="ET37">
        <v>20.2</v>
      </c>
      <c r="EU37">
        <v>2.86</v>
      </c>
      <c r="EV37">
        <v>716.8</v>
      </c>
      <c r="EW37">
        <v>56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109</v>
      </c>
      <c r="FY37">
        <v>61</v>
      </c>
      <c r="GA37" t="s">
        <v>3</v>
      </c>
      <c r="GD37">
        <v>1</v>
      </c>
      <c r="GF37">
        <v>974562283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52"/>
        <v>0</v>
      </c>
      <c r="GM37">
        <f t="shared" si="53"/>
        <v>317280.08</v>
      </c>
      <c r="GN37">
        <f t="shared" si="54"/>
        <v>317280.08</v>
      </c>
      <c r="GO37">
        <f t="shared" si="55"/>
        <v>0</v>
      </c>
      <c r="GP37">
        <f t="shared" si="56"/>
        <v>0</v>
      </c>
      <c r="GR37">
        <v>0</v>
      </c>
      <c r="GS37">
        <v>3</v>
      </c>
      <c r="GT37">
        <v>0</v>
      </c>
      <c r="GU37" t="s">
        <v>3</v>
      </c>
      <c r="GV37">
        <f t="shared" si="57"/>
        <v>0</v>
      </c>
      <c r="GW37">
        <v>1</v>
      </c>
      <c r="GX37">
        <f t="shared" si="58"/>
        <v>0</v>
      </c>
      <c r="HA37">
        <v>0</v>
      </c>
      <c r="HB37">
        <v>0</v>
      </c>
      <c r="HC37">
        <f t="shared" si="59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18</v>
      </c>
      <c r="B38" s="2">
        <v>1</v>
      </c>
      <c r="C38" s="2">
        <v>22</v>
      </c>
      <c r="D38" s="2"/>
      <c r="E38" s="2" t="s">
        <v>42</v>
      </c>
      <c r="F38" s="2" t="s">
        <v>43</v>
      </c>
      <c r="G38" s="2" t="s">
        <v>44</v>
      </c>
      <c r="H38" s="2" t="s">
        <v>36</v>
      </c>
      <c r="I38" s="2">
        <f>I36*J38</f>
        <v>214</v>
      </c>
      <c r="J38" s="2">
        <v>100</v>
      </c>
      <c r="K38" s="2">
        <v>100</v>
      </c>
      <c r="L38" s="2"/>
      <c r="M38" s="2"/>
      <c r="N38" s="2"/>
      <c r="O38" s="2">
        <f t="shared" si="28"/>
        <v>38353.08</v>
      </c>
      <c r="P38" s="2">
        <f t="shared" si="29"/>
        <v>38353.08</v>
      </c>
      <c r="Q38" s="2">
        <f t="shared" ref="Q38:Q43" si="60">(ROUND((ROUND(((ET38)*AV38*I38),2)*BB38),2)+ROUND((ROUND(((AE38-(EU38))*AV38*I38),2)*BS38),2))</f>
        <v>0</v>
      </c>
      <c r="R38" s="2">
        <f t="shared" si="30"/>
        <v>0</v>
      </c>
      <c r="S38" s="2">
        <f t="shared" si="31"/>
        <v>0</v>
      </c>
      <c r="T38" s="2">
        <f t="shared" si="32"/>
        <v>0</v>
      </c>
      <c r="U38" s="2">
        <f t="shared" si="33"/>
        <v>0</v>
      </c>
      <c r="V38" s="2">
        <f t="shared" si="34"/>
        <v>0</v>
      </c>
      <c r="W38" s="2">
        <f t="shared" si="35"/>
        <v>0</v>
      </c>
      <c r="X38" s="2">
        <f t="shared" si="36"/>
        <v>0</v>
      </c>
      <c r="Y38" s="2">
        <f t="shared" si="37"/>
        <v>0</v>
      </c>
      <c r="Z38" s="2"/>
      <c r="AA38" s="2">
        <v>59209203</v>
      </c>
      <c r="AB38" s="2">
        <f t="shared" si="38"/>
        <v>179.22</v>
      </c>
      <c r="AC38" s="2">
        <f t="shared" si="39"/>
        <v>179.22</v>
      </c>
      <c r="AD38" s="2">
        <f t="shared" ref="AD38:AD43" si="61">ROUND((((ET38)-(EU38))+AE38),6)</f>
        <v>0</v>
      </c>
      <c r="AE38" s="2">
        <f t="shared" ref="AE38:AF43" si="62">ROUND((EU38),6)</f>
        <v>0</v>
      </c>
      <c r="AF38" s="2">
        <f t="shared" si="62"/>
        <v>0</v>
      </c>
      <c r="AG38" s="2">
        <f t="shared" si="40"/>
        <v>0</v>
      </c>
      <c r="AH38" s="2">
        <f t="shared" ref="AH38:AI43" si="63">(EW38)</f>
        <v>0</v>
      </c>
      <c r="AI38" s="2">
        <f t="shared" si="63"/>
        <v>0</v>
      </c>
      <c r="AJ38" s="2">
        <f t="shared" si="41"/>
        <v>0</v>
      </c>
      <c r="AK38" s="2">
        <v>179.22</v>
      </c>
      <c r="AL38" s="2">
        <v>179.22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109</v>
      </c>
      <c r="AU38" s="2">
        <v>61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1</v>
      </c>
      <c r="BJ38" s="2" t="s">
        <v>45</v>
      </c>
      <c r="BK38" s="2"/>
      <c r="BL38" s="2"/>
      <c r="BM38" s="2">
        <v>21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109</v>
      </c>
      <c r="CA38" s="2">
        <v>61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42"/>
        <v>38353.08</v>
      </c>
      <c r="CQ38" s="2">
        <f t="shared" si="43"/>
        <v>179.22</v>
      </c>
      <c r="CR38" s="2">
        <f t="shared" ref="CR38:CR43" si="64">(ROUND((ROUND(((ET38)*AV38*1),2)*BB38),2)+ROUND((ROUND(((AE38-(EU38))*AV38*1),2)*BS38),2))</f>
        <v>0</v>
      </c>
      <c r="CS38" s="2">
        <f t="shared" si="44"/>
        <v>0</v>
      </c>
      <c r="CT38" s="2">
        <f t="shared" si="45"/>
        <v>0</v>
      </c>
      <c r="CU38" s="2">
        <f t="shared" si="46"/>
        <v>0</v>
      </c>
      <c r="CV38" s="2">
        <f t="shared" si="47"/>
        <v>0</v>
      </c>
      <c r="CW38" s="2">
        <f t="shared" si="48"/>
        <v>0</v>
      </c>
      <c r="CX38" s="2">
        <f t="shared" si="49"/>
        <v>0</v>
      </c>
      <c r="CY38" s="2">
        <f t="shared" si="50"/>
        <v>0</v>
      </c>
      <c r="CZ38" s="2">
        <f t="shared" si="51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1003</v>
      </c>
      <c r="DV38" s="2" t="s">
        <v>36</v>
      </c>
      <c r="DW38" s="2" t="s">
        <v>36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58807897</v>
      </c>
      <c r="EF38" s="2">
        <v>30</v>
      </c>
      <c r="EG38" s="2" t="s">
        <v>29</v>
      </c>
      <c r="EH38" s="2">
        <v>0</v>
      </c>
      <c r="EI38" s="2" t="s">
        <v>3</v>
      </c>
      <c r="EJ38" s="2">
        <v>1</v>
      </c>
      <c r="EK38" s="2">
        <v>21</v>
      </c>
      <c r="EL38" s="2" t="s">
        <v>30</v>
      </c>
      <c r="EM38" s="2" t="s">
        <v>31</v>
      </c>
      <c r="EN38" s="2"/>
      <c r="EO38" s="2" t="s">
        <v>3</v>
      </c>
      <c r="EP38" s="2"/>
      <c r="EQ38" s="2">
        <v>0</v>
      </c>
      <c r="ER38" s="2">
        <v>179.22</v>
      </c>
      <c r="ES38" s="2">
        <v>179.22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109</v>
      </c>
      <c r="FY38" s="2">
        <v>61</v>
      </c>
      <c r="FZ38" s="2"/>
      <c r="GA38" s="2" t="s">
        <v>3</v>
      </c>
      <c r="GB38" s="2"/>
      <c r="GC38" s="2"/>
      <c r="GD38" s="2">
        <v>1</v>
      </c>
      <c r="GE38" s="2"/>
      <c r="GF38" s="2">
        <v>1873563531</v>
      </c>
      <c r="GG38" s="2">
        <v>2</v>
      </c>
      <c r="GH38" s="2">
        <v>1</v>
      </c>
      <c r="GI38" s="2">
        <v>-2</v>
      </c>
      <c r="GJ38" s="2">
        <v>0</v>
      </c>
      <c r="GK38" s="2">
        <v>0</v>
      </c>
      <c r="GL38" s="2">
        <f t="shared" si="52"/>
        <v>0</v>
      </c>
      <c r="GM38" s="2">
        <f t="shared" si="53"/>
        <v>38353.08</v>
      </c>
      <c r="GN38" s="2">
        <f t="shared" si="54"/>
        <v>38353.08</v>
      </c>
      <c r="GO38" s="2">
        <f t="shared" si="55"/>
        <v>0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18</v>
      </c>
      <c r="B39">
        <v>1</v>
      </c>
      <c r="C39">
        <v>31</v>
      </c>
      <c r="E39" t="s">
        <v>42</v>
      </c>
      <c r="F39" t="s">
        <v>43</v>
      </c>
      <c r="G39" t="s">
        <v>44</v>
      </c>
      <c r="H39" t="s">
        <v>36</v>
      </c>
      <c r="I39">
        <f>I37*J39</f>
        <v>214</v>
      </c>
      <c r="J39">
        <v>100</v>
      </c>
      <c r="K39">
        <v>100</v>
      </c>
      <c r="O39">
        <f t="shared" si="28"/>
        <v>82459.12</v>
      </c>
      <c r="P39">
        <f t="shared" si="29"/>
        <v>82459.12</v>
      </c>
      <c r="Q39">
        <f t="shared" si="60"/>
        <v>0</v>
      </c>
      <c r="R39">
        <f t="shared" si="30"/>
        <v>0</v>
      </c>
      <c r="S39">
        <f t="shared" si="31"/>
        <v>0</v>
      </c>
      <c r="T39">
        <f t="shared" si="32"/>
        <v>0</v>
      </c>
      <c r="U39">
        <f t="shared" si="33"/>
        <v>0</v>
      </c>
      <c r="V39">
        <f t="shared" si="34"/>
        <v>0</v>
      </c>
      <c r="W39">
        <f t="shared" si="35"/>
        <v>0</v>
      </c>
      <c r="X39">
        <f t="shared" si="36"/>
        <v>0</v>
      </c>
      <c r="Y39">
        <f t="shared" si="37"/>
        <v>0</v>
      </c>
      <c r="AA39">
        <v>59209200</v>
      </c>
      <c r="AB39">
        <f t="shared" si="38"/>
        <v>179.22</v>
      </c>
      <c r="AC39">
        <f t="shared" si="39"/>
        <v>179.22</v>
      </c>
      <c r="AD39">
        <f t="shared" si="61"/>
        <v>0</v>
      </c>
      <c r="AE39">
        <f t="shared" si="62"/>
        <v>0</v>
      </c>
      <c r="AF39">
        <f t="shared" si="62"/>
        <v>0</v>
      </c>
      <c r="AG39">
        <f t="shared" si="40"/>
        <v>0</v>
      </c>
      <c r="AH39">
        <f t="shared" si="63"/>
        <v>0</v>
      </c>
      <c r="AI39">
        <f t="shared" si="63"/>
        <v>0</v>
      </c>
      <c r="AJ39">
        <f t="shared" si="41"/>
        <v>0</v>
      </c>
      <c r="AK39">
        <v>179.22</v>
      </c>
      <c r="AL39">
        <v>179.22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109</v>
      </c>
      <c r="AU39">
        <v>61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2.15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1</v>
      </c>
      <c r="BJ39" t="s">
        <v>45</v>
      </c>
      <c r="BM39">
        <v>21</v>
      </c>
      <c r="BN39">
        <v>0</v>
      </c>
      <c r="BO39" t="s">
        <v>43</v>
      </c>
      <c r="BP39">
        <v>1</v>
      </c>
      <c r="BQ39">
        <v>30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109</v>
      </c>
      <c r="CA39">
        <v>61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42"/>
        <v>82459.12</v>
      </c>
      <c r="CQ39">
        <f t="shared" si="43"/>
        <v>385.32</v>
      </c>
      <c r="CR39">
        <f t="shared" si="64"/>
        <v>0</v>
      </c>
      <c r="CS39">
        <f t="shared" si="44"/>
        <v>0</v>
      </c>
      <c r="CT39">
        <f t="shared" si="45"/>
        <v>0</v>
      </c>
      <c r="CU39">
        <f t="shared" si="46"/>
        <v>0</v>
      </c>
      <c r="CV39">
        <f t="shared" si="47"/>
        <v>0</v>
      </c>
      <c r="CW39">
        <f t="shared" si="48"/>
        <v>0</v>
      </c>
      <c r="CX39">
        <f t="shared" si="49"/>
        <v>0</v>
      </c>
      <c r="CY39">
        <f t="shared" si="50"/>
        <v>0</v>
      </c>
      <c r="CZ39">
        <f t="shared" si="51"/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1003</v>
      </c>
      <c r="DV39" t="s">
        <v>36</v>
      </c>
      <c r="DW39" t="s">
        <v>36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58807897</v>
      </c>
      <c r="EF39">
        <v>30</v>
      </c>
      <c r="EG39" t="s">
        <v>29</v>
      </c>
      <c r="EH39">
        <v>0</v>
      </c>
      <c r="EI39" t="s">
        <v>3</v>
      </c>
      <c r="EJ39">
        <v>1</v>
      </c>
      <c r="EK39">
        <v>21</v>
      </c>
      <c r="EL39" t="s">
        <v>30</v>
      </c>
      <c r="EM39" t="s">
        <v>31</v>
      </c>
      <c r="EO39" t="s">
        <v>3</v>
      </c>
      <c r="EQ39">
        <v>0</v>
      </c>
      <c r="ER39">
        <v>179.22</v>
      </c>
      <c r="ES39">
        <v>179.22</v>
      </c>
      <c r="ET39">
        <v>0</v>
      </c>
      <c r="EU39">
        <v>0</v>
      </c>
      <c r="EV39">
        <v>0</v>
      </c>
      <c r="EW39">
        <v>0</v>
      </c>
      <c r="EX39">
        <v>0</v>
      </c>
      <c r="FQ39">
        <v>0</v>
      </c>
      <c r="FR39">
        <v>0</v>
      </c>
      <c r="FS39">
        <v>0</v>
      </c>
      <c r="FX39">
        <v>109</v>
      </c>
      <c r="FY39">
        <v>61</v>
      </c>
      <c r="GA39" t="s">
        <v>3</v>
      </c>
      <c r="GD39">
        <v>1</v>
      </c>
      <c r="GF39">
        <v>1873563531</v>
      </c>
      <c r="GG39">
        <v>2</v>
      </c>
      <c r="GH39">
        <v>1</v>
      </c>
      <c r="GI39">
        <v>2</v>
      </c>
      <c r="GJ39">
        <v>0</v>
      </c>
      <c r="GK39">
        <v>0</v>
      </c>
      <c r="GL39">
        <f t="shared" si="52"/>
        <v>0</v>
      </c>
      <c r="GM39">
        <f t="shared" si="53"/>
        <v>82459.12</v>
      </c>
      <c r="GN39">
        <f t="shared" si="54"/>
        <v>82459.12</v>
      </c>
      <c r="GO39">
        <f t="shared" si="55"/>
        <v>0</v>
      </c>
      <c r="GP39">
        <f t="shared" si="56"/>
        <v>0</v>
      </c>
      <c r="GR39">
        <v>0</v>
      </c>
      <c r="GS39">
        <v>3</v>
      </c>
      <c r="GT39">
        <v>0</v>
      </c>
      <c r="GU39" t="s">
        <v>3</v>
      </c>
      <c r="GV39">
        <f t="shared" si="57"/>
        <v>0</v>
      </c>
      <c r="GW39">
        <v>1</v>
      </c>
      <c r="GX39">
        <f t="shared" si="58"/>
        <v>0</v>
      </c>
      <c r="HA39">
        <v>0</v>
      </c>
      <c r="HB39">
        <v>0</v>
      </c>
      <c r="HC39">
        <f t="shared" si="59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18</v>
      </c>
      <c r="B40" s="2">
        <v>1</v>
      </c>
      <c r="C40" s="2">
        <v>23</v>
      </c>
      <c r="D40" s="2"/>
      <c r="E40" s="2" t="s">
        <v>46</v>
      </c>
      <c r="F40" s="2" t="s">
        <v>47</v>
      </c>
      <c r="G40" s="2" t="s">
        <v>48</v>
      </c>
      <c r="H40" s="2" t="s">
        <v>49</v>
      </c>
      <c r="I40" s="2">
        <f>I36*J40</f>
        <v>3</v>
      </c>
      <c r="J40" s="2">
        <v>1.4018691588785046</v>
      </c>
      <c r="K40" s="2">
        <v>1.401869</v>
      </c>
      <c r="L40" s="2"/>
      <c r="M40" s="2"/>
      <c r="N40" s="2"/>
      <c r="O40" s="2">
        <f t="shared" si="28"/>
        <v>159.15</v>
      </c>
      <c r="P40" s="2">
        <f t="shared" si="29"/>
        <v>159.15</v>
      </c>
      <c r="Q40" s="2">
        <f t="shared" si="60"/>
        <v>0</v>
      </c>
      <c r="R40" s="2">
        <f t="shared" si="30"/>
        <v>0</v>
      </c>
      <c r="S40" s="2">
        <f t="shared" si="31"/>
        <v>0</v>
      </c>
      <c r="T40" s="2">
        <f t="shared" si="32"/>
        <v>0</v>
      </c>
      <c r="U40" s="2">
        <f t="shared" si="33"/>
        <v>0</v>
      </c>
      <c r="V40" s="2">
        <f t="shared" si="34"/>
        <v>0</v>
      </c>
      <c r="W40" s="2">
        <f t="shared" si="35"/>
        <v>0</v>
      </c>
      <c r="X40" s="2">
        <f t="shared" si="36"/>
        <v>0</v>
      </c>
      <c r="Y40" s="2">
        <f t="shared" si="37"/>
        <v>0</v>
      </c>
      <c r="Z40" s="2"/>
      <c r="AA40" s="2">
        <v>59209203</v>
      </c>
      <c r="AB40" s="2">
        <f t="shared" si="38"/>
        <v>53.05</v>
      </c>
      <c r="AC40" s="2">
        <f t="shared" si="39"/>
        <v>53.05</v>
      </c>
      <c r="AD40" s="2">
        <f t="shared" si="61"/>
        <v>0</v>
      </c>
      <c r="AE40" s="2">
        <f t="shared" si="62"/>
        <v>0</v>
      </c>
      <c r="AF40" s="2">
        <f t="shared" si="62"/>
        <v>0</v>
      </c>
      <c r="AG40" s="2">
        <f t="shared" si="40"/>
        <v>0</v>
      </c>
      <c r="AH40" s="2">
        <f t="shared" si="63"/>
        <v>0</v>
      </c>
      <c r="AI40" s="2">
        <f t="shared" si="63"/>
        <v>0</v>
      </c>
      <c r="AJ40" s="2">
        <f t="shared" si="41"/>
        <v>0</v>
      </c>
      <c r="AK40" s="2">
        <v>53.05</v>
      </c>
      <c r="AL40" s="2">
        <v>53.05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109</v>
      </c>
      <c r="AU40" s="2">
        <v>61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50</v>
      </c>
      <c r="BK40" s="2"/>
      <c r="BL40" s="2"/>
      <c r="BM40" s="2">
        <v>21</v>
      </c>
      <c r="BN40" s="2">
        <v>58807811</v>
      </c>
      <c r="BO40" s="2" t="s">
        <v>3</v>
      </c>
      <c r="BP40" s="2">
        <v>0</v>
      </c>
      <c r="BQ40" s="2">
        <v>30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109</v>
      </c>
      <c r="CA40" s="2">
        <v>61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42"/>
        <v>159.15</v>
      </c>
      <c r="CQ40" s="2">
        <f t="shared" si="43"/>
        <v>53.05</v>
      </c>
      <c r="CR40" s="2">
        <f t="shared" si="64"/>
        <v>0</v>
      </c>
      <c r="CS40" s="2">
        <f t="shared" si="44"/>
        <v>0</v>
      </c>
      <c r="CT40" s="2">
        <f t="shared" si="45"/>
        <v>0</v>
      </c>
      <c r="CU40" s="2">
        <f t="shared" si="46"/>
        <v>0</v>
      </c>
      <c r="CV40" s="2">
        <f t="shared" si="47"/>
        <v>0</v>
      </c>
      <c r="CW40" s="2">
        <f t="shared" si="48"/>
        <v>0</v>
      </c>
      <c r="CX40" s="2">
        <f t="shared" si="49"/>
        <v>0</v>
      </c>
      <c r="CY40" s="2">
        <f t="shared" si="50"/>
        <v>0</v>
      </c>
      <c r="CZ40" s="2">
        <f t="shared" si="51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1010</v>
      </c>
      <c r="DV40" s="2" t="s">
        <v>49</v>
      </c>
      <c r="DW40" s="2" t="s">
        <v>49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58807897</v>
      </c>
      <c r="EF40" s="2">
        <v>30</v>
      </c>
      <c r="EG40" s="2" t="s">
        <v>29</v>
      </c>
      <c r="EH40" s="2">
        <v>0</v>
      </c>
      <c r="EI40" s="2" t="s">
        <v>3</v>
      </c>
      <c r="EJ40" s="2">
        <v>1</v>
      </c>
      <c r="EK40" s="2">
        <v>21</v>
      </c>
      <c r="EL40" s="2" t="s">
        <v>30</v>
      </c>
      <c r="EM40" s="2" t="s">
        <v>31</v>
      </c>
      <c r="EN40" s="2"/>
      <c r="EO40" s="2" t="s">
        <v>3</v>
      </c>
      <c r="EP40" s="2"/>
      <c r="EQ40" s="2">
        <v>0</v>
      </c>
      <c r="ER40" s="2">
        <v>53.05</v>
      </c>
      <c r="ES40" s="2">
        <v>53.05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109</v>
      </c>
      <c r="FY40" s="2">
        <v>61</v>
      </c>
      <c r="FZ40" s="2"/>
      <c r="GA40" s="2" t="s">
        <v>3</v>
      </c>
      <c r="GB40" s="2"/>
      <c r="GC40" s="2"/>
      <c r="GD40" s="2">
        <v>1</v>
      </c>
      <c r="GE40" s="2"/>
      <c r="GF40" s="2">
        <v>-367918804</v>
      </c>
      <c r="GG40" s="2">
        <v>2</v>
      </c>
      <c r="GH40" s="2">
        <v>1</v>
      </c>
      <c r="GI40" s="2">
        <v>-2</v>
      </c>
      <c r="GJ40" s="2">
        <v>0</v>
      </c>
      <c r="GK40" s="2">
        <v>0</v>
      </c>
      <c r="GL40" s="2">
        <f t="shared" si="52"/>
        <v>0</v>
      </c>
      <c r="GM40" s="2">
        <f t="shared" si="53"/>
        <v>159.15</v>
      </c>
      <c r="GN40" s="2">
        <f t="shared" si="54"/>
        <v>159.15</v>
      </c>
      <c r="GO40" s="2">
        <f t="shared" si="55"/>
        <v>0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18</v>
      </c>
      <c r="B41">
        <v>1</v>
      </c>
      <c r="C41">
        <v>32</v>
      </c>
      <c r="E41" t="s">
        <v>46</v>
      </c>
      <c r="F41" t="s">
        <v>47</v>
      </c>
      <c r="G41" t="s">
        <v>48</v>
      </c>
      <c r="H41" t="s">
        <v>49</v>
      </c>
      <c r="I41">
        <f>I37*J41</f>
        <v>3</v>
      </c>
      <c r="J41">
        <v>1.4018691588785046</v>
      </c>
      <c r="K41">
        <v>1.401869</v>
      </c>
      <c r="O41">
        <f t="shared" si="28"/>
        <v>623.87</v>
      </c>
      <c r="P41">
        <f t="shared" si="29"/>
        <v>623.87</v>
      </c>
      <c r="Q41">
        <f t="shared" si="60"/>
        <v>0</v>
      </c>
      <c r="R41">
        <f t="shared" si="30"/>
        <v>0</v>
      </c>
      <c r="S41">
        <f t="shared" si="31"/>
        <v>0</v>
      </c>
      <c r="T41">
        <f t="shared" si="32"/>
        <v>0</v>
      </c>
      <c r="U41">
        <f t="shared" si="33"/>
        <v>0</v>
      </c>
      <c r="V41">
        <f t="shared" si="34"/>
        <v>0</v>
      </c>
      <c r="W41">
        <f t="shared" si="35"/>
        <v>0</v>
      </c>
      <c r="X41">
        <f t="shared" si="36"/>
        <v>0</v>
      </c>
      <c r="Y41">
        <f t="shared" si="37"/>
        <v>0</v>
      </c>
      <c r="AA41">
        <v>59209200</v>
      </c>
      <c r="AB41">
        <f t="shared" si="38"/>
        <v>53.05</v>
      </c>
      <c r="AC41">
        <f t="shared" si="39"/>
        <v>53.05</v>
      </c>
      <c r="AD41">
        <f t="shared" si="61"/>
        <v>0</v>
      </c>
      <c r="AE41">
        <f t="shared" si="62"/>
        <v>0</v>
      </c>
      <c r="AF41">
        <f t="shared" si="62"/>
        <v>0</v>
      </c>
      <c r="AG41">
        <f t="shared" si="40"/>
        <v>0</v>
      </c>
      <c r="AH41">
        <f t="shared" si="63"/>
        <v>0</v>
      </c>
      <c r="AI41">
        <f t="shared" si="63"/>
        <v>0</v>
      </c>
      <c r="AJ41">
        <f t="shared" si="41"/>
        <v>0</v>
      </c>
      <c r="AK41">
        <v>53.05</v>
      </c>
      <c r="AL41">
        <v>53.05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109</v>
      </c>
      <c r="AU41">
        <v>61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3.92</v>
      </c>
      <c r="BD41" t="s">
        <v>3</v>
      </c>
      <c r="BE41" t="s">
        <v>3</v>
      </c>
      <c r="BF41" t="s">
        <v>3</v>
      </c>
      <c r="BG41" t="s">
        <v>3</v>
      </c>
      <c r="BH41">
        <v>3</v>
      </c>
      <c r="BI41">
        <v>1</v>
      </c>
      <c r="BJ41" t="s">
        <v>50</v>
      </c>
      <c r="BM41">
        <v>21</v>
      </c>
      <c r="BN41">
        <v>58807811</v>
      </c>
      <c r="BO41" t="s">
        <v>47</v>
      </c>
      <c r="BP41">
        <v>1</v>
      </c>
      <c r="BQ41">
        <v>30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109</v>
      </c>
      <c r="CA41">
        <v>61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3</v>
      </c>
      <c r="CO41">
        <v>0</v>
      </c>
      <c r="CP41">
        <f t="shared" si="42"/>
        <v>623.87</v>
      </c>
      <c r="CQ41">
        <f t="shared" si="43"/>
        <v>207.96</v>
      </c>
      <c r="CR41">
        <f t="shared" si="64"/>
        <v>0</v>
      </c>
      <c r="CS41">
        <f t="shared" si="44"/>
        <v>0</v>
      </c>
      <c r="CT41">
        <f t="shared" si="45"/>
        <v>0</v>
      </c>
      <c r="CU41">
        <f t="shared" si="46"/>
        <v>0</v>
      </c>
      <c r="CV41">
        <f t="shared" si="47"/>
        <v>0</v>
      </c>
      <c r="CW41">
        <f t="shared" si="48"/>
        <v>0</v>
      </c>
      <c r="CX41">
        <f t="shared" si="49"/>
        <v>0</v>
      </c>
      <c r="CY41">
        <f t="shared" si="50"/>
        <v>0</v>
      </c>
      <c r="CZ41">
        <f t="shared" si="51"/>
        <v>0</v>
      </c>
      <c r="DC41" t="s">
        <v>3</v>
      </c>
      <c r="DD41" t="s">
        <v>3</v>
      </c>
      <c r="DE41" t="s">
        <v>3</v>
      </c>
      <c r="DF41" t="s">
        <v>3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1010</v>
      </c>
      <c r="DV41" t="s">
        <v>49</v>
      </c>
      <c r="DW41" t="s">
        <v>49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58807897</v>
      </c>
      <c r="EF41">
        <v>30</v>
      </c>
      <c r="EG41" t="s">
        <v>29</v>
      </c>
      <c r="EH41">
        <v>0</v>
      </c>
      <c r="EI41" t="s">
        <v>3</v>
      </c>
      <c r="EJ41">
        <v>1</v>
      </c>
      <c r="EK41">
        <v>21</v>
      </c>
      <c r="EL41" t="s">
        <v>30</v>
      </c>
      <c r="EM41" t="s">
        <v>31</v>
      </c>
      <c r="EO41" t="s">
        <v>3</v>
      </c>
      <c r="EQ41">
        <v>0</v>
      </c>
      <c r="ER41">
        <v>53.05</v>
      </c>
      <c r="ES41">
        <v>53.05</v>
      </c>
      <c r="ET41">
        <v>0</v>
      </c>
      <c r="EU41">
        <v>0</v>
      </c>
      <c r="EV41">
        <v>0</v>
      </c>
      <c r="EW41">
        <v>0</v>
      </c>
      <c r="EX41">
        <v>0</v>
      </c>
      <c r="FQ41">
        <v>0</v>
      </c>
      <c r="FR41">
        <v>0</v>
      </c>
      <c r="FS41">
        <v>0</v>
      </c>
      <c r="FX41">
        <v>109</v>
      </c>
      <c r="FY41">
        <v>61</v>
      </c>
      <c r="GA41" t="s">
        <v>3</v>
      </c>
      <c r="GD41">
        <v>1</v>
      </c>
      <c r="GF41">
        <v>-367918804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52"/>
        <v>0</v>
      </c>
      <c r="GM41">
        <f t="shared" si="53"/>
        <v>623.87</v>
      </c>
      <c r="GN41">
        <f t="shared" si="54"/>
        <v>623.87</v>
      </c>
      <c r="GO41">
        <f t="shared" si="55"/>
        <v>0</v>
      </c>
      <c r="GP41">
        <f t="shared" si="56"/>
        <v>0</v>
      </c>
      <c r="GR41">
        <v>0</v>
      </c>
      <c r="GS41">
        <v>3</v>
      </c>
      <c r="GT41">
        <v>0</v>
      </c>
      <c r="GU41" t="s">
        <v>3</v>
      </c>
      <c r="GV41">
        <f t="shared" si="57"/>
        <v>0</v>
      </c>
      <c r="GW41">
        <v>1</v>
      </c>
      <c r="GX41">
        <f t="shared" si="58"/>
        <v>0</v>
      </c>
      <c r="HA41">
        <v>0</v>
      </c>
      <c r="HB41">
        <v>0</v>
      </c>
      <c r="HC41">
        <f t="shared" si="59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18</v>
      </c>
      <c r="B42" s="2">
        <v>1</v>
      </c>
      <c r="C42" s="2">
        <v>24</v>
      </c>
      <c r="D42" s="2"/>
      <c r="E42" s="2" t="s">
        <v>51</v>
      </c>
      <c r="F42" s="2" t="s">
        <v>47</v>
      </c>
      <c r="G42" s="2" t="s">
        <v>52</v>
      </c>
      <c r="H42" s="2" t="s">
        <v>49</v>
      </c>
      <c r="I42" s="2">
        <f>I36*J42</f>
        <v>18</v>
      </c>
      <c r="J42" s="2">
        <v>8.4112149532710276</v>
      </c>
      <c r="K42" s="2">
        <v>8.4112150000000003</v>
      </c>
      <c r="L42" s="2"/>
      <c r="M42" s="2"/>
      <c r="N42" s="2"/>
      <c r="O42" s="2">
        <f t="shared" si="28"/>
        <v>954.9</v>
      </c>
      <c r="P42" s="2">
        <f t="shared" si="29"/>
        <v>954.9</v>
      </c>
      <c r="Q42" s="2">
        <f t="shared" si="60"/>
        <v>0</v>
      </c>
      <c r="R42" s="2">
        <f t="shared" si="30"/>
        <v>0</v>
      </c>
      <c r="S42" s="2">
        <f t="shared" si="31"/>
        <v>0</v>
      </c>
      <c r="T42" s="2">
        <f t="shared" si="32"/>
        <v>0</v>
      </c>
      <c r="U42" s="2">
        <f t="shared" si="33"/>
        <v>0</v>
      </c>
      <c r="V42" s="2">
        <f t="shared" si="34"/>
        <v>0</v>
      </c>
      <c r="W42" s="2">
        <f t="shared" si="35"/>
        <v>0</v>
      </c>
      <c r="X42" s="2">
        <f t="shared" si="36"/>
        <v>0</v>
      </c>
      <c r="Y42" s="2">
        <f t="shared" si="37"/>
        <v>0</v>
      </c>
      <c r="Z42" s="2"/>
      <c r="AA42" s="2">
        <v>59209203</v>
      </c>
      <c r="AB42" s="2">
        <f t="shared" si="38"/>
        <v>53.05</v>
      </c>
      <c r="AC42" s="2">
        <f t="shared" si="39"/>
        <v>53.05</v>
      </c>
      <c r="AD42" s="2">
        <f t="shared" si="61"/>
        <v>0</v>
      </c>
      <c r="AE42" s="2">
        <f t="shared" si="62"/>
        <v>0</v>
      </c>
      <c r="AF42" s="2">
        <f t="shared" si="62"/>
        <v>0</v>
      </c>
      <c r="AG42" s="2">
        <f t="shared" si="40"/>
        <v>0</v>
      </c>
      <c r="AH42" s="2">
        <f t="shared" si="63"/>
        <v>0</v>
      </c>
      <c r="AI42" s="2">
        <f t="shared" si="63"/>
        <v>0</v>
      </c>
      <c r="AJ42" s="2">
        <f t="shared" si="41"/>
        <v>0</v>
      </c>
      <c r="AK42" s="2">
        <v>53.05</v>
      </c>
      <c r="AL42" s="2">
        <v>53.05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109</v>
      </c>
      <c r="AU42" s="2">
        <v>61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50</v>
      </c>
      <c r="BK42" s="2"/>
      <c r="BL42" s="2"/>
      <c r="BM42" s="2">
        <v>21</v>
      </c>
      <c r="BN42" s="2">
        <v>58807811</v>
      </c>
      <c r="BO42" s="2" t="s">
        <v>3</v>
      </c>
      <c r="BP42" s="2">
        <v>0</v>
      </c>
      <c r="BQ42" s="2">
        <v>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109</v>
      </c>
      <c r="CA42" s="2">
        <v>61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42"/>
        <v>954.9</v>
      </c>
      <c r="CQ42" s="2">
        <f t="shared" si="43"/>
        <v>53.05</v>
      </c>
      <c r="CR42" s="2">
        <f t="shared" si="64"/>
        <v>0</v>
      </c>
      <c r="CS42" s="2">
        <f t="shared" si="44"/>
        <v>0</v>
      </c>
      <c r="CT42" s="2">
        <f t="shared" si="45"/>
        <v>0</v>
      </c>
      <c r="CU42" s="2">
        <f t="shared" si="46"/>
        <v>0</v>
      </c>
      <c r="CV42" s="2">
        <f t="shared" si="47"/>
        <v>0</v>
      </c>
      <c r="CW42" s="2">
        <f t="shared" si="48"/>
        <v>0</v>
      </c>
      <c r="CX42" s="2">
        <f t="shared" si="49"/>
        <v>0</v>
      </c>
      <c r="CY42" s="2">
        <f t="shared" si="50"/>
        <v>0</v>
      </c>
      <c r="CZ42" s="2">
        <f t="shared" si="51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49</v>
      </c>
      <c r="DW42" s="2" t="s">
        <v>49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58807897</v>
      </c>
      <c r="EF42" s="2">
        <v>30</v>
      </c>
      <c r="EG42" s="2" t="s">
        <v>29</v>
      </c>
      <c r="EH42" s="2">
        <v>0</v>
      </c>
      <c r="EI42" s="2" t="s">
        <v>3</v>
      </c>
      <c r="EJ42" s="2">
        <v>1</v>
      </c>
      <c r="EK42" s="2">
        <v>21</v>
      </c>
      <c r="EL42" s="2" t="s">
        <v>30</v>
      </c>
      <c r="EM42" s="2" t="s">
        <v>31</v>
      </c>
      <c r="EN42" s="2"/>
      <c r="EO42" s="2" t="s">
        <v>3</v>
      </c>
      <c r="EP42" s="2"/>
      <c r="EQ42" s="2">
        <v>0</v>
      </c>
      <c r="ER42" s="2">
        <v>53.05</v>
      </c>
      <c r="ES42" s="2">
        <v>53.05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109</v>
      </c>
      <c r="FY42" s="2">
        <v>61</v>
      </c>
      <c r="FZ42" s="2"/>
      <c r="GA42" s="2" t="s">
        <v>3</v>
      </c>
      <c r="GB42" s="2"/>
      <c r="GC42" s="2"/>
      <c r="GD42" s="2">
        <v>1</v>
      </c>
      <c r="GE42" s="2"/>
      <c r="GF42" s="2">
        <v>-1159203431</v>
      </c>
      <c r="GG42" s="2">
        <v>2</v>
      </c>
      <c r="GH42" s="2">
        <v>1</v>
      </c>
      <c r="GI42" s="2">
        <v>-2</v>
      </c>
      <c r="GJ42" s="2">
        <v>0</v>
      </c>
      <c r="GK42" s="2">
        <v>0</v>
      </c>
      <c r="GL42" s="2">
        <f t="shared" si="52"/>
        <v>0</v>
      </c>
      <c r="GM42" s="2">
        <f t="shared" si="53"/>
        <v>954.9</v>
      </c>
      <c r="GN42" s="2">
        <f t="shared" si="54"/>
        <v>954.9</v>
      </c>
      <c r="GO42" s="2">
        <f t="shared" si="55"/>
        <v>0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18</v>
      </c>
      <c r="B43">
        <v>1</v>
      </c>
      <c r="C43">
        <v>33</v>
      </c>
      <c r="E43" t="s">
        <v>51</v>
      </c>
      <c r="F43" t="s">
        <v>47</v>
      </c>
      <c r="G43" t="s">
        <v>52</v>
      </c>
      <c r="H43" t="s">
        <v>49</v>
      </c>
      <c r="I43">
        <f>I37*J43</f>
        <v>18</v>
      </c>
      <c r="J43">
        <v>8.4112149532710276</v>
      </c>
      <c r="K43">
        <v>8.4112150000000003</v>
      </c>
      <c r="O43">
        <f t="shared" si="28"/>
        <v>3743.21</v>
      </c>
      <c r="P43">
        <f t="shared" si="29"/>
        <v>3743.21</v>
      </c>
      <c r="Q43">
        <f t="shared" si="60"/>
        <v>0</v>
      </c>
      <c r="R43">
        <f t="shared" si="30"/>
        <v>0</v>
      </c>
      <c r="S43">
        <f t="shared" si="31"/>
        <v>0</v>
      </c>
      <c r="T43">
        <f t="shared" si="32"/>
        <v>0</v>
      </c>
      <c r="U43">
        <f t="shared" si="33"/>
        <v>0</v>
      </c>
      <c r="V43">
        <f t="shared" si="34"/>
        <v>0</v>
      </c>
      <c r="W43">
        <f t="shared" si="35"/>
        <v>0</v>
      </c>
      <c r="X43">
        <f t="shared" si="36"/>
        <v>0</v>
      </c>
      <c r="Y43">
        <f t="shared" si="37"/>
        <v>0</v>
      </c>
      <c r="AA43">
        <v>59209200</v>
      </c>
      <c r="AB43">
        <f t="shared" si="38"/>
        <v>53.05</v>
      </c>
      <c r="AC43">
        <f t="shared" si="39"/>
        <v>53.05</v>
      </c>
      <c r="AD43">
        <f t="shared" si="61"/>
        <v>0</v>
      </c>
      <c r="AE43">
        <f t="shared" si="62"/>
        <v>0</v>
      </c>
      <c r="AF43">
        <f t="shared" si="62"/>
        <v>0</v>
      </c>
      <c r="AG43">
        <f t="shared" si="40"/>
        <v>0</v>
      </c>
      <c r="AH43">
        <f t="shared" si="63"/>
        <v>0</v>
      </c>
      <c r="AI43">
        <f t="shared" si="63"/>
        <v>0</v>
      </c>
      <c r="AJ43">
        <f t="shared" si="41"/>
        <v>0</v>
      </c>
      <c r="AK43">
        <v>53.05</v>
      </c>
      <c r="AL43">
        <v>53.05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109</v>
      </c>
      <c r="AU43">
        <v>61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3.92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1</v>
      </c>
      <c r="BJ43" t="s">
        <v>50</v>
      </c>
      <c r="BM43">
        <v>21</v>
      </c>
      <c r="BN43">
        <v>58807811</v>
      </c>
      <c r="BO43" t="s">
        <v>47</v>
      </c>
      <c r="BP43">
        <v>1</v>
      </c>
      <c r="BQ43">
        <v>30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109</v>
      </c>
      <c r="CA43">
        <v>61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42"/>
        <v>3743.21</v>
      </c>
      <c r="CQ43">
        <f t="shared" si="43"/>
        <v>207.96</v>
      </c>
      <c r="CR43">
        <f t="shared" si="64"/>
        <v>0</v>
      </c>
      <c r="CS43">
        <f t="shared" si="44"/>
        <v>0</v>
      </c>
      <c r="CT43">
        <f t="shared" si="45"/>
        <v>0</v>
      </c>
      <c r="CU43">
        <f t="shared" si="46"/>
        <v>0</v>
      </c>
      <c r="CV43">
        <f t="shared" si="47"/>
        <v>0</v>
      </c>
      <c r="CW43">
        <f t="shared" si="48"/>
        <v>0</v>
      </c>
      <c r="CX43">
        <f t="shared" si="49"/>
        <v>0</v>
      </c>
      <c r="CY43">
        <f t="shared" si="50"/>
        <v>0</v>
      </c>
      <c r="CZ43">
        <f t="shared" si="51"/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1010</v>
      </c>
      <c r="DV43" t="s">
        <v>49</v>
      </c>
      <c r="DW43" t="s">
        <v>49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58807897</v>
      </c>
      <c r="EF43">
        <v>30</v>
      </c>
      <c r="EG43" t="s">
        <v>29</v>
      </c>
      <c r="EH43">
        <v>0</v>
      </c>
      <c r="EI43" t="s">
        <v>3</v>
      </c>
      <c r="EJ43">
        <v>1</v>
      </c>
      <c r="EK43">
        <v>21</v>
      </c>
      <c r="EL43" t="s">
        <v>30</v>
      </c>
      <c r="EM43" t="s">
        <v>31</v>
      </c>
      <c r="EO43" t="s">
        <v>3</v>
      </c>
      <c r="EQ43">
        <v>0</v>
      </c>
      <c r="ER43">
        <v>53.05</v>
      </c>
      <c r="ES43">
        <v>53.05</v>
      </c>
      <c r="ET43">
        <v>0</v>
      </c>
      <c r="EU43">
        <v>0</v>
      </c>
      <c r="EV43">
        <v>0</v>
      </c>
      <c r="EW43">
        <v>0</v>
      </c>
      <c r="EX43">
        <v>0</v>
      </c>
      <c r="FQ43">
        <v>0</v>
      </c>
      <c r="FR43">
        <v>0</v>
      </c>
      <c r="FS43">
        <v>0</v>
      </c>
      <c r="FX43">
        <v>109</v>
      </c>
      <c r="FY43">
        <v>61</v>
      </c>
      <c r="GA43" t="s">
        <v>3</v>
      </c>
      <c r="GD43">
        <v>1</v>
      </c>
      <c r="GF43">
        <v>-1159203431</v>
      </c>
      <c r="GG43">
        <v>2</v>
      </c>
      <c r="GH43">
        <v>1</v>
      </c>
      <c r="GI43">
        <v>2</v>
      </c>
      <c r="GJ43">
        <v>0</v>
      </c>
      <c r="GK43">
        <v>0</v>
      </c>
      <c r="GL43">
        <f t="shared" si="52"/>
        <v>0</v>
      </c>
      <c r="GM43">
        <f t="shared" si="53"/>
        <v>3743.21</v>
      </c>
      <c r="GN43">
        <f t="shared" si="54"/>
        <v>3743.21</v>
      </c>
      <c r="GO43">
        <f t="shared" si="55"/>
        <v>0</v>
      </c>
      <c r="GP43">
        <f t="shared" si="56"/>
        <v>0</v>
      </c>
      <c r="GR43">
        <v>0</v>
      </c>
      <c r="GS43">
        <v>3</v>
      </c>
      <c r="GT43">
        <v>0</v>
      </c>
      <c r="GU43" t="s">
        <v>3</v>
      </c>
      <c r="GV43">
        <f t="shared" si="57"/>
        <v>0</v>
      </c>
      <c r="GW43">
        <v>1</v>
      </c>
      <c r="GX43">
        <f t="shared" si="58"/>
        <v>0</v>
      </c>
      <c r="HA43">
        <v>0</v>
      </c>
      <c r="HB43">
        <v>0</v>
      </c>
      <c r="HC43">
        <f t="shared" si="59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>
        <f>ROW(SmtRes!A43)</f>
        <v>43</v>
      </c>
      <c r="D44" s="2">
        <f>ROW(EtalonRes!A43)</f>
        <v>43</v>
      </c>
      <c r="E44" s="2" t="s">
        <v>53</v>
      </c>
      <c r="F44" s="2" t="s">
        <v>54</v>
      </c>
      <c r="G44" s="2" t="s">
        <v>55</v>
      </c>
      <c r="H44" s="2" t="s">
        <v>25</v>
      </c>
      <c r="I44" s="2">
        <f>ROUND(ROUND(72/100,4),9)</f>
        <v>0.72</v>
      </c>
      <c r="J44" s="2">
        <v>0</v>
      </c>
      <c r="K44" s="2">
        <f>ROUND(ROUND(72/100,4),9)</f>
        <v>0.72</v>
      </c>
      <c r="L44" s="2"/>
      <c r="M44" s="2"/>
      <c r="N44" s="2"/>
      <c r="O44" s="2">
        <f t="shared" si="28"/>
        <v>798.45</v>
      </c>
      <c r="P44" s="2">
        <f t="shared" si="29"/>
        <v>61.32</v>
      </c>
      <c r="Q44" s="2">
        <f>(ROUND((ROUND(((((ET44*1.25)*1.1))*AV44*I44),2)*BB44),2)+ROUND((ROUND(((AE44-(((EU44*1.25)*1.1)))*AV44*I44),2)*BS44),2))</f>
        <v>10.67</v>
      </c>
      <c r="R44" s="2">
        <f t="shared" si="30"/>
        <v>1.51</v>
      </c>
      <c r="S44" s="2">
        <f t="shared" si="31"/>
        <v>726.46</v>
      </c>
      <c r="T44" s="2">
        <f t="shared" si="32"/>
        <v>0</v>
      </c>
      <c r="U44" s="2">
        <f t="shared" si="33"/>
        <v>56.754498240000004</v>
      </c>
      <c r="V44" s="2">
        <f t="shared" si="34"/>
        <v>0</v>
      </c>
      <c r="W44" s="2">
        <f t="shared" si="35"/>
        <v>0</v>
      </c>
      <c r="X44" s="2">
        <f t="shared" si="36"/>
        <v>793.49</v>
      </c>
      <c r="Y44" s="2">
        <f t="shared" si="37"/>
        <v>444.06</v>
      </c>
      <c r="Z44" s="2"/>
      <c r="AA44" s="2">
        <v>59209203</v>
      </c>
      <c r="AB44" s="2">
        <f t="shared" si="38"/>
        <v>1044.6603</v>
      </c>
      <c r="AC44" s="2">
        <f t="shared" si="39"/>
        <v>85.16</v>
      </c>
      <c r="AD44" s="2">
        <f>ROUND((((((ET44*1.25)*1.1))-(((EU44*1.25)*1.1)))+AE44),6)</f>
        <v>13.887499999999999</v>
      </c>
      <c r="AE44" s="2">
        <f>ROUND((((EU44*1.25)*1.1)),6)</f>
        <v>1.9662500000000001</v>
      </c>
      <c r="AF44" s="2">
        <f>ROUND((((EV44*1.15)*1.1)),6)</f>
        <v>945.61279999999999</v>
      </c>
      <c r="AG44" s="2">
        <f t="shared" si="40"/>
        <v>0</v>
      </c>
      <c r="AH44" s="2">
        <f>(((EW44*1.15)*1.1))</f>
        <v>73.876000000000005</v>
      </c>
      <c r="AI44" s="2">
        <f>(((EX44*1.25)*1.1))</f>
        <v>0</v>
      </c>
      <c r="AJ44" s="2">
        <f t="shared" si="41"/>
        <v>0</v>
      </c>
      <c r="AK44" s="2">
        <v>842.78</v>
      </c>
      <c r="AL44" s="2">
        <v>85.16</v>
      </c>
      <c r="AM44" s="2">
        <v>10.1</v>
      </c>
      <c r="AN44" s="2">
        <v>1.43</v>
      </c>
      <c r="AO44" s="2">
        <v>747.52</v>
      </c>
      <c r="AP44" s="2">
        <v>0</v>
      </c>
      <c r="AQ44" s="2">
        <v>58.4</v>
      </c>
      <c r="AR44" s="2">
        <v>0</v>
      </c>
      <c r="AS44" s="2">
        <v>0</v>
      </c>
      <c r="AT44" s="2">
        <v>109</v>
      </c>
      <c r="AU44" s="2">
        <v>61</v>
      </c>
      <c r="AV44" s="2">
        <v>1.0669999999999999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56</v>
      </c>
      <c r="BK44" s="2"/>
      <c r="BL44" s="2"/>
      <c r="BM44" s="2">
        <v>21</v>
      </c>
      <c r="BN44" s="2">
        <v>58807811</v>
      </c>
      <c r="BO44" s="2" t="s">
        <v>54</v>
      </c>
      <c r="BP44" s="2">
        <v>1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109</v>
      </c>
      <c r="CA44" s="2">
        <v>61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865</v>
      </c>
      <c r="CO44" s="2">
        <v>0</v>
      </c>
      <c r="CP44" s="2">
        <f t="shared" si="42"/>
        <v>798.45</v>
      </c>
      <c r="CQ44" s="2">
        <f t="shared" si="43"/>
        <v>85.16</v>
      </c>
      <c r="CR44" s="2">
        <f>(ROUND((ROUND(((((ET44*1.25)*1.1))*AV44*1),2)*BB44),2)+ROUND((ROUND(((AE44-(((EU44*1.25)*1.1)))*AV44*1),2)*BS44),2))</f>
        <v>14.82</v>
      </c>
      <c r="CS44" s="2">
        <f t="shared" si="44"/>
        <v>2.1</v>
      </c>
      <c r="CT44" s="2">
        <f t="shared" si="45"/>
        <v>1008.97</v>
      </c>
      <c r="CU44" s="2">
        <f t="shared" si="46"/>
        <v>0</v>
      </c>
      <c r="CV44" s="2">
        <f t="shared" si="47"/>
        <v>78.825692000000004</v>
      </c>
      <c r="CW44" s="2">
        <f t="shared" si="48"/>
        <v>0</v>
      </c>
      <c r="CX44" s="2">
        <f t="shared" si="49"/>
        <v>0</v>
      </c>
      <c r="CY44" s="2">
        <f t="shared" si="50"/>
        <v>793.4873</v>
      </c>
      <c r="CZ44" s="2">
        <f t="shared" si="51"/>
        <v>444.06169999999997</v>
      </c>
      <c r="DA44" s="2"/>
      <c r="DB44" s="2">
        <v>9</v>
      </c>
      <c r="DC44" s="2" t="s">
        <v>3</v>
      </c>
      <c r="DD44" s="2" t="s">
        <v>3</v>
      </c>
      <c r="DE44" s="2" t="s">
        <v>27</v>
      </c>
      <c r="DF44" s="2" t="s">
        <v>27</v>
      </c>
      <c r="DG44" s="2" t="s">
        <v>28</v>
      </c>
      <c r="DH44" s="2" t="s">
        <v>3</v>
      </c>
      <c r="DI44" s="2" t="s">
        <v>28</v>
      </c>
      <c r="DJ44" s="2" t="s">
        <v>27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1003</v>
      </c>
      <c r="DV44" s="2" t="s">
        <v>25</v>
      </c>
      <c r="DW44" s="2" t="s">
        <v>25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58807897</v>
      </c>
      <c r="EF44" s="2">
        <v>30</v>
      </c>
      <c r="EG44" s="2" t="s">
        <v>29</v>
      </c>
      <c r="EH44" s="2">
        <v>0</v>
      </c>
      <c r="EI44" s="2" t="s">
        <v>3</v>
      </c>
      <c r="EJ44" s="2">
        <v>1</v>
      </c>
      <c r="EK44" s="2">
        <v>21</v>
      </c>
      <c r="EL44" s="2" t="s">
        <v>30</v>
      </c>
      <c r="EM44" s="2" t="s">
        <v>31</v>
      </c>
      <c r="EN44" s="2"/>
      <c r="EO44" s="2" t="s">
        <v>32</v>
      </c>
      <c r="EP44" s="2"/>
      <c r="EQ44" s="2">
        <v>0</v>
      </c>
      <c r="ER44" s="2">
        <v>842.78</v>
      </c>
      <c r="ES44" s="2">
        <v>85.16</v>
      </c>
      <c r="ET44" s="2">
        <v>10.1</v>
      </c>
      <c r="EU44" s="2">
        <v>1.43</v>
      </c>
      <c r="EV44" s="2">
        <v>747.52</v>
      </c>
      <c r="EW44" s="2">
        <v>58.4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109</v>
      </c>
      <c r="FY44" s="2">
        <v>61</v>
      </c>
      <c r="FZ44" s="2"/>
      <c r="GA44" s="2" t="s">
        <v>3</v>
      </c>
      <c r="GB44" s="2"/>
      <c r="GC44" s="2"/>
      <c r="GD44" s="2">
        <v>1</v>
      </c>
      <c r="GE44" s="2"/>
      <c r="GF44" s="2">
        <v>428623321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2036</v>
      </c>
      <c r="GN44" s="2">
        <f t="shared" si="54"/>
        <v>2036</v>
      </c>
      <c r="GO44" s="2">
        <f t="shared" si="55"/>
        <v>0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C45">
        <f>ROW(SmtRes!A52)</f>
        <v>52</v>
      </c>
      <c r="D45">
        <f>ROW(EtalonRes!A52)</f>
        <v>52</v>
      </c>
      <c r="E45" t="s">
        <v>53</v>
      </c>
      <c r="F45" t="s">
        <v>54</v>
      </c>
      <c r="G45" t="s">
        <v>55</v>
      </c>
      <c r="H45" t="s">
        <v>25</v>
      </c>
      <c r="I45">
        <f>ROUND(ROUND(72/100,4),9)</f>
        <v>0.72</v>
      </c>
      <c r="J45">
        <v>0</v>
      </c>
      <c r="K45">
        <f>ROUND(ROUND(72/100,4),9)</f>
        <v>0.72</v>
      </c>
      <c r="O45">
        <f t="shared" si="28"/>
        <v>41116.68</v>
      </c>
      <c r="P45">
        <f t="shared" si="29"/>
        <v>999.52</v>
      </c>
      <c r="Q45">
        <f>(ROUND((ROUND(((((ET45*1.25)*1.1))*AV45*I45),2)*BB45),2)+ROUND((ROUND(((AE45-(((EU45*1.25)*1.1)))*AV45*I45),2)*BS45),2))</f>
        <v>169.12</v>
      </c>
      <c r="R45">
        <f t="shared" si="30"/>
        <v>83.03</v>
      </c>
      <c r="S45">
        <f t="shared" si="31"/>
        <v>39948.04</v>
      </c>
      <c r="T45">
        <f t="shared" si="32"/>
        <v>0</v>
      </c>
      <c r="U45">
        <f t="shared" si="33"/>
        <v>56.754498240000004</v>
      </c>
      <c r="V45">
        <f t="shared" si="34"/>
        <v>0</v>
      </c>
      <c r="W45">
        <f t="shared" si="35"/>
        <v>0</v>
      </c>
      <c r="X45">
        <f t="shared" si="36"/>
        <v>43633.87</v>
      </c>
      <c r="Y45">
        <f t="shared" si="37"/>
        <v>24418.95</v>
      </c>
      <c r="AA45">
        <v>59209200</v>
      </c>
      <c r="AB45">
        <f t="shared" si="38"/>
        <v>1044.6603</v>
      </c>
      <c r="AC45">
        <f t="shared" si="39"/>
        <v>85.16</v>
      </c>
      <c r="AD45">
        <f>ROUND((((((ET45*1.25)*1.1))-(((EU45*1.25)*1.1)))+AE45),6)</f>
        <v>13.887499999999999</v>
      </c>
      <c r="AE45">
        <f>ROUND((((EU45*1.25)*1.1)),6)</f>
        <v>1.9662500000000001</v>
      </c>
      <c r="AF45">
        <f>ROUND((((EV45*1.15)*1.1)),6)</f>
        <v>945.61279999999999</v>
      </c>
      <c r="AG45">
        <f t="shared" si="40"/>
        <v>0</v>
      </c>
      <c r="AH45">
        <f>(((EW45*1.15)*1.1))</f>
        <v>73.876000000000005</v>
      </c>
      <c r="AI45">
        <f>(((EX45*1.25)*1.1))</f>
        <v>0</v>
      </c>
      <c r="AJ45">
        <f t="shared" si="41"/>
        <v>0</v>
      </c>
      <c r="AK45">
        <v>842.78</v>
      </c>
      <c r="AL45">
        <v>85.16</v>
      </c>
      <c r="AM45">
        <v>10.1</v>
      </c>
      <c r="AN45">
        <v>1.43</v>
      </c>
      <c r="AO45">
        <v>747.52</v>
      </c>
      <c r="AP45">
        <v>0</v>
      </c>
      <c r="AQ45">
        <v>58.4</v>
      </c>
      <c r="AR45">
        <v>0</v>
      </c>
      <c r="AS45">
        <v>0</v>
      </c>
      <c r="AT45">
        <v>109</v>
      </c>
      <c r="AU45">
        <v>61</v>
      </c>
      <c r="AV45">
        <v>1.0669999999999999</v>
      </c>
      <c r="AW45">
        <v>1</v>
      </c>
      <c r="AZ45">
        <v>1</v>
      </c>
      <c r="BA45">
        <v>54.99</v>
      </c>
      <c r="BB45">
        <v>15.85</v>
      </c>
      <c r="BC45">
        <v>16.3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1</v>
      </c>
      <c r="BJ45" t="s">
        <v>56</v>
      </c>
      <c r="BM45">
        <v>21</v>
      </c>
      <c r="BN45">
        <v>58807811</v>
      </c>
      <c r="BO45" t="s">
        <v>54</v>
      </c>
      <c r="BP45">
        <v>1</v>
      </c>
      <c r="BQ45">
        <v>30</v>
      </c>
      <c r="BR45">
        <v>0</v>
      </c>
      <c r="BS45">
        <v>54.99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109</v>
      </c>
      <c r="CA45">
        <v>61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865</v>
      </c>
      <c r="CO45">
        <v>0</v>
      </c>
      <c r="CP45">
        <f t="shared" si="42"/>
        <v>41116.68</v>
      </c>
      <c r="CQ45">
        <f t="shared" si="43"/>
        <v>1388.11</v>
      </c>
      <c r="CR45">
        <f>(ROUND((ROUND(((((ET45*1.25)*1.1))*AV45*1),2)*BB45),2)+ROUND((ROUND(((AE45-(((EU45*1.25)*1.1)))*AV45*1),2)*BS45),2))</f>
        <v>234.9</v>
      </c>
      <c r="CS45">
        <f t="shared" si="44"/>
        <v>115.48</v>
      </c>
      <c r="CT45">
        <f t="shared" si="45"/>
        <v>55483.26</v>
      </c>
      <c r="CU45">
        <f t="shared" si="46"/>
        <v>0</v>
      </c>
      <c r="CV45">
        <f t="shared" si="47"/>
        <v>78.825692000000004</v>
      </c>
      <c r="CW45">
        <f t="shared" si="48"/>
        <v>0</v>
      </c>
      <c r="CX45">
        <f t="shared" si="49"/>
        <v>0</v>
      </c>
      <c r="CY45">
        <f t="shared" si="50"/>
        <v>43633.866300000002</v>
      </c>
      <c r="CZ45">
        <f t="shared" si="51"/>
        <v>24418.952700000002</v>
      </c>
      <c r="DB45">
        <v>11</v>
      </c>
      <c r="DC45" t="s">
        <v>3</v>
      </c>
      <c r="DD45" t="s">
        <v>3</v>
      </c>
      <c r="DE45" t="s">
        <v>27</v>
      </c>
      <c r="DF45" t="s">
        <v>27</v>
      </c>
      <c r="DG45" t="s">
        <v>28</v>
      </c>
      <c r="DH45" t="s">
        <v>3</v>
      </c>
      <c r="DI45" t="s">
        <v>28</v>
      </c>
      <c r="DJ45" t="s">
        <v>27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1003</v>
      </c>
      <c r="DV45" t="s">
        <v>25</v>
      </c>
      <c r="DW45" t="s">
        <v>25</v>
      </c>
      <c r="DX45">
        <v>100</v>
      </c>
      <c r="DZ45" t="s">
        <v>3</v>
      </c>
      <c r="EA45" t="s">
        <v>3</v>
      </c>
      <c r="EB45" t="s">
        <v>3</v>
      </c>
      <c r="EC45" t="s">
        <v>3</v>
      </c>
      <c r="EE45">
        <v>58807897</v>
      </c>
      <c r="EF45">
        <v>30</v>
      </c>
      <c r="EG45" t="s">
        <v>29</v>
      </c>
      <c r="EH45">
        <v>0</v>
      </c>
      <c r="EI45" t="s">
        <v>3</v>
      </c>
      <c r="EJ45">
        <v>1</v>
      </c>
      <c r="EK45">
        <v>21</v>
      </c>
      <c r="EL45" t="s">
        <v>30</v>
      </c>
      <c r="EM45" t="s">
        <v>31</v>
      </c>
      <c r="EO45" t="s">
        <v>32</v>
      </c>
      <c r="EQ45">
        <v>0</v>
      </c>
      <c r="ER45">
        <v>842.78</v>
      </c>
      <c r="ES45">
        <v>85.16</v>
      </c>
      <c r="ET45">
        <v>10.1</v>
      </c>
      <c r="EU45">
        <v>1.43</v>
      </c>
      <c r="EV45">
        <v>747.52</v>
      </c>
      <c r="EW45">
        <v>58.4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109</v>
      </c>
      <c r="FY45">
        <v>61</v>
      </c>
      <c r="GA45" t="s">
        <v>3</v>
      </c>
      <c r="GD45">
        <v>1</v>
      </c>
      <c r="GF45">
        <v>428623321</v>
      </c>
      <c r="GG45">
        <v>2</v>
      </c>
      <c r="GH45">
        <v>1</v>
      </c>
      <c r="GI45">
        <v>2</v>
      </c>
      <c r="GJ45">
        <v>0</v>
      </c>
      <c r="GK45">
        <v>0</v>
      </c>
      <c r="GL45">
        <f t="shared" si="52"/>
        <v>0</v>
      </c>
      <c r="GM45">
        <f t="shared" si="53"/>
        <v>109169.5</v>
      </c>
      <c r="GN45">
        <f t="shared" si="54"/>
        <v>109169.5</v>
      </c>
      <c r="GO45">
        <f t="shared" si="55"/>
        <v>0</v>
      </c>
      <c r="GP45">
        <f t="shared" si="56"/>
        <v>0</v>
      </c>
      <c r="GR45">
        <v>0</v>
      </c>
      <c r="GS45">
        <v>3</v>
      </c>
      <c r="GT45">
        <v>0</v>
      </c>
      <c r="GU45" t="s">
        <v>3</v>
      </c>
      <c r="GV45">
        <f t="shared" si="57"/>
        <v>0</v>
      </c>
      <c r="GW45">
        <v>1</v>
      </c>
      <c r="GX45">
        <f t="shared" si="58"/>
        <v>0</v>
      </c>
      <c r="HA45">
        <v>0</v>
      </c>
      <c r="HB45">
        <v>0</v>
      </c>
      <c r="HC45">
        <f t="shared" si="59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18</v>
      </c>
      <c r="B46" s="2">
        <v>1</v>
      </c>
      <c r="C46" s="2">
        <v>40</v>
      </c>
      <c r="D46" s="2"/>
      <c r="E46" s="2" t="s">
        <v>57</v>
      </c>
      <c r="F46" s="2" t="s">
        <v>58</v>
      </c>
      <c r="G46" s="2" t="s">
        <v>59</v>
      </c>
      <c r="H46" s="2" t="s">
        <v>36</v>
      </c>
      <c r="I46" s="2">
        <f>I44*J46</f>
        <v>72</v>
      </c>
      <c r="J46" s="2">
        <v>100</v>
      </c>
      <c r="K46" s="2">
        <v>100</v>
      </c>
      <c r="L46" s="2"/>
      <c r="M46" s="2"/>
      <c r="N46" s="2"/>
      <c r="O46" s="2">
        <f t="shared" si="28"/>
        <v>8870.4</v>
      </c>
      <c r="P46" s="2">
        <f t="shared" si="29"/>
        <v>8870.4</v>
      </c>
      <c r="Q46" s="2">
        <f t="shared" ref="Q46:Q51" si="65">(ROUND((ROUND(((ET46)*AV46*I46),2)*BB46),2)+ROUND((ROUND(((AE46-(EU46))*AV46*I46),2)*BS46),2))</f>
        <v>0</v>
      </c>
      <c r="R46" s="2">
        <f t="shared" si="30"/>
        <v>0</v>
      </c>
      <c r="S46" s="2">
        <f t="shared" si="31"/>
        <v>0</v>
      </c>
      <c r="T46" s="2">
        <f t="shared" si="32"/>
        <v>0</v>
      </c>
      <c r="U46" s="2">
        <f t="shared" si="33"/>
        <v>0</v>
      </c>
      <c r="V46" s="2">
        <f t="shared" si="34"/>
        <v>0</v>
      </c>
      <c r="W46" s="2">
        <f t="shared" si="35"/>
        <v>0</v>
      </c>
      <c r="X46" s="2">
        <f t="shared" si="36"/>
        <v>0</v>
      </c>
      <c r="Y46" s="2">
        <f t="shared" si="37"/>
        <v>0</v>
      </c>
      <c r="Z46" s="2"/>
      <c r="AA46" s="2">
        <v>59209203</v>
      </c>
      <c r="AB46" s="2">
        <f t="shared" si="38"/>
        <v>123.2</v>
      </c>
      <c r="AC46" s="2">
        <f t="shared" si="39"/>
        <v>123.2</v>
      </c>
      <c r="AD46" s="2">
        <f t="shared" ref="AD46:AD51" si="66">ROUND((((ET46)-(EU46))+AE46),6)</f>
        <v>0</v>
      </c>
      <c r="AE46" s="2">
        <f t="shared" ref="AE46:AF51" si="67">ROUND((EU46),6)</f>
        <v>0</v>
      </c>
      <c r="AF46" s="2">
        <f t="shared" si="67"/>
        <v>0</v>
      </c>
      <c r="AG46" s="2">
        <f t="shared" si="40"/>
        <v>0</v>
      </c>
      <c r="AH46" s="2">
        <f t="shared" ref="AH46:AI51" si="68">(EW46)</f>
        <v>0</v>
      </c>
      <c r="AI46" s="2">
        <f t="shared" si="68"/>
        <v>0</v>
      </c>
      <c r="AJ46" s="2">
        <f t="shared" si="41"/>
        <v>0</v>
      </c>
      <c r="AK46" s="2">
        <v>123.2</v>
      </c>
      <c r="AL46" s="2">
        <v>123.2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109</v>
      </c>
      <c r="AU46" s="2">
        <v>61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1</v>
      </c>
      <c r="BJ46" s="2" t="s">
        <v>60</v>
      </c>
      <c r="BK46" s="2"/>
      <c r="BL46" s="2"/>
      <c r="BM46" s="2">
        <v>21</v>
      </c>
      <c r="BN46" s="2">
        <v>58807811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109</v>
      </c>
      <c r="CA46" s="2">
        <v>61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42"/>
        <v>8870.4</v>
      </c>
      <c r="CQ46" s="2">
        <f t="shared" si="43"/>
        <v>123.2</v>
      </c>
      <c r="CR46" s="2">
        <f t="shared" ref="CR46:CR51" si="69">(ROUND((ROUND(((ET46)*AV46*1),2)*BB46),2)+ROUND((ROUND(((AE46-(EU46))*AV46*1),2)*BS46),2))</f>
        <v>0</v>
      </c>
      <c r="CS46" s="2">
        <f t="shared" si="44"/>
        <v>0</v>
      </c>
      <c r="CT46" s="2">
        <f t="shared" si="45"/>
        <v>0</v>
      </c>
      <c r="CU46" s="2">
        <f t="shared" si="46"/>
        <v>0</v>
      </c>
      <c r="CV46" s="2">
        <f t="shared" si="47"/>
        <v>0</v>
      </c>
      <c r="CW46" s="2">
        <f t="shared" si="48"/>
        <v>0</v>
      </c>
      <c r="CX46" s="2">
        <f t="shared" si="49"/>
        <v>0</v>
      </c>
      <c r="CY46" s="2">
        <f t="shared" si="50"/>
        <v>0</v>
      </c>
      <c r="CZ46" s="2">
        <f t="shared" si="51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1003</v>
      </c>
      <c r="DV46" s="2" t="s">
        <v>36</v>
      </c>
      <c r="DW46" s="2" t="s">
        <v>36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58807897</v>
      </c>
      <c r="EF46" s="2">
        <v>30</v>
      </c>
      <c r="EG46" s="2" t="s">
        <v>29</v>
      </c>
      <c r="EH46" s="2">
        <v>0</v>
      </c>
      <c r="EI46" s="2" t="s">
        <v>3</v>
      </c>
      <c r="EJ46" s="2">
        <v>1</v>
      </c>
      <c r="EK46" s="2">
        <v>21</v>
      </c>
      <c r="EL46" s="2" t="s">
        <v>30</v>
      </c>
      <c r="EM46" s="2" t="s">
        <v>31</v>
      </c>
      <c r="EN46" s="2"/>
      <c r="EO46" s="2" t="s">
        <v>3</v>
      </c>
      <c r="EP46" s="2"/>
      <c r="EQ46" s="2">
        <v>0</v>
      </c>
      <c r="ER46" s="2">
        <v>123.2</v>
      </c>
      <c r="ES46" s="2">
        <v>123.2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109</v>
      </c>
      <c r="FY46" s="2">
        <v>61</v>
      </c>
      <c r="FZ46" s="2"/>
      <c r="GA46" s="2" t="s">
        <v>3</v>
      </c>
      <c r="GB46" s="2"/>
      <c r="GC46" s="2"/>
      <c r="GD46" s="2">
        <v>1</v>
      </c>
      <c r="GE46" s="2"/>
      <c r="GF46" s="2">
        <v>-1698903675</v>
      </c>
      <c r="GG46" s="2">
        <v>2</v>
      </c>
      <c r="GH46" s="2">
        <v>1</v>
      </c>
      <c r="GI46" s="2">
        <v>-2</v>
      </c>
      <c r="GJ46" s="2">
        <v>0</v>
      </c>
      <c r="GK46" s="2">
        <v>0</v>
      </c>
      <c r="GL46" s="2">
        <f t="shared" si="52"/>
        <v>0</v>
      </c>
      <c r="GM46" s="2">
        <f t="shared" si="53"/>
        <v>8870.4</v>
      </c>
      <c r="GN46" s="2">
        <f t="shared" si="54"/>
        <v>8870.4</v>
      </c>
      <c r="GO46" s="2">
        <f t="shared" si="55"/>
        <v>0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18</v>
      </c>
      <c r="B47">
        <v>1</v>
      </c>
      <c r="C47">
        <v>49</v>
      </c>
      <c r="E47" t="s">
        <v>57</v>
      </c>
      <c r="F47" t="s">
        <v>58</v>
      </c>
      <c r="G47" t="s">
        <v>59</v>
      </c>
      <c r="H47" t="s">
        <v>36</v>
      </c>
      <c r="I47">
        <f>I45*J47</f>
        <v>72</v>
      </c>
      <c r="J47">
        <v>100</v>
      </c>
      <c r="K47">
        <v>100</v>
      </c>
      <c r="O47">
        <f t="shared" si="28"/>
        <v>15611.9</v>
      </c>
      <c r="P47">
        <f t="shared" si="29"/>
        <v>15611.9</v>
      </c>
      <c r="Q47">
        <f t="shared" si="65"/>
        <v>0</v>
      </c>
      <c r="R47">
        <f t="shared" si="30"/>
        <v>0</v>
      </c>
      <c r="S47">
        <f t="shared" si="31"/>
        <v>0</v>
      </c>
      <c r="T47">
        <f t="shared" si="32"/>
        <v>0</v>
      </c>
      <c r="U47">
        <f t="shared" si="33"/>
        <v>0</v>
      </c>
      <c r="V47">
        <f t="shared" si="34"/>
        <v>0</v>
      </c>
      <c r="W47">
        <f t="shared" si="35"/>
        <v>0</v>
      </c>
      <c r="X47">
        <f t="shared" si="36"/>
        <v>0</v>
      </c>
      <c r="Y47">
        <f t="shared" si="37"/>
        <v>0</v>
      </c>
      <c r="AA47">
        <v>59209200</v>
      </c>
      <c r="AB47">
        <f t="shared" si="38"/>
        <v>123.2</v>
      </c>
      <c r="AC47">
        <f t="shared" si="39"/>
        <v>123.2</v>
      </c>
      <c r="AD47">
        <f t="shared" si="66"/>
        <v>0</v>
      </c>
      <c r="AE47">
        <f t="shared" si="67"/>
        <v>0</v>
      </c>
      <c r="AF47">
        <f t="shared" si="67"/>
        <v>0</v>
      </c>
      <c r="AG47">
        <f t="shared" si="40"/>
        <v>0</v>
      </c>
      <c r="AH47">
        <f t="shared" si="68"/>
        <v>0</v>
      </c>
      <c r="AI47">
        <f t="shared" si="68"/>
        <v>0</v>
      </c>
      <c r="AJ47">
        <f t="shared" si="41"/>
        <v>0</v>
      </c>
      <c r="AK47">
        <v>123.2</v>
      </c>
      <c r="AL47">
        <v>123.2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109</v>
      </c>
      <c r="AU47">
        <v>61</v>
      </c>
      <c r="AV47">
        <v>1</v>
      </c>
      <c r="AW47">
        <v>1</v>
      </c>
      <c r="AZ47">
        <v>1</v>
      </c>
      <c r="BA47">
        <v>1</v>
      </c>
      <c r="BB47">
        <v>1</v>
      </c>
      <c r="BC47">
        <v>1.76</v>
      </c>
      <c r="BD47" t="s">
        <v>3</v>
      </c>
      <c r="BE47" t="s">
        <v>3</v>
      </c>
      <c r="BF47" t="s">
        <v>3</v>
      </c>
      <c r="BG47" t="s">
        <v>3</v>
      </c>
      <c r="BH47">
        <v>3</v>
      </c>
      <c r="BI47">
        <v>1</v>
      </c>
      <c r="BJ47" t="s">
        <v>60</v>
      </c>
      <c r="BM47">
        <v>21</v>
      </c>
      <c r="BN47">
        <v>58807811</v>
      </c>
      <c r="BO47" t="s">
        <v>58</v>
      </c>
      <c r="BP47">
        <v>1</v>
      </c>
      <c r="BQ47">
        <v>30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109</v>
      </c>
      <c r="CA47">
        <v>61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3</v>
      </c>
      <c r="CO47">
        <v>0</v>
      </c>
      <c r="CP47">
        <f t="shared" si="42"/>
        <v>15611.9</v>
      </c>
      <c r="CQ47">
        <f t="shared" si="43"/>
        <v>216.83</v>
      </c>
      <c r="CR47">
        <f t="shared" si="69"/>
        <v>0</v>
      </c>
      <c r="CS47">
        <f t="shared" si="44"/>
        <v>0</v>
      </c>
      <c r="CT47">
        <f t="shared" si="45"/>
        <v>0</v>
      </c>
      <c r="CU47">
        <f t="shared" si="46"/>
        <v>0</v>
      </c>
      <c r="CV47">
        <f t="shared" si="47"/>
        <v>0</v>
      </c>
      <c r="CW47">
        <f t="shared" si="48"/>
        <v>0</v>
      </c>
      <c r="CX47">
        <f t="shared" si="49"/>
        <v>0</v>
      </c>
      <c r="CY47">
        <f t="shared" si="50"/>
        <v>0</v>
      </c>
      <c r="CZ47">
        <f t="shared" si="51"/>
        <v>0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1003</v>
      </c>
      <c r="DV47" t="s">
        <v>36</v>
      </c>
      <c r="DW47" t="s">
        <v>36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58807897</v>
      </c>
      <c r="EF47">
        <v>30</v>
      </c>
      <c r="EG47" t="s">
        <v>29</v>
      </c>
      <c r="EH47">
        <v>0</v>
      </c>
      <c r="EI47" t="s">
        <v>3</v>
      </c>
      <c r="EJ47">
        <v>1</v>
      </c>
      <c r="EK47">
        <v>21</v>
      </c>
      <c r="EL47" t="s">
        <v>30</v>
      </c>
      <c r="EM47" t="s">
        <v>31</v>
      </c>
      <c r="EO47" t="s">
        <v>3</v>
      </c>
      <c r="EQ47">
        <v>0</v>
      </c>
      <c r="ER47">
        <v>123.2</v>
      </c>
      <c r="ES47">
        <v>123.2</v>
      </c>
      <c r="ET47">
        <v>0</v>
      </c>
      <c r="EU47">
        <v>0</v>
      </c>
      <c r="EV47">
        <v>0</v>
      </c>
      <c r="EW47">
        <v>0</v>
      </c>
      <c r="EX47">
        <v>0</v>
      </c>
      <c r="FQ47">
        <v>0</v>
      </c>
      <c r="FR47">
        <v>0</v>
      </c>
      <c r="FS47">
        <v>0</v>
      </c>
      <c r="FX47">
        <v>109</v>
      </c>
      <c r="FY47">
        <v>61</v>
      </c>
      <c r="GA47" t="s">
        <v>3</v>
      </c>
      <c r="GD47">
        <v>1</v>
      </c>
      <c r="GF47">
        <v>-1698903675</v>
      </c>
      <c r="GG47">
        <v>2</v>
      </c>
      <c r="GH47">
        <v>1</v>
      </c>
      <c r="GI47">
        <v>2</v>
      </c>
      <c r="GJ47">
        <v>0</v>
      </c>
      <c r="GK47">
        <v>0</v>
      </c>
      <c r="GL47">
        <f t="shared" si="52"/>
        <v>0</v>
      </c>
      <c r="GM47">
        <f t="shared" si="53"/>
        <v>15611.9</v>
      </c>
      <c r="GN47">
        <f t="shared" si="54"/>
        <v>15611.9</v>
      </c>
      <c r="GO47">
        <f t="shared" si="55"/>
        <v>0</v>
      </c>
      <c r="GP47">
        <f t="shared" si="56"/>
        <v>0</v>
      </c>
      <c r="GR47">
        <v>0</v>
      </c>
      <c r="GS47">
        <v>3</v>
      </c>
      <c r="GT47">
        <v>0</v>
      </c>
      <c r="GU47" t="s">
        <v>3</v>
      </c>
      <c r="GV47">
        <f t="shared" si="57"/>
        <v>0</v>
      </c>
      <c r="GW47">
        <v>1</v>
      </c>
      <c r="GX47">
        <f t="shared" si="58"/>
        <v>0</v>
      </c>
      <c r="HA47">
        <v>0</v>
      </c>
      <c r="HB47">
        <v>0</v>
      </c>
      <c r="HC47">
        <f t="shared" si="59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18</v>
      </c>
      <c r="B48" s="2">
        <v>1</v>
      </c>
      <c r="C48" s="2">
        <v>42</v>
      </c>
      <c r="D48" s="2"/>
      <c r="E48" s="2" t="s">
        <v>61</v>
      </c>
      <c r="F48" s="2" t="s">
        <v>62</v>
      </c>
      <c r="G48" s="2" t="s">
        <v>63</v>
      </c>
      <c r="H48" s="2" t="s">
        <v>49</v>
      </c>
      <c r="I48" s="2">
        <f>I44*J48</f>
        <v>1.9999999999999998</v>
      </c>
      <c r="J48" s="2">
        <v>2.7777777777777777</v>
      </c>
      <c r="K48" s="2">
        <v>2.7777780000000001</v>
      </c>
      <c r="L48" s="2"/>
      <c r="M48" s="2"/>
      <c r="N48" s="2"/>
      <c r="O48" s="2">
        <f t="shared" si="28"/>
        <v>33.479999999999997</v>
      </c>
      <c r="P48" s="2">
        <f t="shared" si="29"/>
        <v>33.479999999999997</v>
      </c>
      <c r="Q48" s="2">
        <f t="shared" si="65"/>
        <v>0</v>
      </c>
      <c r="R48" s="2">
        <f t="shared" si="30"/>
        <v>0</v>
      </c>
      <c r="S48" s="2">
        <f t="shared" si="31"/>
        <v>0</v>
      </c>
      <c r="T48" s="2">
        <f t="shared" si="32"/>
        <v>0</v>
      </c>
      <c r="U48" s="2">
        <f t="shared" si="33"/>
        <v>0</v>
      </c>
      <c r="V48" s="2">
        <f t="shared" si="34"/>
        <v>0</v>
      </c>
      <c r="W48" s="2">
        <f t="shared" si="35"/>
        <v>0</v>
      </c>
      <c r="X48" s="2">
        <f t="shared" si="36"/>
        <v>0</v>
      </c>
      <c r="Y48" s="2">
        <f t="shared" si="37"/>
        <v>0</v>
      </c>
      <c r="Z48" s="2"/>
      <c r="AA48" s="2">
        <v>59209203</v>
      </c>
      <c r="AB48" s="2">
        <f t="shared" si="38"/>
        <v>16.739999999999998</v>
      </c>
      <c r="AC48" s="2">
        <f t="shared" si="39"/>
        <v>16.739999999999998</v>
      </c>
      <c r="AD48" s="2">
        <f t="shared" si="66"/>
        <v>0</v>
      </c>
      <c r="AE48" s="2">
        <f t="shared" si="67"/>
        <v>0</v>
      </c>
      <c r="AF48" s="2">
        <f t="shared" si="67"/>
        <v>0</v>
      </c>
      <c r="AG48" s="2">
        <f t="shared" si="40"/>
        <v>0</v>
      </c>
      <c r="AH48" s="2">
        <f t="shared" si="68"/>
        <v>0</v>
      </c>
      <c r="AI48" s="2">
        <f t="shared" si="68"/>
        <v>0</v>
      </c>
      <c r="AJ48" s="2">
        <f t="shared" si="41"/>
        <v>0</v>
      </c>
      <c r="AK48" s="2">
        <v>16.739999999999998</v>
      </c>
      <c r="AL48" s="2">
        <v>16.739999999999998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109</v>
      </c>
      <c r="AU48" s="2">
        <v>61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1</v>
      </c>
      <c r="BJ48" s="2" t="s">
        <v>64</v>
      </c>
      <c r="BK48" s="2"/>
      <c r="BL48" s="2"/>
      <c r="BM48" s="2">
        <v>21</v>
      </c>
      <c r="BN48" s="2">
        <v>58807811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109</v>
      </c>
      <c r="CA48" s="2">
        <v>61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42"/>
        <v>33.479999999999997</v>
      </c>
      <c r="CQ48" s="2">
        <f t="shared" si="43"/>
        <v>16.739999999999998</v>
      </c>
      <c r="CR48" s="2">
        <f t="shared" si="69"/>
        <v>0</v>
      </c>
      <c r="CS48" s="2">
        <f t="shared" si="44"/>
        <v>0</v>
      </c>
      <c r="CT48" s="2">
        <f t="shared" si="45"/>
        <v>0</v>
      </c>
      <c r="CU48" s="2">
        <f t="shared" si="46"/>
        <v>0</v>
      </c>
      <c r="CV48" s="2">
        <f t="shared" si="47"/>
        <v>0</v>
      </c>
      <c r="CW48" s="2">
        <f t="shared" si="48"/>
        <v>0</v>
      </c>
      <c r="CX48" s="2">
        <f t="shared" si="49"/>
        <v>0</v>
      </c>
      <c r="CY48" s="2">
        <f t="shared" si="50"/>
        <v>0</v>
      </c>
      <c r="CZ48" s="2">
        <f t="shared" si="51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49</v>
      </c>
      <c r="DW48" s="2" t="s">
        <v>49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58807897</v>
      </c>
      <c r="EF48" s="2">
        <v>30</v>
      </c>
      <c r="EG48" s="2" t="s">
        <v>29</v>
      </c>
      <c r="EH48" s="2">
        <v>0</v>
      </c>
      <c r="EI48" s="2" t="s">
        <v>3</v>
      </c>
      <c r="EJ48" s="2">
        <v>1</v>
      </c>
      <c r="EK48" s="2">
        <v>21</v>
      </c>
      <c r="EL48" s="2" t="s">
        <v>30</v>
      </c>
      <c r="EM48" s="2" t="s">
        <v>31</v>
      </c>
      <c r="EN48" s="2"/>
      <c r="EO48" s="2" t="s">
        <v>3</v>
      </c>
      <c r="EP48" s="2"/>
      <c r="EQ48" s="2">
        <v>0</v>
      </c>
      <c r="ER48" s="2">
        <v>16.739999999999998</v>
      </c>
      <c r="ES48" s="2">
        <v>16.739999999999998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109</v>
      </c>
      <c r="FY48" s="2">
        <v>61</v>
      </c>
      <c r="FZ48" s="2"/>
      <c r="GA48" s="2" t="s">
        <v>3</v>
      </c>
      <c r="GB48" s="2"/>
      <c r="GC48" s="2"/>
      <c r="GD48" s="2">
        <v>1</v>
      </c>
      <c r="GE48" s="2"/>
      <c r="GF48" s="2">
        <v>1223095212</v>
      </c>
      <c r="GG48" s="2">
        <v>2</v>
      </c>
      <c r="GH48" s="2">
        <v>1</v>
      </c>
      <c r="GI48" s="2">
        <v>-2</v>
      </c>
      <c r="GJ48" s="2">
        <v>0</v>
      </c>
      <c r="GK48" s="2">
        <v>0</v>
      </c>
      <c r="GL48" s="2">
        <f t="shared" si="52"/>
        <v>0</v>
      </c>
      <c r="GM48" s="2">
        <f t="shared" si="53"/>
        <v>33.479999999999997</v>
      </c>
      <c r="GN48" s="2">
        <f t="shared" si="54"/>
        <v>33.479999999999997</v>
      </c>
      <c r="GO48" s="2">
        <f t="shared" si="55"/>
        <v>0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18</v>
      </c>
      <c r="B49">
        <v>1</v>
      </c>
      <c r="C49">
        <v>51</v>
      </c>
      <c r="E49" t="s">
        <v>61</v>
      </c>
      <c r="F49" t="s">
        <v>62</v>
      </c>
      <c r="G49" t="s">
        <v>63</v>
      </c>
      <c r="H49" t="s">
        <v>49</v>
      </c>
      <c r="I49">
        <f>I45*J49</f>
        <v>1.9999999999999998</v>
      </c>
      <c r="J49">
        <v>2.7777777777777777</v>
      </c>
      <c r="K49">
        <v>2.7777780000000001</v>
      </c>
      <c r="O49">
        <f t="shared" si="28"/>
        <v>117.51</v>
      </c>
      <c r="P49">
        <f t="shared" si="29"/>
        <v>117.51</v>
      </c>
      <c r="Q49">
        <f t="shared" si="65"/>
        <v>0</v>
      </c>
      <c r="R49">
        <f t="shared" si="30"/>
        <v>0</v>
      </c>
      <c r="S49">
        <f t="shared" si="31"/>
        <v>0</v>
      </c>
      <c r="T49">
        <f t="shared" si="32"/>
        <v>0</v>
      </c>
      <c r="U49">
        <f t="shared" si="33"/>
        <v>0</v>
      </c>
      <c r="V49">
        <f t="shared" si="34"/>
        <v>0</v>
      </c>
      <c r="W49">
        <f t="shared" si="35"/>
        <v>0</v>
      </c>
      <c r="X49">
        <f t="shared" si="36"/>
        <v>0</v>
      </c>
      <c r="Y49">
        <f t="shared" si="37"/>
        <v>0</v>
      </c>
      <c r="AA49">
        <v>59209200</v>
      </c>
      <c r="AB49">
        <f t="shared" si="38"/>
        <v>16.739999999999998</v>
      </c>
      <c r="AC49">
        <f t="shared" si="39"/>
        <v>16.739999999999998</v>
      </c>
      <c r="AD49">
        <f t="shared" si="66"/>
        <v>0</v>
      </c>
      <c r="AE49">
        <f t="shared" si="67"/>
        <v>0</v>
      </c>
      <c r="AF49">
        <f t="shared" si="67"/>
        <v>0</v>
      </c>
      <c r="AG49">
        <f t="shared" si="40"/>
        <v>0</v>
      </c>
      <c r="AH49">
        <f t="shared" si="68"/>
        <v>0</v>
      </c>
      <c r="AI49">
        <f t="shared" si="68"/>
        <v>0</v>
      </c>
      <c r="AJ49">
        <f t="shared" si="41"/>
        <v>0</v>
      </c>
      <c r="AK49">
        <v>16.739999999999998</v>
      </c>
      <c r="AL49">
        <v>16.739999999999998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109</v>
      </c>
      <c r="AU49">
        <v>61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3.51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1</v>
      </c>
      <c r="BJ49" t="s">
        <v>64</v>
      </c>
      <c r="BM49">
        <v>21</v>
      </c>
      <c r="BN49">
        <v>58807811</v>
      </c>
      <c r="BO49" t="s">
        <v>62</v>
      </c>
      <c r="BP49">
        <v>1</v>
      </c>
      <c r="BQ49">
        <v>30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109</v>
      </c>
      <c r="CA49">
        <v>61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3</v>
      </c>
      <c r="CO49">
        <v>0</v>
      </c>
      <c r="CP49">
        <f t="shared" si="42"/>
        <v>117.51</v>
      </c>
      <c r="CQ49">
        <f t="shared" si="43"/>
        <v>58.76</v>
      </c>
      <c r="CR49">
        <f t="shared" si="69"/>
        <v>0</v>
      </c>
      <c r="CS49">
        <f t="shared" si="44"/>
        <v>0</v>
      </c>
      <c r="CT49">
        <f t="shared" si="45"/>
        <v>0</v>
      </c>
      <c r="CU49">
        <f t="shared" si="46"/>
        <v>0</v>
      </c>
      <c r="CV49">
        <f t="shared" si="47"/>
        <v>0</v>
      </c>
      <c r="CW49">
        <f t="shared" si="48"/>
        <v>0</v>
      </c>
      <c r="CX49">
        <f t="shared" si="49"/>
        <v>0</v>
      </c>
      <c r="CY49">
        <f t="shared" si="50"/>
        <v>0</v>
      </c>
      <c r="CZ49">
        <f t="shared" si="51"/>
        <v>0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1010</v>
      </c>
      <c r="DV49" t="s">
        <v>49</v>
      </c>
      <c r="DW49" t="s">
        <v>49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58807897</v>
      </c>
      <c r="EF49">
        <v>30</v>
      </c>
      <c r="EG49" t="s">
        <v>29</v>
      </c>
      <c r="EH49">
        <v>0</v>
      </c>
      <c r="EI49" t="s">
        <v>3</v>
      </c>
      <c r="EJ49">
        <v>1</v>
      </c>
      <c r="EK49">
        <v>21</v>
      </c>
      <c r="EL49" t="s">
        <v>30</v>
      </c>
      <c r="EM49" t="s">
        <v>31</v>
      </c>
      <c r="EO49" t="s">
        <v>3</v>
      </c>
      <c r="EQ49">
        <v>0</v>
      </c>
      <c r="ER49">
        <v>16.739999999999998</v>
      </c>
      <c r="ES49">
        <v>16.739999999999998</v>
      </c>
      <c r="ET49">
        <v>0</v>
      </c>
      <c r="EU49">
        <v>0</v>
      </c>
      <c r="EV49">
        <v>0</v>
      </c>
      <c r="EW49">
        <v>0</v>
      </c>
      <c r="EX49">
        <v>0</v>
      </c>
      <c r="FQ49">
        <v>0</v>
      </c>
      <c r="FR49">
        <v>0</v>
      </c>
      <c r="FS49">
        <v>0</v>
      </c>
      <c r="FX49">
        <v>109</v>
      </c>
      <c r="FY49">
        <v>61</v>
      </c>
      <c r="GA49" t="s">
        <v>3</v>
      </c>
      <c r="GD49">
        <v>1</v>
      </c>
      <c r="GF49">
        <v>1223095212</v>
      </c>
      <c r="GG49">
        <v>2</v>
      </c>
      <c r="GH49">
        <v>1</v>
      </c>
      <c r="GI49">
        <v>2</v>
      </c>
      <c r="GJ49">
        <v>0</v>
      </c>
      <c r="GK49">
        <v>0</v>
      </c>
      <c r="GL49">
        <f t="shared" si="52"/>
        <v>0</v>
      </c>
      <c r="GM49">
        <f t="shared" si="53"/>
        <v>117.51</v>
      </c>
      <c r="GN49">
        <f t="shared" si="54"/>
        <v>117.51</v>
      </c>
      <c r="GO49">
        <f t="shared" si="55"/>
        <v>0</v>
      </c>
      <c r="GP49">
        <f t="shared" si="56"/>
        <v>0</v>
      </c>
      <c r="GR49">
        <v>0</v>
      </c>
      <c r="GS49">
        <v>3</v>
      </c>
      <c r="GT49">
        <v>0</v>
      </c>
      <c r="GU49" t="s">
        <v>3</v>
      </c>
      <c r="GV49">
        <f t="shared" si="57"/>
        <v>0</v>
      </c>
      <c r="GW49">
        <v>1</v>
      </c>
      <c r="GX49">
        <f t="shared" si="58"/>
        <v>0</v>
      </c>
      <c r="HA49">
        <v>0</v>
      </c>
      <c r="HB49">
        <v>0</v>
      </c>
      <c r="HC49">
        <f t="shared" si="59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18</v>
      </c>
      <c r="B50" s="2">
        <v>1</v>
      </c>
      <c r="C50" s="2">
        <v>43</v>
      </c>
      <c r="D50" s="2"/>
      <c r="E50" s="2" t="s">
        <v>65</v>
      </c>
      <c r="F50" s="2" t="s">
        <v>62</v>
      </c>
      <c r="G50" s="2" t="s">
        <v>66</v>
      </c>
      <c r="H50" s="2" t="s">
        <v>49</v>
      </c>
      <c r="I50" s="2">
        <f>I44*J50</f>
        <v>1.9999999999999998</v>
      </c>
      <c r="J50" s="2">
        <v>2.7777777777777777</v>
      </c>
      <c r="K50" s="2">
        <v>2.7777780000000001</v>
      </c>
      <c r="L50" s="2"/>
      <c r="M50" s="2"/>
      <c r="N50" s="2"/>
      <c r="O50" s="2">
        <f t="shared" si="28"/>
        <v>33.479999999999997</v>
      </c>
      <c r="P50" s="2">
        <f t="shared" si="29"/>
        <v>33.479999999999997</v>
      </c>
      <c r="Q50" s="2">
        <f t="shared" si="65"/>
        <v>0</v>
      </c>
      <c r="R50" s="2">
        <f t="shared" si="30"/>
        <v>0</v>
      </c>
      <c r="S50" s="2">
        <f t="shared" si="31"/>
        <v>0</v>
      </c>
      <c r="T50" s="2">
        <f t="shared" si="32"/>
        <v>0</v>
      </c>
      <c r="U50" s="2">
        <f t="shared" si="33"/>
        <v>0</v>
      </c>
      <c r="V50" s="2">
        <f t="shared" si="34"/>
        <v>0</v>
      </c>
      <c r="W50" s="2">
        <f t="shared" si="35"/>
        <v>0</v>
      </c>
      <c r="X50" s="2">
        <f t="shared" si="36"/>
        <v>0</v>
      </c>
      <c r="Y50" s="2">
        <f t="shared" si="37"/>
        <v>0</v>
      </c>
      <c r="Z50" s="2"/>
      <c r="AA50" s="2">
        <v>59209203</v>
      </c>
      <c r="AB50" s="2">
        <f t="shared" si="38"/>
        <v>16.739999999999998</v>
      </c>
      <c r="AC50" s="2">
        <f t="shared" si="39"/>
        <v>16.739999999999998</v>
      </c>
      <c r="AD50" s="2">
        <f t="shared" si="66"/>
        <v>0</v>
      </c>
      <c r="AE50" s="2">
        <f t="shared" si="67"/>
        <v>0</v>
      </c>
      <c r="AF50" s="2">
        <f t="shared" si="67"/>
        <v>0</v>
      </c>
      <c r="AG50" s="2">
        <f t="shared" si="40"/>
        <v>0</v>
      </c>
      <c r="AH50" s="2">
        <f t="shared" si="68"/>
        <v>0</v>
      </c>
      <c r="AI50" s="2">
        <f t="shared" si="68"/>
        <v>0</v>
      </c>
      <c r="AJ50" s="2">
        <f t="shared" si="41"/>
        <v>0</v>
      </c>
      <c r="AK50" s="2">
        <v>16.739999999999998</v>
      </c>
      <c r="AL50" s="2">
        <v>16.739999999999998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109</v>
      </c>
      <c r="AU50" s="2">
        <v>61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1</v>
      </c>
      <c r="BJ50" s="2" t="s">
        <v>64</v>
      </c>
      <c r="BK50" s="2"/>
      <c r="BL50" s="2"/>
      <c r="BM50" s="2">
        <v>21</v>
      </c>
      <c r="BN50" s="2">
        <v>58807811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109</v>
      </c>
      <c r="CA50" s="2">
        <v>61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42"/>
        <v>33.479999999999997</v>
      </c>
      <c r="CQ50" s="2">
        <f t="shared" si="43"/>
        <v>16.739999999999998</v>
      </c>
      <c r="CR50" s="2">
        <f t="shared" si="69"/>
        <v>0</v>
      </c>
      <c r="CS50" s="2">
        <f t="shared" si="44"/>
        <v>0</v>
      </c>
      <c r="CT50" s="2">
        <f t="shared" si="45"/>
        <v>0</v>
      </c>
      <c r="CU50" s="2">
        <f t="shared" si="46"/>
        <v>0</v>
      </c>
      <c r="CV50" s="2">
        <f t="shared" si="47"/>
        <v>0</v>
      </c>
      <c r="CW50" s="2">
        <f t="shared" si="48"/>
        <v>0</v>
      </c>
      <c r="CX50" s="2">
        <f t="shared" si="49"/>
        <v>0</v>
      </c>
      <c r="CY50" s="2">
        <f t="shared" si="50"/>
        <v>0</v>
      </c>
      <c r="CZ50" s="2">
        <f t="shared" si="51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49</v>
      </c>
      <c r="DW50" s="2" t="s">
        <v>49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58807897</v>
      </c>
      <c r="EF50" s="2">
        <v>30</v>
      </c>
      <c r="EG50" s="2" t="s">
        <v>29</v>
      </c>
      <c r="EH50" s="2">
        <v>0</v>
      </c>
      <c r="EI50" s="2" t="s">
        <v>3</v>
      </c>
      <c r="EJ50" s="2">
        <v>1</v>
      </c>
      <c r="EK50" s="2">
        <v>21</v>
      </c>
      <c r="EL50" s="2" t="s">
        <v>30</v>
      </c>
      <c r="EM50" s="2" t="s">
        <v>31</v>
      </c>
      <c r="EN50" s="2"/>
      <c r="EO50" s="2" t="s">
        <v>3</v>
      </c>
      <c r="EP50" s="2"/>
      <c r="EQ50" s="2">
        <v>0</v>
      </c>
      <c r="ER50" s="2">
        <v>16.739999999999998</v>
      </c>
      <c r="ES50" s="2">
        <v>16.739999999999998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109</v>
      </c>
      <c r="FY50" s="2">
        <v>61</v>
      </c>
      <c r="FZ50" s="2"/>
      <c r="GA50" s="2" t="s">
        <v>3</v>
      </c>
      <c r="GB50" s="2"/>
      <c r="GC50" s="2"/>
      <c r="GD50" s="2">
        <v>1</v>
      </c>
      <c r="GE50" s="2"/>
      <c r="GF50" s="2">
        <v>491549712</v>
      </c>
      <c r="GG50" s="2">
        <v>2</v>
      </c>
      <c r="GH50" s="2">
        <v>1</v>
      </c>
      <c r="GI50" s="2">
        <v>-2</v>
      </c>
      <c r="GJ50" s="2">
        <v>0</v>
      </c>
      <c r="GK50" s="2">
        <v>0</v>
      </c>
      <c r="GL50" s="2">
        <f t="shared" si="52"/>
        <v>0</v>
      </c>
      <c r="GM50" s="2">
        <f t="shared" si="53"/>
        <v>33.479999999999997</v>
      </c>
      <c r="GN50" s="2">
        <f t="shared" si="54"/>
        <v>33.479999999999997</v>
      </c>
      <c r="GO50" s="2">
        <f t="shared" si="55"/>
        <v>0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18</v>
      </c>
      <c r="B51">
        <v>1</v>
      </c>
      <c r="C51">
        <v>52</v>
      </c>
      <c r="E51" t="s">
        <v>65</v>
      </c>
      <c r="F51" t="s">
        <v>62</v>
      </c>
      <c r="G51" t="s">
        <v>66</v>
      </c>
      <c r="H51" t="s">
        <v>49</v>
      </c>
      <c r="I51">
        <f>I45*J51</f>
        <v>1.9999999999999998</v>
      </c>
      <c r="J51">
        <v>2.7777777777777777</v>
      </c>
      <c r="K51">
        <v>2.7777780000000001</v>
      </c>
      <c r="O51">
        <f t="shared" si="28"/>
        <v>117.51</v>
      </c>
      <c r="P51">
        <f t="shared" si="29"/>
        <v>117.51</v>
      </c>
      <c r="Q51">
        <f t="shared" si="65"/>
        <v>0</v>
      </c>
      <c r="R51">
        <f t="shared" si="30"/>
        <v>0</v>
      </c>
      <c r="S51">
        <f t="shared" si="31"/>
        <v>0</v>
      </c>
      <c r="T51">
        <f t="shared" si="32"/>
        <v>0</v>
      </c>
      <c r="U51">
        <f t="shared" si="33"/>
        <v>0</v>
      </c>
      <c r="V51">
        <f t="shared" si="34"/>
        <v>0</v>
      </c>
      <c r="W51">
        <f t="shared" si="35"/>
        <v>0</v>
      </c>
      <c r="X51">
        <f t="shared" si="36"/>
        <v>0</v>
      </c>
      <c r="Y51">
        <f t="shared" si="37"/>
        <v>0</v>
      </c>
      <c r="AA51">
        <v>59209200</v>
      </c>
      <c r="AB51">
        <f t="shared" si="38"/>
        <v>16.739999999999998</v>
      </c>
      <c r="AC51">
        <f t="shared" si="39"/>
        <v>16.739999999999998</v>
      </c>
      <c r="AD51">
        <f t="shared" si="66"/>
        <v>0</v>
      </c>
      <c r="AE51">
        <f t="shared" si="67"/>
        <v>0</v>
      </c>
      <c r="AF51">
        <f t="shared" si="67"/>
        <v>0</v>
      </c>
      <c r="AG51">
        <f t="shared" si="40"/>
        <v>0</v>
      </c>
      <c r="AH51">
        <f t="shared" si="68"/>
        <v>0</v>
      </c>
      <c r="AI51">
        <f t="shared" si="68"/>
        <v>0</v>
      </c>
      <c r="AJ51">
        <f t="shared" si="41"/>
        <v>0</v>
      </c>
      <c r="AK51">
        <v>16.739999999999998</v>
      </c>
      <c r="AL51">
        <v>16.739999999999998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109</v>
      </c>
      <c r="AU51">
        <v>61</v>
      </c>
      <c r="AV51">
        <v>1</v>
      </c>
      <c r="AW51">
        <v>1</v>
      </c>
      <c r="AZ51">
        <v>1</v>
      </c>
      <c r="BA51">
        <v>1</v>
      </c>
      <c r="BB51">
        <v>1</v>
      </c>
      <c r="BC51">
        <v>3.51</v>
      </c>
      <c r="BD51" t="s">
        <v>3</v>
      </c>
      <c r="BE51" t="s">
        <v>3</v>
      </c>
      <c r="BF51" t="s">
        <v>3</v>
      </c>
      <c r="BG51" t="s">
        <v>3</v>
      </c>
      <c r="BH51">
        <v>3</v>
      </c>
      <c r="BI51">
        <v>1</v>
      </c>
      <c r="BJ51" t="s">
        <v>64</v>
      </c>
      <c r="BM51">
        <v>21</v>
      </c>
      <c r="BN51">
        <v>58807811</v>
      </c>
      <c r="BO51" t="s">
        <v>62</v>
      </c>
      <c r="BP51">
        <v>1</v>
      </c>
      <c r="BQ51">
        <v>30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109</v>
      </c>
      <c r="CA51">
        <v>61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3</v>
      </c>
      <c r="CO51">
        <v>0</v>
      </c>
      <c r="CP51">
        <f t="shared" si="42"/>
        <v>117.51</v>
      </c>
      <c r="CQ51">
        <f t="shared" si="43"/>
        <v>58.76</v>
      </c>
      <c r="CR51">
        <f t="shared" si="69"/>
        <v>0</v>
      </c>
      <c r="CS51">
        <f t="shared" si="44"/>
        <v>0</v>
      </c>
      <c r="CT51">
        <f t="shared" si="45"/>
        <v>0</v>
      </c>
      <c r="CU51">
        <f t="shared" si="46"/>
        <v>0</v>
      </c>
      <c r="CV51">
        <f t="shared" si="47"/>
        <v>0</v>
      </c>
      <c r="CW51">
        <f t="shared" si="48"/>
        <v>0</v>
      </c>
      <c r="CX51">
        <f t="shared" si="49"/>
        <v>0</v>
      </c>
      <c r="CY51">
        <f t="shared" si="50"/>
        <v>0</v>
      </c>
      <c r="CZ51">
        <f t="shared" si="51"/>
        <v>0</v>
      </c>
      <c r="DC51" t="s">
        <v>3</v>
      </c>
      <c r="DD51" t="s">
        <v>3</v>
      </c>
      <c r="DE51" t="s">
        <v>3</v>
      </c>
      <c r="DF51" t="s">
        <v>3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1010</v>
      </c>
      <c r="DV51" t="s">
        <v>49</v>
      </c>
      <c r="DW51" t="s">
        <v>49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58807897</v>
      </c>
      <c r="EF51">
        <v>30</v>
      </c>
      <c r="EG51" t="s">
        <v>29</v>
      </c>
      <c r="EH51">
        <v>0</v>
      </c>
      <c r="EI51" t="s">
        <v>3</v>
      </c>
      <c r="EJ51">
        <v>1</v>
      </c>
      <c r="EK51">
        <v>21</v>
      </c>
      <c r="EL51" t="s">
        <v>30</v>
      </c>
      <c r="EM51" t="s">
        <v>31</v>
      </c>
      <c r="EO51" t="s">
        <v>3</v>
      </c>
      <c r="EQ51">
        <v>0</v>
      </c>
      <c r="ER51">
        <v>16.739999999999998</v>
      </c>
      <c r="ES51">
        <v>16.739999999999998</v>
      </c>
      <c r="ET51">
        <v>0</v>
      </c>
      <c r="EU51">
        <v>0</v>
      </c>
      <c r="EV51">
        <v>0</v>
      </c>
      <c r="EW51">
        <v>0</v>
      </c>
      <c r="EX51">
        <v>0</v>
      </c>
      <c r="FQ51">
        <v>0</v>
      </c>
      <c r="FR51">
        <v>0</v>
      </c>
      <c r="FS51">
        <v>0</v>
      </c>
      <c r="FX51">
        <v>109</v>
      </c>
      <c r="FY51">
        <v>61</v>
      </c>
      <c r="GA51" t="s">
        <v>3</v>
      </c>
      <c r="GD51">
        <v>1</v>
      </c>
      <c r="GF51">
        <v>491549712</v>
      </c>
      <c r="GG51">
        <v>2</v>
      </c>
      <c r="GH51">
        <v>1</v>
      </c>
      <c r="GI51">
        <v>2</v>
      </c>
      <c r="GJ51">
        <v>0</v>
      </c>
      <c r="GK51">
        <v>0</v>
      </c>
      <c r="GL51">
        <f t="shared" si="52"/>
        <v>0</v>
      </c>
      <c r="GM51">
        <f t="shared" si="53"/>
        <v>117.51</v>
      </c>
      <c r="GN51">
        <f t="shared" si="54"/>
        <v>117.51</v>
      </c>
      <c r="GO51">
        <f t="shared" si="55"/>
        <v>0</v>
      </c>
      <c r="GP51">
        <f t="shared" si="56"/>
        <v>0</v>
      </c>
      <c r="GR51">
        <v>0</v>
      </c>
      <c r="GS51">
        <v>3</v>
      </c>
      <c r="GT51">
        <v>0</v>
      </c>
      <c r="GU51" t="s">
        <v>3</v>
      </c>
      <c r="GV51">
        <f t="shared" si="57"/>
        <v>0</v>
      </c>
      <c r="GW51">
        <v>1</v>
      </c>
      <c r="GX51">
        <f t="shared" si="58"/>
        <v>0</v>
      </c>
      <c r="HA51">
        <v>0</v>
      </c>
      <c r="HB51">
        <v>0</v>
      </c>
      <c r="HC51">
        <f t="shared" si="59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>
        <f>ROW(SmtRes!A56)</f>
        <v>56</v>
      </c>
      <c r="D52" s="2">
        <f>ROW(EtalonRes!A59)</f>
        <v>59</v>
      </c>
      <c r="E52" s="2" t="s">
        <v>67</v>
      </c>
      <c r="F52" s="2" t="s">
        <v>68</v>
      </c>
      <c r="G52" s="2" t="s">
        <v>69</v>
      </c>
      <c r="H52" s="2" t="s">
        <v>70</v>
      </c>
      <c r="I52" s="2">
        <f>ROUND(ROUND(3,4),9)</f>
        <v>3</v>
      </c>
      <c r="J52" s="2">
        <v>0</v>
      </c>
      <c r="K52" s="2">
        <f>ROUND(ROUND(3,4),9)</f>
        <v>3</v>
      </c>
      <c r="L52" s="2"/>
      <c r="M52" s="2"/>
      <c r="N52" s="2"/>
      <c r="O52" s="2">
        <f t="shared" si="28"/>
        <v>432.4</v>
      </c>
      <c r="P52" s="2">
        <f t="shared" si="29"/>
        <v>24.03</v>
      </c>
      <c r="Q52" s="2">
        <f>(ROUND((ROUND(((((ET52*1.25)*1.1))*AV52*I52),2)*BB52),2)+ROUND((ROUND(((AE52-(((EU52*1.25)*1.1)))*AV52*I52),2)*BS52),2))</f>
        <v>3.65</v>
      </c>
      <c r="R52" s="2">
        <f t="shared" si="30"/>
        <v>0.56999999999999995</v>
      </c>
      <c r="S52" s="2">
        <f t="shared" si="31"/>
        <v>404.72</v>
      </c>
      <c r="T52" s="2">
        <f t="shared" si="32"/>
        <v>0</v>
      </c>
      <c r="U52" s="2">
        <f t="shared" si="33"/>
        <v>36.200429099999994</v>
      </c>
      <c r="V52" s="2">
        <f t="shared" si="34"/>
        <v>0</v>
      </c>
      <c r="W52" s="2">
        <f t="shared" si="35"/>
        <v>0</v>
      </c>
      <c r="X52" s="2">
        <f t="shared" si="36"/>
        <v>441.77</v>
      </c>
      <c r="Y52" s="2">
        <f t="shared" si="37"/>
        <v>247.23</v>
      </c>
      <c r="Z52" s="2"/>
      <c r="AA52" s="2">
        <v>59209203</v>
      </c>
      <c r="AB52" s="2">
        <f t="shared" si="38"/>
        <v>135.58799999999999</v>
      </c>
      <c r="AC52" s="2">
        <f t="shared" si="39"/>
        <v>8.01</v>
      </c>
      <c r="AD52" s="2">
        <f>ROUND((((((ET52*1.25)*1.1))-(((EU52*1.25)*1.1)))+AE52),6)</f>
        <v>1.1412500000000001</v>
      </c>
      <c r="AE52" s="2">
        <f>ROUND((((EU52*1.25)*1.1)),6)</f>
        <v>0.17874999999999999</v>
      </c>
      <c r="AF52" s="2">
        <f>ROUND((((EV52*1.15)*1.1)),6)</f>
        <v>126.43675</v>
      </c>
      <c r="AG52" s="2">
        <f t="shared" si="40"/>
        <v>0</v>
      </c>
      <c r="AH52" s="2">
        <f>(((EW52*1.15)*1.1))</f>
        <v>11.309099999999999</v>
      </c>
      <c r="AI52" s="2">
        <f>(((EX52*1.25)*1.1))</f>
        <v>0</v>
      </c>
      <c r="AJ52" s="2">
        <f t="shared" si="41"/>
        <v>0</v>
      </c>
      <c r="AK52" s="2">
        <v>108.79</v>
      </c>
      <c r="AL52" s="2">
        <v>8.01</v>
      </c>
      <c r="AM52" s="2">
        <v>0.83</v>
      </c>
      <c r="AN52" s="2">
        <v>0.13</v>
      </c>
      <c r="AO52" s="2">
        <v>99.95</v>
      </c>
      <c r="AP52" s="2">
        <v>0</v>
      </c>
      <c r="AQ52" s="2">
        <v>8.94</v>
      </c>
      <c r="AR52" s="2">
        <v>0</v>
      </c>
      <c r="AS52" s="2">
        <v>0</v>
      </c>
      <c r="AT52" s="2">
        <v>109</v>
      </c>
      <c r="AU52" s="2">
        <v>61</v>
      </c>
      <c r="AV52" s="2">
        <v>1.0669999999999999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1</v>
      </c>
      <c r="BJ52" s="2" t="s">
        <v>71</v>
      </c>
      <c r="BK52" s="2"/>
      <c r="BL52" s="2"/>
      <c r="BM52" s="2">
        <v>21</v>
      </c>
      <c r="BN52" s="2">
        <v>58807811</v>
      </c>
      <c r="BO52" s="2" t="s">
        <v>68</v>
      </c>
      <c r="BP52" s="2">
        <v>1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109</v>
      </c>
      <c r="CA52" s="2">
        <v>61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865</v>
      </c>
      <c r="CO52" s="2">
        <v>0</v>
      </c>
      <c r="CP52" s="2">
        <f t="shared" si="42"/>
        <v>432.40000000000003</v>
      </c>
      <c r="CQ52" s="2">
        <f t="shared" si="43"/>
        <v>8.01</v>
      </c>
      <c r="CR52" s="2">
        <f>(ROUND((ROUND(((((ET52*1.25)*1.1))*AV52*1),2)*BB52),2)+ROUND((ROUND(((AE52-(((EU52*1.25)*1.1)))*AV52*1),2)*BS52),2))</f>
        <v>1.22</v>
      </c>
      <c r="CS52" s="2">
        <f t="shared" si="44"/>
        <v>0.19</v>
      </c>
      <c r="CT52" s="2">
        <f t="shared" si="45"/>
        <v>134.91</v>
      </c>
      <c r="CU52" s="2">
        <f t="shared" si="46"/>
        <v>0</v>
      </c>
      <c r="CV52" s="2">
        <f t="shared" si="47"/>
        <v>12.066809699999999</v>
      </c>
      <c r="CW52" s="2">
        <f t="shared" si="48"/>
        <v>0</v>
      </c>
      <c r="CX52" s="2">
        <f t="shared" si="49"/>
        <v>0</v>
      </c>
      <c r="CY52" s="2">
        <f t="shared" si="50"/>
        <v>441.76609999999999</v>
      </c>
      <c r="CZ52" s="2">
        <f t="shared" si="51"/>
        <v>247.22690000000003</v>
      </c>
      <c r="DA52" s="2"/>
      <c r="DB52" s="2">
        <v>13</v>
      </c>
      <c r="DC52" s="2" t="s">
        <v>3</v>
      </c>
      <c r="DD52" s="2" t="s">
        <v>3</v>
      </c>
      <c r="DE52" s="2" t="s">
        <v>27</v>
      </c>
      <c r="DF52" s="2" t="s">
        <v>27</v>
      </c>
      <c r="DG52" s="2" t="s">
        <v>28</v>
      </c>
      <c r="DH52" s="2" t="s">
        <v>3</v>
      </c>
      <c r="DI52" s="2" t="s">
        <v>28</v>
      </c>
      <c r="DJ52" s="2" t="s">
        <v>27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70</v>
      </c>
      <c r="DW52" s="2" t="s">
        <v>70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58807897</v>
      </c>
      <c r="EF52" s="2">
        <v>30</v>
      </c>
      <c r="EG52" s="2" t="s">
        <v>29</v>
      </c>
      <c r="EH52" s="2">
        <v>0</v>
      </c>
      <c r="EI52" s="2" t="s">
        <v>3</v>
      </c>
      <c r="EJ52" s="2">
        <v>1</v>
      </c>
      <c r="EK52" s="2">
        <v>21</v>
      </c>
      <c r="EL52" s="2" t="s">
        <v>30</v>
      </c>
      <c r="EM52" s="2" t="s">
        <v>31</v>
      </c>
      <c r="EN52" s="2"/>
      <c r="EO52" s="2" t="s">
        <v>32</v>
      </c>
      <c r="EP52" s="2"/>
      <c r="EQ52" s="2">
        <v>0</v>
      </c>
      <c r="ER52" s="2">
        <v>108.79</v>
      </c>
      <c r="ES52" s="2">
        <v>8.01</v>
      </c>
      <c r="ET52" s="2">
        <v>0.83</v>
      </c>
      <c r="EU52" s="2">
        <v>0.13</v>
      </c>
      <c r="EV52" s="2">
        <v>99.95</v>
      </c>
      <c r="EW52" s="2">
        <v>8.94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109</v>
      </c>
      <c r="FY52" s="2">
        <v>61</v>
      </c>
      <c r="FZ52" s="2"/>
      <c r="GA52" s="2" t="s">
        <v>3</v>
      </c>
      <c r="GB52" s="2"/>
      <c r="GC52" s="2"/>
      <c r="GD52" s="2">
        <v>1</v>
      </c>
      <c r="GE52" s="2"/>
      <c r="GF52" s="2">
        <v>-2118052753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1121.4000000000001</v>
      </c>
      <c r="GN52" s="2">
        <f t="shared" si="54"/>
        <v>1121.4000000000001</v>
      </c>
      <c r="GO52" s="2">
        <f t="shared" si="55"/>
        <v>0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C53">
        <f>ROW(SmtRes!A60)</f>
        <v>60</v>
      </c>
      <c r="D53">
        <f>ROW(EtalonRes!A66)</f>
        <v>66</v>
      </c>
      <c r="E53" t="s">
        <v>67</v>
      </c>
      <c r="F53" t="s">
        <v>68</v>
      </c>
      <c r="G53" t="s">
        <v>69</v>
      </c>
      <c r="H53" t="s">
        <v>70</v>
      </c>
      <c r="I53">
        <f>ROUND(ROUND(3,4),9)</f>
        <v>3</v>
      </c>
      <c r="J53">
        <v>0</v>
      </c>
      <c r="K53">
        <f>ROUND(ROUND(3,4),9)</f>
        <v>3</v>
      </c>
      <c r="O53">
        <f t="shared" si="28"/>
        <v>22827.23</v>
      </c>
      <c r="P53">
        <f t="shared" si="29"/>
        <v>512.08000000000004</v>
      </c>
      <c r="Q53">
        <f>(ROUND((ROUND(((((ET53*1.25)*1.1))*AV53*I53),2)*BB53),2)+ROUND((ROUND(((AE53-(((EU53*1.25)*1.1)))*AV53*I53),2)*BS53),2))</f>
        <v>59.6</v>
      </c>
      <c r="R53">
        <f t="shared" si="30"/>
        <v>31.34</v>
      </c>
      <c r="S53">
        <f t="shared" si="31"/>
        <v>22255.55</v>
      </c>
      <c r="T53">
        <f t="shared" si="32"/>
        <v>0</v>
      </c>
      <c r="U53">
        <f t="shared" si="33"/>
        <v>36.200429099999994</v>
      </c>
      <c r="V53">
        <f t="shared" si="34"/>
        <v>0</v>
      </c>
      <c r="W53">
        <f t="shared" si="35"/>
        <v>0</v>
      </c>
      <c r="X53">
        <f t="shared" si="36"/>
        <v>24292.71</v>
      </c>
      <c r="Y53">
        <f t="shared" si="37"/>
        <v>13595</v>
      </c>
      <c r="AA53">
        <v>59209200</v>
      </c>
      <c r="AB53">
        <f t="shared" si="38"/>
        <v>135.58799999999999</v>
      </c>
      <c r="AC53">
        <f t="shared" si="39"/>
        <v>8.01</v>
      </c>
      <c r="AD53">
        <f>ROUND((((((ET53*1.25)*1.1))-(((EU53*1.25)*1.1)))+AE53),6)</f>
        <v>1.1412500000000001</v>
      </c>
      <c r="AE53">
        <f>ROUND((((EU53*1.25)*1.1)),6)</f>
        <v>0.17874999999999999</v>
      </c>
      <c r="AF53">
        <f>ROUND((((EV53*1.15)*1.1)),6)</f>
        <v>126.43675</v>
      </c>
      <c r="AG53">
        <f t="shared" si="40"/>
        <v>0</v>
      </c>
      <c r="AH53">
        <f>(((EW53*1.15)*1.1))</f>
        <v>11.309099999999999</v>
      </c>
      <c r="AI53">
        <f>(((EX53*1.25)*1.1))</f>
        <v>0</v>
      </c>
      <c r="AJ53">
        <f t="shared" si="41"/>
        <v>0</v>
      </c>
      <c r="AK53">
        <v>108.79</v>
      </c>
      <c r="AL53">
        <v>8.01</v>
      </c>
      <c r="AM53">
        <v>0.83</v>
      </c>
      <c r="AN53">
        <v>0.13</v>
      </c>
      <c r="AO53">
        <v>99.95</v>
      </c>
      <c r="AP53">
        <v>0</v>
      </c>
      <c r="AQ53">
        <v>8.94</v>
      </c>
      <c r="AR53">
        <v>0</v>
      </c>
      <c r="AS53">
        <v>0</v>
      </c>
      <c r="AT53">
        <v>109</v>
      </c>
      <c r="AU53">
        <v>61</v>
      </c>
      <c r="AV53">
        <v>1.0669999999999999</v>
      </c>
      <c r="AW53">
        <v>1</v>
      </c>
      <c r="AZ53">
        <v>1</v>
      </c>
      <c r="BA53">
        <v>54.99</v>
      </c>
      <c r="BB53">
        <v>16.329999999999998</v>
      </c>
      <c r="BC53">
        <v>21.31</v>
      </c>
      <c r="BD53" t="s">
        <v>3</v>
      </c>
      <c r="BE53" t="s">
        <v>3</v>
      </c>
      <c r="BF53" t="s">
        <v>3</v>
      </c>
      <c r="BG53" t="s">
        <v>3</v>
      </c>
      <c r="BH53">
        <v>0</v>
      </c>
      <c r="BI53">
        <v>1</v>
      </c>
      <c r="BJ53" t="s">
        <v>71</v>
      </c>
      <c r="BM53">
        <v>21</v>
      </c>
      <c r="BN53">
        <v>58807811</v>
      </c>
      <c r="BO53" t="s">
        <v>68</v>
      </c>
      <c r="BP53">
        <v>1</v>
      </c>
      <c r="BQ53">
        <v>30</v>
      </c>
      <c r="BR53">
        <v>0</v>
      </c>
      <c r="BS53">
        <v>54.99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109</v>
      </c>
      <c r="CA53">
        <v>61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865</v>
      </c>
      <c r="CO53">
        <v>0</v>
      </c>
      <c r="CP53">
        <f t="shared" si="42"/>
        <v>22827.23</v>
      </c>
      <c r="CQ53">
        <f t="shared" si="43"/>
        <v>170.69</v>
      </c>
      <c r="CR53">
        <f>(ROUND((ROUND(((((ET53*1.25)*1.1))*AV53*1),2)*BB53),2)+ROUND((ROUND(((AE53-(((EU53*1.25)*1.1)))*AV53*1),2)*BS53),2))</f>
        <v>19.920000000000002</v>
      </c>
      <c r="CS53">
        <f t="shared" si="44"/>
        <v>10.45</v>
      </c>
      <c r="CT53">
        <f t="shared" si="45"/>
        <v>7418.7</v>
      </c>
      <c r="CU53">
        <f t="shared" si="46"/>
        <v>0</v>
      </c>
      <c r="CV53">
        <f t="shared" si="47"/>
        <v>12.066809699999999</v>
      </c>
      <c r="CW53">
        <f t="shared" si="48"/>
        <v>0</v>
      </c>
      <c r="CX53">
        <f t="shared" si="49"/>
        <v>0</v>
      </c>
      <c r="CY53">
        <f t="shared" si="50"/>
        <v>24292.710099999997</v>
      </c>
      <c r="CZ53">
        <f t="shared" si="51"/>
        <v>13595.002899999999</v>
      </c>
      <c r="DB53">
        <v>15</v>
      </c>
      <c r="DC53" t="s">
        <v>3</v>
      </c>
      <c r="DD53" t="s">
        <v>3</v>
      </c>
      <c r="DE53" t="s">
        <v>27</v>
      </c>
      <c r="DF53" t="s">
        <v>27</v>
      </c>
      <c r="DG53" t="s">
        <v>28</v>
      </c>
      <c r="DH53" t="s">
        <v>3</v>
      </c>
      <c r="DI53" t="s">
        <v>28</v>
      </c>
      <c r="DJ53" t="s">
        <v>27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1013</v>
      </c>
      <c r="DV53" t="s">
        <v>70</v>
      </c>
      <c r="DW53" t="s">
        <v>70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58807897</v>
      </c>
      <c r="EF53">
        <v>30</v>
      </c>
      <c r="EG53" t="s">
        <v>29</v>
      </c>
      <c r="EH53">
        <v>0</v>
      </c>
      <c r="EI53" t="s">
        <v>3</v>
      </c>
      <c r="EJ53">
        <v>1</v>
      </c>
      <c r="EK53">
        <v>21</v>
      </c>
      <c r="EL53" t="s">
        <v>30</v>
      </c>
      <c r="EM53" t="s">
        <v>31</v>
      </c>
      <c r="EO53" t="s">
        <v>32</v>
      </c>
      <c r="EQ53">
        <v>0</v>
      </c>
      <c r="ER53">
        <v>108.79</v>
      </c>
      <c r="ES53">
        <v>8.01</v>
      </c>
      <c r="ET53">
        <v>0.83</v>
      </c>
      <c r="EU53">
        <v>0.13</v>
      </c>
      <c r="EV53">
        <v>99.95</v>
      </c>
      <c r="EW53">
        <v>8.94</v>
      </c>
      <c r="EX53">
        <v>0</v>
      </c>
      <c r="EY53">
        <v>0</v>
      </c>
      <c r="FQ53">
        <v>0</v>
      </c>
      <c r="FR53">
        <v>0</v>
      </c>
      <c r="FS53">
        <v>0</v>
      </c>
      <c r="FX53">
        <v>109</v>
      </c>
      <c r="FY53">
        <v>61</v>
      </c>
      <c r="GA53" t="s">
        <v>3</v>
      </c>
      <c r="GD53">
        <v>1</v>
      </c>
      <c r="GF53">
        <v>-2118052753</v>
      </c>
      <c r="GG53">
        <v>2</v>
      </c>
      <c r="GH53">
        <v>1</v>
      </c>
      <c r="GI53">
        <v>2</v>
      </c>
      <c r="GJ53">
        <v>0</v>
      </c>
      <c r="GK53">
        <v>0</v>
      </c>
      <c r="GL53">
        <f t="shared" si="52"/>
        <v>0</v>
      </c>
      <c r="GM53">
        <f t="shared" si="53"/>
        <v>60714.94</v>
      </c>
      <c r="GN53">
        <f t="shared" si="54"/>
        <v>60714.94</v>
      </c>
      <c r="GO53">
        <f t="shared" si="55"/>
        <v>0</v>
      </c>
      <c r="GP53">
        <f t="shared" si="56"/>
        <v>0</v>
      </c>
      <c r="GR53">
        <v>0</v>
      </c>
      <c r="GS53">
        <v>3</v>
      </c>
      <c r="GT53">
        <v>0</v>
      </c>
      <c r="GU53" t="s">
        <v>3</v>
      </c>
      <c r="GV53">
        <f t="shared" si="57"/>
        <v>0</v>
      </c>
      <c r="GW53">
        <v>1</v>
      </c>
      <c r="GX53">
        <f t="shared" si="58"/>
        <v>0</v>
      </c>
      <c r="HA53">
        <v>0</v>
      </c>
      <c r="HB53">
        <v>0</v>
      </c>
      <c r="HC53">
        <f t="shared" si="59"/>
        <v>0</v>
      </c>
      <c r="HE53" t="s">
        <v>3</v>
      </c>
      <c r="HF53" t="s">
        <v>3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>
        <f>ROW(SmtRes!A63)</f>
        <v>63</v>
      </c>
      <c r="D54" s="2">
        <f>ROW(EtalonRes!A68)</f>
        <v>68</v>
      </c>
      <c r="E54" s="2" t="s">
        <v>72</v>
      </c>
      <c r="F54" s="2" t="s">
        <v>73</v>
      </c>
      <c r="G54" s="2" t="s">
        <v>74</v>
      </c>
      <c r="H54" s="2" t="s">
        <v>75</v>
      </c>
      <c r="I54" s="2">
        <f>ROUND(ROUND((19+16)/100,4),9)</f>
        <v>0.35</v>
      </c>
      <c r="J54" s="2">
        <v>0</v>
      </c>
      <c r="K54" s="2">
        <f>ROUND(ROUND((19+16)/100,4),9)</f>
        <v>0.35</v>
      </c>
      <c r="L54" s="2"/>
      <c r="M54" s="2"/>
      <c r="N54" s="2"/>
      <c r="O54" s="2">
        <f t="shared" si="28"/>
        <v>86.99</v>
      </c>
      <c r="P54" s="2">
        <f t="shared" si="29"/>
        <v>0</v>
      </c>
      <c r="Q54" s="2">
        <f>(ROUND((ROUND(((((ET54*1.25)*1.1))*AV54*I54),2)*BB54),2)+ROUND((ROUND(((AE54-(((EU54*1.25)*1.1)))*AV54*I54),2)*BS54),2))</f>
        <v>0</v>
      </c>
      <c r="R54" s="2">
        <f t="shared" si="30"/>
        <v>0</v>
      </c>
      <c r="S54" s="2">
        <f t="shared" si="31"/>
        <v>86.99</v>
      </c>
      <c r="T54" s="2">
        <f t="shared" si="32"/>
        <v>0</v>
      </c>
      <c r="U54" s="2">
        <f t="shared" si="33"/>
        <v>6.9114204775000001</v>
      </c>
      <c r="V54" s="2">
        <f t="shared" si="34"/>
        <v>0</v>
      </c>
      <c r="W54" s="2">
        <f t="shared" si="35"/>
        <v>0</v>
      </c>
      <c r="X54" s="2">
        <f t="shared" si="36"/>
        <v>94.82</v>
      </c>
      <c r="Y54" s="2">
        <f t="shared" si="37"/>
        <v>53.06</v>
      </c>
      <c r="Z54" s="2"/>
      <c r="AA54" s="2">
        <v>59209203</v>
      </c>
      <c r="AB54" s="2">
        <f t="shared" si="38"/>
        <v>232.92445000000001</v>
      </c>
      <c r="AC54" s="2">
        <f t="shared" si="39"/>
        <v>0</v>
      </c>
      <c r="AD54" s="2">
        <f>ROUND((((((ET54*1.25)*1.1))-(((EU54*1.25)*1.1)))+AE54),6)</f>
        <v>0</v>
      </c>
      <c r="AE54" s="2">
        <f>ROUND((((EU54*1.25)*1.1)),6)</f>
        <v>0</v>
      </c>
      <c r="AF54" s="2">
        <f>ROUND((((EV54*1.15)*1.1)),6)</f>
        <v>232.92445000000001</v>
      </c>
      <c r="AG54" s="2">
        <f t="shared" si="40"/>
        <v>0</v>
      </c>
      <c r="AH54" s="2">
        <f>(((EW54*1.15)*1.1))</f>
        <v>18.506950000000003</v>
      </c>
      <c r="AI54" s="2">
        <f>(((EX54*1.25)*1.1))</f>
        <v>0</v>
      </c>
      <c r="AJ54" s="2">
        <f t="shared" si="41"/>
        <v>0</v>
      </c>
      <c r="AK54" s="2">
        <v>184.13</v>
      </c>
      <c r="AL54" s="2">
        <v>0</v>
      </c>
      <c r="AM54" s="2">
        <v>0</v>
      </c>
      <c r="AN54" s="2">
        <v>0</v>
      </c>
      <c r="AO54" s="2">
        <v>184.13</v>
      </c>
      <c r="AP54" s="2">
        <v>0</v>
      </c>
      <c r="AQ54" s="2">
        <v>14.63</v>
      </c>
      <c r="AR54" s="2">
        <v>0</v>
      </c>
      <c r="AS54" s="2">
        <v>0</v>
      </c>
      <c r="AT54" s="2">
        <v>109</v>
      </c>
      <c r="AU54" s="2">
        <v>61</v>
      </c>
      <c r="AV54" s="2">
        <v>1.0669999999999999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1</v>
      </c>
      <c r="BJ54" s="2" t="s">
        <v>76</v>
      </c>
      <c r="BK54" s="2"/>
      <c r="BL54" s="2"/>
      <c r="BM54" s="2">
        <v>21</v>
      </c>
      <c r="BN54" s="2">
        <v>58807811</v>
      </c>
      <c r="BO54" s="2" t="s">
        <v>73</v>
      </c>
      <c r="BP54" s="2">
        <v>1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109</v>
      </c>
      <c r="CA54" s="2">
        <v>61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865</v>
      </c>
      <c r="CO54" s="2">
        <v>0</v>
      </c>
      <c r="CP54" s="2">
        <f t="shared" si="42"/>
        <v>86.99</v>
      </c>
      <c r="CQ54" s="2">
        <f t="shared" si="43"/>
        <v>0</v>
      </c>
      <c r="CR54" s="2">
        <f>(ROUND((ROUND(((((ET54*1.25)*1.1))*AV54*1),2)*BB54),2)+ROUND((ROUND(((AE54-(((EU54*1.25)*1.1)))*AV54*1),2)*BS54),2))</f>
        <v>0</v>
      </c>
      <c r="CS54" s="2">
        <f t="shared" si="44"/>
        <v>0</v>
      </c>
      <c r="CT54" s="2">
        <f t="shared" si="45"/>
        <v>248.53</v>
      </c>
      <c r="CU54" s="2">
        <f t="shared" si="46"/>
        <v>0</v>
      </c>
      <c r="CV54" s="2">
        <f t="shared" si="47"/>
        <v>19.746915650000002</v>
      </c>
      <c r="CW54" s="2">
        <f t="shared" si="48"/>
        <v>0</v>
      </c>
      <c r="CX54" s="2">
        <f t="shared" si="49"/>
        <v>0</v>
      </c>
      <c r="CY54" s="2">
        <f t="shared" si="50"/>
        <v>94.819099999999992</v>
      </c>
      <c r="CZ54" s="2">
        <f t="shared" si="51"/>
        <v>53.063899999999997</v>
      </c>
      <c r="DA54" s="2"/>
      <c r="DB54" s="2">
        <v>17</v>
      </c>
      <c r="DC54" s="2" t="s">
        <v>3</v>
      </c>
      <c r="DD54" s="2" t="s">
        <v>3</v>
      </c>
      <c r="DE54" s="2" t="s">
        <v>27</v>
      </c>
      <c r="DF54" s="2" t="s">
        <v>27</v>
      </c>
      <c r="DG54" s="2" t="s">
        <v>28</v>
      </c>
      <c r="DH54" s="2" t="s">
        <v>3</v>
      </c>
      <c r="DI54" s="2" t="s">
        <v>28</v>
      </c>
      <c r="DJ54" s="2" t="s">
        <v>27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1010</v>
      </c>
      <c r="DV54" s="2" t="s">
        <v>75</v>
      </c>
      <c r="DW54" s="2" t="s">
        <v>75</v>
      </c>
      <c r="DX54" s="2">
        <v>100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58807897</v>
      </c>
      <c r="EF54" s="2">
        <v>30</v>
      </c>
      <c r="EG54" s="2" t="s">
        <v>29</v>
      </c>
      <c r="EH54" s="2">
        <v>0</v>
      </c>
      <c r="EI54" s="2" t="s">
        <v>3</v>
      </c>
      <c r="EJ54" s="2">
        <v>1</v>
      </c>
      <c r="EK54" s="2">
        <v>21</v>
      </c>
      <c r="EL54" s="2" t="s">
        <v>30</v>
      </c>
      <c r="EM54" s="2" t="s">
        <v>31</v>
      </c>
      <c r="EN54" s="2"/>
      <c r="EO54" s="2" t="s">
        <v>32</v>
      </c>
      <c r="EP54" s="2"/>
      <c r="EQ54" s="2">
        <v>0</v>
      </c>
      <c r="ER54" s="2">
        <v>184.13</v>
      </c>
      <c r="ES54" s="2">
        <v>0</v>
      </c>
      <c r="ET54" s="2">
        <v>0</v>
      </c>
      <c r="EU54" s="2">
        <v>0</v>
      </c>
      <c r="EV54" s="2">
        <v>184.13</v>
      </c>
      <c r="EW54" s="2">
        <v>14.63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109</v>
      </c>
      <c r="FY54" s="2">
        <v>61</v>
      </c>
      <c r="FZ54" s="2"/>
      <c r="GA54" s="2" t="s">
        <v>3</v>
      </c>
      <c r="GB54" s="2"/>
      <c r="GC54" s="2"/>
      <c r="GD54" s="2">
        <v>1</v>
      </c>
      <c r="GE54" s="2"/>
      <c r="GF54" s="2">
        <v>974445208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234.87</v>
      </c>
      <c r="GN54" s="2">
        <f t="shared" si="54"/>
        <v>234.87</v>
      </c>
      <c r="GO54" s="2">
        <f t="shared" si="55"/>
        <v>0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C55">
        <f>ROW(SmtRes!A66)</f>
        <v>66</v>
      </c>
      <c r="D55">
        <f>ROW(EtalonRes!A70)</f>
        <v>70</v>
      </c>
      <c r="E55" t="s">
        <v>72</v>
      </c>
      <c r="F55" t="s">
        <v>73</v>
      </c>
      <c r="G55" t="s">
        <v>74</v>
      </c>
      <c r="H55" t="s">
        <v>75</v>
      </c>
      <c r="I55">
        <f>ROUND(ROUND((19+16)/100,4),9)</f>
        <v>0.35</v>
      </c>
      <c r="J55">
        <v>0</v>
      </c>
      <c r="K55">
        <f>ROUND(ROUND((19+16)/100,4),9)</f>
        <v>0.35</v>
      </c>
      <c r="O55">
        <f t="shared" si="28"/>
        <v>4783.58</v>
      </c>
      <c r="P55">
        <f t="shared" si="29"/>
        <v>0</v>
      </c>
      <c r="Q55">
        <f>(ROUND((ROUND(((((ET55*1.25)*1.1))*AV55*I55),2)*BB55),2)+ROUND((ROUND(((AE55-(((EU55*1.25)*1.1)))*AV55*I55),2)*BS55),2))</f>
        <v>0</v>
      </c>
      <c r="R55">
        <f t="shared" si="30"/>
        <v>0</v>
      </c>
      <c r="S55">
        <f t="shared" si="31"/>
        <v>4783.58</v>
      </c>
      <c r="T55">
        <f t="shared" si="32"/>
        <v>0</v>
      </c>
      <c r="U55">
        <f t="shared" si="33"/>
        <v>6.9114204775000001</v>
      </c>
      <c r="V55">
        <f t="shared" si="34"/>
        <v>0</v>
      </c>
      <c r="W55">
        <f t="shared" si="35"/>
        <v>0</v>
      </c>
      <c r="X55">
        <f t="shared" si="36"/>
        <v>5214.1000000000004</v>
      </c>
      <c r="Y55">
        <f t="shared" si="37"/>
        <v>2917.98</v>
      </c>
      <c r="AA55">
        <v>59209200</v>
      </c>
      <c r="AB55">
        <f t="shared" si="38"/>
        <v>232.92445000000001</v>
      </c>
      <c r="AC55">
        <f t="shared" si="39"/>
        <v>0</v>
      </c>
      <c r="AD55">
        <f>ROUND((((((ET55*1.25)*1.1))-(((EU55*1.25)*1.1)))+AE55),6)</f>
        <v>0</v>
      </c>
      <c r="AE55">
        <f>ROUND((((EU55*1.25)*1.1)),6)</f>
        <v>0</v>
      </c>
      <c r="AF55">
        <f>ROUND((((EV55*1.15)*1.1)),6)</f>
        <v>232.92445000000001</v>
      </c>
      <c r="AG55">
        <f t="shared" si="40"/>
        <v>0</v>
      </c>
      <c r="AH55">
        <f>(((EW55*1.15)*1.1))</f>
        <v>18.506950000000003</v>
      </c>
      <c r="AI55">
        <f>(((EX55*1.25)*1.1))</f>
        <v>0</v>
      </c>
      <c r="AJ55">
        <f t="shared" si="41"/>
        <v>0</v>
      </c>
      <c r="AK55">
        <v>184.13</v>
      </c>
      <c r="AL55">
        <v>0</v>
      </c>
      <c r="AM55">
        <v>0</v>
      </c>
      <c r="AN55">
        <v>0</v>
      </c>
      <c r="AO55">
        <v>184.13</v>
      </c>
      <c r="AP55">
        <v>0</v>
      </c>
      <c r="AQ55">
        <v>14.63</v>
      </c>
      <c r="AR55">
        <v>0</v>
      </c>
      <c r="AS55">
        <v>0</v>
      </c>
      <c r="AT55">
        <v>109</v>
      </c>
      <c r="AU55">
        <v>61</v>
      </c>
      <c r="AV55">
        <v>1.0669999999999999</v>
      </c>
      <c r="AW55">
        <v>1</v>
      </c>
      <c r="AZ55">
        <v>1</v>
      </c>
      <c r="BA55">
        <v>54.99</v>
      </c>
      <c r="BB55">
        <v>1</v>
      </c>
      <c r="BC55">
        <v>1</v>
      </c>
      <c r="BD55" t="s">
        <v>3</v>
      </c>
      <c r="BE55" t="s">
        <v>3</v>
      </c>
      <c r="BF55" t="s">
        <v>3</v>
      </c>
      <c r="BG55" t="s">
        <v>3</v>
      </c>
      <c r="BH55">
        <v>0</v>
      </c>
      <c r="BI55">
        <v>1</v>
      </c>
      <c r="BJ55" t="s">
        <v>76</v>
      </c>
      <c r="BM55">
        <v>21</v>
      </c>
      <c r="BN55">
        <v>58807811</v>
      </c>
      <c r="BO55" t="s">
        <v>73</v>
      </c>
      <c r="BP55">
        <v>1</v>
      </c>
      <c r="BQ55">
        <v>30</v>
      </c>
      <c r="BR55">
        <v>0</v>
      </c>
      <c r="BS55">
        <v>54.99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109</v>
      </c>
      <c r="CA55">
        <v>61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865</v>
      </c>
      <c r="CO55">
        <v>0</v>
      </c>
      <c r="CP55">
        <f t="shared" si="42"/>
        <v>4783.58</v>
      </c>
      <c r="CQ55">
        <f t="shared" si="43"/>
        <v>0</v>
      </c>
      <c r="CR55">
        <f>(ROUND((ROUND(((((ET55*1.25)*1.1))*AV55*1),2)*BB55),2)+ROUND((ROUND(((AE55-(((EU55*1.25)*1.1)))*AV55*1),2)*BS55),2))</f>
        <v>0</v>
      </c>
      <c r="CS55">
        <f t="shared" si="44"/>
        <v>0</v>
      </c>
      <c r="CT55">
        <f t="shared" si="45"/>
        <v>13666.66</v>
      </c>
      <c r="CU55">
        <f t="shared" si="46"/>
        <v>0</v>
      </c>
      <c r="CV55">
        <f t="shared" si="47"/>
        <v>19.746915650000002</v>
      </c>
      <c r="CW55">
        <f t="shared" si="48"/>
        <v>0</v>
      </c>
      <c r="CX55">
        <f t="shared" si="49"/>
        <v>0</v>
      </c>
      <c r="CY55">
        <f t="shared" si="50"/>
        <v>5214.1021999999994</v>
      </c>
      <c r="CZ55">
        <f t="shared" si="51"/>
        <v>2917.9838</v>
      </c>
      <c r="DB55">
        <v>19</v>
      </c>
      <c r="DC55" t="s">
        <v>3</v>
      </c>
      <c r="DD55" t="s">
        <v>3</v>
      </c>
      <c r="DE55" t="s">
        <v>27</v>
      </c>
      <c r="DF55" t="s">
        <v>27</v>
      </c>
      <c r="DG55" t="s">
        <v>28</v>
      </c>
      <c r="DH55" t="s">
        <v>3</v>
      </c>
      <c r="DI55" t="s">
        <v>28</v>
      </c>
      <c r="DJ55" t="s">
        <v>27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1010</v>
      </c>
      <c r="DV55" t="s">
        <v>75</v>
      </c>
      <c r="DW55" t="s">
        <v>75</v>
      </c>
      <c r="DX55">
        <v>100</v>
      </c>
      <c r="DZ55" t="s">
        <v>3</v>
      </c>
      <c r="EA55" t="s">
        <v>3</v>
      </c>
      <c r="EB55" t="s">
        <v>3</v>
      </c>
      <c r="EC55" t="s">
        <v>3</v>
      </c>
      <c r="EE55">
        <v>58807897</v>
      </c>
      <c r="EF55">
        <v>30</v>
      </c>
      <c r="EG55" t="s">
        <v>29</v>
      </c>
      <c r="EH55">
        <v>0</v>
      </c>
      <c r="EI55" t="s">
        <v>3</v>
      </c>
      <c r="EJ55">
        <v>1</v>
      </c>
      <c r="EK55">
        <v>21</v>
      </c>
      <c r="EL55" t="s">
        <v>30</v>
      </c>
      <c r="EM55" t="s">
        <v>31</v>
      </c>
      <c r="EO55" t="s">
        <v>32</v>
      </c>
      <c r="EQ55">
        <v>0</v>
      </c>
      <c r="ER55">
        <v>184.13</v>
      </c>
      <c r="ES55">
        <v>0</v>
      </c>
      <c r="ET55">
        <v>0</v>
      </c>
      <c r="EU55">
        <v>0</v>
      </c>
      <c r="EV55">
        <v>184.13</v>
      </c>
      <c r="EW55">
        <v>14.63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109</v>
      </c>
      <c r="FY55">
        <v>61</v>
      </c>
      <c r="GA55" t="s">
        <v>3</v>
      </c>
      <c r="GD55">
        <v>1</v>
      </c>
      <c r="GF55">
        <v>974445208</v>
      </c>
      <c r="GG55">
        <v>2</v>
      </c>
      <c r="GH55">
        <v>1</v>
      </c>
      <c r="GI55">
        <v>2</v>
      </c>
      <c r="GJ55">
        <v>0</v>
      </c>
      <c r="GK55">
        <v>0</v>
      </c>
      <c r="GL55">
        <f t="shared" si="52"/>
        <v>0</v>
      </c>
      <c r="GM55">
        <f t="shared" si="53"/>
        <v>12915.66</v>
      </c>
      <c r="GN55">
        <f t="shared" si="54"/>
        <v>12915.66</v>
      </c>
      <c r="GO55">
        <f t="shared" si="55"/>
        <v>0</v>
      </c>
      <c r="GP55">
        <f t="shared" si="56"/>
        <v>0</v>
      </c>
      <c r="GR55">
        <v>0</v>
      </c>
      <c r="GS55">
        <v>3</v>
      </c>
      <c r="GT55">
        <v>0</v>
      </c>
      <c r="GU55" t="s">
        <v>3</v>
      </c>
      <c r="GV55">
        <f t="shared" si="57"/>
        <v>0</v>
      </c>
      <c r="GW55">
        <v>1</v>
      </c>
      <c r="GX55">
        <f t="shared" si="58"/>
        <v>0</v>
      </c>
      <c r="HA55">
        <v>0</v>
      </c>
      <c r="HB55">
        <v>0</v>
      </c>
      <c r="HC55">
        <f t="shared" si="59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18</v>
      </c>
      <c r="B56" s="2">
        <v>1</v>
      </c>
      <c r="C56" s="2">
        <v>62</v>
      </c>
      <c r="D56" s="2"/>
      <c r="E56" s="2" t="s">
        <v>77</v>
      </c>
      <c r="F56" s="2" t="s">
        <v>78</v>
      </c>
      <c r="G56" s="2" t="s">
        <v>79</v>
      </c>
      <c r="H56" s="2" t="s">
        <v>49</v>
      </c>
      <c r="I56" s="2">
        <f>I54*J56</f>
        <v>19</v>
      </c>
      <c r="J56" s="2">
        <v>54.285714285714292</v>
      </c>
      <c r="K56" s="2">
        <v>54.285713999999999</v>
      </c>
      <c r="L56" s="2"/>
      <c r="M56" s="2"/>
      <c r="N56" s="2"/>
      <c r="O56" s="2">
        <f t="shared" si="28"/>
        <v>5039.5600000000004</v>
      </c>
      <c r="P56" s="2">
        <f t="shared" si="29"/>
        <v>5039.5600000000004</v>
      </c>
      <c r="Q56" s="2">
        <f>(ROUND((ROUND(((ET56)*AV56*I56),2)*BB56),2)+ROUND((ROUND(((AE56-(EU56))*AV56*I56),2)*BS56),2))</f>
        <v>0</v>
      </c>
      <c r="R56" s="2">
        <f t="shared" si="30"/>
        <v>0</v>
      </c>
      <c r="S56" s="2">
        <f t="shared" si="31"/>
        <v>0</v>
      </c>
      <c r="T56" s="2">
        <f t="shared" si="32"/>
        <v>0</v>
      </c>
      <c r="U56" s="2">
        <f t="shared" si="33"/>
        <v>0</v>
      </c>
      <c r="V56" s="2">
        <f t="shared" si="34"/>
        <v>0</v>
      </c>
      <c r="W56" s="2">
        <f t="shared" si="35"/>
        <v>0</v>
      </c>
      <c r="X56" s="2">
        <f t="shared" si="36"/>
        <v>0</v>
      </c>
      <c r="Y56" s="2">
        <f t="shared" si="37"/>
        <v>0</v>
      </c>
      <c r="Z56" s="2"/>
      <c r="AA56" s="2">
        <v>59209203</v>
      </c>
      <c r="AB56" s="2">
        <f t="shared" si="38"/>
        <v>265.24</v>
      </c>
      <c r="AC56" s="2">
        <f t="shared" si="39"/>
        <v>265.24</v>
      </c>
      <c r="AD56" s="2">
        <f>ROUND((((ET56)-(EU56))+AE56),6)</f>
        <v>0</v>
      </c>
      <c r="AE56" s="2">
        <f t="shared" ref="AE56:AF59" si="70">ROUND((EU56),6)</f>
        <v>0</v>
      </c>
      <c r="AF56" s="2">
        <f t="shared" si="70"/>
        <v>0</v>
      </c>
      <c r="AG56" s="2">
        <f t="shared" si="40"/>
        <v>0</v>
      </c>
      <c r="AH56" s="2">
        <f t="shared" ref="AH56:AI59" si="71">(EW56)</f>
        <v>0</v>
      </c>
      <c r="AI56" s="2">
        <f t="shared" si="71"/>
        <v>0</v>
      </c>
      <c r="AJ56" s="2">
        <f t="shared" si="41"/>
        <v>0</v>
      </c>
      <c r="AK56" s="2">
        <v>265.24</v>
      </c>
      <c r="AL56" s="2">
        <v>265.24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109</v>
      </c>
      <c r="AU56" s="2">
        <v>61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1</v>
      </c>
      <c r="BJ56" s="2" t="s">
        <v>80</v>
      </c>
      <c r="BK56" s="2"/>
      <c r="BL56" s="2"/>
      <c r="BM56" s="2">
        <v>21</v>
      </c>
      <c r="BN56" s="2">
        <v>58807811</v>
      </c>
      <c r="BO56" s="2" t="s">
        <v>3</v>
      </c>
      <c r="BP56" s="2">
        <v>0</v>
      </c>
      <c r="BQ56" s="2">
        <v>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109</v>
      </c>
      <c r="CA56" s="2">
        <v>61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42"/>
        <v>5039.5600000000004</v>
      </c>
      <c r="CQ56" s="2">
        <f t="shared" si="43"/>
        <v>265.24</v>
      </c>
      <c r="CR56" s="2">
        <f>(ROUND((ROUND(((ET56)*AV56*1),2)*BB56),2)+ROUND((ROUND(((AE56-(EU56))*AV56*1),2)*BS56),2))</f>
        <v>0</v>
      </c>
      <c r="CS56" s="2">
        <f t="shared" si="44"/>
        <v>0</v>
      </c>
      <c r="CT56" s="2">
        <f t="shared" si="45"/>
        <v>0</v>
      </c>
      <c r="CU56" s="2">
        <f t="shared" si="46"/>
        <v>0</v>
      </c>
      <c r="CV56" s="2">
        <f t="shared" si="47"/>
        <v>0</v>
      </c>
      <c r="CW56" s="2">
        <f t="shared" si="48"/>
        <v>0</v>
      </c>
      <c r="CX56" s="2">
        <f t="shared" si="49"/>
        <v>0</v>
      </c>
      <c r="CY56" s="2">
        <f t="shared" si="50"/>
        <v>0</v>
      </c>
      <c r="CZ56" s="2">
        <f t="shared" si="51"/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49</v>
      </c>
      <c r="DW56" s="2" t="s">
        <v>49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58807897</v>
      </c>
      <c r="EF56" s="2">
        <v>30</v>
      </c>
      <c r="EG56" s="2" t="s">
        <v>29</v>
      </c>
      <c r="EH56" s="2">
        <v>0</v>
      </c>
      <c r="EI56" s="2" t="s">
        <v>3</v>
      </c>
      <c r="EJ56" s="2">
        <v>1</v>
      </c>
      <c r="EK56" s="2">
        <v>21</v>
      </c>
      <c r="EL56" s="2" t="s">
        <v>30</v>
      </c>
      <c r="EM56" s="2" t="s">
        <v>31</v>
      </c>
      <c r="EN56" s="2"/>
      <c r="EO56" s="2" t="s">
        <v>3</v>
      </c>
      <c r="EP56" s="2"/>
      <c r="EQ56" s="2">
        <v>0</v>
      </c>
      <c r="ER56" s="2">
        <v>265.24</v>
      </c>
      <c r="ES56" s="2">
        <v>265.24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109</v>
      </c>
      <c r="FY56" s="2">
        <v>61</v>
      </c>
      <c r="FZ56" s="2"/>
      <c r="GA56" s="2" t="s">
        <v>3</v>
      </c>
      <c r="GB56" s="2"/>
      <c r="GC56" s="2"/>
      <c r="GD56" s="2">
        <v>1</v>
      </c>
      <c r="GE56" s="2"/>
      <c r="GF56" s="2">
        <v>-462889033</v>
      </c>
      <c r="GG56" s="2">
        <v>2</v>
      </c>
      <c r="GH56" s="2">
        <v>1</v>
      </c>
      <c r="GI56" s="2">
        <v>-2</v>
      </c>
      <c r="GJ56" s="2">
        <v>0</v>
      </c>
      <c r="GK56" s="2">
        <v>0</v>
      </c>
      <c r="GL56" s="2">
        <f t="shared" si="52"/>
        <v>0</v>
      </c>
      <c r="GM56" s="2">
        <f t="shared" si="53"/>
        <v>5039.5600000000004</v>
      </c>
      <c r="GN56" s="2">
        <f t="shared" si="54"/>
        <v>5039.5600000000004</v>
      </c>
      <c r="GO56" s="2">
        <f t="shared" si="55"/>
        <v>0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18</v>
      </c>
      <c r="B57">
        <v>1</v>
      </c>
      <c r="C57">
        <v>65</v>
      </c>
      <c r="E57" t="s">
        <v>77</v>
      </c>
      <c r="F57" t="s">
        <v>78</v>
      </c>
      <c r="G57" t="s">
        <v>79</v>
      </c>
      <c r="H57" t="s">
        <v>49</v>
      </c>
      <c r="I57">
        <f>I55*J57</f>
        <v>19</v>
      </c>
      <c r="J57">
        <v>54.285714285714292</v>
      </c>
      <c r="K57">
        <v>54.285713999999999</v>
      </c>
      <c r="O57">
        <f t="shared" si="28"/>
        <v>4182.83</v>
      </c>
      <c r="P57">
        <f t="shared" si="29"/>
        <v>4182.83</v>
      </c>
      <c r="Q57">
        <f>(ROUND((ROUND(((ET57)*AV57*I57),2)*BB57),2)+ROUND((ROUND(((AE57-(EU57))*AV57*I57),2)*BS57),2))</f>
        <v>0</v>
      </c>
      <c r="R57">
        <f t="shared" si="30"/>
        <v>0</v>
      </c>
      <c r="S57">
        <f t="shared" si="31"/>
        <v>0</v>
      </c>
      <c r="T57">
        <f t="shared" si="32"/>
        <v>0</v>
      </c>
      <c r="U57">
        <f t="shared" si="33"/>
        <v>0</v>
      </c>
      <c r="V57">
        <f t="shared" si="34"/>
        <v>0</v>
      </c>
      <c r="W57">
        <f t="shared" si="35"/>
        <v>0</v>
      </c>
      <c r="X57">
        <f t="shared" si="36"/>
        <v>0</v>
      </c>
      <c r="Y57">
        <f t="shared" si="37"/>
        <v>0</v>
      </c>
      <c r="AA57">
        <v>59209200</v>
      </c>
      <c r="AB57">
        <f t="shared" si="38"/>
        <v>265.24</v>
      </c>
      <c r="AC57">
        <f t="shared" si="39"/>
        <v>265.24</v>
      </c>
      <c r="AD57">
        <f>ROUND((((ET57)-(EU57))+AE57),6)</f>
        <v>0</v>
      </c>
      <c r="AE57">
        <f t="shared" si="70"/>
        <v>0</v>
      </c>
      <c r="AF57">
        <f t="shared" si="70"/>
        <v>0</v>
      </c>
      <c r="AG57">
        <f t="shared" si="40"/>
        <v>0</v>
      </c>
      <c r="AH57">
        <f t="shared" si="71"/>
        <v>0</v>
      </c>
      <c r="AI57">
        <f t="shared" si="71"/>
        <v>0</v>
      </c>
      <c r="AJ57">
        <f t="shared" si="41"/>
        <v>0</v>
      </c>
      <c r="AK57">
        <v>265.24</v>
      </c>
      <c r="AL57">
        <v>265.24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109</v>
      </c>
      <c r="AU57">
        <v>61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0.83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1</v>
      </c>
      <c r="BJ57" t="s">
        <v>80</v>
      </c>
      <c r="BM57">
        <v>21</v>
      </c>
      <c r="BN57">
        <v>58807811</v>
      </c>
      <c r="BO57" t="s">
        <v>78</v>
      </c>
      <c r="BP57">
        <v>1</v>
      </c>
      <c r="BQ57">
        <v>30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109</v>
      </c>
      <c r="CA57">
        <v>61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3</v>
      </c>
      <c r="CO57">
        <v>0</v>
      </c>
      <c r="CP57">
        <f t="shared" si="42"/>
        <v>4182.83</v>
      </c>
      <c r="CQ57">
        <f t="shared" si="43"/>
        <v>220.15</v>
      </c>
      <c r="CR57">
        <f>(ROUND((ROUND(((ET57)*AV57*1),2)*BB57),2)+ROUND((ROUND(((AE57-(EU57))*AV57*1),2)*BS57),2))</f>
        <v>0</v>
      </c>
      <c r="CS57">
        <f t="shared" si="44"/>
        <v>0</v>
      </c>
      <c r="CT57">
        <f t="shared" si="45"/>
        <v>0</v>
      </c>
      <c r="CU57">
        <f t="shared" si="46"/>
        <v>0</v>
      </c>
      <c r="CV57">
        <f t="shared" si="47"/>
        <v>0</v>
      </c>
      <c r="CW57">
        <f t="shared" si="48"/>
        <v>0</v>
      </c>
      <c r="CX57">
        <f t="shared" si="49"/>
        <v>0</v>
      </c>
      <c r="CY57">
        <f t="shared" si="50"/>
        <v>0</v>
      </c>
      <c r="CZ57">
        <f t="shared" si="51"/>
        <v>0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1010</v>
      </c>
      <c r="DV57" t="s">
        <v>49</v>
      </c>
      <c r="DW57" t="s">
        <v>49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58807897</v>
      </c>
      <c r="EF57">
        <v>30</v>
      </c>
      <c r="EG57" t="s">
        <v>29</v>
      </c>
      <c r="EH57">
        <v>0</v>
      </c>
      <c r="EI57" t="s">
        <v>3</v>
      </c>
      <c r="EJ57">
        <v>1</v>
      </c>
      <c r="EK57">
        <v>21</v>
      </c>
      <c r="EL57" t="s">
        <v>30</v>
      </c>
      <c r="EM57" t="s">
        <v>31</v>
      </c>
      <c r="EO57" t="s">
        <v>3</v>
      </c>
      <c r="EQ57">
        <v>0</v>
      </c>
      <c r="ER57">
        <v>265.24</v>
      </c>
      <c r="ES57">
        <v>265.24</v>
      </c>
      <c r="ET57">
        <v>0</v>
      </c>
      <c r="EU57">
        <v>0</v>
      </c>
      <c r="EV57">
        <v>0</v>
      </c>
      <c r="EW57">
        <v>0</v>
      </c>
      <c r="EX57">
        <v>0</v>
      </c>
      <c r="FQ57">
        <v>0</v>
      </c>
      <c r="FR57">
        <v>0</v>
      </c>
      <c r="FS57">
        <v>0</v>
      </c>
      <c r="FX57">
        <v>109</v>
      </c>
      <c r="FY57">
        <v>61</v>
      </c>
      <c r="GA57" t="s">
        <v>3</v>
      </c>
      <c r="GD57">
        <v>1</v>
      </c>
      <c r="GF57">
        <v>-462889033</v>
      </c>
      <c r="GG57">
        <v>2</v>
      </c>
      <c r="GH57">
        <v>1</v>
      </c>
      <c r="GI57">
        <v>2</v>
      </c>
      <c r="GJ57">
        <v>0</v>
      </c>
      <c r="GK57">
        <v>0</v>
      </c>
      <c r="GL57">
        <f t="shared" si="52"/>
        <v>0</v>
      </c>
      <c r="GM57">
        <f t="shared" si="53"/>
        <v>4182.83</v>
      </c>
      <c r="GN57">
        <f t="shared" si="54"/>
        <v>4182.83</v>
      </c>
      <c r="GO57">
        <f t="shared" si="55"/>
        <v>0</v>
      </c>
      <c r="GP57">
        <f t="shared" si="56"/>
        <v>0</v>
      </c>
      <c r="GR57">
        <v>0</v>
      </c>
      <c r="GS57">
        <v>3</v>
      </c>
      <c r="GT57">
        <v>0</v>
      </c>
      <c r="GU57" t="s">
        <v>3</v>
      </c>
      <c r="GV57">
        <f t="shared" si="57"/>
        <v>0</v>
      </c>
      <c r="GW57">
        <v>1</v>
      </c>
      <c r="GX57">
        <f t="shared" si="58"/>
        <v>0</v>
      </c>
      <c r="HA57">
        <v>0</v>
      </c>
      <c r="HB57">
        <v>0</v>
      </c>
      <c r="HC57">
        <f t="shared" si="59"/>
        <v>0</v>
      </c>
      <c r="HE57" t="s">
        <v>3</v>
      </c>
      <c r="HF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18</v>
      </c>
      <c r="B58" s="2">
        <v>1</v>
      </c>
      <c r="C58" s="2">
        <v>63</v>
      </c>
      <c r="D58" s="2"/>
      <c r="E58" s="2" t="s">
        <v>81</v>
      </c>
      <c r="F58" s="2" t="s">
        <v>82</v>
      </c>
      <c r="G58" s="2" t="s">
        <v>83</v>
      </c>
      <c r="H58" s="2" t="s">
        <v>49</v>
      </c>
      <c r="I58" s="2">
        <f>I54*J58</f>
        <v>16</v>
      </c>
      <c r="J58" s="2">
        <v>45.714285714285715</v>
      </c>
      <c r="K58" s="2">
        <v>45.714286000000001</v>
      </c>
      <c r="L58" s="2"/>
      <c r="M58" s="2"/>
      <c r="N58" s="2"/>
      <c r="O58" s="2">
        <f t="shared" si="28"/>
        <v>2905.44</v>
      </c>
      <c r="P58" s="2">
        <f t="shared" si="29"/>
        <v>2905.44</v>
      </c>
      <c r="Q58" s="2">
        <f>(ROUND((ROUND(((ET58)*AV58*I58),2)*BB58),2)+ROUND((ROUND(((AE58-(EU58))*AV58*I58),2)*BS58),2))</f>
        <v>0</v>
      </c>
      <c r="R58" s="2">
        <f t="shared" si="30"/>
        <v>0</v>
      </c>
      <c r="S58" s="2">
        <f t="shared" si="31"/>
        <v>0</v>
      </c>
      <c r="T58" s="2">
        <f t="shared" si="32"/>
        <v>0</v>
      </c>
      <c r="U58" s="2">
        <f t="shared" si="33"/>
        <v>0</v>
      </c>
      <c r="V58" s="2">
        <f t="shared" si="34"/>
        <v>0</v>
      </c>
      <c r="W58" s="2">
        <f t="shared" si="35"/>
        <v>0</v>
      </c>
      <c r="X58" s="2">
        <f t="shared" si="36"/>
        <v>0</v>
      </c>
      <c r="Y58" s="2">
        <f t="shared" si="37"/>
        <v>0</v>
      </c>
      <c r="Z58" s="2"/>
      <c r="AA58" s="2">
        <v>59209203</v>
      </c>
      <c r="AB58" s="2">
        <f t="shared" si="38"/>
        <v>181.59</v>
      </c>
      <c r="AC58" s="2">
        <f t="shared" si="39"/>
        <v>181.59</v>
      </c>
      <c r="AD58" s="2">
        <f>ROUND((((ET58)-(EU58))+AE58),6)</f>
        <v>0</v>
      </c>
      <c r="AE58" s="2">
        <f t="shared" si="70"/>
        <v>0</v>
      </c>
      <c r="AF58" s="2">
        <f t="shared" si="70"/>
        <v>0</v>
      </c>
      <c r="AG58" s="2">
        <f t="shared" si="40"/>
        <v>0</v>
      </c>
      <c r="AH58" s="2">
        <f t="shared" si="71"/>
        <v>0</v>
      </c>
      <c r="AI58" s="2">
        <f t="shared" si="71"/>
        <v>0</v>
      </c>
      <c r="AJ58" s="2">
        <f t="shared" si="41"/>
        <v>0</v>
      </c>
      <c r="AK58" s="2">
        <v>181.59</v>
      </c>
      <c r="AL58" s="2">
        <v>181.59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109</v>
      </c>
      <c r="AU58" s="2">
        <v>61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1</v>
      </c>
      <c r="BJ58" s="2" t="s">
        <v>84</v>
      </c>
      <c r="BK58" s="2"/>
      <c r="BL58" s="2"/>
      <c r="BM58" s="2">
        <v>21</v>
      </c>
      <c r="BN58" s="2">
        <v>58807811</v>
      </c>
      <c r="BO58" s="2" t="s">
        <v>3</v>
      </c>
      <c r="BP58" s="2">
        <v>0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109</v>
      </c>
      <c r="CA58" s="2">
        <v>61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42"/>
        <v>2905.44</v>
      </c>
      <c r="CQ58" s="2">
        <f t="shared" si="43"/>
        <v>181.59</v>
      </c>
      <c r="CR58" s="2">
        <f>(ROUND((ROUND(((ET58)*AV58*1),2)*BB58),2)+ROUND((ROUND(((AE58-(EU58))*AV58*1),2)*BS58),2))</f>
        <v>0</v>
      </c>
      <c r="CS58" s="2">
        <f t="shared" si="44"/>
        <v>0</v>
      </c>
      <c r="CT58" s="2">
        <f t="shared" si="45"/>
        <v>0</v>
      </c>
      <c r="CU58" s="2">
        <f t="shared" si="46"/>
        <v>0</v>
      </c>
      <c r="CV58" s="2">
        <f t="shared" si="47"/>
        <v>0</v>
      </c>
      <c r="CW58" s="2">
        <f t="shared" si="48"/>
        <v>0</v>
      </c>
      <c r="CX58" s="2">
        <f t="shared" si="49"/>
        <v>0</v>
      </c>
      <c r="CY58" s="2">
        <f t="shared" si="50"/>
        <v>0</v>
      </c>
      <c r="CZ58" s="2">
        <f t="shared" si="51"/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49</v>
      </c>
      <c r="DW58" s="2" t="s">
        <v>49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58807897</v>
      </c>
      <c r="EF58" s="2">
        <v>30</v>
      </c>
      <c r="EG58" s="2" t="s">
        <v>29</v>
      </c>
      <c r="EH58" s="2">
        <v>0</v>
      </c>
      <c r="EI58" s="2" t="s">
        <v>3</v>
      </c>
      <c r="EJ58" s="2">
        <v>1</v>
      </c>
      <c r="EK58" s="2">
        <v>21</v>
      </c>
      <c r="EL58" s="2" t="s">
        <v>30</v>
      </c>
      <c r="EM58" s="2" t="s">
        <v>31</v>
      </c>
      <c r="EN58" s="2"/>
      <c r="EO58" s="2" t="s">
        <v>3</v>
      </c>
      <c r="EP58" s="2"/>
      <c r="EQ58" s="2">
        <v>0</v>
      </c>
      <c r="ER58" s="2">
        <v>181.59</v>
      </c>
      <c r="ES58" s="2">
        <v>181.59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109</v>
      </c>
      <c r="FY58" s="2">
        <v>61</v>
      </c>
      <c r="FZ58" s="2"/>
      <c r="GA58" s="2" t="s">
        <v>3</v>
      </c>
      <c r="GB58" s="2"/>
      <c r="GC58" s="2"/>
      <c r="GD58" s="2">
        <v>1</v>
      </c>
      <c r="GE58" s="2"/>
      <c r="GF58" s="2">
        <v>-1001613449</v>
      </c>
      <c r="GG58" s="2">
        <v>2</v>
      </c>
      <c r="GH58" s="2">
        <v>1</v>
      </c>
      <c r="GI58" s="2">
        <v>-2</v>
      </c>
      <c r="GJ58" s="2">
        <v>0</v>
      </c>
      <c r="GK58" s="2">
        <v>0</v>
      </c>
      <c r="GL58" s="2">
        <f t="shared" si="52"/>
        <v>0</v>
      </c>
      <c r="GM58" s="2">
        <f t="shared" si="53"/>
        <v>2905.44</v>
      </c>
      <c r="GN58" s="2">
        <f t="shared" si="54"/>
        <v>2905.44</v>
      </c>
      <c r="GO58" s="2">
        <f t="shared" si="55"/>
        <v>0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18</v>
      </c>
      <c r="B59">
        <v>1</v>
      </c>
      <c r="C59">
        <v>66</v>
      </c>
      <c r="E59" t="s">
        <v>81</v>
      </c>
      <c r="F59" t="s">
        <v>82</v>
      </c>
      <c r="G59" t="s">
        <v>83</v>
      </c>
      <c r="H59" t="s">
        <v>49</v>
      </c>
      <c r="I59">
        <f>I55*J59</f>
        <v>16</v>
      </c>
      <c r="J59">
        <v>45.714285714285715</v>
      </c>
      <c r="K59">
        <v>45.714286000000001</v>
      </c>
      <c r="O59">
        <f t="shared" si="28"/>
        <v>2208.13</v>
      </c>
      <c r="P59">
        <f t="shared" si="29"/>
        <v>2208.13</v>
      </c>
      <c r="Q59">
        <f>(ROUND((ROUND(((ET59)*AV59*I59),2)*BB59),2)+ROUND((ROUND(((AE59-(EU59))*AV59*I59),2)*BS59),2))</f>
        <v>0</v>
      </c>
      <c r="R59">
        <f t="shared" si="30"/>
        <v>0</v>
      </c>
      <c r="S59">
        <f t="shared" si="31"/>
        <v>0</v>
      </c>
      <c r="T59">
        <f t="shared" si="32"/>
        <v>0</v>
      </c>
      <c r="U59">
        <f t="shared" si="33"/>
        <v>0</v>
      </c>
      <c r="V59">
        <f t="shared" si="34"/>
        <v>0</v>
      </c>
      <c r="W59">
        <f t="shared" si="35"/>
        <v>0</v>
      </c>
      <c r="X59">
        <f t="shared" si="36"/>
        <v>0</v>
      </c>
      <c r="Y59">
        <f t="shared" si="37"/>
        <v>0</v>
      </c>
      <c r="AA59">
        <v>59209200</v>
      </c>
      <c r="AB59">
        <f t="shared" si="38"/>
        <v>181.59</v>
      </c>
      <c r="AC59">
        <f t="shared" si="39"/>
        <v>181.59</v>
      </c>
      <c r="AD59">
        <f>ROUND((((ET59)-(EU59))+AE59),6)</f>
        <v>0</v>
      </c>
      <c r="AE59">
        <f t="shared" si="70"/>
        <v>0</v>
      </c>
      <c r="AF59">
        <f t="shared" si="70"/>
        <v>0</v>
      </c>
      <c r="AG59">
        <f t="shared" si="40"/>
        <v>0</v>
      </c>
      <c r="AH59">
        <f t="shared" si="71"/>
        <v>0</v>
      </c>
      <c r="AI59">
        <f t="shared" si="71"/>
        <v>0</v>
      </c>
      <c r="AJ59">
        <f t="shared" si="41"/>
        <v>0</v>
      </c>
      <c r="AK59">
        <v>181.59</v>
      </c>
      <c r="AL59">
        <v>181.59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109</v>
      </c>
      <c r="AU59">
        <v>61</v>
      </c>
      <c r="AV59">
        <v>1</v>
      </c>
      <c r="AW59">
        <v>1</v>
      </c>
      <c r="AZ59">
        <v>1</v>
      </c>
      <c r="BA59">
        <v>1</v>
      </c>
      <c r="BB59">
        <v>1</v>
      </c>
      <c r="BC59">
        <v>0.76</v>
      </c>
      <c r="BD59" t="s">
        <v>3</v>
      </c>
      <c r="BE59" t="s">
        <v>3</v>
      </c>
      <c r="BF59" t="s">
        <v>3</v>
      </c>
      <c r="BG59" t="s">
        <v>3</v>
      </c>
      <c r="BH59">
        <v>3</v>
      </c>
      <c r="BI59">
        <v>1</v>
      </c>
      <c r="BJ59" t="s">
        <v>84</v>
      </c>
      <c r="BM59">
        <v>21</v>
      </c>
      <c r="BN59">
        <v>58807811</v>
      </c>
      <c r="BO59" t="s">
        <v>82</v>
      </c>
      <c r="BP59">
        <v>1</v>
      </c>
      <c r="BQ59">
        <v>30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109</v>
      </c>
      <c r="CA59">
        <v>61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3</v>
      </c>
      <c r="CO59">
        <v>0</v>
      </c>
      <c r="CP59">
        <f t="shared" si="42"/>
        <v>2208.13</v>
      </c>
      <c r="CQ59">
        <f t="shared" si="43"/>
        <v>138.01</v>
      </c>
      <c r="CR59">
        <f>(ROUND((ROUND(((ET59)*AV59*1),2)*BB59),2)+ROUND((ROUND(((AE59-(EU59))*AV59*1),2)*BS59),2))</f>
        <v>0</v>
      </c>
      <c r="CS59">
        <f t="shared" si="44"/>
        <v>0</v>
      </c>
      <c r="CT59">
        <f t="shared" si="45"/>
        <v>0</v>
      </c>
      <c r="CU59">
        <f t="shared" si="46"/>
        <v>0</v>
      </c>
      <c r="CV59">
        <f t="shared" si="47"/>
        <v>0</v>
      </c>
      <c r="CW59">
        <f t="shared" si="48"/>
        <v>0</v>
      </c>
      <c r="CX59">
        <f t="shared" si="49"/>
        <v>0</v>
      </c>
      <c r="CY59">
        <f t="shared" si="50"/>
        <v>0</v>
      </c>
      <c r="CZ59">
        <f t="shared" si="51"/>
        <v>0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>
        <v>0</v>
      </c>
      <c r="DO59">
        <v>0</v>
      </c>
      <c r="DP59">
        <v>1</v>
      </c>
      <c r="DQ59">
        <v>1</v>
      </c>
      <c r="DU59">
        <v>1010</v>
      </c>
      <c r="DV59" t="s">
        <v>49</v>
      </c>
      <c r="DW59" t="s">
        <v>49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58807897</v>
      </c>
      <c r="EF59">
        <v>30</v>
      </c>
      <c r="EG59" t="s">
        <v>29</v>
      </c>
      <c r="EH59">
        <v>0</v>
      </c>
      <c r="EI59" t="s">
        <v>3</v>
      </c>
      <c r="EJ59">
        <v>1</v>
      </c>
      <c r="EK59">
        <v>21</v>
      </c>
      <c r="EL59" t="s">
        <v>30</v>
      </c>
      <c r="EM59" t="s">
        <v>31</v>
      </c>
      <c r="EO59" t="s">
        <v>3</v>
      </c>
      <c r="EQ59">
        <v>0</v>
      </c>
      <c r="ER59">
        <v>181.59</v>
      </c>
      <c r="ES59">
        <v>181.59</v>
      </c>
      <c r="ET59">
        <v>0</v>
      </c>
      <c r="EU59">
        <v>0</v>
      </c>
      <c r="EV59">
        <v>0</v>
      </c>
      <c r="EW59">
        <v>0</v>
      </c>
      <c r="EX59">
        <v>0</v>
      </c>
      <c r="FQ59">
        <v>0</v>
      </c>
      <c r="FR59">
        <v>0</v>
      </c>
      <c r="FS59">
        <v>0</v>
      </c>
      <c r="FX59">
        <v>109</v>
      </c>
      <c r="FY59">
        <v>61</v>
      </c>
      <c r="GA59" t="s">
        <v>3</v>
      </c>
      <c r="GD59">
        <v>1</v>
      </c>
      <c r="GF59">
        <v>-1001613449</v>
      </c>
      <c r="GG59">
        <v>2</v>
      </c>
      <c r="GH59">
        <v>1</v>
      </c>
      <c r="GI59">
        <v>2</v>
      </c>
      <c r="GJ59">
        <v>0</v>
      </c>
      <c r="GK59">
        <v>0</v>
      </c>
      <c r="GL59">
        <f t="shared" si="52"/>
        <v>0</v>
      </c>
      <c r="GM59">
        <f t="shared" si="53"/>
        <v>2208.13</v>
      </c>
      <c r="GN59">
        <f t="shared" si="54"/>
        <v>2208.13</v>
      </c>
      <c r="GO59">
        <f t="shared" si="55"/>
        <v>0</v>
      </c>
      <c r="GP59">
        <f t="shared" si="56"/>
        <v>0</v>
      </c>
      <c r="GR59">
        <v>0</v>
      </c>
      <c r="GS59">
        <v>3</v>
      </c>
      <c r="GT59">
        <v>0</v>
      </c>
      <c r="GU59" t="s">
        <v>3</v>
      </c>
      <c r="GV59">
        <f t="shared" si="57"/>
        <v>0</v>
      </c>
      <c r="GW59">
        <v>1</v>
      </c>
      <c r="GX59">
        <f t="shared" si="58"/>
        <v>0</v>
      </c>
      <c r="HA59">
        <v>0</v>
      </c>
      <c r="HB59">
        <v>0</v>
      </c>
      <c r="HC59">
        <f t="shared" si="59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1" spans="1:255" x14ac:dyDescent="0.2">
      <c r="A61" s="3">
        <v>51</v>
      </c>
      <c r="B61" s="3">
        <f>B28</f>
        <v>1</v>
      </c>
      <c r="C61" s="3">
        <f>A28</f>
        <v>5</v>
      </c>
      <c r="D61" s="3">
        <f>ROW(A28)</f>
        <v>28</v>
      </c>
      <c r="E61" s="3"/>
      <c r="F61" s="3" t="str">
        <f>IF(F28&lt;&gt;"",F28,"")</f>
        <v>Новый подраздел</v>
      </c>
      <c r="G61" s="3" t="str">
        <f>IF(G28&lt;&gt;"",G28,"")</f>
        <v>Монтажные работы</v>
      </c>
      <c r="H61" s="3">
        <v>0</v>
      </c>
      <c r="I61" s="3"/>
      <c r="J61" s="3"/>
      <c r="K61" s="3"/>
      <c r="L61" s="3"/>
      <c r="M61" s="3"/>
      <c r="N61" s="3"/>
      <c r="O61" s="3">
        <f t="shared" ref="O61:T61" si="72">ROUND(AB61,2)</f>
        <v>81961.72</v>
      </c>
      <c r="P61" s="3">
        <f t="shared" si="72"/>
        <v>78192.990000000005</v>
      </c>
      <c r="Q61" s="3">
        <f t="shared" si="72"/>
        <v>82.81</v>
      </c>
      <c r="R61" s="3">
        <f t="shared" si="72"/>
        <v>11.48</v>
      </c>
      <c r="S61" s="3">
        <f t="shared" si="72"/>
        <v>3685.92</v>
      </c>
      <c r="T61" s="3">
        <f t="shared" si="72"/>
        <v>0</v>
      </c>
      <c r="U61" s="3">
        <f>AH61</f>
        <v>292.35436846549999</v>
      </c>
      <c r="V61" s="3">
        <f>AI61</f>
        <v>0</v>
      </c>
      <c r="W61" s="3">
        <f>ROUND(AJ61,2)</f>
        <v>0</v>
      </c>
      <c r="X61" s="3">
        <f>ROUND(AK61,2)</f>
        <v>4030.17</v>
      </c>
      <c r="Y61" s="3">
        <f>ROUND(AL61,2)</f>
        <v>2255.41</v>
      </c>
      <c r="Z61" s="3"/>
      <c r="AA61" s="3"/>
      <c r="AB61" s="3">
        <f>ROUND(SUMIF(AA32:AA59,"=59209203",O32:O59),2)</f>
        <v>81961.72</v>
      </c>
      <c r="AC61" s="3">
        <f>ROUND(SUMIF(AA32:AA59,"=59209203",P32:P59),2)</f>
        <v>78192.990000000005</v>
      </c>
      <c r="AD61" s="3">
        <f>ROUND(SUMIF(AA32:AA59,"=59209203",Q32:Q59),2)</f>
        <v>82.81</v>
      </c>
      <c r="AE61" s="3">
        <f>ROUND(SUMIF(AA32:AA59,"=59209203",R32:R59),2)</f>
        <v>11.48</v>
      </c>
      <c r="AF61" s="3">
        <f>ROUND(SUMIF(AA32:AA59,"=59209203",S32:S59),2)</f>
        <v>3685.92</v>
      </c>
      <c r="AG61" s="3">
        <f>ROUND(SUMIF(AA32:AA59,"=59209203",T32:T59),2)</f>
        <v>0</v>
      </c>
      <c r="AH61" s="3">
        <f>SUMIF(AA32:AA59,"=59209203",U32:U59)</f>
        <v>292.35436846549999</v>
      </c>
      <c r="AI61" s="3">
        <f>SUMIF(AA32:AA59,"=59209203",V32:V59)</f>
        <v>0</v>
      </c>
      <c r="AJ61" s="3">
        <f>ROUND(SUMIF(AA32:AA59,"=59209203",W32:W59),2)</f>
        <v>0</v>
      </c>
      <c r="AK61" s="3">
        <f>ROUND(SUMIF(AA32:AA59,"=59209203",X32:X59),2)</f>
        <v>4030.17</v>
      </c>
      <c r="AL61" s="3">
        <f>ROUND(SUMIF(AA32:AA59,"=59209203",Y32:Y59),2)</f>
        <v>2255.41</v>
      </c>
      <c r="AM61" s="3"/>
      <c r="AN61" s="3"/>
      <c r="AO61" s="3">
        <f t="shared" ref="AO61:BD61" si="73">ROUND(BX61,2)</f>
        <v>0</v>
      </c>
      <c r="AP61" s="3">
        <f t="shared" si="73"/>
        <v>0</v>
      </c>
      <c r="AQ61" s="3">
        <f t="shared" si="73"/>
        <v>0</v>
      </c>
      <c r="AR61" s="3">
        <f t="shared" si="73"/>
        <v>88247.3</v>
      </c>
      <c r="AS61" s="3">
        <f t="shared" si="73"/>
        <v>88247.3</v>
      </c>
      <c r="AT61" s="3">
        <f t="shared" si="73"/>
        <v>0</v>
      </c>
      <c r="AU61" s="3">
        <f t="shared" si="73"/>
        <v>0</v>
      </c>
      <c r="AV61" s="3">
        <f t="shared" si="73"/>
        <v>78192.990000000005</v>
      </c>
      <c r="AW61" s="3">
        <f t="shared" si="73"/>
        <v>78192.990000000005</v>
      </c>
      <c r="AX61" s="3">
        <f t="shared" si="73"/>
        <v>0</v>
      </c>
      <c r="AY61" s="3">
        <f t="shared" si="73"/>
        <v>78192.990000000005</v>
      </c>
      <c r="AZ61" s="3">
        <f t="shared" si="73"/>
        <v>0</v>
      </c>
      <c r="BA61" s="3">
        <f t="shared" si="73"/>
        <v>0</v>
      </c>
      <c r="BB61" s="3">
        <f t="shared" si="73"/>
        <v>0</v>
      </c>
      <c r="BC61" s="3">
        <f t="shared" si="73"/>
        <v>0</v>
      </c>
      <c r="BD61" s="3">
        <f t="shared" si="73"/>
        <v>0</v>
      </c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>
        <f>ROUND(SUMIF(AA32:AA59,"=59209203",FQ32:FQ59),2)</f>
        <v>0</v>
      </c>
      <c r="BY61" s="3">
        <f>ROUND(SUMIF(AA32:AA59,"=59209203",FR32:FR59),2)</f>
        <v>0</v>
      </c>
      <c r="BZ61" s="3">
        <f>ROUND(SUMIF(AA32:AA59,"=59209203",GL32:GL59),2)</f>
        <v>0</v>
      </c>
      <c r="CA61" s="3">
        <f>ROUND(SUMIF(AA32:AA59,"=59209203",GM32:GM59),2)</f>
        <v>88247.3</v>
      </c>
      <c r="CB61" s="3">
        <f>ROUND(SUMIF(AA32:AA59,"=59209203",GN32:GN59),2)</f>
        <v>88247.3</v>
      </c>
      <c r="CC61" s="3">
        <f>ROUND(SUMIF(AA32:AA59,"=59209203",GO32:GO59),2)</f>
        <v>0</v>
      </c>
      <c r="CD61" s="3">
        <f>ROUND(SUMIF(AA32:AA59,"=59209203",GP32:GP59),2)</f>
        <v>0</v>
      </c>
      <c r="CE61" s="3">
        <f>AC61-BX61</f>
        <v>78192.990000000005</v>
      </c>
      <c r="CF61" s="3">
        <f>AC61-BY61</f>
        <v>78192.990000000005</v>
      </c>
      <c r="CG61" s="3">
        <f>BX61-BZ61</f>
        <v>0</v>
      </c>
      <c r="CH61" s="3">
        <f>AC61-BX61-BY61+BZ61</f>
        <v>78192.990000000005</v>
      </c>
      <c r="CI61" s="3">
        <f>BY61-BZ61</f>
        <v>0</v>
      </c>
      <c r="CJ61" s="3">
        <f>ROUND(SUMIF(AA32:AA59,"=59209203",GX32:GX59),2)</f>
        <v>0</v>
      </c>
      <c r="CK61" s="3">
        <f>ROUND(SUMIF(AA32:AA59,"=59209203",GY32:GY59),2)</f>
        <v>0</v>
      </c>
      <c r="CL61" s="3">
        <f>ROUND(SUMIF(AA32:AA59,"=59209203",GZ32:GZ59),2)</f>
        <v>0</v>
      </c>
      <c r="CM61" s="3">
        <f>ROUND(SUMIF(AA32:AA59,"=59209203",HD32:HD59),2)</f>
        <v>0</v>
      </c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4">
        <f t="shared" ref="DG61:DL61" si="74">ROUND(DT61,2)</f>
        <v>342795.45</v>
      </c>
      <c r="DH61" s="4">
        <f t="shared" si="74"/>
        <v>138807.06</v>
      </c>
      <c r="DI61" s="4">
        <f t="shared" si="74"/>
        <v>1299.6400000000001</v>
      </c>
      <c r="DJ61" s="4">
        <f t="shared" si="74"/>
        <v>631.28</v>
      </c>
      <c r="DK61" s="4">
        <f t="shared" si="74"/>
        <v>202688.75</v>
      </c>
      <c r="DL61" s="4">
        <f t="shared" si="74"/>
        <v>0</v>
      </c>
      <c r="DM61" s="4">
        <f>DZ61</f>
        <v>292.35436846549999</v>
      </c>
      <c r="DN61" s="4">
        <f>EA61</f>
        <v>0</v>
      </c>
      <c r="DO61" s="4">
        <f>ROUND(EB61,2)</f>
        <v>0</v>
      </c>
      <c r="DP61" s="4">
        <f>ROUND(EC61,2)</f>
        <v>221618.84</v>
      </c>
      <c r="DQ61" s="4">
        <f>ROUND(ED61,2)</f>
        <v>124025.21</v>
      </c>
      <c r="DR61" s="4"/>
      <c r="DS61" s="4"/>
      <c r="DT61" s="4">
        <f>ROUND(SUMIF(AA32:AA59,"=59209200",O32:O59),2)</f>
        <v>342795.45</v>
      </c>
      <c r="DU61" s="4">
        <f>ROUND(SUMIF(AA32:AA59,"=59209200",P32:P59),2)</f>
        <v>138807.06</v>
      </c>
      <c r="DV61" s="4">
        <f>ROUND(SUMIF(AA32:AA59,"=59209200",Q32:Q59),2)</f>
        <v>1299.6400000000001</v>
      </c>
      <c r="DW61" s="4">
        <f>ROUND(SUMIF(AA32:AA59,"=59209200",R32:R59),2)</f>
        <v>631.28</v>
      </c>
      <c r="DX61" s="4">
        <f>ROUND(SUMIF(AA32:AA59,"=59209200",S32:S59),2)</f>
        <v>202688.75</v>
      </c>
      <c r="DY61" s="4">
        <f>ROUND(SUMIF(AA32:AA59,"=59209200",T32:T59),2)</f>
        <v>0</v>
      </c>
      <c r="DZ61" s="4">
        <f>SUMIF(AA32:AA59,"=59209200",U32:U59)</f>
        <v>292.35436846549999</v>
      </c>
      <c r="EA61" s="4">
        <f>SUMIF(AA32:AA59,"=59209200",V32:V59)</f>
        <v>0</v>
      </c>
      <c r="EB61" s="4">
        <f>ROUND(SUMIF(AA32:AA59,"=59209200",W32:W59),2)</f>
        <v>0</v>
      </c>
      <c r="EC61" s="4">
        <f>ROUND(SUMIF(AA32:AA59,"=59209200",X32:X59),2)</f>
        <v>221618.84</v>
      </c>
      <c r="ED61" s="4">
        <f>ROUND(SUMIF(AA32:AA59,"=59209200",Y32:Y59),2)</f>
        <v>124025.21</v>
      </c>
      <c r="EE61" s="4"/>
      <c r="EF61" s="4"/>
      <c r="EG61" s="4">
        <f t="shared" ref="EG61:EV61" si="75">ROUND(FP61,2)</f>
        <v>0</v>
      </c>
      <c r="EH61" s="4">
        <f t="shared" si="75"/>
        <v>0</v>
      </c>
      <c r="EI61" s="4">
        <f t="shared" si="75"/>
        <v>0</v>
      </c>
      <c r="EJ61" s="4">
        <f t="shared" si="75"/>
        <v>688439.5</v>
      </c>
      <c r="EK61" s="4">
        <f t="shared" si="75"/>
        <v>688439.5</v>
      </c>
      <c r="EL61" s="4">
        <f t="shared" si="75"/>
        <v>0</v>
      </c>
      <c r="EM61" s="4">
        <f t="shared" si="75"/>
        <v>0</v>
      </c>
      <c r="EN61" s="4">
        <f t="shared" si="75"/>
        <v>138807.06</v>
      </c>
      <c r="EO61" s="4">
        <f t="shared" si="75"/>
        <v>138807.06</v>
      </c>
      <c r="EP61" s="4">
        <f t="shared" si="75"/>
        <v>0</v>
      </c>
      <c r="EQ61" s="4">
        <f t="shared" si="75"/>
        <v>138807.06</v>
      </c>
      <c r="ER61" s="4">
        <f t="shared" si="75"/>
        <v>0</v>
      </c>
      <c r="ES61" s="4">
        <f t="shared" si="75"/>
        <v>0</v>
      </c>
      <c r="ET61" s="4">
        <f t="shared" si="75"/>
        <v>0</v>
      </c>
      <c r="EU61" s="4">
        <f t="shared" si="75"/>
        <v>0</v>
      </c>
      <c r="EV61" s="4">
        <f t="shared" si="75"/>
        <v>0</v>
      </c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>
        <f>ROUND(SUMIF(AA32:AA59,"=59209200",FQ32:FQ59),2)</f>
        <v>0</v>
      </c>
      <c r="FQ61" s="4">
        <f>ROUND(SUMIF(AA32:AA59,"=59209200",FR32:FR59),2)</f>
        <v>0</v>
      </c>
      <c r="FR61" s="4">
        <f>ROUND(SUMIF(AA32:AA59,"=59209200",GL32:GL59),2)</f>
        <v>0</v>
      </c>
      <c r="FS61" s="4">
        <f>ROUND(SUMIF(AA32:AA59,"=59209200",GM32:GM59),2)</f>
        <v>688439.5</v>
      </c>
      <c r="FT61" s="4">
        <f>ROUND(SUMIF(AA32:AA59,"=59209200",GN32:GN59),2)</f>
        <v>688439.5</v>
      </c>
      <c r="FU61" s="4">
        <f>ROUND(SUMIF(AA32:AA59,"=59209200",GO32:GO59),2)</f>
        <v>0</v>
      </c>
      <c r="FV61" s="4">
        <f>ROUND(SUMIF(AA32:AA59,"=59209200",GP32:GP59),2)</f>
        <v>0</v>
      </c>
      <c r="FW61" s="4">
        <f>DU61-FP61</f>
        <v>138807.06</v>
      </c>
      <c r="FX61" s="4">
        <f>DU61-FQ61</f>
        <v>138807.06</v>
      </c>
      <c r="FY61" s="4">
        <f>FP61-FR61</f>
        <v>0</v>
      </c>
      <c r="FZ61" s="4">
        <f>DU61-FP61-FQ61+FR61</f>
        <v>138807.06</v>
      </c>
      <c r="GA61" s="4">
        <f>FQ61-FR61</f>
        <v>0</v>
      </c>
      <c r="GB61" s="4">
        <f>ROUND(SUMIF(AA32:AA59,"=59209200",GX32:GX59),2)</f>
        <v>0</v>
      </c>
      <c r="GC61" s="4">
        <f>ROUND(SUMIF(AA32:AA59,"=59209200",GY32:GY59),2)</f>
        <v>0</v>
      </c>
      <c r="GD61" s="4">
        <f>ROUND(SUMIF(AA32:AA59,"=59209200",GZ32:GZ59),2)</f>
        <v>0</v>
      </c>
      <c r="GE61" s="4">
        <f>ROUND(SUMIF(AA32:AA59,"=59209200",HD32:HD59),2)</f>
        <v>0</v>
      </c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>
        <v>0</v>
      </c>
    </row>
    <row r="63" spans="1:255" x14ac:dyDescent="0.2">
      <c r="A63" s="5">
        <v>50</v>
      </c>
      <c r="B63" s="5">
        <v>0</v>
      </c>
      <c r="C63" s="5">
        <v>0</v>
      </c>
      <c r="D63" s="5">
        <v>1</v>
      </c>
      <c r="E63" s="5">
        <v>201</v>
      </c>
      <c r="F63" s="5">
        <f>ROUND(Source!O61,O63)</f>
        <v>81961.72</v>
      </c>
      <c r="G63" s="5" t="s">
        <v>85</v>
      </c>
      <c r="H63" s="5" t="s">
        <v>86</v>
      </c>
      <c r="I63" s="5"/>
      <c r="J63" s="5"/>
      <c r="K63" s="5">
        <v>201</v>
      </c>
      <c r="L63" s="5">
        <v>1</v>
      </c>
      <c r="M63" s="5">
        <v>3</v>
      </c>
      <c r="N63" s="5" t="s">
        <v>3</v>
      </c>
      <c r="O63" s="5">
        <v>2</v>
      </c>
      <c r="P63" s="5">
        <f>ROUND(Source!DG61,O63)</f>
        <v>342795.45</v>
      </c>
      <c r="Q63" s="5"/>
      <c r="R63" s="5"/>
      <c r="S63" s="5"/>
      <c r="T63" s="5"/>
      <c r="U63" s="5"/>
      <c r="V63" s="5"/>
      <c r="W63" s="5">
        <v>81961.72</v>
      </c>
      <c r="X63" s="5">
        <v>1</v>
      </c>
      <c r="Y63" s="5">
        <v>81961.72</v>
      </c>
      <c r="Z63" s="5">
        <v>342795.45</v>
      </c>
      <c r="AA63" s="5">
        <v>1</v>
      </c>
      <c r="AB63" s="5">
        <v>342795.45</v>
      </c>
    </row>
    <row r="64" spans="1:255" x14ac:dyDescent="0.2">
      <c r="A64" s="5">
        <v>50</v>
      </c>
      <c r="B64" s="5">
        <v>0</v>
      </c>
      <c r="C64" s="5">
        <v>0</v>
      </c>
      <c r="D64" s="5">
        <v>1</v>
      </c>
      <c r="E64" s="5">
        <v>202</v>
      </c>
      <c r="F64" s="5">
        <f>ROUND(Source!P61,O64)</f>
        <v>78192.990000000005</v>
      </c>
      <c r="G64" s="5" t="s">
        <v>87</v>
      </c>
      <c r="H64" s="5" t="s">
        <v>88</v>
      </c>
      <c r="I64" s="5"/>
      <c r="J64" s="5"/>
      <c r="K64" s="5">
        <v>202</v>
      </c>
      <c r="L64" s="5">
        <v>2</v>
      </c>
      <c r="M64" s="5">
        <v>3</v>
      </c>
      <c r="N64" s="5" t="s">
        <v>3</v>
      </c>
      <c r="O64" s="5">
        <v>2</v>
      </c>
      <c r="P64" s="5">
        <f>ROUND(Source!DH61,O64)</f>
        <v>138807.06</v>
      </c>
      <c r="Q64" s="5"/>
      <c r="R64" s="5"/>
      <c r="S64" s="5"/>
      <c r="T64" s="5"/>
      <c r="U64" s="5"/>
      <c r="V64" s="5"/>
      <c r="W64" s="5">
        <v>78192.990000000005</v>
      </c>
      <c r="X64" s="5">
        <v>1</v>
      </c>
      <c r="Y64" s="5">
        <v>78192.990000000005</v>
      </c>
      <c r="Z64" s="5">
        <v>138807.06</v>
      </c>
      <c r="AA64" s="5">
        <v>1</v>
      </c>
      <c r="AB64" s="5">
        <v>138807.06</v>
      </c>
    </row>
    <row r="65" spans="1:28" x14ac:dyDescent="0.2">
      <c r="A65" s="5">
        <v>50</v>
      </c>
      <c r="B65" s="5">
        <v>0</v>
      </c>
      <c r="C65" s="5">
        <v>0</v>
      </c>
      <c r="D65" s="5">
        <v>1</v>
      </c>
      <c r="E65" s="5">
        <v>222</v>
      </c>
      <c r="F65" s="5">
        <f>ROUND(Source!AO61,O65)</f>
        <v>0</v>
      </c>
      <c r="G65" s="5" t="s">
        <v>89</v>
      </c>
      <c r="H65" s="5" t="s">
        <v>90</v>
      </c>
      <c r="I65" s="5"/>
      <c r="J65" s="5"/>
      <c r="K65" s="5">
        <v>222</v>
      </c>
      <c r="L65" s="5">
        <v>3</v>
      </c>
      <c r="M65" s="5">
        <v>3</v>
      </c>
      <c r="N65" s="5" t="s">
        <v>3</v>
      </c>
      <c r="O65" s="5">
        <v>2</v>
      </c>
      <c r="P65" s="5">
        <f>ROUND(Source!EG61,O65)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6" spans="1:28" x14ac:dyDescent="0.2">
      <c r="A66" s="5">
        <v>50</v>
      </c>
      <c r="B66" s="5">
        <v>0</v>
      </c>
      <c r="C66" s="5">
        <v>0</v>
      </c>
      <c r="D66" s="5">
        <v>1</v>
      </c>
      <c r="E66" s="5">
        <v>225</v>
      </c>
      <c r="F66" s="5">
        <f>ROUND(Source!AV61,O66)</f>
        <v>78192.990000000005</v>
      </c>
      <c r="G66" s="5" t="s">
        <v>91</v>
      </c>
      <c r="H66" s="5" t="s">
        <v>92</v>
      </c>
      <c r="I66" s="5"/>
      <c r="J66" s="5"/>
      <c r="K66" s="5">
        <v>225</v>
      </c>
      <c r="L66" s="5">
        <v>4</v>
      </c>
      <c r="M66" s="5">
        <v>3</v>
      </c>
      <c r="N66" s="5" t="s">
        <v>3</v>
      </c>
      <c r="O66" s="5">
        <v>2</v>
      </c>
      <c r="P66" s="5">
        <f>ROUND(Source!EN61,O66)</f>
        <v>138807.06</v>
      </c>
      <c r="Q66" s="5"/>
      <c r="R66" s="5"/>
      <c r="S66" s="5"/>
      <c r="T66" s="5"/>
      <c r="U66" s="5"/>
      <c r="V66" s="5"/>
      <c r="W66" s="5">
        <v>78192.990000000005</v>
      </c>
      <c r="X66" s="5">
        <v>1</v>
      </c>
      <c r="Y66" s="5">
        <v>78192.990000000005</v>
      </c>
      <c r="Z66" s="5">
        <v>138807.06</v>
      </c>
      <c r="AA66" s="5">
        <v>1</v>
      </c>
      <c r="AB66" s="5">
        <v>138807.06</v>
      </c>
    </row>
    <row r="67" spans="1:28" x14ac:dyDescent="0.2">
      <c r="A67" s="5">
        <v>50</v>
      </c>
      <c r="B67" s="5">
        <v>0</v>
      </c>
      <c r="C67" s="5">
        <v>0</v>
      </c>
      <c r="D67" s="5">
        <v>1</v>
      </c>
      <c r="E67" s="5">
        <v>226</v>
      </c>
      <c r="F67" s="5">
        <f>ROUND(Source!AW61,O67)</f>
        <v>78192.990000000005</v>
      </c>
      <c r="G67" s="5" t="s">
        <v>93</v>
      </c>
      <c r="H67" s="5" t="s">
        <v>94</v>
      </c>
      <c r="I67" s="5"/>
      <c r="J67" s="5"/>
      <c r="K67" s="5">
        <v>226</v>
      </c>
      <c r="L67" s="5">
        <v>5</v>
      </c>
      <c r="M67" s="5">
        <v>3</v>
      </c>
      <c r="N67" s="5" t="s">
        <v>3</v>
      </c>
      <c r="O67" s="5">
        <v>2</v>
      </c>
      <c r="P67" s="5">
        <f>ROUND(Source!EO61,O67)</f>
        <v>138807.06</v>
      </c>
      <c r="Q67" s="5"/>
      <c r="R67" s="5"/>
      <c r="S67" s="5"/>
      <c r="T67" s="5"/>
      <c r="U67" s="5"/>
      <c r="V67" s="5"/>
      <c r="W67" s="5">
        <v>78192.990000000005</v>
      </c>
      <c r="X67" s="5">
        <v>1</v>
      </c>
      <c r="Y67" s="5">
        <v>78192.990000000005</v>
      </c>
      <c r="Z67" s="5">
        <v>138807.06</v>
      </c>
      <c r="AA67" s="5">
        <v>1</v>
      </c>
      <c r="AB67" s="5">
        <v>138807.06</v>
      </c>
    </row>
    <row r="68" spans="1:28" x14ac:dyDescent="0.2">
      <c r="A68" s="5">
        <v>50</v>
      </c>
      <c r="B68" s="5">
        <v>0</v>
      </c>
      <c r="C68" s="5">
        <v>0</v>
      </c>
      <c r="D68" s="5">
        <v>1</v>
      </c>
      <c r="E68" s="5">
        <v>227</v>
      </c>
      <c r="F68" s="5">
        <f>ROUND(Source!AX61,O68)</f>
        <v>0</v>
      </c>
      <c r="G68" s="5" t="s">
        <v>95</v>
      </c>
      <c r="H68" s="5" t="s">
        <v>96</v>
      </c>
      <c r="I68" s="5"/>
      <c r="J68" s="5"/>
      <c r="K68" s="5">
        <v>227</v>
      </c>
      <c r="L68" s="5">
        <v>6</v>
      </c>
      <c r="M68" s="5">
        <v>3</v>
      </c>
      <c r="N68" s="5" t="s">
        <v>3</v>
      </c>
      <c r="O68" s="5">
        <v>2</v>
      </c>
      <c r="P68" s="5">
        <f>ROUND(Source!EP61,O68)</f>
        <v>0</v>
      </c>
      <c r="Q68" s="5"/>
      <c r="R68" s="5"/>
      <c r="S68" s="5"/>
      <c r="T68" s="5"/>
      <c r="U68" s="5"/>
      <c r="V68" s="5"/>
      <c r="W68" s="5">
        <v>0</v>
      </c>
      <c r="X68" s="5">
        <v>1</v>
      </c>
      <c r="Y68" s="5">
        <v>0</v>
      </c>
      <c r="Z68" s="5">
        <v>0</v>
      </c>
      <c r="AA68" s="5">
        <v>1</v>
      </c>
      <c r="AB68" s="5">
        <v>0</v>
      </c>
    </row>
    <row r="69" spans="1:28" x14ac:dyDescent="0.2">
      <c r="A69" s="5">
        <v>50</v>
      </c>
      <c r="B69" s="5">
        <v>0</v>
      </c>
      <c r="C69" s="5">
        <v>0</v>
      </c>
      <c r="D69" s="5">
        <v>1</v>
      </c>
      <c r="E69" s="5">
        <v>228</v>
      </c>
      <c r="F69" s="5">
        <f>ROUND(Source!AY61,O69)</f>
        <v>78192.990000000005</v>
      </c>
      <c r="G69" s="5" t="s">
        <v>97</v>
      </c>
      <c r="H69" s="5" t="s">
        <v>98</v>
      </c>
      <c r="I69" s="5"/>
      <c r="J69" s="5"/>
      <c r="K69" s="5">
        <v>228</v>
      </c>
      <c r="L69" s="5">
        <v>7</v>
      </c>
      <c r="M69" s="5">
        <v>3</v>
      </c>
      <c r="N69" s="5" t="s">
        <v>3</v>
      </c>
      <c r="O69" s="5">
        <v>2</v>
      </c>
      <c r="P69" s="5">
        <f>ROUND(Source!EQ61,O69)</f>
        <v>138807.06</v>
      </c>
      <c r="Q69" s="5"/>
      <c r="R69" s="5"/>
      <c r="S69" s="5"/>
      <c r="T69" s="5"/>
      <c r="U69" s="5"/>
      <c r="V69" s="5"/>
      <c r="W69" s="5">
        <v>78192.990000000005</v>
      </c>
      <c r="X69" s="5">
        <v>1</v>
      </c>
      <c r="Y69" s="5">
        <v>78192.990000000005</v>
      </c>
      <c r="Z69" s="5">
        <v>138807.06</v>
      </c>
      <c r="AA69" s="5">
        <v>1</v>
      </c>
      <c r="AB69" s="5">
        <v>138807.06</v>
      </c>
    </row>
    <row r="70" spans="1:28" x14ac:dyDescent="0.2">
      <c r="A70" s="5">
        <v>50</v>
      </c>
      <c r="B70" s="5">
        <v>0</v>
      </c>
      <c r="C70" s="5">
        <v>0</v>
      </c>
      <c r="D70" s="5">
        <v>1</v>
      </c>
      <c r="E70" s="5">
        <v>216</v>
      </c>
      <c r="F70" s="5">
        <f>ROUND(Source!AP61,O70)</f>
        <v>0</v>
      </c>
      <c r="G70" s="5" t="s">
        <v>99</v>
      </c>
      <c r="H70" s="5" t="s">
        <v>100</v>
      </c>
      <c r="I70" s="5"/>
      <c r="J70" s="5"/>
      <c r="K70" s="5">
        <v>216</v>
      </c>
      <c r="L70" s="5">
        <v>8</v>
      </c>
      <c r="M70" s="5">
        <v>3</v>
      </c>
      <c r="N70" s="5" t="s">
        <v>3</v>
      </c>
      <c r="O70" s="5">
        <v>2</v>
      </c>
      <c r="P70" s="5">
        <f>ROUND(Source!EH61,O70)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2">
      <c r="A71" s="5">
        <v>50</v>
      </c>
      <c r="B71" s="5">
        <v>0</v>
      </c>
      <c r="C71" s="5">
        <v>0</v>
      </c>
      <c r="D71" s="5">
        <v>1</v>
      </c>
      <c r="E71" s="5">
        <v>223</v>
      </c>
      <c r="F71" s="5">
        <f>ROUND(Source!AQ61,O71)</f>
        <v>0</v>
      </c>
      <c r="G71" s="5" t="s">
        <v>101</v>
      </c>
      <c r="H71" s="5" t="s">
        <v>102</v>
      </c>
      <c r="I71" s="5"/>
      <c r="J71" s="5"/>
      <c r="K71" s="5">
        <v>223</v>
      </c>
      <c r="L71" s="5">
        <v>9</v>
      </c>
      <c r="M71" s="5">
        <v>3</v>
      </c>
      <c r="N71" s="5" t="s">
        <v>3</v>
      </c>
      <c r="O71" s="5">
        <v>2</v>
      </c>
      <c r="P71" s="5">
        <f>ROUND(Source!EI61,O71)</f>
        <v>0</v>
      </c>
      <c r="Q71" s="5"/>
      <c r="R71" s="5"/>
      <c r="S71" s="5"/>
      <c r="T71" s="5"/>
      <c r="U71" s="5"/>
      <c r="V71" s="5"/>
      <c r="W71" s="5">
        <v>0</v>
      </c>
      <c r="X71" s="5">
        <v>1</v>
      </c>
      <c r="Y71" s="5">
        <v>0</v>
      </c>
      <c r="Z71" s="5">
        <v>0</v>
      </c>
      <c r="AA71" s="5">
        <v>1</v>
      </c>
      <c r="AB71" s="5">
        <v>0</v>
      </c>
    </row>
    <row r="72" spans="1:28" x14ac:dyDescent="0.2">
      <c r="A72" s="5">
        <v>50</v>
      </c>
      <c r="B72" s="5">
        <v>0</v>
      </c>
      <c r="C72" s="5">
        <v>0</v>
      </c>
      <c r="D72" s="5">
        <v>1</v>
      </c>
      <c r="E72" s="5">
        <v>229</v>
      </c>
      <c r="F72" s="5">
        <f>ROUND(Source!AZ61,O72)</f>
        <v>0</v>
      </c>
      <c r="G72" s="5" t="s">
        <v>103</v>
      </c>
      <c r="H72" s="5" t="s">
        <v>104</v>
      </c>
      <c r="I72" s="5"/>
      <c r="J72" s="5"/>
      <c r="K72" s="5">
        <v>229</v>
      </c>
      <c r="L72" s="5">
        <v>10</v>
      </c>
      <c r="M72" s="5">
        <v>3</v>
      </c>
      <c r="N72" s="5" t="s">
        <v>3</v>
      </c>
      <c r="O72" s="5">
        <v>2</v>
      </c>
      <c r="P72" s="5">
        <f>ROUND(Source!ER61,O72)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x14ac:dyDescent="0.2">
      <c r="A73" s="5">
        <v>50</v>
      </c>
      <c r="B73" s="5">
        <v>0</v>
      </c>
      <c r="C73" s="5">
        <v>0</v>
      </c>
      <c r="D73" s="5">
        <v>1</v>
      </c>
      <c r="E73" s="5">
        <v>203</v>
      </c>
      <c r="F73" s="5">
        <f>ROUND(Source!Q61,O73)</f>
        <v>82.81</v>
      </c>
      <c r="G73" s="5" t="s">
        <v>105</v>
      </c>
      <c r="H73" s="5" t="s">
        <v>106</v>
      </c>
      <c r="I73" s="5"/>
      <c r="J73" s="5"/>
      <c r="K73" s="5">
        <v>203</v>
      </c>
      <c r="L73" s="5">
        <v>11</v>
      </c>
      <c r="M73" s="5">
        <v>3</v>
      </c>
      <c r="N73" s="5" t="s">
        <v>3</v>
      </c>
      <c r="O73" s="5">
        <v>2</v>
      </c>
      <c r="P73" s="5">
        <f>ROUND(Source!DI61,O73)</f>
        <v>1299.6400000000001</v>
      </c>
      <c r="Q73" s="5"/>
      <c r="R73" s="5"/>
      <c r="S73" s="5"/>
      <c r="T73" s="5"/>
      <c r="U73" s="5"/>
      <c r="V73" s="5"/>
      <c r="W73" s="5">
        <v>82.81</v>
      </c>
      <c r="X73" s="5">
        <v>1</v>
      </c>
      <c r="Y73" s="5">
        <v>82.81</v>
      </c>
      <c r="Z73" s="5">
        <v>1299.6400000000001</v>
      </c>
      <c r="AA73" s="5">
        <v>1</v>
      </c>
      <c r="AB73" s="5">
        <v>1299.6400000000001</v>
      </c>
    </row>
    <row r="74" spans="1:28" x14ac:dyDescent="0.2">
      <c r="A74" s="5">
        <v>50</v>
      </c>
      <c r="B74" s="5">
        <v>0</v>
      </c>
      <c r="C74" s="5">
        <v>0</v>
      </c>
      <c r="D74" s="5">
        <v>1</v>
      </c>
      <c r="E74" s="5">
        <v>231</v>
      </c>
      <c r="F74" s="5">
        <f>ROUND(Source!BB61,O74)</f>
        <v>0</v>
      </c>
      <c r="G74" s="5" t="s">
        <v>107</v>
      </c>
      <c r="H74" s="5" t="s">
        <v>108</v>
      </c>
      <c r="I74" s="5"/>
      <c r="J74" s="5"/>
      <c r="K74" s="5">
        <v>231</v>
      </c>
      <c r="L74" s="5">
        <v>12</v>
      </c>
      <c r="M74" s="5">
        <v>3</v>
      </c>
      <c r="N74" s="5" t="s">
        <v>3</v>
      </c>
      <c r="O74" s="5">
        <v>2</v>
      </c>
      <c r="P74" s="5">
        <f>ROUND(Source!ET61,O74)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8" x14ac:dyDescent="0.2">
      <c r="A75" s="5">
        <v>50</v>
      </c>
      <c r="B75" s="5">
        <v>0</v>
      </c>
      <c r="C75" s="5">
        <v>0</v>
      </c>
      <c r="D75" s="5">
        <v>1</v>
      </c>
      <c r="E75" s="5">
        <v>204</v>
      </c>
      <c r="F75" s="5">
        <f>ROUND(Source!R61,O75)</f>
        <v>11.48</v>
      </c>
      <c r="G75" s="5" t="s">
        <v>109</v>
      </c>
      <c r="H75" s="5" t="s">
        <v>110</v>
      </c>
      <c r="I75" s="5"/>
      <c r="J75" s="5"/>
      <c r="K75" s="5">
        <v>204</v>
      </c>
      <c r="L75" s="5">
        <v>13</v>
      </c>
      <c r="M75" s="5">
        <v>3</v>
      </c>
      <c r="N75" s="5" t="s">
        <v>3</v>
      </c>
      <c r="O75" s="5">
        <v>2</v>
      </c>
      <c r="P75" s="5">
        <f>ROUND(Source!DJ61,O75)</f>
        <v>631.28</v>
      </c>
      <c r="Q75" s="5"/>
      <c r="R75" s="5"/>
      <c r="S75" s="5"/>
      <c r="T75" s="5"/>
      <c r="U75" s="5"/>
      <c r="V75" s="5"/>
      <c r="W75" s="5">
        <v>11.48</v>
      </c>
      <c r="X75" s="5">
        <v>1</v>
      </c>
      <c r="Y75" s="5">
        <v>11.48</v>
      </c>
      <c r="Z75" s="5">
        <v>631.28</v>
      </c>
      <c r="AA75" s="5">
        <v>1</v>
      </c>
      <c r="AB75" s="5">
        <v>631.28</v>
      </c>
    </row>
    <row r="76" spans="1:28" x14ac:dyDescent="0.2">
      <c r="A76" s="5">
        <v>50</v>
      </c>
      <c r="B76" s="5">
        <v>0</v>
      </c>
      <c r="C76" s="5">
        <v>0</v>
      </c>
      <c r="D76" s="5">
        <v>1</v>
      </c>
      <c r="E76" s="5">
        <v>205</v>
      </c>
      <c r="F76" s="5">
        <f>ROUND(Source!S61,O76)</f>
        <v>3685.92</v>
      </c>
      <c r="G76" s="5" t="s">
        <v>111</v>
      </c>
      <c r="H76" s="5" t="s">
        <v>112</v>
      </c>
      <c r="I76" s="5"/>
      <c r="J76" s="5"/>
      <c r="K76" s="5">
        <v>205</v>
      </c>
      <c r="L76" s="5">
        <v>14</v>
      </c>
      <c r="M76" s="5">
        <v>3</v>
      </c>
      <c r="N76" s="5" t="s">
        <v>3</v>
      </c>
      <c r="O76" s="5">
        <v>2</v>
      </c>
      <c r="P76" s="5">
        <f>ROUND(Source!DK61,O76)</f>
        <v>202688.75</v>
      </c>
      <c r="Q76" s="5"/>
      <c r="R76" s="5"/>
      <c r="S76" s="5"/>
      <c r="T76" s="5"/>
      <c r="U76" s="5"/>
      <c r="V76" s="5"/>
      <c r="W76" s="5">
        <v>3685.92</v>
      </c>
      <c r="X76" s="5">
        <v>1</v>
      </c>
      <c r="Y76" s="5">
        <v>3685.92</v>
      </c>
      <c r="Z76" s="5">
        <v>202688.75</v>
      </c>
      <c r="AA76" s="5">
        <v>1</v>
      </c>
      <c r="AB76" s="5">
        <v>202688.75</v>
      </c>
    </row>
    <row r="77" spans="1:28" x14ac:dyDescent="0.2">
      <c r="A77" s="5">
        <v>50</v>
      </c>
      <c r="B77" s="5">
        <v>0</v>
      </c>
      <c r="C77" s="5">
        <v>0</v>
      </c>
      <c r="D77" s="5">
        <v>1</v>
      </c>
      <c r="E77" s="5">
        <v>232</v>
      </c>
      <c r="F77" s="5">
        <f>ROUND(Source!BC61,O77)</f>
        <v>0</v>
      </c>
      <c r="G77" s="5" t="s">
        <v>113</v>
      </c>
      <c r="H77" s="5" t="s">
        <v>114</v>
      </c>
      <c r="I77" s="5"/>
      <c r="J77" s="5"/>
      <c r="K77" s="5">
        <v>232</v>
      </c>
      <c r="L77" s="5">
        <v>15</v>
      </c>
      <c r="M77" s="5">
        <v>3</v>
      </c>
      <c r="N77" s="5" t="s">
        <v>3</v>
      </c>
      <c r="O77" s="5">
        <v>2</v>
      </c>
      <c r="P77" s="5">
        <f>ROUND(Source!EU61,O77)</f>
        <v>0</v>
      </c>
      <c r="Q77" s="5"/>
      <c r="R77" s="5"/>
      <c r="S77" s="5"/>
      <c r="T77" s="5"/>
      <c r="U77" s="5"/>
      <c r="V77" s="5"/>
      <c r="W77" s="5">
        <v>0</v>
      </c>
      <c r="X77" s="5">
        <v>1</v>
      </c>
      <c r="Y77" s="5">
        <v>0</v>
      </c>
      <c r="Z77" s="5">
        <v>0</v>
      </c>
      <c r="AA77" s="5">
        <v>1</v>
      </c>
      <c r="AB77" s="5">
        <v>0</v>
      </c>
    </row>
    <row r="78" spans="1:28" x14ac:dyDescent="0.2">
      <c r="A78" s="5">
        <v>50</v>
      </c>
      <c r="B78" s="5">
        <v>0</v>
      </c>
      <c r="C78" s="5">
        <v>0</v>
      </c>
      <c r="D78" s="5">
        <v>1</v>
      </c>
      <c r="E78" s="5">
        <v>214</v>
      </c>
      <c r="F78" s="5">
        <f>ROUND(Source!AS61,O78)</f>
        <v>88247.3</v>
      </c>
      <c r="G78" s="5" t="s">
        <v>115</v>
      </c>
      <c r="H78" s="5" t="s">
        <v>116</v>
      </c>
      <c r="I78" s="5"/>
      <c r="J78" s="5"/>
      <c r="K78" s="5">
        <v>214</v>
      </c>
      <c r="L78" s="5">
        <v>16</v>
      </c>
      <c r="M78" s="5">
        <v>3</v>
      </c>
      <c r="N78" s="5" t="s">
        <v>3</v>
      </c>
      <c r="O78" s="5">
        <v>2</v>
      </c>
      <c r="P78" s="5">
        <f>ROUND(Source!EK61,O78)</f>
        <v>688439.5</v>
      </c>
      <c r="Q78" s="5"/>
      <c r="R78" s="5"/>
      <c r="S78" s="5"/>
      <c r="T78" s="5"/>
      <c r="U78" s="5"/>
      <c r="V78" s="5"/>
      <c r="W78" s="5">
        <v>88247.3</v>
      </c>
      <c r="X78" s="5">
        <v>1</v>
      </c>
      <c r="Y78" s="5">
        <v>88247.3</v>
      </c>
      <c r="Z78" s="5">
        <v>688439.5</v>
      </c>
      <c r="AA78" s="5">
        <v>1</v>
      </c>
      <c r="AB78" s="5">
        <v>688439.5</v>
      </c>
    </row>
    <row r="79" spans="1:28" x14ac:dyDescent="0.2">
      <c r="A79" s="5">
        <v>50</v>
      </c>
      <c r="B79" s="5">
        <v>0</v>
      </c>
      <c r="C79" s="5">
        <v>0</v>
      </c>
      <c r="D79" s="5">
        <v>1</v>
      </c>
      <c r="E79" s="5">
        <v>215</v>
      </c>
      <c r="F79" s="5">
        <f>ROUND(Source!AT61,O79)</f>
        <v>0</v>
      </c>
      <c r="G79" s="5" t="s">
        <v>117</v>
      </c>
      <c r="H79" s="5" t="s">
        <v>118</v>
      </c>
      <c r="I79" s="5"/>
      <c r="J79" s="5"/>
      <c r="K79" s="5">
        <v>215</v>
      </c>
      <c r="L79" s="5">
        <v>17</v>
      </c>
      <c r="M79" s="5">
        <v>3</v>
      </c>
      <c r="N79" s="5" t="s">
        <v>3</v>
      </c>
      <c r="O79" s="5">
        <v>2</v>
      </c>
      <c r="P79" s="5">
        <f>ROUND(Source!EL61,O79)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x14ac:dyDescent="0.2">
      <c r="A80" s="5">
        <v>50</v>
      </c>
      <c r="B80" s="5">
        <v>0</v>
      </c>
      <c r="C80" s="5">
        <v>0</v>
      </c>
      <c r="D80" s="5">
        <v>1</v>
      </c>
      <c r="E80" s="5">
        <v>217</v>
      </c>
      <c r="F80" s="5">
        <f>ROUND(Source!AU61,O80)</f>
        <v>0</v>
      </c>
      <c r="G80" s="5" t="s">
        <v>119</v>
      </c>
      <c r="H80" s="5" t="s">
        <v>120</v>
      </c>
      <c r="I80" s="5"/>
      <c r="J80" s="5"/>
      <c r="K80" s="5">
        <v>217</v>
      </c>
      <c r="L80" s="5">
        <v>18</v>
      </c>
      <c r="M80" s="5">
        <v>3</v>
      </c>
      <c r="N80" s="5" t="s">
        <v>3</v>
      </c>
      <c r="O80" s="5">
        <v>2</v>
      </c>
      <c r="P80" s="5">
        <f>ROUND(Source!EM61,O80)</f>
        <v>0</v>
      </c>
      <c r="Q80" s="5"/>
      <c r="R80" s="5"/>
      <c r="S80" s="5"/>
      <c r="T80" s="5"/>
      <c r="U80" s="5"/>
      <c r="V80" s="5"/>
      <c r="W80" s="5">
        <v>0</v>
      </c>
      <c r="X80" s="5">
        <v>1</v>
      </c>
      <c r="Y80" s="5">
        <v>0</v>
      </c>
      <c r="Z80" s="5">
        <v>0</v>
      </c>
      <c r="AA80" s="5">
        <v>1</v>
      </c>
      <c r="AB80" s="5">
        <v>0</v>
      </c>
    </row>
    <row r="81" spans="1:206" x14ac:dyDescent="0.2">
      <c r="A81" s="5">
        <v>50</v>
      </c>
      <c r="B81" s="5">
        <v>0</v>
      </c>
      <c r="C81" s="5">
        <v>0</v>
      </c>
      <c r="D81" s="5">
        <v>1</v>
      </c>
      <c r="E81" s="5">
        <v>230</v>
      </c>
      <c r="F81" s="5">
        <f>ROUND(Source!BA61,O81)</f>
        <v>0</v>
      </c>
      <c r="G81" s="5" t="s">
        <v>121</v>
      </c>
      <c r="H81" s="5" t="s">
        <v>122</v>
      </c>
      <c r="I81" s="5"/>
      <c r="J81" s="5"/>
      <c r="K81" s="5">
        <v>230</v>
      </c>
      <c r="L81" s="5">
        <v>19</v>
      </c>
      <c r="M81" s="5">
        <v>3</v>
      </c>
      <c r="N81" s="5" t="s">
        <v>3</v>
      </c>
      <c r="O81" s="5">
        <v>2</v>
      </c>
      <c r="P81" s="5">
        <f>ROUND(Source!ES61,O81)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06" x14ac:dyDescent="0.2">
      <c r="A82" s="5">
        <v>50</v>
      </c>
      <c r="B82" s="5">
        <v>0</v>
      </c>
      <c r="C82" s="5">
        <v>0</v>
      </c>
      <c r="D82" s="5">
        <v>1</v>
      </c>
      <c r="E82" s="5">
        <v>206</v>
      </c>
      <c r="F82" s="5">
        <f>ROUND(Source!T61,O82)</f>
        <v>0</v>
      </c>
      <c r="G82" s="5" t="s">
        <v>123</v>
      </c>
      <c r="H82" s="5" t="s">
        <v>124</v>
      </c>
      <c r="I82" s="5"/>
      <c r="J82" s="5"/>
      <c r="K82" s="5">
        <v>206</v>
      </c>
      <c r="L82" s="5">
        <v>20</v>
      </c>
      <c r="M82" s="5">
        <v>3</v>
      </c>
      <c r="N82" s="5" t="s">
        <v>3</v>
      </c>
      <c r="O82" s="5">
        <v>2</v>
      </c>
      <c r="P82" s="5">
        <f>ROUND(Source!DL61,O82)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06" x14ac:dyDescent="0.2">
      <c r="A83" s="5">
        <v>50</v>
      </c>
      <c r="B83" s="5">
        <v>0</v>
      </c>
      <c r="C83" s="5">
        <v>0</v>
      </c>
      <c r="D83" s="5">
        <v>1</v>
      </c>
      <c r="E83" s="5">
        <v>207</v>
      </c>
      <c r="F83" s="5">
        <f>Source!U61</f>
        <v>292.35436846549999</v>
      </c>
      <c r="G83" s="5" t="s">
        <v>125</v>
      </c>
      <c r="H83" s="5" t="s">
        <v>126</v>
      </c>
      <c r="I83" s="5"/>
      <c r="J83" s="5"/>
      <c r="K83" s="5">
        <v>207</v>
      </c>
      <c r="L83" s="5">
        <v>21</v>
      </c>
      <c r="M83" s="5">
        <v>3</v>
      </c>
      <c r="N83" s="5" t="s">
        <v>3</v>
      </c>
      <c r="O83" s="5">
        <v>-1</v>
      </c>
      <c r="P83" s="5">
        <f>Source!DM61</f>
        <v>292.35436846549999</v>
      </c>
      <c r="Q83" s="5"/>
      <c r="R83" s="5"/>
      <c r="S83" s="5"/>
      <c r="T83" s="5"/>
      <c r="U83" s="5"/>
      <c r="V83" s="5"/>
      <c r="W83" s="5">
        <v>292.35436846549999</v>
      </c>
      <c r="X83" s="5">
        <v>1</v>
      </c>
      <c r="Y83" s="5">
        <v>292.35436846549999</v>
      </c>
      <c r="Z83" s="5">
        <v>292.35436846549999</v>
      </c>
      <c r="AA83" s="5">
        <v>1</v>
      </c>
      <c r="AB83" s="5">
        <v>292.35436846549999</v>
      </c>
    </row>
    <row r="84" spans="1:206" x14ac:dyDescent="0.2">
      <c r="A84" s="5">
        <v>50</v>
      </c>
      <c r="B84" s="5">
        <v>0</v>
      </c>
      <c r="C84" s="5">
        <v>0</v>
      </c>
      <c r="D84" s="5">
        <v>1</v>
      </c>
      <c r="E84" s="5">
        <v>208</v>
      </c>
      <c r="F84" s="5">
        <f>Source!V61</f>
        <v>0</v>
      </c>
      <c r="G84" s="5" t="s">
        <v>127</v>
      </c>
      <c r="H84" s="5" t="s">
        <v>128</v>
      </c>
      <c r="I84" s="5"/>
      <c r="J84" s="5"/>
      <c r="K84" s="5">
        <v>208</v>
      </c>
      <c r="L84" s="5">
        <v>22</v>
      </c>
      <c r="M84" s="5">
        <v>3</v>
      </c>
      <c r="N84" s="5" t="s">
        <v>3</v>
      </c>
      <c r="O84" s="5">
        <v>-1</v>
      </c>
      <c r="P84" s="5">
        <f>Source!DN61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06" x14ac:dyDescent="0.2">
      <c r="A85" s="5">
        <v>50</v>
      </c>
      <c r="B85" s="5">
        <v>0</v>
      </c>
      <c r="C85" s="5">
        <v>0</v>
      </c>
      <c r="D85" s="5">
        <v>1</v>
      </c>
      <c r="E85" s="5">
        <v>209</v>
      </c>
      <c r="F85" s="5">
        <f>ROUND(Source!W61,O85)</f>
        <v>0</v>
      </c>
      <c r="G85" s="5" t="s">
        <v>129</v>
      </c>
      <c r="H85" s="5" t="s">
        <v>130</v>
      </c>
      <c r="I85" s="5"/>
      <c r="J85" s="5"/>
      <c r="K85" s="5">
        <v>209</v>
      </c>
      <c r="L85" s="5">
        <v>23</v>
      </c>
      <c r="M85" s="5">
        <v>3</v>
      </c>
      <c r="N85" s="5" t="s">
        <v>3</v>
      </c>
      <c r="O85" s="5">
        <v>2</v>
      </c>
      <c r="P85" s="5">
        <f>ROUND(Source!DO61,O85)</f>
        <v>0</v>
      </c>
      <c r="Q85" s="5"/>
      <c r="R85" s="5"/>
      <c r="S85" s="5"/>
      <c r="T85" s="5"/>
      <c r="U85" s="5"/>
      <c r="V85" s="5"/>
      <c r="W85" s="5">
        <v>0</v>
      </c>
      <c r="X85" s="5">
        <v>1</v>
      </c>
      <c r="Y85" s="5">
        <v>0</v>
      </c>
      <c r="Z85" s="5">
        <v>0</v>
      </c>
      <c r="AA85" s="5">
        <v>1</v>
      </c>
      <c r="AB85" s="5">
        <v>0</v>
      </c>
    </row>
    <row r="86" spans="1:206" x14ac:dyDescent="0.2">
      <c r="A86" s="5">
        <v>50</v>
      </c>
      <c r="B86" s="5">
        <v>0</v>
      </c>
      <c r="C86" s="5">
        <v>0</v>
      </c>
      <c r="D86" s="5">
        <v>1</v>
      </c>
      <c r="E86" s="5">
        <v>233</v>
      </c>
      <c r="F86" s="5">
        <f>ROUND(Source!BD61,O86)</f>
        <v>0</v>
      </c>
      <c r="G86" s="5" t="s">
        <v>131</v>
      </c>
      <c r="H86" s="5" t="s">
        <v>132</v>
      </c>
      <c r="I86" s="5"/>
      <c r="J86" s="5"/>
      <c r="K86" s="5">
        <v>233</v>
      </c>
      <c r="L86" s="5">
        <v>24</v>
      </c>
      <c r="M86" s="5">
        <v>3</v>
      </c>
      <c r="N86" s="5" t="s">
        <v>3</v>
      </c>
      <c r="O86" s="5">
        <v>2</v>
      </c>
      <c r="P86" s="5">
        <f>ROUND(Source!EV61,O86)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06" x14ac:dyDescent="0.2">
      <c r="A87" s="5">
        <v>50</v>
      </c>
      <c r="B87" s="5">
        <v>0</v>
      </c>
      <c r="C87" s="5">
        <v>0</v>
      </c>
      <c r="D87" s="5">
        <v>1</v>
      </c>
      <c r="E87" s="5">
        <v>210</v>
      </c>
      <c r="F87" s="5">
        <f>ROUND(Source!X61,O87)</f>
        <v>4030.17</v>
      </c>
      <c r="G87" s="5" t="s">
        <v>133</v>
      </c>
      <c r="H87" s="5" t="s">
        <v>134</v>
      </c>
      <c r="I87" s="5"/>
      <c r="J87" s="5"/>
      <c r="K87" s="5">
        <v>210</v>
      </c>
      <c r="L87" s="5">
        <v>25</v>
      </c>
      <c r="M87" s="5">
        <v>3</v>
      </c>
      <c r="N87" s="5" t="s">
        <v>3</v>
      </c>
      <c r="O87" s="5">
        <v>2</v>
      </c>
      <c r="P87" s="5">
        <f>ROUND(Source!DP61,O87)</f>
        <v>221618.84</v>
      </c>
      <c r="Q87" s="5"/>
      <c r="R87" s="5"/>
      <c r="S87" s="5"/>
      <c r="T87" s="5"/>
      <c r="U87" s="5"/>
      <c r="V87" s="5"/>
      <c r="W87" s="5">
        <v>4030.17</v>
      </c>
      <c r="X87" s="5">
        <v>1</v>
      </c>
      <c r="Y87" s="5">
        <v>4030.17</v>
      </c>
      <c r="Z87" s="5">
        <v>221618.84</v>
      </c>
      <c r="AA87" s="5">
        <v>1</v>
      </c>
      <c r="AB87" s="5">
        <v>221618.84</v>
      </c>
    </row>
    <row r="88" spans="1:206" x14ac:dyDescent="0.2">
      <c r="A88" s="5">
        <v>50</v>
      </c>
      <c r="B88" s="5">
        <v>0</v>
      </c>
      <c r="C88" s="5">
        <v>0</v>
      </c>
      <c r="D88" s="5">
        <v>1</v>
      </c>
      <c r="E88" s="5">
        <v>211</v>
      </c>
      <c r="F88" s="5">
        <f>ROUND(Source!Y61,O88)</f>
        <v>2255.41</v>
      </c>
      <c r="G88" s="5" t="s">
        <v>135</v>
      </c>
      <c r="H88" s="5" t="s">
        <v>136</v>
      </c>
      <c r="I88" s="5"/>
      <c r="J88" s="5"/>
      <c r="K88" s="5">
        <v>211</v>
      </c>
      <c r="L88" s="5">
        <v>26</v>
      </c>
      <c r="M88" s="5">
        <v>3</v>
      </c>
      <c r="N88" s="5" t="s">
        <v>3</v>
      </c>
      <c r="O88" s="5">
        <v>2</v>
      </c>
      <c r="P88" s="5">
        <f>ROUND(Source!DQ61,O88)</f>
        <v>124025.21</v>
      </c>
      <c r="Q88" s="5"/>
      <c r="R88" s="5"/>
      <c r="S88" s="5"/>
      <c r="T88" s="5"/>
      <c r="U88" s="5"/>
      <c r="V88" s="5"/>
      <c r="W88" s="5">
        <v>2255.41</v>
      </c>
      <c r="X88" s="5">
        <v>1</v>
      </c>
      <c r="Y88" s="5">
        <v>2255.41</v>
      </c>
      <c r="Z88" s="5">
        <v>124025.21</v>
      </c>
      <c r="AA88" s="5">
        <v>1</v>
      </c>
      <c r="AB88" s="5">
        <v>124025.21</v>
      </c>
    </row>
    <row r="89" spans="1:206" x14ac:dyDescent="0.2">
      <c r="A89" s="5">
        <v>50</v>
      </c>
      <c r="B89" s="5">
        <v>0</v>
      </c>
      <c r="C89" s="5">
        <v>0</v>
      </c>
      <c r="D89" s="5">
        <v>1</v>
      </c>
      <c r="E89" s="5">
        <v>224</v>
      </c>
      <c r="F89" s="5">
        <f>ROUND(Source!AR61,O89)</f>
        <v>88247.3</v>
      </c>
      <c r="G89" s="5" t="s">
        <v>137</v>
      </c>
      <c r="H89" s="5" t="s">
        <v>138</v>
      </c>
      <c r="I89" s="5"/>
      <c r="J89" s="5"/>
      <c r="K89" s="5">
        <v>224</v>
      </c>
      <c r="L89" s="5">
        <v>27</v>
      </c>
      <c r="M89" s="5">
        <v>3</v>
      </c>
      <c r="N89" s="5" t="s">
        <v>3</v>
      </c>
      <c r="O89" s="5">
        <v>2</v>
      </c>
      <c r="P89" s="5">
        <f>ROUND(Source!EJ61,O89)</f>
        <v>688439.5</v>
      </c>
      <c r="Q89" s="5"/>
      <c r="R89" s="5"/>
      <c r="S89" s="5"/>
      <c r="T89" s="5"/>
      <c r="U89" s="5"/>
      <c r="V89" s="5"/>
      <c r="W89" s="5">
        <v>88247.3</v>
      </c>
      <c r="X89" s="5">
        <v>1</v>
      </c>
      <c r="Y89" s="5">
        <v>88247.3</v>
      </c>
      <c r="Z89" s="5">
        <v>688439.5</v>
      </c>
      <c r="AA89" s="5">
        <v>1</v>
      </c>
      <c r="AB89" s="5">
        <v>688439.5</v>
      </c>
    </row>
    <row r="91" spans="1:206" x14ac:dyDescent="0.2">
      <c r="A91" s="3">
        <v>51</v>
      </c>
      <c r="B91" s="3">
        <f>B24</f>
        <v>1</v>
      </c>
      <c r="C91" s="3">
        <f>A24</f>
        <v>4</v>
      </c>
      <c r="D91" s="3">
        <f>ROW(A24)</f>
        <v>24</v>
      </c>
      <c r="E91" s="3"/>
      <c r="F91" s="3" t="str">
        <f>IF(F24&lt;&gt;"",F24,"")</f>
        <v>Новый раздел</v>
      </c>
      <c r="G91" s="3" t="str">
        <f>IF(G24&lt;&gt;"",G24,"")</f>
        <v>Канализация хозяйственно-бытовая (К1) (подвал)</v>
      </c>
      <c r="H91" s="3">
        <v>0</v>
      </c>
      <c r="I91" s="3"/>
      <c r="J91" s="3"/>
      <c r="K91" s="3"/>
      <c r="L91" s="3"/>
      <c r="M91" s="3"/>
      <c r="N91" s="3"/>
      <c r="O91" s="3">
        <f t="shared" ref="O91:T91" si="76">ROUND(O61+AB91,2)</f>
        <v>81961.72</v>
      </c>
      <c r="P91" s="3">
        <f t="shared" si="76"/>
        <v>78192.990000000005</v>
      </c>
      <c r="Q91" s="3">
        <f t="shared" si="76"/>
        <v>82.81</v>
      </c>
      <c r="R91" s="3">
        <f t="shared" si="76"/>
        <v>11.48</v>
      </c>
      <c r="S91" s="3">
        <f t="shared" si="76"/>
        <v>3685.92</v>
      </c>
      <c r="T91" s="3">
        <f t="shared" si="76"/>
        <v>0</v>
      </c>
      <c r="U91" s="3">
        <f>U61+AH91</f>
        <v>292.35436846549999</v>
      </c>
      <c r="V91" s="3">
        <f>V61+AI91</f>
        <v>0</v>
      </c>
      <c r="W91" s="3">
        <f>ROUND(W61+AJ91,2)</f>
        <v>0</v>
      </c>
      <c r="X91" s="3">
        <f>ROUND(X61+AK91,2)</f>
        <v>4030.17</v>
      </c>
      <c r="Y91" s="3">
        <f>ROUND(Y61+AL91,2)</f>
        <v>2255.41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f t="shared" ref="AO91:BD91" si="77">ROUND(AO61+BX91,2)</f>
        <v>0</v>
      </c>
      <c r="AP91" s="3">
        <f t="shared" si="77"/>
        <v>0</v>
      </c>
      <c r="AQ91" s="3">
        <f t="shared" si="77"/>
        <v>0</v>
      </c>
      <c r="AR91" s="3">
        <f t="shared" si="77"/>
        <v>88247.3</v>
      </c>
      <c r="AS91" s="3">
        <f t="shared" si="77"/>
        <v>88247.3</v>
      </c>
      <c r="AT91" s="3">
        <f t="shared" si="77"/>
        <v>0</v>
      </c>
      <c r="AU91" s="3">
        <f t="shared" si="77"/>
        <v>0</v>
      </c>
      <c r="AV91" s="3">
        <f t="shared" si="77"/>
        <v>78192.990000000005</v>
      </c>
      <c r="AW91" s="3">
        <f t="shared" si="77"/>
        <v>78192.990000000005</v>
      </c>
      <c r="AX91" s="3">
        <f t="shared" si="77"/>
        <v>0</v>
      </c>
      <c r="AY91" s="3">
        <f t="shared" si="77"/>
        <v>78192.990000000005</v>
      </c>
      <c r="AZ91" s="3">
        <f t="shared" si="77"/>
        <v>0</v>
      </c>
      <c r="BA91" s="3">
        <f t="shared" si="77"/>
        <v>0</v>
      </c>
      <c r="BB91" s="3">
        <f t="shared" si="77"/>
        <v>0</v>
      </c>
      <c r="BC91" s="3">
        <f t="shared" si="77"/>
        <v>0</v>
      </c>
      <c r="BD91" s="3">
        <f t="shared" si="77"/>
        <v>0</v>
      </c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4">
        <f t="shared" ref="DG91:DL91" si="78">ROUND(DG61+DT91,2)</f>
        <v>342795.45</v>
      </c>
      <c r="DH91" s="4">
        <f t="shared" si="78"/>
        <v>138807.06</v>
      </c>
      <c r="DI91" s="4">
        <f t="shared" si="78"/>
        <v>1299.6400000000001</v>
      </c>
      <c r="DJ91" s="4">
        <f t="shared" si="78"/>
        <v>631.28</v>
      </c>
      <c r="DK91" s="4">
        <f t="shared" si="78"/>
        <v>202688.75</v>
      </c>
      <c r="DL91" s="4">
        <f t="shared" si="78"/>
        <v>0</v>
      </c>
      <c r="DM91" s="4">
        <f>DM61+DZ91</f>
        <v>292.35436846549999</v>
      </c>
      <c r="DN91" s="4">
        <f>DN61+EA91</f>
        <v>0</v>
      </c>
      <c r="DO91" s="4">
        <f>ROUND(DO61+EB91,2)</f>
        <v>0</v>
      </c>
      <c r="DP91" s="4">
        <f>ROUND(DP61+EC91,2)</f>
        <v>221618.84</v>
      </c>
      <c r="DQ91" s="4">
        <f>ROUND(DQ61+ED91,2)</f>
        <v>124025.21</v>
      </c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>
        <f t="shared" ref="EG91:EV91" si="79">ROUND(EG61+FP91,2)</f>
        <v>0</v>
      </c>
      <c r="EH91" s="4">
        <f t="shared" si="79"/>
        <v>0</v>
      </c>
      <c r="EI91" s="4">
        <f t="shared" si="79"/>
        <v>0</v>
      </c>
      <c r="EJ91" s="4">
        <f t="shared" si="79"/>
        <v>688439.5</v>
      </c>
      <c r="EK91" s="4">
        <f t="shared" si="79"/>
        <v>688439.5</v>
      </c>
      <c r="EL91" s="4">
        <f t="shared" si="79"/>
        <v>0</v>
      </c>
      <c r="EM91" s="4">
        <f t="shared" si="79"/>
        <v>0</v>
      </c>
      <c r="EN91" s="4">
        <f t="shared" si="79"/>
        <v>138807.06</v>
      </c>
      <c r="EO91" s="4">
        <f t="shared" si="79"/>
        <v>138807.06</v>
      </c>
      <c r="EP91" s="4">
        <f t="shared" si="79"/>
        <v>0</v>
      </c>
      <c r="EQ91" s="4">
        <f t="shared" si="79"/>
        <v>138807.06</v>
      </c>
      <c r="ER91" s="4">
        <f t="shared" si="79"/>
        <v>0</v>
      </c>
      <c r="ES91" s="4">
        <f t="shared" si="79"/>
        <v>0</v>
      </c>
      <c r="ET91" s="4">
        <f t="shared" si="79"/>
        <v>0</v>
      </c>
      <c r="EU91" s="4">
        <f t="shared" si="79"/>
        <v>0</v>
      </c>
      <c r="EV91" s="4">
        <f t="shared" si="79"/>
        <v>0</v>
      </c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>
        <v>0</v>
      </c>
    </row>
    <row r="93" spans="1:206" x14ac:dyDescent="0.2">
      <c r="A93" s="5">
        <v>50</v>
      </c>
      <c r="B93" s="5">
        <v>0</v>
      </c>
      <c r="C93" s="5">
        <v>0</v>
      </c>
      <c r="D93" s="5">
        <v>1</v>
      </c>
      <c r="E93" s="5">
        <v>201</v>
      </c>
      <c r="F93" s="5">
        <f>ROUND(Source!O91,O93)</f>
        <v>81961.72</v>
      </c>
      <c r="G93" s="5" t="s">
        <v>85</v>
      </c>
      <c r="H93" s="5" t="s">
        <v>86</v>
      </c>
      <c r="I93" s="5"/>
      <c r="J93" s="5"/>
      <c r="K93" s="5">
        <v>201</v>
      </c>
      <c r="L93" s="5">
        <v>1</v>
      </c>
      <c r="M93" s="5">
        <v>3</v>
      </c>
      <c r="N93" s="5" t="s">
        <v>3</v>
      </c>
      <c r="O93" s="5">
        <v>2</v>
      </c>
      <c r="P93" s="5">
        <f>ROUND(Source!DG91,O93)</f>
        <v>342795.45</v>
      </c>
      <c r="Q93" s="5"/>
      <c r="R93" s="5"/>
      <c r="S93" s="5"/>
      <c r="T93" s="5"/>
      <c r="U93" s="5"/>
      <c r="V93" s="5"/>
      <c r="W93" s="5">
        <v>81961.72</v>
      </c>
      <c r="X93" s="5">
        <v>1</v>
      </c>
      <c r="Y93" s="5">
        <v>81961.72</v>
      </c>
      <c r="Z93" s="5">
        <v>342795.45</v>
      </c>
      <c r="AA93" s="5">
        <v>1</v>
      </c>
      <c r="AB93" s="5">
        <v>342795.45</v>
      </c>
    </row>
    <row r="94" spans="1:206" x14ac:dyDescent="0.2">
      <c r="A94" s="5">
        <v>50</v>
      </c>
      <c r="B94" s="5">
        <v>0</v>
      </c>
      <c r="C94" s="5">
        <v>0</v>
      </c>
      <c r="D94" s="5">
        <v>1</v>
      </c>
      <c r="E94" s="5">
        <v>202</v>
      </c>
      <c r="F94" s="5">
        <f>ROUND(Source!P91,O94)</f>
        <v>78192.990000000005</v>
      </c>
      <c r="G94" s="5" t="s">
        <v>87</v>
      </c>
      <c r="H94" s="5" t="s">
        <v>88</v>
      </c>
      <c r="I94" s="5"/>
      <c r="J94" s="5"/>
      <c r="K94" s="5">
        <v>202</v>
      </c>
      <c r="L94" s="5">
        <v>2</v>
      </c>
      <c r="M94" s="5">
        <v>3</v>
      </c>
      <c r="N94" s="5" t="s">
        <v>3</v>
      </c>
      <c r="O94" s="5">
        <v>2</v>
      </c>
      <c r="P94" s="5">
        <f>ROUND(Source!DH91,O94)</f>
        <v>138807.06</v>
      </c>
      <c r="Q94" s="5"/>
      <c r="R94" s="5"/>
      <c r="S94" s="5"/>
      <c r="T94" s="5"/>
      <c r="U94" s="5"/>
      <c r="V94" s="5"/>
      <c r="W94" s="5">
        <v>78192.990000000005</v>
      </c>
      <c r="X94" s="5">
        <v>1</v>
      </c>
      <c r="Y94" s="5">
        <v>78192.990000000005</v>
      </c>
      <c r="Z94" s="5">
        <v>138807.06</v>
      </c>
      <c r="AA94" s="5">
        <v>1</v>
      </c>
      <c r="AB94" s="5">
        <v>138807.06</v>
      </c>
    </row>
    <row r="95" spans="1:206" x14ac:dyDescent="0.2">
      <c r="A95" s="5">
        <v>50</v>
      </c>
      <c r="B95" s="5">
        <v>0</v>
      </c>
      <c r="C95" s="5">
        <v>0</v>
      </c>
      <c r="D95" s="5">
        <v>1</v>
      </c>
      <c r="E95" s="5">
        <v>222</v>
      </c>
      <c r="F95" s="5">
        <f>ROUND(Source!AO91,O95)</f>
        <v>0</v>
      </c>
      <c r="G95" s="5" t="s">
        <v>89</v>
      </c>
      <c r="H95" s="5" t="s">
        <v>90</v>
      </c>
      <c r="I95" s="5"/>
      <c r="J95" s="5"/>
      <c r="K95" s="5">
        <v>222</v>
      </c>
      <c r="L95" s="5">
        <v>3</v>
      </c>
      <c r="M95" s="5">
        <v>3</v>
      </c>
      <c r="N95" s="5" t="s">
        <v>3</v>
      </c>
      <c r="O95" s="5">
        <v>2</v>
      </c>
      <c r="P95" s="5">
        <f>ROUND(Source!EG91,O95)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6" spans="1:206" x14ac:dyDescent="0.2">
      <c r="A96" s="5">
        <v>50</v>
      </c>
      <c r="B96" s="5">
        <v>0</v>
      </c>
      <c r="C96" s="5">
        <v>0</v>
      </c>
      <c r="D96" s="5">
        <v>1</v>
      </c>
      <c r="E96" s="5">
        <v>225</v>
      </c>
      <c r="F96" s="5">
        <f>ROUND(Source!AV91,O96)</f>
        <v>78192.990000000005</v>
      </c>
      <c r="G96" s="5" t="s">
        <v>91</v>
      </c>
      <c r="H96" s="5" t="s">
        <v>92</v>
      </c>
      <c r="I96" s="5"/>
      <c r="J96" s="5"/>
      <c r="K96" s="5">
        <v>225</v>
      </c>
      <c r="L96" s="5">
        <v>4</v>
      </c>
      <c r="M96" s="5">
        <v>3</v>
      </c>
      <c r="N96" s="5" t="s">
        <v>3</v>
      </c>
      <c r="O96" s="5">
        <v>2</v>
      </c>
      <c r="P96" s="5">
        <f>ROUND(Source!EN91,O96)</f>
        <v>138807.06</v>
      </c>
      <c r="Q96" s="5"/>
      <c r="R96" s="5"/>
      <c r="S96" s="5"/>
      <c r="T96" s="5"/>
      <c r="U96" s="5"/>
      <c r="V96" s="5"/>
      <c r="W96" s="5">
        <v>78192.990000000005</v>
      </c>
      <c r="X96" s="5">
        <v>1</v>
      </c>
      <c r="Y96" s="5">
        <v>78192.990000000005</v>
      </c>
      <c r="Z96" s="5">
        <v>138807.06</v>
      </c>
      <c r="AA96" s="5">
        <v>1</v>
      </c>
      <c r="AB96" s="5">
        <v>138807.06</v>
      </c>
    </row>
    <row r="97" spans="1:28" x14ac:dyDescent="0.2">
      <c r="A97" s="5">
        <v>50</v>
      </c>
      <c r="B97" s="5">
        <v>0</v>
      </c>
      <c r="C97" s="5">
        <v>0</v>
      </c>
      <c r="D97" s="5">
        <v>1</v>
      </c>
      <c r="E97" s="5">
        <v>226</v>
      </c>
      <c r="F97" s="5">
        <f>ROUND(Source!AW91,O97)</f>
        <v>78192.990000000005</v>
      </c>
      <c r="G97" s="5" t="s">
        <v>93</v>
      </c>
      <c r="H97" s="5" t="s">
        <v>94</v>
      </c>
      <c r="I97" s="5"/>
      <c r="J97" s="5"/>
      <c r="K97" s="5">
        <v>226</v>
      </c>
      <c r="L97" s="5">
        <v>5</v>
      </c>
      <c r="M97" s="5">
        <v>3</v>
      </c>
      <c r="N97" s="5" t="s">
        <v>3</v>
      </c>
      <c r="O97" s="5">
        <v>2</v>
      </c>
      <c r="P97" s="5">
        <f>ROUND(Source!EO91,O97)</f>
        <v>138807.06</v>
      </c>
      <c r="Q97" s="5"/>
      <c r="R97" s="5"/>
      <c r="S97" s="5"/>
      <c r="T97" s="5"/>
      <c r="U97" s="5"/>
      <c r="V97" s="5"/>
      <c r="W97" s="5">
        <v>78192.990000000005</v>
      </c>
      <c r="X97" s="5">
        <v>1</v>
      </c>
      <c r="Y97" s="5">
        <v>78192.990000000005</v>
      </c>
      <c r="Z97" s="5">
        <v>138807.06</v>
      </c>
      <c r="AA97" s="5">
        <v>1</v>
      </c>
      <c r="AB97" s="5">
        <v>138807.06</v>
      </c>
    </row>
    <row r="98" spans="1:28" x14ac:dyDescent="0.2">
      <c r="A98" s="5">
        <v>50</v>
      </c>
      <c r="B98" s="5">
        <v>0</v>
      </c>
      <c r="C98" s="5">
        <v>0</v>
      </c>
      <c r="D98" s="5">
        <v>1</v>
      </c>
      <c r="E98" s="5">
        <v>227</v>
      </c>
      <c r="F98" s="5">
        <f>ROUND(Source!AX91,O98)</f>
        <v>0</v>
      </c>
      <c r="G98" s="5" t="s">
        <v>95</v>
      </c>
      <c r="H98" s="5" t="s">
        <v>96</v>
      </c>
      <c r="I98" s="5"/>
      <c r="J98" s="5"/>
      <c r="K98" s="5">
        <v>227</v>
      </c>
      <c r="L98" s="5">
        <v>6</v>
      </c>
      <c r="M98" s="5">
        <v>3</v>
      </c>
      <c r="N98" s="5" t="s">
        <v>3</v>
      </c>
      <c r="O98" s="5">
        <v>2</v>
      </c>
      <c r="P98" s="5">
        <f>ROUND(Source!EP91,O98)</f>
        <v>0</v>
      </c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>
        <v>0</v>
      </c>
      <c r="AA98" s="5">
        <v>1</v>
      </c>
      <c r="AB98" s="5">
        <v>0</v>
      </c>
    </row>
    <row r="99" spans="1:28" x14ac:dyDescent="0.2">
      <c r="A99" s="5">
        <v>50</v>
      </c>
      <c r="B99" s="5">
        <v>0</v>
      </c>
      <c r="C99" s="5">
        <v>0</v>
      </c>
      <c r="D99" s="5">
        <v>1</v>
      </c>
      <c r="E99" s="5">
        <v>228</v>
      </c>
      <c r="F99" s="5">
        <f>ROUND(Source!AY91,O99)</f>
        <v>78192.990000000005</v>
      </c>
      <c r="G99" s="5" t="s">
        <v>97</v>
      </c>
      <c r="H99" s="5" t="s">
        <v>98</v>
      </c>
      <c r="I99" s="5"/>
      <c r="J99" s="5"/>
      <c r="K99" s="5">
        <v>228</v>
      </c>
      <c r="L99" s="5">
        <v>7</v>
      </c>
      <c r="M99" s="5">
        <v>3</v>
      </c>
      <c r="N99" s="5" t="s">
        <v>3</v>
      </c>
      <c r="O99" s="5">
        <v>2</v>
      </c>
      <c r="P99" s="5">
        <f>ROUND(Source!EQ91,O99)</f>
        <v>138807.06</v>
      </c>
      <c r="Q99" s="5"/>
      <c r="R99" s="5"/>
      <c r="S99" s="5"/>
      <c r="T99" s="5"/>
      <c r="U99" s="5"/>
      <c r="V99" s="5"/>
      <c r="W99" s="5">
        <v>78192.990000000005</v>
      </c>
      <c r="X99" s="5">
        <v>1</v>
      </c>
      <c r="Y99" s="5">
        <v>78192.990000000005</v>
      </c>
      <c r="Z99" s="5">
        <v>138807.06</v>
      </c>
      <c r="AA99" s="5">
        <v>1</v>
      </c>
      <c r="AB99" s="5">
        <v>138807.06</v>
      </c>
    </row>
    <row r="100" spans="1:28" x14ac:dyDescent="0.2">
      <c r="A100" s="5">
        <v>50</v>
      </c>
      <c r="B100" s="5">
        <v>0</v>
      </c>
      <c r="C100" s="5">
        <v>0</v>
      </c>
      <c r="D100" s="5">
        <v>1</v>
      </c>
      <c r="E100" s="5">
        <v>216</v>
      </c>
      <c r="F100" s="5">
        <f>ROUND(Source!AP91,O100)</f>
        <v>0</v>
      </c>
      <c r="G100" s="5" t="s">
        <v>99</v>
      </c>
      <c r="H100" s="5" t="s">
        <v>100</v>
      </c>
      <c r="I100" s="5"/>
      <c r="J100" s="5"/>
      <c r="K100" s="5">
        <v>216</v>
      </c>
      <c r="L100" s="5">
        <v>8</v>
      </c>
      <c r="M100" s="5">
        <v>3</v>
      </c>
      <c r="N100" s="5" t="s">
        <v>3</v>
      </c>
      <c r="O100" s="5">
        <v>2</v>
      </c>
      <c r="P100" s="5">
        <f>ROUND(Source!EH91,O100)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8" x14ac:dyDescent="0.2">
      <c r="A101" s="5">
        <v>50</v>
      </c>
      <c r="B101" s="5">
        <v>0</v>
      </c>
      <c r="C101" s="5">
        <v>0</v>
      </c>
      <c r="D101" s="5">
        <v>1</v>
      </c>
      <c r="E101" s="5">
        <v>223</v>
      </c>
      <c r="F101" s="5">
        <f>ROUND(Source!AQ91,O101)</f>
        <v>0</v>
      </c>
      <c r="G101" s="5" t="s">
        <v>101</v>
      </c>
      <c r="H101" s="5" t="s">
        <v>102</v>
      </c>
      <c r="I101" s="5"/>
      <c r="J101" s="5"/>
      <c r="K101" s="5">
        <v>223</v>
      </c>
      <c r="L101" s="5">
        <v>9</v>
      </c>
      <c r="M101" s="5">
        <v>3</v>
      </c>
      <c r="N101" s="5" t="s">
        <v>3</v>
      </c>
      <c r="O101" s="5">
        <v>2</v>
      </c>
      <c r="P101" s="5">
        <f>ROUND(Source!EI91,O101)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8" x14ac:dyDescent="0.2">
      <c r="A102" s="5">
        <v>50</v>
      </c>
      <c r="B102" s="5">
        <v>0</v>
      </c>
      <c r="C102" s="5">
        <v>0</v>
      </c>
      <c r="D102" s="5">
        <v>1</v>
      </c>
      <c r="E102" s="5">
        <v>229</v>
      </c>
      <c r="F102" s="5">
        <f>ROUND(Source!AZ91,O102)</f>
        <v>0</v>
      </c>
      <c r="G102" s="5" t="s">
        <v>103</v>
      </c>
      <c r="H102" s="5" t="s">
        <v>104</v>
      </c>
      <c r="I102" s="5"/>
      <c r="J102" s="5"/>
      <c r="K102" s="5">
        <v>229</v>
      </c>
      <c r="L102" s="5">
        <v>10</v>
      </c>
      <c r="M102" s="5">
        <v>3</v>
      </c>
      <c r="N102" s="5" t="s">
        <v>3</v>
      </c>
      <c r="O102" s="5">
        <v>2</v>
      </c>
      <c r="P102" s="5">
        <f>ROUND(Source!ER91,O102)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8" x14ac:dyDescent="0.2">
      <c r="A103" s="5">
        <v>50</v>
      </c>
      <c r="B103" s="5">
        <v>0</v>
      </c>
      <c r="C103" s="5">
        <v>0</v>
      </c>
      <c r="D103" s="5">
        <v>1</v>
      </c>
      <c r="E103" s="5">
        <v>203</v>
      </c>
      <c r="F103" s="5">
        <f>ROUND(Source!Q91,O103)</f>
        <v>82.81</v>
      </c>
      <c r="G103" s="5" t="s">
        <v>105</v>
      </c>
      <c r="H103" s="5" t="s">
        <v>106</v>
      </c>
      <c r="I103" s="5"/>
      <c r="J103" s="5"/>
      <c r="K103" s="5">
        <v>203</v>
      </c>
      <c r="L103" s="5">
        <v>11</v>
      </c>
      <c r="M103" s="5">
        <v>3</v>
      </c>
      <c r="N103" s="5" t="s">
        <v>3</v>
      </c>
      <c r="O103" s="5">
        <v>2</v>
      </c>
      <c r="P103" s="5">
        <f>ROUND(Source!DI91,O103)</f>
        <v>1299.6400000000001</v>
      </c>
      <c r="Q103" s="5"/>
      <c r="R103" s="5"/>
      <c r="S103" s="5"/>
      <c r="T103" s="5"/>
      <c r="U103" s="5"/>
      <c r="V103" s="5"/>
      <c r="W103" s="5">
        <v>82.81</v>
      </c>
      <c r="X103" s="5">
        <v>1</v>
      </c>
      <c r="Y103" s="5">
        <v>82.81</v>
      </c>
      <c r="Z103" s="5">
        <v>1299.6400000000001</v>
      </c>
      <c r="AA103" s="5">
        <v>1</v>
      </c>
      <c r="AB103" s="5">
        <v>1299.6400000000001</v>
      </c>
    </row>
    <row r="104" spans="1:28" x14ac:dyDescent="0.2">
      <c r="A104" s="5">
        <v>50</v>
      </c>
      <c r="B104" s="5">
        <v>0</v>
      </c>
      <c r="C104" s="5">
        <v>0</v>
      </c>
      <c r="D104" s="5">
        <v>1</v>
      </c>
      <c r="E104" s="5">
        <v>231</v>
      </c>
      <c r="F104" s="5">
        <f>ROUND(Source!BB91,O104)</f>
        <v>0</v>
      </c>
      <c r="G104" s="5" t="s">
        <v>107</v>
      </c>
      <c r="H104" s="5" t="s">
        <v>108</v>
      </c>
      <c r="I104" s="5"/>
      <c r="J104" s="5"/>
      <c r="K104" s="5">
        <v>231</v>
      </c>
      <c r="L104" s="5">
        <v>12</v>
      </c>
      <c r="M104" s="5">
        <v>3</v>
      </c>
      <c r="N104" s="5" t="s">
        <v>3</v>
      </c>
      <c r="O104" s="5">
        <v>2</v>
      </c>
      <c r="P104" s="5">
        <f>ROUND(Source!ET91,O104)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8" x14ac:dyDescent="0.2">
      <c r="A105" s="5">
        <v>50</v>
      </c>
      <c r="B105" s="5">
        <v>0</v>
      </c>
      <c r="C105" s="5">
        <v>0</v>
      </c>
      <c r="D105" s="5">
        <v>1</v>
      </c>
      <c r="E105" s="5">
        <v>204</v>
      </c>
      <c r="F105" s="5">
        <f>ROUND(Source!R91,O105)</f>
        <v>11.48</v>
      </c>
      <c r="G105" s="5" t="s">
        <v>109</v>
      </c>
      <c r="H105" s="5" t="s">
        <v>110</v>
      </c>
      <c r="I105" s="5"/>
      <c r="J105" s="5"/>
      <c r="K105" s="5">
        <v>204</v>
      </c>
      <c r="L105" s="5">
        <v>13</v>
      </c>
      <c r="M105" s="5">
        <v>3</v>
      </c>
      <c r="N105" s="5" t="s">
        <v>3</v>
      </c>
      <c r="O105" s="5">
        <v>2</v>
      </c>
      <c r="P105" s="5">
        <f>ROUND(Source!DJ91,O105)</f>
        <v>631.28</v>
      </c>
      <c r="Q105" s="5"/>
      <c r="R105" s="5"/>
      <c r="S105" s="5"/>
      <c r="T105" s="5"/>
      <c r="U105" s="5"/>
      <c r="V105" s="5"/>
      <c r="W105" s="5">
        <v>11.48</v>
      </c>
      <c r="X105" s="5">
        <v>1</v>
      </c>
      <c r="Y105" s="5">
        <v>11.48</v>
      </c>
      <c r="Z105" s="5">
        <v>631.28</v>
      </c>
      <c r="AA105" s="5">
        <v>1</v>
      </c>
      <c r="AB105" s="5">
        <v>631.28</v>
      </c>
    </row>
    <row r="106" spans="1:28" x14ac:dyDescent="0.2">
      <c r="A106" s="5">
        <v>50</v>
      </c>
      <c r="B106" s="5">
        <v>0</v>
      </c>
      <c r="C106" s="5">
        <v>0</v>
      </c>
      <c r="D106" s="5">
        <v>1</v>
      </c>
      <c r="E106" s="5">
        <v>205</v>
      </c>
      <c r="F106" s="5">
        <f>ROUND(Source!S91,O106)</f>
        <v>3685.92</v>
      </c>
      <c r="G106" s="5" t="s">
        <v>111</v>
      </c>
      <c r="H106" s="5" t="s">
        <v>112</v>
      </c>
      <c r="I106" s="5"/>
      <c r="J106" s="5"/>
      <c r="K106" s="5">
        <v>205</v>
      </c>
      <c r="L106" s="5">
        <v>14</v>
      </c>
      <c r="M106" s="5">
        <v>3</v>
      </c>
      <c r="N106" s="5" t="s">
        <v>3</v>
      </c>
      <c r="O106" s="5">
        <v>2</v>
      </c>
      <c r="P106" s="5">
        <f>ROUND(Source!DK91,O106)</f>
        <v>202688.75</v>
      </c>
      <c r="Q106" s="5"/>
      <c r="R106" s="5"/>
      <c r="S106" s="5"/>
      <c r="T106" s="5"/>
      <c r="U106" s="5"/>
      <c r="V106" s="5"/>
      <c r="W106" s="5">
        <v>3685.92</v>
      </c>
      <c r="X106" s="5">
        <v>1</v>
      </c>
      <c r="Y106" s="5">
        <v>3685.92</v>
      </c>
      <c r="Z106" s="5">
        <v>202688.75</v>
      </c>
      <c r="AA106" s="5">
        <v>1</v>
      </c>
      <c r="AB106" s="5">
        <v>202688.75</v>
      </c>
    </row>
    <row r="107" spans="1:28" x14ac:dyDescent="0.2">
      <c r="A107" s="5">
        <v>50</v>
      </c>
      <c r="B107" s="5">
        <v>0</v>
      </c>
      <c r="C107" s="5">
        <v>0</v>
      </c>
      <c r="D107" s="5">
        <v>1</v>
      </c>
      <c r="E107" s="5">
        <v>232</v>
      </c>
      <c r="F107" s="5">
        <f>ROUND(Source!BC91,O107)</f>
        <v>0</v>
      </c>
      <c r="G107" s="5" t="s">
        <v>113</v>
      </c>
      <c r="H107" s="5" t="s">
        <v>114</v>
      </c>
      <c r="I107" s="5"/>
      <c r="J107" s="5"/>
      <c r="K107" s="5">
        <v>232</v>
      </c>
      <c r="L107" s="5">
        <v>15</v>
      </c>
      <c r="M107" s="5">
        <v>3</v>
      </c>
      <c r="N107" s="5" t="s">
        <v>3</v>
      </c>
      <c r="O107" s="5">
        <v>2</v>
      </c>
      <c r="P107" s="5">
        <f>ROUND(Source!EU91,O107)</f>
        <v>0</v>
      </c>
      <c r="Q107" s="5"/>
      <c r="R107" s="5"/>
      <c r="S107" s="5"/>
      <c r="T107" s="5"/>
      <c r="U107" s="5"/>
      <c r="V107" s="5"/>
      <c r="W107" s="5">
        <v>0</v>
      </c>
      <c r="X107" s="5">
        <v>1</v>
      </c>
      <c r="Y107" s="5">
        <v>0</v>
      </c>
      <c r="Z107" s="5">
        <v>0</v>
      </c>
      <c r="AA107" s="5">
        <v>1</v>
      </c>
      <c r="AB107" s="5">
        <v>0</v>
      </c>
    </row>
    <row r="108" spans="1:28" x14ac:dyDescent="0.2">
      <c r="A108" s="5">
        <v>50</v>
      </c>
      <c r="B108" s="5">
        <v>0</v>
      </c>
      <c r="C108" s="5">
        <v>0</v>
      </c>
      <c r="D108" s="5">
        <v>1</v>
      </c>
      <c r="E108" s="5">
        <v>214</v>
      </c>
      <c r="F108" s="5">
        <f>ROUND(Source!AS91,O108)</f>
        <v>88247.3</v>
      </c>
      <c r="G108" s="5" t="s">
        <v>115</v>
      </c>
      <c r="H108" s="5" t="s">
        <v>116</v>
      </c>
      <c r="I108" s="5"/>
      <c r="J108" s="5"/>
      <c r="K108" s="5">
        <v>214</v>
      </c>
      <c r="L108" s="5">
        <v>16</v>
      </c>
      <c r="M108" s="5">
        <v>3</v>
      </c>
      <c r="N108" s="5" t="s">
        <v>3</v>
      </c>
      <c r="O108" s="5">
        <v>2</v>
      </c>
      <c r="P108" s="5">
        <f>ROUND(Source!EK91,O108)</f>
        <v>688439.5</v>
      </c>
      <c r="Q108" s="5"/>
      <c r="R108" s="5"/>
      <c r="S108" s="5"/>
      <c r="T108" s="5"/>
      <c r="U108" s="5"/>
      <c r="V108" s="5"/>
      <c r="W108" s="5">
        <v>88247.3</v>
      </c>
      <c r="X108" s="5">
        <v>1</v>
      </c>
      <c r="Y108" s="5">
        <v>88247.3</v>
      </c>
      <c r="Z108" s="5">
        <v>688439.5</v>
      </c>
      <c r="AA108" s="5">
        <v>1</v>
      </c>
      <c r="AB108" s="5">
        <v>688439.5</v>
      </c>
    </row>
    <row r="109" spans="1:28" x14ac:dyDescent="0.2">
      <c r="A109" s="5">
        <v>50</v>
      </c>
      <c r="B109" s="5">
        <v>0</v>
      </c>
      <c r="C109" s="5">
        <v>0</v>
      </c>
      <c r="D109" s="5">
        <v>1</v>
      </c>
      <c r="E109" s="5">
        <v>215</v>
      </c>
      <c r="F109" s="5">
        <f>ROUND(Source!AT91,O109)</f>
        <v>0</v>
      </c>
      <c r="G109" s="5" t="s">
        <v>117</v>
      </c>
      <c r="H109" s="5" t="s">
        <v>118</v>
      </c>
      <c r="I109" s="5"/>
      <c r="J109" s="5"/>
      <c r="K109" s="5">
        <v>215</v>
      </c>
      <c r="L109" s="5">
        <v>17</v>
      </c>
      <c r="M109" s="5">
        <v>3</v>
      </c>
      <c r="N109" s="5" t="s">
        <v>3</v>
      </c>
      <c r="O109" s="5">
        <v>2</v>
      </c>
      <c r="P109" s="5">
        <f>ROUND(Source!EL91,O109)</f>
        <v>0</v>
      </c>
      <c r="Q109" s="5"/>
      <c r="R109" s="5"/>
      <c r="S109" s="5"/>
      <c r="T109" s="5"/>
      <c r="U109" s="5"/>
      <c r="V109" s="5"/>
      <c r="W109" s="5">
        <v>0</v>
      </c>
      <c r="X109" s="5">
        <v>1</v>
      </c>
      <c r="Y109" s="5">
        <v>0</v>
      </c>
      <c r="Z109" s="5">
        <v>0</v>
      </c>
      <c r="AA109" s="5">
        <v>1</v>
      </c>
      <c r="AB109" s="5">
        <v>0</v>
      </c>
    </row>
    <row r="110" spans="1:28" x14ac:dyDescent="0.2">
      <c r="A110" s="5">
        <v>50</v>
      </c>
      <c r="B110" s="5">
        <v>0</v>
      </c>
      <c r="C110" s="5">
        <v>0</v>
      </c>
      <c r="D110" s="5">
        <v>1</v>
      </c>
      <c r="E110" s="5">
        <v>217</v>
      </c>
      <c r="F110" s="5">
        <f>ROUND(Source!AU91,O110)</f>
        <v>0</v>
      </c>
      <c r="G110" s="5" t="s">
        <v>119</v>
      </c>
      <c r="H110" s="5" t="s">
        <v>120</v>
      </c>
      <c r="I110" s="5"/>
      <c r="J110" s="5"/>
      <c r="K110" s="5">
        <v>217</v>
      </c>
      <c r="L110" s="5">
        <v>18</v>
      </c>
      <c r="M110" s="5">
        <v>3</v>
      </c>
      <c r="N110" s="5" t="s">
        <v>3</v>
      </c>
      <c r="O110" s="5">
        <v>2</v>
      </c>
      <c r="P110" s="5">
        <f>ROUND(Source!EM91,O110)</f>
        <v>0</v>
      </c>
      <c r="Q110" s="5"/>
      <c r="R110" s="5"/>
      <c r="S110" s="5"/>
      <c r="T110" s="5"/>
      <c r="U110" s="5"/>
      <c r="V110" s="5"/>
      <c r="W110" s="5">
        <v>0</v>
      </c>
      <c r="X110" s="5">
        <v>1</v>
      </c>
      <c r="Y110" s="5">
        <v>0</v>
      </c>
      <c r="Z110" s="5">
        <v>0</v>
      </c>
      <c r="AA110" s="5">
        <v>1</v>
      </c>
      <c r="AB110" s="5">
        <v>0</v>
      </c>
    </row>
    <row r="111" spans="1:28" x14ac:dyDescent="0.2">
      <c r="A111" s="5">
        <v>50</v>
      </c>
      <c r="B111" s="5">
        <v>0</v>
      </c>
      <c r="C111" s="5">
        <v>0</v>
      </c>
      <c r="D111" s="5">
        <v>1</v>
      </c>
      <c r="E111" s="5">
        <v>230</v>
      </c>
      <c r="F111" s="5">
        <f>ROUND(Source!BA91,O111)</f>
        <v>0</v>
      </c>
      <c r="G111" s="5" t="s">
        <v>121</v>
      </c>
      <c r="H111" s="5" t="s">
        <v>122</v>
      </c>
      <c r="I111" s="5"/>
      <c r="J111" s="5"/>
      <c r="K111" s="5">
        <v>230</v>
      </c>
      <c r="L111" s="5">
        <v>19</v>
      </c>
      <c r="M111" s="5">
        <v>3</v>
      </c>
      <c r="N111" s="5" t="s">
        <v>3</v>
      </c>
      <c r="O111" s="5">
        <v>2</v>
      </c>
      <c r="P111" s="5">
        <f>ROUND(Source!ES91,O111)</f>
        <v>0</v>
      </c>
      <c r="Q111" s="5"/>
      <c r="R111" s="5"/>
      <c r="S111" s="5"/>
      <c r="T111" s="5"/>
      <c r="U111" s="5"/>
      <c r="V111" s="5"/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</row>
    <row r="112" spans="1:28" x14ac:dyDescent="0.2">
      <c r="A112" s="5">
        <v>50</v>
      </c>
      <c r="B112" s="5">
        <v>0</v>
      </c>
      <c r="C112" s="5">
        <v>0</v>
      </c>
      <c r="D112" s="5">
        <v>1</v>
      </c>
      <c r="E112" s="5">
        <v>206</v>
      </c>
      <c r="F112" s="5">
        <f>ROUND(Source!T91,O112)</f>
        <v>0</v>
      </c>
      <c r="G112" s="5" t="s">
        <v>123</v>
      </c>
      <c r="H112" s="5" t="s">
        <v>124</v>
      </c>
      <c r="I112" s="5"/>
      <c r="J112" s="5"/>
      <c r="K112" s="5">
        <v>206</v>
      </c>
      <c r="L112" s="5">
        <v>20</v>
      </c>
      <c r="M112" s="5">
        <v>3</v>
      </c>
      <c r="N112" s="5" t="s">
        <v>3</v>
      </c>
      <c r="O112" s="5">
        <v>2</v>
      </c>
      <c r="P112" s="5">
        <f>ROUND(Source!DL91,O112)</f>
        <v>0</v>
      </c>
      <c r="Q112" s="5"/>
      <c r="R112" s="5"/>
      <c r="S112" s="5"/>
      <c r="T112" s="5"/>
      <c r="U112" s="5"/>
      <c r="V112" s="5"/>
      <c r="W112" s="5">
        <v>0</v>
      </c>
      <c r="X112" s="5">
        <v>1</v>
      </c>
      <c r="Y112" s="5">
        <v>0</v>
      </c>
      <c r="Z112" s="5">
        <v>0</v>
      </c>
      <c r="AA112" s="5">
        <v>1</v>
      </c>
      <c r="AB112" s="5">
        <v>0</v>
      </c>
    </row>
    <row r="113" spans="1:206" x14ac:dyDescent="0.2">
      <c r="A113" s="5">
        <v>50</v>
      </c>
      <c r="B113" s="5">
        <v>0</v>
      </c>
      <c r="C113" s="5">
        <v>0</v>
      </c>
      <c r="D113" s="5">
        <v>1</v>
      </c>
      <c r="E113" s="5">
        <v>207</v>
      </c>
      <c r="F113" s="5">
        <f>Source!U91</f>
        <v>292.35436846549999</v>
      </c>
      <c r="G113" s="5" t="s">
        <v>125</v>
      </c>
      <c r="H113" s="5" t="s">
        <v>126</v>
      </c>
      <c r="I113" s="5"/>
      <c r="J113" s="5"/>
      <c r="K113" s="5">
        <v>207</v>
      </c>
      <c r="L113" s="5">
        <v>21</v>
      </c>
      <c r="M113" s="5">
        <v>3</v>
      </c>
      <c r="N113" s="5" t="s">
        <v>3</v>
      </c>
      <c r="O113" s="5">
        <v>-1</v>
      </c>
      <c r="P113" s="5">
        <f>Source!DM91</f>
        <v>292.35436846549999</v>
      </c>
      <c r="Q113" s="5"/>
      <c r="R113" s="5"/>
      <c r="S113" s="5"/>
      <c r="T113" s="5"/>
      <c r="U113" s="5"/>
      <c r="V113" s="5"/>
      <c r="W113" s="5">
        <v>292.35436846549999</v>
      </c>
      <c r="X113" s="5">
        <v>1</v>
      </c>
      <c r="Y113" s="5">
        <v>292.35436846549999</v>
      </c>
      <c r="Z113" s="5">
        <v>292.35436846549999</v>
      </c>
      <c r="AA113" s="5">
        <v>1</v>
      </c>
      <c r="AB113" s="5">
        <v>292.35436846549999</v>
      </c>
    </row>
    <row r="114" spans="1:206" x14ac:dyDescent="0.2">
      <c r="A114" s="5">
        <v>50</v>
      </c>
      <c r="B114" s="5">
        <v>0</v>
      </c>
      <c r="C114" s="5">
        <v>0</v>
      </c>
      <c r="D114" s="5">
        <v>1</v>
      </c>
      <c r="E114" s="5">
        <v>208</v>
      </c>
      <c r="F114" s="5">
        <f>Source!V91</f>
        <v>0</v>
      </c>
      <c r="G114" s="5" t="s">
        <v>127</v>
      </c>
      <c r="H114" s="5" t="s">
        <v>128</v>
      </c>
      <c r="I114" s="5"/>
      <c r="J114" s="5"/>
      <c r="K114" s="5">
        <v>208</v>
      </c>
      <c r="L114" s="5">
        <v>22</v>
      </c>
      <c r="M114" s="5">
        <v>3</v>
      </c>
      <c r="N114" s="5" t="s">
        <v>3</v>
      </c>
      <c r="O114" s="5">
        <v>-1</v>
      </c>
      <c r="P114" s="5">
        <f>Source!DN91</f>
        <v>0</v>
      </c>
      <c r="Q114" s="5"/>
      <c r="R114" s="5"/>
      <c r="S114" s="5"/>
      <c r="T114" s="5"/>
      <c r="U114" s="5"/>
      <c r="V114" s="5"/>
      <c r="W114" s="5">
        <v>0</v>
      </c>
      <c r="X114" s="5">
        <v>1</v>
      </c>
      <c r="Y114" s="5">
        <v>0</v>
      </c>
      <c r="Z114" s="5">
        <v>0</v>
      </c>
      <c r="AA114" s="5">
        <v>1</v>
      </c>
      <c r="AB114" s="5">
        <v>0</v>
      </c>
    </row>
    <row r="115" spans="1:206" x14ac:dyDescent="0.2">
      <c r="A115" s="5">
        <v>50</v>
      </c>
      <c r="B115" s="5">
        <v>0</v>
      </c>
      <c r="C115" s="5">
        <v>0</v>
      </c>
      <c r="D115" s="5">
        <v>1</v>
      </c>
      <c r="E115" s="5">
        <v>209</v>
      </c>
      <c r="F115" s="5">
        <f>ROUND(Source!W91,O115)</f>
        <v>0</v>
      </c>
      <c r="G115" s="5" t="s">
        <v>129</v>
      </c>
      <c r="H115" s="5" t="s">
        <v>130</v>
      </c>
      <c r="I115" s="5"/>
      <c r="J115" s="5"/>
      <c r="K115" s="5">
        <v>209</v>
      </c>
      <c r="L115" s="5">
        <v>23</v>
      </c>
      <c r="M115" s="5">
        <v>3</v>
      </c>
      <c r="N115" s="5" t="s">
        <v>3</v>
      </c>
      <c r="O115" s="5">
        <v>2</v>
      </c>
      <c r="P115" s="5">
        <f>ROUND(Source!DO91,O115)</f>
        <v>0</v>
      </c>
      <c r="Q115" s="5"/>
      <c r="R115" s="5"/>
      <c r="S115" s="5"/>
      <c r="T115" s="5"/>
      <c r="U115" s="5"/>
      <c r="V115" s="5"/>
      <c r="W115" s="5">
        <v>0</v>
      </c>
      <c r="X115" s="5">
        <v>1</v>
      </c>
      <c r="Y115" s="5">
        <v>0</v>
      </c>
      <c r="Z115" s="5">
        <v>0</v>
      </c>
      <c r="AA115" s="5">
        <v>1</v>
      </c>
      <c r="AB115" s="5">
        <v>0</v>
      </c>
    </row>
    <row r="116" spans="1:206" x14ac:dyDescent="0.2">
      <c r="A116" s="5">
        <v>50</v>
      </c>
      <c r="B116" s="5">
        <v>0</v>
      </c>
      <c r="C116" s="5">
        <v>0</v>
      </c>
      <c r="D116" s="5">
        <v>1</v>
      </c>
      <c r="E116" s="5">
        <v>233</v>
      </c>
      <c r="F116" s="5">
        <f>ROUND(Source!BD91,O116)</f>
        <v>0</v>
      </c>
      <c r="G116" s="5" t="s">
        <v>131</v>
      </c>
      <c r="H116" s="5" t="s">
        <v>132</v>
      </c>
      <c r="I116" s="5"/>
      <c r="J116" s="5"/>
      <c r="K116" s="5">
        <v>233</v>
      </c>
      <c r="L116" s="5">
        <v>24</v>
      </c>
      <c r="M116" s="5">
        <v>3</v>
      </c>
      <c r="N116" s="5" t="s">
        <v>3</v>
      </c>
      <c r="O116" s="5">
        <v>2</v>
      </c>
      <c r="P116" s="5">
        <f>ROUND(Source!EV91,O116)</f>
        <v>0</v>
      </c>
      <c r="Q116" s="5"/>
      <c r="R116" s="5"/>
      <c r="S116" s="5"/>
      <c r="T116" s="5"/>
      <c r="U116" s="5"/>
      <c r="V116" s="5"/>
      <c r="W116" s="5">
        <v>0</v>
      </c>
      <c r="X116" s="5">
        <v>1</v>
      </c>
      <c r="Y116" s="5">
        <v>0</v>
      </c>
      <c r="Z116" s="5">
        <v>0</v>
      </c>
      <c r="AA116" s="5">
        <v>1</v>
      </c>
      <c r="AB116" s="5">
        <v>0</v>
      </c>
    </row>
    <row r="117" spans="1:206" x14ac:dyDescent="0.2">
      <c r="A117" s="5">
        <v>50</v>
      </c>
      <c r="B117" s="5">
        <v>0</v>
      </c>
      <c r="C117" s="5">
        <v>0</v>
      </c>
      <c r="D117" s="5">
        <v>1</v>
      </c>
      <c r="E117" s="5">
        <v>210</v>
      </c>
      <c r="F117" s="5">
        <f>ROUND(Source!X91,O117)</f>
        <v>4030.17</v>
      </c>
      <c r="G117" s="5" t="s">
        <v>133</v>
      </c>
      <c r="H117" s="5" t="s">
        <v>134</v>
      </c>
      <c r="I117" s="5"/>
      <c r="J117" s="5"/>
      <c r="K117" s="5">
        <v>210</v>
      </c>
      <c r="L117" s="5">
        <v>25</v>
      </c>
      <c r="M117" s="5">
        <v>3</v>
      </c>
      <c r="N117" s="5" t="s">
        <v>3</v>
      </c>
      <c r="O117" s="5">
        <v>2</v>
      </c>
      <c r="P117" s="5">
        <f>ROUND(Source!DP91,O117)</f>
        <v>221618.84</v>
      </c>
      <c r="Q117" s="5"/>
      <c r="R117" s="5"/>
      <c r="S117" s="5"/>
      <c r="T117" s="5"/>
      <c r="U117" s="5"/>
      <c r="V117" s="5"/>
      <c r="W117" s="5">
        <v>4030.17</v>
      </c>
      <c r="X117" s="5">
        <v>1</v>
      </c>
      <c r="Y117" s="5">
        <v>4030.17</v>
      </c>
      <c r="Z117" s="5">
        <v>221618.84</v>
      </c>
      <c r="AA117" s="5">
        <v>1</v>
      </c>
      <c r="AB117" s="5">
        <v>221618.84</v>
      </c>
    </row>
    <row r="118" spans="1:206" x14ac:dyDescent="0.2">
      <c r="A118" s="5">
        <v>50</v>
      </c>
      <c r="B118" s="5">
        <v>0</v>
      </c>
      <c r="C118" s="5">
        <v>0</v>
      </c>
      <c r="D118" s="5">
        <v>1</v>
      </c>
      <c r="E118" s="5">
        <v>211</v>
      </c>
      <c r="F118" s="5">
        <f>ROUND(Source!Y91,O118)</f>
        <v>2255.41</v>
      </c>
      <c r="G118" s="5" t="s">
        <v>135</v>
      </c>
      <c r="H118" s="5" t="s">
        <v>136</v>
      </c>
      <c r="I118" s="5"/>
      <c r="J118" s="5"/>
      <c r="K118" s="5">
        <v>211</v>
      </c>
      <c r="L118" s="5">
        <v>26</v>
      </c>
      <c r="M118" s="5">
        <v>3</v>
      </c>
      <c r="N118" s="5" t="s">
        <v>3</v>
      </c>
      <c r="O118" s="5">
        <v>2</v>
      </c>
      <c r="P118" s="5">
        <f>ROUND(Source!DQ91,O118)</f>
        <v>124025.21</v>
      </c>
      <c r="Q118" s="5"/>
      <c r="R118" s="5"/>
      <c r="S118" s="5"/>
      <c r="T118" s="5"/>
      <c r="U118" s="5"/>
      <c r="V118" s="5"/>
      <c r="W118" s="5">
        <v>2255.41</v>
      </c>
      <c r="X118" s="5">
        <v>1</v>
      </c>
      <c r="Y118" s="5">
        <v>2255.41</v>
      </c>
      <c r="Z118" s="5">
        <v>124025.21</v>
      </c>
      <c r="AA118" s="5">
        <v>1</v>
      </c>
      <c r="AB118" s="5">
        <v>124025.21</v>
      </c>
    </row>
    <row r="119" spans="1:206" x14ac:dyDescent="0.2">
      <c r="A119" s="5">
        <v>50</v>
      </c>
      <c r="B119" s="5">
        <v>0</v>
      </c>
      <c r="C119" s="5">
        <v>0</v>
      </c>
      <c r="D119" s="5">
        <v>1</v>
      </c>
      <c r="E119" s="5">
        <v>224</v>
      </c>
      <c r="F119" s="5">
        <f>ROUND(Source!AR91,O119)</f>
        <v>88247.3</v>
      </c>
      <c r="G119" s="5" t="s">
        <v>137</v>
      </c>
      <c r="H119" s="5" t="s">
        <v>138</v>
      </c>
      <c r="I119" s="5"/>
      <c r="J119" s="5"/>
      <c r="K119" s="5">
        <v>224</v>
      </c>
      <c r="L119" s="5">
        <v>27</v>
      </c>
      <c r="M119" s="5">
        <v>3</v>
      </c>
      <c r="N119" s="5" t="s">
        <v>3</v>
      </c>
      <c r="O119" s="5">
        <v>2</v>
      </c>
      <c r="P119" s="5">
        <f>ROUND(Source!EJ91,O119)</f>
        <v>688439.5</v>
      </c>
      <c r="Q119" s="5"/>
      <c r="R119" s="5"/>
      <c r="S119" s="5"/>
      <c r="T119" s="5"/>
      <c r="U119" s="5"/>
      <c r="V119" s="5"/>
      <c r="W119" s="5">
        <v>88247.3</v>
      </c>
      <c r="X119" s="5">
        <v>1</v>
      </c>
      <c r="Y119" s="5">
        <v>88247.3</v>
      </c>
      <c r="Z119" s="5">
        <v>688439.5</v>
      </c>
      <c r="AA119" s="5">
        <v>1</v>
      </c>
      <c r="AB119" s="5">
        <v>688439.5</v>
      </c>
    </row>
    <row r="121" spans="1:206" x14ac:dyDescent="0.2">
      <c r="A121" s="1">
        <v>4</v>
      </c>
      <c r="B121" s="1">
        <v>1</v>
      </c>
      <c r="C121" s="1"/>
      <c r="D121" s="1">
        <f>ROW(A206)</f>
        <v>206</v>
      </c>
      <c r="E121" s="1"/>
      <c r="F121" s="1" t="s">
        <v>18</v>
      </c>
      <c r="G121" s="1" t="s">
        <v>139</v>
      </c>
      <c r="H121" s="1" t="s">
        <v>3</v>
      </c>
      <c r="I121" s="1">
        <v>0</v>
      </c>
      <c r="J121" s="1"/>
      <c r="K121" s="1">
        <v>-1</v>
      </c>
      <c r="L121" s="1"/>
      <c r="M121" s="1" t="s">
        <v>3</v>
      </c>
      <c r="N121" s="1"/>
      <c r="O121" s="1"/>
      <c r="P121" s="1"/>
      <c r="Q121" s="1"/>
      <c r="R121" s="1"/>
      <c r="S121" s="1">
        <v>0</v>
      </c>
      <c r="T121" s="1">
        <v>0</v>
      </c>
      <c r="U121" s="1" t="s">
        <v>3</v>
      </c>
      <c r="V121" s="1">
        <v>0</v>
      </c>
      <c r="W121" s="1"/>
      <c r="X121" s="1"/>
      <c r="Y121" s="1"/>
      <c r="Z121" s="1"/>
      <c r="AA121" s="1"/>
      <c r="AB121" s="1" t="s">
        <v>3</v>
      </c>
      <c r="AC121" s="1" t="s">
        <v>3</v>
      </c>
      <c r="AD121" s="1" t="s">
        <v>3</v>
      </c>
      <c r="AE121" s="1" t="s">
        <v>3</v>
      </c>
      <c r="AF121" s="1" t="s">
        <v>3</v>
      </c>
      <c r="AG121" s="1" t="s">
        <v>3</v>
      </c>
      <c r="AH121" s="1"/>
      <c r="AI121" s="1"/>
      <c r="AJ121" s="1"/>
      <c r="AK121" s="1"/>
      <c r="AL121" s="1"/>
      <c r="AM121" s="1"/>
      <c r="AN121" s="1"/>
      <c r="AO121" s="1"/>
      <c r="AP121" s="1" t="s">
        <v>3</v>
      </c>
      <c r="AQ121" s="1" t="s">
        <v>3</v>
      </c>
      <c r="AR121" s="1" t="s">
        <v>3</v>
      </c>
      <c r="AS121" s="1"/>
      <c r="AT121" s="1"/>
      <c r="AU121" s="1"/>
      <c r="AV121" s="1"/>
      <c r="AW121" s="1"/>
      <c r="AX121" s="1"/>
      <c r="AY121" s="1"/>
      <c r="AZ121" s="1" t="s">
        <v>3</v>
      </c>
      <c r="BA121" s="1"/>
      <c r="BB121" s="1" t="s">
        <v>3</v>
      </c>
      <c r="BC121" s="1" t="s">
        <v>3</v>
      </c>
      <c r="BD121" s="1" t="s">
        <v>3</v>
      </c>
      <c r="BE121" s="1" t="s">
        <v>3</v>
      </c>
      <c r="BF121" s="1" t="s">
        <v>3</v>
      </c>
      <c r="BG121" s="1" t="s">
        <v>3</v>
      </c>
      <c r="BH121" s="1" t="s">
        <v>3</v>
      </c>
      <c r="BI121" s="1" t="s">
        <v>3</v>
      </c>
      <c r="BJ121" s="1" t="s">
        <v>3</v>
      </c>
      <c r="BK121" s="1" t="s">
        <v>3</v>
      </c>
      <c r="BL121" s="1" t="s">
        <v>3</v>
      </c>
      <c r="BM121" s="1" t="s">
        <v>3</v>
      </c>
      <c r="BN121" s="1" t="s">
        <v>3</v>
      </c>
      <c r="BO121" s="1" t="s">
        <v>3</v>
      </c>
      <c r="BP121" s="1" t="s">
        <v>3</v>
      </c>
      <c r="BQ121" s="1"/>
      <c r="BR121" s="1"/>
      <c r="BS121" s="1"/>
      <c r="BT121" s="1"/>
      <c r="BU121" s="1"/>
      <c r="BV121" s="1"/>
      <c r="BW121" s="1"/>
      <c r="BX121" s="1">
        <v>0</v>
      </c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>
        <v>0</v>
      </c>
    </row>
    <row r="123" spans="1:206" x14ac:dyDescent="0.2">
      <c r="A123" s="3">
        <v>52</v>
      </c>
      <c r="B123" s="3">
        <f t="shared" ref="B123:G123" si="80">B206</f>
        <v>1</v>
      </c>
      <c r="C123" s="3">
        <f t="shared" si="80"/>
        <v>4</v>
      </c>
      <c r="D123" s="3">
        <f t="shared" si="80"/>
        <v>121</v>
      </c>
      <c r="E123" s="3">
        <f t="shared" si="80"/>
        <v>0</v>
      </c>
      <c r="F123" s="3" t="str">
        <f t="shared" si="80"/>
        <v>Новый раздел</v>
      </c>
      <c r="G123" s="3" t="str">
        <f t="shared" si="80"/>
        <v>Канализация хозяйственно-бытовая напорная (К1н) (подвал)</v>
      </c>
      <c r="H123" s="3"/>
      <c r="I123" s="3"/>
      <c r="J123" s="3"/>
      <c r="K123" s="3"/>
      <c r="L123" s="3"/>
      <c r="M123" s="3"/>
      <c r="N123" s="3"/>
      <c r="O123" s="3">
        <f t="shared" ref="O123:AT123" si="81">O206</f>
        <v>9942</v>
      </c>
      <c r="P123" s="3">
        <f t="shared" si="81"/>
        <v>9714.2199999999993</v>
      </c>
      <c r="Q123" s="3">
        <f t="shared" si="81"/>
        <v>78.959999999999994</v>
      </c>
      <c r="R123" s="3">
        <f t="shared" si="81"/>
        <v>9.06</v>
      </c>
      <c r="S123" s="3">
        <f t="shared" si="81"/>
        <v>148.82</v>
      </c>
      <c r="T123" s="3">
        <f t="shared" si="81"/>
        <v>0</v>
      </c>
      <c r="U123" s="3">
        <f t="shared" si="81"/>
        <v>11.647571210000001</v>
      </c>
      <c r="V123" s="3">
        <f t="shared" si="81"/>
        <v>0</v>
      </c>
      <c r="W123" s="3">
        <f t="shared" si="81"/>
        <v>0</v>
      </c>
      <c r="X123" s="3">
        <f t="shared" si="81"/>
        <v>168.18</v>
      </c>
      <c r="Y123" s="3">
        <f t="shared" si="81"/>
        <v>93.21</v>
      </c>
      <c r="Z123" s="3">
        <f t="shared" si="81"/>
        <v>0</v>
      </c>
      <c r="AA123" s="3">
        <f t="shared" si="81"/>
        <v>0</v>
      </c>
      <c r="AB123" s="3">
        <f t="shared" si="81"/>
        <v>0</v>
      </c>
      <c r="AC123" s="3">
        <f t="shared" si="81"/>
        <v>0</v>
      </c>
      <c r="AD123" s="3">
        <f t="shared" si="81"/>
        <v>0</v>
      </c>
      <c r="AE123" s="3">
        <f t="shared" si="81"/>
        <v>0</v>
      </c>
      <c r="AF123" s="3">
        <f t="shared" si="81"/>
        <v>0</v>
      </c>
      <c r="AG123" s="3">
        <f t="shared" si="81"/>
        <v>0</v>
      </c>
      <c r="AH123" s="3">
        <f t="shared" si="81"/>
        <v>0</v>
      </c>
      <c r="AI123" s="3">
        <f t="shared" si="81"/>
        <v>0</v>
      </c>
      <c r="AJ123" s="3">
        <f t="shared" si="81"/>
        <v>0</v>
      </c>
      <c r="AK123" s="3">
        <f t="shared" si="81"/>
        <v>0</v>
      </c>
      <c r="AL123" s="3">
        <f t="shared" si="81"/>
        <v>0</v>
      </c>
      <c r="AM123" s="3">
        <f t="shared" si="81"/>
        <v>0</v>
      </c>
      <c r="AN123" s="3">
        <f t="shared" si="81"/>
        <v>0</v>
      </c>
      <c r="AO123" s="3">
        <f t="shared" si="81"/>
        <v>0</v>
      </c>
      <c r="AP123" s="3">
        <f t="shared" si="81"/>
        <v>7133.31</v>
      </c>
      <c r="AQ123" s="3">
        <f t="shared" si="81"/>
        <v>0</v>
      </c>
      <c r="AR123" s="3">
        <f t="shared" si="81"/>
        <v>10203.39</v>
      </c>
      <c r="AS123" s="3">
        <f t="shared" si="81"/>
        <v>2963.66</v>
      </c>
      <c r="AT123" s="3">
        <f t="shared" si="81"/>
        <v>106.42</v>
      </c>
      <c r="AU123" s="3">
        <f t="shared" ref="AU123:BZ123" si="82">AU206</f>
        <v>0</v>
      </c>
      <c r="AV123" s="3">
        <f t="shared" si="82"/>
        <v>9714.2199999999993</v>
      </c>
      <c r="AW123" s="3">
        <f t="shared" si="82"/>
        <v>2580.91</v>
      </c>
      <c r="AX123" s="3">
        <f t="shared" si="82"/>
        <v>0</v>
      </c>
      <c r="AY123" s="3">
        <f t="shared" si="82"/>
        <v>2580.91</v>
      </c>
      <c r="AZ123" s="3">
        <f t="shared" si="82"/>
        <v>7133.31</v>
      </c>
      <c r="BA123" s="3">
        <f t="shared" si="82"/>
        <v>0</v>
      </c>
      <c r="BB123" s="3">
        <f t="shared" si="82"/>
        <v>0</v>
      </c>
      <c r="BC123" s="3">
        <f t="shared" si="82"/>
        <v>0</v>
      </c>
      <c r="BD123" s="3">
        <f t="shared" si="82"/>
        <v>0</v>
      </c>
      <c r="BE123" s="3">
        <f t="shared" si="82"/>
        <v>0</v>
      </c>
      <c r="BF123" s="3">
        <f t="shared" si="82"/>
        <v>0</v>
      </c>
      <c r="BG123" s="3">
        <f t="shared" si="82"/>
        <v>0</v>
      </c>
      <c r="BH123" s="3">
        <f t="shared" si="82"/>
        <v>0</v>
      </c>
      <c r="BI123" s="3">
        <f t="shared" si="82"/>
        <v>0</v>
      </c>
      <c r="BJ123" s="3">
        <f t="shared" si="82"/>
        <v>0</v>
      </c>
      <c r="BK123" s="3">
        <f t="shared" si="82"/>
        <v>0</v>
      </c>
      <c r="BL123" s="3">
        <f t="shared" si="82"/>
        <v>0</v>
      </c>
      <c r="BM123" s="3">
        <f t="shared" si="82"/>
        <v>0</v>
      </c>
      <c r="BN123" s="3">
        <f t="shared" si="82"/>
        <v>0</v>
      </c>
      <c r="BO123" s="3">
        <f t="shared" si="82"/>
        <v>0</v>
      </c>
      <c r="BP123" s="3">
        <f t="shared" si="82"/>
        <v>0</v>
      </c>
      <c r="BQ123" s="3">
        <f t="shared" si="82"/>
        <v>0</v>
      </c>
      <c r="BR123" s="3">
        <f t="shared" si="82"/>
        <v>0</v>
      </c>
      <c r="BS123" s="3">
        <f t="shared" si="82"/>
        <v>0</v>
      </c>
      <c r="BT123" s="3">
        <f t="shared" si="82"/>
        <v>0</v>
      </c>
      <c r="BU123" s="3">
        <f t="shared" si="82"/>
        <v>0</v>
      </c>
      <c r="BV123" s="3">
        <f t="shared" si="82"/>
        <v>0</v>
      </c>
      <c r="BW123" s="3">
        <f t="shared" si="82"/>
        <v>0</v>
      </c>
      <c r="BX123" s="3">
        <f t="shared" si="82"/>
        <v>0</v>
      </c>
      <c r="BY123" s="3">
        <f t="shared" si="82"/>
        <v>0</v>
      </c>
      <c r="BZ123" s="3">
        <f t="shared" si="82"/>
        <v>0</v>
      </c>
      <c r="CA123" s="3">
        <f t="shared" ref="CA123:DF123" si="83">CA206</f>
        <v>0</v>
      </c>
      <c r="CB123" s="3">
        <f t="shared" si="83"/>
        <v>0</v>
      </c>
      <c r="CC123" s="3">
        <f t="shared" si="83"/>
        <v>0</v>
      </c>
      <c r="CD123" s="3">
        <f t="shared" si="83"/>
        <v>0</v>
      </c>
      <c r="CE123" s="3">
        <f t="shared" si="83"/>
        <v>0</v>
      </c>
      <c r="CF123" s="3">
        <f t="shared" si="83"/>
        <v>0</v>
      </c>
      <c r="CG123" s="3">
        <f t="shared" si="83"/>
        <v>0</v>
      </c>
      <c r="CH123" s="3">
        <f t="shared" si="83"/>
        <v>0</v>
      </c>
      <c r="CI123" s="3">
        <f t="shared" si="83"/>
        <v>0</v>
      </c>
      <c r="CJ123" s="3">
        <f t="shared" si="83"/>
        <v>0</v>
      </c>
      <c r="CK123" s="3">
        <f t="shared" si="83"/>
        <v>0</v>
      </c>
      <c r="CL123" s="3">
        <f t="shared" si="83"/>
        <v>0</v>
      </c>
      <c r="CM123" s="3">
        <f t="shared" si="83"/>
        <v>0</v>
      </c>
      <c r="CN123" s="3">
        <f t="shared" si="83"/>
        <v>0</v>
      </c>
      <c r="CO123" s="3">
        <f t="shared" si="83"/>
        <v>0</v>
      </c>
      <c r="CP123" s="3">
        <f t="shared" si="83"/>
        <v>0</v>
      </c>
      <c r="CQ123" s="3">
        <f t="shared" si="83"/>
        <v>0</v>
      </c>
      <c r="CR123" s="3">
        <f t="shared" si="83"/>
        <v>0</v>
      </c>
      <c r="CS123" s="3">
        <f t="shared" si="83"/>
        <v>0</v>
      </c>
      <c r="CT123" s="3">
        <f t="shared" si="83"/>
        <v>0</v>
      </c>
      <c r="CU123" s="3">
        <f t="shared" si="83"/>
        <v>0</v>
      </c>
      <c r="CV123" s="3">
        <f t="shared" si="83"/>
        <v>0</v>
      </c>
      <c r="CW123" s="3">
        <f t="shared" si="83"/>
        <v>0</v>
      </c>
      <c r="CX123" s="3">
        <f t="shared" si="83"/>
        <v>0</v>
      </c>
      <c r="CY123" s="3">
        <f t="shared" si="83"/>
        <v>0</v>
      </c>
      <c r="CZ123" s="3">
        <f t="shared" si="83"/>
        <v>0</v>
      </c>
      <c r="DA123" s="3">
        <f t="shared" si="83"/>
        <v>0</v>
      </c>
      <c r="DB123" s="3">
        <f t="shared" si="83"/>
        <v>0</v>
      </c>
      <c r="DC123" s="3">
        <f t="shared" si="83"/>
        <v>0</v>
      </c>
      <c r="DD123" s="3">
        <f t="shared" si="83"/>
        <v>0</v>
      </c>
      <c r="DE123" s="3">
        <f t="shared" si="83"/>
        <v>0</v>
      </c>
      <c r="DF123" s="3">
        <f t="shared" si="83"/>
        <v>0</v>
      </c>
      <c r="DG123" s="4">
        <f t="shared" ref="DG123:EL123" si="84">DG206</f>
        <v>89542.13</v>
      </c>
      <c r="DH123" s="4">
        <f t="shared" si="84"/>
        <v>80183.22</v>
      </c>
      <c r="DI123" s="4">
        <f t="shared" si="84"/>
        <v>1175.3</v>
      </c>
      <c r="DJ123" s="4">
        <f t="shared" si="84"/>
        <v>498.2</v>
      </c>
      <c r="DK123" s="4">
        <f t="shared" si="84"/>
        <v>8183.61</v>
      </c>
      <c r="DL123" s="4">
        <f t="shared" si="84"/>
        <v>0</v>
      </c>
      <c r="DM123" s="4">
        <f t="shared" si="84"/>
        <v>11.647571210000001</v>
      </c>
      <c r="DN123" s="4">
        <f t="shared" si="84"/>
        <v>0</v>
      </c>
      <c r="DO123" s="4">
        <f t="shared" si="84"/>
        <v>0</v>
      </c>
      <c r="DP123" s="4">
        <f t="shared" si="84"/>
        <v>9247.32</v>
      </c>
      <c r="DQ123" s="4">
        <f t="shared" si="84"/>
        <v>5125.5</v>
      </c>
      <c r="DR123" s="4">
        <f t="shared" si="84"/>
        <v>0</v>
      </c>
      <c r="DS123" s="4">
        <f t="shared" si="84"/>
        <v>0</v>
      </c>
      <c r="DT123" s="4">
        <f t="shared" si="84"/>
        <v>0</v>
      </c>
      <c r="DU123" s="4">
        <f t="shared" si="84"/>
        <v>0</v>
      </c>
      <c r="DV123" s="4">
        <f t="shared" si="84"/>
        <v>0</v>
      </c>
      <c r="DW123" s="4">
        <f t="shared" si="84"/>
        <v>0</v>
      </c>
      <c r="DX123" s="4">
        <f t="shared" si="84"/>
        <v>0</v>
      </c>
      <c r="DY123" s="4">
        <f t="shared" si="84"/>
        <v>0</v>
      </c>
      <c r="DZ123" s="4">
        <f t="shared" si="84"/>
        <v>0</v>
      </c>
      <c r="EA123" s="4">
        <f t="shared" si="84"/>
        <v>0</v>
      </c>
      <c r="EB123" s="4">
        <f t="shared" si="84"/>
        <v>0</v>
      </c>
      <c r="EC123" s="4">
        <f t="shared" si="84"/>
        <v>0</v>
      </c>
      <c r="ED123" s="4">
        <f t="shared" si="84"/>
        <v>0</v>
      </c>
      <c r="EE123" s="4">
        <f t="shared" si="84"/>
        <v>0</v>
      </c>
      <c r="EF123" s="4">
        <f t="shared" si="84"/>
        <v>0</v>
      </c>
      <c r="EG123" s="4">
        <f t="shared" si="84"/>
        <v>0</v>
      </c>
      <c r="EH123" s="4">
        <f t="shared" si="84"/>
        <v>54641.16</v>
      </c>
      <c r="EI123" s="4">
        <f t="shared" si="84"/>
        <v>0</v>
      </c>
      <c r="EJ123" s="4">
        <f t="shared" si="84"/>
        <v>103914.95</v>
      </c>
      <c r="EK123" s="4">
        <f t="shared" si="84"/>
        <v>46033.13</v>
      </c>
      <c r="EL123" s="4">
        <f t="shared" si="84"/>
        <v>3240.66</v>
      </c>
      <c r="EM123" s="4">
        <f t="shared" ref="EM123:FR123" si="85">EM206</f>
        <v>0</v>
      </c>
      <c r="EN123" s="4">
        <f t="shared" si="85"/>
        <v>80183.22</v>
      </c>
      <c r="EO123" s="4">
        <f t="shared" si="85"/>
        <v>25542.06</v>
      </c>
      <c r="EP123" s="4">
        <f t="shared" si="85"/>
        <v>0</v>
      </c>
      <c r="EQ123" s="4">
        <f t="shared" si="85"/>
        <v>25542.06</v>
      </c>
      <c r="ER123" s="4">
        <f t="shared" si="85"/>
        <v>54641.16</v>
      </c>
      <c r="ES123" s="4">
        <f t="shared" si="85"/>
        <v>0</v>
      </c>
      <c r="ET123" s="4">
        <f t="shared" si="85"/>
        <v>0</v>
      </c>
      <c r="EU123" s="4">
        <f t="shared" si="85"/>
        <v>0</v>
      </c>
      <c r="EV123" s="4">
        <f t="shared" si="85"/>
        <v>0</v>
      </c>
      <c r="EW123" s="4">
        <f t="shared" si="85"/>
        <v>0</v>
      </c>
      <c r="EX123" s="4">
        <f t="shared" si="85"/>
        <v>0</v>
      </c>
      <c r="EY123" s="4">
        <f t="shared" si="85"/>
        <v>0</v>
      </c>
      <c r="EZ123" s="4">
        <f t="shared" si="85"/>
        <v>0</v>
      </c>
      <c r="FA123" s="4">
        <f t="shared" si="85"/>
        <v>0</v>
      </c>
      <c r="FB123" s="4">
        <f t="shared" si="85"/>
        <v>0</v>
      </c>
      <c r="FC123" s="4">
        <f t="shared" si="85"/>
        <v>0</v>
      </c>
      <c r="FD123" s="4">
        <f t="shared" si="85"/>
        <v>0</v>
      </c>
      <c r="FE123" s="4">
        <f t="shared" si="85"/>
        <v>0</v>
      </c>
      <c r="FF123" s="4">
        <f t="shared" si="85"/>
        <v>0</v>
      </c>
      <c r="FG123" s="4">
        <f t="shared" si="85"/>
        <v>0</v>
      </c>
      <c r="FH123" s="4">
        <f t="shared" si="85"/>
        <v>0</v>
      </c>
      <c r="FI123" s="4">
        <f t="shared" si="85"/>
        <v>0</v>
      </c>
      <c r="FJ123" s="4">
        <f t="shared" si="85"/>
        <v>0</v>
      </c>
      <c r="FK123" s="4">
        <f t="shared" si="85"/>
        <v>0</v>
      </c>
      <c r="FL123" s="4">
        <f t="shared" si="85"/>
        <v>0</v>
      </c>
      <c r="FM123" s="4">
        <f t="shared" si="85"/>
        <v>0</v>
      </c>
      <c r="FN123" s="4">
        <f t="shared" si="85"/>
        <v>0</v>
      </c>
      <c r="FO123" s="4">
        <f t="shared" si="85"/>
        <v>0</v>
      </c>
      <c r="FP123" s="4">
        <f t="shared" si="85"/>
        <v>0</v>
      </c>
      <c r="FQ123" s="4">
        <f t="shared" si="85"/>
        <v>0</v>
      </c>
      <c r="FR123" s="4">
        <f t="shared" si="85"/>
        <v>0</v>
      </c>
      <c r="FS123" s="4">
        <f t="shared" ref="FS123:GX123" si="86">FS206</f>
        <v>0</v>
      </c>
      <c r="FT123" s="4">
        <f t="shared" si="86"/>
        <v>0</v>
      </c>
      <c r="FU123" s="4">
        <f t="shared" si="86"/>
        <v>0</v>
      </c>
      <c r="FV123" s="4">
        <f t="shared" si="86"/>
        <v>0</v>
      </c>
      <c r="FW123" s="4">
        <f t="shared" si="86"/>
        <v>0</v>
      </c>
      <c r="FX123" s="4">
        <f t="shared" si="86"/>
        <v>0</v>
      </c>
      <c r="FY123" s="4">
        <f t="shared" si="86"/>
        <v>0</v>
      </c>
      <c r="FZ123" s="4">
        <f t="shared" si="86"/>
        <v>0</v>
      </c>
      <c r="GA123" s="4">
        <f t="shared" si="86"/>
        <v>0</v>
      </c>
      <c r="GB123" s="4">
        <f t="shared" si="86"/>
        <v>0</v>
      </c>
      <c r="GC123" s="4">
        <f t="shared" si="86"/>
        <v>0</v>
      </c>
      <c r="GD123" s="4">
        <f t="shared" si="86"/>
        <v>0</v>
      </c>
      <c r="GE123" s="4">
        <f t="shared" si="86"/>
        <v>0</v>
      </c>
      <c r="GF123" s="4">
        <f t="shared" si="86"/>
        <v>0</v>
      </c>
      <c r="GG123" s="4">
        <f t="shared" si="86"/>
        <v>0</v>
      </c>
      <c r="GH123" s="4">
        <f t="shared" si="86"/>
        <v>0</v>
      </c>
      <c r="GI123" s="4">
        <f t="shared" si="86"/>
        <v>0</v>
      </c>
      <c r="GJ123" s="4">
        <f t="shared" si="86"/>
        <v>0</v>
      </c>
      <c r="GK123" s="4">
        <f t="shared" si="86"/>
        <v>0</v>
      </c>
      <c r="GL123" s="4">
        <f t="shared" si="86"/>
        <v>0</v>
      </c>
      <c r="GM123" s="4">
        <f t="shared" si="86"/>
        <v>0</v>
      </c>
      <c r="GN123" s="4">
        <f t="shared" si="86"/>
        <v>0</v>
      </c>
      <c r="GO123" s="4">
        <f t="shared" si="86"/>
        <v>0</v>
      </c>
      <c r="GP123" s="4">
        <f t="shared" si="86"/>
        <v>0</v>
      </c>
      <c r="GQ123" s="4">
        <f t="shared" si="86"/>
        <v>0</v>
      </c>
      <c r="GR123" s="4">
        <f t="shared" si="86"/>
        <v>0</v>
      </c>
      <c r="GS123" s="4">
        <f t="shared" si="86"/>
        <v>0</v>
      </c>
      <c r="GT123" s="4">
        <f t="shared" si="86"/>
        <v>0</v>
      </c>
      <c r="GU123" s="4">
        <f t="shared" si="86"/>
        <v>0</v>
      </c>
      <c r="GV123" s="4">
        <f t="shared" si="86"/>
        <v>0</v>
      </c>
      <c r="GW123" s="4">
        <f t="shared" si="86"/>
        <v>0</v>
      </c>
      <c r="GX123" s="4">
        <f t="shared" si="86"/>
        <v>0</v>
      </c>
    </row>
    <row r="125" spans="1:206" x14ac:dyDescent="0.2">
      <c r="A125" s="1">
        <v>5</v>
      </c>
      <c r="B125" s="1">
        <v>1</v>
      </c>
      <c r="C125" s="1"/>
      <c r="D125" s="1">
        <f>ROW(A176)</f>
        <v>176</v>
      </c>
      <c r="E125" s="1"/>
      <c r="F125" s="1" t="s">
        <v>20</v>
      </c>
      <c r="G125" s="1" t="s">
        <v>21</v>
      </c>
      <c r="H125" s="1" t="s">
        <v>3</v>
      </c>
      <c r="I125" s="1">
        <v>0</v>
      </c>
      <c r="J125" s="1"/>
      <c r="K125" s="1">
        <v>0</v>
      </c>
      <c r="L125" s="1"/>
      <c r="M125" s="1" t="s">
        <v>3</v>
      </c>
      <c r="N125" s="1"/>
      <c r="O125" s="1"/>
      <c r="P125" s="1"/>
      <c r="Q125" s="1"/>
      <c r="R125" s="1"/>
      <c r="S125" s="1">
        <v>0</v>
      </c>
      <c r="T125" s="1">
        <v>0</v>
      </c>
      <c r="U125" s="1" t="s">
        <v>3</v>
      </c>
      <c r="V125" s="1">
        <v>0</v>
      </c>
      <c r="W125" s="1"/>
      <c r="X125" s="1"/>
      <c r="Y125" s="1"/>
      <c r="Z125" s="1"/>
      <c r="AA125" s="1"/>
      <c r="AB125" s="1" t="s">
        <v>3</v>
      </c>
      <c r="AC125" s="1" t="s">
        <v>3</v>
      </c>
      <c r="AD125" s="1" t="s">
        <v>3</v>
      </c>
      <c r="AE125" s="1" t="s">
        <v>3</v>
      </c>
      <c r="AF125" s="1" t="s">
        <v>3</v>
      </c>
      <c r="AG125" s="1" t="s">
        <v>3</v>
      </c>
      <c r="AH125" s="1"/>
      <c r="AI125" s="1"/>
      <c r="AJ125" s="1"/>
      <c r="AK125" s="1"/>
      <c r="AL125" s="1"/>
      <c r="AM125" s="1"/>
      <c r="AN125" s="1"/>
      <c r="AO125" s="1"/>
      <c r="AP125" s="1" t="s">
        <v>3</v>
      </c>
      <c r="AQ125" s="1" t="s">
        <v>3</v>
      </c>
      <c r="AR125" s="1" t="s">
        <v>3</v>
      </c>
      <c r="AS125" s="1"/>
      <c r="AT125" s="1"/>
      <c r="AU125" s="1"/>
      <c r="AV125" s="1"/>
      <c r="AW125" s="1"/>
      <c r="AX125" s="1"/>
      <c r="AY125" s="1"/>
      <c r="AZ125" s="1" t="s">
        <v>3</v>
      </c>
      <c r="BA125" s="1"/>
      <c r="BB125" s="1" t="s">
        <v>3</v>
      </c>
      <c r="BC125" s="1" t="s">
        <v>3</v>
      </c>
      <c r="BD125" s="1" t="s">
        <v>3</v>
      </c>
      <c r="BE125" s="1" t="s">
        <v>3</v>
      </c>
      <c r="BF125" s="1" t="s">
        <v>3</v>
      </c>
      <c r="BG125" s="1" t="s">
        <v>3</v>
      </c>
      <c r="BH125" s="1" t="s">
        <v>3</v>
      </c>
      <c r="BI125" s="1" t="s">
        <v>3</v>
      </c>
      <c r="BJ125" s="1" t="s">
        <v>3</v>
      </c>
      <c r="BK125" s="1" t="s">
        <v>3</v>
      </c>
      <c r="BL125" s="1" t="s">
        <v>3</v>
      </c>
      <c r="BM125" s="1" t="s">
        <v>3</v>
      </c>
      <c r="BN125" s="1" t="s">
        <v>3</v>
      </c>
      <c r="BO125" s="1" t="s">
        <v>3</v>
      </c>
      <c r="BP125" s="1" t="s">
        <v>3</v>
      </c>
      <c r="BQ125" s="1"/>
      <c r="BR125" s="1"/>
      <c r="BS125" s="1"/>
      <c r="BT125" s="1"/>
      <c r="BU125" s="1"/>
      <c r="BV125" s="1"/>
      <c r="BW125" s="1"/>
      <c r="BX125" s="1">
        <v>0</v>
      </c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>
        <v>0</v>
      </c>
    </row>
    <row r="127" spans="1:206" x14ac:dyDescent="0.2">
      <c r="A127" s="3">
        <v>52</v>
      </c>
      <c r="B127" s="3">
        <f t="shared" ref="B127:G127" si="87">B176</f>
        <v>1</v>
      </c>
      <c r="C127" s="3">
        <f t="shared" si="87"/>
        <v>5</v>
      </c>
      <c r="D127" s="3">
        <f t="shared" si="87"/>
        <v>125</v>
      </c>
      <c r="E127" s="3">
        <f t="shared" si="87"/>
        <v>0</v>
      </c>
      <c r="F127" s="3" t="str">
        <f t="shared" si="87"/>
        <v>Новый подраздел</v>
      </c>
      <c r="G127" s="3" t="str">
        <f t="shared" si="87"/>
        <v>Монтажные работы</v>
      </c>
      <c r="H127" s="3"/>
      <c r="I127" s="3"/>
      <c r="J127" s="3"/>
      <c r="K127" s="3"/>
      <c r="L127" s="3"/>
      <c r="M127" s="3"/>
      <c r="N127" s="3"/>
      <c r="O127" s="3">
        <f t="shared" ref="O127:AT127" si="88">O176</f>
        <v>9942</v>
      </c>
      <c r="P127" s="3">
        <f t="shared" si="88"/>
        <v>9714.2199999999993</v>
      </c>
      <c r="Q127" s="3">
        <f t="shared" si="88"/>
        <v>78.959999999999994</v>
      </c>
      <c r="R127" s="3">
        <f t="shared" si="88"/>
        <v>9.06</v>
      </c>
      <c r="S127" s="3">
        <f t="shared" si="88"/>
        <v>148.82</v>
      </c>
      <c r="T127" s="3">
        <f t="shared" si="88"/>
        <v>0</v>
      </c>
      <c r="U127" s="3">
        <f t="shared" si="88"/>
        <v>11.647571210000001</v>
      </c>
      <c r="V127" s="3">
        <f t="shared" si="88"/>
        <v>0</v>
      </c>
      <c r="W127" s="3">
        <f t="shared" si="88"/>
        <v>0</v>
      </c>
      <c r="X127" s="3">
        <f t="shared" si="88"/>
        <v>168.18</v>
      </c>
      <c r="Y127" s="3">
        <f t="shared" si="88"/>
        <v>93.21</v>
      </c>
      <c r="Z127" s="3">
        <f t="shared" si="88"/>
        <v>0</v>
      </c>
      <c r="AA127" s="3">
        <f t="shared" si="88"/>
        <v>0</v>
      </c>
      <c r="AB127" s="3">
        <f t="shared" si="88"/>
        <v>9942</v>
      </c>
      <c r="AC127" s="3">
        <f t="shared" si="88"/>
        <v>9714.2199999999993</v>
      </c>
      <c r="AD127" s="3">
        <f t="shared" si="88"/>
        <v>78.959999999999994</v>
      </c>
      <c r="AE127" s="3">
        <f t="shared" si="88"/>
        <v>9.06</v>
      </c>
      <c r="AF127" s="3">
        <f t="shared" si="88"/>
        <v>148.82</v>
      </c>
      <c r="AG127" s="3">
        <f t="shared" si="88"/>
        <v>0</v>
      </c>
      <c r="AH127" s="3">
        <f t="shared" si="88"/>
        <v>11.647571210000001</v>
      </c>
      <c r="AI127" s="3">
        <f t="shared" si="88"/>
        <v>0</v>
      </c>
      <c r="AJ127" s="3">
        <f t="shared" si="88"/>
        <v>0</v>
      </c>
      <c r="AK127" s="3">
        <f t="shared" si="88"/>
        <v>168.18</v>
      </c>
      <c r="AL127" s="3">
        <f t="shared" si="88"/>
        <v>93.21</v>
      </c>
      <c r="AM127" s="3">
        <f t="shared" si="88"/>
        <v>0</v>
      </c>
      <c r="AN127" s="3">
        <f t="shared" si="88"/>
        <v>0</v>
      </c>
      <c r="AO127" s="3">
        <f t="shared" si="88"/>
        <v>0</v>
      </c>
      <c r="AP127" s="3">
        <f t="shared" si="88"/>
        <v>7133.31</v>
      </c>
      <c r="AQ127" s="3">
        <f t="shared" si="88"/>
        <v>0</v>
      </c>
      <c r="AR127" s="3">
        <f t="shared" si="88"/>
        <v>10203.39</v>
      </c>
      <c r="AS127" s="3">
        <f t="shared" si="88"/>
        <v>2963.66</v>
      </c>
      <c r="AT127" s="3">
        <f t="shared" si="88"/>
        <v>106.42</v>
      </c>
      <c r="AU127" s="3">
        <f t="shared" ref="AU127:BZ127" si="89">AU176</f>
        <v>0</v>
      </c>
      <c r="AV127" s="3">
        <f t="shared" si="89"/>
        <v>9714.2199999999993</v>
      </c>
      <c r="AW127" s="3">
        <f t="shared" si="89"/>
        <v>2580.91</v>
      </c>
      <c r="AX127" s="3">
        <f t="shared" si="89"/>
        <v>0</v>
      </c>
      <c r="AY127" s="3">
        <f t="shared" si="89"/>
        <v>2580.91</v>
      </c>
      <c r="AZ127" s="3">
        <f t="shared" si="89"/>
        <v>7133.31</v>
      </c>
      <c r="BA127" s="3">
        <f t="shared" si="89"/>
        <v>0</v>
      </c>
      <c r="BB127" s="3">
        <f t="shared" si="89"/>
        <v>0</v>
      </c>
      <c r="BC127" s="3">
        <f t="shared" si="89"/>
        <v>0</v>
      </c>
      <c r="BD127" s="3">
        <f t="shared" si="89"/>
        <v>0</v>
      </c>
      <c r="BE127" s="3">
        <f t="shared" si="89"/>
        <v>0</v>
      </c>
      <c r="BF127" s="3">
        <f t="shared" si="89"/>
        <v>0</v>
      </c>
      <c r="BG127" s="3">
        <f t="shared" si="89"/>
        <v>0</v>
      </c>
      <c r="BH127" s="3">
        <f t="shared" si="89"/>
        <v>0</v>
      </c>
      <c r="BI127" s="3">
        <f t="shared" si="89"/>
        <v>0</v>
      </c>
      <c r="BJ127" s="3">
        <f t="shared" si="89"/>
        <v>0</v>
      </c>
      <c r="BK127" s="3">
        <f t="shared" si="89"/>
        <v>0</v>
      </c>
      <c r="BL127" s="3">
        <f t="shared" si="89"/>
        <v>0</v>
      </c>
      <c r="BM127" s="3">
        <f t="shared" si="89"/>
        <v>0</v>
      </c>
      <c r="BN127" s="3">
        <f t="shared" si="89"/>
        <v>0</v>
      </c>
      <c r="BO127" s="3">
        <f t="shared" si="89"/>
        <v>0</v>
      </c>
      <c r="BP127" s="3">
        <f t="shared" si="89"/>
        <v>0</v>
      </c>
      <c r="BQ127" s="3">
        <f t="shared" si="89"/>
        <v>0</v>
      </c>
      <c r="BR127" s="3">
        <f t="shared" si="89"/>
        <v>0</v>
      </c>
      <c r="BS127" s="3">
        <f t="shared" si="89"/>
        <v>0</v>
      </c>
      <c r="BT127" s="3">
        <f t="shared" si="89"/>
        <v>0</v>
      </c>
      <c r="BU127" s="3">
        <f t="shared" si="89"/>
        <v>0</v>
      </c>
      <c r="BV127" s="3">
        <f t="shared" si="89"/>
        <v>0</v>
      </c>
      <c r="BW127" s="3">
        <f t="shared" si="89"/>
        <v>0</v>
      </c>
      <c r="BX127" s="3">
        <f t="shared" si="89"/>
        <v>0</v>
      </c>
      <c r="BY127" s="3">
        <f t="shared" si="89"/>
        <v>7133.31</v>
      </c>
      <c r="BZ127" s="3">
        <f t="shared" si="89"/>
        <v>0</v>
      </c>
      <c r="CA127" s="3">
        <f t="shared" ref="CA127:DF127" si="90">CA176</f>
        <v>10203.39</v>
      </c>
      <c r="CB127" s="3">
        <f t="shared" si="90"/>
        <v>2963.66</v>
      </c>
      <c r="CC127" s="3">
        <f t="shared" si="90"/>
        <v>106.42</v>
      </c>
      <c r="CD127" s="3">
        <f t="shared" si="90"/>
        <v>0</v>
      </c>
      <c r="CE127" s="3">
        <f t="shared" si="90"/>
        <v>9714.2199999999993</v>
      </c>
      <c r="CF127" s="3">
        <f t="shared" si="90"/>
        <v>2580.9099999999989</v>
      </c>
      <c r="CG127" s="3">
        <f t="shared" si="90"/>
        <v>0</v>
      </c>
      <c r="CH127" s="3">
        <f t="shared" si="90"/>
        <v>2580.9099999999989</v>
      </c>
      <c r="CI127" s="3">
        <f t="shared" si="90"/>
        <v>7133.31</v>
      </c>
      <c r="CJ127" s="3">
        <f t="shared" si="90"/>
        <v>0</v>
      </c>
      <c r="CK127" s="3">
        <f t="shared" si="90"/>
        <v>0</v>
      </c>
      <c r="CL127" s="3">
        <f t="shared" si="90"/>
        <v>0</v>
      </c>
      <c r="CM127" s="3">
        <f t="shared" si="90"/>
        <v>0</v>
      </c>
      <c r="CN127" s="3">
        <f t="shared" si="90"/>
        <v>0</v>
      </c>
      <c r="CO127" s="3">
        <f t="shared" si="90"/>
        <v>0</v>
      </c>
      <c r="CP127" s="3">
        <f t="shared" si="90"/>
        <v>0</v>
      </c>
      <c r="CQ127" s="3">
        <f t="shared" si="90"/>
        <v>0</v>
      </c>
      <c r="CR127" s="3">
        <f t="shared" si="90"/>
        <v>0</v>
      </c>
      <c r="CS127" s="3">
        <f t="shared" si="90"/>
        <v>0</v>
      </c>
      <c r="CT127" s="3">
        <f t="shared" si="90"/>
        <v>0</v>
      </c>
      <c r="CU127" s="3">
        <f t="shared" si="90"/>
        <v>0</v>
      </c>
      <c r="CV127" s="3">
        <f t="shared" si="90"/>
        <v>0</v>
      </c>
      <c r="CW127" s="3">
        <f t="shared" si="90"/>
        <v>0</v>
      </c>
      <c r="CX127" s="3">
        <f t="shared" si="90"/>
        <v>0</v>
      </c>
      <c r="CY127" s="3">
        <f t="shared" si="90"/>
        <v>0</v>
      </c>
      <c r="CZ127" s="3">
        <f t="shared" si="90"/>
        <v>0</v>
      </c>
      <c r="DA127" s="3">
        <f t="shared" si="90"/>
        <v>0</v>
      </c>
      <c r="DB127" s="3">
        <f t="shared" si="90"/>
        <v>0</v>
      </c>
      <c r="DC127" s="3">
        <f t="shared" si="90"/>
        <v>0</v>
      </c>
      <c r="DD127" s="3">
        <f t="shared" si="90"/>
        <v>0</v>
      </c>
      <c r="DE127" s="3">
        <f t="shared" si="90"/>
        <v>0</v>
      </c>
      <c r="DF127" s="3">
        <f t="shared" si="90"/>
        <v>0</v>
      </c>
      <c r="DG127" s="4">
        <f t="shared" ref="DG127:EL127" si="91">DG176</f>
        <v>89542.13</v>
      </c>
      <c r="DH127" s="4">
        <f t="shared" si="91"/>
        <v>80183.22</v>
      </c>
      <c r="DI127" s="4">
        <f t="shared" si="91"/>
        <v>1175.3</v>
      </c>
      <c r="DJ127" s="4">
        <f t="shared" si="91"/>
        <v>498.2</v>
      </c>
      <c r="DK127" s="4">
        <f t="shared" si="91"/>
        <v>8183.61</v>
      </c>
      <c r="DL127" s="4">
        <f t="shared" si="91"/>
        <v>0</v>
      </c>
      <c r="DM127" s="4">
        <f t="shared" si="91"/>
        <v>11.647571210000001</v>
      </c>
      <c r="DN127" s="4">
        <f t="shared" si="91"/>
        <v>0</v>
      </c>
      <c r="DO127" s="4">
        <f t="shared" si="91"/>
        <v>0</v>
      </c>
      <c r="DP127" s="4">
        <f t="shared" si="91"/>
        <v>9247.32</v>
      </c>
      <c r="DQ127" s="4">
        <f t="shared" si="91"/>
        <v>5125.5</v>
      </c>
      <c r="DR127" s="4">
        <f t="shared" si="91"/>
        <v>0</v>
      </c>
      <c r="DS127" s="4">
        <f t="shared" si="91"/>
        <v>0</v>
      </c>
      <c r="DT127" s="4">
        <f t="shared" si="91"/>
        <v>89542.13</v>
      </c>
      <c r="DU127" s="4">
        <f t="shared" si="91"/>
        <v>80183.22</v>
      </c>
      <c r="DV127" s="4">
        <f t="shared" si="91"/>
        <v>1175.3</v>
      </c>
      <c r="DW127" s="4">
        <f t="shared" si="91"/>
        <v>498.2</v>
      </c>
      <c r="DX127" s="4">
        <f t="shared" si="91"/>
        <v>8183.61</v>
      </c>
      <c r="DY127" s="4">
        <f t="shared" si="91"/>
        <v>0</v>
      </c>
      <c r="DZ127" s="4">
        <f t="shared" si="91"/>
        <v>11.647571210000001</v>
      </c>
      <c r="EA127" s="4">
        <f t="shared" si="91"/>
        <v>0</v>
      </c>
      <c r="EB127" s="4">
        <f t="shared" si="91"/>
        <v>0</v>
      </c>
      <c r="EC127" s="4">
        <f t="shared" si="91"/>
        <v>9247.32</v>
      </c>
      <c r="ED127" s="4">
        <f t="shared" si="91"/>
        <v>5125.5</v>
      </c>
      <c r="EE127" s="4">
        <f t="shared" si="91"/>
        <v>0</v>
      </c>
      <c r="EF127" s="4">
        <f t="shared" si="91"/>
        <v>0</v>
      </c>
      <c r="EG127" s="4">
        <f t="shared" si="91"/>
        <v>0</v>
      </c>
      <c r="EH127" s="4">
        <f t="shared" si="91"/>
        <v>54641.16</v>
      </c>
      <c r="EI127" s="4">
        <f t="shared" si="91"/>
        <v>0</v>
      </c>
      <c r="EJ127" s="4">
        <f t="shared" si="91"/>
        <v>103914.95</v>
      </c>
      <c r="EK127" s="4">
        <f t="shared" si="91"/>
        <v>46033.13</v>
      </c>
      <c r="EL127" s="4">
        <f t="shared" si="91"/>
        <v>3240.66</v>
      </c>
      <c r="EM127" s="4">
        <f t="shared" ref="EM127:FR127" si="92">EM176</f>
        <v>0</v>
      </c>
      <c r="EN127" s="4">
        <f t="shared" si="92"/>
        <v>80183.22</v>
      </c>
      <c r="EO127" s="4">
        <f t="shared" si="92"/>
        <v>25542.06</v>
      </c>
      <c r="EP127" s="4">
        <f t="shared" si="92"/>
        <v>0</v>
      </c>
      <c r="EQ127" s="4">
        <f t="shared" si="92"/>
        <v>25542.06</v>
      </c>
      <c r="ER127" s="4">
        <f t="shared" si="92"/>
        <v>54641.16</v>
      </c>
      <c r="ES127" s="4">
        <f t="shared" si="92"/>
        <v>0</v>
      </c>
      <c r="ET127" s="4">
        <f t="shared" si="92"/>
        <v>0</v>
      </c>
      <c r="EU127" s="4">
        <f t="shared" si="92"/>
        <v>0</v>
      </c>
      <c r="EV127" s="4">
        <f t="shared" si="92"/>
        <v>0</v>
      </c>
      <c r="EW127" s="4">
        <f t="shared" si="92"/>
        <v>0</v>
      </c>
      <c r="EX127" s="4">
        <f t="shared" si="92"/>
        <v>0</v>
      </c>
      <c r="EY127" s="4">
        <f t="shared" si="92"/>
        <v>0</v>
      </c>
      <c r="EZ127" s="4">
        <f t="shared" si="92"/>
        <v>0</v>
      </c>
      <c r="FA127" s="4">
        <f t="shared" si="92"/>
        <v>0</v>
      </c>
      <c r="FB127" s="4">
        <f t="shared" si="92"/>
        <v>0</v>
      </c>
      <c r="FC127" s="4">
        <f t="shared" si="92"/>
        <v>0</v>
      </c>
      <c r="FD127" s="4">
        <f t="shared" si="92"/>
        <v>0</v>
      </c>
      <c r="FE127" s="4">
        <f t="shared" si="92"/>
        <v>0</v>
      </c>
      <c r="FF127" s="4">
        <f t="shared" si="92"/>
        <v>0</v>
      </c>
      <c r="FG127" s="4">
        <f t="shared" si="92"/>
        <v>0</v>
      </c>
      <c r="FH127" s="4">
        <f t="shared" si="92"/>
        <v>0</v>
      </c>
      <c r="FI127" s="4">
        <f t="shared" si="92"/>
        <v>0</v>
      </c>
      <c r="FJ127" s="4">
        <f t="shared" si="92"/>
        <v>0</v>
      </c>
      <c r="FK127" s="4">
        <f t="shared" si="92"/>
        <v>0</v>
      </c>
      <c r="FL127" s="4">
        <f t="shared" si="92"/>
        <v>0</v>
      </c>
      <c r="FM127" s="4">
        <f t="shared" si="92"/>
        <v>0</v>
      </c>
      <c r="FN127" s="4">
        <f t="shared" si="92"/>
        <v>0</v>
      </c>
      <c r="FO127" s="4">
        <f t="shared" si="92"/>
        <v>0</v>
      </c>
      <c r="FP127" s="4">
        <f t="shared" si="92"/>
        <v>0</v>
      </c>
      <c r="FQ127" s="4">
        <f t="shared" si="92"/>
        <v>54641.16</v>
      </c>
      <c r="FR127" s="4">
        <f t="shared" si="92"/>
        <v>0</v>
      </c>
      <c r="FS127" s="4">
        <f t="shared" ref="FS127:GX127" si="93">FS176</f>
        <v>103914.95</v>
      </c>
      <c r="FT127" s="4">
        <f t="shared" si="93"/>
        <v>46033.13</v>
      </c>
      <c r="FU127" s="4">
        <f t="shared" si="93"/>
        <v>3240.66</v>
      </c>
      <c r="FV127" s="4">
        <f t="shared" si="93"/>
        <v>0</v>
      </c>
      <c r="FW127" s="4">
        <f t="shared" si="93"/>
        <v>80183.22</v>
      </c>
      <c r="FX127" s="4">
        <f t="shared" si="93"/>
        <v>25542.059999999998</v>
      </c>
      <c r="FY127" s="4">
        <f t="shared" si="93"/>
        <v>0</v>
      </c>
      <c r="FZ127" s="4">
        <f t="shared" si="93"/>
        <v>25542.059999999998</v>
      </c>
      <c r="GA127" s="4">
        <f t="shared" si="93"/>
        <v>54641.16</v>
      </c>
      <c r="GB127" s="4">
        <f t="shared" si="93"/>
        <v>0</v>
      </c>
      <c r="GC127" s="4">
        <f t="shared" si="93"/>
        <v>0</v>
      </c>
      <c r="GD127" s="4">
        <f t="shared" si="93"/>
        <v>0</v>
      </c>
      <c r="GE127" s="4">
        <f t="shared" si="93"/>
        <v>0</v>
      </c>
      <c r="GF127" s="4">
        <f t="shared" si="93"/>
        <v>0</v>
      </c>
      <c r="GG127" s="4">
        <f t="shared" si="93"/>
        <v>0</v>
      </c>
      <c r="GH127" s="4">
        <f t="shared" si="93"/>
        <v>0</v>
      </c>
      <c r="GI127" s="4">
        <f t="shared" si="93"/>
        <v>0</v>
      </c>
      <c r="GJ127" s="4">
        <f t="shared" si="93"/>
        <v>0</v>
      </c>
      <c r="GK127" s="4">
        <f t="shared" si="93"/>
        <v>0</v>
      </c>
      <c r="GL127" s="4">
        <f t="shared" si="93"/>
        <v>0</v>
      </c>
      <c r="GM127" s="4">
        <f t="shared" si="93"/>
        <v>0</v>
      </c>
      <c r="GN127" s="4">
        <f t="shared" si="93"/>
        <v>0</v>
      </c>
      <c r="GO127" s="4">
        <f t="shared" si="93"/>
        <v>0</v>
      </c>
      <c r="GP127" s="4">
        <f t="shared" si="93"/>
        <v>0</v>
      </c>
      <c r="GQ127" s="4">
        <f t="shared" si="93"/>
        <v>0</v>
      </c>
      <c r="GR127" s="4">
        <f t="shared" si="93"/>
        <v>0</v>
      </c>
      <c r="GS127" s="4">
        <f t="shared" si="93"/>
        <v>0</v>
      </c>
      <c r="GT127" s="4">
        <f t="shared" si="93"/>
        <v>0</v>
      </c>
      <c r="GU127" s="4">
        <f t="shared" si="93"/>
        <v>0</v>
      </c>
      <c r="GV127" s="4">
        <f t="shared" si="93"/>
        <v>0</v>
      </c>
      <c r="GW127" s="4">
        <f t="shared" si="93"/>
        <v>0</v>
      </c>
      <c r="GX127" s="4">
        <f t="shared" si="93"/>
        <v>0</v>
      </c>
    </row>
    <row r="129" spans="1:255" x14ac:dyDescent="0.2">
      <c r="A129" s="2">
        <v>17</v>
      </c>
      <c r="B129" s="2">
        <v>1</v>
      </c>
      <c r="C129" s="2">
        <f>ROW(SmtRes!A81)</f>
        <v>81</v>
      </c>
      <c r="D129" s="2">
        <f>ROW(EtalonRes!A85)</f>
        <v>85</v>
      </c>
      <c r="E129" s="2" t="s">
        <v>140</v>
      </c>
      <c r="F129" s="2" t="s">
        <v>141</v>
      </c>
      <c r="G129" s="2" t="s">
        <v>142</v>
      </c>
      <c r="H129" s="2" t="s">
        <v>143</v>
      </c>
      <c r="I129" s="2">
        <f>ROUND(ROUND(10/100,4),9)</f>
        <v>0.1</v>
      </c>
      <c r="J129" s="2">
        <v>0</v>
      </c>
      <c r="K129" s="2">
        <f>ROUND(ROUND(10/100,4),9)</f>
        <v>0.1</v>
      </c>
      <c r="L129" s="2"/>
      <c r="M129" s="2"/>
      <c r="N129" s="2"/>
      <c r="O129" s="2">
        <f t="shared" ref="O129:O174" si="94">ROUND(CP129,2)</f>
        <v>69.010000000000005</v>
      </c>
      <c r="P129" s="2">
        <f t="shared" ref="P129:P144" si="95">ROUND((ROUND((AC129*AW129*I129),2)*BC129),2)</f>
        <v>4.5999999999999996</v>
      </c>
      <c r="Q129" s="2">
        <f>(ROUND((ROUND(((((ET129*1.25)*1.1))*AV129*I129),2)*BB129),2)+ROUND((ROUND(((AE129-(((EU129*1.25)*1.1)))*AV129*I129),2)*BS129),2))</f>
        <v>7.01</v>
      </c>
      <c r="R129" s="2">
        <f t="shared" ref="R129:R174" si="96">ROUND((ROUND((AE129*AV129*I129),2)*BS129),2)</f>
        <v>0.89</v>
      </c>
      <c r="S129" s="2">
        <f t="shared" ref="S129:S174" si="97">ROUND((ROUND((AF129*AV129*I129),2)*BA129),2)</f>
        <v>57.4</v>
      </c>
      <c r="T129" s="2">
        <f t="shared" ref="T129:T174" si="98">ROUND(CU129*I129,2)</f>
        <v>0</v>
      </c>
      <c r="U129" s="2">
        <f t="shared" ref="U129:U174" si="99">CV129*I129</f>
        <v>4.5486743500000006</v>
      </c>
      <c r="V129" s="2">
        <f t="shared" ref="V129:V174" si="100">CW129*I129</f>
        <v>0</v>
      </c>
      <c r="W129" s="2">
        <f t="shared" ref="W129:W174" si="101">ROUND(CX129*I129,2)</f>
        <v>0</v>
      </c>
      <c r="X129" s="2">
        <f t="shared" ref="X129:X174" si="102">ROUND(CY129,2)</f>
        <v>63.54</v>
      </c>
      <c r="Y129" s="2">
        <f t="shared" ref="Y129:Y174" si="103">ROUND(CZ129,2)</f>
        <v>35.56</v>
      </c>
      <c r="Z129" s="2"/>
      <c r="AA129" s="2">
        <v>59209203</v>
      </c>
      <c r="AB129" s="2">
        <f t="shared" ref="AB129:AB174" si="104">ROUND((AC129+AD129+AF129),6)</f>
        <v>649.69560000000001</v>
      </c>
      <c r="AC129" s="2">
        <f t="shared" ref="AC129:AC174" si="105">ROUND((ES129),6)</f>
        <v>46.02</v>
      </c>
      <c r="AD129" s="2">
        <f>ROUND((((((ET129*1.25)*1.1))-(((EU129*1.25)*1.1)))+AE129),6)</f>
        <v>65.683750000000003</v>
      </c>
      <c r="AE129" s="2">
        <f>ROUND((((EU129*1.25)*1.1)),6)</f>
        <v>8.3324999999999996</v>
      </c>
      <c r="AF129" s="2">
        <f>ROUND((((EV129*1.15)*1.1)),6)</f>
        <v>537.99185</v>
      </c>
      <c r="AG129" s="2">
        <f t="shared" ref="AG129:AG174" si="106">ROUND((AP129),6)</f>
        <v>0</v>
      </c>
      <c r="AH129" s="2">
        <f>(((EW129*1.15)*1.1))</f>
        <v>42.630500000000005</v>
      </c>
      <c r="AI129" s="2">
        <f>(((EX129*1.25)*1.1))</f>
        <v>0</v>
      </c>
      <c r="AJ129" s="2">
        <f t="shared" ref="AJ129:AJ174" si="107">(AS129)</f>
        <v>0</v>
      </c>
      <c r="AK129" s="2">
        <v>519.08000000000004</v>
      </c>
      <c r="AL129" s="2">
        <v>46.02</v>
      </c>
      <c r="AM129" s="2">
        <v>47.77</v>
      </c>
      <c r="AN129" s="2">
        <v>6.06</v>
      </c>
      <c r="AO129" s="2">
        <v>425.29</v>
      </c>
      <c r="AP129" s="2">
        <v>0</v>
      </c>
      <c r="AQ129" s="2">
        <v>33.700000000000003</v>
      </c>
      <c r="AR129" s="2">
        <v>0</v>
      </c>
      <c r="AS129" s="2">
        <v>0</v>
      </c>
      <c r="AT129" s="2">
        <v>109</v>
      </c>
      <c r="AU129" s="2">
        <v>61</v>
      </c>
      <c r="AV129" s="2">
        <v>1.0669999999999999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1</v>
      </c>
      <c r="BJ129" s="2" t="s">
        <v>144</v>
      </c>
      <c r="BK129" s="2"/>
      <c r="BL129" s="2"/>
      <c r="BM129" s="2">
        <v>21</v>
      </c>
      <c r="BN129" s="2">
        <v>58807811</v>
      </c>
      <c r="BO129" s="2" t="s">
        <v>141</v>
      </c>
      <c r="BP129" s="2">
        <v>1</v>
      </c>
      <c r="BQ129" s="2">
        <v>30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109</v>
      </c>
      <c r="CA129" s="2">
        <v>61</v>
      </c>
      <c r="CB129" s="2" t="s">
        <v>3</v>
      </c>
      <c r="CC129" s="2"/>
      <c r="CD129" s="2"/>
      <c r="CE129" s="2">
        <v>30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865</v>
      </c>
      <c r="CO129" s="2">
        <v>0</v>
      </c>
      <c r="CP129" s="2">
        <f t="shared" ref="CP129:CP174" si="108">(P129+Q129+S129)</f>
        <v>69.009999999999991</v>
      </c>
      <c r="CQ129" s="2">
        <f t="shared" ref="CQ129:CQ144" si="109">ROUND((ROUND((AC129*AW129*1),2)*BC129),2)</f>
        <v>46.02</v>
      </c>
      <c r="CR129" s="2">
        <f>(ROUND((ROUND(((((ET129*1.25)*1.1))*AV129*1),2)*BB129),2)+ROUND((ROUND(((AE129-(((EU129*1.25)*1.1)))*AV129*1),2)*BS129),2))</f>
        <v>70.08</v>
      </c>
      <c r="CS129" s="2">
        <f t="shared" ref="CS129:CS174" si="110">ROUND((ROUND((AE129*AV129*1),2)*BS129),2)</f>
        <v>8.89</v>
      </c>
      <c r="CT129" s="2">
        <f t="shared" ref="CT129:CT174" si="111">ROUND((ROUND((AF129*AV129*1),2)*BA129),2)</f>
        <v>574.04</v>
      </c>
      <c r="CU129" s="2">
        <f t="shared" ref="CU129:CU174" si="112">AG129</f>
        <v>0</v>
      </c>
      <c r="CV129" s="2">
        <f t="shared" ref="CV129:CV174" si="113">(AH129*AV129)</f>
        <v>45.486743500000003</v>
      </c>
      <c r="CW129" s="2">
        <f t="shared" ref="CW129:CW174" si="114">AI129</f>
        <v>0</v>
      </c>
      <c r="CX129" s="2">
        <f t="shared" ref="CX129:CX174" si="115">AJ129</f>
        <v>0</v>
      </c>
      <c r="CY129" s="2">
        <f t="shared" ref="CY129:CY174" si="116">(((S129+R129)*AT129)/100)</f>
        <v>63.536099999999998</v>
      </c>
      <c r="CZ129" s="2">
        <f t="shared" ref="CZ129:CZ174" si="117">(((S129+R129)*AU129)/100)</f>
        <v>35.556899999999999</v>
      </c>
      <c r="DA129" s="2"/>
      <c r="DB129" s="2">
        <v>21</v>
      </c>
      <c r="DC129" s="2" t="s">
        <v>3</v>
      </c>
      <c r="DD129" s="2" t="s">
        <v>3</v>
      </c>
      <c r="DE129" s="2" t="s">
        <v>27</v>
      </c>
      <c r="DF129" s="2" t="s">
        <v>27</v>
      </c>
      <c r="DG129" s="2" t="s">
        <v>28</v>
      </c>
      <c r="DH129" s="2" t="s">
        <v>3</v>
      </c>
      <c r="DI129" s="2" t="s">
        <v>28</v>
      </c>
      <c r="DJ129" s="2" t="s">
        <v>27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143</v>
      </c>
      <c r="DW129" s="2" t="s">
        <v>143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58807897</v>
      </c>
      <c r="EF129" s="2">
        <v>30</v>
      </c>
      <c r="EG129" s="2" t="s">
        <v>29</v>
      </c>
      <c r="EH129" s="2">
        <v>0</v>
      </c>
      <c r="EI129" s="2" t="s">
        <v>3</v>
      </c>
      <c r="EJ129" s="2">
        <v>1</v>
      </c>
      <c r="EK129" s="2">
        <v>21</v>
      </c>
      <c r="EL129" s="2" t="s">
        <v>30</v>
      </c>
      <c r="EM129" s="2" t="s">
        <v>31</v>
      </c>
      <c r="EN129" s="2"/>
      <c r="EO129" s="2" t="s">
        <v>32</v>
      </c>
      <c r="EP129" s="2"/>
      <c r="EQ129" s="2">
        <v>0</v>
      </c>
      <c r="ER129" s="2">
        <v>519.08000000000004</v>
      </c>
      <c r="ES129" s="2">
        <v>46.02</v>
      </c>
      <c r="ET129" s="2">
        <v>47.77</v>
      </c>
      <c r="EU129" s="2">
        <v>6.06</v>
      </c>
      <c r="EV129" s="2">
        <v>425.29</v>
      </c>
      <c r="EW129" s="2">
        <v>33.700000000000003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109</v>
      </c>
      <c r="FY129" s="2">
        <v>61</v>
      </c>
      <c r="FZ129" s="2"/>
      <c r="GA129" s="2" t="s">
        <v>3</v>
      </c>
      <c r="GB129" s="2"/>
      <c r="GC129" s="2"/>
      <c r="GD129" s="2">
        <v>1</v>
      </c>
      <c r="GE129" s="2"/>
      <c r="GF129" s="2">
        <v>-94379843</v>
      </c>
      <c r="GG129" s="2">
        <v>2</v>
      </c>
      <c r="GH129" s="2">
        <v>1</v>
      </c>
      <c r="GI129" s="2">
        <v>2</v>
      </c>
      <c r="GJ129" s="2">
        <v>0</v>
      </c>
      <c r="GK129" s="2">
        <v>0</v>
      </c>
      <c r="GL129" s="2">
        <f t="shared" ref="GL129:GL174" si="118">ROUND(IF(AND(BH129=3,BI129=3,FS129&lt;&gt;0),P129,0),2)</f>
        <v>0</v>
      </c>
      <c r="GM129" s="2">
        <f t="shared" ref="GM129:GM174" si="119">ROUND(O129+X129+Y129,2)+GX129</f>
        <v>168.11</v>
      </c>
      <c r="GN129" s="2">
        <f t="shared" ref="GN129:GN174" si="120">IF(OR(BI129=0,BI129=1),GM129-GX129,0)</f>
        <v>168.11</v>
      </c>
      <c r="GO129" s="2">
        <f t="shared" ref="GO129:GO174" si="121">IF(BI129=2,GM129-GX129,0)</f>
        <v>0</v>
      </c>
      <c r="GP129" s="2">
        <f t="shared" ref="GP129:GP174" si="122">IF(BI129=4,GM129-GX129,0)</f>
        <v>0</v>
      </c>
      <c r="GQ129" s="2"/>
      <c r="GR129" s="2">
        <v>0</v>
      </c>
      <c r="GS129" s="2">
        <v>3</v>
      </c>
      <c r="GT129" s="2">
        <v>0</v>
      </c>
      <c r="GU129" s="2" t="s">
        <v>3</v>
      </c>
      <c r="GV129" s="2">
        <f t="shared" ref="GV129:GV174" si="123">ROUND((GT129),6)</f>
        <v>0</v>
      </c>
      <c r="GW129" s="2">
        <v>1</v>
      </c>
      <c r="GX129" s="2">
        <f t="shared" ref="GX129:GX174" si="124">ROUND(HC129*I129,2)</f>
        <v>0</v>
      </c>
      <c r="GY129" s="2"/>
      <c r="GZ129" s="2"/>
      <c r="HA129" s="2">
        <v>0</v>
      </c>
      <c r="HB129" s="2">
        <v>0</v>
      </c>
      <c r="HC129" s="2">
        <f t="shared" ref="HC129:HC174" si="125">GV129*GW129</f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17</v>
      </c>
      <c r="B130">
        <v>1</v>
      </c>
      <c r="C130">
        <f>ROW(SmtRes!A96)</f>
        <v>96</v>
      </c>
      <c r="D130">
        <f>ROW(EtalonRes!A100)</f>
        <v>100</v>
      </c>
      <c r="E130" t="s">
        <v>140</v>
      </c>
      <c r="F130" t="s">
        <v>141</v>
      </c>
      <c r="G130" t="s">
        <v>142</v>
      </c>
      <c r="H130" t="s">
        <v>143</v>
      </c>
      <c r="I130">
        <f>ROUND(ROUND(10/100,4),9)</f>
        <v>0.1</v>
      </c>
      <c r="J130">
        <v>0</v>
      </c>
      <c r="K130">
        <f>ROUND(ROUND(10/100,4),9)</f>
        <v>0.1</v>
      </c>
      <c r="O130">
        <f t="shared" si="94"/>
        <v>3292.74</v>
      </c>
      <c r="P130">
        <f t="shared" si="95"/>
        <v>28.57</v>
      </c>
      <c r="Q130">
        <f>(ROUND((ROUND(((((ET130*1.25)*1.1))*AV130*I130),2)*BB130),2)+ROUND((ROUND(((AE130-(((EU130*1.25)*1.1)))*AV130*I130),2)*BS130),2))</f>
        <v>107.74</v>
      </c>
      <c r="R130">
        <f t="shared" si="96"/>
        <v>48.94</v>
      </c>
      <c r="S130">
        <f t="shared" si="97"/>
        <v>3156.43</v>
      </c>
      <c r="T130">
        <f t="shared" si="98"/>
        <v>0</v>
      </c>
      <c r="U130">
        <f t="shared" si="99"/>
        <v>4.5486743500000006</v>
      </c>
      <c r="V130">
        <f t="shared" si="100"/>
        <v>0</v>
      </c>
      <c r="W130">
        <f t="shared" si="101"/>
        <v>0</v>
      </c>
      <c r="X130">
        <f t="shared" si="102"/>
        <v>3493.85</v>
      </c>
      <c r="Y130">
        <f t="shared" si="103"/>
        <v>1955.28</v>
      </c>
      <c r="AA130">
        <v>59209200</v>
      </c>
      <c r="AB130">
        <f t="shared" si="104"/>
        <v>649.69560000000001</v>
      </c>
      <c r="AC130">
        <f t="shared" si="105"/>
        <v>46.02</v>
      </c>
      <c r="AD130">
        <f>ROUND((((((ET130*1.25)*1.1))-(((EU130*1.25)*1.1)))+AE130),6)</f>
        <v>65.683750000000003</v>
      </c>
      <c r="AE130">
        <f>ROUND((((EU130*1.25)*1.1)),6)</f>
        <v>8.3324999999999996</v>
      </c>
      <c r="AF130">
        <f>ROUND((((EV130*1.15)*1.1)),6)</f>
        <v>537.99185</v>
      </c>
      <c r="AG130">
        <f t="shared" si="106"/>
        <v>0</v>
      </c>
      <c r="AH130">
        <f>(((EW130*1.15)*1.1))</f>
        <v>42.630500000000005</v>
      </c>
      <c r="AI130">
        <f>(((EX130*1.25)*1.1))</f>
        <v>0</v>
      </c>
      <c r="AJ130">
        <f t="shared" si="107"/>
        <v>0</v>
      </c>
      <c r="AK130">
        <v>519.08000000000004</v>
      </c>
      <c r="AL130">
        <v>46.02</v>
      </c>
      <c r="AM130">
        <v>47.77</v>
      </c>
      <c r="AN130">
        <v>6.06</v>
      </c>
      <c r="AO130">
        <v>425.29</v>
      </c>
      <c r="AP130">
        <v>0</v>
      </c>
      <c r="AQ130">
        <v>33.700000000000003</v>
      </c>
      <c r="AR130">
        <v>0</v>
      </c>
      <c r="AS130">
        <v>0</v>
      </c>
      <c r="AT130">
        <v>109</v>
      </c>
      <c r="AU130">
        <v>61</v>
      </c>
      <c r="AV130">
        <v>1.0669999999999999</v>
      </c>
      <c r="AW130">
        <v>1</v>
      </c>
      <c r="AZ130">
        <v>1</v>
      </c>
      <c r="BA130">
        <v>54.99</v>
      </c>
      <c r="BB130">
        <v>15.37</v>
      </c>
      <c r="BC130">
        <v>6.21</v>
      </c>
      <c r="BD130" t="s">
        <v>3</v>
      </c>
      <c r="BE130" t="s">
        <v>3</v>
      </c>
      <c r="BF130" t="s">
        <v>3</v>
      </c>
      <c r="BG130" t="s">
        <v>3</v>
      </c>
      <c r="BH130">
        <v>0</v>
      </c>
      <c r="BI130">
        <v>1</v>
      </c>
      <c r="BJ130" t="s">
        <v>144</v>
      </c>
      <c r="BM130">
        <v>21</v>
      </c>
      <c r="BN130">
        <v>58807811</v>
      </c>
      <c r="BO130" t="s">
        <v>141</v>
      </c>
      <c r="BP130">
        <v>1</v>
      </c>
      <c r="BQ130">
        <v>30</v>
      </c>
      <c r="BR130">
        <v>0</v>
      </c>
      <c r="BS130">
        <v>54.99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109</v>
      </c>
      <c r="CA130">
        <v>61</v>
      </c>
      <c r="CB130" t="s">
        <v>3</v>
      </c>
      <c r="CE130">
        <v>30</v>
      </c>
      <c r="CF130">
        <v>0</v>
      </c>
      <c r="CG130">
        <v>0</v>
      </c>
      <c r="CM130">
        <v>0</v>
      </c>
      <c r="CN130" t="s">
        <v>865</v>
      </c>
      <c r="CO130">
        <v>0</v>
      </c>
      <c r="CP130">
        <f t="shared" si="108"/>
        <v>3292.74</v>
      </c>
      <c r="CQ130">
        <f t="shared" si="109"/>
        <v>285.77999999999997</v>
      </c>
      <c r="CR130">
        <f>(ROUND((ROUND(((((ET130*1.25)*1.1))*AV130*1),2)*BB130),2)+ROUND((ROUND(((AE130-(((EU130*1.25)*1.1)))*AV130*1),2)*BS130),2))</f>
        <v>1077.1300000000001</v>
      </c>
      <c r="CS130">
        <f t="shared" si="110"/>
        <v>488.86</v>
      </c>
      <c r="CT130">
        <f t="shared" si="111"/>
        <v>31566.46</v>
      </c>
      <c r="CU130">
        <f t="shared" si="112"/>
        <v>0</v>
      </c>
      <c r="CV130">
        <f t="shared" si="113"/>
        <v>45.486743500000003</v>
      </c>
      <c r="CW130">
        <f t="shared" si="114"/>
        <v>0</v>
      </c>
      <c r="CX130">
        <f t="shared" si="115"/>
        <v>0</v>
      </c>
      <c r="CY130">
        <f t="shared" si="116"/>
        <v>3493.8533000000002</v>
      </c>
      <c r="CZ130">
        <f t="shared" si="117"/>
        <v>1955.2757000000001</v>
      </c>
      <c r="DB130">
        <v>23</v>
      </c>
      <c r="DC130" t="s">
        <v>3</v>
      </c>
      <c r="DD130" t="s">
        <v>3</v>
      </c>
      <c r="DE130" t="s">
        <v>27</v>
      </c>
      <c r="DF130" t="s">
        <v>27</v>
      </c>
      <c r="DG130" t="s">
        <v>28</v>
      </c>
      <c r="DH130" t="s">
        <v>3</v>
      </c>
      <c r="DI130" t="s">
        <v>28</v>
      </c>
      <c r="DJ130" t="s">
        <v>27</v>
      </c>
      <c r="DK130" t="s">
        <v>3</v>
      </c>
      <c r="DL130" t="s">
        <v>3</v>
      </c>
      <c r="DM130" t="s">
        <v>3</v>
      </c>
      <c r="DN130">
        <v>0</v>
      </c>
      <c r="DO130">
        <v>0</v>
      </c>
      <c r="DP130">
        <v>1</v>
      </c>
      <c r="DQ130">
        <v>1</v>
      </c>
      <c r="DU130">
        <v>1013</v>
      </c>
      <c r="DV130" t="s">
        <v>143</v>
      </c>
      <c r="DW130" t="s">
        <v>143</v>
      </c>
      <c r="DX130">
        <v>1</v>
      </c>
      <c r="DZ130" t="s">
        <v>3</v>
      </c>
      <c r="EA130" t="s">
        <v>3</v>
      </c>
      <c r="EB130" t="s">
        <v>3</v>
      </c>
      <c r="EC130" t="s">
        <v>3</v>
      </c>
      <c r="EE130">
        <v>58807897</v>
      </c>
      <c r="EF130">
        <v>30</v>
      </c>
      <c r="EG130" t="s">
        <v>29</v>
      </c>
      <c r="EH130">
        <v>0</v>
      </c>
      <c r="EI130" t="s">
        <v>3</v>
      </c>
      <c r="EJ130">
        <v>1</v>
      </c>
      <c r="EK130">
        <v>21</v>
      </c>
      <c r="EL130" t="s">
        <v>30</v>
      </c>
      <c r="EM130" t="s">
        <v>31</v>
      </c>
      <c r="EO130" t="s">
        <v>32</v>
      </c>
      <c r="EQ130">
        <v>0</v>
      </c>
      <c r="ER130">
        <v>519.08000000000004</v>
      </c>
      <c r="ES130">
        <v>46.02</v>
      </c>
      <c r="ET130">
        <v>47.77</v>
      </c>
      <c r="EU130">
        <v>6.06</v>
      </c>
      <c r="EV130">
        <v>425.29</v>
      </c>
      <c r="EW130">
        <v>33.700000000000003</v>
      </c>
      <c r="EX130">
        <v>0</v>
      </c>
      <c r="EY130">
        <v>0</v>
      </c>
      <c r="FQ130">
        <v>0</v>
      </c>
      <c r="FR130">
        <v>0</v>
      </c>
      <c r="FS130">
        <v>0</v>
      </c>
      <c r="FX130">
        <v>109</v>
      </c>
      <c r="FY130">
        <v>61</v>
      </c>
      <c r="GA130" t="s">
        <v>3</v>
      </c>
      <c r="GD130">
        <v>1</v>
      </c>
      <c r="GF130">
        <v>-94379843</v>
      </c>
      <c r="GG130">
        <v>2</v>
      </c>
      <c r="GH130">
        <v>1</v>
      </c>
      <c r="GI130">
        <v>2</v>
      </c>
      <c r="GJ130">
        <v>0</v>
      </c>
      <c r="GK130">
        <v>0</v>
      </c>
      <c r="GL130">
        <f t="shared" si="118"/>
        <v>0</v>
      </c>
      <c r="GM130">
        <f t="shared" si="119"/>
        <v>8741.8700000000008</v>
      </c>
      <c r="GN130">
        <f t="shared" si="120"/>
        <v>8741.8700000000008</v>
      </c>
      <c r="GO130">
        <f t="shared" si="121"/>
        <v>0</v>
      </c>
      <c r="GP130">
        <f t="shared" si="122"/>
        <v>0</v>
      </c>
      <c r="GR130">
        <v>0</v>
      </c>
      <c r="GS130">
        <v>3</v>
      </c>
      <c r="GT130">
        <v>0</v>
      </c>
      <c r="GU130" t="s">
        <v>3</v>
      </c>
      <c r="GV130">
        <f t="shared" si="123"/>
        <v>0</v>
      </c>
      <c r="GW130">
        <v>1</v>
      </c>
      <c r="GX130">
        <f t="shared" si="124"/>
        <v>0</v>
      </c>
      <c r="HA130">
        <v>0</v>
      </c>
      <c r="HB130">
        <v>0</v>
      </c>
      <c r="HC130">
        <f t="shared" si="125"/>
        <v>0</v>
      </c>
      <c r="HE130" t="s">
        <v>3</v>
      </c>
      <c r="HF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18</v>
      </c>
      <c r="B131" s="2">
        <v>1</v>
      </c>
      <c r="C131" s="2">
        <v>80</v>
      </c>
      <c r="D131" s="2"/>
      <c r="E131" s="2" t="s">
        <v>145</v>
      </c>
      <c r="F131" s="2" t="s">
        <v>146</v>
      </c>
      <c r="G131" s="2" t="s">
        <v>147</v>
      </c>
      <c r="H131" s="2" t="s">
        <v>49</v>
      </c>
      <c r="I131" s="2">
        <f>I129*J131</f>
        <v>4</v>
      </c>
      <c r="J131" s="2">
        <v>40</v>
      </c>
      <c r="K131" s="2">
        <v>40</v>
      </c>
      <c r="L131" s="2"/>
      <c r="M131" s="2"/>
      <c r="N131" s="2"/>
      <c r="O131" s="2">
        <f t="shared" si="94"/>
        <v>78.44</v>
      </c>
      <c r="P131" s="2">
        <f t="shared" si="95"/>
        <v>78.44</v>
      </c>
      <c r="Q131" s="2">
        <f t="shared" ref="Q131:Q138" si="126">(ROUND((ROUND(((ET131)*AV131*I131),2)*BB131),2)+ROUND((ROUND(((AE131-(EU131))*AV131*I131),2)*BS131),2))</f>
        <v>0</v>
      </c>
      <c r="R131" s="2">
        <f t="shared" si="96"/>
        <v>0</v>
      </c>
      <c r="S131" s="2">
        <f t="shared" si="97"/>
        <v>0</v>
      </c>
      <c r="T131" s="2">
        <f t="shared" si="98"/>
        <v>0</v>
      </c>
      <c r="U131" s="2">
        <f t="shared" si="99"/>
        <v>0</v>
      </c>
      <c r="V131" s="2">
        <f t="shared" si="100"/>
        <v>0</v>
      </c>
      <c r="W131" s="2">
        <f t="shared" si="101"/>
        <v>0</v>
      </c>
      <c r="X131" s="2">
        <f t="shared" si="102"/>
        <v>0</v>
      </c>
      <c r="Y131" s="2">
        <f t="shared" si="103"/>
        <v>0</v>
      </c>
      <c r="Z131" s="2"/>
      <c r="AA131" s="2">
        <v>59209203</v>
      </c>
      <c r="AB131" s="2">
        <f t="shared" si="104"/>
        <v>19.61</v>
      </c>
      <c r="AC131" s="2">
        <f t="shared" si="105"/>
        <v>19.61</v>
      </c>
      <c r="AD131" s="2">
        <f t="shared" ref="AD131:AD138" si="127">ROUND((((ET131)-(EU131))+AE131),6)</f>
        <v>0</v>
      </c>
      <c r="AE131" s="2">
        <f t="shared" ref="AE131:AF138" si="128">ROUND((EU131),6)</f>
        <v>0</v>
      </c>
      <c r="AF131" s="2">
        <f t="shared" si="128"/>
        <v>0</v>
      </c>
      <c r="AG131" s="2">
        <f t="shared" si="106"/>
        <v>0</v>
      </c>
      <c r="AH131" s="2">
        <f t="shared" ref="AH131:AI138" si="129">(EW131)</f>
        <v>0</v>
      </c>
      <c r="AI131" s="2">
        <f t="shared" si="129"/>
        <v>0</v>
      </c>
      <c r="AJ131" s="2">
        <f t="shared" si="107"/>
        <v>0</v>
      </c>
      <c r="AK131" s="2">
        <v>19.61</v>
      </c>
      <c r="AL131" s="2">
        <v>19.61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109</v>
      </c>
      <c r="AU131" s="2">
        <v>61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1</v>
      </c>
      <c r="BJ131" s="2" t="s">
        <v>148</v>
      </c>
      <c r="BK131" s="2"/>
      <c r="BL131" s="2"/>
      <c r="BM131" s="2">
        <v>21</v>
      </c>
      <c r="BN131" s="2">
        <v>58807811</v>
      </c>
      <c r="BO131" s="2" t="s">
        <v>3</v>
      </c>
      <c r="BP131" s="2">
        <v>0</v>
      </c>
      <c r="BQ131" s="2">
        <v>30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109</v>
      </c>
      <c r="CA131" s="2">
        <v>61</v>
      </c>
      <c r="CB131" s="2" t="s">
        <v>3</v>
      </c>
      <c r="CC131" s="2"/>
      <c r="CD131" s="2"/>
      <c r="CE131" s="2">
        <v>30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</v>
      </c>
      <c r="CO131" s="2">
        <v>0</v>
      </c>
      <c r="CP131" s="2">
        <f t="shared" si="108"/>
        <v>78.44</v>
      </c>
      <c r="CQ131" s="2">
        <f t="shared" si="109"/>
        <v>19.61</v>
      </c>
      <c r="CR131" s="2">
        <f t="shared" ref="CR131:CR138" si="130">(ROUND((ROUND(((ET131)*AV131*1),2)*BB131),2)+ROUND((ROUND(((AE131-(EU131))*AV131*1),2)*BS131),2))</f>
        <v>0</v>
      </c>
      <c r="CS131" s="2">
        <f t="shared" si="110"/>
        <v>0</v>
      </c>
      <c r="CT131" s="2">
        <f t="shared" si="111"/>
        <v>0</v>
      </c>
      <c r="CU131" s="2">
        <f t="shared" si="112"/>
        <v>0</v>
      </c>
      <c r="CV131" s="2">
        <f t="shared" si="113"/>
        <v>0</v>
      </c>
      <c r="CW131" s="2">
        <f t="shared" si="114"/>
        <v>0</v>
      </c>
      <c r="CX131" s="2">
        <f t="shared" si="115"/>
        <v>0</v>
      </c>
      <c r="CY131" s="2">
        <f t="shared" si="116"/>
        <v>0</v>
      </c>
      <c r="CZ131" s="2">
        <f t="shared" si="117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49</v>
      </c>
      <c r="DW131" s="2" t="s">
        <v>49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58807897</v>
      </c>
      <c r="EF131" s="2">
        <v>30</v>
      </c>
      <c r="EG131" s="2" t="s">
        <v>29</v>
      </c>
      <c r="EH131" s="2">
        <v>0</v>
      </c>
      <c r="EI131" s="2" t="s">
        <v>3</v>
      </c>
      <c r="EJ131" s="2">
        <v>1</v>
      </c>
      <c r="EK131" s="2">
        <v>21</v>
      </c>
      <c r="EL131" s="2" t="s">
        <v>30</v>
      </c>
      <c r="EM131" s="2" t="s">
        <v>31</v>
      </c>
      <c r="EN131" s="2"/>
      <c r="EO131" s="2" t="s">
        <v>3</v>
      </c>
      <c r="EP131" s="2"/>
      <c r="EQ131" s="2">
        <v>0</v>
      </c>
      <c r="ER131" s="2">
        <v>19.61</v>
      </c>
      <c r="ES131" s="2">
        <v>19.61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109</v>
      </c>
      <c r="FY131" s="2">
        <v>61</v>
      </c>
      <c r="FZ131" s="2"/>
      <c r="GA131" s="2" t="s">
        <v>3</v>
      </c>
      <c r="GB131" s="2"/>
      <c r="GC131" s="2"/>
      <c r="GD131" s="2">
        <v>1</v>
      </c>
      <c r="GE131" s="2"/>
      <c r="GF131" s="2">
        <v>793962712</v>
      </c>
      <c r="GG131" s="2">
        <v>2</v>
      </c>
      <c r="GH131" s="2">
        <v>1</v>
      </c>
      <c r="GI131" s="2">
        <v>-2</v>
      </c>
      <c r="GJ131" s="2">
        <v>0</v>
      </c>
      <c r="GK131" s="2">
        <v>0</v>
      </c>
      <c r="GL131" s="2">
        <f t="shared" si="118"/>
        <v>0</v>
      </c>
      <c r="GM131" s="2">
        <f t="shared" si="119"/>
        <v>78.44</v>
      </c>
      <c r="GN131" s="2">
        <f t="shared" si="120"/>
        <v>78.44</v>
      </c>
      <c r="GO131" s="2">
        <f t="shared" si="121"/>
        <v>0</v>
      </c>
      <c r="GP131" s="2">
        <f t="shared" si="122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23"/>
        <v>0</v>
      </c>
      <c r="GW131" s="2">
        <v>1</v>
      </c>
      <c r="GX131" s="2">
        <f t="shared" si="124"/>
        <v>0</v>
      </c>
      <c r="GY131" s="2"/>
      <c r="GZ131" s="2"/>
      <c r="HA131" s="2">
        <v>0</v>
      </c>
      <c r="HB131" s="2">
        <v>0</v>
      </c>
      <c r="HC131" s="2">
        <f t="shared" si="125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18</v>
      </c>
      <c r="B132">
        <v>1</v>
      </c>
      <c r="C132">
        <v>95</v>
      </c>
      <c r="E132" t="s">
        <v>145</v>
      </c>
      <c r="F132" t="s">
        <v>146</v>
      </c>
      <c r="G132" t="s">
        <v>147</v>
      </c>
      <c r="H132" t="s">
        <v>49</v>
      </c>
      <c r="I132">
        <f>I130*J132</f>
        <v>4</v>
      </c>
      <c r="J132">
        <v>40</v>
      </c>
      <c r="K132">
        <v>40</v>
      </c>
      <c r="O132">
        <f t="shared" si="94"/>
        <v>78.44</v>
      </c>
      <c r="P132">
        <f t="shared" si="95"/>
        <v>78.44</v>
      </c>
      <c r="Q132">
        <f t="shared" si="126"/>
        <v>0</v>
      </c>
      <c r="R132">
        <f t="shared" si="96"/>
        <v>0</v>
      </c>
      <c r="S132">
        <f t="shared" si="97"/>
        <v>0</v>
      </c>
      <c r="T132">
        <f t="shared" si="98"/>
        <v>0</v>
      </c>
      <c r="U132">
        <f t="shared" si="99"/>
        <v>0</v>
      </c>
      <c r="V132">
        <f t="shared" si="100"/>
        <v>0</v>
      </c>
      <c r="W132">
        <f t="shared" si="101"/>
        <v>0</v>
      </c>
      <c r="X132">
        <f t="shared" si="102"/>
        <v>0</v>
      </c>
      <c r="Y132">
        <f t="shared" si="103"/>
        <v>0</v>
      </c>
      <c r="AA132">
        <v>59209200</v>
      </c>
      <c r="AB132">
        <f t="shared" si="104"/>
        <v>19.61</v>
      </c>
      <c r="AC132">
        <f t="shared" si="105"/>
        <v>19.61</v>
      </c>
      <c r="AD132">
        <f t="shared" si="127"/>
        <v>0</v>
      </c>
      <c r="AE132">
        <f t="shared" si="128"/>
        <v>0</v>
      </c>
      <c r="AF132">
        <f t="shared" si="128"/>
        <v>0</v>
      </c>
      <c r="AG132">
        <f t="shared" si="106"/>
        <v>0</v>
      </c>
      <c r="AH132">
        <f t="shared" si="129"/>
        <v>0</v>
      </c>
      <c r="AI132">
        <f t="shared" si="129"/>
        <v>0</v>
      </c>
      <c r="AJ132">
        <f t="shared" si="107"/>
        <v>0</v>
      </c>
      <c r="AK132">
        <v>19.61</v>
      </c>
      <c r="AL132">
        <v>19.61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109</v>
      </c>
      <c r="AU132">
        <v>61</v>
      </c>
      <c r="AV132">
        <v>1</v>
      </c>
      <c r="AW132">
        <v>1</v>
      </c>
      <c r="AZ132">
        <v>1</v>
      </c>
      <c r="BA132">
        <v>1</v>
      </c>
      <c r="BB132">
        <v>1</v>
      </c>
      <c r="BC132">
        <v>1</v>
      </c>
      <c r="BD132" t="s">
        <v>3</v>
      </c>
      <c r="BE132" t="s">
        <v>3</v>
      </c>
      <c r="BF132" t="s">
        <v>3</v>
      </c>
      <c r="BG132" t="s">
        <v>3</v>
      </c>
      <c r="BH132">
        <v>3</v>
      </c>
      <c r="BI132">
        <v>1</v>
      </c>
      <c r="BJ132" t="s">
        <v>148</v>
      </c>
      <c r="BM132">
        <v>21</v>
      </c>
      <c r="BN132">
        <v>58807811</v>
      </c>
      <c r="BO132" t="s">
        <v>146</v>
      </c>
      <c r="BP132">
        <v>1</v>
      </c>
      <c r="BQ132">
        <v>30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109</v>
      </c>
      <c r="CA132">
        <v>61</v>
      </c>
      <c r="CB132" t="s">
        <v>3</v>
      </c>
      <c r="CE132">
        <v>30</v>
      </c>
      <c r="CF132">
        <v>0</v>
      </c>
      <c r="CG132">
        <v>0</v>
      </c>
      <c r="CM132">
        <v>0</v>
      </c>
      <c r="CN132" t="s">
        <v>3</v>
      </c>
      <c r="CO132">
        <v>0</v>
      </c>
      <c r="CP132">
        <f t="shared" si="108"/>
        <v>78.44</v>
      </c>
      <c r="CQ132">
        <f t="shared" si="109"/>
        <v>19.61</v>
      </c>
      <c r="CR132">
        <f t="shared" si="130"/>
        <v>0</v>
      </c>
      <c r="CS132">
        <f t="shared" si="110"/>
        <v>0</v>
      </c>
      <c r="CT132">
        <f t="shared" si="111"/>
        <v>0</v>
      </c>
      <c r="CU132">
        <f t="shared" si="112"/>
        <v>0</v>
      </c>
      <c r="CV132">
        <f t="shared" si="113"/>
        <v>0</v>
      </c>
      <c r="CW132">
        <f t="shared" si="114"/>
        <v>0</v>
      </c>
      <c r="CX132">
        <f t="shared" si="115"/>
        <v>0</v>
      </c>
      <c r="CY132">
        <f t="shared" si="116"/>
        <v>0</v>
      </c>
      <c r="CZ132">
        <f t="shared" si="117"/>
        <v>0</v>
      </c>
      <c r="DC132" t="s">
        <v>3</v>
      </c>
      <c r="DD132" t="s">
        <v>3</v>
      </c>
      <c r="DE132" t="s">
        <v>3</v>
      </c>
      <c r="DF132" t="s">
        <v>3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  <c r="DN132">
        <v>0</v>
      </c>
      <c r="DO132">
        <v>0</v>
      </c>
      <c r="DP132">
        <v>1</v>
      </c>
      <c r="DQ132">
        <v>1</v>
      </c>
      <c r="DU132">
        <v>1010</v>
      </c>
      <c r="DV132" t="s">
        <v>49</v>
      </c>
      <c r="DW132" t="s">
        <v>49</v>
      </c>
      <c r="DX132">
        <v>1</v>
      </c>
      <c r="DZ132" t="s">
        <v>3</v>
      </c>
      <c r="EA132" t="s">
        <v>3</v>
      </c>
      <c r="EB132" t="s">
        <v>3</v>
      </c>
      <c r="EC132" t="s">
        <v>3</v>
      </c>
      <c r="EE132">
        <v>58807897</v>
      </c>
      <c r="EF132">
        <v>30</v>
      </c>
      <c r="EG132" t="s">
        <v>29</v>
      </c>
      <c r="EH132">
        <v>0</v>
      </c>
      <c r="EI132" t="s">
        <v>3</v>
      </c>
      <c r="EJ132">
        <v>1</v>
      </c>
      <c r="EK132">
        <v>21</v>
      </c>
      <c r="EL132" t="s">
        <v>30</v>
      </c>
      <c r="EM132" t="s">
        <v>31</v>
      </c>
      <c r="EO132" t="s">
        <v>3</v>
      </c>
      <c r="EQ132">
        <v>0</v>
      </c>
      <c r="ER132">
        <v>19.61</v>
      </c>
      <c r="ES132">
        <v>19.61</v>
      </c>
      <c r="ET132">
        <v>0</v>
      </c>
      <c r="EU132">
        <v>0</v>
      </c>
      <c r="EV132">
        <v>0</v>
      </c>
      <c r="EW132">
        <v>0</v>
      </c>
      <c r="EX132">
        <v>0</v>
      </c>
      <c r="FQ132">
        <v>0</v>
      </c>
      <c r="FR132">
        <v>0</v>
      </c>
      <c r="FS132">
        <v>0</v>
      </c>
      <c r="FX132">
        <v>109</v>
      </c>
      <c r="FY132">
        <v>61</v>
      </c>
      <c r="GA132" t="s">
        <v>3</v>
      </c>
      <c r="GD132">
        <v>1</v>
      </c>
      <c r="GF132">
        <v>793962712</v>
      </c>
      <c r="GG132">
        <v>2</v>
      </c>
      <c r="GH132">
        <v>1</v>
      </c>
      <c r="GI132">
        <v>2</v>
      </c>
      <c r="GJ132">
        <v>0</v>
      </c>
      <c r="GK132">
        <v>0</v>
      </c>
      <c r="GL132">
        <f t="shared" si="118"/>
        <v>0</v>
      </c>
      <c r="GM132">
        <f t="shared" si="119"/>
        <v>78.44</v>
      </c>
      <c r="GN132">
        <f t="shared" si="120"/>
        <v>78.44</v>
      </c>
      <c r="GO132">
        <f t="shared" si="121"/>
        <v>0</v>
      </c>
      <c r="GP132">
        <f t="shared" si="122"/>
        <v>0</v>
      </c>
      <c r="GR132">
        <v>0</v>
      </c>
      <c r="GS132">
        <v>3</v>
      </c>
      <c r="GT132">
        <v>0</v>
      </c>
      <c r="GU132" t="s">
        <v>3</v>
      </c>
      <c r="GV132">
        <f t="shared" si="123"/>
        <v>0</v>
      </c>
      <c r="GW132">
        <v>1</v>
      </c>
      <c r="GX132">
        <f t="shared" si="124"/>
        <v>0</v>
      </c>
      <c r="HA132">
        <v>0</v>
      </c>
      <c r="HB132">
        <v>0</v>
      </c>
      <c r="HC132">
        <f t="shared" si="125"/>
        <v>0</v>
      </c>
      <c r="HE132" t="s">
        <v>3</v>
      </c>
      <c r="HF132" t="s">
        <v>3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3" spans="1:255" x14ac:dyDescent="0.2">
      <c r="A133" s="2">
        <v>18</v>
      </c>
      <c r="B133" s="2">
        <v>1</v>
      </c>
      <c r="C133" s="2">
        <v>81</v>
      </c>
      <c r="D133" s="2"/>
      <c r="E133" s="2" t="s">
        <v>149</v>
      </c>
      <c r="F133" s="2" t="s">
        <v>150</v>
      </c>
      <c r="G133" s="2" t="s">
        <v>151</v>
      </c>
      <c r="H133" s="2" t="s">
        <v>49</v>
      </c>
      <c r="I133" s="2">
        <f>I129*J133</f>
        <v>1</v>
      </c>
      <c r="J133" s="2">
        <v>10</v>
      </c>
      <c r="K133" s="2">
        <v>10</v>
      </c>
      <c r="L133" s="2"/>
      <c r="M133" s="2"/>
      <c r="N133" s="2"/>
      <c r="O133" s="2">
        <f t="shared" si="94"/>
        <v>210.17</v>
      </c>
      <c r="P133" s="2">
        <f t="shared" si="95"/>
        <v>210.17</v>
      </c>
      <c r="Q133" s="2">
        <f t="shared" si="126"/>
        <v>0</v>
      </c>
      <c r="R133" s="2">
        <f t="shared" si="96"/>
        <v>0</v>
      </c>
      <c r="S133" s="2">
        <f t="shared" si="97"/>
        <v>0</v>
      </c>
      <c r="T133" s="2">
        <f t="shared" si="98"/>
        <v>0</v>
      </c>
      <c r="U133" s="2">
        <f t="shared" si="99"/>
        <v>0</v>
      </c>
      <c r="V133" s="2">
        <f t="shared" si="100"/>
        <v>0</v>
      </c>
      <c r="W133" s="2">
        <f t="shared" si="101"/>
        <v>0</v>
      </c>
      <c r="X133" s="2">
        <f t="shared" si="102"/>
        <v>0</v>
      </c>
      <c r="Y133" s="2">
        <f t="shared" si="103"/>
        <v>0</v>
      </c>
      <c r="Z133" s="2"/>
      <c r="AA133" s="2">
        <v>59209203</v>
      </c>
      <c r="AB133" s="2">
        <f t="shared" si="104"/>
        <v>210.17</v>
      </c>
      <c r="AC133" s="2">
        <f t="shared" si="105"/>
        <v>210.17</v>
      </c>
      <c r="AD133" s="2">
        <f t="shared" si="127"/>
        <v>0</v>
      </c>
      <c r="AE133" s="2">
        <f t="shared" si="128"/>
        <v>0</v>
      </c>
      <c r="AF133" s="2">
        <f t="shared" si="128"/>
        <v>0</v>
      </c>
      <c r="AG133" s="2">
        <f t="shared" si="106"/>
        <v>0</v>
      </c>
      <c r="AH133" s="2">
        <f t="shared" si="129"/>
        <v>0</v>
      </c>
      <c r="AI133" s="2">
        <f t="shared" si="129"/>
        <v>0</v>
      </c>
      <c r="AJ133" s="2">
        <f t="shared" si="107"/>
        <v>0</v>
      </c>
      <c r="AK133" s="2">
        <v>210.17</v>
      </c>
      <c r="AL133" s="2">
        <v>210.17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109</v>
      </c>
      <c r="AU133" s="2">
        <v>61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1</v>
      </c>
      <c r="BJ133" s="2" t="s">
        <v>152</v>
      </c>
      <c r="BK133" s="2"/>
      <c r="BL133" s="2"/>
      <c r="BM133" s="2">
        <v>21</v>
      </c>
      <c r="BN133" s="2">
        <v>58807811</v>
      </c>
      <c r="BO133" s="2" t="s">
        <v>3</v>
      </c>
      <c r="BP133" s="2">
        <v>0</v>
      </c>
      <c r="BQ133" s="2">
        <v>30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109</v>
      </c>
      <c r="CA133" s="2">
        <v>61</v>
      </c>
      <c r="CB133" s="2" t="s">
        <v>3</v>
      </c>
      <c r="CC133" s="2"/>
      <c r="CD133" s="2"/>
      <c r="CE133" s="2">
        <v>30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si="108"/>
        <v>210.17</v>
      </c>
      <c r="CQ133" s="2">
        <f t="shared" si="109"/>
        <v>210.17</v>
      </c>
      <c r="CR133" s="2">
        <f t="shared" si="130"/>
        <v>0</v>
      </c>
      <c r="CS133" s="2">
        <f t="shared" si="110"/>
        <v>0</v>
      </c>
      <c r="CT133" s="2">
        <f t="shared" si="111"/>
        <v>0</v>
      </c>
      <c r="CU133" s="2">
        <f t="shared" si="112"/>
        <v>0</v>
      </c>
      <c r="CV133" s="2">
        <f t="shared" si="113"/>
        <v>0</v>
      </c>
      <c r="CW133" s="2">
        <f t="shared" si="114"/>
        <v>0</v>
      </c>
      <c r="CX133" s="2">
        <f t="shared" si="115"/>
        <v>0</v>
      </c>
      <c r="CY133" s="2">
        <f t="shared" si="116"/>
        <v>0</v>
      </c>
      <c r="CZ133" s="2">
        <f t="shared" si="117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49</v>
      </c>
      <c r="DW133" s="2" t="s">
        <v>49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58807897</v>
      </c>
      <c r="EF133" s="2">
        <v>30</v>
      </c>
      <c r="EG133" s="2" t="s">
        <v>29</v>
      </c>
      <c r="EH133" s="2">
        <v>0</v>
      </c>
      <c r="EI133" s="2" t="s">
        <v>3</v>
      </c>
      <c r="EJ133" s="2">
        <v>1</v>
      </c>
      <c r="EK133" s="2">
        <v>21</v>
      </c>
      <c r="EL133" s="2" t="s">
        <v>30</v>
      </c>
      <c r="EM133" s="2" t="s">
        <v>31</v>
      </c>
      <c r="EN133" s="2"/>
      <c r="EO133" s="2" t="s">
        <v>3</v>
      </c>
      <c r="EP133" s="2"/>
      <c r="EQ133" s="2">
        <v>0</v>
      </c>
      <c r="ER133" s="2">
        <v>210.17</v>
      </c>
      <c r="ES133" s="2">
        <v>210.17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109</v>
      </c>
      <c r="FY133" s="2">
        <v>61</v>
      </c>
      <c r="FZ133" s="2"/>
      <c r="GA133" s="2" t="s">
        <v>3</v>
      </c>
      <c r="GB133" s="2"/>
      <c r="GC133" s="2"/>
      <c r="GD133" s="2">
        <v>1</v>
      </c>
      <c r="GE133" s="2"/>
      <c r="GF133" s="2">
        <v>-55472231</v>
      </c>
      <c r="GG133" s="2">
        <v>2</v>
      </c>
      <c r="GH133" s="2">
        <v>1</v>
      </c>
      <c r="GI133" s="2">
        <v>-2</v>
      </c>
      <c r="GJ133" s="2">
        <v>0</v>
      </c>
      <c r="GK133" s="2">
        <v>0</v>
      </c>
      <c r="GL133" s="2">
        <f t="shared" si="118"/>
        <v>0</v>
      </c>
      <c r="GM133" s="2">
        <f t="shared" si="119"/>
        <v>210.17</v>
      </c>
      <c r="GN133" s="2">
        <f t="shared" si="120"/>
        <v>210.17</v>
      </c>
      <c r="GO133" s="2">
        <f t="shared" si="121"/>
        <v>0</v>
      </c>
      <c r="GP133" s="2">
        <f t="shared" si="122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23"/>
        <v>0</v>
      </c>
      <c r="GW133" s="2">
        <v>1</v>
      </c>
      <c r="GX133" s="2">
        <f t="shared" si="124"/>
        <v>0</v>
      </c>
      <c r="GY133" s="2"/>
      <c r="GZ133" s="2"/>
      <c r="HA133" s="2">
        <v>0</v>
      </c>
      <c r="HB133" s="2">
        <v>0</v>
      </c>
      <c r="HC133" s="2">
        <f t="shared" si="125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>
        <v>18</v>
      </c>
      <c r="B134">
        <v>1</v>
      </c>
      <c r="C134">
        <v>96</v>
      </c>
      <c r="E134" t="s">
        <v>149</v>
      </c>
      <c r="F134" t="s">
        <v>150</v>
      </c>
      <c r="G134" t="s">
        <v>151</v>
      </c>
      <c r="H134" t="s">
        <v>49</v>
      </c>
      <c r="I134">
        <f>I130*J134</f>
        <v>1</v>
      </c>
      <c r="J134">
        <v>10</v>
      </c>
      <c r="K134">
        <v>10</v>
      </c>
      <c r="O134">
        <f t="shared" si="94"/>
        <v>693.56</v>
      </c>
      <c r="P134">
        <f t="shared" si="95"/>
        <v>693.56</v>
      </c>
      <c r="Q134">
        <f t="shared" si="126"/>
        <v>0</v>
      </c>
      <c r="R134">
        <f t="shared" si="96"/>
        <v>0</v>
      </c>
      <c r="S134">
        <f t="shared" si="97"/>
        <v>0</v>
      </c>
      <c r="T134">
        <f t="shared" si="98"/>
        <v>0</v>
      </c>
      <c r="U134">
        <f t="shared" si="99"/>
        <v>0</v>
      </c>
      <c r="V134">
        <f t="shared" si="100"/>
        <v>0</v>
      </c>
      <c r="W134">
        <f t="shared" si="101"/>
        <v>0</v>
      </c>
      <c r="X134">
        <f t="shared" si="102"/>
        <v>0</v>
      </c>
      <c r="Y134">
        <f t="shared" si="103"/>
        <v>0</v>
      </c>
      <c r="AA134">
        <v>59209200</v>
      </c>
      <c r="AB134">
        <f t="shared" si="104"/>
        <v>210.17</v>
      </c>
      <c r="AC134">
        <f t="shared" si="105"/>
        <v>210.17</v>
      </c>
      <c r="AD134">
        <f t="shared" si="127"/>
        <v>0</v>
      </c>
      <c r="AE134">
        <f t="shared" si="128"/>
        <v>0</v>
      </c>
      <c r="AF134">
        <f t="shared" si="128"/>
        <v>0</v>
      </c>
      <c r="AG134">
        <f t="shared" si="106"/>
        <v>0</v>
      </c>
      <c r="AH134">
        <f t="shared" si="129"/>
        <v>0</v>
      </c>
      <c r="AI134">
        <f t="shared" si="129"/>
        <v>0</v>
      </c>
      <c r="AJ134">
        <f t="shared" si="107"/>
        <v>0</v>
      </c>
      <c r="AK134">
        <v>210.17</v>
      </c>
      <c r="AL134">
        <v>210.17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109</v>
      </c>
      <c r="AU134">
        <v>61</v>
      </c>
      <c r="AV134">
        <v>1</v>
      </c>
      <c r="AW134">
        <v>1</v>
      </c>
      <c r="AZ134">
        <v>1</v>
      </c>
      <c r="BA134">
        <v>1</v>
      </c>
      <c r="BB134">
        <v>1</v>
      </c>
      <c r="BC134">
        <v>3.3</v>
      </c>
      <c r="BD134" t="s">
        <v>3</v>
      </c>
      <c r="BE134" t="s">
        <v>3</v>
      </c>
      <c r="BF134" t="s">
        <v>3</v>
      </c>
      <c r="BG134" t="s">
        <v>3</v>
      </c>
      <c r="BH134">
        <v>3</v>
      </c>
      <c r="BI134">
        <v>1</v>
      </c>
      <c r="BJ134" t="s">
        <v>152</v>
      </c>
      <c r="BM134">
        <v>21</v>
      </c>
      <c r="BN134">
        <v>58807811</v>
      </c>
      <c r="BO134" t="s">
        <v>150</v>
      </c>
      <c r="BP134">
        <v>1</v>
      </c>
      <c r="BQ134">
        <v>30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109</v>
      </c>
      <c r="CA134">
        <v>61</v>
      </c>
      <c r="CB134" t="s">
        <v>3</v>
      </c>
      <c r="CE134">
        <v>30</v>
      </c>
      <c r="CF134">
        <v>0</v>
      </c>
      <c r="CG134">
        <v>0</v>
      </c>
      <c r="CM134">
        <v>0</v>
      </c>
      <c r="CN134" t="s">
        <v>3</v>
      </c>
      <c r="CO134">
        <v>0</v>
      </c>
      <c r="CP134">
        <f t="shared" si="108"/>
        <v>693.56</v>
      </c>
      <c r="CQ134">
        <f t="shared" si="109"/>
        <v>693.56</v>
      </c>
      <c r="CR134">
        <f t="shared" si="130"/>
        <v>0</v>
      </c>
      <c r="CS134">
        <f t="shared" si="110"/>
        <v>0</v>
      </c>
      <c r="CT134">
        <f t="shared" si="111"/>
        <v>0</v>
      </c>
      <c r="CU134">
        <f t="shared" si="112"/>
        <v>0</v>
      </c>
      <c r="CV134">
        <f t="shared" si="113"/>
        <v>0</v>
      </c>
      <c r="CW134">
        <f t="shared" si="114"/>
        <v>0</v>
      </c>
      <c r="CX134">
        <f t="shared" si="115"/>
        <v>0</v>
      </c>
      <c r="CY134">
        <f t="shared" si="116"/>
        <v>0</v>
      </c>
      <c r="CZ134">
        <f t="shared" si="117"/>
        <v>0</v>
      </c>
      <c r="DC134" t="s">
        <v>3</v>
      </c>
      <c r="DD134" t="s">
        <v>3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>
        <v>0</v>
      </c>
      <c r="DO134">
        <v>0</v>
      </c>
      <c r="DP134">
        <v>1</v>
      </c>
      <c r="DQ134">
        <v>1</v>
      </c>
      <c r="DU134">
        <v>1010</v>
      </c>
      <c r="DV134" t="s">
        <v>49</v>
      </c>
      <c r="DW134" t="s">
        <v>49</v>
      </c>
      <c r="DX134">
        <v>1</v>
      </c>
      <c r="DZ134" t="s">
        <v>3</v>
      </c>
      <c r="EA134" t="s">
        <v>3</v>
      </c>
      <c r="EB134" t="s">
        <v>3</v>
      </c>
      <c r="EC134" t="s">
        <v>3</v>
      </c>
      <c r="EE134">
        <v>58807897</v>
      </c>
      <c r="EF134">
        <v>30</v>
      </c>
      <c r="EG134" t="s">
        <v>29</v>
      </c>
      <c r="EH134">
        <v>0</v>
      </c>
      <c r="EI134" t="s">
        <v>3</v>
      </c>
      <c r="EJ134">
        <v>1</v>
      </c>
      <c r="EK134">
        <v>21</v>
      </c>
      <c r="EL134" t="s">
        <v>30</v>
      </c>
      <c r="EM134" t="s">
        <v>31</v>
      </c>
      <c r="EO134" t="s">
        <v>3</v>
      </c>
      <c r="EQ134">
        <v>0</v>
      </c>
      <c r="ER134">
        <v>210.17</v>
      </c>
      <c r="ES134">
        <v>210.17</v>
      </c>
      <c r="ET134">
        <v>0</v>
      </c>
      <c r="EU134">
        <v>0</v>
      </c>
      <c r="EV134">
        <v>0</v>
      </c>
      <c r="EW134">
        <v>0</v>
      </c>
      <c r="EX134">
        <v>0</v>
      </c>
      <c r="FQ134">
        <v>0</v>
      </c>
      <c r="FR134">
        <v>0</v>
      </c>
      <c r="FS134">
        <v>0</v>
      </c>
      <c r="FX134">
        <v>109</v>
      </c>
      <c r="FY134">
        <v>61</v>
      </c>
      <c r="GA134" t="s">
        <v>3</v>
      </c>
      <c r="GD134">
        <v>1</v>
      </c>
      <c r="GF134">
        <v>-55472231</v>
      </c>
      <c r="GG134">
        <v>2</v>
      </c>
      <c r="GH134">
        <v>1</v>
      </c>
      <c r="GI134">
        <v>2</v>
      </c>
      <c r="GJ134">
        <v>0</v>
      </c>
      <c r="GK134">
        <v>0</v>
      </c>
      <c r="GL134">
        <f t="shared" si="118"/>
        <v>0</v>
      </c>
      <c r="GM134">
        <f t="shared" si="119"/>
        <v>693.56</v>
      </c>
      <c r="GN134">
        <f t="shared" si="120"/>
        <v>693.56</v>
      </c>
      <c r="GO134">
        <f t="shared" si="121"/>
        <v>0</v>
      </c>
      <c r="GP134">
        <f t="shared" si="122"/>
        <v>0</v>
      </c>
      <c r="GR134">
        <v>0</v>
      </c>
      <c r="GS134">
        <v>3</v>
      </c>
      <c r="GT134">
        <v>0</v>
      </c>
      <c r="GU134" t="s">
        <v>3</v>
      </c>
      <c r="GV134">
        <f t="shared" si="123"/>
        <v>0</v>
      </c>
      <c r="GW134">
        <v>1</v>
      </c>
      <c r="GX134">
        <f t="shared" si="124"/>
        <v>0</v>
      </c>
      <c r="HA134">
        <v>0</v>
      </c>
      <c r="HB134">
        <v>0</v>
      </c>
      <c r="HC134">
        <f t="shared" si="125"/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HS134">
        <v>0</v>
      </c>
      <c r="IK134">
        <v>0</v>
      </c>
    </row>
    <row r="135" spans="1:255" x14ac:dyDescent="0.2">
      <c r="A135" s="2">
        <v>18</v>
      </c>
      <c r="B135" s="2">
        <v>1</v>
      </c>
      <c r="C135" s="2">
        <v>79</v>
      </c>
      <c r="D135" s="2"/>
      <c r="E135" s="2" t="s">
        <v>153</v>
      </c>
      <c r="F135" s="2" t="s">
        <v>154</v>
      </c>
      <c r="G135" s="2" t="s">
        <v>155</v>
      </c>
      <c r="H135" s="2" t="s">
        <v>36</v>
      </c>
      <c r="I135" s="2">
        <f>I129*J135</f>
        <v>10</v>
      </c>
      <c r="J135" s="2">
        <v>100</v>
      </c>
      <c r="K135" s="2">
        <v>100</v>
      </c>
      <c r="L135" s="2"/>
      <c r="M135" s="2"/>
      <c r="N135" s="2"/>
      <c r="O135" s="2">
        <f t="shared" si="94"/>
        <v>615.79999999999995</v>
      </c>
      <c r="P135" s="2">
        <f t="shared" si="95"/>
        <v>615.79999999999995</v>
      </c>
      <c r="Q135" s="2">
        <f t="shared" si="126"/>
        <v>0</v>
      </c>
      <c r="R135" s="2">
        <f t="shared" si="96"/>
        <v>0</v>
      </c>
      <c r="S135" s="2">
        <f t="shared" si="97"/>
        <v>0</v>
      </c>
      <c r="T135" s="2">
        <f t="shared" si="98"/>
        <v>0</v>
      </c>
      <c r="U135" s="2">
        <f t="shared" si="99"/>
        <v>0</v>
      </c>
      <c r="V135" s="2">
        <f t="shared" si="100"/>
        <v>0</v>
      </c>
      <c r="W135" s="2">
        <f t="shared" si="101"/>
        <v>0</v>
      </c>
      <c r="X135" s="2">
        <f t="shared" si="102"/>
        <v>0</v>
      </c>
      <c r="Y135" s="2">
        <f t="shared" si="103"/>
        <v>0</v>
      </c>
      <c r="Z135" s="2"/>
      <c r="AA135" s="2">
        <v>59209203</v>
      </c>
      <c r="AB135" s="2">
        <f t="shared" si="104"/>
        <v>61.58</v>
      </c>
      <c r="AC135" s="2">
        <f t="shared" si="105"/>
        <v>61.58</v>
      </c>
      <c r="AD135" s="2">
        <f t="shared" si="127"/>
        <v>0</v>
      </c>
      <c r="AE135" s="2">
        <f t="shared" si="128"/>
        <v>0</v>
      </c>
      <c r="AF135" s="2">
        <f t="shared" si="128"/>
        <v>0</v>
      </c>
      <c r="AG135" s="2">
        <f t="shared" si="106"/>
        <v>0</v>
      </c>
      <c r="AH135" s="2">
        <f t="shared" si="129"/>
        <v>0</v>
      </c>
      <c r="AI135" s="2">
        <f t="shared" si="129"/>
        <v>0</v>
      </c>
      <c r="AJ135" s="2">
        <f t="shared" si="107"/>
        <v>0</v>
      </c>
      <c r="AK135" s="2">
        <v>61.58</v>
      </c>
      <c r="AL135" s="2">
        <v>61.58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109</v>
      </c>
      <c r="AU135" s="2">
        <v>61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1</v>
      </c>
      <c r="BJ135" s="2" t="s">
        <v>156</v>
      </c>
      <c r="BK135" s="2"/>
      <c r="BL135" s="2"/>
      <c r="BM135" s="2">
        <v>21</v>
      </c>
      <c r="BN135" s="2">
        <v>58807811</v>
      </c>
      <c r="BO135" s="2" t="s">
        <v>3</v>
      </c>
      <c r="BP135" s="2">
        <v>0</v>
      </c>
      <c r="BQ135" s="2">
        <v>30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109</v>
      </c>
      <c r="CA135" s="2">
        <v>61</v>
      </c>
      <c r="CB135" s="2" t="s">
        <v>3</v>
      </c>
      <c r="CC135" s="2"/>
      <c r="CD135" s="2"/>
      <c r="CE135" s="2">
        <v>30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</v>
      </c>
      <c r="CO135" s="2">
        <v>0</v>
      </c>
      <c r="CP135" s="2">
        <f t="shared" si="108"/>
        <v>615.79999999999995</v>
      </c>
      <c r="CQ135" s="2">
        <f t="shared" si="109"/>
        <v>61.58</v>
      </c>
      <c r="CR135" s="2">
        <f t="shared" si="130"/>
        <v>0</v>
      </c>
      <c r="CS135" s="2">
        <f t="shared" si="110"/>
        <v>0</v>
      </c>
      <c r="CT135" s="2">
        <f t="shared" si="111"/>
        <v>0</v>
      </c>
      <c r="CU135" s="2">
        <f t="shared" si="112"/>
        <v>0</v>
      </c>
      <c r="CV135" s="2">
        <f t="shared" si="113"/>
        <v>0</v>
      </c>
      <c r="CW135" s="2">
        <f t="shared" si="114"/>
        <v>0</v>
      </c>
      <c r="CX135" s="2">
        <f t="shared" si="115"/>
        <v>0</v>
      </c>
      <c r="CY135" s="2">
        <f t="shared" si="116"/>
        <v>0</v>
      </c>
      <c r="CZ135" s="2">
        <f t="shared" si="117"/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1003</v>
      </c>
      <c r="DV135" s="2" t="s">
        <v>36</v>
      </c>
      <c r="DW135" s="2" t="s">
        <v>36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58807897</v>
      </c>
      <c r="EF135" s="2">
        <v>30</v>
      </c>
      <c r="EG135" s="2" t="s">
        <v>29</v>
      </c>
      <c r="EH135" s="2">
        <v>0</v>
      </c>
      <c r="EI135" s="2" t="s">
        <v>3</v>
      </c>
      <c r="EJ135" s="2">
        <v>1</v>
      </c>
      <c r="EK135" s="2">
        <v>21</v>
      </c>
      <c r="EL135" s="2" t="s">
        <v>30</v>
      </c>
      <c r="EM135" s="2" t="s">
        <v>31</v>
      </c>
      <c r="EN135" s="2"/>
      <c r="EO135" s="2" t="s">
        <v>3</v>
      </c>
      <c r="EP135" s="2"/>
      <c r="EQ135" s="2">
        <v>0</v>
      </c>
      <c r="ER135" s="2">
        <v>61.58</v>
      </c>
      <c r="ES135" s="2">
        <v>61.58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109</v>
      </c>
      <c r="FY135" s="2">
        <v>61</v>
      </c>
      <c r="FZ135" s="2"/>
      <c r="GA135" s="2" t="s">
        <v>3</v>
      </c>
      <c r="GB135" s="2"/>
      <c r="GC135" s="2"/>
      <c r="GD135" s="2">
        <v>1</v>
      </c>
      <c r="GE135" s="2"/>
      <c r="GF135" s="2">
        <v>-1904747147</v>
      </c>
      <c r="GG135" s="2">
        <v>2</v>
      </c>
      <c r="GH135" s="2">
        <v>1</v>
      </c>
      <c r="GI135" s="2">
        <v>-2</v>
      </c>
      <c r="GJ135" s="2">
        <v>0</v>
      </c>
      <c r="GK135" s="2">
        <v>0</v>
      </c>
      <c r="GL135" s="2">
        <f t="shared" si="118"/>
        <v>0</v>
      </c>
      <c r="GM135" s="2">
        <f t="shared" si="119"/>
        <v>615.79999999999995</v>
      </c>
      <c r="GN135" s="2">
        <f t="shared" si="120"/>
        <v>615.79999999999995</v>
      </c>
      <c r="GO135" s="2">
        <f t="shared" si="121"/>
        <v>0</v>
      </c>
      <c r="GP135" s="2">
        <f t="shared" si="122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23"/>
        <v>0</v>
      </c>
      <c r="GW135" s="2">
        <v>1</v>
      </c>
      <c r="GX135" s="2">
        <f t="shared" si="124"/>
        <v>0</v>
      </c>
      <c r="GY135" s="2"/>
      <c r="GZ135" s="2"/>
      <c r="HA135" s="2">
        <v>0</v>
      </c>
      <c r="HB135" s="2">
        <v>0</v>
      </c>
      <c r="HC135" s="2">
        <f t="shared" si="125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>
        <v>18</v>
      </c>
      <c r="B136">
        <v>1</v>
      </c>
      <c r="C136">
        <v>94</v>
      </c>
      <c r="E136" t="s">
        <v>153</v>
      </c>
      <c r="F136" t="s">
        <v>154</v>
      </c>
      <c r="G136" t="s">
        <v>155</v>
      </c>
      <c r="H136" t="s">
        <v>36</v>
      </c>
      <c r="I136">
        <f>I130*J136</f>
        <v>10</v>
      </c>
      <c r="J136">
        <v>100</v>
      </c>
      <c r="K136">
        <v>100</v>
      </c>
      <c r="O136">
        <f t="shared" si="94"/>
        <v>7315.7</v>
      </c>
      <c r="P136">
        <f t="shared" si="95"/>
        <v>7315.7</v>
      </c>
      <c r="Q136">
        <f t="shared" si="126"/>
        <v>0</v>
      </c>
      <c r="R136">
        <f t="shared" si="96"/>
        <v>0</v>
      </c>
      <c r="S136">
        <f t="shared" si="97"/>
        <v>0</v>
      </c>
      <c r="T136">
        <f t="shared" si="98"/>
        <v>0</v>
      </c>
      <c r="U136">
        <f t="shared" si="99"/>
        <v>0</v>
      </c>
      <c r="V136">
        <f t="shared" si="100"/>
        <v>0</v>
      </c>
      <c r="W136">
        <f t="shared" si="101"/>
        <v>0</v>
      </c>
      <c r="X136">
        <f t="shared" si="102"/>
        <v>0</v>
      </c>
      <c r="Y136">
        <f t="shared" si="103"/>
        <v>0</v>
      </c>
      <c r="AA136">
        <v>59209200</v>
      </c>
      <c r="AB136">
        <f t="shared" si="104"/>
        <v>61.58</v>
      </c>
      <c r="AC136">
        <f t="shared" si="105"/>
        <v>61.58</v>
      </c>
      <c r="AD136">
        <f t="shared" si="127"/>
        <v>0</v>
      </c>
      <c r="AE136">
        <f t="shared" si="128"/>
        <v>0</v>
      </c>
      <c r="AF136">
        <f t="shared" si="128"/>
        <v>0</v>
      </c>
      <c r="AG136">
        <f t="shared" si="106"/>
        <v>0</v>
      </c>
      <c r="AH136">
        <f t="shared" si="129"/>
        <v>0</v>
      </c>
      <c r="AI136">
        <f t="shared" si="129"/>
        <v>0</v>
      </c>
      <c r="AJ136">
        <f t="shared" si="107"/>
        <v>0</v>
      </c>
      <c r="AK136">
        <v>61.58</v>
      </c>
      <c r="AL136">
        <v>61.58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109</v>
      </c>
      <c r="AU136">
        <v>61</v>
      </c>
      <c r="AV136">
        <v>1</v>
      </c>
      <c r="AW136">
        <v>1</v>
      </c>
      <c r="AZ136">
        <v>1</v>
      </c>
      <c r="BA136">
        <v>1</v>
      </c>
      <c r="BB136">
        <v>1</v>
      </c>
      <c r="BC136">
        <v>11.88</v>
      </c>
      <c r="BD136" t="s">
        <v>3</v>
      </c>
      <c r="BE136" t="s">
        <v>3</v>
      </c>
      <c r="BF136" t="s">
        <v>3</v>
      </c>
      <c r="BG136" t="s">
        <v>3</v>
      </c>
      <c r="BH136">
        <v>3</v>
      </c>
      <c r="BI136">
        <v>1</v>
      </c>
      <c r="BJ136" t="s">
        <v>156</v>
      </c>
      <c r="BM136">
        <v>21</v>
      </c>
      <c r="BN136">
        <v>58807811</v>
      </c>
      <c r="BO136" t="s">
        <v>154</v>
      </c>
      <c r="BP136">
        <v>1</v>
      </c>
      <c r="BQ136">
        <v>30</v>
      </c>
      <c r="BR136">
        <v>0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109</v>
      </c>
      <c r="CA136">
        <v>61</v>
      </c>
      <c r="CB136" t="s">
        <v>3</v>
      </c>
      <c r="CE136">
        <v>30</v>
      </c>
      <c r="CF136">
        <v>0</v>
      </c>
      <c r="CG136">
        <v>0</v>
      </c>
      <c r="CM136">
        <v>0</v>
      </c>
      <c r="CN136" t="s">
        <v>3</v>
      </c>
      <c r="CO136">
        <v>0</v>
      </c>
      <c r="CP136">
        <f t="shared" si="108"/>
        <v>7315.7</v>
      </c>
      <c r="CQ136">
        <f t="shared" si="109"/>
        <v>731.57</v>
      </c>
      <c r="CR136">
        <f t="shared" si="130"/>
        <v>0</v>
      </c>
      <c r="CS136">
        <f t="shared" si="110"/>
        <v>0</v>
      </c>
      <c r="CT136">
        <f t="shared" si="111"/>
        <v>0</v>
      </c>
      <c r="CU136">
        <f t="shared" si="112"/>
        <v>0</v>
      </c>
      <c r="CV136">
        <f t="shared" si="113"/>
        <v>0</v>
      </c>
      <c r="CW136">
        <f t="shared" si="114"/>
        <v>0</v>
      </c>
      <c r="CX136">
        <f t="shared" si="115"/>
        <v>0</v>
      </c>
      <c r="CY136">
        <f t="shared" si="116"/>
        <v>0</v>
      </c>
      <c r="CZ136">
        <f t="shared" si="117"/>
        <v>0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>
        <v>0</v>
      </c>
      <c r="DO136">
        <v>0</v>
      </c>
      <c r="DP136">
        <v>1</v>
      </c>
      <c r="DQ136">
        <v>1</v>
      </c>
      <c r="DU136">
        <v>1003</v>
      </c>
      <c r="DV136" t="s">
        <v>36</v>
      </c>
      <c r="DW136" t="s">
        <v>36</v>
      </c>
      <c r="DX136">
        <v>1</v>
      </c>
      <c r="DZ136" t="s">
        <v>3</v>
      </c>
      <c r="EA136" t="s">
        <v>3</v>
      </c>
      <c r="EB136" t="s">
        <v>3</v>
      </c>
      <c r="EC136" t="s">
        <v>3</v>
      </c>
      <c r="EE136">
        <v>58807897</v>
      </c>
      <c r="EF136">
        <v>30</v>
      </c>
      <c r="EG136" t="s">
        <v>29</v>
      </c>
      <c r="EH136">
        <v>0</v>
      </c>
      <c r="EI136" t="s">
        <v>3</v>
      </c>
      <c r="EJ136">
        <v>1</v>
      </c>
      <c r="EK136">
        <v>21</v>
      </c>
      <c r="EL136" t="s">
        <v>30</v>
      </c>
      <c r="EM136" t="s">
        <v>31</v>
      </c>
      <c r="EO136" t="s">
        <v>3</v>
      </c>
      <c r="EQ136">
        <v>0</v>
      </c>
      <c r="ER136">
        <v>61.58</v>
      </c>
      <c r="ES136">
        <v>61.58</v>
      </c>
      <c r="ET136">
        <v>0</v>
      </c>
      <c r="EU136">
        <v>0</v>
      </c>
      <c r="EV136">
        <v>0</v>
      </c>
      <c r="EW136">
        <v>0</v>
      </c>
      <c r="EX136">
        <v>0</v>
      </c>
      <c r="FQ136">
        <v>0</v>
      </c>
      <c r="FR136">
        <v>0</v>
      </c>
      <c r="FS136">
        <v>0</v>
      </c>
      <c r="FX136">
        <v>109</v>
      </c>
      <c r="FY136">
        <v>61</v>
      </c>
      <c r="GA136" t="s">
        <v>3</v>
      </c>
      <c r="GD136">
        <v>1</v>
      </c>
      <c r="GF136">
        <v>-1904747147</v>
      </c>
      <c r="GG136">
        <v>2</v>
      </c>
      <c r="GH136">
        <v>1</v>
      </c>
      <c r="GI136">
        <v>2</v>
      </c>
      <c r="GJ136">
        <v>0</v>
      </c>
      <c r="GK136">
        <v>0</v>
      </c>
      <c r="GL136">
        <f t="shared" si="118"/>
        <v>0</v>
      </c>
      <c r="GM136">
        <f t="shared" si="119"/>
        <v>7315.7</v>
      </c>
      <c r="GN136">
        <f t="shared" si="120"/>
        <v>7315.7</v>
      </c>
      <c r="GO136">
        <f t="shared" si="121"/>
        <v>0</v>
      </c>
      <c r="GP136">
        <f t="shared" si="122"/>
        <v>0</v>
      </c>
      <c r="GR136">
        <v>0</v>
      </c>
      <c r="GS136">
        <v>3</v>
      </c>
      <c r="GT136">
        <v>0</v>
      </c>
      <c r="GU136" t="s">
        <v>3</v>
      </c>
      <c r="GV136">
        <f t="shared" si="123"/>
        <v>0</v>
      </c>
      <c r="GW136">
        <v>1</v>
      </c>
      <c r="GX136">
        <f t="shared" si="124"/>
        <v>0</v>
      </c>
      <c r="HA136">
        <v>0</v>
      </c>
      <c r="HB136">
        <v>0</v>
      </c>
      <c r="HC136">
        <f t="shared" si="125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HS136">
        <v>0</v>
      </c>
      <c r="IK136">
        <v>0</v>
      </c>
    </row>
    <row r="137" spans="1:255" x14ac:dyDescent="0.2">
      <c r="A137" s="2">
        <v>17</v>
      </c>
      <c r="B137" s="2">
        <v>1</v>
      </c>
      <c r="C137" s="2"/>
      <c r="D137" s="2"/>
      <c r="E137" s="2" t="s">
        <v>157</v>
      </c>
      <c r="F137" s="2" t="s">
        <v>158</v>
      </c>
      <c r="G137" s="2" t="s">
        <v>159</v>
      </c>
      <c r="H137" s="2" t="s">
        <v>49</v>
      </c>
      <c r="I137" s="2">
        <v>1</v>
      </c>
      <c r="J137" s="2">
        <v>0</v>
      </c>
      <c r="K137" s="2">
        <v>1</v>
      </c>
      <c r="L137" s="2"/>
      <c r="M137" s="2"/>
      <c r="N137" s="2"/>
      <c r="O137" s="2">
        <f t="shared" si="94"/>
        <v>372.9</v>
      </c>
      <c r="P137" s="2">
        <f t="shared" si="95"/>
        <v>372.9</v>
      </c>
      <c r="Q137" s="2">
        <f t="shared" si="126"/>
        <v>0</v>
      </c>
      <c r="R137" s="2">
        <f t="shared" si="96"/>
        <v>0</v>
      </c>
      <c r="S137" s="2">
        <f t="shared" si="97"/>
        <v>0</v>
      </c>
      <c r="T137" s="2">
        <f t="shared" si="98"/>
        <v>0</v>
      </c>
      <c r="U137" s="2">
        <f t="shared" si="99"/>
        <v>0</v>
      </c>
      <c r="V137" s="2">
        <f t="shared" si="100"/>
        <v>0</v>
      </c>
      <c r="W137" s="2">
        <f t="shared" si="101"/>
        <v>0</v>
      </c>
      <c r="X137" s="2">
        <f t="shared" si="102"/>
        <v>0</v>
      </c>
      <c r="Y137" s="2">
        <f t="shared" si="103"/>
        <v>0</v>
      </c>
      <c r="Z137" s="2"/>
      <c r="AA137" s="2">
        <v>59209203</v>
      </c>
      <c r="AB137" s="2">
        <f t="shared" si="104"/>
        <v>372.9</v>
      </c>
      <c r="AC137" s="2">
        <f t="shared" si="105"/>
        <v>372.9</v>
      </c>
      <c r="AD137" s="2">
        <f t="shared" si="127"/>
        <v>0</v>
      </c>
      <c r="AE137" s="2">
        <f t="shared" si="128"/>
        <v>0</v>
      </c>
      <c r="AF137" s="2">
        <f t="shared" si="128"/>
        <v>0</v>
      </c>
      <c r="AG137" s="2">
        <f t="shared" si="106"/>
        <v>0</v>
      </c>
      <c r="AH137" s="2">
        <f t="shared" si="129"/>
        <v>0</v>
      </c>
      <c r="AI137" s="2">
        <f t="shared" si="129"/>
        <v>0</v>
      </c>
      <c r="AJ137" s="2">
        <f t="shared" si="107"/>
        <v>0</v>
      </c>
      <c r="AK137" s="2">
        <v>372.9</v>
      </c>
      <c r="AL137" s="2">
        <v>372.9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109</v>
      </c>
      <c r="AU137" s="2">
        <v>61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1</v>
      </c>
      <c r="BJ137" s="2" t="s">
        <v>160</v>
      </c>
      <c r="BK137" s="2"/>
      <c r="BL137" s="2"/>
      <c r="BM137" s="2">
        <v>21</v>
      </c>
      <c r="BN137" s="2">
        <v>0</v>
      </c>
      <c r="BO137" s="2" t="s">
        <v>3</v>
      </c>
      <c r="BP137" s="2">
        <v>0</v>
      </c>
      <c r="BQ137" s="2">
        <v>30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109</v>
      </c>
      <c r="CA137" s="2">
        <v>61</v>
      </c>
      <c r="CB137" s="2" t="s">
        <v>3</v>
      </c>
      <c r="CC137" s="2"/>
      <c r="CD137" s="2"/>
      <c r="CE137" s="2">
        <v>30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108"/>
        <v>372.9</v>
      </c>
      <c r="CQ137" s="2">
        <f t="shared" si="109"/>
        <v>372.9</v>
      </c>
      <c r="CR137" s="2">
        <f t="shared" si="130"/>
        <v>0</v>
      </c>
      <c r="CS137" s="2">
        <f t="shared" si="110"/>
        <v>0</v>
      </c>
      <c r="CT137" s="2">
        <f t="shared" si="111"/>
        <v>0</v>
      </c>
      <c r="CU137" s="2">
        <f t="shared" si="112"/>
        <v>0</v>
      </c>
      <c r="CV137" s="2">
        <f t="shared" si="113"/>
        <v>0</v>
      </c>
      <c r="CW137" s="2">
        <f t="shared" si="114"/>
        <v>0</v>
      </c>
      <c r="CX137" s="2">
        <f t="shared" si="115"/>
        <v>0</v>
      </c>
      <c r="CY137" s="2">
        <f t="shared" si="116"/>
        <v>0</v>
      </c>
      <c r="CZ137" s="2">
        <f t="shared" si="117"/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1010</v>
      </c>
      <c r="DV137" s="2" t="s">
        <v>49</v>
      </c>
      <c r="DW137" s="2" t="s">
        <v>49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58807897</v>
      </c>
      <c r="EF137" s="2">
        <v>30</v>
      </c>
      <c r="EG137" s="2" t="s">
        <v>29</v>
      </c>
      <c r="EH137" s="2">
        <v>0</v>
      </c>
      <c r="EI137" s="2" t="s">
        <v>3</v>
      </c>
      <c r="EJ137" s="2">
        <v>1</v>
      </c>
      <c r="EK137" s="2">
        <v>21</v>
      </c>
      <c r="EL137" s="2" t="s">
        <v>30</v>
      </c>
      <c r="EM137" s="2" t="s">
        <v>31</v>
      </c>
      <c r="EN137" s="2"/>
      <c r="EO137" s="2" t="s">
        <v>3</v>
      </c>
      <c r="EP137" s="2"/>
      <c r="EQ137" s="2">
        <v>0</v>
      </c>
      <c r="ER137" s="2">
        <v>372.9</v>
      </c>
      <c r="ES137" s="2">
        <v>372.9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109</v>
      </c>
      <c r="FY137" s="2">
        <v>61</v>
      </c>
      <c r="FZ137" s="2"/>
      <c r="GA137" s="2" t="s">
        <v>3</v>
      </c>
      <c r="GB137" s="2"/>
      <c r="GC137" s="2"/>
      <c r="GD137" s="2">
        <v>1</v>
      </c>
      <c r="GE137" s="2"/>
      <c r="GF137" s="2">
        <v>409571409</v>
      </c>
      <c r="GG137" s="2">
        <v>2</v>
      </c>
      <c r="GH137" s="2">
        <v>1</v>
      </c>
      <c r="GI137" s="2">
        <v>-2</v>
      </c>
      <c r="GJ137" s="2">
        <v>0</v>
      </c>
      <c r="GK137" s="2">
        <v>0</v>
      </c>
      <c r="GL137" s="2">
        <f t="shared" si="118"/>
        <v>0</v>
      </c>
      <c r="GM137" s="2">
        <f t="shared" si="119"/>
        <v>372.9</v>
      </c>
      <c r="GN137" s="2">
        <f t="shared" si="120"/>
        <v>372.9</v>
      </c>
      <c r="GO137" s="2">
        <f t="shared" si="121"/>
        <v>0</v>
      </c>
      <c r="GP137" s="2">
        <f t="shared" si="122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23"/>
        <v>0</v>
      </c>
      <c r="GW137" s="2">
        <v>1</v>
      </c>
      <c r="GX137" s="2">
        <f t="shared" si="124"/>
        <v>0</v>
      </c>
      <c r="GY137" s="2"/>
      <c r="GZ137" s="2"/>
      <c r="HA137" s="2">
        <v>0</v>
      </c>
      <c r="HB137" s="2">
        <v>0</v>
      </c>
      <c r="HC137" s="2">
        <f t="shared" si="125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>
        <v>17</v>
      </c>
      <c r="B138">
        <v>1</v>
      </c>
      <c r="E138" t="s">
        <v>157</v>
      </c>
      <c r="F138" t="s">
        <v>158</v>
      </c>
      <c r="G138" t="s">
        <v>159</v>
      </c>
      <c r="H138" t="s">
        <v>49</v>
      </c>
      <c r="I138">
        <v>1</v>
      </c>
      <c r="J138">
        <v>0</v>
      </c>
      <c r="K138">
        <v>1</v>
      </c>
      <c r="O138">
        <f t="shared" si="94"/>
        <v>2621.49</v>
      </c>
      <c r="P138">
        <f t="shared" si="95"/>
        <v>2621.49</v>
      </c>
      <c r="Q138">
        <f t="shared" si="126"/>
        <v>0</v>
      </c>
      <c r="R138">
        <f t="shared" si="96"/>
        <v>0</v>
      </c>
      <c r="S138">
        <f t="shared" si="97"/>
        <v>0</v>
      </c>
      <c r="T138">
        <f t="shared" si="98"/>
        <v>0</v>
      </c>
      <c r="U138">
        <f t="shared" si="99"/>
        <v>0</v>
      </c>
      <c r="V138">
        <f t="shared" si="100"/>
        <v>0</v>
      </c>
      <c r="W138">
        <f t="shared" si="101"/>
        <v>0</v>
      </c>
      <c r="X138">
        <f t="shared" si="102"/>
        <v>0</v>
      </c>
      <c r="Y138">
        <f t="shared" si="103"/>
        <v>0</v>
      </c>
      <c r="AA138">
        <v>59209200</v>
      </c>
      <c r="AB138">
        <f t="shared" si="104"/>
        <v>372.9</v>
      </c>
      <c r="AC138">
        <f t="shared" si="105"/>
        <v>372.9</v>
      </c>
      <c r="AD138">
        <f t="shared" si="127"/>
        <v>0</v>
      </c>
      <c r="AE138">
        <f t="shared" si="128"/>
        <v>0</v>
      </c>
      <c r="AF138">
        <f t="shared" si="128"/>
        <v>0</v>
      </c>
      <c r="AG138">
        <f t="shared" si="106"/>
        <v>0</v>
      </c>
      <c r="AH138">
        <f t="shared" si="129"/>
        <v>0</v>
      </c>
      <c r="AI138">
        <f t="shared" si="129"/>
        <v>0</v>
      </c>
      <c r="AJ138">
        <f t="shared" si="107"/>
        <v>0</v>
      </c>
      <c r="AK138">
        <v>372.9</v>
      </c>
      <c r="AL138">
        <v>372.9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109</v>
      </c>
      <c r="AU138">
        <v>61</v>
      </c>
      <c r="AV138">
        <v>1</v>
      </c>
      <c r="AW138">
        <v>1</v>
      </c>
      <c r="AZ138">
        <v>1</v>
      </c>
      <c r="BA138">
        <v>1</v>
      </c>
      <c r="BB138">
        <v>1</v>
      </c>
      <c r="BC138">
        <v>7.03</v>
      </c>
      <c r="BD138" t="s">
        <v>3</v>
      </c>
      <c r="BE138" t="s">
        <v>3</v>
      </c>
      <c r="BF138" t="s">
        <v>3</v>
      </c>
      <c r="BG138" t="s">
        <v>3</v>
      </c>
      <c r="BH138">
        <v>3</v>
      </c>
      <c r="BI138">
        <v>1</v>
      </c>
      <c r="BJ138" t="s">
        <v>160</v>
      </c>
      <c r="BM138">
        <v>21</v>
      </c>
      <c r="BN138">
        <v>0</v>
      </c>
      <c r="BO138" t="s">
        <v>158</v>
      </c>
      <c r="BP138">
        <v>1</v>
      </c>
      <c r="BQ138">
        <v>30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109</v>
      </c>
      <c r="CA138">
        <v>61</v>
      </c>
      <c r="CB138" t="s">
        <v>3</v>
      </c>
      <c r="CE138">
        <v>30</v>
      </c>
      <c r="CF138">
        <v>0</v>
      </c>
      <c r="CG138">
        <v>0</v>
      </c>
      <c r="CM138">
        <v>0</v>
      </c>
      <c r="CN138" t="s">
        <v>3</v>
      </c>
      <c r="CO138">
        <v>0</v>
      </c>
      <c r="CP138">
        <f t="shared" si="108"/>
        <v>2621.49</v>
      </c>
      <c r="CQ138">
        <f t="shared" si="109"/>
        <v>2621.49</v>
      </c>
      <c r="CR138">
        <f t="shared" si="130"/>
        <v>0</v>
      </c>
      <c r="CS138">
        <f t="shared" si="110"/>
        <v>0</v>
      </c>
      <c r="CT138">
        <f t="shared" si="111"/>
        <v>0</v>
      </c>
      <c r="CU138">
        <f t="shared" si="112"/>
        <v>0</v>
      </c>
      <c r="CV138">
        <f t="shared" si="113"/>
        <v>0</v>
      </c>
      <c r="CW138">
        <f t="shared" si="114"/>
        <v>0</v>
      </c>
      <c r="CX138">
        <f t="shared" si="115"/>
        <v>0</v>
      </c>
      <c r="CY138">
        <f t="shared" si="116"/>
        <v>0</v>
      </c>
      <c r="CZ138">
        <f t="shared" si="117"/>
        <v>0</v>
      </c>
      <c r="DC138" t="s">
        <v>3</v>
      </c>
      <c r="DD138" t="s">
        <v>3</v>
      </c>
      <c r="DE138" t="s">
        <v>3</v>
      </c>
      <c r="DF138" t="s">
        <v>3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>
        <v>0</v>
      </c>
      <c r="DO138">
        <v>0</v>
      </c>
      <c r="DP138">
        <v>1</v>
      </c>
      <c r="DQ138">
        <v>1</v>
      </c>
      <c r="DU138">
        <v>1010</v>
      </c>
      <c r="DV138" t="s">
        <v>49</v>
      </c>
      <c r="DW138" t="s">
        <v>49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58807897</v>
      </c>
      <c r="EF138">
        <v>30</v>
      </c>
      <c r="EG138" t="s">
        <v>29</v>
      </c>
      <c r="EH138">
        <v>0</v>
      </c>
      <c r="EI138" t="s">
        <v>3</v>
      </c>
      <c r="EJ138">
        <v>1</v>
      </c>
      <c r="EK138">
        <v>21</v>
      </c>
      <c r="EL138" t="s">
        <v>30</v>
      </c>
      <c r="EM138" t="s">
        <v>31</v>
      </c>
      <c r="EO138" t="s">
        <v>3</v>
      </c>
      <c r="EQ138">
        <v>0</v>
      </c>
      <c r="ER138">
        <v>372.9</v>
      </c>
      <c r="ES138">
        <v>372.9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FQ138">
        <v>0</v>
      </c>
      <c r="FR138">
        <v>0</v>
      </c>
      <c r="FS138">
        <v>0</v>
      </c>
      <c r="FX138">
        <v>109</v>
      </c>
      <c r="FY138">
        <v>61</v>
      </c>
      <c r="GA138" t="s">
        <v>3</v>
      </c>
      <c r="GD138">
        <v>1</v>
      </c>
      <c r="GF138">
        <v>409571409</v>
      </c>
      <c r="GG138">
        <v>2</v>
      </c>
      <c r="GH138">
        <v>1</v>
      </c>
      <c r="GI138">
        <v>2</v>
      </c>
      <c r="GJ138">
        <v>0</v>
      </c>
      <c r="GK138">
        <v>0</v>
      </c>
      <c r="GL138">
        <f t="shared" si="118"/>
        <v>0</v>
      </c>
      <c r="GM138">
        <f t="shared" si="119"/>
        <v>2621.49</v>
      </c>
      <c r="GN138">
        <f t="shared" si="120"/>
        <v>2621.49</v>
      </c>
      <c r="GO138">
        <f t="shared" si="121"/>
        <v>0</v>
      </c>
      <c r="GP138">
        <f t="shared" si="122"/>
        <v>0</v>
      </c>
      <c r="GR138">
        <v>0</v>
      </c>
      <c r="GS138">
        <v>3</v>
      </c>
      <c r="GT138">
        <v>0</v>
      </c>
      <c r="GU138" t="s">
        <v>3</v>
      </c>
      <c r="GV138">
        <f t="shared" si="123"/>
        <v>0</v>
      </c>
      <c r="GW138">
        <v>1</v>
      </c>
      <c r="GX138">
        <f t="shared" si="124"/>
        <v>0</v>
      </c>
      <c r="HA138">
        <v>0</v>
      </c>
      <c r="HB138">
        <v>0</v>
      </c>
      <c r="HC138">
        <f t="shared" si="125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HS138">
        <v>0</v>
      </c>
      <c r="IK138">
        <v>0</v>
      </c>
    </row>
    <row r="139" spans="1:255" x14ac:dyDescent="0.2">
      <c r="A139" s="2">
        <v>17</v>
      </c>
      <c r="B139" s="2">
        <v>1</v>
      </c>
      <c r="C139" s="2">
        <f>ROW(SmtRes!A103)</f>
        <v>103</v>
      </c>
      <c r="D139" s="2">
        <f>ROW(EtalonRes!A108)</f>
        <v>108</v>
      </c>
      <c r="E139" s="2" t="s">
        <v>3</v>
      </c>
      <c r="F139" s="2" t="s">
        <v>161</v>
      </c>
      <c r="G139" s="2" t="s">
        <v>162</v>
      </c>
      <c r="H139" s="2" t="s">
        <v>163</v>
      </c>
      <c r="I139" s="2">
        <f>ROUND(ROUND(1,4)*0,9)</f>
        <v>0</v>
      </c>
      <c r="J139" s="2">
        <v>0</v>
      </c>
      <c r="K139" s="2">
        <f>ROUND(ROUND(1,4)*0,9)</f>
        <v>0</v>
      </c>
      <c r="L139" s="2"/>
      <c r="M139" s="2"/>
      <c r="N139" s="2"/>
      <c r="O139" s="2">
        <f t="shared" si="94"/>
        <v>0</v>
      </c>
      <c r="P139" s="2">
        <f t="shared" si="95"/>
        <v>0</v>
      </c>
      <c r="Q139" s="2">
        <f>(ROUND((ROUND(((((ET139*1.25)*1.1))*AV139*I139),2)*BB139),2)+ROUND((ROUND(((AE139-(((EU139*1.25)*1.1)))*AV139*I139),2)*BS139),2))</f>
        <v>0</v>
      </c>
      <c r="R139" s="2">
        <f t="shared" si="96"/>
        <v>0</v>
      </c>
      <c r="S139" s="2">
        <f t="shared" si="97"/>
        <v>0</v>
      </c>
      <c r="T139" s="2">
        <f t="shared" si="98"/>
        <v>0</v>
      </c>
      <c r="U139" s="2">
        <f t="shared" si="99"/>
        <v>0</v>
      </c>
      <c r="V139" s="2">
        <f t="shared" si="100"/>
        <v>0</v>
      </c>
      <c r="W139" s="2">
        <f t="shared" si="101"/>
        <v>0</v>
      </c>
      <c r="X139" s="2">
        <f t="shared" si="102"/>
        <v>0</v>
      </c>
      <c r="Y139" s="2">
        <f t="shared" si="103"/>
        <v>0</v>
      </c>
      <c r="Z139" s="2"/>
      <c r="AA139" s="2">
        <v>-1</v>
      </c>
      <c r="AB139" s="2">
        <f t="shared" si="104"/>
        <v>49.641100000000002</v>
      </c>
      <c r="AC139" s="2">
        <f t="shared" si="105"/>
        <v>21.81</v>
      </c>
      <c r="AD139" s="2">
        <f>ROUND((((((ET139*1.25)*1.1))-(((EU139*1.25)*1.1)))+AE139),6)</f>
        <v>5.7062499999999998</v>
      </c>
      <c r="AE139" s="2">
        <f>ROUND((((EU139*1.25)*1.1)),6)</f>
        <v>0.34375</v>
      </c>
      <c r="AF139" s="2">
        <f>ROUND((((EV139*1.15)*1.1)),6)</f>
        <v>22.124849999999999</v>
      </c>
      <c r="AG139" s="2">
        <f t="shared" si="106"/>
        <v>0</v>
      </c>
      <c r="AH139" s="2">
        <f>(((EW139*1.15)*1.1))</f>
        <v>1.85955</v>
      </c>
      <c r="AI139" s="2">
        <f>(((EX139*1.25)*1.1))</f>
        <v>0</v>
      </c>
      <c r="AJ139" s="2">
        <f t="shared" si="107"/>
        <v>0</v>
      </c>
      <c r="AK139" s="2">
        <v>43.45</v>
      </c>
      <c r="AL139" s="2">
        <v>21.81</v>
      </c>
      <c r="AM139" s="2">
        <v>4.1500000000000004</v>
      </c>
      <c r="AN139" s="2">
        <v>0.25</v>
      </c>
      <c r="AO139" s="2">
        <v>17.489999999999998</v>
      </c>
      <c r="AP139" s="2">
        <v>0</v>
      </c>
      <c r="AQ139" s="2">
        <v>1.47</v>
      </c>
      <c r="AR139" s="2">
        <v>0</v>
      </c>
      <c r="AS139" s="2">
        <v>0</v>
      </c>
      <c r="AT139" s="2">
        <v>109</v>
      </c>
      <c r="AU139" s="2">
        <v>61</v>
      </c>
      <c r="AV139" s="2">
        <v>1.0669999999999999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0</v>
      </c>
      <c r="BI139" s="2">
        <v>1</v>
      </c>
      <c r="BJ139" s="2" t="s">
        <v>164</v>
      </c>
      <c r="BK139" s="2"/>
      <c r="BL139" s="2"/>
      <c r="BM139" s="2">
        <v>21</v>
      </c>
      <c r="BN139" s="2">
        <v>58807811</v>
      </c>
      <c r="BO139" s="2" t="s">
        <v>161</v>
      </c>
      <c r="BP139" s="2">
        <v>1</v>
      </c>
      <c r="BQ139" s="2">
        <v>30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109</v>
      </c>
      <c r="CA139" s="2">
        <v>61</v>
      </c>
      <c r="CB139" s="2" t="s">
        <v>3</v>
      </c>
      <c r="CC139" s="2"/>
      <c r="CD139" s="2"/>
      <c r="CE139" s="2">
        <v>30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865</v>
      </c>
      <c r="CO139" s="2">
        <v>0</v>
      </c>
      <c r="CP139" s="2">
        <f t="shared" si="108"/>
        <v>0</v>
      </c>
      <c r="CQ139" s="2">
        <f t="shared" si="109"/>
        <v>21.81</v>
      </c>
      <c r="CR139" s="2">
        <f>(ROUND((ROUND(((((ET139*1.25)*1.1))*AV139*1),2)*BB139),2)+ROUND((ROUND(((AE139-(((EU139*1.25)*1.1)))*AV139*1),2)*BS139),2))</f>
        <v>6.09</v>
      </c>
      <c r="CS139" s="2">
        <f t="shared" si="110"/>
        <v>0.37</v>
      </c>
      <c r="CT139" s="2">
        <f t="shared" si="111"/>
        <v>23.61</v>
      </c>
      <c r="CU139" s="2">
        <f t="shared" si="112"/>
        <v>0</v>
      </c>
      <c r="CV139" s="2">
        <f t="shared" si="113"/>
        <v>1.98413985</v>
      </c>
      <c r="CW139" s="2">
        <f t="shared" si="114"/>
        <v>0</v>
      </c>
      <c r="CX139" s="2">
        <f t="shared" si="115"/>
        <v>0</v>
      </c>
      <c r="CY139" s="2">
        <f t="shared" si="116"/>
        <v>0</v>
      </c>
      <c r="CZ139" s="2">
        <f t="shared" si="117"/>
        <v>0</v>
      </c>
      <c r="DA139" s="2"/>
      <c r="DB139" s="2">
        <v>25</v>
      </c>
      <c r="DC139" s="2" t="s">
        <v>3</v>
      </c>
      <c r="DD139" s="2" t="s">
        <v>3</v>
      </c>
      <c r="DE139" s="2" t="s">
        <v>27</v>
      </c>
      <c r="DF139" s="2" t="s">
        <v>27</v>
      </c>
      <c r="DG139" s="2" t="s">
        <v>28</v>
      </c>
      <c r="DH139" s="2" t="s">
        <v>3</v>
      </c>
      <c r="DI139" s="2" t="s">
        <v>28</v>
      </c>
      <c r="DJ139" s="2" t="s">
        <v>27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163</v>
      </c>
      <c r="DW139" s="2" t="s">
        <v>163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58807897</v>
      </c>
      <c r="EF139" s="2">
        <v>30</v>
      </c>
      <c r="EG139" s="2" t="s">
        <v>29</v>
      </c>
      <c r="EH139" s="2">
        <v>0</v>
      </c>
      <c r="EI139" s="2" t="s">
        <v>3</v>
      </c>
      <c r="EJ139" s="2">
        <v>1</v>
      </c>
      <c r="EK139" s="2">
        <v>21</v>
      </c>
      <c r="EL139" s="2" t="s">
        <v>30</v>
      </c>
      <c r="EM139" s="2" t="s">
        <v>31</v>
      </c>
      <c r="EN139" s="2"/>
      <c r="EO139" s="2" t="s">
        <v>32</v>
      </c>
      <c r="EP139" s="2"/>
      <c r="EQ139" s="2">
        <v>1024</v>
      </c>
      <c r="ER139" s="2">
        <v>43.45</v>
      </c>
      <c r="ES139" s="2">
        <v>21.81</v>
      </c>
      <c r="ET139" s="2">
        <v>4.1500000000000004</v>
      </c>
      <c r="EU139" s="2">
        <v>0.25</v>
      </c>
      <c r="EV139" s="2">
        <v>17.489999999999998</v>
      </c>
      <c r="EW139" s="2">
        <v>1.47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109</v>
      </c>
      <c r="FY139" s="2">
        <v>61</v>
      </c>
      <c r="FZ139" s="2"/>
      <c r="GA139" s="2" t="s">
        <v>3</v>
      </c>
      <c r="GB139" s="2"/>
      <c r="GC139" s="2"/>
      <c r="GD139" s="2">
        <v>1</v>
      </c>
      <c r="GE139" s="2"/>
      <c r="GF139" s="2">
        <v>752751470</v>
      </c>
      <c r="GG139" s="2">
        <v>2</v>
      </c>
      <c r="GH139" s="2">
        <v>1</v>
      </c>
      <c r="GI139" s="2">
        <v>2</v>
      </c>
      <c r="GJ139" s="2">
        <v>0</v>
      </c>
      <c r="GK139" s="2">
        <v>0</v>
      </c>
      <c r="GL139" s="2">
        <f t="shared" si="118"/>
        <v>0</v>
      </c>
      <c r="GM139" s="2">
        <f t="shared" si="119"/>
        <v>0</v>
      </c>
      <c r="GN139" s="2">
        <f t="shared" si="120"/>
        <v>0</v>
      </c>
      <c r="GO139" s="2">
        <f t="shared" si="121"/>
        <v>0</v>
      </c>
      <c r="GP139" s="2">
        <f t="shared" si="122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123"/>
        <v>0</v>
      </c>
      <c r="GW139" s="2">
        <v>1</v>
      </c>
      <c r="GX139" s="2">
        <f t="shared" si="124"/>
        <v>0</v>
      </c>
      <c r="GY139" s="2"/>
      <c r="GZ139" s="2"/>
      <c r="HA139" s="2">
        <v>0</v>
      </c>
      <c r="HB139" s="2">
        <v>0</v>
      </c>
      <c r="HC139" s="2">
        <f t="shared" si="125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>
        <v>17</v>
      </c>
      <c r="B140">
        <v>1</v>
      </c>
      <c r="C140">
        <f>ROW(SmtRes!A110)</f>
        <v>110</v>
      </c>
      <c r="D140">
        <f>ROW(EtalonRes!A116)</f>
        <v>116</v>
      </c>
      <c r="E140" t="s">
        <v>3</v>
      </c>
      <c r="F140" t="s">
        <v>161</v>
      </c>
      <c r="G140" t="s">
        <v>162</v>
      </c>
      <c r="H140" t="s">
        <v>163</v>
      </c>
      <c r="I140">
        <f>ROUND(ROUND(1,4)*0,9)</f>
        <v>0</v>
      </c>
      <c r="J140">
        <v>0</v>
      </c>
      <c r="K140">
        <f>ROUND(ROUND(1,4)*0,9)</f>
        <v>0</v>
      </c>
      <c r="O140">
        <f t="shared" si="94"/>
        <v>0</v>
      </c>
      <c r="P140">
        <f t="shared" si="95"/>
        <v>0</v>
      </c>
      <c r="Q140">
        <f>(ROUND((ROUND(((((ET140*1.25)*1.1))*AV140*I140),2)*BB140),2)+ROUND((ROUND(((AE140-(((EU140*1.25)*1.1)))*AV140*I140),2)*BS140),2))</f>
        <v>0</v>
      </c>
      <c r="R140">
        <f t="shared" si="96"/>
        <v>0</v>
      </c>
      <c r="S140">
        <f t="shared" si="97"/>
        <v>0</v>
      </c>
      <c r="T140">
        <f t="shared" si="98"/>
        <v>0</v>
      </c>
      <c r="U140">
        <f t="shared" si="99"/>
        <v>0</v>
      </c>
      <c r="V140">
        <f t="shared" si="100"/>
        <v>0</v>
      </c>
      <c r="W140">
        <f t="shared" si="101"/>
        <v>0</v>
      </c>
      <c r="X140">
        <f t="shared" si="102"/>
        <v>0</v>
      </c>
      <c r="Y140">
        <f t="shared" si="103"/>
        <v>0</v>
      </c>
      <c r="AA140">
        <v>-1</v>
      </c>
      <c r="AB140">
        <f t="shared" si="104"/>
        <v>49.641100000000002</v>
      </c>
      <c r="AC140">
        <f t="shared" si="105"/>
        <v>21.81</v>
      </c>
      <c r="AD140">
        <f>ROUND((((((ET140*1.25)*1.1))-(((EU140*1.25)*1.1)))+AE140),6)</f>
        <v>5.7062499999999998</v>
      </c>
      <c r="AE140">
        <f>ROUND((((EU140*1.25)*1.1)),6)</f>
        <v>0.34375</v>
      </c>
      <c r="AF140">
        <f>ROUND((((EV140*1.15)*1.1)),6)</f>
        <v>22.124849999999999</v>
      </c>
      <c r="AG140">
        <f t="shared" si="106"/>
        <v>0</v>
      </c>
      <c r="AH140">
        <f>(((EW140*1.15)*1.1))</f>
        <v>1.85955</v>
      </c>
      <c r="AI140">
        <f>(((EX140*1.25)*1.1))</f>
        <v>0</v>
      </c>
      <c r="AJ140">
        <f t="shared" si="107"/>
        <v>0</v>
      </c>
      <c r="AK140">
        <v>43.45</v>
      </c>
      <c r="AL140">
        <v>21.81</v>
      </c>
      <c r="AM140">
        <v>4.1500000000000004</v>
      </c>
      <c r="AN140">
        <v>0.25</v>
      </c>
      <c r="AO140">
        <v>17.489999999999998</v>
      </c>
      <c r="AP140">
        <v>0</v>
      </c>
      <c r="AQ140">
        <v>1.47</v>
      </c>
      <c r="AR140">
        <v>0</v>
      </c>
      <c r="AS140">
        <v>0</v>
      </c>
      <c r="AT140">
        <v>109</v>
      </c>
      <c r="AU140">
        <v>61</v>
      </c>
      <c r="AV140">
        <v>1.0669999999999999</v>
      </c>
      <c r="AW140">
        <v>1</v>
      </c>
      <c r="AZ140">
        <v>1</v>
      </c>
      <c r="BA140">
        <v>54.99</v>
      </c>
      <c r="BB140">
        <v>13.44</v>
      </c>
      <c r="BC140">
        <v>8.42</v>
      </c>
      <c r="BD140" t="s">
        <v>3</v>
      </c>
      <c r="BE140" t="s">
        <v>3</v>
      </c>
      <c r="BF140" t="s">
        <v>3</v>
      </c>
      <c r="BG140" t="s">
        <v>3</v>
      </c>
      <c r="BH140">
        <v>0</v>
      </c>
      <c r="BI140">
        <v>1</v>
      </c>
      <c r="BJ140" t="s">
        <v>164</v>
      </c>
      <c r="BM140">
        <v>21</v>
      </c>
      <c r="BN140">
        <v>58807811</v>
      </c>
      <c r="BO140" t="s">
        <v>161</v>
      </c>
      <c r="BP140">
        <v>1</v>
      </c>
      <c r="BQ140">
        <v>30</v>
      </c>
      <c r="BR140">
        <v>0</v>
      </c>
      <c r="BS140">
        <v>54.99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109</v>
      </c>
      <c r="CA140">
        <v>61</v>
      </c>
      <c r="CB140" t="s">
        <v>3</v>
      </c>
      <c r="CE140">
        <v>30</v>
      </c>
      <c r="CF140">
        <v>0</v>
      </c>
      <c r="CG140">
        <v>0</v>
      </c>
      <c r="CM140">
        <v>0</v>
      </c>
      <c r="CN140" t="s">
        <v>865</v>
      </c>
      <c r="CO140">
        <v>0</v>
      </c>
      <c r="CP140">
        <f t="shared" si="108"/>
        <v>0</v>
      </c>
      <c r="CQ140">
        <f t="shared" si="109"/>
        <v>183.64</v>
      </c>
      <c r="CR140">
        <f>(ROUND((ROUND(((((ET140*1.25)*1.1))*AV140*1),2)*BB140),2)+ROUND((ROUND(((AE140-(((EU140*1.25)*1.1)))*AV140*1),2)*BS140),2))</f>
        <v>81.849999999999994</v>
      </c>
      <c r="CS140">
        <f t="shared" si="110"/>
        <v>20.350000000000001</v>
      </c>
      <c r="CT140">
        <f t="shared" si="111"/>
        <v>1298.31</v>
      </c>
      <c r="CU140">
        <f t="shared" si="112"/>
        <v>0</v>
      </c>
      <c r="CV140">
        <f t="shared" si="113"/>
        <v>1.98413985</v>
      </c>
      <c r="CW140">
        <f t="shared" si="114"/>
        <v>0</v>
      </c>
      <c r="CX140">
        <f t="shared" si="115"/>
        <v>0</v>
      </c>
      <c r="CY140">
        <f t="shared" si="116"/>
        <v>0</v>
      </c>
      <c r="CZ140">
        <f t="shared" si="117"/>
        <v>0</v>
      </c>
      <c r="DB140">
        <v>27</v>
      </c>
      <c r="DC140" t="s">
        <v>3</v>
      </c>
      <c r="DD140" t="s">
        <v>3</v>
      </c>
      <c r="DE140" t="s">
        <v>27</v>
      </c>
      <c r="DF140" t="s">
        <v>27</v>
      </c>
      <c r="DG140" t="s">
        <v>28</v>
      </c>
      <c r="DH140" t="s">
        <v>3</v>
      </c>
      <c r="DI140" t="s">
        <v>28</v>
      </c>
      <c r="DJ140" t="s">
        <v>27</v>
      </c>
      <c r="DK140" t="s">
        <v>3</v>
      </c>
      <c r="DL140" t="s">
        <v>3</v>
      </c>
      <c r="DM140" t="s">
        <v>3</v>
      </c>
      <c r="DN140">
        <v>0</v>
      </c>
      <c r="DO140">
        <v>0</v>
      </c>
      <c r="DP140">
        <v>1</v>
      </c>
      <c r="DQ140">
        <v>1</v>
      </c>
      <c r="DU140">
        <v>1013</v>
      </c>
      <c r="DV140" t="s">
        <v>163</v>
      </c>
      <c r="DW140" t="s">
        <v>163</v>
      </c>
      <c r="DX140">
        <v>1</v>
      </c>
      <c r="DZ140" t="s">
        <v>3</v>
      </c>
      <c r="EA140" t="s">
        <v>3</v>
      </c>
      <c r="EB140" t="s">
        <v>3</v>
      </c>
      <c r="EC140" t="s">
        <v>3</v>
      </c>
      <c r="EE140">
        <v>58807897</v>
      </c>
      <c r="EF140">
        <v>30</v>
      </c>
      <c r="EG140" t="s">
        <v>29</v>
      </c>
      <c r="EH140">
        <v>0</v>
      </c>
      <c r="EI140" t="s">
        <v>3</v>
      </c>
      <c r="EJ140">
        <v>1</v>
      </c>
      <c r="EK140">
        <v>21</v>
      </c>
      <c r="EL140" t="s">
        <v>30</v>
      </c>
      <c r="EM140" t="s">
        <v>31</v>
      </c>
      <c r="EO140" t="s">
        <v>32</v>
      </c>
      <c r="EQ140">
        <v>1024</v>
      </c>
      <c r="ER140">
        <v>43.45</v>
      </c>
      <c r="ES140">
        <v>21.81</v>
      </c>
      <c r="ET140">
        <v>4.1500000000000004</v>
      </c>
      <c r="EU140">
        <v>0.25</v>
      </c>
      <c r="EV140">
        <v>17.489999999999998</v>
      </c>
      <c r="EW140">
        <v>1.47</v>
      </c>
      <c r="EX140">
        <v>0</v>
      </c>
      <c r="EY140">
        <v>0</v>
      </c>
      <c r="FQ140">
        <v>0</v>
      </c>
      <c r="FR140">
        <v>0</v>
      </c>
      <c r="FS140">
        <v>0</v>
      </c>
      <c r="FX140">
        <v>109</v>
      </c>
      <c r="FY140">
        <v>61</v>
      </c>
      <c r="GA140" t="s">
        <v>3</v>
      </c>
      <c r="GD140">
        <v>1</v>
      </c>
      <c r="GF140">
        <v>752751470</v>
      </c>
      <c r="GG140">
        <v>2</v>
      </c>
      <c r="GH140">
        <v>1</v>
      </c>
      <c r="GI140">
        <v>2</v>
      </c>
      <c r="GJ140">
        <v>0</v>
      </c>
      <c r="GK140">
        <v>0</v>
      </c>
      <c r="GL140">
        <f t="shared" si="118"/>
        <v>0</v>
      </c>
      <c r="GM140">
        <f t="shared" si="119"/>
        <v>0</v>
      </c>
      <c r="GN140">
        <f t="shared" si="120"/>
        <v>0</v>
      </c>
      <c r="GO140">
        <f t="shared" si="121"/>
        <v>0</v>
      </c>
      <c r="GP140">
        <f t="shared" si="122"/>
        <v>0</v>
      </c>
      <c r="GR140">
        <v>0</v>
      </c>
      <c r="GS140">
        <v>3</v>
      </c>
      <c r="GT140">
        <v>0</v>
      </c>
      <c r="GU140" t="s">
        <v>3</v>
      </c>
      <c r="GV140">
        <f t="shared" si="123"/>
        <v>0</v>
      </c>
      <c r="GW140">
        <v>1</v>
      </c>
      <c r="GX140">
        <f t="shared" si="124"/>
        <v>0</v>
      </c>
      <c r="HA140">
        <v>0</v>
      </c>
      <c r="HB140">
        <v>0</v>
      </c>
      <c r="HC140">
        <f t="shared" si="125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HS140">
        <v>0</v>
      </c>
      <c r="IK140">
        <v>0</v>
      </c>
    </row>
    <row r="141" spans="1:255" x14ac:dyDescent="0.2">
      <c r="A141" s="2">
        <v>18</v>
      </c>
      <c r="B141" s="2">
        <v>1</v>
      </c>
      <c r="C141" s="2">
        <v>102</v>
      </c>
      <c r="D141" s="2"/>
      <c r="E141" s="2" t="s">
        <v>3</v>
      </c>
      <c r="F141" s="2" t="s">
        <v>158</v>
      </c>
      <c r="G141" s="2" t="s">
        <v>159</v>
      </c>
      <c r="H141" s="2" t="s">
        <v>49</v>
      </c>
      <c r="I141" s="2">
        <f>I139*J141</f>
        <v>0</v>
      </c>
      <c r="J141" s="2">
        <v>1</v>
      </c>
      <c r="K141" s="2">
        <v>1</v>
      </c>
      <c r="L141" s="2"/>
      <c r="M141" s="2"/>
      <c r="N141" s="2"/>
      <c r="O141" s="2">
        <f t="shared" si="94"/>
        <v>0</v>
      </c>
      <c r="P141" s="2">
        <f t="shared" si="95"/>
        <v>0</v>
      </c>
      <c r="Q141" s="2">
        <f>(ROUND((ROUND(((ET141)*AV141*I141),2)*BB141),2)+ROUND((ROUND(((AE141-(EU141))*AV141*I141),2)*BS141),2))</f>
        <v>0</v>
      </c>
      <c r="R141" s="2">
        <f t="shared" si="96"/>
        <v>0</v>
      </c>
      <c r="S141" s="2">
        <f t="shared" si="97"/>
        <v>0</v>
      </c>
      <c r="T141" s="2">
        <f t="shared" si="98"/>
        <v>0</v>
      </c>
      <c r="U141" s="2">
        <f t="shared" si="99"/>
        <v>0</v>
      </c>
      <c r="V141" s="2">
        <f t="shared" si="100"/>
        <v>0</v>
      </c>
      <c r="W141" s="2">
        <f t="shared" si="101"/>
        <v>0</v>
      </c>
      <c r="X141" s="2">
        <f t="shared" si="102"/>
        <v>0</v>
      </c>
      <c r="Y141" s="2">
        <f t="shared" si="103"/>
        <v>0</v>
      </c>
      <c r="Z141" s="2"/>
      <c r="AA141" s="2">
        <v>-1</v>
      </c>
      <c r="AB141" s="2">
        <f t="shared" si="104"/>
        <v>372.9</v>
      </c>
      <c r="AC141" s="2">
        <f t="shared" si="105"/>
        <v>372.9</v>
      </c>
      <c r="AD141" s="2">
        <f>ROUND((((ET141)-(EU141))+AE141),6)</f>
        <v>0</v>
      </c>
      <c r="AE141" s="2">
        <f>ROUND((EU141),6)</f>
        <v>0</v>
      </c>
      <c r="AF141" s="2">
        <f>ROUND((EV141),6)</f>
        <v>0</v>
      </c>
      <c r="AG141" s="2">
        <f t="shared" si="106"/>
        <v>0</v>
      </c>
      <c r="AH141" s="2">
        <f>(EW141)</f>
        <v>0</v>
      </c>
      <c r="AI141" s="2">
        <f>(EX141)</f>
        <v>0</v>
      </c>
      <c r="AJ141" s="2">
        <f t="shared" si="107"/>
        <v>0</v>
      </c>
      <c r="AK141" s="2">
        <v>372.9</v>
      </c>
      <c r="AL141" s="2">
        <v>372.9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109</v>
      </c>
      <c r="AU141" s="2">
        <v>61</v>
      </c>
      <c r="AV141" s="2">
        <v>1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3</v>
      </c>
      <c r="BI141" s="2">
        <v>1</v>
      </c>
      <c r="BJ141" s="2" t="s">
        <v>160</v>
      </c>
      <c r="BK141" s="2"/>
      <c r="BL141" s="2"/>
      <c r="BM141" s="2">
        <v>21</v>
      </c>
      <c r="BN141" s="2">
        <v>58807811</v>
      </c>
      <c r="BO141" s="2" t="s">
        <v>3</v>
      </c>
      <c r="BP141" s="2">
        <v>0</v>
      </c>
      <c r="BQ141" s="2">
        <v>30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109</v>
      </c>
      <c r="CA141" s="2">
        <v>61</v>
      </c>
      <c r="CB141" s="2" t="s">
        <v>3</v>
      </c>
      <c r="CC141" s="2"/>
      <c r="CD141" s="2"/>
      <c r="CE141" s="2">
        <v>30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3</v>
      </c>
      <c r="CO141" s="2">
        <v>0</v>
      </c>
      <c r="CP141" s="2">
        <f t="shared" si="108"/>
        <v>0</v>
      </c>
      <c r="CQ141" s="2">
        <f t="shared" si="109"/>
        <v>372.9</v>
      </c>
      <c r="CR141" s="2">
        <f>(ROUND((ROUND(((ET141)*AV141*1),2)*BB141),2)+ROUND((ROUND(((AE141-(EU141))*AV141*1),2)*BS141),2))</f>
        <v>0</v>
      </c>
      <c r="CS141" s="2">
        <f t="shared" si="110"/>
        <v>0</v>
      </c>
      <c r="CT141" s="2">
        <f t="shared" si="111"/>
        <v>0</v>
      </c>
      <c r="CU141" s="2">
        <f t="shared" si="112"/>
        <v>0</v>
      </c>
      <c r="CV141" s="2">
        <f t="shared" si="113"/>
        <v>0</v>
      </c>
      <c r="CW141" s="2">
        <f t="shared" si="114"/>
        <v>0</v>
      </c>
      <c r="CX141" s="2">
        <f t="shared" si="115"/>
        <v>0</v>
      </c>
      <c r="CY141" s="2">
        <f t="shared" si="116"/>
        <v>0</v>
      </c>
      <c r="CZ141" s="2">
        <f t="shared" si="117"/>
        <v>0</v>
      </c>
      <c r="DA141" s="2"/>
      <c r="DB141" s="2"/>
      <c r="DC141" s="2" t="s">
        <v>3</v>
      </c>
      <c r="DD141" s="2" t="s">
        <v>3</v>
      </c>
      <c r="DE141" s="2" t="s">
        <v>3</v>
      </c>
      <c r="DF141" s="2" t="s">
        <v>3</v>
      </c>
      <c r="DG141" s="2" t="s">
        <v>3</v>
      </c>
      <c r="DH141" s="2" t="s">
        <v>3</v>
      </c>
      <c r="DI141" s="2" t="s">
        <v>3</v>
      </c>
      <c r="DJ141" s="2" t="s">
        <v>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1010</v>
      </c>
      <c r="DV141" s="2" t="s">
        <v>49</v>
      </c>
      <c r="DW141" s="2" t="s">
        <v>49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58807897</v>
      </c>
      <c r="EF141" s="2">
        <v>30</v>
      </c>
      <c r="EG141" s="2" t="s">
        <v>29</v>
      </c>
      <c r="EH141" s="2">
        <v>0</v>
      </c>
      <c r="EI141" s="2" t="s">
        <v>3</v>
      </c>
      <c r="EJ141" s="2">
        <v>1</v>
      </c>
      <c r="EK141" s="2">
        <v>21</v>
      </c>
      <c r="EL141" s="2" t="s">
        <v>30</v>
      </c>
      <c r="EM141" s="2" t="s">
        <v>31</v>
      </c>
      <c r="EN141" s="2"/>
      <c r="EO141" s="2" t="s">
        <v>3</v>
      </c>
      <c r="EP141" s="2"/>
      <c r="EQ141" s="2">
        <v>1024</v>
      </c>
      <c r="ER141" s="2">
        <v>372.9</v>
      </c>
      <c r="ES141" s="2">
        <v>372.9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109</v>
      </c>
      <c r="FY141" s="2">
        <v>61</v>
      </c>
      <c r="FZ141" s="2"/>
      <c r="GA141" s="2" t="s">
        <v>3</v>
      </c>
      <c r="GB141" s="2"/>
      <c r="GC141" s="2"/>
      <c r="GD141" s="2">
        <v>1</v>
      </c>
      <c r="GE141" s="2"/>
      <c r="GF141" s="2">
        <v>409571409</v>
      </c>
      <c r="GG141" s="2">
        <v>2</v>
      </c>
      <c r="GH141" s="2">
        <v>1</v>
      </c>
      <c r="GI141" s="2">
        <v>-2</v>
      </c>
      <c r="GJ141" s="2">
        <v>0</v>
      </c>
      <c r="GK141" s="2">
        <v>0</v>
      </c>
      <c r="GL141" s="2">
        <f t="shared" si="118"/>
        <v>0</v>
      </c>
      <c r="GM141" s="2">
        <f t="shared" si="119"/>
        <v>0</v>
      </c>
      <c r="GN141" s="2">
        <f t="shared" si="120"/>
        <v>0</v>
      </c>
      <c r="GO141" s="2">
        <f t="shared" si="121"/>
        <v>0</v>
      </c>
      <c r="GP141" s="2">
        <f t="shared" si="122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23"/>
        <v>0</v>
      </c>
      <c r="GW141" s="2">
        <v>1</v>
      </c>
      <c r="GX141" s="2">
        <f t="shared" si="124"/>
        <v>0</v>
      </c>
      <c r="GY141" s="2"/>
      <c r="GZ141" s="2"/>
      <c r="HA141" s="2">
        <v>0</v>
      </c>
      <c r="HB141" s="2">
        <v>0</v>
      </c>
      <c r="HC141" s="2">
        <f t="shared" si="125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>
        <v>18</v>
      </c>
      <c r="B142">
        <v>1</v>
      </c>
      <c r="C142">
        <v>109</v>
      </c>
      <c r="E142" t="s">
        <v>3</v>
      </c>
      <c r="F142" t="s">
        <v>158</v>
      </c>
      <c r="G142" t="s">
        <v>159</v>
      </c>
      <c r="H142" t="s">
        <v>49</v>
      </c>
      <c r="I142">
        <f>I140*J142</f>
        <v>0</v>
      </c>
      <c r="J142">
        <v>1</v>
      </c>
      <c r="K142">
        <v>1</v>
      </c>
      <c r="O142">
        <f t="shared" si="94"/>
        <v>0</v>
      </c>
      <c r="P142">
        <f t="shared" si="95"/>
        <v>0</v>
      </c>
      <c r="Q142">
        <f>(ROUND((ROUND(((ET142)*AV142*I142),2)*BB142),2)+ROUND((ROUND(((AE142-(EU142))*AV142*I142),2)*BS142),2))</f>
        <v>0</v>
      </c>
      <c r="R142">
        <f t="shared" si="96"/>
        <v>0</v>
      </c>
      <c r="S142">
        <f t="shared" si="97"/>
        <v>0</v>
      </c>
      <c r="T142">
        <f t="shared" si="98"/>
        <v>0</v>
      </c>
      <c r="U142">
        <f t="shared" si="99"/>
        <v>0</v>
      </c>
      <c r="V142">
        <f t="shared" si="100"/>
        <v>0</v>
      </c>
      <c r="W142">
        <f t="shared" si="101"/>
        <v>0</v>
      </c>
      <c r="X142">
        <f t="shared" si="102"/>
        <v>0</v>
      </c>
      <c r="Y142">
        <f t="shared" si="103"/>
        <v>0</v>
      </c>
      <c r="AA142">
        <v>-1</v>
      </c>
      <c r="AB142">
        <f t="shared" si="104"/>
        <v>372.9</v>
      </c>
      <c r="AC142">
        <f t="shared" si="105"/>
        <v>372.9</v>
      </c>
      <c r="AD142">
        <f>ROUND((((ET142)-(EU142))+AE142),6)</f>
        <v>0</v>
      </c>
      <c r="AE142">
        <f>ROUND((EU142),6)</f>
        <v>0</v>
      </c>
      <c r="AF142">
        <f>ROUND((EV142),6)</f>
        <v>0</v>
      </c>
      <c r="AG142">
        <f t="shared" si="106"/>
        <v>0</v>
      </c>
      <c r="AH142">
        <f>(EW142)</f>
        <v>0</v>
      </c>
      <c r="AI142">
        <f>(EX142)</f>
        <v>0</v>
      </c>
      <c r="AJ142">
        <f t="shared" si="107"/>
        <v>0</v>
      </c>
      <c r="AK142">
        <v>372.9</v>
      </c>
      <c r="AL142">
        <v>372.9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109</v>
      </c>
      <c r="AU142">
        <v>61</v>
      </c>
      <c r="AV142">
        <v>1</v>
      </c>
      <c r="AW142">
        <v>1</v>
      </c>
      <c r="AZ142">
        <v>1</v>
      </c>
      <c r="BA142">
        <v>1</v>
      </c>
      <c r="BB142">
        <v>1</v>
      </c>
      <c r="BC142">
        <v>7.03</v>
      </c>
      <c r="BD142" t="s">
        <v>3</v>
      </c>
      <c r="BE142" t="s">
        <v>3</v>
      </c>
      <c r="BF142" t="s">
        <v>3</v>
      </c>
      <c r="BG142" t="s">
        <v>3</v>
      </c>
      <c r="BH142">
        <v>3</v>
      </c>
      <c r="BI142">
        <v>1</v>
      </c>
      <c r="BJ142" t="s">
        <v>160</v>
      </c>
      <c r="BM142">
        <v>21</v>
      </c>
      <c r="BN142">
        <v>58807811</v>
      </c>
      <c r="BO142" t="s">
        <v>158</v>
      </c>
      <c r="BP142">
        <v>1</v>
      </c>
      <c r="BQ142">
        <v>30</v>
      </c>
      <c r="BR142">
        <v>0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 t="s">
        <v>3</v>
      </c>
      <c r="BZ142">
        <v>109</v>
      </c>
      <c r="CA142">
        <v>61</v>
      </c>
      <c r="CB142" t="s">
        <v>3</v>
      </c>
      <c r="CE142">
        <v>30</v>
      </c>
      <c r="CF142">
        <v>0</v>
      </c>
      <c r="CG142">
        <v>0</v>
      </c>
      <c r="CM142">
        <v>0</v>
      </c>
      <c r="CN142" t="s">
        <v>3</v>
      </c>
      <c r="CO142">
        <v>0</v>
      </c>
      <c r="CP142">
        <f t="shared" si="108"/>
        <v>0</v>
      </c>
      <c r="CQ142">
        <f t="shared" si="109"/>
        <v>2621.49</v>
      </c>
      <c r="CR142">
        <f>(ROUND((ROUND(((ET142)*AV142*1),2)*BB142),2)+ROUND((ROUND(((AE142-(EU142))*AV142*1),2)*BS142),2))</f>
        <v>0</v>
      </c>
      <c r="CS142">
        <f t="shared" si="110"/>
        <v>0</v>
      </c>
      <c r="CT142">
        <f t="shared" si="111"/>
        <v>0</v>
      </c>
      <c r="CU142">
        <f t="shared" si="112"/>
        <v>0</v>
      </c>
      <c r="CV142">
        <f t="shared" si="113"/>
        <v>0</v>
      </c>
      <c r="CW142">
        <f t="shared" si="114"/>
        <v>0</v>
      </c>
      <c r="CX142">
        <f t="shared" si="115"/>
        <v>0</v>
      </c>
      <c r="CY142">
        <f t="shared" si="116"/>
        <v>0</v>
      </c>
      <c r="CZ142">
        <f t="shared" si="117"/>
        <v>0</v>
      </c>
      <c r="DC142" t="s">
        <v>3</v>
      </c>
      <c r="DD142" t="s">
        <v>3</v>
      </c>
      <c r="DE142" t="s">
        <v>3</v>
      </c>
      <c r="DF142" t="s">
        <v>3</v>
      </c>
      <c r="DG142" t="s">
        <v>3</v>
      </c>
      <c r="DH142" t="s">
        <v>3</v>
      </c>
      <c r="DI142" t="s">
        <v>3</v>
      </c>
      <c r="DJ142" t="s">
        <v>3</v>
      </c>
      <c r="DK142" t="s">
        <v>3</v>
      </c>
      <c r="DL142" t="s">
        <v>3</v>
      </c>
      <c r="DM142" t="s">
        <v>3</v>
      </c>
      <c r="DN142">
        <v>0</v>
      </c>
      <c r="DO142">
        <v>0</v>
      </c>
      <c r="DP142">
        <v>1</v>
      </c>
      <c r="DQ142">
        <v>1</v>
      </c>
      <c r="DU142">
        <v>1010</v>
      </c>
      <c r="DV142" t="s">
        <v>49</v>
      </c>
      <c r="DW142" t="s">
        <v>49</v>
      </c>
      <c r="DX142">
        <v>1</v>
      </c>
      <c r="DZ142" t="s">
        <v>3</v>
      </c>
      <c r="EA142" t="s">
        <v>3</v>
      </c>
      <c r="EB142" t="s">
        <v>3</v>
      </c>
      <c r="EC142" t="s">
        <v>3</v>
      </c>
      <c r="EE142">
        <v>58807897</v>
      </c>
      <c r="EF142">
        <v>30</v>
      </c>
      <c r="EG142" t="s">
        <v>29</v>
      </c>
      <c r="EH142">
        <v>0</v>
      </c>
      <c r="EI142" t="s">
        <v>3</v>
      </c>
      <c r="EJ142">
        <v>1</v>
      </c>
      <c r="EK142">
        <v>21</v>
      </c>
      <c r="EL142" t="s">
        <v>30</v>
      </c>
      <c r="EM142" t="s">
        <v>31</v>
      </c>
      <c r="EO142" t="s">
        <v>3</v>
      </c>
      <c r="EQ142">
        <v>1024</v>
      </c>
      <c r="ER142">
        <v>372.9</v>
      </c>
      <c r="ES142">
        <v>372.9</v>
      </c>
      <c r="ET142">
        <v>0</v>
      </c>
      <c r="EU142">
        <v>0</v>
      </c>
      <c r="EV142">
        <v>0</v>
      </c>
      <c r="EW142">
        <v>0</v>
      </c>
      <c r="EX142">
        <v>0</v>
      </c>
      <c r="FQ142">
        <v>0</v>
      </c>
      <c r="FR142">
        <v>0</v>
      </c>
      <c r="FS142">
        <v>0</v>
      </c>
      <c r="FX142">
        <v>109</v>
      </c>
      <c r="FY142">
        <v>61</v>
      </c>
      <c r="GA142" t="s">
        <v>3</v>
      </c>
      <c r="GD142">
        <v>1</v>
      </c>
      <c r="GF142">
        <v>409571409</v>
      </c>
      <c r="GG142">
        <v>2</v>
      </c>
      <c r="GH142">
        <v>1</v>
      </c>
      <c r="GI142">
        <v>2</v>
      </c>
      <c r="GJ142">
        <v>0</v>
      </c>
      <c r="GK142">
        <v>0</v>
      </c>
      <c r="GL142">
        <f t="shared" si="118"/>
        <v>0</v>
      </c>
      <c r="GM142">
        <f t="shared" si="119"/>
        <v>0</v>
      </c>
      <c r="GN142">
        <f t="shared" si="120"/>
        <v>0</v>
      </c>
      <c r="GO142">
        <f t="shared" si="121"/>
        <v>0</v>
      </c>
      <c r="GP142">
        <f t="shared" si="122"/>
        <v>0</v>
      </c>
      <c r="GR142">
        <v>0</v>
      </c>
      <c r="GS142">
        <v>3</v>
      </c>
      <c r="GT142">
        <v>0</v>
      </c>
      <c r="GU142" t="s">
        <v>3</v>
      </c>
      <c r="GV142">
        <f t="shared" si="123"/>
        <v>0</v>
      </c>
      <c r="GW142">
        <v>1</v>
      </c>
      <c r="GX142">
        <f t="shared" si="124"/>
        <v>0</v>
      </c>
      <c r="HA142">
        <v>0</v>
      </c>
      <c r="HB142">
        <v>0</v>
      </c>
      <c r="HC142">
        <f t="shared" si="125"/>
        <v>0</v>
      </c>
      <c r="HE142" t="s">
        <v>3</v>
      </c>
      <c r="HF142" t="s">
        <v>3</v>
      </c>
      <c r="HM142" t="s">
        <v>3</v>
      </c>
      <c r="HN142" t="s">
        <v>3</v>
      </c>
      <c r="HO142" t="s">
        <v>3</v>
      </c>
      <c r="HP142" t="s">
        <v>3</v>
      </c>
      <c r="HQ142" t="s">
        <v>3</v>
      </c>
      <c r="HS142">
        <v>0</v>
      </c>
      <c r="IK142">
        <v>0</v>
      </c>
    </row>
    <row r="143" spans="1:255" x14ac:dyDescent="0.2">
      <c r="A143" s="2">
        <v>17</v>
      </c>
      <c r="B143" s="2">
        <v>1</v>
      </c>
      <c r="C143" s="2">
        <f>ROW(SmtRes!A114)</f>
        <v>114</v>
      </c>
      <c r="D143" s="2">
        <f>ROW(EtalonRes!A121)</f>
        <v>121</v>
      </c>
      <c r="E143" s="2" t="s">
        <v>165</v>
      </c>
      <c r="F143" s="2" t="s">
        <v>166</v>
      </c>
      <c r="G143" s="2" t="s">
        <v>167</v>
      </c>
      <c r="H143" s="2" t="s">
        <v>163</v>
      </c>
      <c r="I143" s="2">
        <f>ROUND(ROUND(1,4),9)</f>
        <v>1</v>
      </c>
      <c r="J143" s="2">
        <v>0</v>
      </c>
      <c r="K143" s="2">
        <f>ROUND(ROUND(1,4),9)</f>
        <v>1</v>
      </c>
      <c r="L143" s="2"/>
      <c r="M143" s="2"/>
      <c r="N143" s="2"/>
      <c r="O143" s="2">
        <f t="shared" si="94"/>
        <v>39.159999999999997</v>
      </c>
      <c r="P143" s="2">
        <f t="shared" si="95"/>
        <v>0</v>
      </c>
      <c r="Q143" s="2">
        <f>(ROUND((ROUND((((ET143*1.1))*AV143*I143),2)*BB143),2)+ROUND((ROUND(((AE143-((EU143*1.1)))*AV143*I143),2)*BS143),2))</f>
        <v>32.47</v>
      </c>
      <c r="R143" s="2">
        <f t="shared" si="96"/>
        <v>3.64</v>
      </c>
      <c r="S143" s="2">
        <f t="shared" si="97"/>
        <v>6.69</v>
      </c>
      <c r="T143" s="2">
        <f t="shared" si="98"/>
        <v>0</v>
      </c>
      <c r="U143" s="2">
        <f t="shared" si="99"/>
        <v>0.59888399999999997</v>
      </c>
      <c r="V143" s="2">
        <f t="shared" si="100"/>
        <v>0</v>
      </c>
      <c r="W143" s="2">
        <f t="shared" si="101"/>
        <v>0</v>
      </c>
      <c r="X143" s="2">
        <f t="shared" si="102"/>
        <v>9.3000000000000007</v>
      </c>
      <c r="Y143" s="2">
        <f t="shared" si="103"/>
        <v>4.75</v>
      </c>
      <c r="Z143" s="2"/>
      <c r="AA143" s="2">
        <v>59209203</v>
      </c>
      <c r="AB143" s="2">
        <f t="shared" si="104"/>
        <v>37.4</v>
      </c>
      <c r="AC143" s="2">
        <f t="shared" si="105"/>
        <v>0</v>
      </c>
      <c r="AD143" s="2">
        <f>ROUND(((((ET143*1.1))-((EU143*1.1)))+AE143),6)</f>
        <v>31.009</v>
      </c>
      <c r="AE143" s="2">
        <f>ROUND(((EU143*1.1)),6)</f>
        <v>3.476</v>
      </c>
      <c r="AF143" s="2">
        <f>ROUND(((EV143*1.1)),6)</f>
        <v>6.391</v>
      </c>
      <c r="AG143" s="2">
        <f t="shared" si="106"/>
        <v>0</v>
      </c>
      <c r="AH143" s="2">
        <f>((EW143*1.1))</f>
        <v>0.57200000000000006</v>
      </c>
      <c r="AI143" s="2">
        <f>((EX143*1.1))</f>
        <v>0</v>
      </c>
      <c r="AJ143" s="2">
        <f t="shared" si="107"/>
        <v>0</v>
      </c>
      <c r="AK143" s="2">
        <v>34</v>
      </c>
      <c r="AL143" s="2">
        <v>0</v>
      </c>
      <c r="AM143" s="2">
        <v>28.19</v>
      </c>
      <c r="AN143" s="2">
        <v>3.16</v>
      </c>
      <c r="AO143" s="2">
        <v>5.81</v>
      </c>
      <c r="AP143" s="2">
        <v>0</v>
      </c>
      <c r="AQ143" s="2">
        <v>0.52</v>
      </c>
      <c r="AR143" s="2">
        <v>0</v>
      </c>
      <c r="AS143" s="2">
        <v>0</v>
      </c>
      <c r="AT143" s="2">
        <v>90</v>
      </c>
      <c r="AU143" s="2">
        <v>46</v>
      </c>
      <c r="AV143" s="2">
        <v>1.0469999999999999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0</v>
      </c>
      <c r="BI143" s="2">
        <v>2</v>
      </c>
      <c r="BJ143" s="2" t="s">
        <v>168</v>
      </c>
      <c r="BK143" s="2"/>
      <c r="BL143" s="2"/>
      <c r="BM143" s="2">
        <v>72</v>
      </c>
      <c r="BN143" s="2">
        <v>0</v>
      </c>
      <c r="BO143" s="2" t="s">
        <v>166</v>
      </c>
      <c r="BP143" s="2">
        <v>1</v>
      </c>
      <c r="BQ143" s="2">
        <v>40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90</v>
      </c>
      <c r="CA143" s="2">
        <v>46</v>
      </c>
      <c r="CB143" s="2" t="s">
        <v>3</v>
      </c>
      <c r="CC143" s="2"/>
      <c r="CD143" s="2"/>
      <c r="CE143" s="2">
        <v>30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866</v>
      </c>
      <c r="CO143" s="2">
        <v>0</v>
      </c>
      <c r="CP143" s="2">
        <f t="shared" si="108"/>
        <v>39.159999999999997</v>
      </c>
      <c r="CQ143" s="2">
        <f t="shared" si="109"/>
        <v>0</v>
      </c>
      <c r="CR143" s="2">
        <f>(ROUND((ROUND((((ET143*1.1))*AV143*1),2)*BB143),2)+ROUND((ROUND(((AE143-((EU143*1.1)))*AV143*1),2)*BS143),2))</f>
        <v>32.47</v>
      </c>
      <c r="CS143" s="2">
        <f t="shared" si="110"/>
        <v>3.64</v>
      </c>
      <c r="CT143" s="2">
        <f t="shared" si="111"/>
        <v>6.69</v>
      </c>
      <c r="CU143" s="2">
        <f t="shared" si="112"/>
        <v>0</v>
      </c>
      <c r="CV143" s="2">
        <f t="shared" si="113"/>
        <v>0.59888399999999997</v>
      </c>
      <c r="CW143" s="2">
        <f t="shared" si="114"/>
        <v>0</v>
      </c>
      <c r="CX143" s="2">
        <f t="shared" si="115"/>
        <v>0</v>
      </c>
      <c r="CY143" s="2">
        <f t="shared" si="116"/>
        <v>9.2970000000000006</v>
      </c>
      <c r="CZ143" s="2">
        <f t="shared" si="117"/>
        <v>4.7518000000000002</v>
      </c>
      <c r="DA143" s="2"/>
      <c r="DB143" s="2"/>
      <c r="DC143" s="2" t="s">
        <v>3</v>
      </c>
      <c r="DD143" s="2" t="s">
        <v>3</v>
      </c>
      <c r="DE143" s="2" t="s">
        <v>169</v>
      </c>
      <c r="DF143" s="2" t="s">
        <v>169</v>
      </c>
      <c r="DG143" s="2" t="s">
        <v>169</v>
      </c>
      <c r="DH143" s="2" t="s">
        <v>3</v>
      </c>
      <c r="DI143" s="2" t="s">
        <v>169</v>
      </c>
      <c r="DJ143" s="2" t="s">
        <v>169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163</v>
      </c>
      <c r="DW143" s="2" t="s">
        <v>163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58807949</v>
      </c>
      <c r="EF143" s="2">
        <v>40</v>
      </c>
      <c r="EG143" s="2" t="s">
        <v>170</v>
      </c>
      <c r="EH143" s="2">
        <v>0</v>
      </c>
      <c r="EI143" s="2" t="s">
        <v>3</v>
      </c>
      <c r="EJ143" s="2">
        <v>2</v>
      </c>
      <c r="EK143" s="2">
        <v>72</v>
      </c>
      <c r="EL143" s="2" t="s">
        <v>171</v>
      </c>
      <c r="EM143" s="2" t="s">
        <v>172</v>
      </c>
      <c r="EN143" s="2"/>
      <c r="EO143" s="2" t="s">
        <v>173</v>
      </c>
      <c r="EP143" s="2"/>
      <c r="EQ143" s="2">
        <v>0</v>
      </c>
      <c r="ER143" s="2">
        <v>34</v>
      </c>
      <c r="ES143" s="2">
        <v>0</v>
      </c>
      <c r="ET143" s="2">
        <v>28.19</v>
      </c>
      <c r="EU143" s="2">
        <v>3.16</v>
      </c>
      <c r="EV143" s="2">
        <v>5.81</v>
      </c>
      <c r="EW143" s="2">
        <v>0.52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90</v>
      </c>
      <c r="FY143" s="2">
        <v>46</v>
      </c>
      <c r="FZ143" s="2"/>
      <c r="GA143" s="2" t="s">
        <v>3</v>
      </c>
      <c r="GB143" s="2"/>
      <c r="GC143" s="2"/>
      <c r="GD143" s="2">
        <v>1</v>
      </c>
      <c r="GE143" s="2"/>
      <c r="GF143" s="2">
        <v>-792869215</v>
      </c>
      <c r="GG143" s="2">
        <v>2</v>
      </c>
      <c r="GH143" s="2">
        <v>1</v>
      </c>
      <c r="GI143" s="2">
        <v>2</v>
      </c>
      <c r="GJ143" s="2">
        <v>0</v>
      </c>
      <c r="GK143" s="2">
        <v>0</v>
      </c>
      <c r="GL143" s="2">
        <f t="shared" si="118"/>
        <v>0</v>
      </c>
      <c r="GM143" s="2">
        <f t="shared" si="119"/>
        <v>53.21</v>
      </c>
      <c r="GN143" s="2">
        <f t="shared" si="120"/>
        <v>0</v>
      </c>
      <c r="GO143" s="2">
        <f t="shared" si="121"/>
        <v>53.21</v>
      </c>
      <c r="GP143" s="2">
        <f t="shared" si="122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23"/>
        <v>0</v>
      </c>
      <c r="GW143" s="2">
        <v>1</v>
      </c>
      <c r="GX143" s="2">
        <f t="shared" si="124"/>
        <v>0</v>
      </c>
      <c r="GY143" s="2"/>
      <c r="GZ143" s="2"/>
      <c r="HA143" s="2">
        <v>0</v>
      </c>
      <c r="HB143" s="2">
        <v>0</v>
      </c>
      <c r="HC143" s="2">
        <f t="shared" si="125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>
        <v>17</v>
      </c>
      <c r="B144">
        <v>1</v>
      </c>
      <c r="C144">
        <f>ROW(SmtRes!A118)</f>
        <v>118</v>
      </c>
      <c r="D144">
        <f>ROW(EtalonRes!A126)</f>
        <v>126</v>
      </c>
      <c r="E144" t="s">
        <v>165</v>
      </c>
      <c r="F144" t="s">
        <v>166</v>
      </c>
      <c r="G144" t="s">
        <v>167</v>
      </c>
      <c r="H144" t="s">
        <v>163</v>
      </c>
      <c r="I144">
        <f>ROUND(ROUND(1,4),9)</f>
        <v>1</v>
      </c>
      <c r="J144">
        <v>0</v>
      </c>
      <c r="K144">
        <f>ROUND(ROUND(1,4),9)</f>
        <v>1</v>
      </c>
      <c r="O144">
        <f t="shared" si="94"/>
        <v>847.79</v>
      </c>
      <c r="P144">
        <f t="shared" si="95"/>
        <v>0</v>
      </c>
      <c r="Q144">
        <f>(ROUND((ROUND((((ET144*1.1))*AV144*I144),2)*BB144),2)+ROUND((ROUND(((AE144-((EU144*1.1)))*AV144*I144),2)*BS144),2))</f>
        <v>479.91</v>
      </c>
      <c r="R144">
        <f t="shared" si="96"/>
        <v>200.16</v>
      </c>
      <c r="S144">
        <f t="shared" si="97"/>
        <v>367.88</v>
      </c>
      <c r="T144">
        <f t="shared" si="98"/>
        <v>0</v>
      </c>
      <c r="U144">
        <f t="shared" si="99"/>
        <v>0.59888399999999997</v>
      </c>
      <c r="V144">
        <f t="shared" si="100"/>
        <v>0</v>
      </c>
      <c r="W144">
        <f t="shared" si="101"/>
        <v>0</v>
      </c>
      <c r="X144">
        <f t="shared" si="102"/>
        <v>511.24</v>
      </c>
      <c r="Y144">
        <f t="shared" si="103"/>
        <v>261.3</v>
      </c>
      <c r="AA144">
        <v>59209200</v>
      </c>
      <c r="AB144">
        <f t="shared" si="104"/>
        <v>37.4</v>
      </c>
      <c r="AC144">
        <f t="shared" si="105"/>
        <v>0</v>
      </c>
      <c r="AD144">
        <f>ROUND(((((ET144*1.1))-((EU144*1.1)))+AE144),6)</f>
        <v>31.009</v>
      </c>
      <c r="AE144">
        <f>ROUND(((EU144*1.1)),6)</f>
        <v>3.476</v>
      </c>
      <c r="AF144">
        <f>ROUND(((EV144*1.1)),6)</f>
        <v>6.391</v>
      </c>
      <c r="AG144">
        <f t="shared" si="106"/>
        <v>0</v>
      </c>
      <c r="AH144">
        <f>((EW144*1.1))</f>
        <v>0.57200000000000006</v>
      </c>
      <c r="AI144">
        <f>((EX144*1.1))</f>
        <v>0</v>
      </c>
      <c r="AJ144">
        <f t="shared" si="107"/>
        <v>0</v>
      </c>
      <c r="AK144">
        <v>34</v>
      </c>
      <c r="AL144">
        <v>0</v>
      </c>
      <c r="AM144">
        <v>28.19</v>
      </c>
      <c r="AN144">
        <v>3.16</v>
      </c>
      <c r="AO144">
        <v>5.81</v>
      </c>
      <c r="AP144">
        <v>0</v>
      </c>
      <c r="AQ144">
        <v>0.52</v>
      </c>
      <c r="AR144">
        <v>0</v>
      </c>
      <c r="AS144">
        <v>0</v>
      </c>
      <c r="AT144">
        <v>90</v>
      </c>
      <c r="AU144">
        <v>46</v>
      </c>
      <c r="AV144">
        <v>1.0469999999999999</v>
      </c>
      <c r="AW144">
        <v>1</v>
      </c>
      <c r="AZ144">
        <v>1</v>
      </c>
      <c r="BA144">
        <v>54.99</v>
      </c>
      <c r="BB144">
        <v>14.78</v>
      </c>
      <c r="BC144">
        <v>1</v>
      </c>
      <c r="BD144" t="s">
        <v>3</v>
      </c>
      <c r="BE144" t="s">
        <v>3</v>
      </c>
      <c r="BF144" t="s">
        <v>3</v>
      </c>
      <c r="BG144" t="s">
        <v>3</v>
      </c>
      <c r="BH144">
        <v>0</v>
      </c>
      <c r="BI144">
        <v>2</v>
      </c>
      <c r="BJ144" t="s">
        <v>168</v>
      </c>
      <c r="BM144">
        <v>72</v>
      </c>
      <c r="BN144">
        <v>0</v>
      </c>
      <c r="BO144" t="s">
        <v>166</v>
      </c>
      <c r="BP144">
        <v>1</v>
      </c>
      <c r="BQ144">
        <v>40</v>
      </c>
      <c r="BR144">
        <v>0</v>
      </c>
      <c r="BS144">
        <v>54.99</v>
      </c>
      <c r="BT144">
        <v>1</v>
      </c>
      <c r="BU144">
        <v>1</v>
      </c>
      <c r="BV144">
        <v>1</v>
      </c>
      <c r="BW144">
        <v>1</v>
      </c>
      <c r="BX144">
        <v>1</v>
      </c>
      <c r="BY144" t="s">
        <v>3</v>
      </c>
      <c r="BZ144">
        <v>90</v>
      </c>
      <c r="CA144">
        <v>46</v>
      </c>
      <c r="CB144" t="s">
        <v>3</v>
      </c>
      <c r="CE144">
        <v>30</v>
      </c>
      <c r="CF144">
        <v>0</v>
      </c>
      <c r="CG144">
        <v>0</v>
      </c>
      <c r="CM144">
        <v>0</v>
      </c>
      <c r="CN144" t="s">
        <v>866</v>
      </c>
      <c r="CO144">
        <v>0</v>
      </c>
      <c r="CP144">
        <f t="shared" si="108"/>
        <v>847.79</v>
      </c>
      <c r="CQ144">
        <f t="shared" si="109"/>
        <v>0</v>
      </c>
      <c r="CR144">
        <f>(ROUND((ROUND((((ET144*1.1))*AV144*1),2)*BB144),2)+ROUND((ROUND(((AE144-((EU144*1.1)))*AV144*1),2)*BS144),2))</f>
        <v>479.91</v>
      </c>
      <c r="CS144">
        <f t="shared" si="110"/>
        <v>200.16</v>
      </c>
      <c r="CT144">
        <f t="shared" si="111"/>
        <v>367.88</v>
      </c>
      <c r="CU144">
        <f t="shared" si="112"/>
        <v>0</v>
      </c>
      <c r="CV144">
        <f t="shared" si="113"/>
        <v>0.59888399999999997</v>
      </c>
      <c r="CW144">
        <f t="shared" si="114"/>
        <v>0</v>
      </c>
      <c r="CX144">
        <f t="shared" si="115"/>
        <v>0</v>
      </c>
      <c r="CY144">
        <f t="shared" si="116"/>
        <v>511.23599999999999</v>
      </c>
      <c r="CZ144">
        <f t="shared" si="117"/>
        <v>261.29839999999996</v>
      </c>
      <c r="DC144" t="s">
        <v>3</v>
      </c>
      <c r="DD144" t="s">
        <v>3</v>
      </c>
      <c r="DE144" t="s">
        <v>169</v>
      </c>
      <c r="DF144" t="s">
        <v>169</v>
      </c>
      <c r="DG144" t="s">
        <v>169</v>
      </c>
      <c r="DH144" t="s">
        <v>3</v>
      </c>
      <c r="DI144" t="s">
        <v>169</v>
      </c>
      <c r="DJ144" t="s">
        <v>169</v>
      </c>
      <c r="DK144" t="s">
        <v>3</v>
      </c>
      <c r="DL144" t="s">
        <v>3</v>
      </c>
      <c r="DM144" t="s">
        <v>3</v>
      </c>
      <c r="DN144">
        <v>0</v>
      </c>
      <c r="DO144">
        <v>0</v>
      </c>
      <c r="DP144">
        <v>1</v>
      </c>
      <c r="DQ144">
        <v>1</v>
      </c>
      <c r="DU144">
        <v>1013</v>
      </c>
      <c r="DV144" t="s">
        <v>163</v>
      </c>
      <c r="DW144" t="s">
        <v>163</v>
      </c>
      <c r="DX144">
        <v>1</v>
      </c>
      <c r="DZ144" t="s">
        <v>3</v>
      </c>
      <c r="EA144" t="s">
        <v>3</v>
      </c>
      <c r="EB144" t="s">
        <v>3</v>
      </c>
      <c r="EC144" t="s">
        <v>3</v>
      </c>
      <c r="EE144">
        <v>58807949</v>
      </c>
      <c r="EF144">
        <v>40</v>
      </c>
      <c r="EG144" t="s">
        <v>170</v>
      </c>
      <c r="EH144">
        <v>0</v>
      </c>
      <c r="EI144" t="s">
        <v>3</v>
      </c>
      <c r="EJ144">
        <v>2</v>
      </c>
      <c r="EK144">
        <v>72</v>
      </c>
      <c r="EL144" t="s">
        <v>171</v>
      </c>
      <c r="EM144" t="s">
        <v>172</v>
      </c>
      <c r="EO144" t="s">
        <v>173</v>
      </c>
      <c r="EQ144">
        <v>0</v>
      </c>
      <c r="ER144">
        <v>34</v>
      </c>
      <c r="ES144">
        <v>0</v>
      </c>
      <c r="ET144">
        <v>28.19</v>
      </c>
      <c r="EU144">
        <v>3.16</v>
      </c>
      <c r="EV144">
        <v>5.81</v>
      </c>
      <c r="EW144">
        <v>0.52</v>
      </c>
      <c r="EX144">
        <v>0</v>
      </c>
      <c r="EY144">
        <v>0</v>
      </c>
      <c r="FQ144">
        <v>0</v>
      </c>
      <c r="FR144">
        <v>0</v>
      </c>
      <c r="FS144">
        <v>0</v>
      </c>
      <c r="FX144">
        <v>90</v>
      </c>
      <c r="FY144">
        <v>46</v>
      </c>
      <c r="GA144" t="s">
        <v>3</v>
      </c>
      <c r="GD144">
        <v>1</v>
      </c>
      <c r="GF144">
        <v>-792869215</v>
      </c>
      <c r="GG144">
        <v>2</v>
      </c>
      <c r="GH144">
        <v>1</v>
      </c>
      <c r="GI144">
        <v>2</v>
      </c>
      <c r="GJ144">
        <v>0</v>
      </c>
      <c r="GK144">
        <v>0</v>
      </c>
      <c r="GL144">
        <f t="shared" si="118"/>
        <v>0</v>
      </c>
      <c r="GM144">
        <f t="shared" si="119"/>
        <v>1620.33</v>
      </c>
      <c r="GN144">
        <f t="shared" si="120"/>
        <v>0</v>
      </c>
      <c r="GO144">
        <f t="shared" si="121"/>
        <v>1620.33</v>
      </c>
      <c r="GP144">
        <f t="shared" si="122"/>
        <v>0</v>
      </c>
      <c r="GR144">
        <v>0</v>
      </c>
      <c r="GS144">
        <v>3</v>
      </c>
      <c r="GT144">
        <v>0</v>
      </c>
      <c r="GU144" t="s">
        <v>3</v>
      </c>
      <c r="GV144">
        <f t="shared" si="123"/>
        <v>0</v>
      </c>
      <c r="GW144">
        <v>1</v>
      </c>
      <c r="GX144">
        <f t="shared" si="124"/>
        <v>0</v>
      </c>
      <c r="HA144">
        <v>0</v>
      </c>
      <c r="HB144">
        <v>0</v>
      </c>
      <c r="HC144">
        <f t="shared" si="125"/>
        <v>0</v>
      </c>
      <c r="HE144" t="s">
        <v>3</v>
      </c>
      <c r="HF144" t="s">
        <v>3</v>
      </c>
      <c r="HM144" t="s">
        <v>3</v>
      </c>
      <c r="HN144" t="s">
        <v>3</v>
      </c>
      <c r="HO144" t="s">
        <v>3</v>
      </c>
      <c r="HP144" t="s">
        <v>3</v>
      </c>
      <c r="HQ144" t="s">
        <v>3</v>
      </c>
      <c r="HS144">
        <v>0</v>
      </c>
      <c r="IK144">
        <v>0</v>
      </c>
    </row>
    <row r="145" spans="1:255" x14ac:dyDescent="0.2">
      <c r="A145" s="2">
        <v>18</v>
      </c>
      <c r="B145" s="2">
        <v>1</v>
      </c>
      <c r="C145" s="2">
        <v>114</v>
      </c>
      <c r="D145" s="2"/>
      <c r="E145" s="2" t="s">
        <v>174</v>
      </c>
      <c r="F145" s="2" t="s">
        <v>175</v>
      </c>
      <c r="G145" s="2" t="s">
        <v>176</v>
      </c>
      <c r="H145" s="2" t="s">
        <v>49</v>
      </c>
      <c r="I145" s="2">
        <f>I143*J145</f>
        <v>1</v>
      </c>
      <c r="J145" s="2">
        <v>1</v>
      </c>
      <c r="K145" s="2">
        <v>1</v>
      </c>
      <c r="L145" s="2"/>
      <c r="M145" s="2"/>
      <c r="N145" s="2"/>
      <c r="O145" s="2">
        <f t="shared" si="94"/>
        <v>5628.51</v>
      </c>
      <c r="P145" s="2">
        <f>ROUND((ROUND((AC145*I145),2)*BC145),2)</f>
        <v>5628.51</v>
      </c>
      <c r="Q145" s="2">
        <f>(ROUND((ROUND(((ET145)*AV145*I145),2)*BB145),2)+ROUND((ROUND(((AE145-(EU145))*AV145*I145),2)*BS145),2))</f>
        <v>0</v>
      </c>
      <c r="R145" s="2">
        <f t="shared" si="96"/>
        <v>0</v>
      </c>
      <c r="S145" s="2">
        <f t="shared" si="97"/>
        <v>0</v>
      </c>
      <c r="T145" s="2">
        <f t="shared" si="98"/>
        <v>0</v>
      </c>
      <c r="U145" s="2">
        <f t="shared" si="99"/>
        <v>0</v>
      </c>
      <c r="V145" s="2">
        <f t="shared" si="100"/>
        <v>0</v>
      </c>
      <c r="W145" s="2">
        <f t="shared" si="101"/>
        <v>0</v>
      </c>
      <c r="X145" s="2">
        <f t="shared" si="102"/>
        <v>0</v>
      </c>
      <c r="Y145" s="2">
        <f t="shared" si="103"/>
        <v>0</v>
      </c>
      <c r="Z145" s="2"/>
      <c r="AA145" s="2">
        <v>59209203</v>
      </c>
      <c r="AB145" s="2">
        <f t="shared" si="104"/>
        <v>5628.51</v>
      </c>
      <c r="AC145" s="2">
        <f t="shared" si="105"/>
        <v>5628.51</v>
      </c>
      <c r="AD145" s="2">
        <f>ROUND((((ET145)-(EU145))+AE145),6)</f>
        <v>0</v>
      </c>
      <c r="AE145" s="2">
        <f>ROUND((EU145),6)</f>
        <v>0</v>
      </c>
      <c r="AF145" s="2">
        <f>ROUND((EV145),6)</f>
        <v>0</v>
      </c>
      <c r="AG145" s="2">
        <f t="shared" si="106"/>
        <v>0</v>
      </c>
      <c r="AH145" s="2">
        <f>(EW145)</f>
        <v>0</v>
      </c>
      <c r="AI145" s="2">
        <f>(EX145)</f>
        <v>0</v>
      </c>
      <c r="AJ145" s="2">
        <f t="shared" si="107"/>
        <v>0</v>
      </c>
      <c r="AK145" s="2">
        <v>5628.5099999999993</v>
      </c>
      <c r="AL145" s="2">
        <v>5628.5099999999993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3</v>
      </c>
      <c r="BJ145" s="2" t="s">
        <v>3</v>
      </c>
      <c r="BK145" s="2"/>
      <c r="BL145" s="2"/>
      <c r="BM145" s="2">
        <v>746</v>
      </c>
      <c r="BN145" s="2">
        <v>0</v>
      </c>
      <c r="BO145" s="2" t="s">
        <v>3</v>
      </c>
      <c r="BP145" s="2">
        <v>0</v>
      </c>
      <c r="BQ145" s="2">
        <v>130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109</v>
      </c>
      <c r="CA145" s="2">
        <v>61</v>
      </c>
      <c r="CB145" s="2" t="s">
        <v>3</v>
      </c>
      <c r="CC145" s="2"/>
      <c r="CD145" s="2"/>
      <c r="CE145" s="2">
        <v>30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866</v>
      </c>
      <c r="CO145" s="2">
        <v>0</v>
      </c>
      <c r="CP145" s="2">
        <f t="shared" si="108"/>
        <v>5628.51</v>
      </c>
      <c r="CQ145" s="2">
        <f>ROUND((ROUND((AC145*1),2)*BC145),2)</f>
        <v>5628.51</v>
      </c>
      <c r="CR145" s="2">
        <f>(ROUND((ROUND(((ET145)*AV145*1),2)*BB145),2)+ROUND((ROUND(((AE145-(EU145))*AV145*1),2)*BS145),2))</f>
        <v>0</v>
      </c>
      <c r="CS145" s="2">
        <f t="shared" si="110"/>
        <v>0</v>
      </c>
      <c r="CT145" s="2">
        <f t="shared" si="111"/>
        <v>0</v>
      </c>
      <c r="CU145" s="2">
        <f t="shared" si="112"/>
        <v>0</v>
      </c>
      <c r="CV145" s="2">
        <f t="shared" si="113"/>
        <v>0</v>
      </c>
      <c r="CW145" s="2">
        <f t="shared" si="114"/>
        <v>0</v>
      </c>
      <c r="CX145" s="2">
        <f t="shared" si="115"/>
        <v>0</v>
      </c>
      <c r="CY145" s="2">
        <f t="shared" si="116"/>
        <v>0</v>
      </c>
      <c r="CZ145" s="2">
        <f t="shared" si="117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1010</v>
      </c>
      <c r="DV145" s="2" t="s">
        <v>49</v>
      </c>
      <c r="DW145" s="2" t="s">
        <v>49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58807850</v>
      </c>
      <c r="EF145" s="2">
        <v>130</v>
      </c>
      <c r="EG145" s="2" t="s">
        <v>177</v>
      </c>
      <c r="EH145" s="2">
        <v>0</v>
      </c>
      <c r="EI145" s="2" t="s">
        <v>3</v>
      </c>
      <c r="EJ145" s="2">
        <v>3</v>
      </c>
      <c r="EK145" s="2">
        <v>746</v>
      </c>
      <c r="EL145" s="2" t="s">
        <v>178</v>
      </c>
      <c r="EM145" s="2" t="s">
        <v>179</v>
      </c>
      <c r="EN145" s="2"/>
      <c r="EO145" s="2" t="s">
        <v>173</v>
      </c>
      <c r="EP145" s="2"/>
      <c r="EQ145" s="2">
        <v>0</v>
      </c>
      <c r="ER145" s="2">
        <v>0</v>
      </c>
      <c r="ES145" s="2">
        <v>5628.5099999999993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f>P145</f>
        <v>5628.51</v>
      </c>
      <c r="FS145" s="2">
        <v>0</v>
      </c>
      <c r="FT145" s="2"/>
      <c r="FU145" s="2"/>
      <c r="FV145" s="2"/>
      <c r="FW145" s="2"/>
      <c r="FX145" s="2">
        <v>109</v>
      </c>
      <c r="FY145" s="2">
        <v>61</v>
      </c>
      <c r="FZ145" s="2"/>
      <c r="GA145" s="2" t="s">
        <v>180</v>
      </c>
      <c r="GB145" s="2"/>
      <c r="GC145" s="2"/>
      <c r="GD145" s="2">
        <v>1</v>
      </c>
      <c r="GE145" s="2"/>
      <c r="GF145" s="2">
        <v>1888998723</v>
      </c>
      <c r="GG145" s="2">
        <v>2</v>
      </c>
      <c r="GH145" s="2">
        <v>4</v>
      </c>
      <c r="GI145" s="2">
        <v>-2</v>
      </c>
      <c r="GJ145" s="2">
        <v>0</v>
      </c>
      <c r="GK145" s="2">
        <v>0</v>
      </c>
      <c r="GL145" s="2">
        <f t="shared" si="118"/>
        <v>0</v>
      </c>
      <c r="GM145" s="2">
        <f t="shared" si="119"/>
        <v>5628.51</v>
      </c>
      <c r="GN145" s="2">
        <f t="shared" si="120"/>
        <v>0</v>
      </c>
      <c r="GO145" s="2">
        <f t="shared" si="121"/>
        <v>0</v>
      </c>
      <c r="GP145" s="2">
        <f t="shared" si="122"/>
        <v>0</v>
      </c>
      <c r="GQ145" s="2"/>
      <c r="GR145" s="2">
        <v>0</v>
      </c>
      <c r="GS145" s="2">
        <v>2</v>
      </c>
      <c r="GT145" s="2">
        <v>0</v>
      </c>
      <c r="GU145" s="2" t="s">
        <v>3</v>
      </c>
      <c r="GV145" s="2">
        <f t="shared" si="123"/>
        <v>0</v>
      </c>
      <c r="GW145" s="2">
        <v>1</v>
      </c>
      <c r="GX145" s="2">
        <f t="shared" si="124"/>
        <v>0</v>
      </c>
      <c r="GY145" s="2"/>
      <c r="GZ145" s="2"/>
      <c r="HA145" s="2">
        <v>0</v>
      </c>
      <c r="HB145" s="2">
        <v>0</v>
      </c>
      <c r="HC145" s="2">
        <f t="shared" si="125"/>
        <v>0</v>
      </c>
      <c r="HD145" s="2"/>
      <c r="HE145" s="2" t="s">
        <v>53</v>
      </c>
      <c r="HF145" s="2" t="s">
        <v>181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>
        <v>18</v>
      </c>
      <c r="B146">
        <v>1</v>
      </c>
      <c r="C146">
        <v>118</v>
      </c>
      <c r="E146" t="s">
        <v>174</v>
      </c>
      <c r="F146" t="s">
        <v>175</v>
      </c>
      <c r="G146" t="s">
        <v>176</v>
      </c>
      <c r="H146" t="s">
        <v>49</v>
      </c>
      <c r="I146">
        <f>I144*J146</f>
        <v>1</v>
      </c>
      <c r="J146">
        <v>1</v>
      </c>
      <c r="K146">
        <v>1</v>
      </c>
      <c r="O146">
        <f t="shared" si="94"/>
        <v>43114.39</v>
      </c>
      <c r="P146">
        <f>ROUND((ROUND((AC146*I146),2)*BC146),2)</f>
        <v>43114.39</v>
      </c>
      <c r="Q146">
        <f>(ROUND((ROUND(((ET146)*AV146*I146),2)*BB146),2)+ROUND((ROUND(((AE146-(EU146))*AV146*I146),2)*BS146),2))</f>
        <v>0</v>
      </c>
      <c r="R146">
        <f t="shared" si="96"/>
        <v>0</v>
      </c>
      <c r="S146">
        <f t="shared" si="97"/>
        <v>0</v>
      </c>
      <c r="T146">
        <f t="shared" si="98"/>
        <v>0</v>
      </c>
      <c r="U146">
        <f t="shared" si="99"/>
        <v>0</v>
      </c>
      <c r="V146">
        <f t="shared" si="100"/>
        <v>0</v>
      </c>
      <c r="W146">
        <f t="shared" si="101"/>
        <v>0</v>
      </c>
      <c r="X146">
        <f t="shared" si="102"/>
        <v>0</v>
      </c>
      <c r="Y146">
        <f t="shared" si="103"/>
        <v>0</v>
      </c>
      <c r="AA146">
        <v>59209200</v>
      </c>
      <c r="AB146">
        <f t="shared" si="104"/>
        <v>5628.51</v>
      </c>
      <c r="AC146">
        <f t="shared" si="105"/>
        <v>5628.51</v>
      </c>
      <c r="AD146">
        <f>ROUND((((ET146)-(EU146))+AE146),6)</f>
        <v>0</v>
      </c>
      <c r="AE146">
        <f>ROUND((EU146),6)</f>
        <v>0</v>
      </c>
      <c r="AF146">
        <f>ROUND((EV146),6)</f>
        <v>0</v>
      </c>
      <c r="AG146">
        <f t="shared" si="106"/>
        <v>0</v>
      </c>
      <c r="AH146">
        <f>(EW146)</f>
        <v>0</v>
      </c>
      <c r="AI146">
        <f>(EX146)</f>
        <v>0</v>
      </c>
      <c r="AJ146">
        <f t="shared" si="107"/>
        <v>0</v>
      </c>
      <c r="AK146">
        <v>5628.5099999999993</v>
      </c>
      <c r="AL146">
        <v>5628.5099999999993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Z146">
        <v>1</v>
      </c>
      <c r="BA146">
        <v>1</v>
      </c>
      <c r="BB146">
        <v>1</v>
      </c>
      <c r="BC146">
        <v>7.66</v>
      </c>
      <c r="BD146" t="s">
        <v>3</v>
      </c>
      <c r="BE146" t="s">
        <v>3</v>
      </c>
      <c r="BF146" t="s">
        <v>3</v>
      </c>
      <c r="BG146" t="s">
        <v>3</v>
      </c>
      <c r="BH146">
        <v>3</v>
      </c>
      <c r="BI146">
        <v>3</v>
      </c>
      <c r="BJ146" t="s">
        <v>3</v>
      </c>
      <c r="BM146">
        <v>746</v>
      </c>
      <c r="BN146">
        <v>0</v>
      </c>
      <c r="BO146" t="s">
        <v>3</v>
      </c>
      <c r="BP146">
        <v>0</v>
      </c>
      <c r="BQ146">
        <v>130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3</v>
      </c>
      <c r="BZ146">
        <v>109</v>
      </c>
      <c r="CA146">
        <v>61</v>
      </c>
      <c r="CB146" t="s">
        <v>3</v>
      </c>
      <c r="CE146">
        <v>30</v>
      </c>
      <c r="CF146">
        <v>0</v>
      </c>
      <c r="CG146">
        <v>0</v>
      </c>
      <c r="CM146">
        <v>0</v>
      </c>
      <c r="CN146" t="s">
        <v>866</v>
      </c>
      <c r="CO146">
        <v>0</v>
      </c>
      <c r="CP146">
        <f t="shared" si="108"/>
        <v>43114.39</v>
      </c>
      <c r="CQ146">
        <f>ROUND((ROUND((AC146*1),2)*BC146),2)</f>
        <v>43114.39</v>
      </c>
      <c r="CR146">
        <f>(ROUND((ROUND(((ET146)*AV146*1),2)*BB146),2)+ROUND((ROUND(((AE146-(EU146))*AV146*1),2)*BS146),2))</f>
        <v>0</v>
      </c>
      <c r="CS146">
        <f t="shared" si="110"/>
        <v>0</v>
      </c>
      <c r="CT146">
        <f t="shared" si="111"/>
        <v>0</v>
      </c>
      <c r="CU146">
        <f t="shared" si="112"/>
        <v>0</v>
      </c>
      <c r="CV146">
        <f t="shared" si="113"/>
        <v>0</v>
      </c>
      <c r="CW146">
        <f t="shared" si="114"/>
        <v>0</v>
      </c>
      <c r="CX146">
        <f t="shared" si="115"/>
        <v>0</v>
      </c>
      <c r="CY146">
        <f t="shared" si="116"/>
        <v>0</v>
      </c>
      <c r="CZ146">
        <f t="shared" si="117"/>
        <v>0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  <c r="DN146">
        <v>0</v>
      </c>
      <c r="DO146">
        <v>0</v>
      </c>
      <c r="DP146">
        <v>1</v>
      </c>
      <c r="DQ146">
        <v>1</v>
      </c>
      <c r="DU146">
        <v>1010</v>
      </c>
      <c r="DV146" t="s">
        <v>49</v>
      </c>
      <c r="DW146" t="s">
        <v>49</v>
      </c>
      <c r="DX146">
        <v>1</v>
      </c>
      <c r="DZ146" t="s">
        <v>3</v>
      </c>
      <c r="EA146" t="s">
        <v>3</v>
      </c>
      <c r="EB146" t="s">
        <v>3</v>
      </c>
      <c r="EC146" t="s">
        <v>3</v>
      </c>
      <c r="EE146">
        <v>58807850</v>
      </c>
      <c r="EF146">
        <v>130</v>
      </c>
      <c r="EG146" t="s">
        <v>177</v>
      </c>
      <c r="EH146">
        <v>0</v>
      </c>
      <c r="EI146" t="s">
        <v>3</v>
      </c>
      <c r="EJ146">
        <v>3</v>
      </c>
      <c r="EK146">
        <v>746</v>
      </c>
      <c r="EL146" t="s">
        <v>178</v>
      </c>
      <c r="EM146" t="s">
        <v>179</v>
      </c>
      <c r="EO146" t="s">
        <v>173</v>
      </c>
      <c r="EQ146">
        <v>0</v>
      </c>
      <c r="ER146">
        <v>4270.2</v>
      </c>
      <c r="ES146">
        <v>5628.5099999999993</v>
      </c>
      <c r="ET146">
        <v>0</v>
      </c>
      <c r="EU146">
        <v>0</v>
      </c>
      <c r="EV146">
        <v>0</v>
      </c>
      <c r="EW146">
        <v>0</v>
      </c>
      <c r="EX146">
        <v>0</v>
      </c>
      <c r="EZ146">
        <v>5</v>
      </c>
      <c r="FC146">
        <v>1</v>
      </c>
      <c r="FD146">
        <v>18</v>
      </c>
      <c r="FF146">
        <v>49634.82</v>
      </c>
      <c r="FQ146">
        <v>0</v>
      </c>
      <c r="FR146">
        <f>P146</f>
        <v>43114.39</v>
      </c>
      <c r="FS146">
        <v>0</v>
      </c>
      <c r="FX146">
        <v>109</v>
      </c>
      <c r="FY146">
        <v>61</v>
      </c>
      <c r="GA146" t="s">
        <v>180</v>
      </c>
      <c r="GD146">
        <v>1</v>
      </c>
      <c r="GF146">
        <v>1888998723</v>
      </c>
      <c r="GG146">
        <v>2</v>
      </c>
      <c r="GH146">
        <v>3</v>
      </c>
      <c r="GI146">
        <v>5</v>
      </c>
      <c r="GJ146">
        <v>0</v>
      </c>
      <c r="GK146">
        <v>0</v>
      </c>
      <c r="GL146">
        <f t="shared" si="118"/>
        <v>0</v>
      </c>
      <c r="GM146">
        <f t="shared" si="119"/>
        <v>43114.39</v>
      </c>
      <c r="GN146">
        <f t="shared" si="120"/>
        <v>0</v>
      </c>
      <c r="GO146">
        <f t="shared" si="121"/>
        <v>0</v>
      </c>
      <c r="GP146">
        <f t="shared" si="122"/>
        <v>0</v>
      </c>
      <c r="GR146">
        <v>1</v>
      </c>
      <c r="GS146">
        <v>1</v>
      </c>
      <c r="GT146">
        <v>0</v>
      </c>
      <c r="GU146" t="s">
        <v>3</v>
      </c>
      <c r="GV146">
        <f t="shared" si="123"/>
        <v>0</v>
      </c>
      <c r="GW146">
        <v>1</v>
      </c>
      <c r="GX146">
        <f t="shared" si="124"/>
        <v>0</v>
      </c>
      <c r="HA146">
        <v>0</v>
      </c>
      <c r="HB146">
        <v>0</v>
      </c>
      <c r="HC146">
        <f t="shared" si="125"/>
        <v>0</v>
      </c>
      <c r="HE146" t="s">
        <v>53</v>
      </c>
      <c r="HF146" t="s">
        <v>181</v>
      </c>
      <c r="HM146" t="s">
        <v>3</v>
      </c>
      <c r="HN146" t="s">
        <v>3</v>
      </c>
      <c r="HO146" t="s">
        <v>3</v>
      </c>
      <c r="HP146" t="s">
        <v>3</v>
      </c>
      <c r="HQ146" t="s">
        <v>3</v>
      </c>
      <c r="HS146">
        <v>0</v>
      </c>
      <c r="IK146">
        <v>0</v>
      </c>
    </row>
    <row r="147" spans="1:255" x14ac:dyDescent="0.2">
      <c r="A147" s="2">
        <v>17</v>
      </c>
      <c r="B147" s="2">
        <v>1</v>
      </c>
      <c r="C147" s="2">
        <f>ROW(SmtRes!A128)</f>
        <v>128</v>
      </c>
      <c r="D147" s="2">
        <f>ROW(EtalonRes!A136)</f>
        <v>136</v>
      </c>
      <c r="E147" s="2" t="s">
        <v>3</v>
      </c>
      <c r="F147" s="2" t="s">
        <v>182</v>
      </c>
      <c r="G147" s="2" t="s">
        <v>183</v>
      </c>
      <c r="H147" s="2" t="s">
        <v>163</v>
      </c>
      <c r="I147" s="2">
        <f>ROUND(ROUND(1,4)*0,9)</f>
        <v>0</v>
      </c>
      <c r="J147" s="2">
        <v>0</v>
      </c>
      <c r="K147" s="2">
        <f>ROUND(ROUND(1,4)*0,9)</f>
        <v>0</v>
      </c>
      <c r="L147" s="2"/>
      <c r="M147" s="2"/>
      <c r="N147" s="2"/>
      <c r="O147" s="2">
        <f t="shared" si="94"/>
        <v>0</v>
      </c>
      <c r="P147" s="2">
        <f>ROUND((ROUND((AC147*AW147*I147),2)*BC147),2)</f>
        <v>0</v>
      </c>
      <c r="Q147" s="2">
        <f>(ROUND((ROUND(((((ET147*1.25)*1.1))*AV147*I147),2)*BB147),2)+ROUND((ROUND(((AE147-(((EU147*1.25)*1.1)))*AV147*I147),2)*BS147),2))</f>
        <v>0</v>
      </c>
      <c r="R147" s="2">
        <f t="shared" si="96"/>
        <v>0</v>
      </c>
      <c r="S147" s="2">
        <f t="shared" si="97"/>
        <v>0</v>
      </c>
      <c r="T147" s="2">
        <f t="shared" si="98"/>
        <v>0</v>
      </c>
      <c r="U147" s="2">
        <f t="shared" si="99"/>
        <v>0</v>
      </c>
      <c r="V147" s="2">
        <f t="shared" si="100"/>
        <v>0</v>
      </c>
      <c r="W147" s="2">
        <f t="shared" si="101"/>
        <v>0</v>
      </c>
      <c r="X147" s="2">
        <f t="shared" si="102"/>
        <v>0</v>
      </c>
      <c r="Y147" s="2">
        <f t="shared" si="103"/>
        <v>0</v>
      </c>
      <c r="Z147" s="2"/>
      <c r="AA147" s="2">
        <v>-1</v>
      </c>
      <c r="AB147" s="2">
        <f t="shared" si="104"/>
        <v>323.33819999999997</v>
      </c>
      <c r="AC147" s="2">
        <f t="shared" si="105"/>
        <v>109.65</v>
      </c>
      <c r="AD147" s="2">
        <f>ROUND((((((ET147*1.25)*1.1))-(((EU147*1.25)*1.1)))+AE147),6)</f>
        <v>8.59375</v>
      </c>
      <c r="AE147" s="2">
        <f>ROUND((((EU147*1.25)*1.1)),6)</f>
        <v>0.41249999999999998</v>
      </c>
      <c r="AF147" s="2">
        <f>ROUND((((EV147*1.15)*1.1)),6)</f>
        <v>205.09444999999999</v>
      </c>
      <c r="AG147" s="2">
        <f t="shared" si="106"/>
        <v>0</v>
      </c>
      <c r="AH147" s="2">
        <f>(((EW147*1.15)*1.1))</f>
        <v>16.8245</v>
      </c>
      <c r="AI147" s="2">
        <f>(((EX147*1.25)*1.1))</f>
        <v>0</v>
      </c>
      <c r="AJ147" s="2">
        <f t="shared" si="107"/>
        <v>0</v>
      </c>
      <c r="AK147" s="2">
        <v>278.02999999999997</v>
      </c>
      <c r="AL147" s="2">
        <v>109.65</v>
      </c>
      <c r="AM147" s="2">
        <v>6.25</v>
      </c>
      <c r="AN147" s="2">
        <v>0.3</v>
      </c>
      <c r="AO147" s="2">
        <v>162.13</v>
      </c>
      <c r="AP147" s="2">
        <v>0</v>
      </c>
      <c r="AQ147" s="2">
        <v>13.3</v>
      </c>
      <c r="AR147" s="2">
        <v>0</v>
      </c>
      <c r="AS147" s="2">
        <v>0</v>
      </c>
      <c r="AT147" s="2">
        <v>109</v>
      </c>
      <c r="AU147" s="2">
        <v>61</v>
      </c>
      <c r="AV147" s="2">
        <v>1.0669999999999999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1</v>
      </c>
      <c r="BJ147" s="2" t="s">
        <v>184</v>
      </c>
      <c r="BK147" s="2"/>
      <c r="BL147" s="2"/>
      <c r="BM147" s="2">
        <v>22</v>
      </c>
      <c r="BN147" s="2">
        <v>58807811</v>
      </c>
      <c r="BO147" s="2" t="s">
        <v>182</v>
      </c>
      <c r="BP147" s="2">
        <v>1</v>
      </c>
      <c r="BQ147" s="2">
        <v>30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109</v>
      </c>
      <c r="CA147" s="2">
        <v>61</v>
      </c>
      <c r="CB147" s="2" t="s">
        <v>3</v>
      </c>
      <c r="CC147" s="2"/>
      <c r="CD147" s="2"/>
      <c r="CE147" s="2">
        <v>30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865</v>
      </c>
      <c r="CO147" s="2">
        <v>0</v>
      </c>
      <c r="CP147" s="2">
        <f t="shared" si="108"/>
        <v>0</v>
      </c>
      <c r="CQ147" s="2">
        <f>ROUND((ROUND((AC147*AW147*1),2)*BC147),2)</f>
        <v>109.65</v>
      </c>
      <c r="CR147" s="2">
        <f>(ROUND((ROUND(((((ET147*1.25)*1.1))*AV147*1),2)*BB147),2)+ROUND((ROUND(((AE147-(((EU147*1.25)*1.1)))*AV147*1),2)*BS147),2))</f>
        <v>9.17</v>
      </c>
      <c r="CS147" s="2">
        <f t="shared" si="110"/>
        <v>0.44</v>
      </c>
      <c r="CT147" s="2">
        <f t="shared" si="111"/>
        <v>218.84</v>
      </c>
      <c r="CU147" s="2">
        <f t="shared" si="112"/>
        <v>0</v>
      </c>
      <c r="CV147" s="2">
        <f t="shared" si="113"/>
        <v>17.951741500000001</v>
      </c>
      <c r="CW147" s="2">
        <f t="shared" si="114"/>
        <v>0</v>
      </c>
      <c r="CX147" s="2">
        <f t="shared" si="115"/>
        <v>0</v>
      </c>
      <c r="CY147" s="2">
        <f t="shared" si="116"/>
        <v>0</v>
      </c>
      <c r="CZ147" s="2">
        <f t="shared" si="117"/>
        <v>0</v>
      </c>
      <c r="DA147" s="2"/>
      <c r="DB147" s="2">
        <v>29</v>
      </c>
      <c r="DC147" s="2" t="s">
        <v>3</v>
      </c>
      <c r="DD147" s="2" t="s">
        <v>3</v>
      </c>
      <c r="DE147" s="2" t="s">
        <v>27</v>
      </c>
      <c r="DF147" s="2" t="s">
        <v>27</v>
      </c>
      <c r="DG147" s="2" t="s">
        <v>28</v>
      </c>
      <c r="DH147" s="2" t="s">
        <v>3</v>
      </c>
      <c r="DI147" s="2" t="s">
        <v>28</v>
      </c>
      <c r="DJ147" s="2" t="s">
        <v>27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163</v>
      </c>
      <c r="DW147" s="2" t="s">
        <v>163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58807898</v>
      </c>
      <c r="EF147" s="2">
        <v>30</v>
      </c>
      <c r="EG147" s="2" t="s">
        <v>29</v>
      </c>
      <c r="EH147" s="2">
        <v>0</v>
      </c>
      <c r="EI147" s="2" t="s">
        <v>3</v>
      </c>
      <c r="EJ147" s="2">
        <v>1</v>
      </c>
      <c r="EK147" s="2">
        <v>22</v>
      </c>
      <c r="EL147" s="2" t="s">
        <v>185</v>
      </c>
      <c r="EM147" s="2" t="s">
        <v>186</v>
      </c>
      <c r="EN147" s="2"/>
      <c r="EO147" s="2" t="s">
        <v>32</v>
      </c>
      <c r="EP147" s="2"/>
      <c r="EQ147" s="2">
        <v>1024</v>
      </c>
      <c r="ER147" s="2">
        <v>278.02999999999997</v>
      </c>
      <c r="ES147" s="2">
        <v>109.65</v>
      </c>
      <c r="ET147" s="2">
        <v>6.25</v>
      </c>
      <c r="EU147" s="2">
        <v>0.3</v>
      </c>
      <c r="EV147" s="2">
        <v>162.13</v>
      </c>
      <c r="EW147" s="2">
        <v>13.3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109</v>
      </c>
      <c r="FY147" s="2">
        <v>61</v>
      </c>
      <c r="FZ147" s="2"/>
      <c r="GA147" s="2" t="s">
        <v>3</v>
      </c>
      <c r="GB147" s="2"/>
      <c r="GC147" s="2"/>
      <c r="GD147" s="2">
        <v>1</v>
      </c>
      <c r="GE147" s="2"/>
      <c r="GF147" s="2">
        <v>1467033049</v>
      </c>
      <c r="GG147" s="2">
        <v>2</v>
      </c>
      <c r="GH147" s="2">
        <v>1</v>
      </c>
      <c r="GI147" s="2">
        <v>2</v>
      </c>
      <c r="GJ147" s="2">
        <v>0</v>
      </c>
      <c r="GK147" s="2">
        <v>0</v>
      </c>
      <c r="GL147" s="2">
        <f t="shared" si="118"/>
        <v>0</v>
      </c>
      <c r="GM147" s="2">
        <f t="shared" si="119"/>
        <v>0</v>
      </c>
      <c r="GN147" s="2">
        <f t="shared" si="120"/>
        <v>0</v>
      </c>
      <c r="GO147" s="2">
        <f t="shared" si="121"/>
        <v>0</v>
      </c>
      <c r="GP147" s="2">
        <f t="shared" si="122"/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si="123"/>
        <v>0</v>
      </c>
      <c r="GW147" s="2">
        <v>1</v>
      </c>
      <c r="GX147" s="2">
        <f t="shared" si="124"/>
        <v>0</v>
      </c>
      <c r="GY147" s="2"/>
      <c r="GZ147" s="2"/>
      <c r="HA147" s="2">
        <v>0</v>
      </c>
      <c r="HB147" s="2">
        <v>0</v>
      </c>
      <c r="HC147" s="2">
        <f t="shared" si="125"/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>
        <v>17</v>
      </c>
      <c r="B148">
        <v>1</v>
      </c>
      <c r="C148">
        <f>ROW(SmtRes!A138)</f>
        <v>138</v>
      </c>
      <c r="D148">
        <f>ROW(EtalonRes!A146)</f>
        <v>146</v>
      </c>
      <c r="E148" t="s">
        <v>3</v>
      </c>
      <c r="F148" t="s">
        <v>182</v>
      </c>
      <c r="G148" t="s">
        <v>183</v>
      </c>
      <c r="H148" t="s">
        <v>163</v>
      </c>
      <c r="I148">
        <f>ROUND(ROUND(1,4)*0,9)</f>
        <v>0</v>
      </c>
      <c r="J148">
        <v>0</v>
      </c>
      <c r="K148">
        <f>ROUND(ROUND(1,4)*0,9)</f>
        <v>0</v>
      </c>
      <c r="O148">
        <f t="shared" si="94"/>
        <v>0</v>
      </c>
      <c r="P148">
        <f>ROUND((ROUND((AC148*AW148*I148),2)*BC148),2)</f>
        <v>0</v>
      </c>
      <c r="Q148">
        <f>(ROUND((ROUND(((((ET148*1.25)*1.1))*AV148*I148),2)*BB148),2)+ROUND((ROUND(((AE148-(((EU148*1.25)*1.1)))*AV148*I148),2)*BS148),2))</f>
        <v>0</v>
      </c>
      <c r="R148">
        <f t="shared" si="96"/>
        <v>0</v>
      </c>
      <c r="S148">
        <f t="shared" si="97"/>
        <v>0</v>
      </c>
      <c r="T148">
        <f t="shared" si="98"/>
        <v>0</v>
      </c>
      <c r="U148">
        <f t="shared" si="99"/>
        <v>0</v>
      </c>
      <c r="V148">
        <f t="shared" si="100"/>
        <v>0</v>
      </c>
      <c r="W148">
        <f t="shared" si="101"/>
        <v>0</v>
      </c>
      <c r="X148">
        <f t="shared" si="102"/>
        <v>0</v>
      </c>
      <c r="Y148">
        <f t="shared" si="103"/>
        <v>0</v>
      </c>
      <c r="AA148">
        <v>-1</v>
      </c>
      <c r="AB148">
        <f t="shared" si="104"/>
        <v>323.33819999999997</v>
      </c>
      <c r="AC148">
        <f t="shared" si="105"/>
        <v>109.65</v>
      </c>
      <c r="AD148">
        <f>ROUND((((((ET148*1.25)*1.1))-(((EU148*1.25)*1.1)))+AE148),6)</f>
        <v>8.59375</v>
      </c>
      <c r="AE148">
        <f>ROUND((((EU148*1.25)*1.1)),6)</f>
        <v>0.41249999999999998</v>
      </c>
      <c r="AF148">
        <f>ROUND((((EV148*1.15)*1.1)),6)</f>
        <v>205.09444999999999</v>
      </c>
      <c r="AG148">
        <f t="shared" si="106"/>
        <v>0</v>
      </c>
      <c r="AH148">
        <f>(((EW148*1.15)*1.1))</f>
        <v>16.8245</v>
      </c>
      <c r="AI148">
        <f>(((EX148*1.25)*1.1))</f>
        <v>0</v>
      </c>
      <c r="AJ148">
        <f t="shared" si="107"/>
        <v>0</v>
      </c>
      <c r="AK148">
        <v>278.02999999999997</v>
      </c>
      <c r="AL148">
        <v>109.65</v>
      </c>
      <c r="AM148">
        <v>6.25</v>
      </c>
      <c r="AN148">
        <v>0.3</v>
      </c>
      <c r="AO148">
        <v>162.13</v>
      </c>
      <c r="AP148">
        <v>0</v>
      </c>
      <c r="AQ148">
        <v>13.3</v>
      </c>
      <c r="AR148">
        <v>0</v>
      </c>
      <c r="AS148">
        <v>0</v>
      </c>
      <c r="AT148">
        <v>109</v>
      </c>
      <c r="AU148">
        <v>61</v>
      </c>
      <c r="AV148">
        <v>1.0669999999999999</v>
      </c>
      <c r="AW148">
        <v>1</v>
      </c>
      <c r="AZ148">
        <v>1</v>
      </c>
      <c r="BA148">
        <v>54.99</v>
      </c>
      <c r="BB148">
        <v>12.8</v>
      </c>
      <c r="BC148">
        <v>7.62</v>
      </c>
      <c r="BD148" t="s">
        <v>3</v>
      </c>
      <c r="BE148" t="s">
        <v>3</v>
      </c>
      <c r="BF148" t="s">
        <v>3</v>
      </c>
      <c r="BG148" t="s">
        <v>3</v>
      </c>
      <c r="BH148">
        <v>0</v>
      </c>
      <c r="BI148">
        <v>1</v>
      </c>
      <c r="BJ148" t="s">
        <v>184</v>
      </c>
      <c r="BM148">
        <v>22</v>
      </c>
      <c r="BN148">
        <v>58807811</v>
      </c>
      <c r="BO148" t="s">
        <v>182</v>
      </c>
      <c r="BP148">
        <v>1</v>
      </c>
      <c r="BQ148">
        <v>30</v>
      </c>
      <c r="BR148">
        <v>0</v>
      </c>
      <c r="BS148">
        <v>54.99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3</v>
      </c>
      <c r="BZ148">
        <v>109</v>
      </c>
      <c r="CA148">
        <v>61</v>
      </c>
      <c r="CB148" t="s">
        <v>3</v>
      </c>
      <c r="CE148">
        <v>30</v>
      </c>
      <c r="CF148">
        <v>0</v>
      </c>
      <c r="CG148">
        <v>0</v>
      </c>
      <c r="CM148">
        <v>0</v>
      </c>
      <c r="CN148" t="s">
        <v>865</v>
      </c>
      <c r="CO148">
        <v>0</v>
      </c>
      <c r="CP148">
        <f t="shared" si="108"/>
        <v>0</v>
      </c>
      <c r="CQ148">
        <f>ROUND((ROUND((AC148*AW148*1),2)*BC148),2)</f>
        <v>835.53</v>
      </c>
      <c r="CR148">
        <f>(ROUND((ROUND(((((ET148*1.25)*1.1))*AV148*1),2)*BB148),2)+ROUND((ROUND(((AE148-(((EU148*1.25)*1.1)))*AV148*1),2)*BS148),2))</f>
        <v>117.38</v>
      </c>
      <c r="CS148">
        <f t="shared" si="110"/>
        <v>24.2</v>
      </c>
      <c r="CT148">
        <f t="shared" si="111"/>
        <v>12034.01</v>
      </c>
      <c r="CU148">
        <f t="shared" si="112"/>
        <v>0</v>
      </c>
      <c r="CV148">
        <f t="shared" si="113"/>
        <v>17.951741500000001</v>
      </c>
      <c r="CW148">
        <f t="shared" si="114"/>
        <v>0</v>
      </c>
      <c r="CX148">
        <f t="shared" si="115"/>
        <v>0</v>
      </c>
      <c r="CY148">
        <f t="shared" si="116"/>
        <v>0</v>
      </c>
      <c r="CZ148">
        <f t="shared" si="117"/>
        <v>0</v>
      </c>
      <c r="DB148">
        <v>31</v>
      </c>
      <c r="DC148" t="s">
        <v>3</v>
      </c>
      <c r="DD148" t="s">
        <v>3</v>
      </c>
      <c r="DE148" t="s">
        <v>27</v>
      </c>
      <c r="DF148" t="s">
        <v>27</v>
      </c>
      <c r="DG148" t="s">
        <v>28</v>
      </c>
      <c r="DH148" t="s">
        <v>3</v>
      </c>
      <c r="DI148" t="s">
        <v>28</v>
      </c>
      <c r="DJ148" t="s">
        <v>27</v>
      </c>
      <c r="DK148" t="s">
        <v>3</v>
      </c>
      <c r="DL148" t="s">
        <v>3</v>
      </c>
      <c r="DM148" t="s">
        <v>3</v>
      </c>
      <c r="DN148">
        <v>0</v>
      </c>
      <c r="DO148">
        <v>0</v>
      </c>
      <c r="DP148">
        <v>1</v>
      </c>
      <c r="DQ148">
        <v>1</v>
      </c>
      <c r="DU148">
        <v>1013</v>
      </c>
      <c r="DV148" t="s">
        <v>163</v>
      </c>
      <c r="DW148" t="s">
        <v>163</v>
      </c>
      <c r="DX148">
        <v>1</v>
      </c>
      <c r="DZ148" t="s">
        <v>3</v>
      </c>
      <c r="EA148" t="s">
        <v>3</v>
      </c>
      <c r="EB148" t="s">
        <v>3</v>
      </c>
      <c r="EC148" t="s">
        <v>3</v>
      </c>
      <c r="EE148">
        <v>58807898</v>
      </c>
      <c r="EF148">
        <v>30</v>
      </c>
      <c r="EG148" t="s">
        <v>29</v>
      </c>
      <c r="EH148">
        <v>0</v>
      </c>
      <c r="EI148" t="s">
        <v>3</v>
      </c>
      <c r="EJ148">
        <v>1</v>
      </c>
      <c r="EK148">
        <v>22</v>
      </c>
      <c r="EL148" t="s">
        <v>185</v>
      </c>
      <c r="EM148" t="s">
        <v>186</v>
      </c>
      <c r="EO148" t="s">
        <v>32</v>
      </c>
      <c r="EQ148">
        <v>1024</v>
      </c>
      <c r="ER148">
        <v>278.02999999999997</v>
      </c>
      <c r="ES148">
        <v>109.65</v>
      </c>
      <c r="ET148">
        <v>6.25</v>
      </c>
      <c r="EU148">
        <v>0.3</v>
      </c>
      <c r="EV148">
        <v>162.13</v>
      </c>
      <c r="EW148">
        <v>13.3</v>
      </c>
      <c r="EX148">
        <v>0</v>
      </c>
      <c r="EY148">
        <v>0</v>
      </c>
      <c r="FQ148">
        <v>0</v>
      </c>
      <c r="FR148">
        <v>0</v>
      </c>
      <c r="FS148">
        <v>0</v>
      </c>
      <c r="FX148">
        <v>109</v>
      </c>
      <c r="FY148">
        <v>61</v>
      </c>
      <c r="GA148" t="s">
        <v>3</v>
      </c>
      <c r="GD148">
        <v>1</v>
      </c>
      <c r="GF148">
        <v>1467033049</v>
      </c>
      <c r="GG148">
        <v>2</v>
      </c>
      <c r="GH148">
        <v>1</v>
      </c>
      <c r="GI148">
        <v>2</v>
      </c>
      <c r="GJ148">
        <v>0</v>
      </c>
      <c r="GK148">
        <v>0</v>
      </c>
      <c r="GL148">
        <f t="shared" si="118"/>
        <v>0</v>
      </c>
      <c r="GM148">
        <f t="shared" si="119"/>
        <v>0</v>
      </c>
      <c r="GN148">
        <f t="shared" si="120"/>
        <v>0</v>
      </c>
      <c r="GO148">
        <f t="shared" si="121"/>
        <v>0</v>
      </c>
      <c r="GP148">
        <f t="shared" si="122"/>
        <v>0</v>
      </c>
      <c r="GR148">
        <v>0</v>
      </c>
      <c r="GS148">
        <v>3</v>
      </c>
      <c r="GT148">
        <v>0</v>
      </c>
      <c r="GU148" t="s">
        <v>3</v>
      </c>
      <c r="GV148">
        <f t="shared" si="123"/>
        <v>0</v>
      </c>
      <c r="GW148">
        <v>1</v>
      </c>
      <c r="GX148">
        <f t="shared" si="124"/>
        <v>0</v>
      </c>
      <c r="HA148">
        <v>0</v>
      </c>
      <c r="HB148">
        <v>0</v>
      </c>
      <c r="HC148">
        <f t="shared" si="125"/>
        <v>0</v>
      </c>
      <c r="HE148" t="s">
        <v>3</v>
      </c>
      <c r="HF148" t="s">
        <v>3</v>
      </c>
      <c r="HM148" t="s">
        <v>3</v>
      </c>
      <c r="HN148" t="s">
        <v>3</v>
      </c>
      <c r="HO148" t="s">
        <v>3</v>
      </c>
      <c r="HP148" t="s">
        <v>3</v>
      </c>
      <c r="HQ148" t="s">
        <v>3</v>
      </c>
      <c r="HS148">
        <v>0</v>
      </c>
      <c r="IK148">
        <v>0</v>
      </c>
    </row>
    <row r="149" spans="1:255" x14ac:dyDescent="0.2">
      <c r="A149" s="2">
        <v>18</v>
      </c>
      <c r="B149" s="2">
        <v>1</v>
      </c>
      <c r="C149" s="2">
        <v>128</v>
      </c>
      <c r="D149" s="2"/>
      <c r="E149" s="2" t="s">
        <v>3</v>
      </c>
      <c r="F149" s="2" t="s">
        <v>175</v>
      </c>
      <c r="G149" s="2" t="s">
        <v>176</v>
      </c>
      <c r="H149" s="2" t="s">
        <v>49</v>
      </c>
      <c r="I149" s="2">
        <f>I147*J149</f>
        <v>0</v>
      </c>
      <c r="J149" s="2">
        <v>1</v>
      </c>
      <c r="K149" s="2">
        <v>1</v>
      </c>
      <c r="L149" s="2"/>
      <c r="M149" s="2"/>
      <c r="N149" s="2"/>
      <c r="O149" s="2">
        <f t="shared" si="94"/>
        <v>0</v>
      </c>
      <c r="P149" s="2">
        <f>ROUND((ROUND((AC149*I149),2)*BC149),2)</f>
        <v>0</v>
      </c>
      <c r="Q149" s="2">
        <f>(ROUND((ROUND(((ET149)*AV149*I149),2)*BB149),2)+ROUND((ROUND(((AE149-(EU149))*AV149*I149),2)*BS149),2))</f>
        <v>0</v>
      </c>
      <c r="R149" s="2">
        <f t="shared" si="96"/>
        <v>0</v>
      </c>
      <c r="S149" s="2">
        <f t="shared" si="97"/>
        <v>0</v>
      </c>
      <c r="T149" s="2">
        <f t="shared" si="98"/>
        <v>0</v>
      </c>
      <c r="U149" s="2">
        <f t="shared" si="99"/>
        <v>0</v>
      </c>
      <c r="V149" s="2">
        <f t="shared" si="100"/>
        <v>0</v>
      </c>
      <c r="W149" s="2">
        <f t="shared" si="101"/>
        <v>0</v>
      </c>
      <c r="X149" s="2">
        <f t="shared" si="102"/>
        <v>0</v>
      </c>
      <c r="Y149" s="2">
        <f t="shared" si="103"/>
        <v>0</v>
      </c>
      <c r="Z149" s="2"/>
      <c r="AA149" s="2">
        <v>-1</v>
      </c>
      <c r="AB149" s="2">
        <f t="shared" si="104"/>
        <v>5628.51</v>
      </c>
      <c r="AC149" s="2">
        <f t="shared" si="105"/>
        <v>5628.51</v>
      </c>
      <c r="AD149" s="2">
        <f>ROUND((((ET149)-(EU149))+AE149),6)</f>
        <v>0</v>
      </c>
      <c r="AE149" s="2">
        <f>ROUND((EU149),6)</f>
        <v>0</v>
      </c>
      <c r="AF149" s="2">
        <f>ROUND((EV149),6)</f>
        <v>0</v>
      </c>
      <c r="AG149" s="2">
        <f t="shared" si="106"/>
        <v>0</v>
      </c>
      <c r="AH149" s="2">
        <f>(EW149)</f>
        <v>0</v>
      </c>
      <c r="AI149" s="2">
        <f>(EX149)</f>
        <v>0</v>
      </c>
      <c r="AJ149" s="2">
        <f t="shared" si="107"/>
        <v>0</v>
      </c>
      <c r="AK149" s="2">
        <v>5628.5099999999993</v>
      </c>
      <c r="AL149" s="2">
        <v>5628.5099999999993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3</v>
      </c>
      <c r="BJ149" s="2" t="s">
        <v>3</v>
      </c>
      <c r="BK149" s="2"/>
      <c r="BL149" s="2"/>
      <c r="BM149" s="2">
        <v>746</v>
      </c>
      <c r="BN149" s="2">
        <v>0</v>
      </c>
      <c r="BO149" s="2" t="s">
        <v>3</v>
      </c>
      <c r="BP149" s="2">
        <v>0</v>
      </c>
      <c r="BQ149" s="2">
        <v>130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109</v>
      </c>
      <c r="CA149" s="2">
        <v>61</v>
      </c>
      <c r="CB149" s="2" t="s">
        <v>3</v>
      </c>
      <c r="CC149" s="2"/>
      <c r="CD149" s="2"/>
      <c r="CE149" s="2">
        <v>30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08"/>
        <v>0</v>
      </c>
      <c r="CQ149" s="2">
        <f>ROUND((ROUND((AC149*1),2)*BC149),2)</f>
        <v>5628.51</v>
      </c>
      <c r="CR149" s="2">
        <f>(ROUND((ROUND(((ET149)*AV149*1),2)*BB149),2)+ROUND((ROUND(((AE149-(EU149))*AV149*1),2)*BS149),2))</f>
        <v>0</v>
      </c>
      <c r="CS149" s="2">
        <f t="shared" si="110"/>
        <v>0</v>
      </c>
      <c r="CT149" s="2">
        <f t="shared" si="111"/>
        <v>0</v>
      </c>
      <c r="CU149" s="2">
        <f t="shared" si="112"/>
        <v>0</v>
      </c>
      <c r="CV149" s="2">
        <f t="shared" si="113"/>
        <v>0</v>
      </c>
      <c r="CW149" s="2">
        <f t="shared" si="114"/>
        <v>0</v>
      </c>
      <c r="CX149" s="2">
        <f t="shared" si="115"/>
        <v>0</v>
      </c>
      <c r="CY149" s="2">
        <f t="shared" si="116"/>
        <v>0</v>
      </c>
      <c r="CZ149" s="2">
        <f t="shared" si="117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1010</v>
      </c>
      <c r="DV149" s="2" t="s">
        <v>49</v>
      </c>
      <c r="DW149" s="2" t="s">
        <v>49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58807850</v>
      </c>
      <c r="EF149" s="2">
        <v>130</v>
      </c>
      <c r="EG149" s="2" t="s">
        <v>177</v>
      </c>
      <c r="EH149" s="2">
        <v>0</v>
      </c>
      <c r="EI149" s="2" t="s">
        <v>3</v>
      </c>
      <c r="EJ149" s="2">
        <v>3</v>
      </c>
      <c r="EK149" s="2">
        <v>746</v>
      </c>
      <c r="EL149" s="2" t="s">
        <v>178</v>
      </c>
      <c r="EM149" s="2" t="s">
        <v>179</v>
      </c>
      <c r="EN149" s="2"/>
      <c r="EO149" s="2" t="s">
        <v>3</v>
      </c>
      <c r="EP149" s="2"/>
      <c r="EQ149" s="2">
        <v>1024</v>
      </c>
      <c r="ER149" s="2">
        <v>0</v>
      </c>
      <c r="ES149" s="2">
        <v>5628.5099999999993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f>P149</f>
        <v>0</v>
      </c>
      <c r="FS149" s="2">
        <v>0</v>
      </c>
      <c r="FT149" s="2"/>
      <c r="FU149" s="2"/>
      <c r="FV149" s="2"/>
      <c r="FW149" s="2"/>
      <c r="FX149" s="2">
        <v>109</v>
      </c>
      <c r="FY149" s="2">
        <v>61</v>
      </c>
      <c r="FZ149" s="2"/>
      <c r="GA149" s="2" t="s">
        <v>180</v>
      </c>
      <c r="GB149" s="2"/>
      <c r="GC149" s="2"/>
      <c r="GD149" s="2">
        <v>1</v>
      </c>
      <c r="GE149" s="2"/>
      <c r="GF149" s="2">
        <v>1888998723</v>
      </c>
      <c r="GG149" s="2">
        <v>2</v>
      </c>
      <c r="GH149" s="2">
        <v>4</v>
      </c>
      <c r="GI149" s="2">
        <v>-2</v>
      </c>
      <c r="GJ149" s="2">
        <v>0</v>
      </c>
      <c r="GK149" s="2">
        <v>0</v>
      </c>
      <c r="GL149" s="2">
        <f t="shared" si="118"/>
        <v>0</v>
      </c>
      <c r="GM149" s="2">
        <f t="shared" si="119"/>
        <v>0</v>
      </c>
      <c r="GN149" s="2">
        <f t="shared" si="120"/>
        <v>0</v>
      </c>
      <c r="GO149" s="2">
        <f t="shared" si="121"/>
        <v>0</v>
      </c>
      <c r="GP149" s="2">
        <f t="shared" si="122"/>
        <v>0</v>
      </c>
      <c r="GQ149" s="2"/>
      <c r="GR149" s="2">
        <v>0</v>
      </c>
      <c r="GS149" s="2">
        <v>2</v>
      </c>
      <c r="GT149" s="2">
        <v>0</v>
      </c>
      <c r="GU149" s="2" t="s">
        <v>3</v>
      </c>
      <c r="GV149" s="2">
        <f t="shared" si="123"/>
        <v>0</v>
      </c>
      <c r="GW149" s="2">
        <v>1</v>
      </c>
      <c r="GX149" s="2">
        <f t="shared" si="124"/>
        <v>0</v>
      </c>
      <c r="GY149" s="2"/>
      <c r="GZ149" s="2"/>
      <c r="HA149" s="2">
        <v>0</v>
      </c>
      <c r="HB149" s="2">
        <v>0</v>
      </c>
      <c r="HC149" s="2">
        <f t="shared" si="125"/>
        <v>0</v>
      </c>
      <c r="HD149" s="2"/>
      <c r="HE149" s="2" t="s">
        <v>53</v>
      </c>
      <c r="HF149" s="2" t="s">
        <v>181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>
        <v>18</v>
      </c>
      <c r="B150">
        <v>1</v>
      </c>
      <c r="C150">
        <v>138</v>
      </c>
      <c r="E150" t="s">
        <v>3</v>
      </c>
      <c r="F150" t="s">
        <v>175</v>
      </c>
      <c r="G150" t="s">
        <v>176</v>
      </c>
      <c r="H150" t="s">
        <v>49</v>
      </c>
      <c r="I150">
        <f>I148*J150</f>
        <v>0</v>
      </c>
      <c r="J150">
        <v>1</v>
      </c>
      <c r="K150">
        <v>1</v>
      </c>
      <c r="O150">
        <f t="shared" si="94"/>
        <v>0</v>
      </c>
      <c r="P150">
        <f>ROUND((ROUND((AC150*I150),2)*BC150),2)</f>
        <v>0</v>
      </c>
      <c r="Q150">
        <f>(ROUND((ROUND(((ET150)*AV150*I150),2)*BB150),2)+ROUND((ROUND(((AE150-(EU150))*AV150*I150),2)*BS150),2))</f>
        <v>0</v>
      </c>
      <c r="R150">
        <f t="shared" si="96"/>
        <v>0</v>
      </c>
      <c r="S150">
        <f t="shared" si="97"/>
        <v>0</v>
      </c>
      <c r="T150">
        <f t="shared" si="98"/>
        <v>0</v>
      </c>
      <c r="U150">
        <f t="shared" si="99"/>
        <v>0</v>
      </c>
      <c r="V150">
        <f t="shared" si="100"/>
        <v>0</v>
      </c>
      <c r="W150">
        <f t="shared" si="101"/>
        <v>0</v>
      </c>
      <c r="X150">
        <f t="shared" si="102"/>
        <v>0</v>
      </c>
      <c r="Y150">
        <f t="shared" si="103"/>
        <v>0</v>
      </c>
      <c r="AA150">
        <v>-1</v>
      </c>
      <c r="AB150">
        <f t="shared" si="104"/>
        <v>5628.51</v>
      </c>
      <c r="AC150">
        <f t="shared" si="105"/>
        <v>5628.51</v>
      </c>
      <c r="AD150">
        <f>ROUND((((ET150)-(EU150))+AE150),6)</f>
        <v>0</v>
      </c>
      <c r="AE150">
        <f>ROUND((EU150),6)</f>
        <v>0</v>
      </c>
      <c r="AF150">
        <f>ROUND((EV150),6)</f>
        <v>0</v>
      </c>
      <c r="AG150">
        <f t="shared" si="106"/>
        <v>0</v>
      </c>
      <c r="AH150">
        <f>(EW150)</f>
        <v>0</v>
      </c>
      <c r="AI150">
        <f>(EX150)</f>
        <v>0</v>
      </c>
      <c r="AJ150">
        <f t="shared" si="107"/>
        <v>0</v>
      </c>
      <c r="AK150">
        <v>5628.5099999999993</v>
      </c>
      <c r="AL150">
        <v>5628.5099999999993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1</v>
      </c>
      <c r="AZ150">
        <v>1</v>
      </c>
      <c r="BA150">
        <v>1</v>
      </c>
      <c r="BB150">
        <v>1</v>
      </c>
      <c r="BC150">
        <v>7.66</v>
      </c>
      <c r="BD150" t="s">
        <v>3</v>
      </c>
      <c r="BE150" t="s">
        <v>3</v>
      </c>
      <c r="BF150" t="s">
        <v>3</v>
      </c>
      <c r="BG150" t="s">
        <v>3</v>
      </c>
      <c r="BH150">
        <v>3</v>
      </c>
      <c r="BI150">
        <v>3</v>
      </c>
      <c r="BJ150" t="s">
        <v>3</v>
      </c>
      <c r="BM150">
        <v>746</v>
      </c>
      <c r="BN150">
        <v>0</v>
      </c>
      <c r="BO150" t="s">
        <v>3</v>
      </c>
      <c r="BP150">
        <v>0</v>
      </c>
      <c r="BQ150">
        <v>130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3</v>
      </c>
      <c r="BZ150">
        <v>109</v>
      </c>
      <c r="CA150">
        <v>61</v>
      </c>
      <c r="CB150" t="s">
        <v>3</v>
      </c>
      <c r="CE150">
        <v>30</v>
      </c>
      <c r="CF150">
        <v>0</v>
      </c>
      <c r="CG150">
        <v>0</v>
      </c>
      <c r="CM150">
        <v>0</v>
      </c>
      <c r="CN150" t="s">
        <v>3</v>
      </c>
      <c r="CO150">
        <v>0</v>
      </c>
      <c r="CP150">
        <f t="shared" si="108"/>
        <v>0</v>
      </c>
      <c r="CQ150">
        <f>ROUND((ROUND((AC150*1),2)*BC150),2)</f>
        <v>43114.39</v>
      </c>
      <c r="CR150">
        <f>(ROUND((ROUND(((ET150)*AV150*1),2)*BB150),2)+ROUND((ROUND(((AE150-(EU150))*AV150*1),2)*BS150),2))</f>
        <v>0</v>
      </c>
      <c r="CS150">
        <f t="shared" si="110"/>
        <v>0</v>
      </c>
      <c r="CT150">
        <f t="shared" si="111"/>
        <v>0</v>
      </c>
      <c r="CU150">
        <f t="shared" si="112"/>
        <v>0</v>
      </c>
      <c r="CV150">
        <f t="shared" si="113"/>
        <v>0</v>
      </c>
      <c r="CW150">
        <f t="shared" si="114"/>
        <v>0</v>
      </c>
      <c r="CX150">
        <f t="shared" si="115"/>
        <v>0</v>
      </c>
      <c r="CY150">
        <f t="shared" si="116"/>
        <v>0</v>
      </c>
      <c r="CZ150">
        <f t="shared" si="117"/>
        <v>0</v>
      </c>
      <c r="DC150" t="s">
        <v>3</v>
      </c>
      <c r="DD150" t="s">
        <v>3</v>
      </c>
      <c r="DE150" t="s">
        <v>3</v>
      </c>
      <c r="DF150" t="s">
        <v>3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3</v>
      </c>
      <c r="DM150" t="s">
        <v>3</v>
      </c>
      <c r="DN150">
        <v>0</v>
      </c>
      <c r="DO150">
        <v>0</v>
      </c>
      <c r="DP150">
        <v>1</v>
      </c>
      <c r="DQ150">
        <v>1</v>
      </c>
      <c r="DU150">
        <v>1010</v>
      </c>
      <c r="DV150" t="s">
        <v>49</v>
      </c>
      <c r="DW150" t="s">
        <v>49</v>
      </c>
      <c r="DX150">
        <v>1</v>
      </c>
      <c r="DZ150" t="s">
        <v>3</v>
      </c>
      <c r="EA150" t="s">
        <v>3</v>
      </c>
      <c r="EB150" t="s">
        <v>3</v>
      </c>
      <c r="EC150" t="s">
        <v>3</v>
      </c>
      <c r="EE150">
        <v>58807850</v>
      </c>
      <c r="EF150">
        <v>130</v>
      </c>
      <c r="EG150" t="s">
        <v>177</v>
      </c>
      <c r="EH150">
        <v>0</v>
      </c>
      <c r="EI150" t="s">
        <v>3</v>
      </c>
      <c r="EJ150">
        <v>3</v>
      </c>
      <c r="EK150">
        <v>746</v>
      </c>
      <c r="EL150" t="s">
        <v>178</v>
      </c>
      <c r="EM150" t="s">
        <v>179</v>
      </c>
      <c r="EO150" t="s">
        <v>3</v>
      </c>
      <c r="EQ150">
        <v>1024</v>
      </c>
      <c r="ER150">
        <v>4270.2</v>
      </c>
      <c r="ES150">
        <v>5628.5099999999993</v>
      </c>
      <c r="ET150">
        <v>0</v>
      </c>
      <c r="EU150">
        <v>0</v>
      </c>
      <c r="EV150">
        <v>0</v>
      </c>
      <c r="EW150">
        <v>0</v>
      </c>
      <c r="EX150">
        <v>0</v>
      </c>
      <c r="EZ150">
        <v>5</v>
      </c>
      <c r="FC150">
        <v>1</v>
      </c>
      <c r="FD150">
        <v>18</v>
      </c>
      <c r="FF150">
        <v>49634.82</v>
      </c>
      <c r="FQ150">
        <v>0</v>
      </c>
      <c r="FR150">
        <f>P150</f>
        <v>0</v>
      </c>
      <c r="FS150">
        <v>0</v>
      </c>
      <c r="FX150">
        <v>109</v>
      </c>
      <c r="FY150">
        <v>61</v>
      </c>
      <c r="GA150" t="s">
        <v>180</v>
      </c>
      <c r="GD150">
        <v>1</v>
      </c>
      <c r="GF150">
        <v>1888998723</v>
      </c>
      <c r="GG150">
        <v>2</v>
      </c>
      <c r="GH150">
        <v>3</v>
      </c>
      <c r="GI150">
        <v>5</v>
      </c>
      <c r="GJ150">
        <v>0</v>
      </c>
      <c r="GK150">
        <v>0</v>
      </c>
      <c r="GL150">
        <f t="shared" si="118"/>
        <v>0</v>
      </c>
      <c r="GM150">
        <f t="shared" si="119"/>
        <v>0</v>
      </c>
      <c r="GN150">
        <f t="shared" si="120"/>
        <v>0</v>
      </c>
      <c r="GO150">
        <f t="shared" si="121"/>
        <v>0</v>
      </c>
      <c r="GP150">
        <f t="shared" si="122"/>
        <v>0</v>
      </c>
      <c r="GR150">
        <v>1</v>
      </c>
      <c r="GS150">
        <v>1</v>
      </c>
      <c r="GT150">
        <v>0</v>
      </c>
      <c r="GU150" t="s">
        <v>3</v>
      </c>
      <c r="GV150">
        <f t="shared" si="123"/>
        <v>0</v>
      </c>
      <c r="GW150">
        <v>1</v>
      </c>
      <c r="GX150">
        <f t="shared" si="124"/>
        <v>0</v>
      </c>
      <c r="HA150">
        <v>0</v>
      </c>
      <c r="HB150">
        <v>0</v>
      </c>
      <c r="HC150">
        <f t="shared" si="125"/>
        <v>0</v>
      </c>
      <c r="HE150" t="s">
        <v>53</v>
      </c>
      <c r="HF150" t="s">
        <v>181</v>
      </c>
      <c r="HM150" t="s">
        <v>3</v>
      </c>
      <c r="HN150" t="s">
        <v>3</v>
      </c>
      <c r="HO150" t="s">
        <v>3</v>
      </c>
      <c r="HP150" t="s">
        <v>3</v>
      </c>
      <c r="HQ150" t="s">
        <v>3</v>
      </c>
      <c r="HS150">
        <v>0</v>
      </c>
      <c r="IK150">
        <v>0</v>
      </c>
    </row>
    <row r="151" spans="1:255" x14ac:dyDescent="0.2">
      <c r="A151" s="2">
        <v>17</v>
      </c>
      <c r="B151" s="2">
        <v>1</v>
      </c>
      <c r="C151" s="2">
        <f>ROW(SmtRes!A155)</f>
        <v>155</v>
      </c>
      <c r="D151" s="2">
        <f>ROW(EtalonRes!A161)</f>
        <v>161</v>
      </c>
      <c r="E151" s="2" t="s">
        <v>187</v>
      </c>
      <c r="F151" s="2" t="s">
        <v>188</v>
      </c>
      <c r="G151" s="2" t="s">
        <v>189</v>
      </c>
      <c r="H151" s="2" t="s">
        <v>143</v>
      </c>
      <c r="I151" s="2">
        <f>ROUND(ROUND(10/100,4),9)</f>
        <v>0.1</v>
      </c>
      <c r="J151" s="2">
        <v>0</v>
      </c>
      <c r="K151" s="2">
        <f>ROUND(ROUND(10/100,4),9)</f>
        <v>0.1</v>
      </c>
      <c r="L151" s="2"/>
      <c r="M151" s="2"/>
      <c r="N151" s="2"/>
      <c r="O151" s="2">
        <f t="shared" si="94"/>
        <v>68.95</v>
      </c>
      <c r="P151" s="2">
        <f t="shared" ref="P151:P172" si="131">ROUND((ROUND((AC151*AW151*I151),2)*BC151),2)</f>
        <v>4.54</v>
      </c>
      <c r="Q151" s="2">
        <f>(ROUND((ROUND(((((ET151*1.25)*1.1))*AV151*I151),2)*BB151),2)+ROUND((ROUND(((AE151-(((EU151*1.25)*1.1)))*AV151*I151),2)*BS151),2))</f>
        <v>7.01</v>
      </c>
      <c r="R151" s="2">
        <f t="shared" si="96"/>
        <v>0.89</v>
      </c>
      <c r="S151" s="2">
        <f t="shared" si="97"/>
        <v>57.4</v>
      </c>
      <c r="T151" s="2">
        <f t="shared" si="98"/>
        <v>0</v>
      </c>
      <c r="U151" s="2">
        <f t="shared" si="99"/>
        <v>4.5486743500000006</v>
      </c>
      <c r="V151" s="2">
        <f t="shared" si="100"/>
        <v>0</v>
      </c>
      <c r="W151" s="2">
        <f t="shared" si="101"/>
        <v>0</v>
      </c>
      <c r="X151" s="2">
        <f t="shared" si="102"/>
        <v>63.54</v>
      </c>
      <c r="Y151" s="2">
        <f t="shared" si="103"/>
        <v>35.56</v>
      </c>
      <c r="Z151" s="2"/>
      <c r="AA151" s="2">
        <v>59209203</v>
      </c>
      <c r="AB151" s="2">
        <f t="shared" si="104"/>
        <v>649.09559999999999</v>
      </c>
      <c r="AC151" s="2">
        <f t="shared" si="105"/>
        <v>45.42</v>
      </c>
      <c r="AD151" s="2">
        <f>ROUND((((((ET151*1.25)*1.1))-(((EU151*1.25)*1.1)))+AE151),6)</f>
        <v>65.683750000000003</v>
      </c>
      <c r="AE151" s="2">
        <f>ROUND((((EU151*1.25)*1.1)),6)</f>
        <v>8.3324999999999996</v>
      </c>
      <c r="AF151" s="2">
        <f>ROUND((((EV151*1.15)*1.1)),6)</f>
        <v>537.99185</v>
      </c>
      <c r="AG151" s="2">
        <f t="shared" si="106"/>
        <v>0</v>
      </c>
      <c r="AH151" s="2">
        <f>(((EW151*1.15)*1.1))</f>
        <v>42.630500000000005</v>
      </c>
      <c r="AI151" s="2">
        <f>(((EX151*1.25)*1.1))</f>
        <v>0</v>
      </c>
      <c r="AJ151" s="2">
        <f t="shared" si="107"/>
        <v>0</v>
      </c>
      <c r="AK151" s="2">
        <v>518.48</v>
      </c>
      <c r="AL151" s="2">
        <v>45.42</v>
      </c>
      <c r="AM151" s="2">
        <v>47.77</v>
      </c>
      <c r="AN151" s="2">
        <v>6.06</v>
      </c>
      <c r="AO151" s="2">
        <v>425.29</v>
      </c>
      <c r="AP151" s="2">
        <v>0</v>
      </c>
      <c r="AQ151" s="2">
        <v>33.700000000000003</v>
      </c>
      <c r="AR151" s="2">
        <v>0</v>
      </c>
      <c r="AS151" s="2">
        <v>0</v>
      </c>
      <c r="AT151" s="2">
        <v>109</v>
      </c>
      <c r="AU151" s="2">
        <v>61</v>
      </c>
      <c r="AV151" s="2">
        <v>1.0669999999999999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1</v>
      </c>
      <c r="BJ151" s="2" t="s">
        <v>190</v>
      </c>
      <c r="BK151" s="2"/>
      <c r="BL151" s="2"/>
      <c r="BM151" s="2">
        <v>21</v>
      </c>
      <c r="BN151" s="2">
        <v>58807811</v>
      </c>
      <c r="BO151" s="2" t="s">
        <v>188</v>
      </c>
      <c r="BP151" s="2">
        <v>1</v>
      </c>
      <c r="BQ151" s="2">
        <v>30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109</v>
      </c>
      <c r="CA151" s="2">
        <v>61</v>
      </c>
      <c r="CB151" s="2" t="s">
        <v>3</v>
      </c>
      <c r="CC151" s="2"/>
      <c r="CD151" s="2"/>
      <c r="CE151" s="2">
        <v>30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865</v>
      </c>
      <c r="CO151" s="2">
        <v>0</v>
      </c>
      <c r="CP151" s="2">
        <f t="shared" si="108"/>
        <v>68.95</v>
      </c>
      <c r="CQ151" s="2">
        <f t="shared" ref="CQ151:CQ172" si="132">ROUND((ROUND((AC151*AW151*1),2)*BC151),2)</f>
        <v>45.42</v>
      </c>
      <c r="CR151" s="2">
        <f>(ROUND((ROUND(((((ET151*1.25)*1.1))*AV151*1),2)*BB151),2)+ROUND((ROUND(((AE151-(((EU151*1.25)*1.1)))*AV151*1),2)*BS151),2))</f>
        <v>70.08</v>
      </c>
      <c r="CS151" s="2">
        <f t="shared" si="110"/>
        <v>8.89</v>
      </c>
      <c r="CT151" s="2">
        <f t="shared" si="111"/>
        <v>574.04</v>
      </c>
      <c r="CU151" s="2">
        <f t="shared" si="112"/>
        <v>0</v>
      </c>
      <c r="CV151" s="2">
        <f t="shared" si="113"/>
        <v>45.486743500000003</v>
      </c>
      <c r="CW151" s="2">
        <f t="shared" si="114"/>
        <v>0</v>
      </c>
      <c r="CX151" s="2">
        <f t="shared" si="115"/>
        <v>0</v>
      </c>
      <c r="CY151" s="2">
        <f t="shared" si="116"/>
        <v>63.536099999999998</v>
      </c>
      <c r="CZ151" s="2">
        <f t="shared" si="117"/>
        <v>35.556899999999999</v>
      </c>
      <c r="DA151" s="2"/>
      <c r="DB151" s="2">
        <v>33</v>
      </c>
      <c r="DC151" s="2" t="s">
        <v>3</v>
      </c>
      <c r="DD151" s="2" t="s">
        <v>3</v>
      </c>
      <c r="DE151" s="2" t="s">
        <v>27</v>
      </c>
      <c r="DF151" s="2" t="s">
        <v>27</v>
      </c>
      <c r="DG151" s="2" t="s">
        <v>28</v>
      </c>
      <c r="DH151" s="2" t="s">
        <v>3</v>
      </c>
      <c r="DI151" s="2" t="s">
        <v>28</v>
      </c>
      <c r="DJ151" s="2" t="s">
        <v>27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1013</v>
      </c>
      <c r="DV151" s="2" t="s">
        <v>143</v>
      </c>
      <c r="DW151" s="2" t="s">
        <v>143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58807897</v>
      </c>
      <c r="EF151" s="2">
        <v>30</v>
      </c>
      <c r="EG151" s="2" t="s">
        <v>29</v>
      </c>
      <c r="EH151" s="2">
        <v>0</v>
      </c>
      <c r="EI151" s="2" t="s">
        <v>3</v>
      </c>
      <c r="EJ151" s="2">
        <v>1</v>
      </c>
      <c r="EK151" s="2">
        <v>21</v>
      </c>
      <c r="EL151" s="2" t="s">
        <v>30</v>
      </c>
      <c r="EM151" s="2" t="s">
        <v>31</v>
      </c>
      <c r="EN151" s="2"/>
      <c r="EO151" s="2" t="s">
        <v>32</v>
      </c>
      <c r="EP151" s="2"/>
      <c r="EQ151" s="2">
        <v>0</v>
      </c>
      <c r="ER151" s="2">
        <v>518.48</v>
      </c>
      <c r="ES151" s="2">
        <v>45.42</v>
      </c>
      <c r="ET151" s="2">
        <v>47.77</v>
      </c>
      <c r="EU151" s="2">
        <v>6.06</v>
      </c>
      <c r="EV151" s="2">
        <v>425.29</v>
      </c>
      <c r="EW151" s="2">
        <v>33.700000000000003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109</v>
      </c>
      <c r="FY151" s="2">
        <v>61</v>
      </c>
      <c r="FZ151" s="2"/>
      <c r="GA151" s="2" t="s">
        <v>3</v>
      </c>
      <c r="GB151" s="2"/>
      <c r="GC151" s="2"/>
      <c r="GD151" s="2">
        <v>1</v>
      </c>
      <c r="GE151" s="2"/>
      <c r="GF151" s="2">
        <v>-1944063956</v>
      </c>
      <c r="GG151" s="2">
        <v>2</v>
      </c>
      <c r="GH151" s="2">
        <v>1</v>
      </c>
      <c r="GI151" s="2">
        <v>2</v>
      </c>
      <c r="GJ151" s="2">
        <v>0</v>
      </c>
      <c r="GK151" s="2">
        <v>0</v>
      </c>
      <c r="GL151" s="2">
        <f t="shared" si="118"/>
        <v>0</v>
      </c>
      <c r="GM151" s="2">
        <f t="shared" si="119"/>
        <v>168.05</v>
      </c>
      <c r="GN151" s="2">
        <f t="shared" si="120"/>
        <v>168.05</v>
      </c>
      <c r="GO151" s="2">
        <f t="shared" si="121"/>
        <v>0</v>
      </c>
      <c r="GP151" s="2">
        <f t="shared" si="122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23"/>
        <v>0</v>
      </c>
      <c r="GW151" s="2">
        <v>1</v>
      </c>
      <c r="GX151" s="2">
        <f t="shared" si="124"/>
        <v>0</v>
      </c>
      <c r="GY151" s="2"/>
      <c r="GZ151" s="2"/>
      <c r="HA151" s="2">
        <v>0</v>
      </c>
      <c r="HB151" s="2">
        <v>0</v>
      </c>
      <c r="HC151" s="2">
        <f t="shared" si="125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>
        <v>17</v>
      </c>
      <c r="B152">
        <v>1</v>
      </c>
      <c r="C152">
        <f>ROW(SmtRes!A172)</f>
        <v>172</v>
      </c>
      <c r="D152">
        <f>ROW(EtalonRes!A176)</f>
        <v>176</v>
      </c>
      <c r="E152" t="s">
        <v>187</v>
      </c>
      <c r="F152" t="s">
        <v>188</v>
      </c>
      <c r="G152" t="s">
        <v>189</v>
      </c>
      <c r="H152" t="s">
        <v>143</v>
      </c>
      <c r="I152">
        <f>ROUND(ROUND(10/100,4),9)</f>
        <v>0.1</v>
      </c>
      <c r="J152">
        <v>0</v>
      </c>
      <c r="K152">
        <f>ROUND(ROUND(10/100,4),9)</f>
        <v>0.1</v>
      </c>
      <c r="O152">
        <f t="shared" si="94"/>
        <v>3292.27</v>
      </c>
      <c r="P152">
        <f t="shared" si="131"/>
        <v>28.1</v>
      </c>
      <c r="Q152">
        <f>(ROUND((ROUND(((((ET152*1.25)*1.1))*AV152*I152),2)*BB152),2)+ROUND((ROUND(((AE152-(((EU152*1.25)*1.1)))*AV152*I152),2)*BS152),2))</f>
        <v>107.74</v>
      </c>
      <c r="R152">
        <f t="shared" si="96"/>
        <v>48.94</v>
      </c>
      <c r="S152">
        <f t="shared" si="97"/>
        <v>3156.43</v>
      </c>
      <c r="T152">
        <f t="shared" si="98"/>
        <v>0</v>
      </c>
      <c r="U152">
        <f t="shared" si="99"/>
        <v>4.5486743500000006</v>
      </c>
      <c r="V152">
        <f t="shared" si="100"/>
        <v>0</v>
      </c>
      <c r="W152">
        <f t="shared" si="101"/>
        <v>0</v>
      </c>
      <c r="X152">
        <f t="shared" si="102"/>
        <v>3493.85</v>
      </c>
      <c r="Y152">
        <f t="shared" si="103"/>
        <v>1955.28</v>
      </c>
      <c r="AA152">
        <v>59209200</v>
      </c>
      <c r="AB152">
        <f t="shared" si="104"/>
        <v>649.09559999999999</v>
      </c>
      <c r="AC152">
        <f t="shared" si="105"/>
        <v>45.42</v>
      </c>
      <c r="AD152">
        <f>ROUND((((((ET152*1.25)*1.1))-(((EU152*1.25)*1.1)))+AE152),6)</f>
        <v>65.683750000000003</v>
      </c>
      <c r="AE152">
        <f>ROUND((((EU152*1.25)*1.1)),6)</f>
        <v>8.3324999999999996</v>
      </c>
      <c r="AF152">
        <f>ROUND((((EV152*1.15)*1.1)),6)</f>
        <v>537.99185</v>
      </c>
      <c r="AG152">
        <f t="shared" si="106"/>
        <v>0</v>
      </c>
      <c r="AH152">
        <f>(((EW152*1.15)*1.1))</f>
        <v>42.630500000000005</v>
      </c>
      <c r="AI152">
        <f>(((EX152*1.25)*1.1))</f>
        <v>0</v>
      </c>
      <c r="AJ152">
        <f t="shared" si="107"/>
        <v>0</v>
      </c>
      <c r="AK152">
        <v>518.48</v>
      </c>
      <c r="AL152">
        <v>45.42</v>
      </c>
      <c r="AM152">
        <v>47.77</v>
      </c>
      <c r="AN152">
        <v>6.06</v>
      </c>
      <c r="AO152">
        <v>425.29</v>
      </c>
      <c r="AP152">
        <v>0</v>
      </c>
      <c r="AQ152">
        <v>33.700000000000003</v>
      </c>
      <c r="AR152">
        <v>0</v>
      </c>
      <c r="AS152">
        <v>0</v>
      </c>
      <c r="AT152">
        <v>109</v>
      </c>
      <c r="AU152">
        <v>61</v>
      </c>
      <c r="AV152">
        <v>1.0669999999999999</v>
      </c>
      <c r="AW152">
        <v>1</v>
      </c>
      <c r="AZ152">
        <v>1</v>
      </c>
      <c r="BA152">
        <v>54.99</v>
      </c>
      <c r="BB152">
        <v>15.37</v>
      </c>
      <c r="BC152">
        <v>6.19</v>
      </c>
      <c r="BD152" t="s">
        <v>3</v>
      </c>
      <c r="BE152" t="s">
        <v>3</v>
      </c>
      <c r="BF152" t="s">
        <v>3</v>
      </c>
      <c r="BG152" t="s">
        <v>3</v>
      </c>
      <c r="BH152">
        <v>0</v>
      </c>
      <c r="BI152">
        <v>1</v>
      </c>
      <c r="BJ152" t="s">
        <v>190</v>
      </c>
      <c r="BM152">
        <v>21</v>
      </c>
      <c r="BN152">
        <v>58807811</v>
      </c>
      <c r="BO152" t="s">
        <v>188</v>
      </c>
      <c r="BP152">
        <v>1</v>
      </c>
      <c r="BQ152">
        <v>30</v>
      </c>
      <c r="BR152">
        <v>0</v>
      </c>
      <c r="BS152">
        <v>54.99</v>
      </c>
      <c r="BT152">
        <v>1</v>
      </c>
      <c r="BU152">
        <v>1</v>
      </c>
      <c r="BV152">
        <v>1</v>
      </c>
      <c r="BW152">
        <v>1</v>
      </c>
      <c r="BX152">
        <v>1</v>
      </c>
      <c r="BY152" t="s">
        <v>3</v>
      </c>
      <c r="BZ152">
        <v>109</v>
      </c>
      <c r="CA152">
        <v>61</v>
      </c>
      <c r="CB152" t="s">
        <v>3</v>
      </c>
      <c r="CE152">
        <v>30</v>
      </c>
      <c r="CF152">
        <v>0</v>
      </c>
      <c r="CG152">
        <v>0</v>
      </c>
      <c r="CM152">
        <v>0</v>
      </c>
      <c r="CN152" t="s">
        <v>865</v>
      </c>
      <c r="CO152">
        <v>0</v>
      </c>
      <c r="CP152">
        <f t="shared" si="108"/>
        <v>3292.27</v>
      </c>
      <c r="CQ152">
        <f t="shared" si="132"/>
        <v>281.14999999999998</v>
      </c>
      <c r="CR152">
        <f>(ROUND((ROUND(((((ET152*1.25)*1.1))*AV152*1),2)*BB152),2)+ROUND((ROUND(((AE152-(((EU152*1.25)*1.1)))*AV152*1),2)*BS152),2))</f>
        <v>1077.1300000000001</v>
      </c>
      <c r="CS152">
        <f t="shared" si="110"/>
        <v>488.86</v>
      </c>
      <c r="CT152">
        <f t="shared" si="111"/>
        <v>31566.46</v>
      </c>
      <c r="CU152">
        <f t="shared" si="112"/>
        <v>0</v>
      </c>
      <c r="CV152">
        <f t="shared" si="113"/>
        <v>45.486743500000003</v>
      </c>
      <c r="CW152">
        <f t="shared" si="114"/>
        <v>0</v>
      </c>
      <c r="CX152">
        <f t="shared" si="115"/>
        <v>0</v>
      </c>
      <c r="CY152">
        <f t="shared" si="116"/>
        <v>3493.8533000000002</v>
      </c>
      <c r="CZ152">
        <f t="shared" si="117"/>
        <v>1955.2757000000001</v>
      </c>
      <c r="DB152">
        <v>35</v>
      </c>
      <c r="DC152" t="s">
        <v>3</v>
      </c>
      <c r="DD152" t="s">
        <v>3</v>
      </c>
      <c r="DE152" t="s">
        <v>27</v>
      </c>
      <c r="DF152" t="s">
        <v>27</v>
      </c>
      <c r="DG152" t="s">
        <v>28</v>
      </c>
      <c r="DH152" t="s">
        <v>3</v>
      </c>
      <c r="DI152" t="s">
        <v>28</v>
      </c>
      <c r="DJ152" t="s">
        <v>27</v>
      </c>
      <c r="DK152" t="s">
        <v>3</v>
      </c>
      <c r="DL152" t="s">
        <v>3</v>
      </c>
      <c r="DM152" t="s">
        <v>3</v>
      </c>
      <c r="DN152">
        <v>0</v>
      </c>
      <c r="DO152">
        <v>0</v>
      </c>
      <c r="DP152">
        <v>1</v>
      </c>
      <c r="DQ152">
        <v>1</v>
      </c>
      <c r="DU152">
        <v>1013</v>
      </c>
      <c r="DV152" t="s">
        <v>143</v>
      </c>
      <c r="DW152" t="s">
        <v>143</v>
      </c>
      <c r="DX152">
        <v>1</v>
      </c>
      <c r="DZ152" t="s">
        <v>3</v>
      </c>
      <c r="EA152" t="s">
        <v>3</v>
      </c>
      <c r="EB152" t="s">
        <v>3</v>
      </c>
      <c r="EC152" t="s">
        <v>3</v>
      </c>
      <c r="EE152">
        <v>58807897</v>
      </c>
      <c r="EF152">
        <v>30</v>
      </c>
      <c r="EG152" t="s">
        <v>29</v>
      </c>
      <c r="EH152">
        <v>0</v>
      </c>
      <c r="EI152" t="s">
        <v>3</v>
      </c>
      <c r="EJ152">
        <v>1</v>
      </c>
      <c r="EK152">
        <v>21</v>
      </c>
      <c r="EL152" t="s">
        <v>30</v>
      </c>
      <c r="EM152" t="s">
        <v>31</v>
      </c>
      <c r="EO152" t="s">
        <v>32</v>
      </c>
      <c r="EQ152">
        <v>0</v>
      </c>
      <c r="ER152">
        <v>518.48</v>
      </c>
      <c r="ES152">
        <v>45.42</v>
      </c>
      <c r="ET152">
        <v>47.77</v>
      </c>
      <c r="EU152">
        <v>6.06</v>
      </c>
      <c r="EV152">
        <v>425.29</v>
      </c>
      <c r="EW152">
        <v>33.700000000000003</v>
      </c>
      <c r="EX152">
        <v>0</v>
      </c>
      <c r="EY152">
        <v>0</v>
      </c>
      <c r="FQ152">
        <v>0</v>
      </c>
      <c r="FR152">
        <v>0</v>
      </c>
      <c r="FS152">
        <v>0</v>
      </c>
      <c r="FX152">
        <v>109</v>
      </c>
      <c r="FY152">
        <v>61</v>
      </c>
      <c r="GA152" t="s">
        <v>3</v>
      </c>
      <c r="GD152">
        <v>1</v>
      </c>
      <c r="GF152">
        <v>-1944063956</v>
      </c>
      <c r="GG152">
        <v>2</v>
      </c>
      <c r="GH152">
        <v>1</v>
      </c>
      <c r="GI152">
        <v>2</v>
      </c>
      <c r="GJ152">
        <v>0</v>
      </c>
      <c r="GK152">
        <v>0</v>
      </c>
      <c r="GL152">
        <f t="shared" si="118"/>
        <v>0</v>
      </c>
      <c r="GM152">
        <f t="shared" si="119"/>
        <v>8741.4</v>
      </c>
      <c r="GN152">
        <f t="shared" si="120"/>
        <v>8741.4</v>
      </c>
      <c r="GO152">
        <f t="shared" si="121"/>
        <v>0</v>
      </c>
      <c r="GP152">
        <f t="shared" si="122"/>
        <v>0</v>
      </c>
      <c r="GR152">
        <v>0</v>
      </c>
      <c r="GS152">
        <v>3</v>
      </c>
      <c r="GT152">
        <v>0</v>
      </c>
      <c r="GU152" t="s">
        <v>3</v>
      </c>
      <c r="GV152">
        <f t="shared" si="123"/>
        <v>0</v>
      </c>
      <c r="GW152">
        <v>1</v>
      </c>
      <c r="GX152">
        <f t="shared" si="124"/>
        <v>0</v>
      </c>
      <c r="HA152">
        <v>0</v>
      </c>
      <c r="HB152">
        <v>0</v>
      </c>
      <c r="HC152">
        <f t="shared" si="125"/>
        <v>0</v>
      </c>
      <c r="HE152" t="s">
        <v>3</v>
      </c>
      <c r="HF152" t="s">
        <v>3</v>
      </c>
      <c r="HM152" t="s">
        <v>3</v>
      </c>
      <c r="HN152" t="s">
        <v>3</v>
      </c>
      <c r="HO152" t="s">
        <v>3</v>
      </c>
      <c r="HP152" t="s">
        <v>3</v>
      </c>
      <c r="HQ152" t="s">
        <v>3</v>
      </c>
      <c r="HS152">
        <v>0</v>
      </c>
      <c r="IK152">
        <v>0</v>
      </c>
    </row>
    <row r="153" spans="1:255" x14ac:dyDescent="0.2">
      <c r="A153" s="2">
        <v>18</v>
      </c>
      <c r="B153" s="2">
        <v>1</v>
      </c>
      <c r="C153" s="2">
        <v>152</v>
      </c>
      <c r="D153" s="2"/>
      <c r="E153" s="2" t="s">
        <v>191</v>
      </c>
      <c r="F153" s="2" t="s">
        <v>146</v>
      </c>
      <c r="G153" s="2" t="s">
        <v>192</v>
      </c>
      <c r="H153" s="2" t="s">
        <v>49</v>
      </c>
      <c r="I153" s="2">
        <f>I151*J153</f>
        <v>5</v>
      </c>
      <c r="J153" s="2">
        <v>50</v>
      </c>
      <c r="K153" s="2">
        <v>50</v>
      </c>
      <c r="L153" s="2"/>
      <c r="M153" s="2"/>
      <c r="N153" s="2"/>
      <c r="O153" s="2">
        <f t="shared" si="94"/>
        <v>98.05</v>
      </c>
      <c r="P153" s="2">
        <f t="shared" si="131"/>
        <v>98.05</v>
      </c>
      <c r="Q153" s="2">
        <f t="shared" ref="Q153:Q164" si="133">(ROUND((ROUND(((ET153)*AV153*I153),2)*BB153),2)+ROUND((ROUND(((AE153-(EU153))*AV153*I153),2)*BS153),2))</f>
        <v>0</v>
      </c>
      <c r="R153" s="2">
        <f t="shared" si="96"/>
        <v>0</v>
      </c>
      <c r="S153" s="2">
        <f t="shared" si="97"/>
        <v>0</v>
      </c>
      <c r="T153" s="2">
        <f t="shared" si="98"/>
        <v>0</v>
      </c>
      <c r="U153" s="2">
        <f t="shared" si="99"/>
        <v>0</v>
      </c>
      <c r="V153" s="2">
        <f t="shared" si="100"/>
        <v>0</v>
      </c>
      <c r="W153" s="2">
        <f t="shared" si="101"/>
        <v>0</v>
      </c>
      <c r="X153" s="2">
        <f t="shared" si="102"/>
        <v>0</v>
      </c>
      <c r="Y153" s="2">
        <f t="shared" si="103"/>
        <v>0</v>
      </c>
      <c r="Z153" s="2"/>
      <c r="AA153" s="2">
        <v>59209203</v>
      </c>
      <c r="AB153" s="2">
        <f t="shared" si="104"/>
        <v>19.61</v>
      </c>
      <c r="AC153" s="2">
        <f t="shared" si="105"/>
        <v>19.61</v>
      </c>
      <c r="AD153" s="2">
        <f t="shared" ref="AD153:AD164" si="134">ROUND((((ET153)-(EU153))+AE153),6)</f>
        <v>0</v>
      </c>
      <c r="AE153" s="2">
        <f t="shared" ref="AE153:AE164" si="135">ROUND((EU153),6)</f>
        <v>0</v>
      </c>
      <c r="AF153" s="2">
        <f t="shared" ref="AF153:AF164" si="136">ROUND((EV153),6)</f>
        <v>0</v>
      </c>
      <c r="AG153" s="2">
        <f t="shared" si="106"/>
        <v>0</v>
      </c>
      <c r="AH153" s="2">
        <f t="shared" ref="AH153:AH164" si="137">(EW153)</f>
        <v>0</v>
      </c>
      <c r="AI153" s="2">
        <f t="shared" ref="AI153:AI164" si="138">(EX153)</f>
        <v>0</v>
      </c>
      <c r="AJ153" s="2">
        <f t="shared" si="107"/>
        <v>0</v>
      </c>
      <c r="AK153" s="2">
        <v>19.61</v>
      </c>
      <c r="AL153" s="2">
        <v>19.61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109</v>
      </c>
      <c r="AU153" s="2">
        <v>61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1</v>
      </c>
      <c r="BJ153" s="2" t="s">
        <v>148</v>
      </c>
      <c r="BK153" s="2"/>
      <c r="BL153" s="2"/>
      <c r="BM153" s="2">
        <v>21</v>
      </c>
      <c r="BN153" s="2">
        <v>58807811</v>
      </c>
      <c r="BO153" s="2" t="s">
        <v>3</v>
      </c>
      <c r="BP153" s="2">
        <v>0</v>
      </c>
      <c r="BQ153" s="2">
        <v>30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109</v>
      </c>
      <c r="CA153" s="2">
        <v>61</v>
      </c>
      <c r="CB153" s="2" t="s">
        <v>3</v>
      </c>
      <c r="CC153" s="2"/>
      <c r="CD153" s="2"/>
      <c r="CE153" s="2">
        <v>30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08"/>
        <v>98.05</v>
      </c>
      <c r="CQ153" s="2">
        <f t="shared" si="132"/>
        <v>19.61</v>
      </c>
      <c r="CR153" s="2">
        <f t="shared" ref="CR153:CR164" si="139">(ROUND((ROUND(((ET153)*AV153*1),2)*BB153),2)+ROUND((ROUND(((AE153-(EU153))*AV153*1),2)*BS153),2))</f>
        <v>0</v>
      </c>
      <c r="CS153" s="2">
        <f t="shared" si="110"/>
        <v>0</v>
      </c>
      <c r="CT153" s="2">
        <f t="shared" si="111"/>
        <v>0</v>
      </c>
      <c r="CU153" s="2">
        <f t="shared" si="112"/>
        <v>0</v>
      </c>
      <c r="CV153" s="2">
        <f t="shared" si="113"/>
        <v>0</v>
      </c>
      <c r="CW153" s="2">
        <f t="shared" si="114"/>
        <v>0</v>
      </c>
      <c r="CX153" s="2">
        <f t="shared" si="115"/>
        <v>0</v>
      </c>
      <c r="CY153" s="2">
        <f t="shared" si="116"/>
        <v>0</v>
      </c>
      <c r="CZ153" s="2">
        <f t="shared" si="117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1010</v>
      </c>
      <c r="DV153" s="2" t="s">
        <v>49</v>
      </c>
      <c r="DW153" s="2" t="s">
        <v>49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58807897</v>
      </c>
      <c r="EF153" s="2">
        <v>30</v>
      </c>
      <c r="EG153" s="2" t="s">
        <v>29</v>
      </c>
      <c r="EH153" s="2">
        <v>0</v>
      </c>
      <c r="EI153" s="2" t="s">
        <v>3</v>
      </c>
      <c r="EJ153" s="2">
        <v>1</v>
      </c>
      <c r="EK153" s="2">
        <v>21</v>
      </c>
      <c r="EL153" s="2" t="s">
        <v>30</v>
      </c>
      <c r="EM153" s="2" t="s">
        <v>31</v>
      </c>
      <c r="EN153" s="2"/>
      <c r="EO153" s="2" t="s">
        <v>3</v>
      </c>
      <c r="EP153" s="2"/>
      <c r="EQ153" s="2">
        <v>0</v>
      </c>
      <c r="ER153" s="2">
        <v>19.61</v>
      </c>
      <c r="ES153" s="2">
        <v>19.61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109</v>
      </c>
      <c r="FY153" s="2">
        <v>61</v>
      </c>
      <c r="FZ153" s="2"/>
      <c r="GA153" s="2" t="s">
        <v>3</v>
      </c>
      <c r="GB153" s="2"/>
      <c r="GC153" s="2"/>
      <c r="GD153" s="2">
        <v>1</v>
      </c>
      <c r="GE153" s="2"/>
      <c r="GF153" s="2">
        <v>-1503048012</v>
      </c>
      <c r="GG153" s="2">
        <v>2</v>
      </c>
      <c r="GH153" s="2">
        <v>1</v>
      </c>
      <c r="GI153" s="2">
        <v>-2</v>
      </c>
      <c r="GJ153" s="2">
        <v>0</v>
      </c>
      <c r="GK153" s="2">
        <v>0</v>
      </c>
      <c r="GL153" s="2">
        <f t="shared" si="118"/>
        <v>0</v>
      </c>
      <c r="GM153" s="2">
        <f t="shared" si="119"/>
        <v>98.05</v>
      </c>
      <c r="GN153" s="2">
        <f t="shared" si="120"/>
        <v>98.05</v>
      </c>
      <c r="GO153" s="2">
        <f t="shared" si="121"/>
        <v>0</v>
      </c>
      <c r="GP153" s="2">
        <f t="shared" si="122"/>
        <v>0</v>
      </c>
      <c r="GQ153" s="2"/>
      <c r="GR153" s="2">
        <v>0</v>
      </c>
      <c r="GS153" s="2">
        <v>3</v>
      </c>
      <c r="GT153" s="2">
        <v>0</v>
      </c>
      <c r="GU153" s="2" t="s">
        <v>3</v>
      </c>
      <c r="GV153" s="2">
        <f t="shared" si="123"/>
        <v>0</v>
      </c>
      <c r="GW153" s="2">
        <v>1</v>
      </c>
      <c r="GX153" s="2">
        <f t="shared" si="124"/>
        <v>0</v>
      </c>
      <c r="GY153" s="2"/>
      <c r="GZ153" s="2"/>
      <c r="HA153" s="2">
        <v>0</v>
      </c>
      <c r="HB153" s="2">
        <v>0</v>
      </c>
      <c r="HC153" s="2">
        <f t="shared" si="125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>
        <v>18</v>
      </c>
      <c r="B154">
        <v>1</v>
      </c>
      <c r="C154">
        <v>169</v>
      </c>
      <c r="E154" t="s">
        <v>191</v>
      </c>
      <c r="F154" t="s">
        <v>146</v>
      </c>
      <c r="G154" t="s">
        <v>192</v>
      </c>
      <c r="H154" t="s">
        <v>49</v>
      </c>
      <c r="I154">
        <f>I152*J154</f>
        <v>5</v>
      </c>
      <c r="J154">
        <v>50</v>
      </c>
      <c r="K154">
        <v>50</v>
      </c>
      <c r="O154">
        <f t="shared" si="94"/>
        <v>98.05</v>
      </c>
      <c r="P154">
        <f t="shared" si="131"/>
        <v>98.05</v>
      </c>
      <c r="Q154">
        <f t="shared" si="133"/>
        <v>0</v>
      </c>
      <c r="R154">
        <f t="shared" si="96"/>
        <v>0</v>
      </c>
      <c r="S154">
        <f t="shared" si="97"/>
        <v>0</v>
      </c>
      <c r="T154">
        <f t="shared" si="98"/>
        <v>0</v>
      </c>
      <c r="U154">
        <f t="shared" si="99"/>
        <v>0</v>
      </c>
      <c r="V154">
        <f t="shared" si="100"/>
        <v>0</v>
      </c>
      <c r="W154">
        <f t="shared" si="101"/>
        <v>0</v>
      </c>
      <c r="X154">
        <f t="shared" si="102"/>
        <v>0</v>
      </c>
      <c r="Y154">
        <f t="shared" si="103"/>
        <v>0</v>
      </c>
      <c r="AA154">
        <v>59209200</v>
      </c>
      <c r="AB154">
        <f t="shared" si="104"/>
        <v>19.61</v>
      </c>
      <c r="AC154">
        <f t="shared" si="105"/>
        <v>19.61</v>
      </c>
      <c r="AD154">
        <f t="shared" si="134"/>
        <v>0</v>
      </c>
      <c r="AE154">
        <f t="shared" si="135"/>
        <v>0</v>
      </c>
      <c r="AF154">
        <f t="shared" si="136"/>
        <v>0</v>
      </c>
      <c r="AG154">
        <f t="shared" si="106"/>
        <v>0</v>
      </c>
      <c r="AH154">
        <f t="shared" si="137"/>
        <v>0</v>
      </c>
      <c r="AI154">
        <f t="shared" si="138"/>
        <v>0</v>
      </c>
      <c r="AJ154">
        <f t="shared" si="107"/>
        <v>0</v>
      </c>
      <c r="AK154">
        <v>19.61</v>
      </c>
      <c r="AL154">
        <v>19.61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109</v>
      </c>
      <c r="AU154">
        <v>61</v>
      </c>
      <c r="AV154">
        <v>1</v>
      </c>
      <c r="AW154">
        <v>1</v>
      </c>
      <c r="AZ154">
        <v>1</v>
      </c>
      <c r="BA154">
        <v>1</v>
      </c>
      <c r="BB154">
        <v>1</v>
      </c>
      <c r="BC154">
        <v>1</v>
      </c>
      <c r="BD154" t="s">
        <v>3</v>
      </c>
      <c r="BE154" t="s">
        <v>3</v>
      </c>
      <c r="BF154" t="s">
        <v>3</v>
      </c>
      <c r="BG154" t="s">
        <v>3</v>
      </c>
      <c r="BH154">
        <v>3</v>
      </c>
      <c r="BI154">
        <v>1</v>
      </c>
      <c r="BJ154" t="s">
        <v>148</v>
      </c>
      <c r="BM154">
        <v>21</v>
      </c>
      <c r="BN154">
        <v>58807811</v>
      </c>
      <c r="BO154" t="s">
        <v>146</v>
      </c>
      <c r="BP154">
        <v>1</v>
      </c>
      <c r="BQ154">
        <v>30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 t="s">
        <v>3</v>
      </c>
      <c r="BZ154">
        <v>109</v>
      </c>
      <c r="CA154">
        <v>61</v>
      </c>
      <c r="CB154" t="s">
        <v>3</v>
      </c>
      <c r="CE154">
        <v>30</v>
      </c>
      <c r="CF154">
        <v>0</v>
      </c>
      <c r="CG154">
        <v>0</v>
      </c>
      <c r="CM154">
        <v>0</v>
      </c>
      <c r="CN154" t="s">
        <v>3</v>
      </c>
      <c r="CO154">
        <v>0</v>
      </c>
      <c r="CP154">
        <f t="shared" si="108"/>
        <v>98.05</v>
      </c>
      <c r="CQ154">
        <f t="shared" si="132"/>
        <v>19.61</v>
      </c>
      <c r="CR154">
        <f t="shared" si="139"/>
        <v>0</v>
      </c>
      <c r="CS154">
        <f t="shared" si="110"/>
        <v>0</v>
      </c>
      <c r="CT154">
        <f t="shared" si="111"/>
        <v>0</v>
      </c>
      <c r="CU154">
        <f t="shared" si="112"/>
        <v>0</v>
      </c>
      <c r="CV154">
        <f t="shared" si="113"/>
        <v>0</v>
      </c>
      <c r="CW154">
        <f t="shared" si="114"/>
        <v>0</v>
      </c>
      <c r="CX154">
        <f t="shared" si="115"/>
        <v>0</v>
      </c>
      <c r="CY154">
        <f t="shared" si="116"/>
        <v>0</v>
      </c>
      <c r="CZ154">
        <f t="shared" si="117"/>
        <v>0</v>
      </c>
      <c r="DC154" t="s">
        <v>3</v>
      </c>
      <c r="DD154" t="s">
        <v>3</v>
      </c>
      <c r="DE154" t="s">
        <v>3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  <c r="DN154">
        <v>0</v>
      </c>
      <c r="DO154">
        <v>0</v>
      </c>
      <c r="DP154">
        <v>1</v>
      </c>
      <c r="DQ154">
        <v>1</v>
      </c>
      <c r="DU154">
        <v>1010</v>
      </c>
      <c r="DV154" t="s">
        <v>49</v>
      </c>
      <c r="DW154" t="s">
        <v>49</v>
      </c>
      <c r="DX154">
        <v>1</v>
      </c>
      <c r="DZ154" t="s">
        <v>3</v>
      </c>
      <c r="EA154" t="s">
        <v>3</v>
      </c>
      <c r="EB154" t="s">
        <v>3</v>
      </c>
      <c r="EC154" t="s">
        <v>3</v>
      </c>
      <c r="EE154">
        <v>58807897</v>
      </c>
      <c r="EF154">
        <v>30</v>
      </c>
      <c r="EG154" t="s">
        <v>29</v>
      </c>
      <c r="EH154">
        <v>0</v>
      </c>
      <c r="EI154" t="s">
        <v>3</v>
      </c>
      <c r="EJ154">
        <v>1</v>
      </c>
      <c r="EK154">
        <v>21</v>
      </c>
      <c r="EL154" t="s">
        <v>30</v>
      </c>
      <c r="EM154" t="s">
        <v>31</v>
      </c>
      <c r="EO154" t="s">
        <v>3</v>
      </c>
      <c r="EQ154">
        <v>0</v>
      </c>
      <c r="ER154">
        <v>19.61</v>
      </c>
      <c r="ES154">
        <v>19.61</v>
      </c>
      <c r="ET154">
        <v>0</v>
      </c>
      <c r="EU154">
        <v>0</v>
      </c>
      <c r="EV154">
        <v>0</v>
      </c>
      <c r="EW154">
        <v>0</v>
      </c>
      <c r="EX154">
        <v>0</v>
      </c>
      <c r="FQ154">
        <v>0</v>
      </c>
      <c r="FR154">
        <v>0</v>
      </c>
      <c r="FS154">
        <v>0</v>
      </c>
      <c r="FX154">
        <v>109</v>
      </c>
      <c r="FY154">
        <v>61</v>
      </c>
      <c r="GA154" t="s">
        <v>3</v>
      </c>
      <c r="GD154">
        <v>1</v>
      </c>
      <c r="GF154">
        <v>-1503048012</v>
      </c>
      <c r="GG154">
        <v>2</v>
      </c>
      <c r="GH154">
        <v>1</v>
      </c>
      <c r="GI154">
        <v>2</v>
      </c>
      <c r="GJ154">
        <v>0</v>
      </c>
      <c r="GK154">
        <v>0</v>
      </c>
      <c r="GL154">
        <f t="shared" si="118"/>
        <v>0</v>
      </c>
      <c r="GM154">
        <f t="shared" si="119"/>
        <v>98.05</v>
      </c>
      <c r="GN154">
        <f t="shared" si="120"/>
        <v>98.05</v>
      </c>
      <c r="GO154">
        <f t="shared" si="121"/>
        <v>0</v>
      </c>
      <c r="GP154">
        <f t="shared" si="122"/>
        <v>0</v>
      </c>
      <c r="GR154">
        <v>0</v>
      </c>
      <c r="GS154">
        <v>3</v>
      </c>
      <c r="GT154">
        <v>0</v>
      </c>
      <c r="GU154" t="s">
        <v>3</v>
      </c>
      <c r="GV154">
        <f t="shared" si="123"/>
        <v>0</v>
      </c>
      <c r="GW154">
        <v>1</v>
      </c>
      <c r="GX154">
        <f t="shared" si="124"/>
        <v>0</v>
      </c>
      <c r="HA154">
        <v>0</v>
      </c>
      <c r="HB154">
        <v>0</v>
      </c>
      <c r="HC154">
        <f t="shared" si="125"/>
        <v>0</v>
      </c>
      <c r="HE154" t="s">
        <v>3</v>
      </c>
      <c r="HF154" t="s">
        <v>3</v>
      </c>
      <c r="HM154" t="s">
        <v>3</v>
      </c>
      <c r="HN154" t="s">
        <v>3</v>
      </c>
      <c r="HO154" t="s">
        <v>3</v>
      </c>
      <c r="HP154" t="s">
        <v>3</v>
      </c>
      <c r="HQ154" t="s">
        <v>3</v>
      </c>
      <c r="HS154">
        <v>0</v>
      </c>
      <c r="IK154">
        <v>0</v>
      </c>
    </row>
    <row r="155" spans="1:255" x14ac:dyDescent="0.2">
      <c r="A155" s="2">
        <v>18</v>
      </c>
      <c r="B155" s="2">
        <v>1</v>
      </c>
      <c r="C155" s="2">
        <v>155</v>
      </c>
      <c r="D155" s="2"/>
      <c r="E155" s="2" t="s">
        <v>193</v>
      </c>
      <c r="F155" s="2" t="s">
        <v>194</v>
      </c>
      <c r="G155" s="2" t="s">
        <v>195</v>
      </c>
      <c r="H155" s="2" t="s">
        <v>49</v>
      </c>
      <c r="I155" s="2">
        <f>I151*J155</f>
        <v>1</v>
      </c>
      <c r="J155" s="2">
        <v>10</v>
      </c>
      <c r="K155" s="2">
        <v>10</v>
      </c>
      <c r="L155" s="2"/>
      <c r="M155" s="2"/>
      <c r="N155" s="2"/>
      <c r="O155" s="2">
        <f t="shared" si="94"/>
        <v>139.83000000000001</v>
      </c>
      <c r="P155" s="2">
        <f t="shared" si="131"/>
        <v>139.83000000000001</v>
      </c>
      <c r="Q155" s="2">
        <f t="shared" si="133"/>
        <v>0</v>
      </c>
      <c r="R155" s="2">
        <f t="shared" si="96"/>
        <v>0</v>
      </c>
      <c r="S155" s="2">
        <f t="shared" si="97"/>
        <v>0</v>
      </c>
      <c r="T155" s="2">
        <f t="shared" si="98"/>
        <v>0</v>
      </c>
      <c r="U155" s="2">
        <f t="shared" si="99"/>
        <v>0</v>
      </c>
      <c r="V155" s="2">
        <f t="shared" si="100"/>
        <v>0</v>
      </c>
      <c r="W155" s="2">
        <f t="shared" si="101"/>
        <v>0</v>
      </c>
      <c r="X155" s="2">
        <f t="shared" si="102"/>
        <v>0</v>
      </c>
      <c r="Y155" s="2">
        <f t="shared" si="103"/>
        <v>0</v>
      </c>
      <c r="Z155" s="2"/>
      <c r="AA155" s="2">
        <v>59209203</v>
      </c>
      <c r="AB155" s="2">
        <f t="shared" si="104"/>
        <v>139.83000000000001</v>
      </c>
      <c r="AC155" s="2">
        <f t="shared" si="105"/>
        <v>139.83000000000001</v>
      </c>
      <c r="AD155" s="2">
        <f t="shared" si="134"/>
        <v>0</v>
      </c>
      <c r="AE155" s="2">
        <f t="shared" si="135"/>
        <v>0</v>
      </c>
      <c r="AF155" s="2">
        <f t="shared" si="136"/>
        <v>0</v>
      </c>
      <c r="AG155" s="2">
        <f t="shared" si="106"/>
        <v>0</v>
      </c>
      <c r="AH155" s="2">
        <f t="shared" si="137"/>
        <v>0</v>
      </c>
      <c r="AI155" s="2">
        <f t="shared" si="138"/>
        <v>0</v>
      </c>
      <c r="AJ155" s="2">
        <f t="shared" si="107"/>
        <v>0</v>
      </c>
      <c r="AK155" s="2">
        <v>139.83000000000001</v>
      </c>
      <c r="AL155" s="2">
        <v>139.83000000000001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109</v>
      </c>
      <c r="AU155" s="2">
        <v>61</v>
      </c>
      <c r="AV155" s="2">
        <v>1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3</v>
      </c>
      <c r="BI155" s="2">
        <v>1</v>
      </c>
      <c r="BJ155" s="2" t="s">
        <v>196</v>
      </c>
      <c r="BK155" s="2"/>
      <c r="BL155" s="2"/>
      <c r="BM155" s="2">
        <v>21</v>
      </c>
      <c r="BN155" s="2">
        <v>58807811</v>
      </c>
      <c r="BO155" s="2" t="s">
        <v>3</v>
      </c>
      <c r="BP155" s="2">
        <v>0</v>
      </c>
      <c r="BQ155" s="2">
        <v>30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109</v>
      </c>
      <c r="CA155" s="2">
        <v>61</v>
      </c>
      <c r="CB155" s="2" t="s">
        <v>3</v>
      </c>
      <c r="CC155" s="2"/>
      <c r="CD155" s="2"/>
      <c r="CE155" s="2">
        <v>30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3</v>
      </c>
      <c r="CO155" s="2">
        <v>0</v>
      </c>
      <c r="CP155" s="2">
        <f t="shared" si="108"/>
        <v>139.83000000000001</v>
      </c>
      <c r="CQ155" s="2">
        <f t="shared" si="132"/>
        <v>139.83000000000001</v>
      </c>
      <c r="CR155" s="2">
        <f t="shared" si="139"/>
        <v>0</v>
      </c>
      <c r="CS155" s="2">
        <f t="shared" si="110"/>
        <v>0</v>
      </c>
      <c r="CT155" s="2">
        <f t="shared" si="111"/>
        <v>0</v>
      </c>
      <c r="CU155" s="2">
        <f t="shared" si="112"/>
        <v>0</v>
      </c>
      <c r="CV155" s="2">
        <f t="shared" si="113"/>
        <v>0</v>
      </c>
      <c r="CW155" s="2">
        <f t="shared" si="114"/>
        <v>0</v>
      </c>
      <c r="CX155" s="2">
        <f t="shared" si="115"/>
        <v>0</v>
      </c>
      <c r="CY155" s="2">
        <f t="shared" si="116"/>
        <v>0</v>
      </c>
      <c r="CZ155" s="2">
        <f t="shared" si="117"/>
        <v>0</v>
      </c>
      <c r="DA155" s="2"/>
      <c r="DB155" s="2"/>
      <c r="DC155" s="2" t="s">
        <v>3</v>
      </c>
      <c r="DD155" s="2" t="s">
        <v>3</v>
      </c>
      <c r="DE155" s="2" t="s">
        <v>3</v>
      </c>
      <c r="DF155" s="2" t="s">
        <v>3</v>
      </c>
      <c r="DG155" s="2" t="s">
        <v>3</v>
      </c>
      <c r="DH155" s="2" t="s">
        <v>3</v>
      </c>
      <c r="DI155" s="2" t="s">
        <v>3</v>
      </c>
      <c r="DJ155" s="2" t="s">
        <v>3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1010</v>
      </c>
      <c r="DV155" s="2" t="s">
        <v>49</v>
      </c>
      <c r="DW155" s="2" t="s">
        <v>49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58807897</v>
      </c>
      <c r="EF155" s="2">
        <v>30</v>
      </c>
      <c r="EG155" s="2" t="s">
        <v>29</v>
      </c>
      <c r="EH155" s="2">
        <v>0</v>
      </c>
      <c r="EI155" s="2" t="s">
        <v>3</v>
      </c>
      <c r="EJ155" s="2">
        <v>1</v>
      </c>
      <c r="EK155" s="2">
        <v>21</v>
      </c>
      <c r="EL155" s="2" t="s">
        <v>30</v>
      </c>
      <c r="EM155" s="2" t="s">
        <v>31</v>
      </c>
      <c r="EN155" s="2"/>
      <c r="EO155" s="2" t="s">
        <v>3</v>
      </c>
      <c r="EP155" s="2"/>
      <c r="EQ155" s="2">
        <v>0</v>
      </c>
      <c r="ER155" s="2">
        <v>139.83000000000001</v>
      </c>
      <c r="ES155" s="2">
        <v>139.83000000000001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109</v>
      </c>
      <c r="FY155" s="2">
        <v>61</v>
      </c>
      <c r="FZ155" s="2"/>
      <c r="GA155" s="2" t="s">
        <v>3</v>
      </c>
      <c r="GB155" s="2"/>
      <c r="GC155" s="2"/>
      <c r="GD155" s="2">
        <v>1</v>
      </c>
      <c r="GE155" s="2"/>
      <c r="GF155" s="2">
        <v>1735639789</v>
      </c>
      <c r="GG155" s="2">
        <v>2</v>
      </c>
      <c r="GH155" s="2">
        <v>1</v>
      </c>
      <c r="GI155" s="2">
        <v>-2</v>
      </c>
      <c r="GJ155" s="2">
        <v>0</v>
      </c>
      <c r="GK155" s="2">
        <v>0</v>
      </c>
      <c r="GL155" s="2">
        <f t="shared" si="118"/>
        <v>0</v>
      </c>
      <c r="GM155" s="2">
        <f t="shared" si="119"/>
        <v>139.83000000000001</v>
      </c>
      <c r="GN155" s="2">
        <f t="shared" si="120"/>
        <v>139.83000000000001</v>
      </c>
      <c r="GO155" s="2">
        <f t="shared" si="121"/>
        <v>0</v>
      </c>
      <c r="GP155" s="2">
        <f t="shared" si="122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123"/>
        <v>0</v>
      </c>
      <c r="GW155" s="2">
        <v>1</v>
      </c>
      <c r="GX155" s="2">
        <f t="shared" si="124"/>
        <v>0</v>
      </c>
      <c r="GY155" s="2"/>
      <c r="GZ155" s="2"/>
      <c r="HA155" s="2">
        <v>0</v>
      </c>
      <c r="HB155" s="2">
        <v>0</v>
      </c>
      <c r="HC155" s="2">
        <f t="shared" si="125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>
        <v>18</v>
      </c>
      <c r="B156">
        <v>1</v>
      </c>
      <c r="C156">
        <v>172</v>
      </c>
      <c r="E156" t="s">
        <v>193</v>
      </c>
      <c r="F156" t="s">
        <v>194</v>
      </c>
      <c r="G156" t="s">
        <v>195</v>
      </c>
      <c r="H156" t="s">
        <v>49</v>
      </c>
      <c r="I156">
        <f>I152*J156</f>
        <v>1</v>
      </c>
      <c r="J156">
        <v>10</v>
      </c>
      <c r="K156">
        <v>10</v>
      </c>
      <c r="O156">
        <f t="shared" si="94"/>
        <v>468.43</v>
      </c>
      <c r="P156">
        <f t="shared" si="131"/>
        <v>468.43</v>
      </c>
      <c r="Q156">
        <f t="shared" si="133"/>
        <v>0</v>
      </c>
      <c r="R156">
        <f t="shared" si="96"/>
        <v>0</v>
      </c>
      <c r="S156">
        <f t="shared" si="97"/>
        <v>0</v>
      </c>
      <c r="T156">
        <f t="shared" si="98"/>
        <v>0</v>
      </c>
      <c r="U156">
        <f t="shared" si="99"/>
        <v>0</v>
      </c>
      <c r="V156">
        <f t="shared" si="100"/>
        <v>0</v>
      </c>
      <c r="W156">
        <f t="shared" si="101"/>
        <v>0</v>
      </c>
      <c r="X156">
        <f t="shared" si="102"/>
        <v>0</v>
      </c>
      <c r="Y156">
        <f t="shared" si="103"/>
        <v>0</v>
      </c>
      <c r="AA156">
        <v>59209200</v>
      </c>
      <c r="AB156">
        <f t="shared" si="104"/>
        <v>139.83000000000001</v>
      </c>
      <c r="AC156">
        <f t="shared" si="105"/>
        <v>139.83000000000001</v>
      </c>
      <c r="AD156">
        <f t="shared" si="134"/>
        <v>0</v>
      </c>
      <c r="AE156">
        <f t="shared" si="135"/>
        <v>0</v>
      </c>
      <c r="AF156">
        <f t="shared" si="136"/>
        <v>0</v>
      </c>
      <c r="AG156">
        <f t="shared" si="106"/>
        <v>0</v>
      </c>
      <c r="AH156">
        <f t="shared" si="137"/>
        <v>0</v>
      </c>
      <c r="AI156">
        <f t="shared" si="138"/>
        <v>0</v>
      </c>
      <c r="AJ156">
        <f t="shared" si="107"/>
        <v>0</v>
      </c>
      <c r="AK156">
        <v>139.83000000000001</v>
      </c>
      <c r="AL156">
        <v>139.83000000000001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109</v>
      </c>
      <c r="AU156">
        <v>61</v>
      </c>
      <c r="AV156">
        <v>1</v>
      </c>
      <c r="AW156">
        <v>1</v>
      </c>
      <c r="AZ156">
        <v>1</v>
      </c>
      <c r="BA156">
        <v>1</v>
      </c>
      <c r="BB156">
        <v>1</v>
      </c>
      <c r="BC156">
        <v>3.35</v>
      </c>
      <c r="BD156" t="s">
        <v>3</v>
      </c>
      <c r="BE156" t="s">
        <v>3</v>
      </c>
      <c r="BF156" t="s">
        <v>3</v>
      </c>
      <c r="BG156" t="s">
        <v>3</v>
      </c>
      <c r="BH156">
        <v>3</v>
      </c>
      <c r="BI156">
        <v>1</v>
      </c>
      <c r="BJ156" t="s">
        <v>196</v>
      </c>
      <c r="BM156">
        <v>21</v>
      </c>
      <c r="BN156">
        <v>58807811</v>
      </c>
      <c r="BO156" t="s">
        <v>194</v>
      </c>
      <c r="BP156">
        <v>1</v>
      </c>
      <c r="BQ156">
        <v>30</v>
      </c>
      <c r="BR156">
        <v>0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 t="s">
        <v>3</v>
      </c>
      <c r="BZ156">
        <v>109</v>
      </c>
      <c r="CA156">
        <v>61</v>
      </c>
      <c r="CB156" t="s">
        <v>3</v>
      </c>
      <c r="CE156">
        <v>30</v>
      </c>
      <c r="CF156">
        <v>0</v>
      </c>
      <c r="CG156">
        <v>0</v>
      </c>
      <c r="CM156">
        <v>0</v>
      </c>
      <c r="CN156" t="s">
        <v>3</v>
      </c>
      <c r="CO156">
        <v>0</v>
      </c>
      <c r="CP156">
        <f t="shared" si="108"/>
        <v>468.43</v>
      </c>
      <c r="CQ156">
        <f t="shared" si="132"/>
        <v>468.43</v>
      </c>
      <c r="CR156">
        <f t="shared" si="139"/>
        <v>0</v>
      </c>
      <c r="CS156">
        <f t="shared" si="110"/>
        <v>0</v>
      </c>
      <c r="CT156">
        <f t="shared" si="111"/>
        <v>0</v>
      </c>
      <c r="CU156">
        <f t="shared" si="112"/>
        <v>0</v>
      </c>
      <c r="CV156">
        <f t="shared" si="113"/>
        <v>0</v>
      </c>
      <c r="CW156">
        <f t="shared" si="114"/>
        <v>0</v>
      </c>
      <c r="CX156">
        <f t="shared" si="115"/>
        <v>0</v>
      </c>
      <c r="CY156">
        <f t="shared" si="116"/>
        <v>0</v>
      </c>
      <c r="CZ156">
        <f t="shared" si="117"/>
        <v>0</v>
      </c>
      <c r="DC156" t="s">
        <v>3</v>
      </c>
      <c r="DD156" t="s">
        <v>3</v>
      </c>
      <c r="DE156" t="s">
        <v>3</v>
      </c>
      <c r="DF156" t="s">
        <v>3</v>
      </c>
      <c r="DG156" t="s">
        <v>3</v>
      </c>
      <c r="DH156" t="s">
        <v>3</v>
      </c>
      <c r="DI156" t="s">
        <v>3</v>
      </c>
      <c r="DJ156" t="s">
        <v>3</v>
      </c>
      <c r="DK156" t="s">
        <v>3</v>
      </c>
      <c r="DL156" t="s">
        <v>3</v>
      </c>
      <c r="DM156" t="s">
        <v>3</v>
      </c>
      <c r="DN156">
        <v>0</v>
      </c>
      <c r="DO156">
        <v>0</v>
      </c>
      <c r="DP156">
        <v>1</v>
      </c>
      <c r="DQ156">
        <v>1</v>
      </c>
      <c r="DU156">
        <v>1010</v>
      </c>
      <c r="DV156" t="s">
        <v>49</v>
      </c>
      <c r="DW156" t="s">
        <v>49</v>
      </c>
      <c r="DX156">
        <v>1</v>
      </c>
      <c r="DZ156" t="s">
        <v>3</v>
      </c>
      <c r="EA156" t="s">
        <v>3</v>
      </c>
      <c r="EB156" t="s">
        <v>3</v>
      </c>
      <c r="EC156" t="s">
        <v>3</v>
      </c>
      <c r="EE156">
        <v>58807897</v>
      </c>
      <c r="EF156">
        <v>30</v>
      </c>
      <c r="EG156" t="s">
        <v>29</v>
      </c>
      <c r="EH156">
        <v>0</v>
      </c>
      <c r="EI156" t="s">
        <v>3</v>
      </c>
      <c r="EJ156">
        <v>1</v>
      </c>
      <c r="EK156">
        <v>21</v>
      </c>
      <c r="EL156" t="s">
        <v>30</v>
      </c>
      <c r="EM156" t="s">
        <v>31</v>
      </c>
      <c r="EO156" t="s">
        <v>3</v>
      </c>
      <c r="EQ156">
        <v>0</v>
      </c>
      <c r="ER156">
        <v>139.83000000000001</v>
      </c>
      <c r="ES156">
        <v>139.83000000000001</v>
      </c>
      <c r="ET156">
        <v>0</v>
      </c>
      <c r="EU156">
        <v>0</v>
      </c>
      <c r="EV156">
        <v>0</v>
      </c>
      <c r="EW156">
        <v>0</v>
      </c>
      <c r="EX156">
        <v>0</v>
      </c>
      <c r="FQ156">
        <v>0</v>
      </c>
      <c r="FR156">
        <v>0</v>
      </c>
      <c r="FS156">
        <v>0</v>
      </c>
      <c r="FX156">
        <v>109</v>
      </c>
      <c r="FY156">
        <v>61</v>
      </c>
      <c r="GA156" t="s">
        <v>3</v>
      </c>
      <c r="GD156">
        <v>1</v>
      </c>
      <c r="GF156">
        <v>1735639789</v>
      </c>
      <c r="GG156">
        <v>2</v>
      </c>
      <c r="GH156">
        <v>1</v>
      </c>
      <c r="GI156">
        <v>2</v>
      </c>
      <c r="GJ156">
        <v>0</v>
      </c>
      <c r="GK156">
        <v>0</v>
      </c>
      <c r="GL156">
        <f t="shared" si="118"/>
        <v>0</v>
      </c>
      <c r="GM156">
        <f t="shared" si="119"/>
        <v>468.43</v>
      </c>
      <c r="GN156">
        <f t="shared" si="120"/>
        <v>468.43</v>
      </c>
      <c r="GO156">
        <f t="shared" si="121"/>
        <v>0</v>
      </c>
      <c r="GP156">
        <f t="shared" si="122"/>
        <v>0</v>
      </c>
      <c r="GR156">
        <v>0</v>
      </c>
      <c r="GS156">
        <v>3</v>
      </c>
      <c r="GT156">
        <v>0</v>
      </c>
      <c r="GU156" t="s">
        <v>3</v>
      </c>
      <c r="GV156">
        <f t="shared" si="123"/>
        <v>0</v>
      </c>
      <c r="GW156">
        <v>1</v>
      </c>
      <c r="GX156">
        <f t="shared" si="124"/>
        <v>0</v>
      </c>
      <c r="HA156">
        <v>0</v>
      </c>
      <c r="HB156">
        <v>0</v>
      </c>
      <c r="HC156">
        <f t="shared" si="125"/>
        <v>0</v>
      </c>
      <c r="HE156" t="s">
        <v>3</v>
      </c>
      <c r="HF156" t="s">
        <v>3</v>
      </c>
      <c r="HM156" t="s">
        <v>3</v>
      </c>
      <c r="HN156" t="s">
        <v>3</v>
      </c>
      <c r="HO156" t="s">
        <v>3</v>
      </c>
      <c r="HP156" t="s">
        <v>3</v>
      </c>
      <c r="HQ156" t="s">
        <v>3</v>
      </c>
      <c r="HS156">
        <v>0</v>
      </c>
      <c r="IK156">
        <v>0</v>
      </c>
    </row>
    <row r="157" spans="1:255" x14ac:dyDescent="0.2">
      <c r="A157" s="2">
        <v>18</v>
      </c>
      <c r="B157" s="2">
        <v>1</v>
      </c>
      <c r="C157" s="2">
        <v>153</v>
      </c>
      <c r="D157" s="2"/>
      <c r="E157" s="2" t="s">
        <v>197</v>
      </c>
      <c r="F157" s="2" t="s">
        <v>198</v>
      </c>
      <c r="G157" s="2" t="s">
        <v>199</v>
      </c>
      <c r="H157" s="2" t="s">
        <v>49</v>
      </c>
      <c r="I157" s="2">
        <f>I151*J157</f>
        <v>4</v>
      </c>
      <c r="J157" s="2">
        <v>40</v>
      </c>
      <c r="K157" s="2">
        <v>40</v>
      </c>
      <c r="L157" s="2"/>
      <c r="M157" s="2"/>
      <c r="N157" s="2"/>
      <c r="O157" s="2">
        <f t="shared" si="94"/>
        <v>18.239999999999998</v>
      </c>
      <c r="P157" s="2">
        <f t="shared" si="131"/>
        <v>18.239999999999998</v>
      </c>
      <c r="Q157" s="2">
        <f t="shared" si="133"/>
        <v>0</v>
      </c>
      <c r="R157" s="2">
        <f t="shared" si="96"/>
        <v>0</v>
      </c>
      <c r="S157" s="2">
        <f t="shared" si="97"/>
        <v>0</v>
      </c>
      <c r="T157" s="2">
        <f t="shared" si="98"/>
        <v>0</v>
      </c>
      <c r="U157" s="2">
        <f t="shared" si="99"/>
        <v>0</v>
      </c>
      <c r="V157" s="2">
        <f t="shared" si="100"/>
        <v>0</v>
      </c>
      <c r="W157" s="2">
        <f t="shared" si="101"/>
        <v>0</v>
      </c>
      <c r="X157" s="2">
        <f t="shared" si="102"/>
        <v>0</v>
      </c>
      <c r="Y157" s="2">
        <f t="shared" si="103"/>
        <v>0</v>
      </c>
      <c r="Z157" s="2"/>
      <c r="AA157" s="2">
        <v>59209203</v>
      </c>
      <c r="AB157" s="2">
        <f t="shared" si="104"/>
        <v>4.5599999999999996</v>
      </c>
      <c r="AC157" s="2">
        <f t="shared" si="105"/>
        <v>4.5599999999999996</v>
      </c>
      <c r="AD157" s="2">
        <f t="shared" si="134"/>
        <v>0</v>
      </c>
      <c r="AE157" s="2">
        <f t="shared" si="135"/>
        <v>0</v>
      </c>
      <c r="AF157" s="2">
        <f t="shared" si="136"/>
        <v>0</v>
      </c>
      <c r="AG157" s="2">
        <f t="shared" si="106"/>
        <v>0</v>
      </c>
      <c r="AH157" s="2">
        <f t="shared" si="137"/>
        <v>0</v>
      </c>
      <c r="AI157" s="2">
        <f t="shared" si="138"/>
        <v>0</v>
      </c>
      <c r="AJ157" s="2">
        <f t="shared" si="107"/>
        <v>0</v>
      </c>
      <c r="AK157" s="2">
        <v>4.5599999999999996</v>
      </c>
      <c r="AL157" s="2">
        <v>4.5599999999999996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109</v>
      </c>
      <c r="AU157" s="2">
        <v>61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1</v>
      </c>
      <c r="BJ157" s="2" t="s">
        <v>200</v>
      </c>
      <c r="BK157" s="2"/>
      <c r="BL157" s="2"/>
      <c r="BM157" s="2">
        <v>21</v>
      </c>
      <c r="BN157" s="2">
        <v>58807811</v>
      </c>
      <c r="BO157" s="2" t="s">
        <v>3</v>
      </c>
      <c r="BP157" s="2">
        <v>0</v>
      </c>
      <c r="BQ157" s="2">
        <v>30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109</v>
      </c>
      <c r="CA157" s="2">
        <v>61</v>
      </c>
      <c r="CB157" s="2" t="s">
        <v>3</v>
      </c>
      <c r="CC157" s="2"/>
      <c r="CD157" s="2"/>
      <c r="CE157" s="2">
        <v>30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3</v>
      </c>
      <c r="CO157" s="2">
        <v>0</v>
      </c>
      <c r="CP157" s="2">
        <f t="shared" si="108"/>
        <v>18.239999999999998</v>
      </c>
      <c r="CQ157" s="2">
        <f t="shared" si="132"/>
        <v>4.5599999999999996</v>
      </c>
      <c r="CR157" s="2">
        <f t="shared" si="139"/>
        <v>0</v>
      </c>
      <c r="CS157" s="2">
        <f t="shared" si="110"/>
        <v>0</v>
      </c>
      <c r="CT157" s="2">
        <f t="shared" si="111"/>
        <v>0</v>
      </c>
      <c r="CU157" s="2">
        <f t="shared" si="112"/>
        <v>0</v>
      </c>
      <c r="CV157" s="2">
        <f t="shared" si="113"/>
        <v>0</v>
      </c>
      <c r="CW157" s="2">
        <f t="shared" si="114"/>
        <v>0</v>
      </c>
      <c r="CX157" s="2">
        <f t="shared" si="115"/>
        <v>0</v>
      </c>
      <c r="CY157" s="2">
        <f t="shared" si="116"/>
        <v>0</v>
      </c>
      <c r="CZ157" s="2">
        <f t="shared" si="117"/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1010</v>
      </c>
      <c r="DV157" s="2" t="s">
        <v>49</v>
      </c>
      <c r="DW157" s="2" t="s">
        <v>49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58807897</v>
      </c>
      <c r="EF157" s="2">
        <v>30</v>
      </c>
      <c r="EG157" s="2" t="s">
        <v>29</v>
      </c>
      <c r="EH157" s="2">
        <v>0</v>
      </c>
      <c r="EI157" s="2" t="s">
        <v>3</v>
      </c>
      <c r="EJ157" s="2">
        <v>1</v>
      </c>
      <c r="EK157" s="2">
        <v>21</v>
      </c>
      <c r="EL157" s="2" t="s">
        <v>30</v>
      </c>
      <c r="EM157" s="2" t="s">
        <v>31</v>
      </c>
      <c r="EN157" s="2"/>
      <c r="EO157" s="2" t="s">
        <v>3</v>
      </c>
      <c r="EP157" s="2"/>
      <c r="EQ157" s="2">
        <v>0</v>
      </c>
      <c r="ER157" s="2">
        <v>4.5599999999999996</v>
      </c>
      <c r="ES157" s="2">
        <v>4.5599999999999996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109</v>
      </c>
      <c r="FY157" s="2">
        <v>61</v>
      </c>
      <c r="FZ157" s="2"/>
      <c r="GA157" s="2" t="s">
        <v>3</v>
      </c>
      <c r="GB157" s="2"/>
      <c r="GC157" s="2"/>
      <c r="GD157" s="2">
        <v>1</v>
      </c>
      <c r="GE157" s="2"/>
      <c r="GF157" s="2">
        <v>367809424</v>
      </c>
      <c r="GG157" s="2">
        <v>2</v>
      </c>
      <c r="GH157" s="2">
        <v>1</v>
      </c>
      <c r="GI157" s="2">
        <v>-2</v>
      </c>
      <c r="GJ157" s="2">
        <v>0</v>
      </c>
      <c r="GK157" s="2">
        <v>0</v>
      </c>
      <c r="GL157" s="2">
        <f t="shared" si="118"/>
        <v>0</v>
      </c>
      <c r="GM157" s="2">
        <f t="shared" si="119"/>
        <v>18.239999999999998</v>
      </c>
      <c r="GN157" s="2">
        <f t="shared" si="120"/>
        <v>18.239999999999998</v>
      </c>
      <c r="GO157" s="2">
        <f t="shared" si="121"/>
        <v>0</v>
      </c>
      <c r="GP157" s="2">
        <f t="shared" si="122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123"/>
        <v>0</v>
      </c>
      <c r="GW157" s="2">
        <v>1</v>
      </c>
      <c r="GX157" s="2">
        <f t="shared" si="124"/>
        <v>0</v>
      </c>
      <c r="GY157" s="2"/>
      <c r="GZ157" s="2"/>
      <c r="HA157" s="2">
        <v>0</v>
      </c>
      <c r="HB157" s="2">
        <v>0</v>
      </c>
      <c r="HC157" s="2">
        <f t="shared" si="125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>
        <v>18</v>
      </c>
      <c r="B158">
        <v>1</v>
      </c>
      <c r="C158">
        <v>170</v>
      </c>
      <c r="E158" t="s">
        <v>197</v>
      </c>
      <c r="F158" t="s">
        <v>198</v>
      </c>
      <c r="G158" t="s">
        <v>199</v>
      </c>
      <c r="H158" t="s">
        <v>49</v>
      </c>
      <c r="I158">
        <f>I152*J158</f>
        <v>4</v>
      </c>
      <c r="J158">
        <v>40</v>
      </c>
      <c r="K158">
        <v>40</v>
      </c>
      <c r="O158">
        <f t="shared" si="94"/>
        <v>71.5</v>
      </c>
      <c r="P158">
        <f t="shared" si="131"/>
        <v>71.5</v>
      </c>
      <c r="Q158">
        <f t="shared" si="133"/>
        <v>0</v>
      </c>
      <c r="R158">
        <f t="shared" si="96"/>
        <v>0</v>
      </c>
      <c r="S158">
        <f t="shared" si="97"/>
        <v>0</v>
      </c>
      <c r="T158">
        <f t="shared" si="98"/>
        <v>0</v>
      </c>
      <c r="U158">
        <f t="shared" si="99"/>
        <v>0</v>
      </c>
      <c r="V158">
        <f t="shared" si="100"/>
        <v>0</v>
      </c>
      <c r="W158">
        <f t="shared" si="101"/>
        <v>0</v>
      </c>
      <c r="X158">
        <f t="shared" si="102"/>
        <v>0</v>
      </c>
      <c r="Y158">
        <f t="shared" si="103"/>
        <v>0</v>
      </c>
      <c r="AA158">
        <v>59209200</v>
      </c>
      <c r="AB158">
        <f t="shared" si="104"/>
        <v>4.5599999999999996</v>
      </c>
      <c r="AC158">
        <f t="shared" si="105"/>
        <v>4.5599999999999996</v>
      </c>
      <c r="AD158">
        <f t="shared" si="134"/>
        <v>0</v>
      </c>
      <c r="AE158">
        <f t="shared" si="135"/>
        <v>0</v>
      </c>
      <c r="AF158">
        <f t="shared" si="136"/>
        <v>0</v>
      </c>
      <c r="AG158">
        <f t="shared" si="106"/>
        <v>0</v>
      </c>
      <c r="AH158">
        <f t="shared" si="137"/>
        <v>0</v>
      </c>
      <c r="AI158">
        <f t="shared" si="138"/>
        <v>0</v>
      </c>
      <c r="AJ158">
        <f t="shared" si="107"/>
        <v>0</v>
      </c>
      <c r="AK158">
        <v>4.5599999999999996</v>
      </c>
      <c r="AL158">
        <v>4.5599999999999996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109</v>
      </c>
      <c r="AU158">
        <v>61</v>
      </c>
      <c r="AV158">
        <v>1</v>
      </c>
      <c r="AW158">
        <v>1</v>
      </c>
      <c r="AZ158">
        <v>1</v>
      </c>
      <c r="BA158">
        <v>1</v>
      </c>
      <c r="BB158">
        <v>1</v>
      </c>
      <c r="BC158">
        <v>3.92</v>
      </c>
      <c r="BD158" t="s">
        <v>3</v>
      </c>
      <c r="BE158" t="s">
        <v>3</v>
      </c>
      <c r="BF158" t="s">
        <v>3</v>
      </c>
      <c r="BG158" t="s">
        <v>3</v>
      </c>
      <c r="BH158">
        <v>3</v>
      </c>
      <c r="BI158">
        <v>1</v>
      </c>
      <c r="BJ158" t="s">
        <v>200</v>
      </c>
      <c r="BM158">
        <v>21</v>
      </c>
      <c r="BN158">
        <v>58807811</v>
      </c>
      <c r="BO158" t="s">
        <v>198</v>
      </c>
      <c r="BP158">
        <v>1</v>
      </c>
      <c r="BQ158">
        <v>30</v>
      </c>
      <c r="BR158">
        <v>0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 t="s">
        <v>3</v>
      </c>
      <c r="BZ158">
        <v>109</v>
      </c>
      <c r="CA158">
        <v>61</v>
      </c>
      <c r="CB158" t="s">
        <v>3</v>
      </c>
      <c r="CE158">
        <v>30</v>
      </c>
      <c r="CF158">
        <v>0</v>
      </c>
      <c r="CG158">
        <v>0</v>
      </c>
      <c r="CM158">
        <v>0</v>
      </c>
      <c r="CN158" t="s">
        <v>3</v>
      </c>
      <c r="CO158">
        <v>0</v>
      </c>
      <c r="CP158">
        <f t="shared" si="108"/>
        <v>71.5</v>
      </c>
      <c r="CQ158">
        <f t="shared" si="132"/>
        <v>17.88</v>
      </c>
      <c r="CR158">
        <f t="shared" si="139"/>
        <v>0</v>
      </c>
      <c r="CS158">
        <f t="shared" si="110"/>
        <v>0</v>
      </c>
      <c r="CT158">
        <f t="shared" si="111"/>
        <v>0</v>
      </c>
      <c r="CU158">
        <f t="shared" si="112"/>
        <v>0</v>
      </c>
      <c r="CV158">
        <f t="shared" si="113"/>
        <v>0</v>
      </c>
      <c r="CW158">
        <f t="shared" si="114"/>
        <v>0</v>
      </c>
      <c r="CX158">
        <f t="shared" si="115"/>
        <v>0</v>
      </c>
      <c r="CY158">
        <f t="shared" si="116"/>
        <v>0</v>
      </c>
      <c r="CZ158">
        <f t="shared" si="117"/>
        <v>0</v>
      </c>
      <c r="DC158" t="s">
        <v>3</v>
      </c>
      <c r="DD158" t="s">
        <v>3</v>
      </c>
      <c r="DE158" t="s">
        <v>3</v>
      </c>
      <c r="DF158" t="s">
        <v>3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  <c r="DN158">
        <v>0</v>
      </c>
      <c r="DO158">
        <v>0</v>
      </c>
      <c r="DP158">
        <v>1</v>
      </c>
      <c r="DQ158">
        <v>1</v>
      </c>
      <c r="DU158">
        <v>1010</v>
      </c>
      <c r="DV158" t="s">
        <v>49</v>
      </c>
      <c r="DW158" t="s">
        <v>49</v>
      </c>
      <c r="DX158">
        <v>1</v>
      </c>
      <c r="DZ158" t="s">
        <v>3</v>
      </c>
      <c r="EA158" t="s">
        <v>3</v>
      </c>
      <c r="EB158" t="s">
        <v>3</v>
      </c>
      <c r="EC158" t="s">
        <v>3</v>
      </c>
      <c r="EE158">
        <v>58807897</v>
      </c>
      <c r="EF158">
        <v>30</v>
      </c>
      <c r="EG158" t="s">
        <v>29</v>
      </c>
      <c r="EH158">
        <v>0</v>
      </c>
      <c r="EI158" t="s">
        <v>3</v>
      </c>
      <c r="EJ158">
        <v>1</v>
      </c>
      <c r="EK158">
        <v>21</v>
      </c>
      <c r="EL158" t="s">
        <v>30</v>
      </c>
      <c r="EM158" t="s">
        <v>31</v>
      </c>
      <c r="EO158" t="s">
        <v>3</v>
      </c>
      <c r="EQ158">
        <v>0</v>
      </c>
      <c r="ER158">
        <v>4.5599999999999996</v>
      </c>
      <c r="ES158">
        <v>4.5599999999999996</v>
      </c>
      <c r="ET158">
        <v>0</v>
      </c>
      <c r="EU158">
        <v>0</v>
      </c>
      <c r="EV158">
        <v>0</v>
      </c>
      <c r="EW158">
        <v>0</v>
      </c>
      <c r="EX158">
        <v>0</v>
      </c>
      <c r="FQ158">
        <v>0</v>
      </c>
      <c r="FR158">
        <v>0</v>
      </c>
      <c r="FS158">
        <v>0</v>
      </c>
      <c r="FX158">
        <v>109</v>
      </c>
      <c r="FY158">
        <v>61</v>
      </c>
      <c r="GA158" t="s">
        <v>3</v>
      </c>
      <c r="GD158">
        <v>1</v>
      </c>
      <c r="GF158">
        <v>367809424</v>
      </c>
      <c r="GG158">
        <v>2</v>
      </c>
      <c r="GH158">
        <v>1</v>
      </c>
      <c r="GI158">
        <v>2</v>
      </c>
      <c r="GJ158">
        <v>0</v>
      </c>
      <c r="GK158">
        <v>0</v>
      </c>
      <c r="GL158">
        <f t="shared" si="118"/>
        <v>0</v>
      </c>
      <c r="GM158">
        <f t="shared" si="119"/>
        <v>71.5</v>
      </c>
      <c r="GN158">
        <f t="shared" si="120"/>
        <v>71.5</v>
      </c>
      <c r="GO158">
        <f t="shared" si="121"/>
        <v>0</v>
      </c>
      <c r="GP158">
        <f t="shared" si="122"/>
        <v>0</v>
      </c>
      <c r="GR158">
        <v>0</v>
      </c>
      <c r="GS158">
        <v>3</v>
      </c>
      <c r="GT158">
        <v>0</v>
      </c>
      <c r="GU158" t="s">
        <v>3</v>
      </c>
      <c r="GV158">
        <f t="shared" si="123"/>
        <v>0</v>
      </c>
      <c r="GW158">
        <v>1</v>
      </c>
      <c r="GX158">
        <f t="shared" si="124"/>
        <v>0</v>
      </c>
      <c r="HA158">
        <v>0</v>
      </c>
      <c r="HB158">
        <v>0</v>
      </c>
      <c r="HC158">
        <f t="shared" si="125"/>
        <v>0</v>
      </c>
      <c r="HE158" t="s">
        <v>3</v>
      </c>
      <c r="HF158" t="s">
        <v>3</v>
      </c>
      <c r="HM158" t="s">
        <v>3</v>
      </c>
      <c r="HN158" t="s">
        <v>3</v>
      </c>
      <c r="HO158" t="s">
        <v>3</v>
      </c>
      <c r="HP158" t="s">
        <v>3</v>
      </c>
      <c r="HQ158" t="s">
        <v>3</v>
      </c>
      <c r="HS158">
        <v>0</v>
      </c>
      <c r="IK158">
        <v>0</v>
      </c>
    </row>
    <row r="159" spans="1:255" x14ac:dyDescent="0.2">
      <c r="A159" s="2">
        <v>18</v>
      </c>
      <c r="B159" s="2">
        <v>1</v>
      </c>
      <c r="C159" s="2">
        <v>154</v>
      </c>
      <c r="D159" s="2"/>
      <c r="E159" s="2" t="s">
        <v>201</v>
      </c>
      <c r="F159" s="2" t="s">
        <v>202</v>
      </c>
      <c r="G159" s="2" t="s">
        <v>203</v>
      </c>
      <c r="H159" s="2" t="s">
        <v>49</v>
      </c>
      <c r="I159" s="2">
        <f>I151*J159</f>
        <v>2</v>
      </c>
      <c r="J159" s="2">
        <v>20</v>
      </c>
      <c r="K159" s="2">
        <v>20</v>
      </c>
      <c r="L159" s="2"/>
      <c r="M159" s="2"/>
      <c r="N159" s="2"/>
      <c r="O159" s="2">
        <f t="shared" si="94"/>
        <v>244.06</v>
      </c>
      <c r="P159" s="2">
        <f t="shared" si="131"/>
        <v>244.06</v>
      </c>
      <c r="Q159" s="2">
        <f t="shared" si="133"/>
        <v>0</v>
      </c>
      <c r="R159" s="2">
        <f t="shared" si="96"/>
        <v>0</v>
      </c>
      <c r="S159" s="2">
        <f t="shared" si="97"/>
        <v>0</v>
      </c>
      <c r="T159" s="2">
        <f t="shared" si="98"/>
        <v>0</v>
      </c>
      <c r="U159" s="2">
        <f t="shared" si="99"/>
        <v>0</v>
      </c>
      <c r="V159" s="2">
        <f t="shared" si="100"/>
        <v>0</v>
      </c>
      <c r="W159" s="2">
        <f t="shared" si="101"/>
        <v>0</v>
      </c>
      <c r="X159" s="2">
        <f t="shared" si="102"/>
        <v>0</v>
      </c>
      <c r="Y159" s="2">
        <f t="shared" si="103"/>
        <v>0</v>
      </c>
      <c r="Z159" s="2"/>
      <c r="AA159" s="2">
        <v>59209203</v>
      </c>
      <c r="AB159" s="2">
        <f t="shared" si="104"/>
        <v>122.03</v>
      </c>
      <c r="AC159" s="2">
        <f t="shared" si="105"/>
        <v>122.03</v>
      </c>
      <c r="AD159" s="2">
        <f t="shared" si="134"/>
        <v>0</v>
      </c>
      <c r="AE159" s="2">
        <f t="shared" si="135"/>
        <v>0</v>
      </c>
      <c r="AF159" s="2">
        <f t="shared" si="136"/>
        <v>0</v>
      </c>
      <c r="AG159" s="2">
        <f t="shared" si="106"/>
        <v>0</v>
      </c>
      <c r="AH159" s="2">
        <f t="shared" si="137"/>
        <v>0</v>
      </c>
      <c r="AI159" s="2">
        <f t="shared" si="138"/>
        <v>0</v>
      </c>
      <c r="AJ159" s="2">
        <f t="shared" si="107"/>
        <v>0</v>
      </c>
      <c r="AK159" s="2">
        <v>122.03</v>
      </c>
      <c r="AL159" s="2">
        <v>122.03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109</v>
      </c>
      <c r="AU159" s="2">
        <v>61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1</v>
      </c>
      <c r="BJ159" s="2" t="s">
        <v>204</v>
      </c>
      <c r="BK159" s="2"/>
      <c r="BL159" s="2"/>
      <c r="BM159" s="2">
        <v>21</v>
      </c>
      <c r="BN159" s="2">
        <v>58807811</v>
      </c>
      <c r="BO159" s="2" t="s">
        <v>3</v>
      </c>
      <c r="BP159" s="2">
        <v>0</v>
      </c>
      <c r="BQ159" s="2">
        <v>30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109</v>
      </c>
      <c r="CA159" s="2">
        <v>61</v>
      </c>
      <c r="CB159" s="2" t="s">
        <v>3</v>
      </c>
      <c r="CC159" s="2"/>
      <c r="CD159" s="2"/>
      <c r="CE159" s="2">
        <v>30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3</v>
      </c>
      <c r="CO159" s="2">
        <v>0</v>
      </c>
      <c r="CP159" s="2">
        <f t="shared" si="108"/>
        <v>244.06</v>
      </c>
      <c r="CQ159" s="2">
        <f t="shared" si="132"/>
        <v>122.03</v>
      </c>
      <c r="CR159" s="2">
        <f t="shared" si="139"/>
        <v>0</v>
      </c>
      <c r="CS159" s="2">
        <f t="shared" si="110"/>
        <v>0</v>
      </c>
      <c r="CT159" s="2">
        <f t="shared" si="111"/>
        <v>0</v>
      </c>
      <c r="CU159" s="2">
        <f t="shared" si="112"/>
        <v>0</v>
      </c>
      <c r="CV159" s="2">
        <f t="shared" si="113"/>
        <v>0</v>
      </c>
      <c r="CW159" s="2">
        <f t="shared" si="114"/>
        <v>0</v>
      </c>
      <c r="CX159" s="2">
        <f t="shared" si="115"/>
        <v>0</v>
      </c>
      <c r="CY159" s="2">
        <f t="shared" si="116"/>
        <v>0</v>
      </c>
      <c r="CZ159" s="2">
        <f t="shared" si="117"/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1010</v>
      </c>
      <c r="DV159" s="2" t="s">
        <v>49</v>
      </c>
      <c r="DW159" s="2" t="s">
        <v>49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58807897</v>
      </c>
      <c r="EF159" s="2">
        <v>30</v>
      </c>
      <c r="EG159" s="2" t="s">
        <v>29</v>
      </c>
      <c r="EH159" s="2">
        <v>0</v>
      </c>
      <c r="EI159" s="2" t="s">
        <v>3</v>
      </c>
      <c r="EJ159" s="2">
        <v>1</v>
      </c>
      <c r="EK159" s="2">
        <v>21</v>
      </c>
      <c r="EL159" s="2" t="s">
        <v>30</v>
      </c>
      <c r="EM159" s="2" t="s">
        <v>31</v>
      </c>
      <c r="EN159" s="2"/>
      <c r="EO159" s="2" t="s">
        <v>3</v>
      </c>
      <c r="EP159" s="2"/>
      <c r="EQ159" s="2">
        <v>0</v>
      </c>
      <c r="ER159" s="2">
        <v>122.03</v>
      </c>
      <c r="ES159" s="2">
        <v>122.03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109</v>
      </c>
      <c r="FY159" s="2">
        <v>61</v>
      </c>
      <c r="FZ159" s="2"/>
      <c r="GA159" s="2" t="s">
        <v>3</v>
      </c>
      <c r="GB159" s="2"/>
      <c r="GC159" s="2"/>
      <c r="GD159" s="2">
        <v>1</v>
      </c>
      <c r="GE159" s="2"/>
      <c r="GF159" s="2">
        <v>-1381593253</v>
      </c>
      <c r="GG159" s="2">
        <v>2</v>
      </c>
      <c r="GH159" s="2">
        <v>1</v>
      </c>
      <c r="GI159" s="2">
        <v>-2</v>
      </c>
      <c r="GJ159" s="2">
        <v>0</v>
      </c>
      <c r="GK159" s="2">
        <v>0</v>
      </c>
      <c r="GL159" s="2">
        <f t="shared" si="118"/>
        <v>0</v>
      </c>
      <c r="GM159" s="2">
        <f t="shared" si="119"/>
        <v>244.06</v>
      </c>
      <c r="GN159" s="2">
        <f t="shared" si="120"/>
        <v>244.06</v>
      </c>
      <c r="GO159" s="2">
        <f t="shared" si="121"/>
        <v>0</v>
      </c>
      <c r="GP159" s="2">
        <f t="shared" si="122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23"/>
        <v>0</v>
      </c>
      <c r="GW159" s="2">
        <v>1</v>
      </c>
      <c r="GX159" s="2">
        <f t="shared" si="124"/>
        <v>0</v>
      </c>
      <c r="GY159" s="2"/>
      <c r="GZ159" s="2"/>
      <c r="HA159" s="2">
        <v>0</v>
      </c>
      <c r="HB159" s="2">
        <v>0</v>
      </c>
      <c r="HC159" s="2">
        <f t="shared" si="125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>
        <v>18</v>
      </c>
      <c r="B160">
        <v>1</v>
      </c>
      <c r="C160">
        <v>171</v>
      </c>
      <c r="E160" t="s">
        <v>201</v>
      </c>
      <c r="F160" t="s">
        <v>202</v>
      </c>
      <c r="G160" t="s">
        <v>203</v>
      </c>
      <c r="H160" t="s">
        <v>49</v>
      </c>
      <c r="I160">
        <f>I152*J160</f>
        <v>2</v>
      </c>
      <c r="J160">
        <v>20</v>
      </c>
      <c r="K160">
        <v>20</v>
      </c>
      <c r="O160">
        <f t="shared" si="94"/>
        <v>1757.23</v>
      </c>
      <c r="P160">
        <f t="shared" si="131"/>
        <v>1757.23</v>
      </c>
      <c r="Q160">
        <f t="shared" si="133"/>
        <v>0</v>
      </c>
      <c r="R160">
        <f t="shared" si="96"/>
        <v>0</v>
      </c>
      <c r="S160">
        <f t="shared" si="97"/>
        <v>0</v>
      </c>
      <c r="T160">
        <f t="shared" si="98"/>
        <v>0</v>
      </c>
      <c r="U160">
        <f t="shared" si="99"/>
        <v>0</v>
      </c>
      <c r="V160">
        <f t="shared" si="100"/>
        <v>0</v>
      </c>
      <c r="W160">
        <f t="shared" si="101"/>
        <v>0</v>
      </c>
      <c r="X160">
        <f t="shared" si="102"/>
        <v>0</v>
      </c>
      <c r="Y160">
        <f t="shared" si="103"/>
        <v>0</v>
      </c>
      <c r="AA160">
        <v>59209200</v>
      </c>
      <c r="AB160">
        <f t="shared" si="104"/>
        <v>122.03</v>
      </c>
      <c r="AC160">
        <f t="shared" si="105"/>
        <v>122.03</v>
      </c>
      <c r="AD160">
        <f t="shared" si="134"/>
        <v>0</v>
      </c>
      <c r="AE160">
        <f t="shared" si="135"/>
        <v>0</v>
      </c>
      <c r="AF160">
        <f t="shared" si="136"/>
        <v>0</v>
      </c>
      <c r="AG160">
        <f t="shared" si="106"/>
        <v>0</v>
      </c>
      <c r="AH160">
        <f t="shared" si="137"/>
        <v>0</v>
      </c>
      <c r="AI160">
        <f t="shared" si="138"/>
        <v>0</v>
      </c>
      <c r="AJ160">
        <f t="shared" si="107"/>
        <v>0</v>
      </c>
      <c r="AK160">
        <v>122.03</v>
      </c>
      <c r="AL160">
        <v>122.03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109</v>
      </c>
      <c r="AU160">
        <v>61</v>
      </c>
      <c r="AV160">
        <v>1</v>
      </c>
      <c r="AW160">
        <v>1</v>
      </c>
      <c r="AZ160">
        <v>1</v>
      </c>
      <c r="BA160">
        <v>1</v>
      </c>
      <c r="BB160">
        <v>1</v>
      </c>
      <c r="BC160">
        <v>7.2</v>
      </c>
      <c r="BD160" t="s">
        <v>3</v>
      </c>
      <c r="BE160" t="s">
        <v>3</v>
      </c>
      <c r="BF160" t="s">
        <v>3</v>
      </c>
      <c r="BG160" t="s">
        <v>3</v>
      </c>
      <c r="BH160">
        <v>3</v>
      </c>
      <c r="BI160">
        <v>1</v>
      </c>
      <c r="BJ160" t="s">
        <v>204</v>
      </c>
      <c r="BM160">
        <v>21</v>
      </c>
      <c r="BN160">
        <v>58807811</v>
      </c>
      <c r="BO160" t="s">
        <v>202</v>
      </c>
      <c r="BP160">
        <v>1</v>
      </c>
      <c r="BQ160">
        <v>30</v>
      </c>
      <c r="BR160">
        <v>0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 t="s">
        <v>3</v>
      </c>
      <c r="BZ160">
        <v>109</v>
      </c>
      <c r="CA160">
        <v>61</v>
      </c>
      <c r="CB160" t="s">
        <v>3</v>
      </c>
      <c r="CE160">
        <v>30</v>
      </c>
      <c r="CF160">
        <v>0</v>
      </c>
      <c r="CG160">
        <v>0</v>
      </c>
      <c r="CM160">
        <v>0</v>
      </c>
      <c r="CN160" t="s">
        <v>3</v>
      </c>
      <c r="CO160">
        <v>0</v>
      </c>
      <c r="CP160">
        <f t="shared" si="108"/>
        <v>1757.23</v>
      </c>
      <c r="CQ160">
        <f t="shared" si="132"/>
        <v>878.62</v>
      </c>
      <c r="CR160">
        <f t="shared" si="139"/>
        <v>0</v>
      </c>
      <c r="CS160">
        <f t="shared" si="110"/>
        <v>0</v>
      </c>
      <c r="CT160">
        <f t="shared" si="111"/>
        <v>0</v>
      </c>
      <c r="CU160">
        <f t="shared" si="112"/>
        <v>0</v>
      </c>
      <c r="CV160">
        <f t="shared" si="113"/>
        <v>0</v>
      </c>
      <c r="CW160">
        <f t="shared" si="114"/>
        <v>0</v>
      </c>
      <c r="CX160">
        <f t="shared" si="115"/>
        <v>0</v>
      </c>
      <c r="CY160">
        <f t="shared" si="116"/>
        <v>0</v>
      </c>
      <c r="CZ160">
        <f t="shared" si="117"/>
        <v>0</v>
      </c>
      <c r="DC160" t="s">
        <v>3</v>
      </c>
      <c r="DD160" t="s">
        <v>3</v>
      </c>
      <c r="DE160" t="s">
        <v>3</v>
      </c>
      <c r="DF160" t="s">
        <v>3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  <c r="DN160">
        <v>0</v>
      </c>
      <c r="DO160">
        <v>0</v>
      </c>
      <c r="DP160">
        <v>1</v>
      </c>
      <c r="DQ160">
        <v>1</v>
      </c>
      <c r="DU160">
        <v>1010</v>
      </c>
      <c r="DV160" t="s">
        <v>49</v>
      </c>
      <c r="DW160" t="s">
        <v>49</v>
      </c>
      <c r="DX160">
        <v>1</v>
      </c>
      <c r="DZ160" t="s">
        <v>3</v>
      </c>
      <c r="EA160" t="s">
        <v>3</v>
      </c>
      <c r="EB160" t="s">
        <v>3</v>
      </c>
      <c r="EC160" t="s">
        <v>3</v>
      </c>
      <c r="EE160">
        <v>58807897</v>
      </c>
      <c r="EF160">
        <v>30</v>
      </c>
      <c r="EG160" t="s">
        <v>29</v>
      </c>
      <c r="EH160">
        <v>0</v>
      </c>
      <c r="EI160" t="s">
        <v>3</v>
      </c>
      <c r="EJ160">
        <v>1</v>
      </c>
      <c r="EK160">
        <v>21</v>
      </c>
      <c r="EL160" t="s">
        <v>30</v>
      </c>
      <c r="EM160" t="s">
        <v>31</v>
      </c>
      <c r="EO160" t="s">
        <v>3</v>
      </c>
      <c r="EQ160">
        <v>0</v>
      </c>
      <c r="ER160">
        <v>122.03</v>
      </c>
      <c r="ES160">
        <v>122.03</v>
      </c>
      <c r="ET160">
        <v>0</v>
      </c>
      <c r="EU160">
        <v>0</v>
      </c>
      <c r="EV160">
        <v>0</v>
      </c>
      <c r="EW160">
        <v>0</v>
      </c>
      <c r="EX160">
        <v>0</v>
      </c>
      <c r="FQ160">
        <v>0</v>
      </c>
      <c r="FR160">
        <v>0</v>
      </c>
      <c r="FS160">
        <v>0</v>
      </c>
      <c r="FX160">
        <v>109</v>
      </c>
      <c r="FY160">
        <v>61</v>
      </c>
      <c r="GA160" t="s">
        <v>3</v>
      </c>
      <c r="GD160">
        <v>1</v>
      </c>
      <c r="GF160">
        <v>-1381593253</v>
      </c>
      <c r="GG160">
        <v>2</v>
      </c>
      <c r="GH160">
        <v>1</v>
      </c>
      <c r="GI160">
        <v>2</v>
      </c>
      <c r="GJ160">
        <v>0</v>
      </c>
      <c r="GK160">
        <v>0</v>
      </c>
      <c r="GL160">
        <f t="shared" si="118"/>
        <v>0</v>
      </c>
      <c r="GM160">
        <f t="shared" si="119"/>
        <v>1757.23</v>
      </c>
      <c r="GN160">
        <f t="shared" si="120"/>
        <v>1757.23</v>
      </c>
      <c r="GO160">
        <f t="shared" si="121"/>
        <v>0</v>
      </c>
      <c r="GP160">
        <f t="shared" si="122"/>
        <v>0</v>
      </c>
      <c r="GR160">
        <v>0</v>
      </c>
      <c r="GS160">
        <v>3</v>
      </c>
      <c r="GT160">
        <v>0</v>
      </c>
      <c r="GU160" t="s">
        <v>3</v>
      </c>
      <c r="GV160">
        <f t="shared" si="123"/>
        <v>0</v>
      </c>
      <c r="GW160">
        <v>1</v>
      </c>
      <c r="GX160">
        <f t="shared" si="124"/>
        <v>0</v>
      </c>
      <c r="HA160">
        <v>0</v>
      </c>
      <c r="HB160">
        <v>0</v>
      </c>
      <c r="HC160">
        <f t="shared" si="125"/>
        <v>0</v>
      </c>
      <c r="HE160" t="s">
        <v>3</v>
      </c>
      <c r="HF160" t="s">
        <v>3</v>
      </c>
      <c r="HM160" t="s">
        <v>3</v>
      </c>
      <c r="HN160" t="s">
        <v>3</v>
      </c>
      <c r="HO160" t="s">
        <v>3</v>
      </c>
      <c r="HP160" t="s">
        <v>3</v>
      </c>
      <c r="HQ160" t="s">
        <v>3</v>
      </c>
      <c r="HS160">
        <v>0</v>
      </c>
      <c r="IK160">
        <v>0</v>
      </c>
    </row>
    <row r="161" spans="1:255" x14ac:dyDescent="0.2">
      <c r="A161" s="2">
        <v>18</v>
      </c>
      <c r="B161" s="2">
        <v>1</v>
      </c>
      <c r="C161" s="2">
        <v>151</v>
      </c>
      <c r="D161" s="2"/>
      <c r="E161" s="2" t="s">
        <v>205</v>
      </c>
      <c r="F161" s="2" t="s">
        <v>206</v>
      </c>
      <c r="G161" s="2" t="s">
        <v>207</v>
      </c>
      <c r="H161" s="2" t="s">
        <v>36</v>
      </c>
      <c r="I161" s="2">
        <f>I151*J161</f>
        <v>10</v>
      </c>
      <c r="J161" s="2">
        <v>100</v>
      </c>
      <c r="K161" s="2">
        <v>100</v>
      </c>
      <c r="L161" s="2"/>
      <c r="M161" s="2"/>
      <c r="N161" s="2"/>
      <c r="O161" s="2">
        <f t="shared" si="94"/>
        <v>512.79999999999995</v>
      </c>
      <c r="P161" s="2">
        <f t="shared" si="131"/>
        <v>512.79999999999995</v>
      </c>
      <c r="Q161" s="2">
        <f t="shared" si="133"/>
        <v>0</v>
      </c>
      <c r="R161" s="2">
        <f t="shared" si="96"/>
        <v>0</v>
      </c>
      <c r="S161" s="2">
        <f t="shared" si="97"/>
        <v>0</v>
      </c>
      <c r="T161" s="2">
        <f t="shared" si="98"/>
        <v>0</v>
      </c>
      <c r="U161" s="2">
        <f t="shared" si="99"/>
        <v>0</v>
      </c>
      <c r="V161" s="2">
        <f t="shared" si="100"/>
        <v>0</v>
      </c>
      <c r="W161" s="2">
        <f t="shared" si="101"/>
        <v>0</v>
      </c>
      <c r="X161" s="2">
        <f t="shared" si="102"/>
        <v>0</v>
      </c>
      <c r="Y161" s="2">
        <f t="shared" si="103"/>
        <v>0</v>
      </c>
      <c r="Z161" s="2"/>
      <c r="AA161" s="2">
        <v>59209203</v>
      </c>
      <c r="AB161" s="2">
        <f t="shared" si="104"/>
        <v>51.28</v>
      </c>
      <c r="AC161" s="2">
        <f t="shared" si="105"/>
        <v>51.28</v>
      </c>
      <c r="AD161" s="2">
        <f t="shared" si="134"/>
        <v>0</v>
      </c>
      <c r="AE161" s="2">
        <f t="shared" si="135"/>
        <v>0</v>
      </c>
      <c r="AF161" s="2">
        <f t="shared" si="136"/>
        <v>0</v>
      </c>
      <c r="AG161" s="2">
        <f t="shared" si="106"/>
        <v>0</v>
      </c>
      <c r="AH161" s="2">
        <f t="shared" si="137"/>
        <v>0</v>
      </c>
      <c r="AI161" s="2">
        <f t="shared" si="138"/>
        <v>0</v>
      </c>
      <c r="AJ161" s="2">
        <f t="shared" si="107"/>
        <v>0</v>
      </c>
      <c r="AK161" s="2">
        <v>51.28</v>
      </c>
      <c r="AL161" s="2">
        <v>51.28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109</v>
      </c>
      <c r="AU161" s="2">
        <v>61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1</v>
      </c>
      <c r="BJ161" s="2" t="s">
        <v>208</v>
      </c>
      <c r="BK161" s="2"/>
      <c r="BL161" s="2"/>
      <c r="BM161" s="2">
        <v>21</v>
      </c>
      <c r="BN161" s="2">
        <v>58807811</v>
      </c>
      <c r="BO161" s="2" t="s">
        <v>3</v>
      </c>
      <c r="BP161" s="2">
        <v>0</v>
      </c>
      <c r="BQ161" s="2">
        <v>30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109</v>
      </c>
      <c r="CA161" s="2">
        <v>61</v>
      </c>
      <c r="CB161" s="2" t="s">
        <v>3</v>
      </c>
      <c r="CC161" s="2"/>
      <c r="CD161" s="2"/>
      <c r="CE161" s="2">
        <v>30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 t="shared" si="108"/>
        <v>512.79999999999995</v>
      </c>
      <c r="CQ161" s="2">
        <f t="shared" si="132"/>
        <v>51.28</v>
      </c>
      <c r="CR161" s="2">
        <f t="shared" si="139"/>
        <v>0</v>
      </c>
      <c r="CS161" s="2">
        <f t="shared" si="110"/>
        <v>0</v>
      </c>
      <c r="CT161" s="2">
        <f t="shared" si="111"/>
        <v>0</v>
      </c>
      <c r="CU161" s="2">
        <f t="shared" si="112"/>
        <v>0</v>
      </c>
      <c r="CV161" s="2">
        <f t="shared" si="113"/>
        <v>0</v>
      </c>
      <c r="CW161" s="2">
        <f t="shared" si="114"/>
        <v>0</v>
      </c>
      <c r="CX161" s="2">
        <f t="shared" si="115"/>
        <v>0</v>
      </c>
      <c r="CY161" s="2">
        <f t="shared" si="116"/>
        <v>0</v>
      </c>
      <c r="CZ161" s="2">
        <f t="shared" si="117"/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1003</v>
      </c>
      <c r="DV161" s="2" t="s">
        <v>36</v>
      </c>
      <c r="DW161" s="2" t="s">
        <v>36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58807897</v>
      </c>
      <c r="EF161" s="2">
        <v>30</v>
      </c>
      <c r="EG161" s="2" t="s">
        <v>29</v>
      </c>
      <c r="EH161" s="2">
        <v>0</v>
      </c>
      <c r="EI161" s="2" t="s">
        <v>3</v>
      </c>
      <c r="EJ161" s="2">
        <v>1</v>
      </c>
      <c r="EK161" s="2">
        <v>21</v>
      </c>
      <c r="EL161" s="2" t="s">
        <v>30</v>
      </c>
      <c r="EM161" s="2" t="s">
        <v>31</v>
      </c>
      <c r="EN161" s="2"/>
      <c r="EO161" s="2" t="s">
        <v>3</v>
      </c>
      <c r="EP161" s="2"/>
      <c r="EQ161" s="2">
        <v>0</v>
      </c>
      <c r="ER161" s="2">
        <v>51.28</v>
      </c>
      <c r="ES161" s="2">
        <v>51.28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109</v>
      </c>
      <c r="FY161" s="2">
        <v>61</v>
      </c>
      <c r="FZ161" s="2"/>
      <c r="GA161" s="2" t="s">
        <v>3</v>
      </c>
      <c r="GB161" s="2"/>
      <c r="GC161" s="2"/>
      <c r="GD161" s="2">
        <v>1</v>
      </c>
      <c r="GE161" s="2"/>
      <c r="GF161" s="2">
        <v>-92831099</v>
      </c>
      <c r="GG161" s="2">
        <v>2</v>
      </c>
      <c r="GH161" s="2">
        <v>1</v>
      </c>
      <c r="GI161" s="2">
        <v>-2</v>
      </c>
      <c r="GJ161" s="2">
        <v>0</v>
      </c>
      <c r="GK161" s="2">
        <v>0</v>
      </c>
      <c r="GL161" s="2">
        <f t="shared" si="118"/>
        <v>0</v>
      </c>
      <c r="GM161" s="2">
        <f t="shared" si="119"/>
        <v>512.79999999999995</v>
      </c>
      <c r="GN161" s="2">
        <f t="shared" si="120"/>
        <v>512.79999999999995</v>
      </c>
      <c r="GO161" s="2">
        <f t="shared" si="121"/>
        <v>0</v>
      </c>
      <c r="GP161" s="2">
        <f t="shared" si="122"/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si="123"/>
        <v>0</v>
      </c>
      <c r="GW161" s="2">
        <v>1</v>
      </c>
      <c r="GX161" s="2">
        <f t="shared" si="124"/>
        <v>0</v>
      </c>
      <c r="GY161" s="2"/>
      <c r="GZ161" s="2"/>
      <c r="HA161" s="2">
        <v>0</v>
      </c>
      <c r="HB161" s="2">
        <v>0</v>
      </c>
      <c r="HC161" s="2">
        <f t="shared" si="125"/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>
        <v>18</v>
      </c>
      <c r="B162">
        <v>1</v>
      </c>
      <c r="C162">
        <v>168</v>
      </c>
      <c r="E162" t="s">
        <v>205</v>
      </c>
      <c r="F162" t="s">
        <v>206</v>
      </c>
      <c r="G162" t="s">
        <v>207</v>
      </c>
      <c r="H162" t="s">
        <v>36</v>
      </c>
      <c r="I162">
        <f>I152*J162</f>
        <v>10</v>
      </c>
      <c r="J162">
        <v>100</v>
      </c>
      <c r="K162">
        <v>100</v>
      </c>
      <c r="O162">
        <f t="shared" si="94"/>
        <v>10620.09</v>
      </c>
      <c r="P162">
        <f t="shared" si="131"/>
        <v>10620.09</v>
      </c>
      <c r="Q162">
        <f t="shared" si="133"/>
        <v>0</v>
      </c>
      <c r="R162">
        <f t="shared" si="96"/>
        <v>0</v>
      </c>
      <c r="S162">
        <f t="shared" si="97"/>
        <v>0</v>
      </c>
      <c r="T162">
        <f t="shared" si="98"/>
        <v>0</v>
      </c>
      <c r="U162">
        <f t="shared" si="99"/>
        <v>0</v>
      </c>
      <c r="V162">
        <f t="shared" si="100"/>
        <v>0</v>
      </c>
      <c r="W162">
        <f t="shared" si="101"/>
        <v>0</v>
      </c>
      <c r="X162">
        <f t="shared" si="102"/>
        <v>0</v>
      </c>
      <c r="Y162">
        <f t="shared" si="103"/>
        <v>0</v>
      </c>
      <c r="AA162">
        <v>59209200</v>
      </c>
      <c r="AB162">
        <f t="shared" si="104"/>
        <v>51.28</v>
      </c>
      <c r="AC162">
        <f t="shared" si="105"/>
        <v>51.28</v>
      </c>
      <c r="AD162">
        <f t="shared" si="134"/>
        <v>0</v>
      </c>
      <c r="AE162">
        <f t="shared" si="135"/>
        <v>0</v>
      </c>
      <c r="AF162">
        <f t="shared" si="136"/>
        <v>0</v>
      </c>
      <c r="AG162">
        <f t="shared" si="106"/>
        <v>0</v>
      </c>
      <c r="AH162">
        <f t="shared" si="137"/>
        <v>0</v>
      </c>
      <c r="AI162">
        <f t="shared" si="138"/>
        <v>0</v>
      </c>
      <c r="AJ162">
        <f t="shared" si="107"/>
        <v>0</v>
      </c>
      <c r="AK162">
        <v>51.28</v>
      </c>
      <c r="AL162">
        <v>51.28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109</v>
      </c>
      <c r="AU162">
        <v>61</v>
      </c>
      <c r="AV162">
        <v>1</v>
      </c>
      <c r="AW162">
        <v>1</v>
      </c>
      <c r="AZ162">
        <v>1</v>
      </c>
      <c r="BA162">
        <v>1</v>
      </c>
      <c r="BB162">
        <v>1</v>
      </c>
      <c r="BC162">
        <v>20.71</v>
      </c>
      <c r="BD162" t="s">
        <v>3</v>
      </c>
      <c r="BE162" t="s">
        <v>3</v>
      </c>
      <c r="BF162" t="s">
        <v>3</v>
      </c>
      <c r="BG162" t="s">
        <v>3</v>
      </c>
      <c r="BH162">
        <v>3</v>
      </c>
      <c r="BI162">
        <v>1</v>
      </c>
      <c r="BJ162" t="s">
        <v>208</v>
      </c>
      <c r="BM162">
        <v>21</v>
      </c>
      <c r="BN162">
        <v>58807811</v>
      </c>
      <c r="BO162" t="s">
        <v>206</v>
      </c>
      <c r="BP162">
        <v>1</v>
      </c>
      <c r="BQ162">
        <v>30</v>
      </c>
      <c r="BR162">
        <v>0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 t="s">
        <v>3</v>
      </c>
      <c r="BZ162">
        <v>109</v>
      </c>
      <c r="CA162">
        <v>61</v>
      </c>
      <c r="CB162" t="s">
        <v>3</v>
      </c>
      <c r="CE162">
        <v>30</v>
      </c>
      <c r="CF162">
        <v>0</v>
      </c>
      <c r="CG162">
        <v>0</v>
      </c>
      <c r="CM162">
        <v>0</v>
      </c>
      <c r="CN162" t="s">
        <v>3</v>
      </c>
      <c r="CO162">
        <v>0</v>
      </c>
      <c r="CP162">
        <f t="shared" si="108"/>
        <v>10620.09</v>
      </c>
      <c r="CQ162">
        <f t="shared" si="132"/>
        <v>1062.01</v>
      </c>
      <c r="CR162">
        <f t="shared" si="139"/>
        <v>0</v>
      </c>
      <c r="CS162">
        <f t="shared" si="110"/>
        <v>0</v>
      </c>
      <c r="CT162">
        <f t="shared" si="111"/>
        <v>0</v>
      </c>
      <c r="CU162">
        <f t="shared" si="112"/>
        <v>0</v>
      </c>
      <c r="CV162">
        <f t="shared" si="113"/>
        <v>0</v>
      </c>
      <c r="CW162">
        <f t="shared" si="114"/>
        <v>0</v>
      </c>
      <c r="CX162">
        <f t="shared" si="115"/>
        <v>0</v>
      </c>
      <c r="CY162">
        <f t="shared" si="116"/>
        <v>0</v>
      </c>
      <c r="CZ162">
        <f t="shared" si="117"/>
        <v>0</v>
      </c>
      <c r="DC162" t="s">
        <v>3</v>
      </c>
      <c r="DD162" t="s">
        <v>3</v>
      </c>
      <c r="DE162" t="s">
        <v>3</v>
      </c>
      <c r="DF162" t="s">
        <v>3</v>
      </c>
      <c r="DG162" t="s">
        <v>3</v>
      </c>
      <c r="DH162" t="s">
        <v>3</v>
      </c>
      <c r="DI162" t="s">
        <v>3</v>
      </c>
      <c r="DJ162" t="s">
        <v>3</v>
      </c>
      <c r="DK162" t="s">
        <v>3</v>
      </c>
      <c r="DL162" t="s">
        <v>3</v>
      </c>
      <c r="DM162" t="s">
        <v>3</v>
      </c>
      <c r="DN162">
        <v>0</v>
      </c>
      <c r="DO162">
        <v>0</v>
      </c>
      <c r="DP162">
        <v>1</v>
      </c>
      <c r="DQ162">
        <v>1</v>
      </c>
      <c r="DU162">
        <v>1003</v>
      </c>
      <c r="DV162" t="s">
        <v>36</v>
      </c>
      <c r="DW162" t="s">
        <v>36</v>
      </c>
      <c r="DX162">
        <v>1</v>
      </c>
      <c r="DZ162" t="s">
        <v>3</v>
      </c>
      <c r="EA162" t="s">
        <v>3</v>
      </c>
      <c r="EB162" t="s">
        <v>3</v>
      </c>
      <c r="EC162" t="s">
        <v>3</v>
      </c>
      <c r="EE162">
        <v>58807897</v>
      </c>
      <c r="EF162">
        <v>30</v>
      </c>
      <c r="EG162" t="s">
        <v>29</v>
      </c>
      <c r="EH162">
        <v>0</v>
      </c>
      <c r="EI162" t="s">
        <v>3</v>
      </c>
      <c r="EJ162">
        <v>1</v>
      </c>
      <c r="EK162">
        <v>21</v>
      </c>
      <c r="EL162" t="s">
        <v>30</v>
      </c>
      <c r="EM162" t="s">
        <v>31</v>
      </c>
      <c r="EO162" t="s">
        <v>3</v>
      </c>
      <c r="EQ162">
        <v>0</v>
      </c>
      <c r="ER162">
        <v>51.28</v>
      </c>
      <c r="ES162">
        <v>51.28</v>
      </c>
      <c r="ET162">
        <v>0</v>
      </c>
      <c r="EU162">
        <v>0</v>
      </c>
      <c r="EV162">
        <v>0</v>
      </c>
      <c r="EW162">
        <v>0</v>
      </c>
      <c r="EX162">
        <v>0</v>
      </c>
      <c r="FQ162">
        <v>0</v>
      </c>
      <c r="FR162">
        <v>0</v>
      </c>
      <c r="FS162">
        <v>0</v>
      </c>
      <c r="FX162">
        <v>109</v>
      </c>
      <c r="FY162">
        <v>61</v>
      </c>
      <c r="GA162" t="s">
        <v>3</v>
      </c>
      <c r="GD162">
        <v>1</v>
      </c>
      <c r="GF162">
        <v>-92831099</v>
      </c>
      <c r="GG162">
        <v>2</v>
      </c>
      <c r="GH162">
        <v>1</v>
      </c>
      <c r="GI162">
        <v>2</v>
      </c>
      <c r="GJ162">
        <v>0</v>
      </c>
      <c r="GK162">
        <v>0</v>
      </c>
      <c r="GL162">
        <f t="shared" si="118"/>
        <v>0</v>
      </c>
      <c r="GM162">
        <f t="shared" si="119"/>
        <v>10620.09</v>
      </c>
      <c r="GN162">
        <f t="shared" si="120"/>
        <v>10620.09</v>
      </c>
      <c r="GO162">
        <f t="shared" si="121"/>
        <v>0</v>
      </c>
      <c r="GP162">
        <f t="shared" si="122"/>
        <v>0</v>
      </c>
      <c r="GR162">
        <v>0</v>
      </c>
      <c r="GS162">
        <v>3</v>
      </c>
      <c r="GT162">
        <v>0</v>
      </c>
      <c r="GU162" t="s">
        <v>3</v>
      </c>
      <c r="GV162">
        <f t="shared" si="123"/>
        <v>0</v>
      </c>
      <c r="GW162">
        <v>1</v>
      </c>
      <c r="GX162">
        <f t="shared" si="124"/>
        <v>0</v>
      </c>
      <c r="HA162">
        <v>0</v>
      </c>
      <c r="HB162">
        <v>0</v>
      </c>
      <c r="HC162">
        <f t="shared" si="125"/>
        <v>0</v>
      </c>
      <c r="HE162" t="s">
        <v>3</v>
      </c>
      <c r="HF162" t="s">
        <v>3</v>
      </c>
      <c r="HM162" t="s">
        <v>3</v>
      </c>
      <c r="HN162" t="s">
        <v>3</v>
      </c>
      <c r="HO162" t="s">
        <v>3</v>
      </c>
      <c r="HP162" t="s">
        <v>3</v>
      </c>
      <c r="HQ162" t="s">
        <v>3</v>
      </c>
      <c r="HS162">
        <v>0</v>
      </c>
      <c r="IK162">
        <v>0</v>
      </c>
    </row>
    <row r="163" spans="1:255" x14ac:dyDescent="0.2">
      <c r="A163" s="2">
        <v>17</v>
      </c>
      <c r="B163" s="2">
        <v>1</v>
      </c>
      <c r="C163" s="2"/>
      <c r="D163" s="2"/>
      <c r="E163" s="2" t="s">
        <v>209</v>
      </c>
      <c r="F163" s="2" t="s">
        <v>210</v>
      </c>
      <c r="G163" s="2" t="s">
        <v>211</v>
      </c>
      <c r="H163" s="2" t="s">
        <v>49</v>
      </c>
      <c r="I163" s="2">
        <v>1</v>
      </c>
      <c r="J163" s="2">
        <v>0</v>
      </c>
      <c r="K163" s="2">
        <v>1</v>
      </c>
      <c r="L163" s="2"/>
      <c r="M163" s="2"/>
      <c r="N163" s="2"/>
      <c r="O163" s="2">
        <f t="shared" si="94"/>
        <v>279.67</v>
      </c>
      <c r="P163" s="2">
        <f t="shared" si="131"/>
        <v>279.67</v>
      </c>
      <c r="Q163" s="2">
        <f t="shared" si="133"/>
        <v>0</v>
      </c>
      <c r="R163" s="2">
        <f t="shared" si="96"/>
        <v>0</v>
      </c>
      <c r="S163" s="2">
        <f t="shared" si="97"/>
        <v>0</v>
      </c>
      <c r="T163" s="2">
        <f t="shared" si="98"/>
        <v>0</v>
      </c>
      <c r="U163" s="2">
        <f t="shared" si="99"/>
        <v>0</v>
      </c>
      <c r="V163" s="2">
        <f t="shared" si="100"/>
        <v>0</v>
      </c>
      <c r="W163" s="2">
        <f t="shared" si="101"/>
        <v>0</v>
      </c>
      <c r="X163" s="2">
        <f t="shared" si="102"/>
        <v>0</v>
      </c>
      <c r="Y163" s="2">
        <f t="shared" si="103"/>
        <v>0</v>
      </c>
      <c r="Z163" s="2"/>
      <c r="AA163" s="2">
        <v>59209203</v>
      </c>
      <c r="AB163" s="2">
        <f t="shared" si="104"/>
        <v>279.67</v>
      </c>
      <c r="AC163" s="2">
        <f t="shared" si="105"/>
        <v>279.67</v>
      </c>
      <c r="AD163" s="2">
        <f t="shared" si="134"/>
        <v>0</v>
      </c>
      <c r="AE163" s="2">
        <f t="shared" si="135"/>
        <v>0</v>
      </c>
      <c r="AF163" s="2">
        <f t="shared" si="136"/>
        <v>0</v>
      </c>
      <c r="AG163" s="2">
        <f t="shared" si="106"/>
        <v>0</v>
      </c>
      <c r="AH163" s="2">
        <f t="shared" si="137"/>
        <v>0</v>
      </c>
      <c r="AI163" s="2">
        <f t="shared" si="138"/>
        <v>0</v>
      </c>
      <c r="AJ163" s="2">
        <f t="shared" si="107"/>
        <v>0</v>
      </c>
      <c r="AK163" s="2">
        <v>279.67</v>
      </c>
      <c r="AL163" s="2">
        <v>279.67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109</v>
      </c>
      <c r="AU163" s="2">
        <v>61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1</v>
      </c>
      <c r="BJ163" s="2" t="s">
        <v>212</v>
      </c>
      <c r="BK163" s="2"/>
      <c r="BL163" s="2"/>
      <c r="BM163" s="2">
        <v>21</v>
      </c>
      <c r="BN163" s="2">
        <v>0</v>
      </c>
      <c r="BO163" s="2" t="s">
        <v>3</v>
      </c>
      <c r="BP163" s="2">
        <v>0</v>
      </c>
      <c r="BQ163" s="2">
        <v>30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109</v>
      </c>
      <c r="CA163" s="2">
        <v>61</v>
      </c>
      <c r="CB163" s="2" t="s">
        <v>3</v>
      </c>
      <c r="CC163" s="2"/>
      <c r="CD163" s="2"/>
      <c r="CE163" s="2">
        <v>30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3</v>
      </c>
      <c r="CO163" s="2">
        <v>0</v>
      </c>
      <c r="CP163" s="2">
        <f t="shared" si="108"/>
        <v>279.67</v>
      </c>
      <c r="CQ163" s="2">
        <f t="shared" si="132"/>
        <v>279.67</v>
      </c>
      <c r="CR163" s="2">
        <f t="shared" si="139"/>
        <v>0</v>
      </c>
      <c r="CS163" s="2">
        <f t="shared" si="110"/>
        <v>0</v>
      </c>
      <c r="CT163" s="2">
        <f t="shared" si="111"/>
        <v>0</v>
      </c>
      <c r="CU163" s="2">
        <f t="shared" si="112"/>
        <v>0</v>
      </c>
      <c r="CV163" s="2">
        <f t="shared" si="113"/>
        <v>0</v>
      </c>
      <c r="CW163" s="2">
        <f t="shared" si="114"/>
        <v>0</v>
      </c>
      <c r="CX163" s="2">
        <f t="shared" si="115"/>
        <v>0</v>
      </c>
      <c r="CY163" s="2">
        <f t="shared" si="116"/>
        <v>0</v>
      </c>
      <c r="CZ163" s="2">
        <f t="shared" si="117"/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1010</v>
      </c>
      <c r="DV163" s="2" t="s">
        <v>49</v>
      </c>
      <c r="DW163" s="2" t="s">
        <v>49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58807897</v>
      </c>
      <c r="EF163" s="2">
        <v>30</v>
      </c>
      <c r="EG163" s="2" t="s">
        <v>29</v>
      </c>
      <c r="EH163" s="2">
        <v>0</v>
      </c>
      <c r="EI163" s="2" t="s">
        <v>3</v>
      </c>
      <c r="EJ163" s="2">
        <v>1</v>
      </c>
      <c r="EK163" s="2">
        <v>21</v>
      </c>
      <c r="EL163" s="2" t="s">
        <v>30</v>
      </c>
      <c r="EM163" s="2" t="s">
        <v>31</v>
      </c>
      <c r="EN163" s="2"/>
      <c r="EO163" s="2" t="s">
        <v>3</v>
      </c>
      <c r="EP163" s="2"/>
      <c r="EQ163" s="2">
        <v>0</v>
      </c>
      <c r="ER163" s="2">
        <v>279.67</v>
      </c>
      <c r="ES163" s="2">
        <v>279.67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109</v>
      </c>
      <c r="FY163" s="2">
        <v>61</v>
      </c>
      <c r="FZ163" s="2"/>
      <c r="GA163" s="2" t="s">
        <v>3</v>
      </c>
      <c r="GB163" s="2"/>
      <c r="GC163" s="2"/>
      <c r="GD163" s="2">
        <v>1</v>
      </c>
      <c r="GE163" s="2"/>
      <c r="GF163" s="2">
        <v>-94298429</v>
      </c>
      <c r="GG163" s="2">
        <v>2</v>
      </c>
      <c r="GH163" s="2">
        <v>1</v>
      </c>
      <c r="GI163" s="2">
        <v>-2</v>
      </c>
      <c r="GJ163" s="2">
        <v>0</v>
      </c>
      <c r="GK163" s="2">
        <v>0</v>
      </c>
      <c r="GL163" s="2">
        <f t="shared" si="118"/>
        <v>0</v>
      </c>
      <c r="GM163" s="2">
        <f t="shared" si="119"/>
        <v>279.67</v>
      </c>
      <c r="GN163" s="2">
        <f t="shared" si="120"/>
        <v>279.67</v>
      </c>
      <c r="GO163" s="2">
        <f t="shared" si="121"/>
        <v>0</v>
      </c>
      <c r="GP163" s="2">
        <f t="shared" si="122"/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si="123"/>
        <v>0</v>
      </c>
      <c r="GW163" s="2">
        <v>1</v>
      </c>
      <c r="GX163" s="2">
        <f t="shared" si="124"/>
        <v>0</v>
      </c>
      <c r="GY163" s="2"/>
      <c r="GZ163" s="2"/>
      <c r="HA163" s="2">
        <v>0</v>
      </c>
      <c r="HB163" s="2">
        <v>0</v>
      </c>
      <c r="HC163" s="2">
        <f t="shared" si="125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>
        <v>17</v>
      </c>
      <c r="B164">
        <v>1</v>
      </c>
      <c r="E164" t="s">
        <v>209</v>
      </c>
      <c r="F164" t="s">
        <v>210</v>
      </c>
      <c r="G164" t="s">
        <v>211</v>
      </c>
      <c r="H164" t="s">
        <v>49</v>
      </c>
      <c r="I164">
        <v>1</v>
      </c>
      <c r="J164">
        <v>0</v>
      </c>
      <c r="K164">
        <v>1</v>
      </c>
      <c r="O164">
        <f t="shared" si="94"/>
        <v>1747.94</v>
      </c>
      <c r="P164">
        <f t="shared" si="131"/>
        <v>1747.94</v>
      </c>
      <c r="Q164">
        <f t="shared" si="133"/>
        <v>0</v>
      </c>
      <c r="R164">
        <f t="shared" si="96"/>
        <v>0</v>
      </c>
      <c r="S164">
        <f t="shared" si="97"/>
        <v>0</v>
      </c>
      <c r="T164">
        <f t="shared" si="98"/>
        <v>0</v>
      </c>
      <c r="U164">
        <f t="shared" si="99"/>
        <v>0</v>
      </c>
      <c r="V164">
        <f t="shared" si="100"/>
        <v>0</v>
      </c>
      <c r="W164">
        <f t="shared" si="101"/>
        <v>0</v>
      </c>
      <c r="X164">
        <f t="shared" si="102"/>
        <v>0</v>
      </c>
      <c r="Y164">
        <f t="shared" si="103"/>
        <v>0</v>
      </c>
      <c r="AA164">
        <v>59209200</v>
      </c>
      <c r="AB164">
        <f t="shared" si="104"/>
        <v>279.67</v>
      </c>
      <c r="AC164">
        <f t="shared" si="105"/>
        <v>279.67</v>
      </c>
      <c r="AD164">
        <f t="shared" si="134"/>
        <v>0</v>
      </c>
      <c r="AE164">
        <f t="shared" si="135"/>
        <v>0</v>
      </c>
      <c r="AF164">
        <f t="shared" si="136"/>
        <v>0</v>
      </c>
      <c r="AG164">
        <f t="shared" si="106"/>
        <v>0</v>
      </c>
      <c r="AH164">
        <f t="shared" si="137"/>
        <v>0</v>
      </c>
      <c r="AI164">
        <f t="shared" si="138"/>
        <v>0</v>
      </c>
      <c r="AJ164">
        <f t="shared" si="107"/>
        <v>0</v>
      </c>
      <c r="AK164">
        <v>279.67</v>
      </c>
      <c r="AL164">
        <v>279.67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109</v>
      </c>
      <c r="AU164">
        <v>61</v>
      </c>
      <c r="AV164">
        <v>1</v>
      </c>
      <c r="AW164">
        <v>1</v>
      </c>
      <c r="AZ164">
        <v>1</v>
      </c>
      <c r="BA164">
        <v>1</v>
      </c>
      <c r="BB164">
        <v>1</v>
      </c>
      <c r="BC164">
        <v>6.25</v>
      </c>
      <c r="BD164" t="s">
        <v>3</v>
      </c>
      <c r="BE164" t="s">
        <v>3</v>
      </c>
      <c r="BF164" t="s">
        <v>3</v>
      </c>
      <c r="BG164" t="s">
        <v>3</v>
      </c>
      <c r="BH164">
        <v>3</v>
      </c>
      <c r="BI164">
        <v>1</v>
      </c>
      <c r="BJ164" t="s">
        <v>212</v>
      </c>
      <c r="BM164">
        <v>21</v>
      </c>
      <c r="BN164">
        <v>0</v>
      </c>
      <c r="BO164" t="s">
        <v>210</v>
      </c>
      <c r="BP164">
        <v>1</v>
      </c>
      <c r="BQ164">
        <v>30</v>
      </c>
      <c r="BR164">
        <v>0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 t="s">
        <v>3</v>
      </c>
      <c r="BZ164">
        <v>109</v>
      </c>
      <c r="CA164">
        <v>61</v>
      </c>
      <c r="CB164" t="s">
        <v>3</v>
      </c>
      <c r="CE164">
        <v>30</v>
      </c>
      <c r="CF164">
        <v>0</v>
      </c>
      <c r="CG164">
        <v>0</v>
      </c>
      <c r="CM164">
        <v>0</v>
      </c>
      <c r="CN164" t="s">
        <v>3</v>
      </c>
      <c r="CO164">
        <v>0</v>
      </c>
      <c r="CP164">
        <f t="shared" si="108"/>
        <v>1747.94</v>
      </c>
      <c r="CQ164">
        <f t="shared" si="132"/>
        <v>1747.94</v>
      </c>
      <c r="CR164">
        <f t="shared" si="139"/>
        <v>0</v>
      </c>
      <c r="CS164">
        <f t="shared" si="110"/>
        <v>0</v>
      </c>
      <c r="CT164">
        <f t="shared" si="111"/>
        <v>0</v>
      </c>
      <c r="CU164">
        <f t="shared" si="112"/>
        <v>0</v>
      </c>
      <c r="CV164">
        <f t="shared" si="113"/>
        <v>0</v>
      </c>
      <c r="CW164">
        <f t="shared" si="114"/>
        <v>0</v>
      </c>
      <c r="CX164">
        <f t="shared" si="115"/>
        <v>0</v>
      </c>
      <c r="CY164">
        <f t="shared" si="116"/>
        <v>0</v>
      </c>
      <c r="CZ164">
        <f t="shared" si="117"/>
        <v>0</v>
      </c>
      <c r="DC164" t="s">
        <v>3</v>
      </c>
      <c r="DD164" t="s">
        <v>3</v>
      </c>
      <c r="DE164" t="s">
        <v>3</v>
      </c>
      <c r="DF164" t="s">
        <v>3</v>
      </c>
      <c r="DG164" t="s">
        <v>3</v>
      </c>
      <c r="DH164" t="s">
        <v>3</v>
      </c>
      <c r="DI164" t="s">
        <v>3</v>
      </c>
      <c r="DJ164" t="s">
        <v>3</v>
      </c>
      <c r="DK164" t="s">
        <v>3</v>
      </c>
      <c r="DL164" t="s">
        <v>3</v>
      </c>
      <c r="DM164" t="s">
        <v>3</v>
      </c>
      <c r="DN164">
        <v>0</v>
      </c>
      <c r="DO164">
        <v>0</v>
      </c>
      <c r="DP164">
        <v>1</v>
      </c>
      <c r="DQ164">
        <v>1</v>
      </c>
      <c r="DU164">
        <v>1010</v>
      </c>
      <c r="DV164" t="s">
        <v>49</v>
      </c>
      <c r="DW164" t="s">
        <v>49</v>
      </c>
      <c r="DX164">
        <v>1</v>
      </c>
      <c r="DZ164" t="s">
        <v>3</v>
      </c>
      <c r="EA164" t="s">
        <v>3</v>
      </c>
      <c r="EB164" t="s">
        <v>3</v>
      </c>
      <c r="EC164" t="s">
        <v>3</v>
      </c>
      <c r="EE164">
        <v>58807897</v>
      </c>
      <c r="EF164">
        <v>30</v>
      </c>
      <c r="EG164" t="s">
        <v>29</v>
      </c>
      <c r="EH164">
        <v>0</v>
      </c>
      <c r="EI164" t="s">
        <v>3</v>
      </c>
      <c r="EJ164">
        <v>1</v>
      </c>
      <c r="EK164">
        <v>21</v>
      </c>
      <c r="EL164" t="s">
        <v>30</v>
      </c>
      <c r="EM164" t="s">
        <v>31</v>
      </c>
      <c r="EO164" t="s">
        <v>3</v>
      </c>
      <c r="EQ164">
        <v>0</v>
      </c>
      <c r="ER164">
        <v>279.67</v>
      </c>
      <c r="ES164">
        <v>279.67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FQ164">
        <v>0</v>
      </c>
      <c r="FR164">
        <v>0</v>
      </c>
      <c r="FS164">
        <v>0</v>
      </c>
      <c r="FX164">
        <v>109</v>
      </c>
      <c r="FY164">
        <v>61</v>
      </c>
      <c r="GA164" t="s">
        <v>3</v>
      </c>
      <c r="GD164">
        <v>1</v>
      </c>
      <c r="GF164">
        <v>-94298429</v>
      </c>
      <c r="GG164">
        <v>2</v>
      </c>
      <c r="GH164">
        <v>1</v>
      </c>
      <c r="GI164">
        <v>2</v>
      </c>
      <c r="GJ164">
        <v>0</v>
      </c>
      <c r="GK164">
        <v>0</v>
      </c>
      <c r="GL164">
        <f t="shared" si="118"/>
        <v>0</v>
      </c>
      <c r="GM164">
        <f t="shared" si="119"/>
        <v>1747.94</v>
      </c>
      <c r="GN164">
        <f t="shared" si="120"/>
        <v>1747.94</v>
      </c>
      <c r="GO164">
        <f t="shared" si="121"/>
        <v>0</v>
      </c>
      <c r="GP164">
        <f t="shared" si="122"/>
        <v>0</v>
      </c>
      <c r="GR164">
        <v>0</v>
      </c>
      <c r="GS164">
        <v>3</v>
      </c>
      <c r="GT164">
        <v>0</v>
      </c>
      <c r="GU164" t="s">
        <v>3</v>
      </c>
      <c r="GV164">
        <f t="shared" si="123"/>
        <v>0</v>
      </c>
      <c r="GW164">
        <v>1</v>
      </c>
      <c r="GX164">
        <f t="shared" si="124"/>
        <v>0</v>
      </c>
      <c r="HA164">
        <v>0</v>
      </c>
      <c r="HB164">
        <v>0</v>
      </c>
      <c r="HC164">
        <f t="shared" si="125"/>
        <v>0</v>
      </c>
      <c r="HE164" t="s">
        <v>3</v>
      </c>
      <c r="HF164" t="s">
        <v>3</v>
      </c>
      <c r="HM164" t="s">
        <v>3</v>
      </c>
      <c r="HN164" t="s">
        <v>3</v>
      </c>
      <c r="HO164" t="s">
        <v>3</v>
      </c>
      <c r="HP164" t="s">
        <v>3</v>
      </c>
      <c r="HQ164" t="s">
        <v>3</v>
      </c>
      <c r="HS164">
        <v>0</v>
      </c>
      <c r="IK164">
        <v>0</v>
      </c>
    </row>
    <row r="165" spans="1:255" x14ac:dyDescent="0.2">
      <c r="A165" s="2">
        <v>17</v>
      </c>
      <c r="B165" s="2">
        <v>1</v>
      </c>
      <c r="C165" s="2">
        <f>ROW(SmtRes!A179)</f>
        <v>179</v>
      </c>
      <c r="D165" s="2">
        <f>ROW(EtalonRes!A184)</f>
        <v>184</v>
      </c>
      <c r="E165" s="2" t="s">
        <v>3</v>
      </c>
      <c r="F165" s="2" t="s">
        <v>161</v>
      </c>
      <c r="G165" s="2" t="s">
        <v>162</v>
      </c>
      <c r="H165" s="2" t="s">
        <v>163</v>
      </c>
      <c r="I165" s="2">
        <f>ROUND(ROUND(1,4)*0,9)</f>
        <v>0</v>
      </c>
      <c r="J165" s="2">
        <v>0</v>
      </c>
      <c r="K165" s="2">
        <f>ROUND(ROUND(1,4)*0,9)</f>
        <v>0</v>
      </c>
      <c r="L165" s="2"/>
      <c r="M165" s="2"/>
      <c r="N165" s="2"/>
      <c r="O165" s="2">
        <f t="shared" si="94"/>
        <v>0</v>
      </c>
      <c r="P165" s="2">
        <f t="shared" si="131"/>
        <v>0</v>
      </c>
      <c r="Q165" s="2">
        <f>(ROUND((ROUND(((((ET165*1.25)*1.1))*AV165*I165),2)*BB165),2)+ROUND((ROUND(((AE165-(((EU165*1.25)*1.1)))*AV165*I165),2)*BS165),2))</f>
        <v>0</v>
      </c>
      <c r="R165" s="2">
        <f t="shared" si="96"/>
        <v>0</v>
      </c>
      <c r="S165" s="2">
        <f t="shared" si="97"/>
        <v>0</v>
      </c>
      <c r="T165" s="2">
        <f t="shared" si="98"/>
        <v>0</v>
      </c>
      <c r="U165" s="2">
        <f t="shared" si="99"/>
        <v>0</v>
      </c>
      <c r="V165" s="2">
        <f t="shared" si="100"/>
        <v>0</v>
      </c>
      <c r="W165" s="2">
        <f t="shared" si="101"/>
        <v>0</v>
      </c>
      <c r="X165" s="2">
        <f t="shared" si="102"/>
        <v>0</v>
      </c>
      <c r="Y165" s="2">
        <f t="shared" si="103"/>
        <v>0</v>
      </c>
      <c r="Z165" s="2"/>
      <c r="AA165" s="2">
        <v>-1</v>
      </c>
      <c r="AB165" s="2">
        <f t="shared" si="104"/>
        <v>49.641100000000002</v>
      </c>
      <c r="AC165" s="2">
        <f t="shared" si="105"/>
        <v>21.81</v>
      </c>
      <c r="AD165" s="2">
        <f>ROUND((((((ET165*1.25)*1.1))-(((EU165*1.25)*1.1)))+AE165),6)</f>
        <v>5.7062499999999998</v>
      </c>
      <c r="AE165" s="2">
        <f>ROUND((((EU165*1.25)*1.1)),6)</f>
        <v>0.34375</v>
      </c>
      <c r="AF165" s="2">
        <f>ROUND((((EV165*1.15)*1.1)),6)</f>
        <v>22.124849999999999</v>
      </c>
      <c r="AG165" s="2">
        <f t="shared" si="106"/>
        <v>0</v>
      </c>
      <c r="AH165" s="2">
        <f>(((EW165*1.15)*1.1))</f>
        <v>1.85955</v>
      </c>
      <c r="AI165" s="2">
        <f>(((EX165*1.25)*1.1))</f>
        <v>0</v>
      </c>
      <c r="AJ165" s="2">
        <f t="shared" si="107"/>
        <v>0</v>
      </c>
      <c r="AK165" s="2">
        <v>43.45</v>
      </c>
      <c r="AL165" s="2">
        <v>21.81</v>
      </c>
      <c r="AM165" s="2">
        <v>4.1500000000000004</v>
      </c>
      <c r="AN165" s="2">
        <v>0.25</v>
      </c>
      <c r="AO165" s="2">
        <v>17.489999999999998</v>
      </c>
      <c r="AP165" s="2">
        <v>0</v>
      </c>
      <c r="AQ165" s="2">
        <v>1.47</v>
      </c>
      <c r="AR165" s="2">
        <v>0</v>
      </c>
      <c r="AS165" s="2">
        <v>0</v>
      </c>
      <c r="AT165" s="2">
        <v>109</v>
      </c>
      <c r="AU165" s="2">
        <v>61</v>
      </c>
      <c r="AV165" s="2">
        <v>1.0669999999999999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1</v>
      </c>
      <c r="BJ165" s="2" t="s">
        <v>164</v>
      </c>
      <c r="BK165" s="2"/>
      <c r="BL165" s="2"/>
      <c r="BM165" s="2">
        <v>21</v>
      </c>
      <c r="BN165" s="2">
        <v>58807811</v>
      </c>
      <c r="BO165" s="2" t="s">
        <v>161</v>
      </c>
      <c r="BP165" s="2">
        <v>1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109</v>
      </c>
      <c r="CA165" s="2">
        <v>61</v>
      </c>
      <c r="CB165" s="2" t="s">
        <v>3</v>
      </c>
      <c r="CC165" s="2"/>
      <c r="CD165" s="2"/>
      <c r="CE165" s="2">
        <v>30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865</v>
      </c>
      <c r="CO165" s="2">
        <v>0</v>
      </c>
      <c r="CP165" s="2">
        <f t="shared" si="108"/>
        <v>0</v>
      </c>
      <c r="CQ165" s="2">
        <f t="shared" si="132"/>
        <v>21.81</v>
      </c>
      <c r="CR165" s="2">
        <f>(ROUND((ROUND(((((ET165*1.25)*1.1))*AV165*1),2)*BB165),2)+ROUND((ROUND(((AE165-(((EU165*1.25)*1.1)))*AV165*1),2)*BS165),2))</f>
        <v>6.09</v>
      </c>
      <c r="CS165" s="2">
        <f t="shared" si="110"/>
        <v>0.37</v>
      </c>
      <c r="CT165" s="2">
        <f t="shared" si="111"/>
        <v>23.61</v>
      </c>
      <c r="CU165" s="2">
        <f t="shared" si="112"/>
        <v>0</v>
      </c>
      <c r="CV165" s="2">
        <f t="shared" si="113"/>
        <v>1.98413985</v>
      </c>
      <c r="CW165" s="2">
        <f t="shared" si="114"/>
        <v>0</v>
      </c>
      <c r="CX165" s="2">
        <f t="shared" si="115"/>
        <v>0</v>
      </c>
      <c r="CY165" s="2">
        <f t="shared" si="116"/>
        <v>0</v>
      </c>
      <c r="CZ165" s="2">
        <f t="shared" si="117"/>
        <v>0</v>
      </c>
      <c r="DA165" s="2"/>
      <c r="DB165" s="2">
        <v>37</v>
      </c>
      <c r="DC165" s="2" t="s">
        <v>3</v>
      </c>
      <c r="DD165" s="2" t="s">
        <v>3</v>
      </c>
      <c r="DE165" s="2" t="s">
        <v>27</v>
      </c>
      <c r="DF165" s="2" t="s">
        <v>27</v>
      </c>
      <c r="DG165" s="2" t="s">
        <v>28</v>
      </c>
      <c r="DH165" s="2" t="s">
        <v>3</v>
      </c>
      <c r="DI165" s="2" t="s">
        <v>28</v>
      </c>
      <c r="DJ165" s="2" t="s">
        <v>27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163</v>
      </c>
      <c r="DW165" s="2" t="s">
        <v>163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58807897</v>
      </c>
      <c r="EF165" s="2">
        <v>30</v>
      </c>
      <c r="EG165" s="2" t="s">
        <v>29</v>
      </c>
      <c r="EH165" s="2">
        <v>0</v>
      </c>
      <c r="EI165" s="2" t="s">
        <v>3</v>
      </c>
      <c r="EJ165" s="2">
        <v>1</v>
      </c>
      <c r="EK165" s="2">
        <v>21</v>
      </c>
      <c r="EL165" s="2" t="s">
        <v>30</v>
      </c>
      <c r="EM165" s="2" t="s">
        <v>31</v>
      </c>
      <c r="EN165" s="2"/>
      <c r="EO165" s="2" t="s">
        <v>32</v>
      </c>
      <c r="EP165" s="2"/>
      <c r="EQ165" s="2">
        <v>1024</v>
      </c>
      <c r="ER165" s="2">
        <v>43.45</v>
      </c>
      <c r="ES165" s="2">
        <v>21.81</v>
      </c>
      <c r="ET165" s="2">
        <v>4.1500000000000004</v>
      </c>
      <c r="EU165" s="2">
        <v>0.25</v>
      </c>
      <c r="EV165" s="2">
        <v>17.489999999999998</v>
      </c>
      <c r="EW165" s="2">
        <v>1.47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109</v>
      </c>
      <c r="FY165" s="2">
        <v>61</v>
      </c>
      <c r="FZ165" s="2"/>
      <c r="GA165" s="2" t="s">
        <v>3</v>
      </c>
      <c r="GB165" s="2"/>
      <c r="GC165" s="2"/>
      <c r="GD165" s="2">
        <v>1</v>
      </c>
      <c r="GE165" s="2"/>
      <c r="GF165" s="2">
        <v>752751470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si="118"/>
        <v>0</v>
      </c>
      <c r="GM165" s="2">
        <f t="shared" si="119"/>
        <v>0</v>
      </c>
      <c r="GN165" s="2">
        <f t="shared" si="120"/>
        <v>0</v>
      </c>
      <c r="GO165" s="2">
        <f t="shared" si="121"/>
        <v>0</v>
      </c>
      <c r="GP165" s="2">
        <f t="shared" si="122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123"/>
        <v>0</v>
      </c>
      <c r="GW165" s="2">
        <v>1</v>
      </c>
      <c r="GX165" s="2">
        <f t="shared" si="124"/>
        <v>0</v>
      </c>
      <c r="GY165" s="2"/>
      <c r="GZ165" s="2"/>
      <c r="HA165" s="2">
        <v>0</v>
      </c>
      <c r="HB165" s="2">
        <v>0</v>
      </c>
      <c r="HC165" s="2">
        <f t="shared" si="125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>
        <v>17</v>
      </c>
      <c r="B166">
        <v>1</v>
      </c>
      <c r="C166">
        <f>ROW(SmtRes!A186)</f>
        <v>186</v>
      </c>
      <c r="D166">
        <f>ROW(EtalonRes!A192)</f>
        <v>192</v>
      </c>
      <c r="E166" t="s">
        <v>3</v>
      </c>
      <c r="F166" t="s">
        <v>161</v>
      </c>
      <c r="G166" t="s">
        <v>162</v>
      </c>
      <c r="H166" t="s">
        <v>163</v>
      </c>
      <c r="I166">
        <f>ROUND(ROUND(1,4)*0,9)</f>
        <v>0</v>
      </c>
      <c r="J166">
        <v>0</v>
      </c>
      <c r="K166">
        <f>ROUND(ROUND(1,4)*0,9)</f>
        <v>0</v>
      </c>
      <c r="O166">
        <f t="shared" si="94"/>
        <v>0</v>
      </c>
      <c r="P166">
        <f t="shared" si="131"/>
        <v>0</v>
      </c>
      <c r="Q166">
        <f>(ROUND((ROUND(((((ET166*1.25)*1.1))*AV166*I166),2)*BB166),2)+ROUND((ROUND(((AE166-(((EU166*1.25)*1.1)))*AV166*I166),2)*BS166),2))</f>
        <v>0</v>
      </c>
      <c r="R166">
        <f t="shared" si="96"/>
        <v>0</v>
      </c>
      <c r="S166">
        <f t="shared" si="97"/>
        <v>0</v>
      </c>
      <c r="T166">
        <f t="shared" si="98"/>
        <v>0</v>
      </c>
      <c r="U166">
        <f t="shared" si="99"/>
        <v>0</v>
      </c>
      <c r="V166">
        <f t="shared" si="100"/>
        <v>0</v>
      </c>
      <c r="W166">
        <f t="shared" si="101"/>
        <v>0</v>
      </c>
      <c r="X166">
        <f t="shared" si="102"/>
        <v>0</v>
      </c>
      <c r="Y166">
        <f t="shared" si="103"/>
        <v>0</v>
      </c>
      <c r="AA166">
        <v>-1</v>
      </c>
      <c r="AB166">
        <f t="shared" si="104"/>
        <v>49.641100000000002</v>
      </c>
      <c r="AC166">
        <f t="shared" si="105"/>
        <v>21.81</v>
      </c>
      <c r="AD166">
        <f>ROUND((((((ET166*1.25)*1.1))-(((EU166*1.25)*1.1)))+AE166),6)</f>
        <v>5.7062499999999998</v>
      </c>
      <c r="AE166">
        <f>ROUND((((EU166*1.25)*1.1)),6)</f>
        <v>0.34375</v>
      </c>
      <c r="AF166">
        <f>ROUND((((EV166*1.15)*1.1)),6)</f>
        <v>22.124849999999999</v>
      </c>
      <c r="AG166">
        <f t="shared" si="106"/>
        <v>0</v>
      </c>
      <c r="AH166">
        <f>(((EW166*1.15)*1.1))</f>
        <v>1.85955</v>
      </c>
      <c r="AI166">
        <f>(((EX166*1.25)*1.1))</f>
        <v>0</v>
      </c>
      <c r="AJ166">
        <f t="shared" si="107"/>
        <v>0</v>
      </c>
      <c r="AK166">
        <v>43.45</v>
      </c>
      <c r="AL166">
        <v>21.81</v>
      </c>
      <c r="AM166">
        <v>4.1500000000000004</v>
      </c>
      <c r="AN166">
        <v>0.25</v>
      </c>
      <c r="AO166">
        <v>17.489999999999998</v>
      </c>
      <c r="AP166">
        <v>0</v>
      </c>
      <c r="AQ166">
        <v>1.47</v>
      </c>
      <c r="AR166">
        <v>0</v>
      </c>
      <c r="AS166">
        <v>0</v>
      </c>
      <c r="AT166">
        <v>109</v>
      </c>
      <c r="AU166">
        <v>61</v>
      </c>
      <c r="AV166">
        <v>1.0669999999999999</v>
      </c>
      <c r="AW166">
        <v>1</v>
      </c>
      <c r="AZ166">
        <v>1</v>
      </c>
      <c r="BA166">
        <v>54.99</v>
      </c>
      <c r="BB166">
        <v>13.44</v>
      </c>
      <c r="BC166">
        <v>8.42</v>
      </c>
      <c r="BD166" t="s">
        <v>3</v>
      </c>
      <c r="BE166" t="s">
        <v>3</v>
      </c>
      <c r="BF166" t="s">
        <v>3</v>
      </c>
      <c r="BG166" t="s">
        <v>3</v>
      </c>
      <c r="BH166">
        <v>0</v>
      </c>
      <c r="BI166">
        <v>1</v>
      </c>
      <c r="BJ166" t="s">
        <v>164</v>
      </c>
      <c r="BM166">
        <v>21</v>
      </c>
      <c r="BN166">
        <v>58807811</v>
      </c>
      <c r="BO166" t="s">
        <v>161</v>
      </c>
      <c r="BP166">
        <v>1</v>
      </c>
      <c r="BQ166">
        <v>30</v>
      </c>
      <c r="BR166">
        <v>0</v>
      </c>
      <c r="BS166">
        <v>54.99</v>
      </c>
      <c r="BT166">
        <v>1</v>
      </c>
      <c r="BU166">
        <v>1</v>
      </c>
      <c r="BV166">
        <v>1</v>
      </c>
      <c r="BW166">
        <v>1</v>
      </c>
      <c r="BX166">
        <v>1</v>
      </c>
      <c r="BY166" t="s">
        <v>3</v>
      </c>
      <c r="BZ166">
        <v>109</v>
      </c>
      <c r="CA166">
        <v>61</v>
      </c>
      <c r="CB166" t="s">
        <v>3</v>
      </c>
      <c r="CE166">
        <v>30</v>
      </c>
      <c r="CF166">
        <v>0</v>
      </c>
      <c r="CG166">
        <v>0</v>
      </c>
      <c r="CM166">
        <v>0</v>
      </c>
      <c r="CN166" t="s">
        <v>865</v>
      </c>
      <c r="CO166">
        <v>0</v>
      </c>
      <c r="CP166">
        <f t="shared" si="108"/>
        <v>0</v>
      </c>
      <c r="CQ166">
        <f t="shared" si="132"/>
        <v>183.64</v>
      </c>
      <c r="CR166">
        <f>(ROUND((ROUND(((((ET166*1.25)*1.1))*AV166*1),2)*BB166),2)+ROUND((ROUND(((AE166-(((EU166*1.25)*1.1)))*AV166*1),2)*BS166),2))</f>
        <v>81.849999999999994</v>
      </c>
      <c r="CS166">
        <f t="shared" si="110"/>
        <v>20.350000000000001</v>
      </c>
      <c r="CT166">
        <f t="shared" si="111"/>
        <v>1298.31</v>
      </c>
      <c r="CU166">
        <f t="shared" si="112"/>
        <v>0</v>
      </c>
      <c r="CV166">
        <f t="shared" si="113"/>
        <v>1.98413985</v>
      </c>
      <c r="CW166">
        <f t="shared" si="114"/>
        <v>0</v>
      </c>
      <c r="CX166">
        <f t="shared" si="115"/>
        <v>0</v>
      </c>
      <c r="CY166">
        <f t="shared" si="116"/>
        <v>0</v>
      </c>
      <c r="CZ166">
        <f t="shared" si="117"/>
        <v>0</v>
      </c>
      <c r="DB166">
        <v>39</v>
      </c>
      <c r="DC166" t="s">
        <v>3</v>
      </c>
      <c r="DD166" t="s">
        <v>3</v>
      </c>
      <c r="DE166" t="s">
        <v>27</v>
      </c>
      <c r="DF166" t="s">
        <v>27</v>
      </c>
      <c r="DG166" t="s">
        <v>28</v>
      </c>
      <c r="DH166" t="s">
        <v>3</v>
      </c>
      <c r="DI166" t="s">
        <v>28</v>
      </c>
      <c r="DJ166" t="s">
        <v>27</v>
      </c>
      <c r="DK166" t="s">
        <v>3</v>
      </c>
      <c r="DL166" t="s">
        <v>3</v>
      </c>
      <c r="DM166" t="s">
        <v>3</v>
      </c>
      <c r="DN166">
        <v>0</v>
      </c>
      <c r="DO166">
        <v>0</v>
      </c>
      <c r="DP166">
        <v>1</v>
      </c>
      <c r="DQ166">
        <v>1</v>
      </c>
      <c r="DU166">
        <v>1013</v>
      </c>
      <c r="DV166" t="s">
        <v>163</v>
      </c>
      <c r="DW166" t="s">
        <v>163</v>
      </c>
      <c r="DX166">
        <v>1</v>
      </c>
      <c r="DZ166" t="s">
        <v>3</v>
      </c>
      <c r="EA166" t="s">
        <v>3</v>
      </c>
      <c r="EB166" t="s">
        <v>3</v>
      </c>
      <c r="EC166" t="s">
        <v>3</v>
      </c>
      <c r="EE166">
        <v>58807897</v>
      </c>
      <c r="EF166">
        <v>30</v>
      </c>
      <c r="EG166" t="s">
        <v>29</v>
      </c>
      <c r="EH166">
        <v>0</v>
      </c>
      <c r="EI166" t="s">
        <v>3</v>
      </c>
      <c r="EJ166">
        <v>1</v>
      </c>
      <c r="EK166">
        <v>21</v>
      </c>
      <c r="EL166" t="s">
        <v>30</v>
      </c>
      <c r="EM166" t="s">
        <v>31</v>
      </c>
      <c r="EO166" t="s">
        <v>32</v>
      </c>
      <c r="EQ166">
        <v>1024</v>
      </c>
      <c r="ER166">
        <v>43.45</v>
      </c>
      <c r="ES166">
        <v>21.81</v>
      </c>
      <c r="ET166">
        <v>4.1500000000000004</v>
      </c>
      <c r="EU166">
        <v>0.25</v>
      </c>
      <c r="EV166">
        <v>17.489999999999998</v>
      </c>
      <c r="EW166">
        <v>1.47</v>
      </c>
      <c r="EX166">
        <v>0</v>
      </c>
      <c r="EY166">
        <v>0</v>
      </c>
      <c r="FQ166">
        <v>0</v>
      </c>
      <c r="FR166">
        <v>0</v>
      </c>
      <c r="FS166">
        <v>0</v>
      </c>
      <c r="FX166">
        <v>109</v>
      </c>
      <c r="FY166">
        <v>61</v>
      </c>
      <c r="GA166" t="s">
        <v>3</v>
      </c>
      <c r="GD166">
        <v>1</v>
      </c>
      <c r="GF166">
        <v>752751470</v>
      </c>
      <c r="GG166">
        <v>2</v>
      </c>
      <c r="GH166">
        <v>1</v>
      </c>
      <c r="GI166">
        <v>2</v>
      </c>
      <c r="GJ166">
        <v>0</v>
      </c>
      <c r="GK166">
        <v>0</v>
      </c>
      <c r="GL166">
        <f t="shared" si="118"/>
        <v>0</v>
      </c>
      <c r="GM166">
        <f t="shared" si="119"/>
        <v>0</v>
      </c>
      <c r="GN166">
        <f t="shared" si="120"/>
        <v>0</v>
      </c>
      <c r="GO166">
        <f t="shared" si="121"/>
        <v>0</v>
      </c>
      <c r="GP166">
        <f t="shared" si="122"/>
        <v>0</v>
      </c>
      <c r="GR166">
        <v>0</v>
      </c>
      <c r="GS166">
        <v>3</v>
      </c>
      <c r="GT166">
        <v>0</v>
      </c>
      <c r="GU166" t="s">
        <v>3</v>
      </c>
      <c r="GV166">
        <f t="shared" si="123"/>
        <v>0</v>
      </c>
      <c r="GW166">
        <v>1</v>
      </c>
      <c r="GX166">
        <f t="shared" si="124"/>
        <v>0</v>
      </c>
      <c r="HA166">
        <v>0</v>
      </c>
      <c r="HB166">
        <v>0</v>
      </c>
      <c r="HC166">
        <f t="shared" si="125"/>
        <v>0</v>
      </c>
      <c r="HE166" t="s">
        <v>3</v>
      </c>
      <c r="HF166" t="s">
        <v>3</v>
      </c>
      <c r="HM166" t="s">
        <v>3</v>
      </c>
      <c r="HN166" t="s">
        <v>3</v>
      </c>
      <c r="HO166" t="s">
        <v>3</v>
      </c>
      <c r="HP166" t="s">
        <v>3</v>
      </c>
      <c r="HQ166" t="s">
        <v>3</v>
      </c>
      <c r="HS166">
        <v>0</v>
      </c>
      <c r="IK166">
        <v>0</v>
      </c>
    </row>
    <row r="167" spans="1:255" x14ac:dyDescent="0.2">
      <c r="A167" s="2">
        <v>18</v>
      </c>
      <c r="B167" s="2">
        <v>1</v>
      </c>
      <c r="C167" s="2">
        <v>178</v>
      </c>
      <c r="D167" s="2"/>
      <c r="E167" s="2" t="s">
        <v>3</v>
      </c>
      <c r="F167" s="2" t="s">
        <v>210</v>
      </c>
      <c r="G167" s="2" t="s">
        <v>211</v>
      </c>
      <c r="H167" s="2" t="s">
        <v>49</v>
      </c>
      <c r="I167" s="2">
        <f>I165*J167</f>
        <v>0</v>
      </c>
      <c r="J167" s="2">
        <v>1</v>
      </c>
      <c r="K167" s="2">
        <v>1</v>
      </c>
      <c r="L167" s="2"/>
      <c r="M167" s="2"/>
      <c r="N167" s="2"/>
      <c r="O167" s="2">
        <f t="shared" si="94"/>
        <v>0</v>
      </c>
      <c r="P167" s="2">
        <f t="shared" si="131"/>
        <v>0</v>
      </c>
      <c r="Q167" s="2">
        <f>(ROUND((ROUND(((ET167)*AV167*I167),2)*BB167),2)+ROUND((ROUND(((AE167-(EU167))*AV167*I167),2)*BS167),2))</f>
        <v>0</v>
      </c>
      <c r="R167" s="2">
        <f t="shared" si="96"/>
        <v>0</v>
      </c>
      <c r="S167" s="2">
        <f t="shared" si="97"/>
        <v>0</v>
      </c>
      <c r="T167" s="2">
        <f t="shared" si="98"/>
        <v>0</v>
      </c>
      <c r="U167" s="2">
        <f t="shared" si="99"/>
        <v>0</v>
      </c>
      <c r="V167" s="2">
        <f t="shared" si="100"/>
        <v>0</v>
      </c>
      <c r="W167" s="2">
        <f t="shared" si="101"/>
        <v>0</v>
      </c>
      <c r="X167" s="2">
        <f t="shared" si="102"/>
        <v>0</v>
      </c>
      <c r="Y167" s="2">
        <f t="shared" si="103"/>
        <v>0</v>
      </c>
      <c r="Z167" s="2"/>
      <c r="AA167" s="2">
        <v>-1</v>
      </c>
      <c r="AB167" s="2">
        <f t="shared" si="104"/>
        <v>279.67</v>
      </c>
      <c r="AC167" s="2">
        <f t="shared" si="105"/>
        <v>279.67</v>
      </c>
      <c r="AD167" s="2">
        <f>ROUND((((ET167)-(EU167))+AE167),6)</f>
        <v>0</v>
      </c>
      <c r="AE167" s="2">
        <f>ROUND((EU167),6)</f>
        <v>0</v>
      </c>
      <c r="AF167" s="2">
        <f>ROUND((EV167),6)</f>
        <v>0</v>
      </c>
      <c r="AG167" s="2">
        <f t="shared" si="106"/>
        <v>0</v>
      </c>
      <c r="AH167" s="2">
        <f>(EW167)</f>
        <v>0</v>
      </c>
      <c r="AI167" s="2">
        <f>(EX167)</f>
        <v>0</v>
      </c>
      <c r="AJ167" s="2">
        <f t="shared" si="107"/>
        <v>0</v>
      </c>
      <c r="AK167" s="2">
        <v>279.67</v>
      </c>
      <c r="AL167" s="2">
        <v>279.67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109</v>
      </c>
      <c r="AU167" s="2">
        <v>61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1</v>
      </c>
      <c r="BJ167" s="2" t="s">
        <v>212</v>
      </c>
      <c r="BK167" s="2"/>
      <c r="BL167" s="2"/>
      <c r="BM167" s="2">
        <v>21</v>
      </c>
      <c r="BN167" s="2">
        <v>58807811</v>
      </c>
      <c r="BO167" s="2" t="s">
        <v>3</v>
      </c>
      <c r="BP167" s="2">
        <v>0</v>
      </c>
      <c r="BQ167" s="2">
        <v>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109</v>
      </c>
      <c r="CA167" s="2">
        <v>61</v>
      </c>
      <c r="CB167" s="2" t="s">
        <v>3</v>
      </c>
      <c r="CC167" s="2"/>
      <c r="CD167" s="2"/>
      <c r="CE167" s="2">
        <v>30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108"/>
        <v>0</v>
      </c>
      <c r="CQ167" s="2">
        <f t="shared" si="132"/>
        <v>279.67</v>
      </c>
      <c r="CR167" s="2">
        <f>(ROUND((ROUND(((ET167)*AV167*1),2)*BB167),2)+ROUND((ROUND(((AE167-(EU167))*AV167*1),2)*BS167),2))</f>
        <v>0</v>
      </c>
      <c r="CS167" s="2">
        <f t="shared" si="110"/>
        <v>0</v>
      </c>
      <c r="CT167" s="2">
        <f t="shared" si="111"/>
        <v>0</v>
      </c>
      <c r="CU167" s="2">
        <f t="shared" si="112"/>
        <v>0</v>
      </c>
      <c r="CV167" s="2">
        <f t="shared" si="113"/>
        <v>0</v>
      </c>
      <c r="CW167" s="2">
        <f t="shared" si="114"/>
        <v>0</v>
      </c>
      <c r="CX167" s="2">
        <f t="shared" si="115"/>
        <v>0</v>
      </c>
      <c r="CY167" s="2">
        <f t="shared" si="116"/>
        <v>0</v>
      </c>
      <c r="CZ167" s="2">
        <f t="shared" si="117"/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49</v>
      </c>
      <c r="DW167" s="2" t="s">
        <v>49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58807897</v>
      </c>
      <c r="EF167" s="2">
        <v>30</v>
      </c>
      <c r="EG167" s="2" t="s">
        <v>29</v>
      </c>
      <c r="EH167" s="2">
        <v>0</v>
      </c>
      <c r="EI167" s="2" t="s">
        <v>3</v>
      </c>
      <c r="EJ167" s="2">
        <v>1</v>
      </c>
      <c r="EK167" s="2">
        <v>21</v>
      </c>
      <c r="EL167" s="2" t="s">
        <v>30</v>
      </c>
      <c r="EM167" s="2" t="s">
        <v>31</v>
      </c>
      <c r="EN167" s="2"/>
      <c r="EO167" s="2" t="s">
        <v>3</v>
      </c>
      <c r="EP167" s="2"/>
      <c r="EQ167" s="2">
        <v>1024</v>
      </c>
      <c r="ER167" s="2">
        <v>279.67</v>
      </c>
      <c r="ES167" s="2">
        <v>279.67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109</v>
      </c>
      <c r="FY167" s="2">
        <v>61</v>
      </c>
      <c r="FZ167" s="2"/>
      <c r="GA167" s="2" t="s">
        <v>3</v>
      </c>
      <c r="GB167" s="2"/>
      <c r="GC167" s="2"/>
      <c r="GD167" s="2">
        <v>1</v>
      </c>
      <c r="GE167" s="2"/>
      <c r="GF167" s="2">
        <v>-94298429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18"/>
        <v>0</v>
      </c>
      <c r="GM167" s="2">
        <f t="shared" si="119"/>
        <v>0</v>
      </c>
      <c r="GN167" s="2">
        <f t="shared" si="120"/>
        <v>0</v>
      </c>
      <c r="GO167" s="2">
        <f t="shared" si="121"/>
        <v>0</v>
      </c>
      <c r="GP167" s="2">
        <f t="shared" si="122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123"/>
        <v>0</v>
      </c>
      <c r="GW167" s="2">
        <v>1</v>
      </c>
      <c r="GX167" s="2">
        <f t="shared" si="124"/>
        <v>0</v>
      </c>
      <c r="GY167" s="2"/>
      <c r="GZ167" s="2"/>
      <c r="HA167" s="2">
        <v>0</v>
      </c>
      <c r="HB167" s="2">
        <v>0</v>
      </c>
      <c r="HC167" s="2">
        <f t="shared" si="125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>
        <v>18</v>
      </c>
      <c r="B168">
        <v>1</v>
      </c>
      <c r="C168">
        <v>185</v>
      </c>
      <c r="E168" t="s">
        <v>3</v>
      </c>
      <c r="F168" t="s">
        <v>210</v>
      </c>
      <c r="G168" t="s">
        <v>211</v>
      </c>
      <c r="H168" t="s">
        <v>49</v>
      </c>
      <c r="I168">
        <f>I166*J168</f>
        <v>0</v>
      </c>
      <c r="J168">
        <v>1</v>
      </c>
      <c r="K168">
        <v>1</v>
      </c>
      <c r="O168">
        <f t="shared" si="94"/>
        <v>0</v>
      </c>
      <c r="P168">
        <f t="shared" si="131"/>
        <v>0</v>
      </c>
      <c r="Q168">
        <f>(ROUND((ROUND(((ET168)*AV168*I168),2)*BB168),2)+ROUND((ROUND(((AE168-(EU168))*AV168*I168),2)*BS168),2))</f>
        <v>0</v>
      </c>
      <c r="R168">
        <f t="shared" si="96"/>
        <v>0</v>
      </c>
      <c r="S168">
        <f t="shared" si="97"/>
        <v>0</v>
      </c>
      <c r="T168">
        <f t="shared" si="98"/>
        <v>0</v>
      </c>
      <c r="U168">
        <f t="shared" si="99"/>
        <v>0</v>
      </c>
      <c r="V168">
        <f t="shared" si="100"/>
        <v>0</v>
      </c>
      <c r="W168">
        <f t="shared" si="101"/>
        <v>0</v>
      </c>
      <c r="X168">
        <f t="shared" si="102"/>
        <v>0</v>
      </c>
      <c r="Y168">
        <f t="shared" si="103"/>
        <v>0</v>
      </c>
      <c r="AA168">
        <v>-1</v>
      </c>
      <c r="AB168">
        <f t="shared" si="104"/>
        <v>279.67</v>
      </c>
      <c r="AC168">
        <f t="shared" si="105"/>
        <v>279.67</v>
      </c>
      <c r="AD168">
        <f>ROUND((((ET168)-(EU168))+AE168),6)</f>
        <v>0</v>
      </c>
      <c r="AE168">
        <f>ROUND((EU168),6)</f>
        <v>0</v>
      </c>
      <c r="AF168">
        <f>ROUND((EV168),6)</f>
        <v>0</v>
      </c>
      <c r="AG168">
        <f t="shared" si="106"/>
        <v>0</v>
      </c>
      <c r="AH168">
        <f>(EW168)</f>
        <v>0</v>
      </c>
      <c r="AI168">
        <f>(EX168)</f>
        <v>0</v>
      </c>
      <c r="AJ168">
        <f t="shared" si="107"/>
        <v>0</v>
      </c>
      <c r="AK168">
        <v>279.67</v>
      </c>
      <c r="AL168">
        <v>279.67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109</v>
      </c>
      <c r="AU168">
        <v>61</v>
      </c>
      <c r="AV168">
        <v>1</v>
      </c>
      <c r="AW168">
        <v>1</v>
      </c>
      <c r="AZ168">
        <v>1</v>
      </c>
      <c r="BA168">
        <v>1</v>
      </c>
      <c r="BB168">
        <v>1</v>
      </c>
      <c r="BC168">
        <v>6.25</v>
      </c>
      <c r="BD168" t="s">
        <v>3</v>
      </c>
      <c r="BE168" t="s">
        <v>3</v>
      </c>
      <c r="BF168" t="s">
        <v>3</v>
      </c>
      <c r="BG168" t="s">
        <v>3</v>
      </c>
      <c r="BH168">
        <v>3</v>
      </c>
      <c r="BI168">
        <v>1</v>
      </c>
      <c r="BJ168" t="s">
        <v>212</v>
      </c>
      <c r="BM168">
        <v>21</v>
      </c>
      <c r="BN168">
        <v>58807811</v>
      </c>
      <c r="BO168" t="s">
        <v>210</v>
      </c>
      <c r="BP168">
        <v>1</v>
      </c>
      <c r="BQ168">
        <v>30</v>
      </c>
      <c r="BR168">
        <v>0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 t="s">
        <v>3</v>
      </c>
      <c r="BZ168">
        <v>109</v>
      </c>
      <c r="CA168">
        <v>61</v>
      </c>
      <c r="CB168" t="s">
        <v>3</v>
      </c>
      <c r="CE168">
        <v>30</v>
      </c>
      <c r="CF168">
        <v>0</v>
      </c>
      <c r="CG168">
        <v>0</v>
      </c>
      <c r="CM168">
        <v>0</v>
      </c>
      <c r="CN168" t="s">
        <v>3</v>
      </c>
      <c r="CO168">
        <v>0</v>
      </c>
      <c r="CP168">
        <f t="shared" si="108"/>
        <v>0</v>
      </c>
      <c r="CQ168">
        <f t="shared" si="132"/>
        <v>1747.94</v>
      </c>
      <c r="CR168">
        <f>(ROUND((ROUND(((ET168)*AV168*1),2)*BB168),2)+ROUND((ROUND(((AE168-(EU168))*AV168*1),2)*BS168),2))</f>
        <v>0</v>
      </c>
      <c r="CS168">
        <f t="shared" si="110"/>
        <v>0</v>
      </c>
      <c r="CT168">
        <f t="shared" si="111"/>
        <v>0</v>
      </c>
      <c r="CU168">
        <f t="shared" si="112"/>
        <v>0</v>
      </c>
      <c r="CV168">
        <f t="shared" si="113"/>
        <v>0</v>
      </c>
      <c r="CW168">
        <f t="shared" si="114"/>
        <v>0</v>
      </c>
      <c r="CX168">
        <f t="shared" si="115"/>
        <v>0</v>
      </c>
      <c r="CY168">
        <f t="shared" si="116"/>
        <v>0</v>
      </c>
      <c r="CZ168">
        <f t="shared" si="117"/>
        <v>0</v>
      </c>
      <c r="DC168" t="s">
        <v>3</v>
      </c>
      <c r="DD168" t="s">
        <v>3</v>
      </c>
      <c r="DE168" t="s">
        <v>3</v>
      </c>
      <c r="DF168" t="s">
        <v>3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  <c r="DN168">
        <v>0</v>
      </c>
      <c r="DO168">
        <v>0</v>
      </c>
      <c r="DP168">
        <v>1</v>
      </c>
      <c r="DQ168">
        <v>1</v>
      </c>
      <c r="DU168">
        <v>1010</v>
      </c>
      <c r="DV168" t="s">
        <v>49</v>
      </c>
      <c r="DW168" t="s">
        <v>49</v>
      </c>
      <c r="DX168">
        <v>1</v>
      </c>
      <c r="DZ168" t="s">
        <v>3</v>
      </c>
      <c r="EA168" t="s">
        <v>3</v>
      </c>
      <c r="EB168" t="s">
        <v>3</v>
      </c>
      <c r="EC168" t="s">
        <v>3</v>
      </c>
      <c r="EE168">
        <v>58807897</v>
      </c>
      <c r="EF168">
        <v>30</v>
      </c>
      <c r="EG168" t="s">
        <v>29</v>
      </c>
      <c r="EH168">
        <v>0</v>
      </c>
      <c r="EI168" t="s">
        <v>3</v>
      </c>
      <c r="EJ168">
        <v>1</v>
      </c>
      <c r="EK168">
        <v>21</v>
      </c>
      <c r="EL168" t="s">
        <v>30</v>
      </c>
      <c r="EM168" t="s">
        <v>31</v>
      </c>
      <c r="EO168" t="s">
        <v>3</v>
      </c>
      <c r="EQ168">
        <v>1024</v>
      </c>
      <c r="ER168">
        <v>279.67</v>
      </c>
      <c r="ES168">
        <v>279.67</v>
      </c>
      <c r="ET168">
        <v>0</v>
      </c>
      <c r="EU168">
        <v>0</v>
      </c>
      <c r="EV168">
        <v>0</v>
      </c>
      <c r="EW168">
        <v>0</v>
      </c>
      <c r="EX168">
        <v>0</v>
      </c>
      <c r="FQ168">
        <v>0</v>
      </c>
      <c r="FR168">
        <v>0</v>
      </c>
      <c r="FS168">
        <v>0</v>
      </c>
      <c r="FX168">
        <v>109</v>
      </c>
      <c r="FY168">
        <v>61</v>
      </c>
      <c r="GA168" t="s">
        <v>3</v>
      </c>
      <c r="GD168">
        <v>1</v>
      </c>
      <c r="GF168">
        <v>-94298429</v>
      </c>
      <c r="GG168">
        <v>2</v>
      </c>
      <c r="GH168">
        <v>1</v>
      </c>
      <c r="GI168">
        <v>2</v>
      </c>
      <c r="GJ168">
        <v>0</v>
      </c>
      <c r="GK168">
        <v>0</v>
      </c>
      <c r="GL168">
        <f t="shared" si="118"/>
        <v>0</v>
      </c>
      <c r="GM168">
        <f t="shared" si="119"/>
        <v>0</v>
      </c>
      <c r="GN168">
        <f t="shared" si="120"/>
        <v>0</v>
      </c>
      <c r="GO168">
        <f t="shared" si="121"/>
        <v>0</v>
      </c>
      <c r="GP168">
        <f t="shared" si="122"/>
        <v>0</v>
      </c>
      <c r="GR168">
        <v>0</v>
      </c>
      <c r="GS168">
        <v>3</v>
      </c>
      <c r="GT168">
        <v>0</v>
      </c>
      <c r="GU168" t="s">
        <v>3</v>
      </c>
      <c r="GV168">
        <f t="shared" si="123"/>
        <v>0</v>
      </c>
      <c r="GW168">
        <v>1</v>
      </c>
      <c r="GX168">
        <f t="shared" si="124"/>
        <v>0</v>
      </c>
      <c r="HA168">
        <v>0</v>
      </c>
      <c r="HB168">
        <v>0</v>
      </c>
      <c r="HC168">
        <f t="shared" si="125"/>
        <v>0</v>
      </c>
      <c r="HE168" t="s">
        <v>3</v>
      </c>
      <c r="HF168" t="s">
        <v>3</v>
      </c>
      <c r="HM168" t="s">
        <v>3</v>
      </c>
      <c r="HN168" t="s">
        <v>3</v>
      </c>
      <c r="HO168" t="s">
        <v>3</v>
      </c>
      <c r="HP168" t="s">
        <v>3</v>
      </c>
      <c r="HQ168" t="s">
        <v>3</v>
      </c>
      <c r="HS168">
        <v>0</v>
      </c>
      <c r="IK168">
        <v>0</v>
      </c>
    </row>
    <row r="169" spans="1:255" x14ac:dyDescent="0.2">
      <c r="A169" s="2">
        <v>17</v>
      </c>
      <c r="B169" s="2">
        <v>1</v>
      </c>
      <c r="C169" s="2">
        <f>ROW(SmtRes!A191)</f>
        <v>191</v>
      </c>
      <c r="D169" s="2">
        <f>ROW(EtalonRes!A197)</f>
        <v>197</v>
      </c>
      <c r="E169" s="2" t="s">
        <v>213</v>
      </c>
      <c r="F169" s="2" t="s">
        <v>214</v>
      </c>
      <c r="G169" s="2" t="s">
        <v>215</v>
      </c>
      <c r="H169" s="2" t="s">
        <v>143</v>
      </c>
      <c r="I169" s="2">
        <f>ROUND(ROUND((10+10)/100,4),9)</f>
        <v>0.2</v>
      </c>
      <c r="J169" s="2">
        <v>0</v>
      </c>
      <c r="K169" s="2">
        <f>ROUND(ROUND((10+10)/100,4),9)</f>
        <v>0.2</v>
      </c>
      <c r="L169" s="2"/>
      <c r="M169" s="2"/>
      <c r="N169" s="2"/>
      <c r="O169" s="2">
        <f t="shared" si="94"/>
        <v>22.45</v>
      </c>
      <c r="P169" s="2">
        <f t="shared" si="131"/>
        <v>1.81</v>
      </c>
      <c r="Q169" s="2">
        <f>(ROUND((ROUND(((((ET169*1.25)*1.1))*AV169*I169),2)*BB169),2)+ROUND((ROUND(((AE169-(((EU169*1.25)*1.1)))*AV169*I169),2)*BS169),2))</f>
        <v>0</v>
      </c>
      <c r="R169" s="2">
        <f t="shared" si="96"/>
        <v>0</v>
      </c>
      <c r="S169" s="2">
        <f t="shared" si="97"/>
        <v>20.64</v>
      </c>
      <c r="T169" s="2">
        <f t="shared" si="98"/>
        <v>0</v>
      </c>
      <c r="U169" s="2">
        <f t="shared" si="99"/>
        <v>1.3524545099999998</v>
      </c>
      <c r="V169" s="2">
        <f t="shared" si="100"/>
        <v>0</v>
      </c>
      <c r="W169" s="2">
        <f t="shared" si="101"/>
        <v>0</v>
      </c>
      <c r="X169" s="2">
        <f t="shared" si="102"/>
        <v>22.5</v>
      </c>
      <c r="Y169" s="2">
        <f t="shared" si="103"/>
        <v>12.59</v>
      </c>
      <c r="Z169" s="2"/>
      <c r="AA169" s="2">
        <v>59209203</v>
      </c>
      <c r="AB169" s="2">
        <f t="shared" si="104"/>
        <v>105.74925</v>
      </c>
      <c r="AC169" s="2">
        <f t="shared" si="105"/>
        <v>9.0399999999999991</v>
      </c>
      <c r="AD169" s="2">
        <f>ROUND((((((ET169*1.25)*1.1))-(((EU169*1.25)*1.1)))+AE169),6)</f>
        <v>0</v>
      </c>
      <c r="AE169" s="2">
        <f>ROUND((((EU169*1.25)*1.1)),6)</f>
        <v>0</v>
      </c>
      <c r="AF169" s="2">
        <f>ROUND((((EV169*1.15)*1.1)),6)</f>
        <v>96.709249999999997</v>
      </c>
      <c r="AG169" s="2">
        <f t="shared" si="106"/>
        <v>0</v>
      </c>
      <c r="AH169" s="2">
        <f>(((EW169*1.15)*1.1))</f>
        <v>6.3376499999999991</v>
      </c>
      <c r="AI169" s="2">
        <f>(((EX169*1.25)*1.1))</f>
        <v>0</v>
      </c>
      <c r="AJ169" s="2">
        <f t="shared" si="107"/>
        <v>0</v>
      </c>
      <c r="AK169" s="2">
        <v>85.49</v>
      </c>
      <c r="AL169" s="2">
        <v>9.0399999999999991</v>
      </c>
      <c r="AM169" s="2">
        <v>0</v>
      </c>
      <c r="AN169" s="2">
        <v>0</v>
      </c>
      <c r="AO169" s="2">
        <v>76.45</v>
      </c>
      <c r="AP169" s="2">
        <v>0</v>
      </c>
      <c r="AQ169" s="2">
        <v>5.01</v>
      </c>
      <c r="AR169" s="2">
        <v>0</v>
      </c>
      <c r="AS169" s="2">
        <v>0</v>
      </c>
      <c r="AT169" s="2">
        <v>109</v>
      </c>
      <c r="AU169" s="2">
        <v>61</v>
      </c>
      <c r="AV169" s="2">
        <v>1.0669999999999999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1</v>
      </c>
      <c r="BJ169" s="2" t="s">
        <v>216</v>
      </c>
      <c r="BK169" s="2"/>
      <c r="BL169" s="2"/>
      <c r="BM169" s="2">
        <v>21</v>
      </c>
      <c r="BN169" s="2">
        <v>58807811</v>
      </c>
      <c r="BO169" s="2" t="s">
        <v>214</v>
      </c>
      <c r="BP169" s="2">
        <v>1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109</v>
      </c>
      <c r="CA169" s="2">
        <v>61</v>
      </c>
      <c r="CB169" s="2" t="s">
        <v>3</v>
      </c>
      <c r="CC169" s="2"/>
      <c r="CD169" s="2"/>
      <c r="CE169" s="2">
        <v>30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865</v>
      </c>
      <c r="CO169" s="2">
        <v>0</v>
      </c>
      <c r="CP169" s="2">
        <f t="shared" si="108"/>
        <v>22.45</v>
      </c>
      <c r="CQ169" s="2">
        <f t="shared" si="132"/>
        <v>9.0399999999999991</v>
      </c>
      <c r="CR169" s="2">
        <f>(ROUND((ROUND(((((ET169*1.25)*1.1))*AV169*1),2)*BB169),2)+ROUND((ROUND(((AE169-(((EU169*1.25)*1.1)))*AV169*1),2)*BS169),2))</f>
        <v>0</v>
      </c>
      <c r="CS169" s="2">
        <f t="shared" si="110"/>
        <v>0</v>
      </c>
      <c r="CT169" s="2">
        <f t="shared" si="111"/>
        <v>103.19</v>
      </c>
      <c r="CU169" s="2">
        <f t="shared" si="112"/>
        <v>0</v>
      </c>
      <c r="CV169" s="2">
        <f t="shared" si="113"/>
        <v>6.7622725499999987</v>
      </c>
      <c r="CW169" s="2">
        <f t="shared" si="114"/>
        <v>0</v>
      </c>
      <c r="CX169" s="2">
        <f t="shared" si="115"/>
        <v>0</v>
      </c>
      <c r="CY169" s="2">
        <f t="shared" si="116"/>
        <v>22.497600000000002</v>
      </c>
      <c r="CZ169" s="2">
        <f t="shared" si="117"/>
        <v>12.590399999999999</v>
      </c>
      <c r="DA169" s="2"/>
      <c r="DB169" s="2">
        <v>41</v>
      </c>
      <c r="DC169" s="2" t="s">
        <v>3</v>
      </c>
      <c r="DD169" s="2" t="s">
        <v>3</v>
      </c>
      <c r="DE169" s="2" t="s">
        <v>27</v>
      </c>
      <c r="DF169" s="2" t="s">
        <v>27</v>
      </c>
      <c r="DG169" s="2" t="s">
        <v>28</v>
      </c>
      <c r="DH169" s="2" t="s">
        <v>3</v>
      </c>
      <c r="DI169" s="2" t="s">
        <v>28</v>
      </c>
      <c r="DJ169" s="2" t="s">
        <v>27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143</v>
      </c>
      <c r="DW169" s="2" t="s">
        <v>143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58807897</v>
      </c>
      <c r="EF169" s="2">
        <v>30</v>
      </c>
      <c r="EG169" s="2" t="s">
        <v>29</v>
      </c>
      <c r="EH169" s="2">
        <v>0</v>
      </c>
      <c r="EI169" s="2" t="s">
        <v>3</v>
      </c>
      <c r="EJ169" s="2">
        <v>1</v>
      </c>
      <c r="EK169" s="2">
        <v>21</v>
      </c>
      <c r="EL169" s="2" t="s">
        <v>30</v>
      </c>
      <c r="EM169" s="2" t="s">
        <v>31</v>
      </c>
      <c r="EN169" s="2"/>
      <c r="EO169" s="2" t="s">
        <v>32</v>
      </c>
      <c r="EP169" s="2"/>
      <c r="EQ169" s="2">
        <v>0</v>
      </c>
      <c r="ER169" s="2">
        <v>85.49</v>
      </c>
      <c r="ES169" s="2">
        <v>9.0399999999999991</v>
      </c>
      <c r="ET169" s="2">
        <v>0</v>
      </c>
      <c r="EU169" s="2">
        <v>0</v>
      </c>
      <c r="EV169" s="2">
        <v>76.45</v>
      </c>
      <c r="EW169" s="2">
        <v>5.01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109</v>
      </c>
      <c r="FY169" s="2">
        <v>61</v>
      </c>
      <c r="FZ169" s="2"/>
      <c r="GA169" s="2" t="s">
        <v>3</v>
      </c>
      <c r="GB169" s="2"/>
      <c r="GC169" s="2"/>
      <c r="GD169" s="2">
        <v>1</v>
      </c>
      <c r="GE169" s="2"/>
      <c r="GF169" s="2">
        <v>-508176970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18"/>
        <v>0</v>
      </c>
      <c r="GM169" s="2">
        <f t="shared" si="119"/>
        <v>57.54</v>
      </c>
      <c r="GN169" s="2">
        <f t="shared" si="120"/>
        <v>57.54</v>
      </c>
      <c r="GO169" s="2">
        <f t="shared" si="121"/>
        <v>0</v>
      </c>
      <c r="GP169" s="2">
        <f t="shared" si="122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123"/>
        <v>0</v>
      </c>
      <c r="GW169" s="2">
        <v>1</v>
      </c>
      <c r="GX169" s="2">
        <f t="shared" si="124"/>
        <v>0</v>
      </c>
      <c r="GY169" s="2"/>
      <c r="GZ169" s="2"/>
      <c r="HA169" s="2">
        <v>0</v>
      </c>
      <c r="HB169" s="2">
        <v>0</v>
      </c>
      <c r="HC169" s="2">
        <f t="shared" si="125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>
        <v>17</v>
      </c>
      <c r="B170">
        <v>1</v>
      </c>
      <c r="C170">
        <f>ROW(SmtRes!A196)</f>
        <v>196</v>
      </c>
      <c r="D170">
        <f>ROW(EtalonRes!A202)</f>
        <v>202</v>
      </c>
      <c r="E170" t="s">
        <v>213</v>
      </c>
      <c r="F170" t="s">
        <v>214</v>
      </c>
      <c r="G170" t="s">
        <v>215</v>
      </c>
      <c r="H170" t="s">
        <v>143</v>
      </c>
      <c r="I170">
        <f>ROUND(ROUND((10+10)/100,4),9)</f>
        <v>0.2</v>
      </c>
      <c r="J170">
        <v>0</v>
      </c>
      <c r="K170">
        <f>ROUND(ROUND((10+10)/100,4),9)</f>
        <v>0.2</v>
      </c>
      <c r="O170">
        <f t="shared" si="94"/>
        <v>1147.95</v>
      </c>
      <c r="P170">
        <f t="shared" si="131"/>
        <v>12.96</v>
      </c>
      <c r="Q170">
        <f>(ROUND((ROUND(((((ET170*1.25)*1.1))*AV170*I170),2)*BB170),2)+ROUND((ROUND(((AE170-(((EU170*1.25)*1.1)))*AV170*I170),2)*BS170),2))</f>
        <v>0</v>
      </c>
      <c r="R170">
        <f t="shared" si="96"/>
        <v>0</v>
      </c>
      <c r="S170">
        <f t="shared" si="97"/>
        <v>1134.99</v>
      </c>
      <c r="T170">
        <f t="shared" si="98"/>
        <v>0</v>
      </c>
      <c r="U170">
        <f t="shared" si="99"/>
        <v>1.3524545099999998</v>
      </c>
      <c r="V170">
        <f t="shared" si="100"/>
        <v>0</v>
      </c>
      <c r="W170">
        <f t="shared" si="101"/>
        <v>0</v>
      </c>
      <c r="X170">
        <f t="shared" si="102"/>
        <v>1237.1400000000001</v>
      </c>
      <c r="Y170">
        <f t="shared" si="103"/>
        <v>692.34</v>
      </c>
      <c r="AA170">
        <v>59209200</v>
      </c>
      <c r="AB170">
        <f t="shared" si="104"/>
        <v>105.74925</v>
      </c>
      <c r="AC170">
        <f t="shared" si="105"/>
        <v>9.0399999999999991</v>
      </c>
      <c r="AD170">
        <f>ROUND((((((ET170*1.25)*1.1))-(((EU170*1.25)*1.1)))+AE170),6)</f>
        <v>0</v>
      </c>
      <c r="AE170">
        <f>ROUND((((EU170*1.25)*1.1)),6)</f>
        <v>0</v>
      </c>
      <c r="AF170">
        <f>ROUND((((EV170*1.15)*1.1)),6)</f>
        <v>96.709249999999997</v>
      </c>
      <c r="AG170">
        <f t="shared" si="106"/>
        <v>0</v>
      </c>
      <c r="AH170">
        <f>(((EW170*1.15)*1.1))</f>
        <v>6.3376499999999991</v>
      </c>
      <c r="AI170">
        <f>(((EX170*1.25)*1.1))</f>
        <v>0</v>
      </c>
      <c r="AJ170">
        <f t="shared" si="107"/>
        <v>0</v>
      </c>
      <c r="AK170">
        <v>85.49</v>
      </c>
      <c r="AL170">
        <v>9.0399999999999991</v>
      </c>
      <c r="AM170">
        <v>0</v>
      </c>
      <c r="AN170">
        <v>0</v>
      </c>
      <c r="AO170">
        <v>76.45</v>
      </c>
      <c r="AP170">
        <v>0</v>
      </c>
      <c r="AQ170">
        <v>5.01</v>
      </c>
      <c r="AR170">
        <v>0</v>
      </c>
      <c r="AS170">
        <v>0</v>
      </c>
      <c r="AT170">
        <v>109</v>
      </c>
      <c r="AU170">
        <v>61</v>
      </c>
      <c r="AV170">
        <v>1.0669999999999999</v>
      </c>
      <c r="AW170">
        <v>1</v>
      </c>
      <c r="AZ170">
        <v>1</v>
      </c>
      <c r="BA170">
        <v>54.99</v>
      </c>
      <c r="BB170">
        <v>1</v>
      </c>
      <c r="BC170">
        <v>7.16</v>
      </c>
      <c r="BD170" t="s">
        <v>3</v>
      </c>
      <c r="BE170" t="s">
        <v>3</v>
      </c>
      <c r="BF170" t="s">
        <v>3</v>
      </c>
      <c r="BG170" t="s">
        <v>3</v>
      </c>
      <c r="BH170">
        <v>0</v>
      </c>
      <c r="BI170">
        <v>1</v>
      </c>
      <c r="BJ170" t="s">
        <v>216</v>
      </c>
      <c r="BM170">
        <v>21</v>
      </c>
      <c r="BN170">
        <v>58807811</v>
      </c>
      <c r="BO170" t="s">
        <v>214</v>
      </c>
      <c r="BP170">
        <v>1</v>
      </c>
      <c r="BQ170">
        <v>30</v>
      </c>
      <c r="BR170">
        <v>0</v>
      </c>
      <c r="BS170">
        <v>54.99</v>
      </c>
      <c r="BT170">
        <v>1</v>
      </c>
      <c r="BU170">
        <v>1</v>
      </c>
      <c r="BV170">
        <v>1</v>
      </c>
      <c r="BW170">
        <v>1</v>
      </c>
      <c r="BX170">
        <v>1</v>
      </c>
      <c r="BY170" t="s">
        <v>3</v>
      </c>
      <c r="BZ170">
        <v>109</v>
      </c>
      <c r="CA170">
        <v>61</v>
      </c>
      <c r="CB170" t="s">
        <v>3</v>
      </c>
      <c r="CE170">
        <v>30</v>
      </c>
      <c r="CF170">
        <v>0</v>
      </c>
      <c r="CG170">
        <v>0</v>
      </c>
      <c r="CM170">
        <v>0</v>
      </c>
      <c r="CN170" t="s">
        <v>865</v>
      </c>
      <c r="CO170">
        <v>0</v>
      </c>
      <c r="CP170">
        <f t="shared" si="108"/>
        <v>1147.95</v>
      </c>
      <c r="CQ170">
        <f t="shared" si="132"/>
        <v>64.73</v>
      </c>
      <c r="CR170">
        <f>(ROUND((ROUND(((((ET170*1.25)*1.1))*AV170*1),2)*BB170),2)+ROUND((ROUND(((AE170-(((EU170*1.25)*1.1)))*AV170*1),2)*BS170),2))</f>
        <v>0</v>
      </c>
      <c r="CS170">
        <f t="shared" si="110"/>
        <v>0</v>
      </c>
      <c r="CT170">
        <f t="shared" si="111"/>
        <v>5674.42</v>
      </c>
      <c r="CU170">
        <f t="shared" si="112"/>
        <v>0</v>
      </c>
      <c r="CV170">
        <f t="shared" si="113"/>
        <v>6.7622725499999987</v>
      </c>
      <c r="CW170">
        <f t="shared" si="114"/>
        <v>0</v>
      </c>
      <c r="CX170">
        <f t="shared" si="115"/>
        <v>0</v>
      </c>
      <c r="CY170">
        <f t="shared" si="116"/>
        <v>1237.1391000000001</v>
      </c>
      <c r="CZ170">
        <f t="shared" si="117"/>
        <v>692.34389999999996</v>
      </c>
      <c r="DB170">
        <v>43</v>
      </c>
      <c r="DC170" t="s">
        <v>3</v>
      </c>
      <c r="DD170" t="s">
        <v>3</v>
      </c>
      <c r="DE170" t="s">
        <v>27</v>
      </c>
      <c r="DF170" t="s">
        <v>27</v>
      </c>
      <c r="DG170" t="s">
        <v>28</v>
      </c>
      <c r="DH170" t="s">
        <v>3</v>
      </c>
      <c r="DI170" t="s">
        <v>28</v>
      </c>
      <c r="DJ170" t="s">
        <v>27</v>
      </c>
      <c r="DK170" t="s">
        <v>3</v>
      </c>
      <c r="DL170" t="s">
        <v>3</v>
      </c>
      <c r="DM170" t="s">
        <v>3</v>
      </c>
      <c r="DN170">
        <v>0</v>
      </c>
      <c r="DO170">
        <v>0</v>
      </c>
      <c r="DP170">
        <v>1</v>
      </c>
      <c r="DQ170">
        <v>1</v>
      </c>
      <c r="DU170">
        <v>1013</v>
      </c>
      <c r="DV170" t="s">
        <v>143</v>
      </c>
      <c r="DW170" t="s">
        <v>143</v>
      </c>
      <c r="DX170">
        <v>1</v>
      </c>
      <c r="DZ170" t="s">
        <v>3</v>
      </c>
      <c r="EA170" t="s">
        <v>3</v>
      </c>
      <c r="EB170" t="s">
        <v>3</v>
      </c>
      <c r="EC170" t="s">
        <v>3</v>
      </c>
      <c r="EE170">
        <v>58807897</v>
      </c>
      <c r="EF170">
        <v>30</v>
      </c>
      <c r="EG170" t="s">
        <v>29</v>
      </c>
      <c r="EH170">
        <v>0</v>
      </c>
      <c r="EI170" t="s">
        <v>3</v>
      </c>
      <c r="EJ170">
        <v>1</v>
      </c>
      <c r="EK170">
        <v>21</v>
      </c>
      <c r="EL170" t="s">
        <v>30</v>
      </c>
      <c r="EM170" t="s">
        <v>31</v>
      </c>
      <c r="EO170" t="s">
        <v>32</v>
      </c>
      <c r="EQ170">
        <v>0</v>
      </c>
      <c r="ER170">
        <v>85.49</v>
      </c>
      <c r="ES170">
        <v>9.0399999999999991</v>
      </c>
      <c r="ET170">
        <v>0</v>
      </c>
      <c r="EU170">
        <v>0</v>
      </c>
      <c r="EV170">
        <v>76.45</v>
      </c>
      <c r="EW170">
        <v>5.01</v>
      </c>
      <c r="EX170">
        <v>0</v>
      </c>
      <c r="EY170">
        <v>0</v>
      </c>
      <c r="FQ170">
        <v>0</v>
      </c>
      <c r="FR170">
        <v>0</v>
      </c>
      <c r="FS170">
        <v>0</v>
      </c>
      <c r="FX170">
        <v>109</v>
      </c>
      <c r="FY170">
        <v>61</v>
      </c>
      <c r="GA170" t="s">
        <v>3</v>
      </c>
      <c r="GD170">
        <v>1</v>
      </c>
      <c r="GF170">
        <v>-508176970</v>
      </c>
      <c r="GG170">
        <v>2</v>
      </c>
      <c r="GH170">
        <v>1</v>
      </c>
      <c r="GI170">
        <v>2</v>
      </c>
      <c r="GJ170">
        <v>0</v>
      </c>
      <c r="GK170">
        <v>0</v>
      </c>
      <c r="GL170">
        <f t="shared" si="118"/>
        <v>0</v>
      </c>
      <c r="GM170">
        <f t="shared" si="119"/>
        <v>3077.43</v>
      </c>
      <c r="GN170">
        <f t="shared" si="120"/>
        <v>3077.43</v>
      </c>
      <c r="GO170">
        <f t="shared" si="121"/>
        <v>0</v>
      </c>
      <c r="GP170">
        <f t="shared" si="122"/>
        <v>0</v>
      </c>
      <c r="GR170">
        <v>0</v>
      </c>
      <c r="GS170">
        <v>3</v>
      </c>
      <c r="GT170">
        <v>0</v>
      </c>
      <c r="GU170" t="s">
        <v>3</v>
      </c>
      <c r="GV170">
        <f t="shared" si="123"/>
        <v>0</v>
      </c>
      <c r="GW170">
        <v>1</v>
      </c>
      <c r="GX170">
        <f t="shared" si="124"/>
        <v>0</v>
      </c>
      <c r="HA170">
        <v>0</v>
      </c>
      <c r="HB170">
        <v>0</v>
      </c>
      <c r="HC170">
        <f t="shared" si="125"/>
        <v>0</v>
      </c>
      <c r="HE170" t="s">
        <v>3</v>
      </c>
      <c r="HF170" t="s">
        <v>3</v>
      </c>
      <c r="HM170" t="s">
        <v>3</v>
      </c>
      <c r="HN170" t="s">
        <v>3</v>
      </c>
      <c r="HO170" t="s">
        <v>3</v>
      </c>
      <c r="HP170" t="s">
        <v>3</v>
      </c>
      <c r="HQ170" t="s">
        <v>3</v>
      </c>
      <c r="HS170">
        <v>0</v>
      </c>
      <c r="IK170">
        <v>0</v>
      </c>
    </row>
    <row r="171" spans="1:255" x14ac:dyDescent="0.2">
      <c r="A171" s="2">
        <v>17</v>
      </c>
      <c r="B171" s="2">
        <v>1</v>
      </c>
      <c r="C171" s="2">
        <f>ROW(SmtRes!A200)</f>
        <v>200</v>
      </c>
      <c r="D171" s="2">
        <f>ROW(EtalonRes!A207)</f>
        <v>207</v>
      </c>
      <c r="E171" s="2" t="s">
        <v>217</v>
      </c>
      <c r="F171" s="2" t="s">
        <v>166</v>
      </c>
      <c r="G171" s="2" t="s">
        <v>167</v>
      </c>
      <c r="H171" s="2" t="s">
        <v>163</v>
      </c>
      <c r="I171" s="2">
        <f>ROUND(ROUND(1,4),9)</f>
        <v>1</v>
      </c>
      <c r="J171" s="2">
        <v>0</v>
      </c>
      <c r="K171" s="2">
        <f>ROUND(ROUND(1,4),9)</f>
        <v>1</v>
      </c>
      <c r="L171" s="2"/>
      <c r="M171" s="2"/>
      <c r="N171" s="2"/>
      <c r="O171" s="2">
        <f t="shared" si="94"/>
        <v>39.159999999999997</v>
      </c>
      <c r="P171" s="2">
        <f t="shared" si="131"/>
        <v>0</v>
      </c>
      <c r="Q171" s="2">
        <f>(ROUND((ROUND((((ET171*1.1))*AV171*I171),2)*BB171),2)+ROUND((ROUND(((AE171-((EU171*1.1)))*AV171*I171),2)*BS171),2))</f>
        <v>32.47</v>
      </c>
      <c r="R171" s="2">
        <f t="shared" si="96"/>
        <v>3.64</v>
      </c>
      <c r="S171" s="2">
        <f t="shared" si="97"/>
        <v>6.69</v>
      </c>
      <c r="T171" s="2">
        <f t="shared" si="98"/>
        <v>0</v>
      </c>
      <c r="U171" s="2">
        <f t="shared" si="99"/>
        <v>0.59888399999999997</v>
      </c>
      <c r="V171" s="2">
        <f t="shared" si="100"/>
        <v>0</v>
      </c>
      <c r="W171" s="2">
        <f t="shared" si="101"/>
        <v>0</v>
      </c>
      <c r="X171" s="2">
        <f t="shared" si="102"/>
        <v>9.3000000000000007</v>
      </c>
      <c r="Y171" s="2">
        <f t="shared" si="103"/>
        <v>4.75</v>
      </c>
      <c r="Z171" s="2"/>
      <c r="AA171" s="2">
        <v>59209203</v>
      </c>
      <c r="AB171" s="2">
        <f t="shared" si="104"/>
        <v>37.4</v>
      </c>
      <c r="AC171" s="2">
        <f t="shared" si="105"/>
        <v>0</v>
      </c>
      <c r="AD171" s="2">
        <f>ROUND(((((ET171*1.1))-((EU171*1.1)))+AE171),6)</f>
        <v>31.009</v>
      </c>
      <c r="AE171" s="2">
        <f>ROUND(((EU171*1.1)),6)</f>
        <v>3.476</v>
      </c>
      <c r="AF171" s="2">
        <f>ROUND(((EV171*1.1)),6)</f>
        <v>6.391</v>
      </c>
      <c r="AG171" s="2">
        <f t="shared" si="106"/>
        <v>0</v>
      </c>
      <c r="AH171" s="2">
        <f>((EW171*1.1))</f>
        <v>0.57200000000000006</v>
      </c>
      <c r="AI171" s="2">
        <f>((EX171*1.1))</f>
        <v>0</v>
      </c>
      <c r="AJ171" s="2">
        <f t="shared" si="107"/>
        <v>0</v>
      </c>
      <c r="AK171" s="2">
        <v>34</v>
      </c>
      <c r="AL171" s="2">
        <v>0</v>
      </c>
      <c r="AM171" s="2">
        <v>28.19</v>
      </c>
      <c r="AN171" s="2">
        <v>3.16</v>
      </c>
      <c r="AO171" s="2">
        <v>5.81</v>
      </c>
      <c r="AP171" s="2">
        <v>0</v>
      </c>
      <c r="AQ171" s="2">
        <v>0.52</v>
      </c>
      <c r="AR171" s="2">
        <v>0</v>
      </c>
      <c r="AS171" s="2">
        <v>0</v>
      </c>
      <c r="AT171" s="2">
        <v>90</v>
      </c>
      <c r="AU171" s="2">
        <v>46</v>
      </c>
      <c r="AV171" s="2">
        <v>1.0469999999999999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0</v>
      </c>
      <c r="BI171" s="2">
        <v>2</v>
      </c>
      <c r="BJ171" s="2" t="s">
        <v>168</v>
      </c>
      <c r="BK171" s="2"/>
      <c r="BL171" s="2"/>
      <c r="BM171" s="2">
        <v>72</v>
      </c>
      <c r="BN171" s="2">
        <v>58807811</v>
      </c>
      <c r="BO171" s="2" t="s">
        <v>166</v>
      </c>
      <c r="BP171" s="2">
        <v>1</v>
      </c>
      <c r="BQ171" s="2">
        <v>40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90</v>
      </c>
      <c r="CA171" s="2">
        <v>46</v>
      </c>
      <c r="CB171" s="2" t="s">
        <v>3</v>
      </c>
      <c r="CC171" s="2"/>
      <c r="CD171" s="2"/>
      <c r="CE171" s="2">
        <v>30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866</v>
      </c>
      <c r="CO171" s="2">
        <v>0</v>
      </c>
      <c r="CP171" s="2">
        <f t="shared" si="108"/>
        <v>39.159999999999997</v>
      </c>
      <c r="CQ171" s="2">
        <f t="shared" si="132"/>
        <v>0</v>
      </c>
      <c r="CR171" s="2">
        <f>(ROUND((ROUND((((ET171*1.1))*AV171*1),2)*BB171),2)+ROUND((ROUND(((AE171-((EU171*1.1)))*AV171*1),2)*BS171),2))</f>
        <v>32.47</v>
      </c>
      <c r="CS171" s="2">
        <f t="shared" si="110"/>
        <v>3.64</v>
      </c>
      <c r="CT171" s="2">
        <f t="shared" si="111"/>
        <v>6.69</v>
      </c>
      <c r="CU171" s="2">
        <f t="shared" si="112"/>
        <v>0</v>
      </c>
      <c r="CV171" s="2">
        <f t="shared" si="113"/>
        <v>0.59888399999999997</v>
      </c>
      <c r="CW171" s="2">
        <f t="shared" si="114"/>
        <v>0</v>
      </c>
      <c r="CX171" s="2">
        <f t="shared" si="115"/>
        <v>0</v>
      </c>
      <c r="CY171" s="2">
        <f t="shared" si="116"/>
        <v>9.2970000000000006</v>
      </c>
      <c r="CZ171" s="2">
        <f t="shared" si="117"/>
        <v>4.7518000000000002</v>
      </c>
      <c r="DA171" s="2"/>
      <c r="DB171" s="2"/>
      <c r="DC171" s="2" t="s">
        <v>3</v>
      </c>
      <c r="DD171" s="2" t="s">
        <v>3</v>
      </c>
      <c r="DE171" s="2" t="s">
        <v>169</v>
      </c>
      <c r="DF171" s="2" t="s">
        <v>169</v>
      </c>
      <c r="DG171" s="2" t="s">
        <v>169</v>
      </c>
      <c r="DH171" s="2" t="s">
        <v>3</v>
      </c>
      <c r="DI171" s="2" t="s">
        <v>169</v>
      </c>
      <c r="DJ171" s="2" t="s">
        <v>169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163</v>
      </c>
      <c r="DW171" s="2" t="s">
        <v>163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58807949</v>
      </c>
      <c r="EF171" s="2">
        <v>40</v>
      </c>
      <c r="EG171" s="2" t="s">
        <v>170</v>
      </c>
      <c r="EH171" s="2">
        <v>0</v>
      </c>
      <c r="EI171" s="2" t="s">
        <v>3</v>
      </c>
      <c r="EJ171" s="2">
        <v>2</v>
      </c>
      <c r="EK171" s="2">
        <v>72</v>
      </c>
      <c r="EL171" s="2" t="s">
        <v>171</v>
      </c>
      <c r="EM171" s="2" t="s">
        <v>172</v>
      </c>
      <c r="EN171" s="2"/>
      <c r="EO171" s="2" t="s">
        <v>173</v>
      </c>
      <c r="EP171" s="2"/>
      <c r="EQ171" s="2">
        <v>0</v>
      </c>
      <c r="ER171" s="2">
        <v>34</v>
      </c>
      <c r="ES171" s="2">
        <v>0</v>
      </c>
      <c r="ET171" s="2">
        <v>28.19</v>
      </c>
      <c r="EU171" s="2">
        <v>3.16</v>
      </c>
      <c r="EV171" s="2">
        <v>5.81</v>
      </c>
      <c r="EW171" s="2">
        <v>0.52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90</v>
      </c>
      <c r="FY171" s="2">
        <v>46</v>
      </c>
      <c r="FZ171" s="2"/>
      <c r="GA171" s="2" t="s">
        <v>3</v>
      </c>
      <c r="GB171" s="2"/>
      <c r="GC171" s="2"/>
      <c r="GD171" s="2">
        <v>1</v>
      </c>
      <c r="GE171" s="2"/>
      <c r="GF171" s="2">
        <v>-792869215</v>
      </c>
      <c r="GG171" s="2">
        <v>2</v>
      </c>
      <c r="GH171" s="2">
        <v>1</v>
      </c>
      <c r="GI171" s="2">
        <v>2</v>
      </c>
      <c r="GJ171" s="2">
        <v>0</v>
      </c>
      <c r="GK171" s="2">
        <v>0</v>
      </c>
      <c r="GL171" s="2">
        <f t="shared" si="118"/>
        <v>0</v>
      </c>
      <c r="GM171" s="2">
        <f t="shared" si="119"/>
        <v>53.21</v>
      </c>
      <c r="GN171" s="2">
        <f t="shared" si="120"/>
        <v>0</v>
      </c>
      <c r="GO171" s="2">
        <f t="shared" si="121"/>
        <v>53.21</v>
      </c>
      <c r="GP171" s="2">
        <f t="shared" si="122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123"/>
        <v>0</v>
      </c>
      <c r="GW171" s="2">
        <v>1</v>
      </c>
      <c r="GX171" s="2">
        <f t="shared" si="124"/>
        <v>0</v>
      </c>
      <c r="GY171" s="2"/>
      <c r="GZ171" s="2"/>
      <c r="HA171" s="2">
        <v>0</v>
      </c>
      <c r="HB171" s="2">
        <v>0</v>
      </c>
      <c r="HC171" s="2">
        <f t="shared" si="125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>
        <v>17</v>
      </c>
      <c r="B172">
        <v>1</v>
      </c>
      <c r="C172">
        <f>ROW(SmtRes!A204)</f>
        <v>204</v>
      </c>
      <c r="D172">
        <f>ROW(EtalonRes!A212)</f>
        <v>212</v>
      </c>
      <c r="E172" t="s">
        <v>217</v>
      </c>
      <c r="F172" t="s">
        <v>166</v>
      </c>
      <c r="G172" t="s">
        <v>167</v>
      </c>
      <c r="H172" t="s">
        <v>163</v>
      </c>
      <c r="I172">
        <f>ROUND(ROUND(1,4),9)</f>
        <v>1</v>
      </c>
      <c r="J172">
        <v>0</v>
      </c>
      <c r="K172">
        <f>ROUND(ROUND(1,4),9)</f>
        <v>1</v>
      </c>
      <c r="O172">
        <f t="shared" si="94"/>
        <v>847.79</v>
      </c>
      <c r="P172">
        <f t="shared" si="131"/>
        <v>0</v>
      </c>
      <c r="Q172">
        <f>(ROUND((ROUND((((ET172*1.1))*AV172*I172),2)*BB172),2)+ROUND((ROUND(((AE172-((EU172*1.1)))*AV172*I172),2)*BS172),2))</f>
        <v>479.91</v>
      </c>
      <c r="R172">
        <f t="shared" si="96"/>
        <v>200.16</v>
      </c>
      <c r="S172">
        <f t="shared" si="97"/>
        <v>367.88</v>
      </c>
      <c r="T172">
        <f t="shared" si="98"/>
        <v>0</v>
      </c>
      <c r="U172">
        <f t="shared" si="99"/>
        <v>0.59888399999999997</v>
      </c>
      <c r="V172">
        <f t="shared" si="100"/>
        <v>0</v>
      </c>
      <c r="W172">
        <f t="shared" si="101"/>
        <v>0</v>
      </c>
      <c r="X172">
        <f t="shared" si="102"/>
        <v>511.24</v>
      </c>
      <c r="Y172">
        <f t="shared" si="103"/>
        <v>261.3</v>
      </c>
      <c r="AA172">
        <v>59209200</v>
      </c>
      <c r="AB172">
        <f t="shared" si="104"/>
        <v>37.4</v>
      </c>
      <c r="AC172">
        <f t="shared" si="105"/>
        <v>0</v>
      </c>
      <c r="AD172">
        <f>ROUND(((((ET172*1.1))-((EU172*1.1)))+AE172),6)</f>
        <v>31.009</v>
      </c>
      <c r="AE172">
        <f>ROUND(((EU172*1.1)),6)</f>
        <v>3.476</v>
      </c>
      <c r="AF172">
        <f>ROUND(((EV172*1.1)),6)</f>
        <v>6.391</v>
      </c>
      <c r="AG172">
        <f t="shared" si="106"/>
        <v>0</v>
      </c>
      <c r="AH172">
        <f>((EW172*1.1))</f>
        <v>0.57200000000000006</v>
      </c>
      <c r="AI172">
        <f>((EX172*1.1))</f>
        <v>0</v>
      </c>
      <c r="AJ172">
        <f t="shared" si="107"/>
        <v>0</v>
      </c>
      <c r="AK172">
        <v>34</v>
      </c>
      <c r="AL172">
        <v>0</v>
      </c>
      <c r="AM172">
        <v>28.19</v>
      </c>
      <c r="AN172">
        <v>3.16</v>
      </c>
      <c r="AO172">
        <v>5.81</v>
      </c>
      <c r="AP172">
        <v>0</v>
      </c>
      <c r="AQ172">
        <v>0.52</v>
      </c>
      <c r="AR172">
        <v>0</v>
      </c>
      <c r="AS172">
        <v>0</v>
      </c>
      <c r="AT172">
        <v>90</v>
      </c>
      <c r="AU172">
        <v>46</v>
      </c>
      <c r="AV172">
        <v>1.0469999999999999</v>
      </c>
      <c r="AW172">
        <v>1</v>
      </c>
      <c r="AZ172">
        <v>1</v>
      </c>
      <c r="BA172">
        <v>54.99</v>
      </c>
      <c r="BB172">
        <v>14.78</v>
      </c>
      <c r="BC172">
        <v>1</v>
      </c>
      <c r="BD172" t="s">
        <v>3</v>
      </c>
      <c r="BE172" t="s">
        <v>3</v>
      </c>
      <c r="BF172" t="s">
        <v>3</v>
      </c>
      <c r="BG172" t="s">
        <v>3</v>
      </c>
      <c r="BH172">
        <v>0</v>
      </c>
      <c r="BI172">
        <v>2</v>
      </c>
      <c r="BJ172" t="s">
        <v>168</v>
      </c>
      <c r="BM172">
        <v>72</v>
      </c>
      <c r="BN172">
        <v>58807811</v>
      </c>
      <c r="BO172" t="s">
        <v>166</v>
      </c>
      <c r="BP172">
        <v>1</v>
      </c>
      <c r="BQ172">
        <v>40</v>
      </c>
      <c r="BR172">
        <v>0</v>
      </c>
      <c r="BS172">
        <v>54.99</v>
      </c>
      <c r="BT172">
        <v>1</v>
      </c>
      <c r="BU172">
        <v>1</v>
      </c>
      <c r="BV172">
        <v>1</v>
      </c>
      <c r="BW172">
        <v>1</v>
      </c>
      <c r="BX172">
        <v>1</v>
      </c>
      <c r="BY172" t="s">
        <v>3</v>
      </c>
      <c r="BZ172">
        <v>90</v>
      </c>
      <c r="CA172">
        <v>46</v>
      </c>
      <c r="CB172" t="s">
        <v>3</v>
      </c>
      <c r="CE172">
        <v>30</v>
      </c>
      <c r="CF172">
        <v>0</v>
      </c>
      <c r="CG172">
        <v>0</v>
      </c>
      <c r="CM172">
        <v>0</v>
      </c>
      <c r="CN172" t="s">
        <v>866</v>
      </c>
      <c r="CO172">
        <v>0</v>
      </c>
      <c r="CP172">
        <f t="shared" si="108"/>
        <v>847.79</v>
      </c>
      <c r="CQ172">
        <f t="shared" si="132"/>
        <v>0</v>
      </c>
      <c r="CR172">
        <f>(ROUND((ROUND((((ET172*1.1))*AV172*1),2)*BB172),2)+ROUND((ROUND(((AE172-((EU172*1.1)))*AV172*1),2)*BS172),2))</f>
        <v>479.91</v>
      </c>
      <c r="CS172">
        <f t="shared" si="110"/>
        <v>200.16</v>
      </c>
      <c r="CT172">
        <f t="shared" si="111"/>
        <v>367.88</v>
      </c>
      <c r="CU172">
        <f t="shared" si="112"/>
        <v>0</v>
      </c>
      <c r="CV172">
        <f t="shared" si="113"/>
        <v>0.59888399999999997</v>
      </c>
      <c r="CW172">
        <f t="shared" si="114"/>
        <v>0</v>
      </c>
      <c r="CX172">
        <f t="shared" si="115"/>
        <v>0</v>
      </c>
      <c r="CY172">
        <f t="shared" si="116"/>
        <v>511.23599999999999</v>
      </c>
      <c r="CZ172">
        <f t="shared" si="117"/>
        <v>261.29839999999996</v>
      </c>
      <c r="DC172" t="s">
        <v>3</v>
      </c>
      <c r="DD172" t="s">
        <v>3</v>
      </c>
      <c r="DE172" t="s">
        <v>169</v>
      </c>
      <c r="DF172" t="s">
        <v>169</v>
      </c>
      <c r="DG172" t="s">
        <v>169</v>
      </c>
      <c r="DH172" t="s">
        <v>3</v>
      </c>
      <c r="DI172" t="s">
        <v>169</v>
      </c>
      <c r="DJ172" t="s">
        <v>169</v>
      </c>
      <c r="DK172" t="s">
        <v>3</v>
      </c>
      <c r="DL172" t="s">
        <v>3</v>
      </c>
      <c r="DM172" t="s">
        <v>3</v>
      </c>
      <c r="DN172">
        <v>0</v>
      </c>
      <c r="DO172">
        <v>0</v>
      </c>
      <c r="DP172">
        <v>1</v>
      </c>
      <c r="DQ172">
        <v>1</v>
      </c>
      <c r="DU172">
        <v>1013</v>
      </c>
      <c r="DV172" t="s">
        <v>163</v>
      </c>
      <c r="DW172" t="s">
        <v>163</v>
      </c>
      <c r="DX172">
        <v>1</v>
      </c>
      <c r="DZ172" t="s">
        <v>3</v>
      </c>
      <c r="EA172" t="s">
        <v>3</v>
      </c>
      <c r="EB172" t="s">
        <v>3</v>
      </c>
      <c r="EC172" t="s">
        <v>3</v>
      </c>
      <c r="EE172">
        <v>58807949</v>
      </c>
      <c r="EF172">
        <v>40</v>
      </c>
      <c r="EG172" t="s">
        <v>170</v>
      </c>
      <c r="EH172">
        <v>0</v>
      </c>
      <c r="EI172" t="s">
        <v>3</v>
      </c>
      <c r="EJ172">
        <v>2</v>
      </c>
      <c r="EK172">
        <v>72</v>
      </c>
      <c r="EL172" t="s">
        <v>171</v>
      </c>
      <c r="EM172" t="s">
        <v>172</v>
      </c>
      <c r="EO172" t="s">
        <v>173</v>
      </c>
      <c r="EQ172">
        <v>0</v>
      </c>
      <c r="ER172">
        <v>34</v>
      </c>
      <c r="ES172">
        <v>0</v>
      </c>
      <c r="ET172">
        <v>28.19</v>
      </c>
      <c r="EU172">
        <v>3.16</v>
      </c>
      <c r="EV172">
        <v>5.81</v>
      </c>
      <c r="EW172">
        <v>0.52</v>
      </c>
      <c r="EX172">
        <v>0</v>
      </c>
      <c r="EY172">
        <v>0</v>
      </c>
      <c r="FQ172">
        <v>0</v>
      </c>
      <c r="FR172">
        <v>0</v>
      </c>
      <c r="FS172">
        <v>0</v>
      </c>
      <c r="FX172">
        <v>90</v>
      </c>
      <c r="FY172">
        <v>46</v>
      </c>
      <c r="GA172" t="s">
        <v>3</v>
      </c>
      <c r="GD172">
        <v>1</v>
      </c>
      <c r="GF172">
        <v>-792869215</v>
      </c>
      <c r="GG172">
        <v>2</v>
      </c>
      <c r="GH172">
        <v>1</v>
      </c>
      <c r="GI172">
        <v>2</v>
      </c>
      <c r="GJ172">
        <v>0</v>
      </c>
      <c r="GK172">
        <v>0</v>
      </c>
      <c r="GL172">
        <f t="shared" si="118"/>
        <v>0</v>
      </c>
      <c r="GM172">
        <f t="shared" si="119"/>
        <v>1620.33</v>
      </c>
      <c r="GN172">
        <f t="shared" si="120"/>
        <v>0</v>
      </c>
      <c r="GO172">
        <f t="shared" si="121"/>
        <v>1620.33</v>
      </c>
      <c r="GP172">
        <f t="shared" si="122"/>
        <v>0</v>
      </c>
      <c r="GR172">
        <v>0</v>
      </c>
      <c r="GS172">
        <v>3</v>
      </c>
      <c r="GT172">
        <v>0</v>
      </c>
      <c r="GU172" t="s">
        <v>3</v>
      </c>
      <c r="GV172">
        <f t="shared" si="123"/>
        <v>0</v>
      </c>
      <c r="GW172">
        <v>1</v>
      </c>
      <c r="GX172">
        <f t="shared" si="124"/>
        <v>0</v>
      </c>
      <c r="HA172">
        <v>0</v>
      </c>
      <c r="HB172">
        <v>0</v>
      </c>
      <c r="HC172">
        <f t="shared" si="125"/>
        <v>0</v>
      </c>
      <c r="HE172" t="s">
        <v>3</v>
      </c>
      <c r="HF172" t="s">
        <v>3</v>
      </c>
      <c r="HM172" t="s">
        <v>3</v>
      </c>
      <c r="HN172" t="s">
        <v>3</v>
      </c>
      <c r="HO172" t="s">
        <v>3</v>
      </c>
      <c r="HP172" t="s">
        <v>3</v>
      </c>
      <c r="HQ172" t="s">
        <v>3</v>
      </c>
      <c r="HS172">
        <v>0</v>
      </c>
      <c r="IK172">
        <v>0</v>
      </c>
    </row>
    <row r="173" spans="1:255" x14ac:dyDescent="0.2">
      <c r="A173" s="2">
        <v>18</v>
      </c>
      <c r="B173" s="2">
        <v>1</v>
      </c>
      <c r="C173" s="2">
        <v>200</v>
      </c>
      <c r="D173" s="2"/>
      <c r="E173" s="2" t="s">
        <v>218</v>
      </c>
      <c r="F173" s="2" t="s">
        <v>219</v>
      </c>
      <c r="G173" s="2" t="s">
        <v>220</v>
      </c>
      <c r="H173" s="2" t="s">
        <v>49</v>
      </c>
      <c r="I173" s="2">
        <f>I171*J173</f>
        <v>1</v>
      </c>
      <c r="J173" s="2">
        <v>1</v>
      </c>
      <c r="K173" s="2">
        <v>1</v>
      </c>
      <c r="L173" s="2"/>
      <c r="M173" s="2"/>
      <c r="N173" s="2"/>
      <c r="O173" s="2">
        <f t="shared" si="94"/>
        <v>1504.8</v>
      </c>
      <c r="P173" s="2">
        <f>ROUND((ROUND((AC173*I173),2)*BC173),2)</f>
        <v>1504.8</v>
      </c>
      <c r="Q173" s="2">
        <f>(ROUND((ROUND(((ET173)*AV173*I173),2)*BB173),2)+ROUND((ROUND(((AE173-(EU173))*AV173*I173),2)*BS173),2))</f>
        <v>0</v>
      </c>
      <c r="R173" s="2">
        <f t="shared" si="96"/>
        <v>0</v>
      </c>
      <c r="S173" s="2">
        <f t="shared" si="97"/>
        <v>0</v>
      </c>
      <c r="T173" s="2">
        <f t="shared" si="98"/>
        <v>0</v>
      </c>
      <c r="U173" s="2">
        <f t="shared" si="99"/>
        <v>0</v>
      </c>
      <c r="V173" s="2">
        <f t="shared" si="100"/>
        <v>0</v>
      </c>
      <c r="W173" s="2">
        <f t="shared" si="101"/>
        <v>0</v>
      </c>
      <c r="X173" s="2">
        <f t="shared" si="102"/>
        <v>0</v>
      </c>
      <c r="Y173" s="2">
        <f t="shared" si="103"/>
        <v>0</v>
      </c>
      <c r="Z173" s="2"/>
      <c r="AA173" s="2">
        <v>59209203</v>
      </c>
      <c r="AB173" s="2">
        <f t="shared" si="104"/>
        <v>1504.8</v>
      </c>
      <c r="AC173" s="2">
        <f t="shared" si="105"/>
        <v>1504.8</v>
      </c>
      <c r="AD173" s="2">
        <f>ROUND((((ET173)-(EU173))+AE173),6)</f>
        <v>0</v>
      </c>
      <c r="AE173" s="2">
        <f>ROUND((EU173),6)</f>
        <v>0</v>
      </c>
      <c r="AF173" s="2">
        <f>ROUND((EV173),6)</f>
        <v>0</v>
      </c>
      <c r="AG173" s="2">
        <f t="shared" si="106"/>
        <v>0</v>
      </c>
      <c r="AH173" s="2">
        <f>(EW173)</f>
        <v>0</v>
      </c>
      <c r="AI173" s="2">
        <f>(EX173)</f>
        <v>0</v>
      </c>
      <c r="AJ173" s="2">
        <f t="shared" si="107"/>
        <v>0</v>
      </c>
      <c r="AK173" s="2">
        <v>1504.8</v>
      </c>
      <c r="AL173" s="2">
        <v>1504.8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1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3</v>
      </c>
      <c r="BI173" s="2">
        <v>3</v>
      </c>
      <c r="BJ173" s="2" t="s">
        <v>3</v>
      </c>
      <c r="BK173" s="2"/>
      <c r="BL173" s="2"/>
      <c r="BM173" s="2">
        <v>746</v>
      </c>
      <c r="BN173" s="2">
        <v>0</v>
      </c>
      <c r="BO173" s="2" t="s">
        <v>3</v>
      </c>
      <c r="BP173" s="2">
        <v>0</v>
      </c>
      <c r="BQ173" s="2">
        <v>130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90</v>
      </c>
      <c r="CA173" s="2">
        <v>46</v>
      </c>
      <c r="CB173" s="2" t="s">
        <v>3</v>
      </c>
      <c r="CC173" s="2"/>
      <c r="CD173" s="2"/>
      <c r="CE173" s="2">
        <v>30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3</v>
      </c>
      <c r="CO173" s="2">
        <v>0</v>
      </c>
      <c r="CP173" s="2">
        <f t="shared" si="108"/>
        <v>1504.8</v>
      </c>
      <c r="CQ173" s="2">
        <f>ROUND((ROUND((AC173*1),2)*BC173),2)</f>
        <v>1504.8</v>
      </c>
      <c r="CR173" s="2">
        <f>(ROUND((ROUND(((ET173)*AV173*1),2)*BB173),2)+ROUND((ROUND(((AE173-(EU173))*AV173*1),2)*BS173),2))</f>
        <v>0</v>
      </c>
      <c r="CS173" s="2">
        <f t="shared" si="110"/>
        <v>0</v>
      </c>
      <c r="CT173" s="2">
        <f t="shared" si="111"/>
        <v>0</v>
      </c>
      <c r="CU173" s="2">
        <f t="shared" si="112"/>
        <v>0</v>
      </c>
      <c r="CV173" s="2">
        <f t="shared" si="113"/>
        <v>0</v>
      </c>
      <c r="CW173" s="2">
        <f t="shared" si="114"/>
        <v>0</v>
      </c>
      <c r="CX173" s="2">
        <f t="shared" si="115"/>
        <v>0</v>
      </c>
      <c r="CY173" s="2">
        <f t="shared" si="116"/>
        <v>0</v>
      </c>
      <c r="CZ173" s="2">
        <f t="shared" si="117"/>
        <v>0</v>
      </c>
      <c r="DA173" s="2"/>
      <c r="DB173" s="2"/>
      <c r="DC173" s="2" t="s">
        <v>3</v>
      </c>
      <c r="DD173" s="2" t="s">
        <v>3</v>
      </c>
      <c r="DE173" s="2" t="s">
        <v>3</v>
      </c>
      <c r="DF173" s="2" t="s">
        <v>3</v>
      </c>
      <c r="DG173" s="2" t="s">
        <v>3</v>
      </c>
      <c r="DH173" s="2" t="s">
        <v>3</v>
      </c>
      <c r="DI173" s="2" t="s">
        <v>3</v>
      </c>
      <c r="DJ173" s="2" t="s">
        <v>3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1010</v>
      </c>
      <c r="DV173" s="2" t="s">
        <v>49</v>
      </c>
      <c r="DW173" s="2" t="s">
        <v>49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58807850</v>
      </c>
      <c r="EF173" s="2">
        <v>130</v>
      </c>
      <c r="EG173" s="2" t="s">
        <v>177</v>
      </c>
      <c r="EH173" s="2">
        <v>0</v>
      </c>
      <c r="EI173" s="2" t="s">
        <v>3</v>
      </c>
      <c r="EJ173" s="2">
        <v>3</v>
      </c>
      <c r="EK173" s="2">
        <v>746</v>
      </c>
      <c r="EL173" s="2" t="s">
        <v>178</v>
      </c>
      <c r="EM173" s="2" t="s">
        <v>179</v>
      </c>
      <c r="EN173" s="2"/>
      <c r="EO173" s="2" t="s">
        <v>3</v>
      </c>
      <c r="EP173" s="2"/>
      <c r="EQ173" s="2">
        <v>0</v>
      </c>
      <c r="ER173" s="2">
        <v>0</v>
      </c>
      <c r="ES173" s="2">
        <v>1504.8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f>P173</f>
        <v>1504.8</v>
      </c>
      <c r="FS173" s="2">
        <v>0</v>
      </c>
      <c r="FT173" s="2"/>
      <c r="FU173" s="2"/>
      <c r="FV173" s="2"/>
      <c r="FW173" s="2"/>
      <c r="FX173" s="2">
        <v>90</v>
      </c>
      <c r="FY173" s="2">
        <v>46</v>
      </c>
      <c r="FZ173" s="2"/>
      <c r="GA173" s="2" t="s">
        <v>221</v>
      </c>
      <c r="GB173" s="2"/>
      <c r="GC173" s="2"/>
      <c r="GD173" s="2">
        <v>1</v>
      </c>
      <c r="GE173" s="2"/>
      <c r="GF173" s="2">
        <v>-1092659405</v>
      </c>
      <c r="GG173" s="2">
        <v>2</v>
      </c>
      <c r="GH173" s="2">
        <v>4</v>
      </c>
      <c r="GI173" s="2">
        <v>-2</v>
      </c>
      <c r="GJ173" s="2">
        <v>0</v>
      </c>
      <c r="GK173" s="2">
        <v>0</v>
      </c>
      <c r="GL173" s="2">
        <f t="shared" si="118"/>
        <v>0</v>
      </c>
      <c r="GM173" s="2">
        <f t="shared" si="119"/>
        <v>1504.8</v>
      </c>
      <c r="GN173" s="2">
        <f t="shared" si="120"/>
        <v>0</v>
      </c>
      <c r="GO173" s="2">
        <f t="shared" si="121"/>
        <v>0</v>
      </c>
      <c r="GP173" s="2">
        <f t="shared" si="122"/>
        <v>0</v>
      </c>
      <c r="GQ173" s="2"/>
      <c r="GR173" s="2">
        <v>0</v>
      </c>
      <c r="GS173" s="2">
        <v>2</v>
      </c>
      <c r="GT173" s="2">
        <v>0</v>
      </c>
      <c r="GU173" s="2" t="s">
        <v>3</v>
      </c>
      <c r="GV173" s="2">
        <f t="shared" si="123"/>
        <v>0</v>
      </c>
      <c r="GW173" s="2">
        <v>1</v>
      </c>
      <c r="GX173" s="2">
        <f t="shared" si="124"/>
        <v>0</v>
      </c>
      <c r="GY173" s="2"/>
      <c r="GZ173" s="2"/>
      <c r="HA173" s="2">
        <v>0</v>
      </c>
      <c r="HB173" s="2">
        <v>0</v>
      </c>
      <c r="HC173" s="2">
        <f t="shared" si="125"/>
        <v>0</v>
      </c>
      <c r="HD173" s="2"/>
      <c r="HE173" s="2" t="s">
        <v>53</v>
      </c>
      <c r="HF173" s="2" t="s">
        <v>181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>
        <v>18</v>
      </c>
      <c r="B174">
        <v>1</v>
      </c>
      <c r="C174">
        <v>204</v>
      </c>
      <c r="E174" t="s">
        <v>218</v>
      </c>
      <c r="F174" t="s">
        <v>219</v>
      </c>
      <c r="G174" t="s">
        <v>220</v>
      </c>
      <c r="H174" t="s">
        <v>49</v>
      </c>
      <c r="I174">
        <f>I172*J174</f>
        <v>1</v>
      </c>
      <c r="J174">
        <v>1</v>
      </c>
      <c r="K174">
        <v>1</v>
      </c>
      <c r="O174">
        <f t="shared" si="94"/>
        <v>11526.77</v>
      </c>
      <c r="P174">
        <f>ROUND((ROUND((AC174*I174),2)*BC174),2)</f>
        <v>11526.77</v>
      </c>
      <c r="Q174">
        <f>(ROUND((ROUND(((ET174)*AV174*I174),2)*BB174),2)+ROUND((ROUND(((AE174-(EU174))*AV174*I174),2)*BS174),2))</f>
        <v>0</v>
      </c>
      <c r="R174">
        <f t="shared" si="96"/>
        <v>0</v>
      </c>
      <c r="S174">
        <f t="shared" si="97"/>
        <v>0</v>
      </c>
      <c r="T174">
        <f t="shared" si="98"/>
        <v>0</v>
      </c>
      <c r="U174">
        <f t="shared" si="99"/>
        <v>0</v>
      </c>
      <c r="V174">
        <f t="shared" si="100"/>
        <v>0</v>
      </c>
      <c r="W174">
        <f t="shared" si="101"/>
        <v>0</v>
      </c>
      <c r="X174">
        <f t="shared" si="102"/>
        <v>0</v>
      </c>
      <c r="Y174">
        <f t="shared" si="103"/>
        <v>0</v>
      </c>
      <c r="AA174">
        <v>59209200</v>
      </c>
      <c r="AB174">
        <f t="shared" si="104"/>
        <v>1504.8</v>
      </c>
      <c r="AC174">
        <f t="shared" si="105"/>
        <v>1504.8</v>
      </c>
      <c r="AD174">
        <f>ROUND((((ET174)-(EU174))+AE174),6)</f>
        <v>0</v>
      </c>
      <c r="AE174">
        <f>ROUND((EU174),6)</f>
        <v>0</v>
      </c>
      <c r="AF174">
        <f>ROUND((EV174),6)</f>
        <v>0</v>
      </c>
      <c r="AG174">
        <f t="shared" si="106"/>
        <v>0</v>
      </c>
      <c r="AH174">
        <f>(EW174)</f>
        <v>0</v>
      </c>
      <c r="AI174">
        <f>(EX174)</f>
        <v>0</v>
      </c>
      <c r="AJ174">
        <f t="shared" si="107"/>
        <v>0</v>
      </c>
      <c r="AK174">
        <v>1504.8</v>
      </c>
      <c r="AL174">
        <v>1504.8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Z174">
        <v>1</v>
      </c>
      <c r="BA174">
        <v>1</v>
      </c>
      <c r="BB174">
        <v>1</v>
      </c>
      <c r="BC174">
        <v>7.66</v>
      </c>
      <c r="BD174" t="s">
        <v>3</v>
      </c>
      <c r="BE174" t="s">
        <v>3</v>
      </c>
      <c r="BF174" t="s">
        <v>3</v>
      </c>
      <c r="BG174" t="s">
        <v>3</v>
      </c>
      <c r="BH174">
        <v>3</v>
      </c>
      <c r="BI174">
        <v>3</v>
      </c>
      <c r="BJ174" t="s">
        <v>3</v>
      </c>
      <c r="BM174">
        <v>746</v>
      </c>
      <c r="BN174">
        <v>0</v>
      </c>
      <c r="BO174" t="s">
        <v>3</v>
      </c>
      <c r="BP174">
        <v>0</v>
      </c>
      <c r="BQ174">
        <v>130</v>
      </c>
      <c r="BR174">
        <v>0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 t="s">
        <v>3</v>
      </c>
      <c r="BZ174">
        <v>90</v>
      </c>
      <c r="CA174">
        <v>46</v>
      </c>
      <c r="CB174" t="s">
        <v>3</v>
      </c>
      <c r="CE174">
        <v>30</v>
      </c>
      <c r="CF174">
        <v>0</v>
      </c>
      <c r="CG174">
        <v>0</v>
      </c>
      <c r="CM174">
        <v>0</v>
      </c>
      <c r="CN174" t="s">
        <v>3</v>
      </c>
      <c r="CO174">
        <v>0</v>
      </c>
      <c r="CP174">
        <f t="shared" si="108"/>
        <v>11526.77</v>
      </c>
      <c r="CQ174">
        <f>ROUND((ROUND((AC174*1),2)*BC174),2)</f>
        <v>11526.77</v>
      </c>
      <c r="CR174">
        <f>(ROUND((ROUND(((ET174)*AV174*1),2)*BB174),2)+ROUND((ROUND(((AE174-(EU174))*AV174*1),2)*BS174),2))</f>
        <v>0</v>
      </c>
      <c r="CS174">
        <f t="shared" si="110"/>
        <v>0</v>
      </c>
      <c r="CT174">
        <f t="shared" si="111"/>
        <v>0</v>
      </c>
      <c r="CU174">
        <f t="shared" si="112"/>
        <v>0</v>
      </c>
      <c r="CV174">
        <f t="shared" si="113"/>
        <v>0</v>
      </c>
      <c r="CW174">
        <f t="shared" si="114"/>
        <v>0</v>
      </c>
      <c r="CX174">
        <f t="shared" si="115"/>
        <v>0</v>
      </c>
      <c r="CY174">
        <f t="shared" si="116"/>
        <v>0</v>
      </c>
      <c r="CZ174">
        <f t="shared" si="117"/>
        <v>0</v>
      </c>
      <c r="DC174" t="s">
        <v>3</v>
      </c>
      <c r="DD174" t="s">
        <v>3</v>
      </c>
      <c r="DE174" t="s">
        <v>3</v>
      </c>
      <c r="DF174" t="s">
        <v>3</v>
      </c>
      <c r="DG174" t="s">
        <v>3</v>
      </c>
      <c r="DH174" t="s">
        <v>3</v>
      </c>
      <c r="DI174" t="s">
        <v>3</v>
      </c>
      <c r="DJ174" t="s">
        <v>3</v>
      </c>
      <c r="DK174" t="s">
        <v>3</v>
      </c>
      <c r="DL174" t="s">
        <v>3</v>
      </c>
      <c r="DM174" t="s">
        <v>3</v>
      </c>
      <c r="DN174">
        <v>0</v>
      </c>
      <c r="DO174">
        <v>0</v>
      </c>
      <c r="DP174">
        <v>1</v>
      </c>
      <c r="DQ174">
        <v>1</v>
      </c>
      <c r="DU174">
        <v>1010</v>
      </c>
      <c r="DV174" t="s">
        <v>49</v>
      </c>
      <c r="DW174" t="s">
        <v>49</v>
      </c>
      <c r="DX174">
        <v>1</v>
      </c>
      <c r="DZ174" t="s">
        <v>3</v>
      </c>
      <c r="EA174" t="s">
        <v>3</v>
      </c>
      <c r="EB174" t="s">
        <v>3</v>
      </c>
      <c r="EC174" t="s">
        <v>3</v>
      </c>
      <c r="EE174">
        <v>58807850</v>
      </c>
      <c r="EF174">
        <v>130</v>
      </c>
      <c r="EG174" t="s">
        <v>177</v>
      </c>
      <c r="EH174">
        <v>0</v>
      </c>
      <c r="EI174" t="s">
        <v>3</v>
      </c>
      <c r="EJ174">
        <v>3</v>
      </c>
      <c r="EK174">
        <v>746</v>
      </c>
      <c r="EL174" t="s">
        <v>178</v>
      </c>
      <c r="EM174" t="s">
        <v>179</v>
      </c>
      <c r="EO174" t="s">
        <v>3</v>
      </c>
      <c r="EQ174">
        <v>0</v>
      </c>
      <c r="ER174">
        <v>1141.6500000000001</v>
      </c>
      <c r="ES174">
        <v>1504.8</v>
      </c>
      <c r="ET174">
        <v>0</v>
      </c>
      <c r="EU174">
        <v>0</v>
      </c>
      <c r="EV174">
        <v>0</v>
      </c>
      <c r="EW174">
        <v>0</v>
      </c>
      <c r="EX174">
        <v>0</v>
      </c>
      <c r="EZ174">
        <v>5</v>
      </c>
      <c r="FC174">
        <v>1</v>
      </c>
      <c r="FD174">
        <v>18</v>
      </c>
      <c r="FF174">
        <v>13270</v>
      </c>
      <c r="FQ174">
        <v>0</v>
      </c>
      <c r="FR174">
        <f>P174</f>
        <v>11526.77</v>
      </c>
      <c r="FS174">
        <v>0</v>
      </c>
      <c r="FX174">
        <v>90</v>
      </c>
      <c r="FY174">
        <v>46</v>
      </c>
      <c r="GA174" t="s">
        <v>221</v>
      </c>
      <c r="GD174">
        <v>1</v>
      </c>
      <c r="GF174">
        <v>-1092659405</v>
      </c>
      <c r="GG174">
        <v>2</v>
      </c>
      <c r="GH174">
        <v>3</v>
      </c>
      <c r="GI174">
        <v>5</v>
      </c>
      <c r="GJ174">
        <v>0</v>
      </c>
      <c r="GK174">
        <v>0</v>
      </c>
      <c r="GL174">
        <f t="shared" si="118"/>
        <v>0</v>
      </c>
      <c r="GM174">
        <f t="shared" si="119"/>
        <v>11526.77</v>
      </c>
      <c r="GN174">
        <f t="shared" si="120"/>
        <v>0</v>
      </c>
      <c r="GO174">
        <f t="shared" si="121"/>
        <v>0</v>
      </c>
      <c r="GP174">
        <f t="shared" si="122"/>
        <v>0</v>
      </c>
      <c r="GR174">
        <v>1</v>
      </c>
      <c r="GS174">
        <v>1</v>
      </c>
      <c r="GT174">
        <v>0</v>
      </c>
      <c r="GU174" t="s">
        <v>3</v>
      </c>
      <c r="GV174">
        <f t="shared" si="123"/>
        <v>0</v>
      </c>
      <c r="GW174">
        <v>1</v>
      </c>
      <c r="GX174">
        <f t="shared" si="124"/>
        <v>0</v>
      </c>
      <c r="HA174">
        <v>0</v>
      </c>
      <c r="HB174">
        <v>0</v>
      </c>
      <c r="HC174">
        <f t="shared" si="125"/>
        <v>0</v>
      </c>
      <c r="HE174" t="s">
        <v>53</v>
      </c>
      <c r="HF174" t="s">
        <v>181</v>
      </c>
      <c r="HM174" t="s">
        <v>3</v>
      </c>
      <c r="HN174" t="s">
        <v>3</v>
      </c>
      <c r="HO174" t="s">
        <v>3</v>
      </c>
      <c r="HP174" t="s">
        <v>3</v>
      </c>
      <c r="HQ174" t="s">
        <v>3</v>
      </c>
      <c r="HS174">
        <v>0</v>
      </c>
      <c r="IK174">
        <v>0</v>
      </c>
    </row>
    <row r="176" spans="1:255" x14ac:dyDescent="0.2">
      <c r="A176" s="3">
        <v>51</v>
      </c>
      <c r="B176" s="3">
        <f>B125</f>
        <v>1</v>
      </c>
      <c r="C176" s="3">
        <f>A125</f>
        <v>5</v>
      </c>
      <c r="D176" s="3">
        <f>ROW(A125)</f>
        <v>125</v>
      </c>
      <c r="E176" s="3"/>
      <c r="F176" s="3" t="str">
        <f>IF(F125&lt;&gt;"",F125,"")</f>
        <v>Новый подраздел</v>
      </c>
      <c r="G176" s="3" t="str">
        <f>IF(G125&lt;&gt;"",G125,"")</f>
        <v>Монтажные работы</v>
      </c>
      <c r="H176" s="3">
        <v>0</v>
      </c>
      <c r="I176" s="3"/>
      <c r="J176" s="3"/>
      <c r="K176" s="3"/>
      <c r="L176" s="3"/>
      <c r="M176" s="3"/>
      <c r="N176" s="3"/>
      <c r="O176" s="3">
        <f t="shared" ref="O176:T176" si="140">ROUND(AB176,2)</f>
        <v>9942</v>
      </c>
      <c r="P176" s="3">
        <f t="shared" si="140"/>
        <v>9714.2199999999993</v>
      </c>
      <c r="Q176" s="3">
        <f t="shared" si="140"/>
        <v>78.959999999999994</v>
      </c>
      <c r="R176" s="3">
        <f t="shared" si="140"/>
        <v>9.06</v>
      </c>
      <c r="S176" s="3">
        <f t="shared" si="140"/>
        <v>148.82</v>
      </c>
      <c r="T176" s="3">
        <f t="shared" si="140"/>
        <v>0</v>
      </c>
      <c r="U176" s="3">
        <f>AH176</f>
        <v>11.647571210000001</v>
      </c>
      <c r="V176" s="3">
        <f>AI176</f>
        <v>0</v>
      </c>
      <c r="W176" s="3">
        <f>ROUND(AJ176,2)</f>
        <v>0</v>
      </c>
      <c r="X176" s="3">
        <f>ROUND(AK176,2)</f>
        <v>168.18</v>
      </c>
      <c r="Y176" s="3">
        <f>ROUND(AL176,2)</f>
        <v>93.21</v>
      </c>
      <c r="Z176" s="3"/>
      <c r="AA176" s="3"/>
      <c r="AB176" s="3">
        <f>ROUND(SUMIF(AA129:AA174,"=59209203",O129:O174),2)</f>
        <v>9942</v>
      </c>
      <c r="AC176" s="3">
        <f>ROUND(SUMIF(AA129:AA174,"=59209203",P129:P174),2)</f>
        <v>9714.2199999999993</v>
      </c>
      <c r="AD176" s="3">
        <f>ROUND(SUMIF(AA129:AA174,"=59209203",Q129:Q174),2)</f>
        <v>78.959999999999994</v>
      </c>
      <c r="AE176" s="3">
        <f>ROUND(SUMIF(AA129:AA174,"=59209203",R129:R174),2)</f>
        <v>9.06</v>
      </c>
      <c r="AF176" s="3">
        <f>ROUND(SUMIF(AA129:AA174,"=59209203",S129:S174),2)</f>
        <v>148.82</v>
      </c>
      <c r="AG176" s="3">
        <f>ROUND(SUMIF(AA129:AA174,"=59209203",T129:T174),2)</f>
        <v>0</v>
      </c>
      <c r="AH176" s="3">
        <f>SUMIF(AA129:AA174,"=59209203",U129:U174)</f>
        <v>11.647571210000001</v>
      </c>
      <c r="AI176" s="3">
        <f>SUMIF(AA129:AA174,"=59209203",V129:V174)</f>
        <v>0</v>
      </c>
      <c r="AJ176" s="3">
        <f>ROUND(SUMIF(AA129:AA174,"=59209203",W129:W174),2)</f>
        <v>0</v>
      </c>
      <c r="AK176" s="3">
        <f>ROUND(SUMIF(AA129:AA174,"=59209203",X129:X174),2)</f>
        <v>168.18</v>
      </c>
      <c r="AL176" s="3">
        <f>ROUND(SUMIF(AA129:AA174,"=59209203",Y129:Y174),2)</f>
        <v>93.21</v>
      </c>
      <c r="AM176" s="3"/>
      <c r="AN176" s="3"/>
      <c r="AO176" s="3">
        <f t="shared" ref="AO176:BD176" si="141">ROUND(BX176,2)</f>
        <v>0</v>
      </c>
      <c r="AP176" s="3">
        <f t="shared" si="141"/>
        <v>7133.31</v>
      </c>
      <c r="AQ176" s="3">
        <f t="shared" si="141"/>
        <v>0</v>
      </c>
      <c r="AR176" s="3">
        <f t="shared" si="141"/>
        <v>10203.39</v>
      </c>
      <c r="AS176" s="3">
        <f t="shared" si="141"/>
        <v>2963.66</v>
      </c>
      <c r="AT176" s="3">
        <f t="shared" si="141"/>
        <v>106.42</v>
      </c>
      <c r="AU176" s="3">
        <f t="shared" si="141"/>
        <v>0</v>
      </c>
      <c r="AV176" s="3">
        <f t="shared" si="141"/>
        <v>9714.2199999999993</v>
      </c>
      <c r="AW176" s="3">
        <f t="shared" si="141"/>
        <v>2580.91</v>
      </c>
      <c r="AX176" s="3">
        <f t="shared" si="141"/>
        <v>0</v>
      </c>
      <c r="AY176" s="3">
        <f t="shared" si="141"/>
        <v>2580.91</v>
      </c>
      <c r="AZ176" s="3">
        <f t="shared" si="141"/>
        <v>7133.31</v>
      </c>
      <c r="BA176" s="3">
        <f t="shared" si="141"/>
        <v>0</v>
      </c>
      <c r="BB176" s="3">
        <f t="shared" si="141"/>
        <v>0</v>
      </c>
      <c r="BC176" s="3">
        <f t="shared" si="141"/>
        <v>0</v>
      </c>
      <c r="BD176" s="3">
        <f t="shared" si="141"/>
        <v>0</v>
      </c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>
        <f>ROUND(SUMIF(AA129:AA174,"=59209203",FQ129:FQ174),2)</f>
        <v>0</v>
      </c>
      <c r="BY176" s="3">
        <f>ROUND(SUMIF(AA129:AA174,"=59209203",FR129:FR174),2)</f>
        <v>7133.31</v>
      </c>
      <c r="BZ176" s="3">
        <f>ROUND(SUMIF(AA129:AA174,"=59209203",GL129:GL174),2)</f>
        <v>0</v>
      </c>
      <c r="CA176" s="3">
        <f>ROUND(SUMIF(AA129:AA174,"=59209203",GM129:GM174),2)</f>
        <v>10203.39</v>
      </c>
      <c r="CB176" s="3">
        <f>ROUND(SUMIF(AA129:AA174,"=59209203",GN129:GN174),2)</f>
        <v>2963.66</v>
      </c>
      <c r="CC176" s="3">
        <f>ROUND(SUMIF(AA129:AA174,"=59209203",GO129:GO174),2)</f>
        <v>106.42</v>
      </c>
      <c r="CD176" s="3">
        <f>ROUND(SUMIF(AA129:AA174,"=59209203",GP129:GP174),2)</f>
        <v>0</v>
      </c>
      <c r="CE176" s="3">
        <f>AC176-BX176</f>
        <v>9714.2199999999993</v>
      </c>
      <c r="CF176" s="3">
        <f>AC176-BY176</f>
        <v>2580.9099999999989</v>
      </c>
      <c r="CG176" s="3">
        <f>BX176-BZ176</f>
        <v>0</v>
      </c>
      <c r="CH176" s="3">
        <f>AC176-BX176-BY176+BZ176</f>
        <v>2580.9099999999989</v>
      </c>
      <c r="CI176" s="3">
        <f>BY176-BZ176</f>
        <v>7133.31</v>
      </c>
      <c r="CJ176" s="3">
        <f>ROUND(SUMIF(AA129:AA174,"=59209203",GX129:GX174),2)</f>
        <v>0</v>
      </c>
      <c r="CK176" s="3">
        <f>ROUND(SUMIF(AA129:AA174,"=59209203",GY129:GY174),2)</f>
        <v>0</v>
      </c>
      <c r="CL176" s="3">
        <f>ROUND(SUMIF(AA129:AA174,"=59209203",GZ129:GZ174),2)</f>
        <v>0</v>
      </c>
      <c r="CM176" s="3">
        <f>ROUND(SUMIF(AA129:AA174,"=59209203",HD129:HD174),2)</f>
        <v>0</v>
      </c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4">
        <f t="shared" ref="DG176:DL176" si="142">ROUND(DT176,2)</f>
        <v>89542.13</v>
      </c>
      <c r="DH176" s="4">
        <f t="shared" si="142"/>
        <v>80183.22</v>
      </c>
      <c r="DI176" s="4">
        <f t="shared" si="142"/>
        <v>1175.3</v>
      </c>
      <c r="DJ176" s="4">
        <f t="shared" si="142"/>
        <v>498.2</v>
      </c>
      <c r="DK176" s="4">
        <f t="shared" si="142"/>
        <v>8183.61</v>
      </c>
      <c r="DL176" s="4">
        <f t="shared" si="142"/>
        <v>0</v>
      </c>
      <c r="DM176" s="4">
        <f>DZ176</f>
        <v>11.647571210000001</v>
      </c>
      <c r="DN176" s="4">
        <f>EA176</f>
        <v>0</v>
      </c>
      <c r="DO176" s="4">
        <f>ROUND(EB176,2)</f>
        <v>0</v>
      </c>
      <c r="DP176" s="4">
        <f>ROUND(EC176,2)</f>
        <v>9247.32</v>
      </c>
      <c r="DQ176" s="4">
        <f>ROUND(ED176,2)</f>
        <v>5125.5</v>
      </c>
      <c r="DR176" s="4"/>
      <c r="DS176" s="4"/>
      <c r="DT176" s="4">
        <f>ROUND(SUMIF(AA129:AA174,"=59209200",O129:O174),2)</f>
        <v>89542.13</v>
      </c>
      <c r="DU176" s="4">
        <f>ROUND(SUMIF(AA129:AA174,"=59209200",P129:P174),2)</f>
        <v>80183.22</v>
      </c>
      <c r="DV176" s="4">
        <f>ROUND(SUMIF(AA129:AA174,"=59209200",Q129:Q174),2)</f>
        <v>1175.3</v>
      </c>
      <c r="DW176" s="4">
        <f>ROUND(SUMIF(AA129:AA174,"=59209200",R129:R174),2)</f>
        <v>498.2</v>
      </c>
      <c r="DX176" s="4">
        <f>ROUND(SUMIF(AA129:AA174,"=59209200",S129:S174),2)</f>
        <v>8183.61</v>
      </c>
      <c r="DY176" s="4">
        <f>ROUND(SUMIF(AA129:AA174,"=59209200",T129:T174),2)</f>
        <v>0</v>
      </c>
      <c r="DZ176" s="4">
        <f>SUMIF(AA129:AA174,"=59209200",U129:U174)</f>
        <v>11.647571210000001</v>
      </c>
      <c r="EA176" s="4">
        <f>SUMIF(AA129:AA174,"=59209200",V129:V174)</f>
        <v>0</v>
      </c>
      <c r="EB176" s="4">
        <f>ROUND(SUMIF(AA129:AA174,"=59209200",W129:W174),2)</f>
        <v>0</v>
      </c>
      <c r="EC176" s="4">
        <f>ROUND(SUMIF(AA129:AA174,"=59209200",X129:X174),2)</f>
        <v>9247.32</v>
      </c>
      <c r="ED176" s="4">
        <f>ROUND(SUMIF(AA129:AA174,"=59209200",Y129:Y174),2)</f>
        <v>5125.5</v>
      </c>
      <c r="EE176" s="4"/>
      <c r="EF176" s="4"/>
      <c r="EG176" s="4">
        <f t="shared" ref="EG176:EV176" si="143">ROUND(FP176,2)</f>
        <v>0</v>
      </c>
      <c r="EH176" s="4">
        <f t="shared" si="143"/>
        <v>54641.16</v>
      </c>
      <c r="EI176" s="4">
        <f t="shared" si="143"/>
        <v>0</v>
      </c>
      <c r="EJ176" s="4">
        <f t="shared" si="143"/>
        <v>103914.95</v>
      </c>
      <c r="EK176" s="4">
        <f t="shared" si="143"/>
        <v>46033.13</v>
      </c>
      <c r="EL176" s="4">
        <f t="shared" si="143"/>
        <v>3240.66</v>
      </c>
      <c r="EM176" s="4">
        <f t="shared" si="143"/>
        <v>0</v>
      </c>
      <c r="EN176" s="4">
        <f t="shared" si="143"/>
        <v>80183.22</v>
      </c>
      <c r="EO176" s="4">
        <f t="shared" si="143"/>
        <v>25542.06</v>
      </c>
      <c r="EP176" s="4">
        <f t="shared" si="143"/>
        <v>0</v>
      </c>
      <c r="EQ176" s="4">
        <f t="shared" si="143"/>
        <v>25542.06</v>
      </c>
      <c r="ER176" s="4">
        <f t="shared" si="143"/>
        <v>54641.16</v>
      </c>
      <c r="ES176" s="4">
        <f t="shared" si="143"/>
        <v>0</v>
      </c>
      <c r="ET176" s="4">
        <f t="shared" si="143"/>
        <v>0</v>
      </c>
      <c r="EU176" s="4">
        <f t="shared" si="143"/>
        <v>0</v>
      </c>
      <c r="EV176" s="4">
        <f t="shared" si="143"/>
        <v>0</v>
      </c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>
        <f>ROUND(SUMIF(AA129:AA174,"=59209200",FQ129:FQ174),2)</f>
        <v>0</v>
      </c>
      <c r="FQ176" s="4">
        <f>ROUND(SUMIF(AA129:AA174,"=59209200",FR129:FR174),2)</f>
        <v>54641.16</v>
      </c>
      <c r="FR176" s="4">
        <f>ROUND(SUMIF(AA129:AA174,"=59209200",GL129:GL174),2)</f>
        <v>0</v>
      </c>
      <c r="FS176" s="4">
        <f>ROUND(SUMIF(AA129:AA174,"=59209200",GM129:GM174),2)</f>
        <v>103914.95</v>
      </c>
      <c r="FT176" s="4">
        <f>ROUND(SUMIF(AA129:AA174,"=59209200",GN129:GN174),2)</f>
        <v>46033.13</v>
      </c>
      <c r="FU176" s="4">
        <f>ROUND(SUMIF(AA129:AA174,"=59209200",GO129:GO174),2)</f>
        <v>3240.66</v>
      </c>
      <c r="FV176" s="4">
        <f>ROUND(SUMIF(AA129:AA174,"=59209200",GP129:GP174),2)</f>
        <v>0</v>
      </c>
      <c r="FW176" s="4">
        <f>DU176-FP176</f>
        <v>80183.22</v>
      </c>
      <c r="FX176" s="4">
        <f>DU176-FQ176</f>
        <v>25542.059999999998</v>
      </c>
      <c r="FY176" s="4">
        <f>FP176-FR176</f>
        <v>0</v>
      </c>
      <c r="FZ176" s="4">
        <f>DU176-FP176-FQ176+FR176</f>
        <v>25542.059999999998</v>
      </c>
      <c r="GA176" s="4">
        <f>FQ176-FR176</f>
        <v>54641.16</v>
      </c>
      <c r="GB176" s="4">
        <f>ROUND(SUMIF(AA129:AA174,"=59209200",GX129:GX174),2)</f>
        <v>0</v>
      </c>
      <c r="GC176" s="4">
        <f>ROUND(SUMIF(AA129:AA174,"=59209200",GY129:GY174),2)</f>
        <v>0</v>
      </c>
      <c r="GD176" s="4">
        <f>ROUND(SUMIF(AA129:AA174,"=59209200",GZ129:GZ174),2)</f>
        <v>0</v>
      </c>
      <c r="GE176" s="4">
        <f>ROUND(SUMIF(AA129:AA174,"=59209200",HD129:HD174),2)</f>
        <v>0</v>
      </c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>
        <v>0</v>
      </c>
    </row>
    <row r="178" spans="1:28" x14ac:dyDescent="0.2">
      <c r="A178" s="5">
        <v>50</v>
      </c>
      <c r="B178" s="5">
        <v>0</v>
      </c>
      <c r="C178" s="5">
        <v>0</v>
      </c>
      <c r="D178" s="5">
        <v>1</v>
      </c>
      <c r="E178" s="5">
        <v>201</v>
      </c>
      <c r="F178" s="5">
        <f>ROUND(Source!O176,O178)</f>
        <v>9942</v>
      </c>
      <c r="G178" s="5" t="s">
        <v>85</v>
      </c>
      <c r="H178" s="5" t="s">
        <v>86</v>
      </c>
      <c r="I178" s="5"/>
      <c r="J178" s="5"/>
      <c r="K178" s="5">
        <v>201</v>
      </c>
      <c r="L178" s="5">
        <v>1</v>
      </c>
      <c r="M178" s="5">
        <v>3</v>
      </c>
      <c r="N178" s="5" t="s">
        <v>3</v>
      </c>
      <c r="O178" s="5">
        <v>2</v>
      </c>
      <c r="P178" s="5">
        <f>ROUND(Source!DG176,O178)</f>
        <v>89542.13</v>
      </c>
      <c r="Q178" s="5"/>
      <c r="R178" s="5"/>
      <c r="S178" s="5"/>
      <c r="T178" s="5"/>
      <c r="U178" s="5"/>
      <c r="V178" s="5"/>
      <c r="W178" s="5">
        <v>9942</v>
      </c>
      <c r="X178" s="5">
        <v>1</v>
      </c>
      <c r="Y178" s="5">
        <v>9942</v>
      </c>
      <c r="Z178" s="5">
        <v>89542.13</v>
      </c>
      <c r="AA178" s="5">
        <v>1</v>
      </c>
      <c r="AB178" s="5">
        <v>89542.13</v>
      </c>
    </row>
    <row r="179" spans="1:28" x14ac:dyDescent="0.2">
      <c r="A179" s="5">
        <v>50</v>
      </c>
      <c r="B179" s="5">
        <v>0</v>
      </c>
      <c r="C179" s="5">
        <v>0</v>
      </c>
      <c r="D179" s="5">
        <v>1</v>
      </c>
      <c r="E179" s="5">
        <v>202</v>
      </c>
      <c r="F179" s="5">
        <f>ROUND(Source!P176,O179)</f>
        <v>9714.2199999999993</v>
      </c>
      <c r="G179" s="5" t="s">
        <v>87</v>
      </c>
      <c r="H179" s="5" t="s">
        <v>88</v>
      </c>
      <c r="I179" s="5"/>
      <c r="J179" s="5"/>
      <c r="K179" s="5">
        <v>202</v>
      </c>
      <c r="L179" s="5">
        <v>2</v>
      </c>
      <c r="M179" s="5">
        <v>3</v>
      </c>
      <c r="N179" s="5" t="s">
        <v>3</v>
      </c>
      <c r="O179" s="5">
        <v>2</v>
      </c>
      <c r="P179" s="5">
        <f>ROUND(Source!DH176,O179)</f>
        <v>80183.22</v>
      </c>
      <c r="Q179" s="5"/>
      <c r="R179" s="5"/>
      <c r="S179" s="5"/>
      <c r="T179" s="5"/>
      <c r="U179" s="5"/>
      <c r="V179" s="5"/>
      <c r="W179" s="5">
        <v>9714.2199999999993</v>
      </c>
      <c r="X179" s="5">
        <v>1</v>
      </c>
      <c r="Y179" s="5">
        <v>9714.2199999999993</v>
      </c>
      <c r="Z179" s="5">
        <v>80183.22</v>
      </c>
      <c r="AA179" s="5">
        <v>1</v>
      </c>
      <c r="AB179" s="5">
        <v>80183.22</v>
      </c>
    </row>
    <row r="180" spans="1:28" x14ac:dyDescent="0.2">
      <c r="A180" s="5">
        <v>50</v>
      </c>
      <c r="B180" s="5">
        <v>0</v>
      </c>
      <c r="C180" s="5">
        <v>0</v>
      </c>
      <c r="D180" s="5">
        <v>1</v>
      </c>
      <c r="E180" s="5">
        <v>222</v>
      </c>
      <c r="F180" s="5">
        <f>ROUND(Source!AO176,O180)</f>
        <v>0</v>
      </c>
      <c r="G180" s="5" t="s">
        <v>89</v>
      </c>
      <c r="H180" s="5" t="s">
        <v>90</v>
      </c>
      <c r="I180" s="5"/>
      <c r="J180" s="5"/>
      <c r="K180" s="5">
        <v>222</v>
      </c>
      <c r="L180" s="5">
        <v>3</v>
      </c>
      <c r="M180" s="5">
        <v>3</v>
      </c>
      <c r="N180" s="5" t="s">
        <v>3</v>
      </c>
      <c r="O180" s="5">
        <v>2</v>
      </c>
      <c r="P180" s="5">
        <f>ROUND(Source!EG176,O180)</f>
        <v>0</v>
      </c>
      <c r="Q180" s="5"/>
      <c r="R180" s="5"/>
      <c r="S180" s="5"/>
      <c r="T180" s="5"/>
      <c r="U180" s="5"/>
      <c r="V180" s="5"/>
      <c r="W180" s="5">
        <v>0</v>
      </c>
      <c r="X180" s="5">
        <v>1</v>
      </c>
      <c r="Y180" s="5">
        <v>0</v>
      </c>
      <c r="Z180" s="5">
        <v>0</v>
      </c>
      <c r="AA180" s="5">
        <v>1</v>
      </c>
      <c r="AB180" s="5">
        <v>0</v>
      </c>
    </row>
    <row r="181" spans="1:28" x14ac:dyDescent="0.2">
      <c r="A181" s="5">
        <v>50</v>
      </c>
      <c r="B181" s="5">
        <v>0</v>
      </c>
      <c r="C181" s="5">
        <v>0</v>
      </c>
      <c r="D181" s="5">
        <v>1</v>
      </c>
      <c r="E181" s="5">
        <v>225</v>
      </c>
      <c r="F181" s="5">
        <f>ROUND(Source!AV176,O181)</f>
        <v>9714.2199999999993</v>
      </c>
      <c r="G181" s="5" t="s">
        <v>91</v>
      </c>
      <c r="H181" s="5" t="s">
        <v>92</v>
      </c>
      <c r="I181" s="5"/>
      <c r="J181" s="5"/>
      <c r="K181" s="5">
        <v>225</v>
      </c>
      <c r="L181" s="5">
        <v>4</v>
      </c>
      <c r="M181" s="5">
        <v>3</v>
      </c>
      <c r="N181" s="5" t="s">
        <v>3</v>
      </c>
      <c r="O181" s="5">
        <v>2</v>
      </c>
      <c r="P181" s="5">
        <f>ROUND(Source!EN176,O181)</f>
        <v>80183.22</v>
      </c>
      <c r="Q181" s="5"/>
      <c r="R181" s="5"/>
      <c r="S181" s="5"/>
      <c r="T181" s="5"/>
      <c r="U181" s="5"/>
      <c r="V181" s="5"/>
      <c r="W181" s="5">
        <v>9714.2199999999993</v>
      </c>
      <c r="X181" s="5">
        <v>1</v>
      </c>
      <c r="Y181" s="5">
        <v>9714.2199999999993</v>
      </c>
      <c r="Z181" s="5">
        <v>80183.22</v>
      </c>
      <c r="AA181" s="5">
        <v>1</v>
      </c>
      <c r="AB181" s="5">
        <v>80183.22</v>
      </c>
    </row>
    <row r="182" spans="1:28" x14ac:dyDescent="0.2">
      <c r="A182" s="5">
        <v>50</v>
      </c>
      <c r="B182" s="5">
        <v>0</v>
      </c>
      <c r="C182" s="5">
        <v>0</v>
      </c>
      <c r="D182" s="5">
        <v>1</v>
      </c>
      <c r="E182" s="5">
        <v>226</v>
      </c>
      <c r="F182" s="5">
        <f>ROUND(Source!AW176,O182)</f>
        <v>2580.91</v>
      </c>
      <c r="G182" s="5" t="s">
        <v>93</v>
      </c>
      <c r="H182" s="5" t="s">
        <v>94</v>
      </c>
      <c r="I182" s="5"/>
      <c r="J182" s="5"/>
      <c r="K182" s="5">
        <v>226</v>
      </c>
      <c r="L182" s="5">
        <v>5</v>
      </c>
      <c r="M182" s="5">
        <v>3</v>
      </c>
      <c r="N182" s="5" t="s">
        <v>3</v>
      </c>
      <c r="O182" s="5">
        <v>2</v>
      </c>
      <c r="P182" s="5">
        <f>ROUND(Source!EO176,O182)</f>
        <v>25542.06</v>
      </c>
      <c r="Q182" s="5"/>
      <c r="R182" s="5"/>
      <c r="S182" s="5"/>
      <c r="T182" s="5"/>
      <c r="U182" s="5"/>
      <c r="V182" s="5"/>
      <c r="W182" s="5">
        <v>2580.91</v>
      </c>
      <c r="X182" s="5">
        <v>1</v>
      </c>
      <c r="Y182" s="5">
        <v>2580.91</v>
      </c>
      <c r="Z182" s="5">
        <v>25542.06</v>
      </c>
      <c r="AA182" s="5">
        <v>1</v>
      </c>
      <c r="AB182" s="5">
        <v>25542.06</v>
      </c>
    </row>
    <row r="183" spans="1:28" x14ac:dyDescent="0.2">
      <c r="A183" s="5">
        <v>50</v>
      </c>
      <c r="B183" s="5">
        <v>0</v>
      </c>
      <c r="C183" s="5">
        <v>0</v>
      </c>
      <c r="D183" s="5">
        <v>1</v>
      </c>
      <c r="E183" s="5">
        <v>227</v>
      </c>
      <c r="F183" s="5">
        <f>ROUND(Source!AX176,O183)</f>
        <v>0</v>
      </c>
      <c r="G183" s="5" t="s">
        <v>95</v>
      </c>
      <c r="H183" s="5" t="s">
        <v>96</v>
      </c>
      <c r="I183" s="5"/>
      <c r="J183" s="5"/>
      <c r="K183" s="5">
        <v>227</v>
      </c>
      <c r="L183" s="5">
        <v>6</v>
      </c>
      <c r="M183" s="5">
        <v>3</v>
      </c>
      <c r="N183" s="5" t="s">
        <v>3</v>
      </c>
      <c r="O183" s="5">
        <v>2</v>
      </c>
      <c r="P183" s="5">
        <f>ROUND(Source!EP176,O183)</f>
        <v>0</v>
      </c>
      <c r="Q183" s="5"/>
      <c r="R183" s="5"/>
      <c r="S183" s="5"/>
      <c r="T183" s="5"/>
      <c r="U183" s="5"/>
      <c r="V183" s="5"/>
      <c r="W183" s="5">
        <v>0</v>
      </c>
      <c r="X183" s="5">
        <v>1</v>
      </c>
      <c r="Y183" s="5">
        <v>0</v>
      </c>
      <c r="Z183" s="5">
        <v>0</v>
      </c>
      <c r="AA183" s="5">
        <v>1</v>
      </c>
      <c r="AB183" s="5">
        <v>0</v>
      </c>
    </row>
    <row r="184" spans="1:28" x14ac:dyDescent="0.2">
      <c r="A184" s="5">
        <v>50</v>
      </c>
      <c r="B184" s="5">
        <v>0</v>
      </c>
      <c r="C184" s="5">
        <v>0</v>
      </c>
      <c r="D184" s="5">
        <v>1</v>
      </c>
      <c r="E184" s="5">
        <v>228</v>
      </c>
      <c r="F184" s="5">
        <f>ROUND(Source!AY176,O184)</f>
        <v>2580.91</v>
      </c>
      <c r="G184" s="5" t="s">
        <v>97</v>
      </c>
      <c r="H184" s="5" t="s">
        <v>98</v>
      </c>
      <c r="I184" s="5"/>
      <c r="J184" s="5"/>
      <c r="K184" s="5">
        <v>228</v>
      </c>
      <c r="L184" s="5">
        <v>7</v>
      </c>
      <c r="M184" s="5">
        <v>3</v>
      </c>
      <c r="N184" s="5" t="s">
        <v>3</v>
      </c>
      <c r="O184" s="5">
        <v>2</v>
      </c>
      <c r="P184" s="5">
        <f>ROUND(Source!EQ176,O184)</f>
        <v>25542.06</v>
      </c>
      <c r="Q184" s="5"/>
      <c r="R184" s="5"/>
      <c r="S184" s="5"/>
      <c r="T184" s="5"/>
      <c r="U184" s="5"/>
      <c r="V184" s="5"/>
      <c r="W184" s="5">
        <v>2580.91</v>
      </c>
      <c r="X184" s="5">
        <v>1</v>
      </c>
      <c r="Y184" s="5">
        <v>2580.91</v>
      </c>
      <c r="Z184" s="5">
        <v>25542.06</v>
      </c>
      <c r="AA184" s="5">
        <v>1</v>
      </c>
      <c r="AB184" s="5">
        <v>25542.06</v>
      </c>
    </row>
    <row r="185" spans="1:28" x14ac:dyDescent="0.2">
      <c r="A185" s="5">
        <v>50</v>
      </c>
      <c r="B185" s="5">
        <v>0</v>
      </c>
      <c r="C185" s="5">
        <v>0</v>
      </c>
      <c r="D185" s="5">
        <v>1</v>
      </c>
      <c r="E185" s="5">
        <v>216</v>
      </c>
      <c r="F185" s="5">
        <f>ROUND(Source!AP176,O185)</f>
        <v>7133.31</v>
      </c>
      <c r="G185" s="5" t="s">
        <v>99</v>
      </c>
      <c r="H185" s="5" t="s">
        <v>100</v>
      </c>
      <c r="I185" s="5"/>
      <c r="J185" s="5"/>
      <c r="K185" s="5">
        <v>216</v>
      </c>
      <c r="L185" s="5">
        <v>8</v>
      </c>
      <c r="M185" s="5">
        <v>3</v>
      </c>
      <c r="N185" s="5" t="s">
        <v>3</v>
      </c>
      <c r="O185" s="5">
        <v>2</v>
      </c>
      <c r="P185" s="5">
        <f>ROUND(Source!EH176,O185)</f>
        <v>54641.16</v>
      </c>
      <c r="Q185" s="5"/>
      <c r="R185" s="5"/>
      <c r="S185" s="5"/>
      <c r="T185" s="5"/>
      <c r="U185" s="5"/>
      <c r="V185" s="5"/>
      <c r="W185" s="5">
        <v>7133.31</v>
      </c>
      <c r="X185" s="5">
        <v>1</v>
      </c>
      <c r="Y185" s="5">
        <v>7133.31</v>
      </c>
      <c r="Z185" s="5">
        <v>54641.16</v>
      </c>
      <c r="AA185" s="5">
        <v>1</v>
      </c>
      <c r="AB185" s="5">
        <v>54641.16</v>
      </c>
    </row>
    <row r="186" spans="1:28" x14ac:dyDescent="0.2">
      <c r="A186" s="5">
        <v>50</v>
      </c>
      <c r="B186" s="5">
        <v>0</v>
      </c>
      <c r="C186" s="5">
        <v>0</v>
      </c>
      <c r="D186" s="5">
        <v>1</v>
      </c>
      <c r="E186" s="5">
        <v>223</v>
      </c>
      <c r="F186" s="5">
        <f>ROUND(Source!AQ176,O186)</f>
        <v>0</v>
      </c>
      <c r="G186" s="5" t="s">
        <v>101</v>
      </c>
      <c r="H186" s="5" t="s">
        <v>102</v>
      </c>
      <c r="I186" s="5"/>
      <c r="J186" s="5"/>
      <c r="K186" s="5">
        <v>223</v>
      </c>
      <c r="L186" s="5">
        <v>9</v>
      </c>
      <c r="M186" s="5">
        <v>3</v>
      </c>
      <c r="N186" s="5" t="s">
        <v>3</v>
      </c>
      <c r="O186" s="5">
        <v>2</v>
      </c>
      <c r="P186" s="5">
        <f>ROUND(Source!EI176,O186)</f>
        <v>0</v>
      </c>
      <c r="Q186" s="5"/>
      <c r="R186" s="5"/>
      <c r="S186" s="5"/>
      <c r="T186" s="5"/>
      <c r="U186" s="5"/>
      <c r="V186" s="5"/>
      <c r="W186" s="5">
        <v>0</v>
      </c>
      <c r="X186" s="5">
        <v>1</v>
      </c>
      <c r="Y186" s="5">
        <v>0</v>
      </c>
      <c r="Z186" s="5">
        <v>0</v>
      </c>
      <c r="AA186" s="5">
        <v>1</v>
      </c>
      <c r="AB186" s="5">
        <v>0</v>
      </c>
    </row>
    <row r="187" spans="1:28" x14ac:dyDescent="0.2">
      <c r="A187" s="5">
        <v>50</v>
      </c>
      <c r="B187" s="5">
        <v>0</v>
      </c>
      <c r="C187" s="5">
        <v>0</v>
      </c>
      <c r="D187" s="5">
        <v>1</v>
      </c>
      <c r="E187" s="5">
        <v>229</v>
      </c>
      <c r="F187" s="5">
        <f>ROUND(Source!AZ176,O187)</f>
        <v>7133.31</v>
      </c>
      <c r="G187" s="5" t="s">
        <v>103</v>
      </c>
      <c r="H187" s="5" t="s">
        <v>104</v>
      </c>
      <c r="I187" s="5"/>
      <c r="J187" s="5"/>
      <c r="K187" s="5">
        <v>229</v>
      </c>
      <c r="L187" s="5">
        <v>10</v>
      </c>
      <c r="M187" s="5">
        <v>3</v>
      </c>
      <c r="N187" s="5" t="s">
        <v>3</v>
      </c>
      <c r="O187" s="5">
        <v>2</v>
      </c>
      <c r="P187" s="5">
        <f>ROUND(Source!ER176,O187)</f>
        <v>54641.16</v>
      </c>
      <c r="Q187" s="5"/>
      <c r="R187" s="5"/>
      <c r="S187" s="5"/>
      <c r="T187" s="5"/>
      <c r="U187" s="5"/>
      <c r="V187" s="5"/>
      <c r="W187" s="5">
        <v>7133.31</v>
      </c>
      <c r="X187" s="5">
        <v>1</v>
      </c>
      <c r="Y187" s="5">
        <v>7133.31</v>
      </c>
      <c r="Z187" s="5">
        <v>54641.16</v>
      </c>
      <c r="AA187" s="5">
        <v>1</v>
      </c>
      <c r="AB187" s="5">
        <v>54641.16</v>
      </c>
    </row>
    <row r="188" spans="1:28" x14ac:dyDescent="0.2">
      <c r="A188" s="5">
        <v>50</v>
      </c>
      <c r="B188" s="5">
        <v>0</v>
      </c>
      <c r="C188" s="5">
        <v>0</v>
      </c>
      <c r="D188" s="5">
        <v>1</v>
      </c>
      <c r="E188" s="5">
        <v>203</v>
      </c>
      <c r="F188" s="5">
        <f>ROUND(Source!Q176,O188)</f>
        <v>78.959999999999994</v>
      </c>
      <c r="G188" s="5" t="s">
        <v>105</v>
      </c>
      <c r="H188" s="5" t="s">
        <v>106</v>
      </c>
      <c r="I188" s="5"/>
      <c r="J188" s="5"/>
      <c r="K188" s="5">
        <v>203</v>
      </c>
      <c r="L188" s="5">
        <v>11</v>
      </c>
      <c r="M188" s="5">
        <v>3</v>
      </c>
      <c r="N188" s="5" t="s">
        <v>3</v>
      </c>
      <c r="O188" s="5">
        <v>2</v>
      </c>
      <c r="P188" s="5">
        <f>ROUND(Source!DI176,O188)</f>
        <v>1175.3</v>
      </c>
      <c r="Q188" s="5"/>
      <c r="R188" s="5"/>
      <c r="S188" s="5"/>
      <c r="T188" s="5"/>
      <c r="U188" s="5"/>
      <c r="V188" s="5"/>
      <c r="W188" s="5">
        <v>78.959999999999994</v>
      </c>
      <c r="X188" s="5">
        <v>1</v>
      </c>
      <c r="Y188" s="5">
        <v>78.959999999999994</v>
      </c>
      <c r="Z188" s="5">
        <v>1175.3</v>
      </c>
      <c r="AA188" s="5">
        <v>1</v>
      </c>
      <c r="AB188" s="5">
        <v>1175.3</v>
      </c>
    </row>
    <row r="189" spans="1:28" x14ac:dyDescent="0.2">
      <c r="A189" s="5">
        <v>50</v>
      </c>
      <c r="B189" s="5">
        <v>0</v>
      </c>
      <c r="C189" s="5">
        <v>0</v>
      </c>
      <c r="D189" s="5">
        <v>1</v>
      </c>
      <c r="E189" s="5">
        <v>231</v>
      </c>
      <c r="F189" s="5">
        <f>ROUND(Source!BB176,O189)</f>
        <v>0</v>
      </c>
      <c r="G189" s="5" t="s">
        <v>107</v>
      </c>
      <c r="H189" s="5" t="s">
        <v>108</v>
      </c>
      <c r="I189" s="5"/>
      <c r="J189" s="5"/>
      <c r="K189" s="5">
        <v>231</v>
      </c>
      <c r="L189" s="5">
        <v>12</v>
      </c>
      <c r="M189" s="5">
        <v>3</v>
      </c>
      <c r="N189" s="5" t="s">
        <v>3</v>
      </c>
      <c r="O189" s="5">
        <v>2</v>
      </c>
      <c r="P189" s="5">
        <f>ROUND(Source!ET176,O189)</f>
        <v>0</v>
      </c>
      <c r="Q189" s="5"/>
      <c r="R189" s="5"/>
      <c r="S189" s="5"/>
      <c r="T189" s="5"/>
      <c r="U189" s="5"/>
      <c r="V189" s="5"/>
      <c r="W189" s="5">
        <v>0</v>
      </c>
      <c r="X189" s="5">
        <v>1</v>
      </c>
      <c r="Y189" s="5">
        <v>0</v>
      </c>
      <c r="Z189" s="5">
        <v>0</v>
      </c>
      <c r="AA189" s="5">
        <v>1</v>
      </c>
      <c r="AB189" s="5">
        <v>0</v>
      </c>
    </row>
    <row r="190" spans="1:28" x14ac:dyDescent="0.2">
      <c r="A190" s="5">
        <v>50</v>
      </c>
      <c r="B190" s="5">
        <v>0</v>
      </c>
      <c r="C190" s="5">
        <v>0</v>
      </c>
      <c r="D190" s="5">
        <v>1</v>
      </c>
      <c r="E190" s="5">
        <v>204</v>
      </c>
      <c r="F190" s="5">
        <f>ROUND(Source!R176,O190)</f>
        <v>9.06</v>
      </c>
      <c r="G190" s="5" t="s">
        <v>109</v>
      </c>
      <c r="H190" s="5" t="s">
        <v>110</v>
      </c>
      <c r="I190" s="5"/>
      <c r="J190" s="5"/>
      <c r="K190" s="5">
        <v>204</v>
      </c>
      <c r="L190" s="5">
        <v>13</v>
      </c>
      <c r="M190" s="5">
        <v>3</v>
      </c>
      <c r="N190" s="5" t="s">
        <v>3</v>
      </c>
      <c r="O190" s="5">
        <v>2</v>
      </c>
      <c r="P190" s="5">
        <f>ROUND(Source!DJ176,O190)</f>
        <v>498.2</v>
      </c>
      <c r="Q190" s="5"/>
      <c r="R190" s="5"/>
      <c r="S190" s="5"/>
      <c r="T190" s="5"/>
      <c r="U190" s="5"/>
      <c r="V190" s="5"/>
      <c r="W190" s="5">
        <v>9.06</v>
      </c>
      <c r="X190" s="5">
        <v>1</v>
      </c>
      <c r="Y190" s="5">
        <v>9.06</v>
      </c>
      <c r="Z190" s="5">
        <v>498.2</v>
      </c>
      <c r="AA190" s="5">
        <v>1</v>
      </c>
      <c r="AB190" s="5">
        <v>498.2</v>
      </c>
    </row>
    <row r="191" spans="1:28" x14ac:dyDescent="0.2">
      <c r="A191" s="5">
        <v>50</v>
      </c>
      <c r="B191" s="5">
        <v>0</v>
      </c>
      <c r="C191" s="5">
        <v>0</v>
      </c>
      <c r="D191" s="5">
        <v>1</v>
      </c>
      <c r="E191" s="5">
        <v>205</v>
      </c>
      <c r="F191" s="5">
        <f>ROUND(Source!S176,O191)</f>
        <v>148.82</v>
      </c>
      <c r="G191" s="5" t="s">
        <v>111</v>
      </c>
      <c r="H191" s="5" t="s">
        <v>112</v>
      </c>
      <c r="I191" s="5"/>
      <c r="J191" s="5"/>
      <c r="K191" s="5">
        <v>205</v>
      </c>
      <c r="L191" s="5">
        <v>14</v>
      </c>
      <c r="M191" s="5">
        <v>3</v>
      </c>
      <c r="N191" s="5" t="s">
        <v>3</v>
      </c>
      <c r="O191" s="5">
        <v>2</v>
      </c>
      <c r="P191" s="5">
        <f>ROUND(Source!DK176,O191)</f>
        <v>8183.61</v>
      </c>
      <c r="Q191" s="5"/>
      <c r="R191" s="5"/>
      <c r="S191" s="5"/>
      <c r="T191" s="5"/>
      <c r="U191" s="5"/>
      <c r="V191" s="5"/>
      <c r="W191" s="5">
        <v>148.82</v>
      </c>
      <c r="X191" s="5">
        <v>1</v>
      </c>
      <c r="Y191" s="5">
        <v>148.82</v>
      </c>
      <c r="Z191" s="5">
        <v>8183.61</v>
      </c>
      <c r="AA191" s="5">
        <v>1</v>
      </c>
      <c r="AB191" s="5">
        <v>8183.61</v>
      </c>
    </row>
    <row r="192" spans="1:28" x14ac:dyDescent="0.2">
      <c r="A192" s="5">
        <v>50</v>
      </c>
      <c r="B192" s="5">
        <v>0</v>
      </c>
      <c r="C192" s="5">
        <v>0</v>
      </c>
      <c r="D192" s="5">
        <v>1</v>
      </c>
      <c r="E192" s="5">
        <v>232</v>
      </c>
      <c r="F192" s="5">
        <f>ROUND(Source!BC176,O192)</f>
        <v>0</v>
      </c>
      <c r="G192" s="5" t="s">
        <v>113</v>
      </c>
      <c r="H192" s="5" t="s">
        <v>114</v>
      </c>
      <c r="I192" s="5"/>
      <c r="J192" s="5"/>
      <c r="K192" s="5">
        <v>232</v>
      </c>
      <c r="L192" s="5">
        <v>15</v>
      </c>
      <c r="M192" s="5">
        <v>3</v>
      </c>
      <c r="N192" s="5" t="s">
        <v>3</v>
      </c>
      <c r="O192" s="5">
        <v>2</v>
      </c>
      <c r="P192" s="5">
        <f>ROUND(Source!EU176,O192)</f>
        <v>0</v>
      </c>
      <c r="Q192" s="5"/>
      <c r="R192" s="5"/>
      <c r="S192" s="5"/>
      <c r="T192" s="5"/>
      <c r="U192" s="5"/>
      <c r="V192" s="5"/>
      <c r="W192" s="5">
        <v>0</v>
      </c>
      <c r="X192" s="5">
        <v>1</v>
      </c>
      <c r="Y192" s="5">
        <v>0</v>
      </c>
      <c r="Z192" s="5">
        <v>0</v>
      </c>
      <c r="AA192" s="5">
        <v>1</v>
      </c>
      <c r="AB192" s="5">
        <v>0</v>
      </c>
    </row>
    <row r="193" spans="1:206" x14ac:dyDescent="0.2">
      <c r="A193" s="5">
        <v>50</v>
      </c>
      <c r="B193" s="5">
        <v>0</v>
      </c>
      <c r="C193" s="5">
        <v>0</v>
      </c>
      <c r="D193" s="5">
        <v>1</v>
      </c>
      <c r="E193" s="5">
        <v>214</v>
      </c>
      <c r="F193" s="5">
        <f>ROUND(Source!AS176,O193)</f>
        <v>2963.66</v>
      </c>
      <c r="G193" s="5" t="s">
        <v>115</v>
      </c>
      <c r="H193" s="5" t="s">
        <v>116</v>
      </c>
      <c r="I193" s="5"/>
      <c r="J193" s="5"/>
      <c r="K193" s="5">
        <v>214</v>
      </c>
      <c r="L193" s="5">
        <v>16</v>
      </c>
      <c r="M193" s="5">
        <v>3</v>
      </c>
      <c r="N193" s="5" t="s">
        <v>3</v>
      </c>
      <c r="O193" s="5">
        <v>2</v>
      </c>
      <c r="P193" s="5">
        <f>ROUND(Source!EK176,O193)</f>
        <v>46033.13</v>
      </c>
      <c r="Q193" s="5"/>
      <c r="R193" s="5"/>
      <c r="S193" s="5"/>
      <c r="T193" s="5"/>
      <c r="U193" s="5"/>
      <c r="V193" s="5"/>
      <c r="W193" s="5">
        <v>2963.66</v>
      </c>
      <c r="X193" s="5">
        <v>1</v>
      </c>
      <c r="Y193" s="5">
        <v>2963.66</v>
      </c>
      <c r="Z193" s="5">
        <v>46033.13</v>
      </c>
      <c r="AA193" s="5">
        <v>1</v>
      </c>
      <c r="AB193" s="5">
        <v>46033.13</v>
      </c>
    </row>
    <row r="194" spans="1:206" x14ac:dyDescent="0.2">
      <c r="A194" s="5">
        <v>50</v>
      </c>
      <c r="B194" s="5">
        <v>0</v>
      </c>
      <c r="C194" s="5">
        <v>0</v>
      </c>
      <c r="D194" s="5">
        <v>1</v>
      </c>
      <c r="E194" s="5">
        <v>215</v>
      </c>
      <c r="F194" s="5">
        <f>ROUND(Source!AT176,O194)</f>
        <v>106.42</v>
      </c>
      <c r="G194" s="5" t="s">
        <v>117</v>
      </c>
      <c r="H194" s="5" t="s">
        <v>118</v>
      </c>
      <c r="I194" s="5"/>
      <c r="J194" s="5"/>
      <c r="K194" s="5">
        <v>215</v>
      </c>
      <c r="L194" s="5">
        <v>17</v>
      </c>
      <c r="M194" s="5">
        <v>3</v>
      </c>
      <c r="N194" s="5" t="s">
        <v>3</v>
      </c>
      <c r="O194" s="5">
        <v>2</v>
      </c>
      <c r="P194" s="5">
        <f>ROUND(Source!EL176,O194)</f>
        <v>3240.66</v>
      </c>
      <c r="Q194" s="5"/>
      <c r="R194" s="5"/>
      <c r="S194" s="5"/>
      <c r="T194" s="5"/>
      <c r="U194" s="5"/>
      <c r="V194" s="5"/>
      <c r="W194" s="5">
        <v>106.42</v>
      </c>
      <c r="X194" s="5">
        <v>1</v>
      </c>
      <c r="Y194" s="5">
        <v>106.42</v>
      </c>
      <c r="Z194" s="5">
        <v>3240.66</v>
      </c>
      <c r="AA194" s="5">
        <v>1</v>
      </c>
      <c r="AB194" s="5">
        <v>3240.66</v>
      </c>
    </row>
    <row r="195" spans="1:206" x14ac:dyDescent="0.2">
      <c r="A195" s="5">
        <v>50</v>
      </c>
      <c r="B195" s="5">
        <v>0</v>
      </c>
      <c r="C195" s="5">
        <v>0</v>
      </c>
      <c r="D195" s="5">
        <v>1</v>
      </c>
      <c r="E195" s="5">
        <v>217</v>
      </c>
      <c r="F195" s="5">
        <f>ROUND(Source!AU176,O195)</f>
        <v>0</v>
      </c>
      <c r="G195" s="5" t="s">
        <v>119</v>
      </c>
      <c r="H195" s="5" t="s">
        <v>120</v>
      </c>
      <c r="I195" s="5"/>
      <c r="J195" s="5"/>
      <c r="K195" s="5">
        <v>217</v>
      </c>
      <c r="L195" s="5">
        <v>18</v>
      </c>
      <c r="M195" s="5">
        <v>3</v>
      </c>
      <c r="N195" s="5" t="s">
        <v>3</v>
      </c>
      <c r="O195" s="5">
        <v>2</v>
      </c>
      <c r="P195" s="5">
        <f>ROUND(Source!EM176,O195)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06" x14ac:dyDescent="0.2">
      <c r="A196" s="5">
        <v>50</v>
      </c>
      <c r="B196" s="5">
        <v>0</v>
      </c>
      <c r="C196" s="5">
        <v>0</v>
      </c>
      <c r="D196" s="5">
        <v>1</v>
      </c>
      <c r="E196" s="5">
        <v>230</v>
      </c>
      <c r="F196" s="5">
        <f>ROUND(Source!BA176,O196)</f>
        <v>0</v>
      </c>
      <c r="G196" s="5" t="s">
        <v>121</v>
      </c>
      <c r="H196" s="5" t="s">
        <v>122</v>
      </c>
      <c r="I196" s="5"/>
      <c r="J196" s="5"/>
      <c r="K196" s="5">
        <v>230</v>
      </c>
      <c r="L196" s="5">
        <v>19</v>
      </c>
      <c r="M196" s="5">
        <v>3</v>
      </c>
      <c r="N196" s="5" t="s">
        <v>3</v>
      </c>
      <c r="O196" s="5">
        <v>2</v>
      </c>
      <c r="P196" s="5">
        <f>ROUND(Source!ES176,O196)</f>
        <v>0</v>
      </c>
      <c r="Q196" s="5"/>
      <c r="R196" s="5"/>
      <c r="S196" s="5"/>
      <c r="T196" s="5"/>
      <c r="U196" s="5"/>
      <c r="V196" s="5"/>
      <c r="W196" s="5">
        <v>0</v>
      </c>
      <c r="X196" s="5">
        <v>1</v>
      </c>
      <c r="Y196" s="5">
        <v>0</v>
      </c>
      <c r="Z196" s="5">
        <v>0</v>
      </c>
      <c r="AA196" s="5">
        <v>1</v>
      </c>
      <c r="AB196" s="5">
        <v>0</v>
      </c>
    </row>
    <row r="197" spans="1:206" x14ac:dyDescent="0.2">
      <c r="A197" s="5">
        <v>50</v>
      </c>
      <c r="B197" s="5">
        <v>0</v>
      </c>
      <c r="C197" s="5">
        <v>0</v>
      </c>
      <c r="D197" s="5">
        <v>1</v>
      </c>
      <c r="E197" s="5">
        <v>206</v>
      </c>
      <c r="F197" s="5">
        <f>ROUND(Source!T176,O197)</f>
        <v>0</v>
      </c>
      <c r="G197" s="5" t="s">
        <v>123</v>
      </c>
      <c r="H197" s="5" t="s">
        <v>124</v>
      </c>
      <c r="I197" s="5"/>
      <c r="J197" s="5"/>
      <c r="K197" s="5">
        <v>206</v>
      </c>
      <c r="L197" s="5">
        <v>20</v>
      </c>
      <c r="M197" s="5">
        <v>3</v>
      </c>
      <c r="N197" s="5" t="s">
        <v>3</v>
      </c>
      <c r="O197" s="5">
        <v>2</v>
      </c>
      <c r="P197" s="5">
        <f>ROUND(Source!DL176,O197)</f>
        <v>0</v>
      </c>
      <c r="Q197" s="5"/>
      <c r="R197" s="5"/>
      <c r="S197" s="5"/>
      <c r="T197" s="5"/>
      <c r="U197" s="5"/>
      <c r="V197" s="5"/>
      <c r="W197" s="5">
        <v>0</v>
      </c>
      <c r="X197" s="5">
        <v>1</v>
      </c>
      <c r="Y197" s="5">
        <v>0</v>
      </c>
      <c r="Z197" s="5">
        <v>0</v>
      </c>
      <c r="AA197" s="5">
        <v>1</v>
      </c>
      <c r="AB197" s="5">
        <v>0</v>
      </c>
    </row>
    <row r="198" spans="1:206" x14ac:dyDescent="0.2">
      <c r="A198" s="5">
        <v>50</v>
      </c>
      <c r="B198" s="5">
        <v>0</v>
      </c>
      <c r="C198" s="5">
        <v>0</v>
      </c>
      <c r="D198" s="5">
        <v>1</v>
      </c>
      <c r="E198" s="5">
        <v>207</v>
      </c>
      <c r="F198" s="5">
        <f>Source!U176</f>
        <v>11.647571210000001</v>
      </c>
      <c r="G198" s="5" t="s">
        <v>125</v>
      </c>
      <c r="H198" s="5" t="s">
        <v>126</v>
      </c>
      <c r="I198" s="5"/>
      <c r="J198" s="5"/>
      <c r="K198" s="5">
        <v>207</v>
      </c>
      <c r="L198" s="5">
        <v>21</v>
      </c>
      <c r="M198" s="5">
        <v>3</v>
      </c>
      <c r="N198" s="5" t="s">
        <v>3</v>
      </c>
      <c r="O198" s="5">
        <v>-1</v>
      </c>
      <c r="P198" s="5">
        <f>Source!DM176</f>
        <v>11.647571210000001</v>
      </c>
      <c r="Q198" s="5"/>
      <c r="R198" s="5"/>
      <c r="S198" s="5"/>
      <c r="T198" s="5"/>
      <c r="U198" s="5"/>
      <c r="V198" s="5"/>
      <c r="W198" s="5">
        <v>11.647571209999999</v>
      </c>
      <c r="X198" s="5">
        <v>1</v>
      </c>
      <c r="Y198" s="5">
        <v>11.647571209999999</v>
      </c>
      <c r="Z198" s="5">
        <v>11.647571209999999</v>
      </c>
      <c r="AA198" s="5">
        <v>1</v>
      </c>
      <c r="AB198" s="5">
        <v>11.647571209999999</v>
      </c>
    </row>
    <row r="199" spans="1:206" x14ac:dyDescent="0.2">
      <c r="A199" s="5">
        <v>50</v>
      </c>
      <c r="B199" s="5">
        <v>0</v>
      </c>
      <c r="C199" s="5">
        <v>0</v>
      </c>
      <c r="D199" s="5">
        <v>1</v>
      </c>
      <c r="E199" s="5">
        <v>208</v>
      </c>
      <c r="F199" s="5">
        <f>Source!V176</f>
        <v>0</v>
      </c>
      <c r="G199" s="5" t="s">
        <v>127</v>
      </c>
      <c r="H199" s="5" t="s">
        <v>128</v>
      </c>
      <c r="I199" s="5"/>
      <c r="J199" s="5"/>
      <c r="K199" s="5">
        <v>208</v>
      </c>
      <c r="L199" s="5">
        <v>22</v>
      </c>
      <c r="M199" s="5">
        <v>3</v>
      </c>
      <c r="N199" s="5" t="s">
        <v>3</v>
      </c>
      <c r="O199" s="5">
        <v>-1</v>
      </c>
      <c r="P199" s="5">
        <f>Source!DN176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06" x14ac:dyDescent="0.2">
      <c r="A200" s="5">
        <v>50</v>
      </c>
      <c r="B200" s="5">
        <v>0</v>
      </c>
      <c r="C200" s="5">
        <v>0</v>
      </c>
      <c r="D200" s="5">
        <v>1</v>
      </c>
      <c r="E200" s="5">
        <v>209</v>
      </c>
      <c r="F200" s="5">
        <f>ROUND(Source!W176,O200)</f>
        <v>0</v>
      </c>
      <c r="G200" s="5" t="s">
        <v>129</v>
      </c>
      <c r="H200" s="5" t="s">
        <v>130</v>
      </c>
      <c r="I200" s="5"/>
      <c r="J200" s="5"/>
      <c r="K200" s="5">
        <v>209</v>
      </c>
      <c r="L200" s="5">
        <v>23</v>
      </c>
      <c r="M200" s="5">
        <v>3</v>
      </c>
      <c r="N200" s="5" t="s">
        <v>3</v>
      </c>
      <c r="O200" s="5">
        <v>2</v>
      </c>
      <c r="P200" s="5">
        <f>ROUND(Source!DO176,O200)</f>
        <v>0</v>
      </c>
      <c r="Q200" s="5"/>
      <c r="R200" s="5"/>
      <c r="S200" s="5"/>
      <c r="T200" s="5"/>
      <c r="U200" s="5"/>
      <c r="V200" s="5"/>
      <c r="W200" s="5">
        <v>0</v>
      </c>
      <c r="X200" s="5">
        <v>1</v>
      </c>
      <c r="Y200" s="5">
        <v>0</v>
      </c>
      <c r="Z200" s="5">
        <v>0</v>
      </c>
      <c r="AA200" s="5">
        <v>1</v>
      </c>
      <c r="AB200" s="5">
        <v>0</v>
      </c>
    </row>
    <row r="201" spans="1:206" x14ac:dyDescent="0.2">
      <c r="A201" s="5">
        <v>50</v>
      </c>
      <c r="B201" s="5">
        <v>0</v>
      </c>
      <c r="C201" s="5">
        <v>0</v>
      </c>
      <c r="D201" s="5">
        <v>1</v>
      </c>
      <c r="E201" s="5">
        <v>233</v>
      </c>
      <c r="F201" s="5">
        <f>ROUND(Source!BD176,O201)</f>
        <v>0</v>
      </c>
      <c r="G201" s="5" t="s">
        <v>131</v>
      </c>
      <c r="H201" s="5" t="s">
        <v>132</v>
      </c>
      <c r="I201" s="5"/>
      <c r="J201" s="5"/>
      <c r="K201" s="5">
        <v>233</v>
      </c>
      <c r="L201" s="5">
        <v>24</v>
      </c>
      <c r="M201" s="5">
        <v>3</v>
      </c>
      <c r="N201" s="5" t="s">
        <v>3</v>
      </c>
      <c r="O201" s="5">
        <v>2</v>
      </c>
      <c r="P201" s="5">
        <f>ROUND(Source!EV176,O201)</f>
        <v>0</v>
      </c>
      <c r="Q201" s="5"/>
      <c r="R201" s="5"/>
      <c r="S201" s="5"/>
      <c r="T201" s="5"/>
      <c r="U201" s="5"/>
      <c r="V201" s="5"/>
      <c r="W201" s="5">
        <v>0</v>
      </c>
      <c r="X201" s="5">
        <v>1</v>
      </c>
      <c r="Y201" s="5">
        <v>0</v>
      </c>
      <c r="Z201" s="5">
        <v>0</v>
      </c>
      <c r="AA201" s="5">
        <v>1</v>
      </c>
      <c r="AB201" s="5">
        <v>0</v>
      </c>
    </row>
    <row r="202" spans="1:206" x14ac:dyDescent="0.2">
      <c r="A202" s="5">
        <v>50</v>
      </c>
      <c r="B202" s="5">
        <v>0</v>
      </c>
      <c r="C202" s="5">
        <v>0</v>
      </c>
      <c r="D202" s="5">
        <v>1</v>
      </c>
      <c r="E202" s="5">
        <v>210</v>
      </c>
      <c r="F202" s="5">
        <f>ROUND(Source!X176,O202)</f>
        <v>168.18</v>
      </c>
      <c r="G202" s="5" t="s">
        <v>133</v>
      </c>
      <c r="H202" s="5" t="s">
        <v>134</v>
      </c>
      <c r="I202" s="5"/>
      <c r="J202" s="5"/>
      <c r="K202" s="5">
        <v>210</v>
      </c>
      <c r="L202" s="5">
        <v>25</v>
      </c>
      <c r="M202" s="5">
        <v>3</v>
      </c>
      <c r="N202" s="5" t="s">
        <v>3</v>
      </c>
      <c r="O202" s="5">
        <v>2</v>
      </c>
      <c r="P202" s="5">
        <f>ROUND(Source!DP176,O202)</f>
        <v>9247.32</v>
      </c>
      <c r="Q202" s="5"/>
      <c r="R202" s="5"/>
      <c r="S202" s="5"/>
      <c r="T202" s="5"/>
      <c r="U202" s="5"/>
      <c r="V202" s="5"/>
      <c r="W202" s="5">
        <v>168.18</v>
      </c>
      <c r="X202" s="5">
        <v>1</v>
      </c>
      <c r="Y202" s="5">
        <v>168.18</v>
      </c>
      <c r="Z202" s="5">
        <v>9247.32</v>
      </c>
      <c r="AA202" s="5">
        <v>1</v>
      </c>
      <c r="AB202" s="5">
        <v>9247.32</v>
      </c>
    </row>
    <row r="203" spans="1:206" x14ac:dyDescent="0.2">
      <c r="A203" s="5">
        <v>50</v>
      </c>
      <c r="B203" s="5">
        <v>0</v>
      </c>
      <c r="C203" s="5">
        <v>0</v>
      </c>
      <c r="D203" s="5">
        <v>1</v>
      </c>
      <c r="E203" s="5">
        <v>211</v>
      </c>
      <c r="F203" s="5">
        <f>ROUND(Source!Y176,O203)</f>
        <v>93.21</v>
      </c>
      <c r="G203" s="5" t="s">
        <v>135</v>
      </c>
      <c r="H203" s="5" t="s">
        <v>136</v>
      </c>
      <c r="I203" s="5"/>
      <c r="J203" s="5"/>
      <c r="K203" s="5">
        <v>211</v>
      </c>
      <c r="L203" s="5">
        <v>26</v>
      </c>
      <c r="M203" s="5">
        <v>3</v>
      </c>
      <c r="N203" s="5" t="s">
        <v>3</v>
      </c>
      <c r="O203" s="5">
        <v>2</v>
      </c>
      <c r="P203" s="5">
        <f>ROUND(Source!DQ176,O203)</f>
        <v>5125.5</v>
      </c>
      <c r="Q203" s="5"/>
      <c r="R203" s="5"/>
      <c r="S203" s="5"/>
      <c r="T203" s="5"/>
      <c r="U203" s="5"/>
      <c r="V203" s="5"/>
      <c r="W203" s="5">
        <v>93.21</v>
      </c>
      <c r="X203" s="5">
        <v>1</v>
      </c>
      <c r="Y203" s="5">
        <v>93.21</v>
      </c>
      <c r="Z203" s="5">
        <v>5125.5</v>
      </c>
      <c r="AA203" s="5">
        <v>1</v>
      </c>
      <c r="AB203" s="5">
        <v>5125.5</v>
      </c>
    </row>
    <row r="204" spans="1:206" x14ac:dyDescent="0.2">
      <c r="A204" s="5">
        <v>50</v>
      </c>
      <c r="B204" s="5">
        <v>0</v>
      </c>
      <c r="C204" s="5">
        <v>0</v>
      </c>
      <c r="D204" s="5">
        <v>1</v>
      </c>
      <c r="E204" s="5">
        <v>224</v>
      </c>
      <c r="F204" s="5">
        <f>ROUND(Source!AR176,O204)</f>
        <v>10203.39</v>
      </c>
      <c r="G204" s="5" t="s">
        <v>137</v>
      </c>
      <c r="H204" s="5" t="s">
        <v>138</v>
      </c>
      <c r="I204" s="5"/>
      <c r="J204" s="5"/>
      <c r="K204" s="5">
        <v>224</v>
      </c>
      <c r="L204" s="5">
        <v>27</v>
      </c>
      <c r="M204" s="5">
        <v>3</v>
      </c>
      <c r="N204" s="5" t="s">
        <v>3</v>
      </c>
      <c r="O204" s="5">
        <v>2</v>
      </c>
      <c r="P204" s="5">
        <f>ROUND(Source!EJ176,O204)</f>
        <v>103914.95</v>
      </c>
      <c r="Q204" s="5"/>
      <c r="R204" s="5"/>
      <c r="S204" s="5"/>
      <c r="T204" s="5"/>
      <c r="U204" s="5"/>
      <c r="V204" s="5"/>
      <c r="W204" s="5">
        <v>10203.39</v>
      </c>
      <c r="X204" s="5">
        <v>1</v>
      </c>
      <c r="Y204" s="5">
        <v>10203.39</v>
      </c>
      <c r="Z204" s="5">
        <v>103914.95</v>
      </c>
      <c r="AA204" s="5">
        <v>1</v>
      </c>
      <c r="AB204" s="5">
        <v>103914.95</v>
      </c>
    </row>
    <row r="206" spans="1:206" x14ac:dyDescent="0.2">
      <c r="A206" s="3">
        <v>51</v>
      </c>
      <c r="B206" s="3">
        <f>B121</f>
        <v>1</v>
      </c>
      <c r="C206" s="3">
        <f>A121</f>
        <v>4</v>
      </c>
      <c r="D206" s="3">
        <f>ROW(A121)</f>
        <v>121</v>
      </c>
      <c r="E206" s="3"/>
      <c r="F206" s="3" t="str">
        <f>IF(F121&lt;&gt;"",F121,"")</f>
        <v>Новый раздел</v>
      </c>
      <c r="G206" s="3" t="str">
        <f>IF(G121&lt;&gt;"",G121,"")</f>
        <v>Канализация хозяйственно-бытовая напорная (К1н) (подвал)</v>
      </c>
      <c r="H206" s="3">
        <v>0</v>
      </c>
      <c r="I206" s="3"/>
      <c r="J206" s="3"/>
      <c r="K206" s="3"/>
      <c r="L206" s="3"/>
      <c r="M206" s="3"/>
      <c r="N206" s="3"/>
      <c r="O206" s="3">
        <f t="shared" ref="O206:T206" si="144">ROUND(O176+AB206,2)</f>
        <v>9942</v>
      </c>
      <c r="P206" s="3">
        <f t="shared" si="144"/>
        <v>9714.2199999999993</v>
      </c>
      <c r="Q206" s="3">
        <f t="shared" si="144"/>
        <v>78.959999999999994</v>
      </c>
      <c r="R206" s="3">
        <f t="shared" si="144"/>
        <v>9.06</v>
      </c>
      <c r="S206" s="3">
        <f t="shared" si="144"/>
        <v>148.82</v>
      </c>
      <c r="T206" s="3">
        <f t="shared" si="144"/>
        <v>0</v>
      </c>
      <c r="U206" s="3">
        <f>U176+AH206</f>
        <v>11.647571210000001</v>
      </c>
      <c r="V206" s="3">
        <f>V176+AI206</f>
        <v>0</v>
      </c>
      <c r="W206" s="3">
        <f>ROUND(W176+AJ206,2)</f>
        <v>0</v>
      </c>
      <c r="X206" s="3">
        <f>ROUND(X176+AK206,2)</f>
        <v>168.18</v>
      </c>
      <c r="Y206" s="3">
        <f>ROUND(Y176+AL206,2)</f>
        <v>93.21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>
        <f t="shared" ref="AO206:BD206" si="145">ROUND(AO176+BX206,2)</f>
        <v>0</v>
      </c>
      <c r="AP206" s="3">
        <f t="shared" si="145"/>
        <v>7133.31</v>
      </c>
      <c r="AQ206" s="3">
        <f t="shared" si="145"/>
        <v>0</v>
      </c>
      <c r="AR206" s="3">
        <f t="shared" si="145"/>
        <v>10203.39</v>
      </c>
      <c r="AS206" s="3">
        <f t="shared" si="145"/>
        <v>2963.66</v>
      </c>
      <c r="AT206" s="3">
        <f t="shared" si="145"/>
        <v>106.42</v>
      </c>
      <c r="AU206" s="3">
        <f t="shared" si="145"/>
        <v>0</v>
      </c>
      <c r="AV206" s="3">
        <f t="shared" si="145"/>
        <v>9714.2199999999993</v>
      </c>
      <c r="AW206" s="3">
        <f t="shared" si="145"/>
        <v>2580.91</v>
      </c>
      <c r="AX206" s="3">
        <f t="shared" si="145"/>
        <v>0</v>
      </c>
      <c r="AY206" s="3">
        <f t="shared" si="145"/>
        <v>2580.91</v>
      </c>
      <c r="AZ206" s="3">
        <f t="shared" si="145"/>
        <v>7133.31</v>
      </c>
      <c r="BA206" s="3">
        <f t="shared" si="145"/>
        <v>0</v>
      </c>
      <c r="BB206" s="3">
        <f t="shared" si="145"/>
        <v>0</v>
      </c>
      <c r="BC206" s="3">
        <f t="shared" si="145"/>
        <v>0</v>
      </c>
      <c r="BD206" s="3">
        <f t="shared" si="145"/>
        <v>0</v>
      </c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4">
        <f t="shared" ref="DG206:DL206" si="146">ROUND(DG176+DT206,2)</f>
        <v>89542.13</v>
      </c>
      <c r="DH206" s="4">
        <f t="shared" si="146"/>
        <v>80183.22</v>
      </c>
      <c r="DI206" s="4">
        <f t="shared" si="146"/>
        <v>1175.3</v>
      </c>
      <c r="DJ206" s="4">
        <f t="shared" si="146"/>
        <v>498.2</v>
      </c>
      <c r="DK206" s="4">
        <f t="shared" si="146"/>
        <v>8183.61</v>
      </c>
      <c r="DL206" s="4">
        <f t="shared" si="146"/>
        <v>0</v>
      </c>
      <c r="DM206" s="4">
        <f>DM176+DZ206</f>
        <v>11.647571210000001</v>
      </c>
      <c r="DN206" s="4">
        <f>DN176+EA206</f>
        <v>0</v>
      </c>
      <c r="DO206" s="4">
        <f>ROUND(DO176+EB206,2)</f>
        <v>0</v>
      </c>
      <c r="DP206" s="4">
        <f>ROUND(DP176+EC206,2)</f>
        <v>9247.32</v>
      </c>
      <c r="DQ206" s="4">
        <f>ROUND(DQ176+ED206,2)</f>
        <v>5125.5</v>
      </c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>
        <f t="shared" ref="EG206:EV206" si="147">ROUND(EG176+FP206,2)</f>
        <v>0</v>
      </c>
      <c r="EH206" s="4">
        <f t="shared" si="147"/>
        <v>54641.16</v>
      </c>
      <c r="EI206" s="4">
        <f t="shared" si="147"/>
        <v>0</v>
      </c>
      <c r="EJ206" s="4">
        <f t="shared" si="147"/>
        <v>103914.95</v>
      </c>
      <c r="EK206" s="4">
        <f t="shared" si="147"/>
        <v>46033.13</v>
      </c>
      <c r="EL206" s="4">
        <f t="shared" si="147"/>
        <v>3240.66</v>
      </c>
      <c r="EM206" s="4">
        <f t="shared" si="147"/>
        <v>0</v>
      </c>
      <c r="EN206" s="4">
        <f t="shared" si="147"/>
        <v>80183.22</v>
      </c>
      <c r="EO206" s="4">
        <f t="shared" si="147"/>
        <v>25542.06</v>
      </c>
      <c r="EP206" s="4">
        <f t="shared" si="147"/>
        <v>0</v>
      </c>
      <c r="EQ206" s="4">
        <f t="shared" si="147"/>
        <v>25542.06</v>
      </c>
      <c r="ER206" s="4">
        <f t="shared" si="147"/>
        <v>54641.16</v>
      </c>
      <c r="ES206" s="4">
        <f t="shared" si="147"/>
        <v>0</v>
      </c>
      <c r="ET206" s="4">
        <f t="shared" si="147"/>
        <v>0</v>
      </c>
      <c r="EU206" s="4">
        <f t="shared" si="147"/>
        <v>0</v>
      </c>
      <c r="EV206" s="4">
        <f t="shared" si="147"/>
        <v>0</v>
      </c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>
        <v>0</v>
      </c>
    </row>
    <row r="208" spans="1:206" x14ac:dyDescent="0.2">
      <c r="A208" s="5">
        <v>50</v>
      </c>
      <c r="B208" s="5">
        <v>0</v>
      </c>
      <c r="C208" s="5">
        <v>0</v>
      </c>
      <c r="D208" s="5">
        <v>1</v>
      </c>
      <c r="E208" s="5">
        <v>201</v>
      </c>
      <c r="F208" s="5">
        <f>ROUND(Source!O206,O208)</f>
        <v>9942</v>
      </c>
      <c r="G208" s="5" t="s">
        <v>85</v>
      </c>
      <c r="H208" s="5" t="s">
        <v>86</v>
      </c>
      <c r="I208" s="5"/>
      <c r="J208" s="5"/>
      <c r="K208" s="5">
        <v>201</v>
      </c>
      <c r="L208" s="5">
        <v>1</v>
      </c>
      <c r="M208" s="5">
        <v>3</v>
      </c>
      <c r="N208" s="5" t="s">
        <v>3</v>
      </c>
      <c r="O208" s="5">
        <v>2</v>
      </c>
      <c r="P208" s="5">
        <f>ROUND(Source!DG206,O208)</f>
        <v>89542.13</v>
      </c>
      <c r="Q208" s="5"/>
      <c r="R208" s="5"/>
      <c r="S208" s="5"/>
      <c r="T208" s="5"/>
      <c r="U208" s="5"/>
      <c r="V208" s="5"/>
      <c r="W208" s="5">
        <v>9942</v>
      </c>
      <c r="X208" s="5">
        <v>1</v>
      </c>
      <c r="Y208" s="5">
        <v>9942</v>
      </c>
      <c r="Z208" s="5">
        <v>89542.13</v>
      </c>
      <c r="AA208" s="5">
        <v>1</v>
      </c>
      <c r="AB208" s="5">
        <v>89542.13</v>
      </c>
    </row>
    <row r="209" spans="1:28" x14ac:dyDescent="0.2">
      <c r="A209" s="5">
        <v>50</v>
      </c>
      <c r="B209" s="5">
        <v>0</v>
      </c>
      <c r="C209" s="5">
        <v>0</v>
      </c>
      <c r="D209" s="5">
        <v>1</v>
      </c>
      <c r="E209" s="5">
        <v>202</v>
      </c>
      <c r="F209" s="5">
        <f>ROUND(Source!P206,O209)</f>
        <v>9714.2199999999993</v>
      </c>
      <c r="G209" s="5" t="s">
        <v>87</v>
      </c>
      <c r="H209" s="5" t="s">
        <v>88</v>
      </c>
      <c r="I209" s="5"/>
      <c r="J209" s="5"/>
      <c r="K209" s="5">
        <v>202</v>
      </c>
      <c r="L209" s="5">
        <v>2</v>
      </c>
      <c r="M209" s="5">
        <v>3</v>
      </c>
      <c r="N209" s="5" t="s">
        <v>3</v>
      </c>
      <c r="O209" s="5">
        <v>2</v>
      </c>
      <c r="P209" s="5">
        <f>ROUND(Source!DH206,O209)</f>
        <v>80183.22</v>
      </c>
      <c r="Q209" s="5"/>
      <c r="R209" s="5"/>
      <c r="S209" s="5"/>
      <c r="T209" s="5"/>
      <c r="U209" s="5"/>
      <c r="V209" s="5"/>
      <c r="W209" s="5">
        <v>9714.2199999999993</v>
      </c>
      <c r="X209" s="5">
        <v>1</v>
      </c>
      <c r="Y209" s="5">
        <v>9714.2199999999993</v>
      </c>
      <c r="Z209" s="5">
        <v>80183.22</v>
      </c>
      <c r="AA209" s="5">
        <v>1</v>
      </c>
      <c r="AB209" s="5">
        <v>80183.22</v>
      </c>
    </row>
    <row r="210" spans="1:28" x14ac:dyDescent="0.2">
      <c r="A210" s="5">
        <v>50</v>
      </c>
      <c r="B210" s="5">
        <v>0</v>
      </c>
      <c r="C210" s="5">
        <v>0</v>
      </c>
      <c r="D210" s="5">
        <v>1</v>
      </c>
      <c r="E210" s="5">
        <v>222</v>
      </c>
      <c r="F210" s="5">
        <f>ROUND(Source!AO206,O210)</f>
        <v>0</v>
      </c>
      <c r="G210" s="5" t="s">
        <v>89</v>
      </c>
      <c r="H210" s="5" t="s">
        <v>90</v>
      </c>
      <c r="I210" s="5"/>
      <c r="J210" s="5"/>
      <c r="K210" s="5">
        <v>222</v>
      </c>
      <c r="L210" s="5">
        <v>3</v>
      </c>
      <c r="M210" s="5">
        <v>3</v>
      </c>
      <c r="N210" s="5" t="s">
        <v>3</v>
      </c>
      <c r="O210" s="5">
        <v>2</v>
      </c>
      <c r="P210" s="5">
        <f>ROUND(Source!EG206,O210)</f>
        <v>0</v>
      </c>
      <c r="Q210" s="5"/>
      <c r="R210" s="5"/>
      <c r="S210" s="5"/>
      <c r="T210" s="5"/>
      <c r="U210" s="5"/>
      <c r="V210" s="5"/>
      <c r="W210" s="5">
        <v>0</v>
      </c>
      <c r="X210" s="5">
        <v>1</v>
      </c>
      <c r="Y210" s="5">
        <v>0</v>
      </c>
      <c r="Z210" s="5">
        <v>0</v>
      </c>
      <c r="AA210" s="5">
        <v>1</v>
      </c>
      <c r="AB210" s="5">
        <v>0</v>
      </c>
    </row>
    <row r="211" spans="1:28" x14ac:dyDescent="0.2">
      <c r="A211" s="5">
        <v>50</v>
      </c>
      <c r="B211" s="5">
        <v>0</v>
      </c>
      <c r="C211" s="5">
        <v>0</v>
      </c>
      <c r="D211" s="5">
        <v>1</v>
      </c>
      <c r="E211" s="5">
        <v>225</v>
      </c>
      <c r="F211" s="5">
        <f>ROUND(Source!AV206,O211)</f>
        <v>9714.2199999999993</v>
      </c>
      <c r="G211" s="5" t="s">
        <v>91</v>
      </c>
      <c r="H211" s="5" t="s">
        <v>92</v>
      </c>
      <c r="I211" s="5"/>
      <c r="J211" s="5"/>
      <c r="K211" s="5">
        <v>225</v>
      </c>
      <c r="L211" s="5">
        <v>4</v>
      </c>
      <c r="M211" s="5">
        <v>3</v>
      </c>
      <c r="N211" s="5" t="s">
        <v>3</v>
      </c>
      <c r="O211" s="5">
        <v>2</v>
      </c>
      <c r="P211" s="5">
        <f>ROUND(Source!EN206,O211)</f>
        <v>80183.22</v>
      </c>
      <c r="Q211" s="5"/>
      <c r="R211" s="5"/>
      <c r="S211" s="5"/>
      <c r="T211" s="5"/>
      <c r="U211" s="5"/>
      <c r="V211" s="5"/>
      <c r="W211" s="5">
        <v>9714.2199999999993</v>
      </c>
      <c r="X211" s="5">
        <v>1</v>
      </c>
      <c r="Y211" s="5">
        <v>9714.2199999999993</v>
      </c>
      <c r="Z211" s="5">
        <v>80183.22</v>
      </c>
      <c r="AA211" s="5">
        <v>1</v>
      </c>
      <c r="AB211" s="5">
        <v>80183.22</v>
      </c>
    </row>
    <row r="212" spans="1:28" x14ac:dyDescent="0.2">
      <c r="A212" s="5">
        <v>50</v>
      </c>
      <c r="B212" s="5">
        <v>0</v>
      </c>
      <c r="C212" s="5">
        <v>0</v>
      </c>
      <c r="D212" s="5">
        <v>1</v>
      </c>
      <c r="E212" s="5">
        <v>226</v>
      </c>
      <c r="F212" s="5">
        <f>ROUND(Source!AW206,O212)</f>
        <v>2580.91</v>
      </c>
      <c r="G212" s="5" t="s">
        <v>93</v>
      </c>
      <c r="H212" s="5" t="s">
        <v>94</v>
      </c>
      <c r="I212" s="5"/>
      <c r="J212" s="5"/>
      <c r="K212" s="5">
        <v>226</v>
      </c>
      <c r="L212" s="5">
        <v>5</v>
      </c>
      <c r="M212" s="5">
        <v>3</v>
      </c>
      <c r="N212" s="5" t="s">
        <v>3</v>
      </c>
      <c r="O212" s="5">
        <v>2</v>
      </c>
      <c r="P212" s="5">
        <f>ROUND(Source!EO206,O212)</f>
        <v>25542.06</v>
      </c>
      <c r="Q212" s="5"/>
      <c r="R212" s="5"/>
      <c r="S212" s="5"/>
      <c r="T212" s="5"/>
      <c r="U212" s="5"/>
      <c r="V212" s="5"/>
      <c r="W212" s="5">
        <v>2580.91</v>
      </c>
      <c r="X212" s="5">
        <v>1</v>
      </c>
      <c r="Y212" s="5">
        <v>2580.91</v>
      </c>
      <c r="Z212" s="5">
        <v>25542.06</v>
      </c>
      <c r="AA212" s="5">
        <v>1</v>
      </c>
      <c r="AB212" s="5">
        <v>25542.06</v>
      </c>
    </row>
    <row r="213" spans="1:28" x14ac:dyDescent="0.2">
      <c r="A213" s="5">
        <v>50</v>
      </c>
      <c r="B213" s="5">
        <v>0</v>
      </c>
      <c r="C213" s="5">
        <v>0</v>
      </c>
      <c r="D213" s="5">
        <v>1</v>
      </c>
      <c r="E213" s="5">
        <v>227</v>
      </c>
      <c r="F213" s="5">
        <f>ROUND(Source!AX206,O213)</f>
        <v>0</v>
      </c>
      <c r="G213" s="5" t="s">
        <v>95</v>
      </c>
      <c r="H213" s="5" t="s">
        <v>96</v>
      </c>
      <c r="I213" s="5"/>
      <c r="J213" s="5"/>
      <c r="K213" s="5">
        <v>227</v>
      </c>
      <c r="L213" s="5">
        <v>6</v>
      </c>
      <c r="M213" s="5">
        <v>3</v>
      </c>
      <c r="N213" s="5" t="s">
        <v>3</v>
      </c>
      <c r="O213" s="5">
        <v>2</v>
      </c>
      <c r="P213" s="5">
        <f>ROUND(Source!EP206,O213)</f>
        <v>0</v>
      </c>
      <c r="Q213" s="5"/>
      <c r="R213" s="5"/>
      <c r="S213" s="5"/>
      <c r="T213" s="5"/>
      <c r="U213" s="5"/>
      <c r="V213" s="5"/>
      <c r="W213" s="5">
        <v>0</v>
      </c>
      <c r="X213" s="5">
        <v>1</v>
      </c>
      <c r="Y213" s="5">
        <v>0</v>
      </c>
      <c r="Z213" s="5">
        <v>0</v>
      </c>
      <c r="AA213" s="5">
        <v>1</v>
      </c>
      <c r="AB213" s="5">
        <v>0</v>
      </c>
    </row>
    <row r="214" spans="1:28" x14ac:dyDescent="0.2">
      <c r="A214" s="5">
        <v>50</v>
      </c>
      <c r="B214" s="5">
        <v>0</v>
      </c>
      <c r="C214" s="5">
        <v>0</v>
      </c>
      <c r="D214" s="5">
        <v>1</v>
      </c>
      <c r="E214" s="5">
        <v>228</v>
      </c>
      <c r="F214" s="5">
        <f>ROUND(Source!AY206,O214)</f>
        <v>2580.91</v>
      </c>
      <c r="G214" s="5" t="s">
        <v>97</v>
      </c>
      <c r="H214" s="5" t="s">
        <v>98</v>
      </c>
      <c r="I214" s="5"/>
      <c r="J214" s="5"/>
      <c r="K214" s="5">
        <v>228</v>
      </c>
      <c r="L214" s="5">
        <v>7</v>
      </c>
      <c r="M214" s="5">
        <v>3</v>
      </c>
      <c r="N214" s="5" t="s">
        <v>3</v>
      </c>
      <c r="O214" s="5">
        <v>2</v>
      </c>
      <c r="P214" s="5">
        <f>ROUND(Source!EQ206,O214)</f>
        <v>25542.06</v>
      </c>
      <c r="Q214" s="5"/>
      <c r="R214" s="5"/>
      <c r="S214" s="5"/>
      <c r="T214" s="5"/>
      <c r="U214" s="5"/>
      <c r="V214" s="5"/>
      <c r="W214" s="5">
        <v>2580.91</v>
      </c>
      <c r="X214" s="5">
        <v>1</v>
      </c>
      <c r="Y214" s="5">
        <v>2580.91</v>
      </c>
      <c r="Z214" s="5">
        <v>25542.06</v>
      </c>
      <c r="AA214" s="5">
        <v>1</v>
      </c>
      <c r="AB214" s="5">
        <v>25542.06</v>
      </c>
    </row>
    <row r="215" spans="1:28" x14ac:dyDescent="0.2">
      <c r="A215" s="5">
        <v>50</v>
      </c>
      <c r="B215" s="5">
        <v>0</v>
      </c>
      <c r="C215" s="5">
        <v>0</v>
      </c>
      <c r="D215" s="5">
        <v>1</v>
      </c>
      <c r="E215" s="5">
        <v>216</v>
      </c>
      <c r="F215" s="5">
        <f>ROUND(Source!AP206,O215)</f>
        <v>7133.31</v>
      </c>
      <c r="G215" s="5" t="s">
        <v>99</v>
      </c>
      <c r="H215" s="5" t="s">
        <v>100</v>
      </c>
      <c r="I215" s="5"/>
      <c r="J215" s="5"/>
      <c r="K215" s="5">
        <v>216</v>
      </c>
      <c r="L215" s="5">
        <v>8</v>
      </c>
      <c r="M215" s="5">
        <v>3</v>
      </c>
      <c r="N215" s="5" t="s">
        <v>3</v>
      </c>
      <c r="O215" s="5">
        <v>2</v>
      </c>
      <c r="P215" s="5">
        <f>ROUND(Source!EH206,O215)</f>
        <v>54641.16</v>
      </c>
      <c r="Q215" s="5"/>
      <c r="R215" s="5"/>
      <c r="S215" s="5"/>
      <c r="T215" s="5"/>
      <c r="U215" s="5"/>
      <c r="V215" s="5"/>
      <c r="W215" s="5">
        <v>7133.31</v>
      </c>
      <c r="X215" s="5">
        <v>1</v>
      </c>
      <c r="Y215" s="5">
        <v>7133.31</v>
      </c>
      <c r="Z215" s="5">
        <v>54641.16</v>
      </c>
      <c r="AA215" s="5">
        <v>1</v>
      </c>
      <c r="AB215" s="5">
        <v>54641.16</v>
      </c>
    </row>
    <row r="216" spans="1:28" x14ac:dyDescent="0.2">
      <c r="A216" s="5">
        <v>50</v>
      </c>
      <c r="B216" s="5">
        <v>0</v>
      </c>
      <c r="C216" s="5">
        <v>0</v>
      </c>
      <c r="D216" s="5">
        <v>1</v>
      </c>
      <c r="E216" s="5">
        <v>223</v>
      </c>
      <c r="F216" s="5">
        <f>ROUND(Source!AQ206,O216)</f>
        <v>0</v>
      </c>
      <c r="G216" s="5" t="s">
        <v>101</v>
      </c>
      <c r="H216" s="5" t="s">
        <v>102</v>
      </c>
      <c r="I216" s="5"/>
      <c r="J216" s="5"/>
      <c r="K216" s="5">
        <v>223</v>
      </c>
      <c r="L216" s="5">
        <v>9</v>
      </c>
      <c r="M216" s="5">
        <v>3</v>
      </c>
      <c r="N216" s="5" t="s">
        <v>3</v>
      </c>
      <c r="O216" s="5">
        <v>2</v>
      </c>
      <c r="P216" s="5">
        <f>ROUND(Source!EI206,O216)</f>
        <v>0</v>
      </c>
      <c r="Q216" s="5"/>
      <c r="R216" s="5"/>
      <c r="S216" s="5"/>
      <c r="T216" s="5"/>
      <c r="U216" s="5"/>
      <c r="V216" s="5"/>
      <c r="W216" s="5">
        <v>0</v>
      </c>
      <c r="X216" s="5">
        <v>1</v>
      </c>
      <c r="Y216" s="5">
        <v>0</v>
      </c>
      <c r="Z216" s="5">
        <v>0</v>
      </c>
      <c r="AA216" s="5">
        <v>1</v>
      </c>
      <c r="AB216" s="5">
        <v>0</v>
      </c>
    </row>
    <row r="217" spans="1:28" x14ac:dyDescent="0.2">
      <c r="A217" s="5">
        <v>50</v>
      </c>
      <c r="B217" s="5">
        <v>0</v>
      </c>
      <c r="C217" s="5">
        <v>0</v>
      </c>
      <c r="D217" s="5">
        <v>1</v>
      </c>
      <c r="E217" s="5">
        <v>229</v>
      </c>
      <c r="F217" s="5">
        <f>ROUND(Source!AZ206,O217)</f>
        <v>7133.31</v>
      </c>
      <c r="G217" s="5" t="s">
        <v>103</v>
      </c>
      <c r="H217" s="5" t="s">
        <v>104</v>
      </c>
      <c r="I217" s="5"/>
      <c r="J217" s="5"/>
      <c r="K217" s="5">
        <v>229</v>
      </c>
      <c r="L217" s="5">
        <v>10</v>
      </c>
      <c r="M217" s="5">
        <v>3</v>
      </c>
      <c r="N217" s="5" t="s">
        <v>3</v>
      </c>
      <c r="O217" s="5">
        <v>2</v>
      </c>
      <c r="P217" s="5">
        <f>ROUND(Source!ER206,O217)</f>
        <v>54641.16</v>
      </c>
      <c r="Q217" s="5"/>
      <c r="R217" s="5"/>
      <c r="S217" s="5"/>
      <c r="T217" s="5"/>
      <c r="U217" s="5"/>
      <c r="V217" s="5"/>
      <c r="W217" s="5">
        <v>7133.31</v>
      </c>
      <c r="X217" s="5">
        <v>1</v>
      </c>
      <c r="Y217" s="5">
        <v>7133.31</v>
      </c>
      <c r="Z217" s="5">
        <v>54641.16</v>
      </c>
      <c r="AA217" s="5">
        <v>1</v>
      </c>
      <c r="AB217" s="5">
        <v>54641.16</v>
      </c>
    </row>
    <row r="218" spans="1:28" x14ac:dyDescent="0.2">
      <c r="A218" s="5">
        <v>50</v>
      </c>
      <c r="B218" s="5">
        <v>0</v>
      </c>
      <c r="C218" s="5">
        <v>0</v>
      </c>
      <c r="D218" s="5">
        <v>1</v>
      </c>
      <c r="E218" s="5">
        <v>203</v>
      </c>
      <c r="F218" s="5">
        <f>ROUND(Source!Q206,O218)</f>
        <v>78.959999999999994</v>
      </c>
      <c r="G218" s="5" t="s">
        <v>105</v>
      </c>
      <c r="H218" s="5" t="s">
        <v>106</v>
      </c>
      <c r="I218" s="5"/>
      <c r="J218" s="5"/>
      <c r="K218" s="5">
        <v>203</v>
      </c>
      <c r="L218" s="5">
        <v>11</v>
      </c>
      <c r="M218" s="5">
        <v>3</v>
      </c>
      <c r="N218" s="5" t="s">
        <v>3</v>
      </c>
      <c r="O218" s="5">
        <v>2</v>
      </c>
      <c r="P218" s="5">
        <f>ROUND(Source!DI206,O218)</f>
        <v>1175.3</v>
      </c>
      <c r="Q218" s="5"/>
      <c r="R218" s="5"/>
      <c r="S218" s="5"/>
      <c r="T218" s="5"/>
      <c r="U218" s="5"/>
      <c r="V218" s="5"/>
      <c r="W218" s="5">
        <v>78.959999999999994</v>
      </c>
      <c r="X218" s="5">
        <v>1</v>
      </c>
      <c r="Y218" s="5">
        <v>78.959999999999994</v>
      </c>
      <c r="Z218" s="5">
        <v>1175.3</v>
      </c>
      <c r="AA218" s="5">
        <v>1</v>
      </c>
      <c r="AB218" s="5">
        <v>1175.3</v>
      </c>
    </row>
    <row r="219" spans="1:28" x14ac:dyDescent="0.2">
      <c r="A219" s="5">
        <v>50</v>
      </c>
      <c r="B219" s="5">
        <v>0</v>
      </c>
      <c r="C219" s="5">
        <v>0</v>
      </c>
      <c r="D219" s="5">
        <v>1</v>
      </c>
      <c r="E219" s="5">
        <v>231</v>
      </c>
      <c r="F219" s="5">
        <f>ROUND(Source!BB206,O219)</f>
        <v>0</v>
      </c>
      <c r="G219" s="5" t="s">
        <v>107</v>
      </c>
      <c r="H219" s="5" t="s">
        <v>108</v>
      </c>
      <c r="I219" s="5"/>
      <c r="J219" s="5"/>
      <c r="K219" s="5">
        <v>231</v>
      </c>
      <c r="L219" s="5">
        <v>12</v>
      </c>
      <c r="M219" s="5">
        <v>3</v>
      </c>
      <c r="N219" s="5" t="s">
        <v>3</v>
      </c>
      <c r="O219" s="5">
        <v>2</v>
      </c>
      <c r="P219" s="5">
        <f>ROUND(Source!ET206,O219)</f>
        <v>0</v>
      </c>
      <c r="Q219" s="5"/>
      <c r="R219" s="5"/>
      <c r="S219" s="5"/>
      <c r="T219" s="5"/>
      <c r="U219" s="5"/>
      <c r="V219" s="5"/>
      <c r="W219" s="5">
        <v>0</v>
      </c>
      <c r="X219" s="5">
        <v>1</v>
      </c>
      <c r="Y219" s="5">
        <v>0</v>
      </c>
      <c r="Z219" s="5">
        <v>0</v>
      </c>
      <c r="AA219" s="5">
        <v>1</v>
      </c>
      <c r="AB219" s="5">
        <v>0</v>
      </c>
    </row>
    <row r="220" spans="1:28" x14ac:dyDescent="0.2">
      <c r="A220" s="5">
        <v>50</v>
      </c>
      <c r="B220" s="5">
        <v>0</v>
      </c>
      <c r="C220" s="5">
        <v>0</v>
      </c>
      <c r="D220" s="5">
        <v>1</v>
      </c>
      <c r="E220" s="5">
        <v>204</v>
      </c>
      <c r="F220" s="5">
        <f>ROUND(Source!R206,O220)</f>
        <v>9.06</v>
      </c>
      <c r="G220" s="5" t="s">
        <v>109</v>
      </c>
      <c r="H220" s="5" t="s">
        <v>110</v>
      </c>
      <c r="I220" s="5"/>
      <c r="J220" s="5"/>
      <c r="K220" s="5">
        <v>204</v>
      </c>
      <c r="L220" s="5">
        <v>13</v>
      </c>
      <c r="M220" s="5">
        <v>3</v>
      </c>
      <c r="N220" s="5" t="s">
        <v>3</v>
      </c>
      <c r="O220" s="5">
        <v>2</v>
      </c>
      <c r="P220" s="5">
        <f>ROUND(Source!DJ206,O220)</f>
        <v>498.2</v>
      </c>
      <c r="Q220" s="5"/>
      <c r="R220" s="5"/>
      <c r="S220" s="5"/>
      <c r="T220" s="5"/>
      <c r="U220" s="5"/>
      <c r="V220" s="5"/>
      <c r="W220" s="5">
        <v>9.06</v>
      </c>
      <c r="X220" s="5">
        <v>1</v>
      </c>
      <c r="Y220" s="5">
        <v>9.06</v>
      </c>
      <c r="Z220" s="5">
        <v>498.2</v>
      </c>
      <c r="AA220" s="5">
        <v>1</v>
      </c>
      <c r="AB220" s="5">
        <v>498.2</v>
      </c>
    </row>
    <row r="221" spans="1:28" x14ac:dyDescent="0.2">
      <c r="A221" s="5">
        <v>50</v>
      </c>
      <c r="B221" s="5">
        <v>0</v>
      </c>
      <c r="C221" s="5">
        <v>0</v>
      </c>
      <c r="D221" s="5">
        <v>1</v>
      </c>
      <c r="E221" s="5">
        <v>205</v>
      </c>
      <c r="F221" s="5">
        <f>ROUND(Source!S206,O221)</f>
        <v>148.82</v>
      </c>
      <c r="G221" s="5" t="s">
        <v>111</v>
      </c>
      <c r="H221" s="5" t="s">
        <v>112</v>
      </c>
      <c r="I221" s="5"/>
      <c r="J221" s="5"/>
      <c r="K221" s="5">
        <v>205</v>
      </c>
      <c r="L221" s="5">
        <v>14</v>
      </c>
      <c r="M221" s="5">
        <v>3</v>
      </c>
      <c r="N221" s="5" t="s">
        <v>3</v>
      </c>
      <c r="O221" s="5">
        <v>2</v>
      </c>
      <c r="P221" s="5">
        <f>ROUND(Source!DK206,O221)</f>
        <v>8183.61</v>
      </c>
      <c r="Q221" s="5"/>
      <c r="R221" s="5"/>
      <c r="S221" s="5"/>
      <c r="T221" s="5"/>
      <c r="U221" s="5"/>
      <c r="V221" s="5"/>
      <c r="W221" s="5">
        <v>148.82</v>
      </c>
      <c r="X221" s="5">
        <v>1</v>
      </c>
      <c r="Y221" s="5">
        <v>148.82</v>
      </c>
      <c r="Z221" s="5">
        <v>8183.61</v>
      </c>
      <c r="AA221" s="5">
        <v>1</v>
      </c>
      <c r="AB221" s="5">
        <v>8183.61</v>
      </c>
    </row>
    <row r="222" spans="1:28" x14ac:dyDescent="0.2">
      <c r="A222" s="5">
        <v>50</v>
      </c>
      <c r="B222" s="5">
        <v>0</v>
      </c>
      <c r="C222" s="5">
        <v>0</v>
      </c>
      <c r="D222" s="5">
        <v>1</v>
      </c>
      <c r="E222" s="5">
        <v>232</v>
      </c>
      <c r="F222" s="5">
        <f>ROUND(Source!BC206,O222)</f>
        <v>0</v>
      </c>
      <c r="G222" s="5" t="s">
        <v>113</v>
      </c>
      <c r="H222" s="5" t="s">
        <v>114</v>
      </c>
      <c r="I222" s="5"/>
      <c r="J222" s="5"/>
      <c r="K222" s="5">
        <v>232</v>
      </c>
      <c r="L222" s="5">
        <v>15</v>
      </c>
      <c r="M222" s="5">
        <v>3</v>
      </c>
      <c r="N222" s="5" t="s">
        <v>3</v>
      </c>
      <c r="O222" s="5">
        <v>2</v>
      </c>
      <c r="P222" s="5">
        <f>ROUND(Source!EU206,O222)</f>
        <v>0</v>
      </c>
      <c r="Q222" s="5"/>
      <c r="R222" s="5"/>
      <c r="S222" s="5"/>
      <c r="T222" s="5"/>
      <c r="U222" s="5"/>
      <c r="V222" s="5"/>
      <c r="W222" s="5">
        <v>0</v>
      </c>
      <c r="X222" s="5">
        <v>1</v>
      </c>
      <c r="Y222" s="5">
        <v>0</v>
      </c>
      <c r="Z222" s="5">
        <v>0</v>
      </c>
      <c r="AA222" s="5">
        <v>1</v>
      </c>
      <c r="AB222" s="5">
        <v>0</v>
      </c>
    </row>
    <row r="223" spans="1:28" x14ac:dyDescent="0.2">
      <c r="A223" s="5">
        <v>50</v>
      </c>
      <c r="B223" s="5">
        <v>0</v>
      </c>
      <c r="C223" s="5">
        <v>0</v>
      </c>
      <c r="D223" s="5">
        <v>1</v>
      </c>
      <c r="E223" s="5">
        <v>214</v>
      </c>
      <c r="F223" s="5">
        <f>ROUND(Source!AS206,O223)</f>
        <v>2963.66</v>
      </c>
      <c r="G223" s="5" t="s">
        <v>115</v>
      </c>
      <c r="H223" s="5" t="s">
        <v>116</v>
      </c>
      <c r="I223" s="5"/>
      <c r="J223" s="5"/>
      <c r="K223" s="5">
        <v>214</v>
      </c>
      <c r="L223" s="5">
        <v>16</v>
      </c>
      <c r="M223" s="5">
        <v>3</v>
      </c>
      <c r="N223" s="5" t="s">
        <v>3</v>
      </c>
      <c r="O223" s="5">
        <v>2</v>
      </c>
      <c r="P223" s="5">
        <f>ROUND(Source!EK206,O223)</f>
        <v>46033.13</v>
      </c>
      <c r="Q223" s="5"/>
      <c r="R223" s="5"/>
      <c r="S223" s="5"/>
      <c r="T223" s="5"/>
      <c r="U223" s="5"/>
      <c r="V223" s="5"/>
      <c r="W223" s="5">
        <v>2963.66</v>
      </c>
      <c r="X223" s="5">
        <v>1</v>
      </c>
      <c r="Y223" s="5">
        <v>2963.66</v>
      </c>
      <c r="Z223" s="5">
        <v>46033.13</v>
      </c>
      <c r="AA223" s="5">
        <v>1</v>
      </c>
      <c r="AB223" s="5">
        <v>46033.13</v>
      </c>
    </row>
    <row r="224" spans="1:28" x14ac:dyDescent="0.2">
      <c r="A224" s="5">
        <v>50</v>
      </c>
      <c r="B224" s="5">
        <v>0</v>
      </c>
      <c r="C224" s="5">
        <v>0</v>
      </c>
      <c r="D224" s="5">
        <v>1</v>
      </c>
      <c r="E224" s="5">
        <v>215</v>
      </c>
      <c r="F224" s="5">
        <f>ROUND(Source!AT206,O224)</f>
        <v>106.42</v>
      </c>
      <c r="G224" s="5" t="s">
        <v>117</v>
      </c>
      <c r="H224" s="5" t="s">
        <v>118</v>
      </c>
      <c r="I224" s="5"/>
      <c r="J224" s="5"/>
      <c r="K224" s="5">
        <v>215</v>
      </c>
      <c r="L224" s="5">
        <v>17</v>
      </c>
      <c r="M224" s="5">
        <v>3</v>
      </c>
      <c r="N224" s="5" t="s">
        <v>3</v>
      </c>
      <c r="O224" s="5">
        <v>2</v>
      </c>
      <c r="P224" s="5">
        <f>ROUND(Source!EL206,O224)</f>
        <v>3240.66</v>
      </c>
      <c r="Q224" s="5"/>
      <c r="R224" s="5"/>
      <c r="S224" s="5"/>
      <c r="T224" s="5"/>
      <c r="U224" s="5"/>
      <c r="V224" s="5"/>
      <c r="W224" s="5">
        <v>106.42</v>
      </c>
      <c r="X224" s="5">
        <v>1</v>
      </c>
      <c r="Y224" s="5">
        <v>106.42</v>
      </c>
      <c r="Z224" s="5">
        <v>3240.66</v>
      </c>
      <c r="AA224" s="5">
        <v>1</v>
      </c>
      <c r="AB224" s="5">
        <v>3240.66</v>
      </c>
    </row>
    <row r="225" spans="1:206" x14ac:dyDescent="0.2">
      <c r="A225" s="5">
        <v>50</v>
      </c>
      <c r="B225" s="5">
        <v>0</v>
      </c>
      <c r="C225" s="5">
        <v>0</v>
      </c>
      <c r="D225" s="5">
        <v>1</v>
      </c>
      <c r="E225" s="5">
        <v>217</v>
      </c>
      <c r="F225" s="5">
        <f>ROUND(Source!AU206,O225)</f>
        <v>0</v>
      </c>
      <c r="G225" s="5" t="s">
        <v>119</v>
      </c>
      <c r="H225" s="5" t="s">
        <v>120</v>
      </c>
      <c r="I225" s="5"/>
      <c r="J225" s="5"/>
      <c r="K225" s="5">
        <v>217</v>
      </c>
      <c r="L225" s="5">
        <v>18</v>
      </c>
      <c r="M225" s="5">
        <v>3</v>
      </c>
      <c r="N225" s="5" t="s">
        <v>3</v>
      </c>
      <c r="O225" s="5">
        <v>2</v>
      </c>
      <c r="P225" s="5">
        <f>ROUND(Source!EM206,O225)</f>
        <v>0</v>
      </c>
      <c r="Q225" s="5"/>
      <c r="R225" s="5"/>
      <c r="S225" s="5"/>
      <c r="T225" s="5"/>
      <c r="U225" s="5"/>
      <c r="V225" s="5"/>
      <c r="W225" s="5">
        <v>0</v>
      </c>
      <c r="X225" s="5">
        <v>1</v>
      </c>
      <c r="Y225" s="5">
        <v>0</v>
      </c>
      <c r="Z225" s="5">
        <v>0</v>
      </c>
      <c r="AA225" s="5">
        <v>1</v>
      </c>
      <c r="AB225" s="5">
        <v>0</v>
      </c>
    </row>
    <row r="226" spans="1:206" x14ac:dyDescent="0.2">
      <c r="A226" s="5">
        <v>50</v>
      </c>
      <c r="B226" s="5">
        <v>0</v>
      </c>
      <c r="C226" s="5">
        <v>0</v>
      </c>
      <c r="D226" s="5">
        <v>1</v>
      </c>
      <c r="E226" s="5">
        <v>230</v>
      </c>
      <c r="F226" s="5">
        <f>ROUND(Source!BA206,O226)</f>
        <v>0</v>
      </c>
      <c r="G226" s="5" t="s">
        <v>121</v>
      </c>
      <c r="H226" s="5" t="s">
        <v>122</v>
      </c>
      <c r="I226" s="5"/>
      <c r="J226" s="5"/>
      <c r="K226" s="5">
        <v>230</v>
      </c>
      <c r="L226" s="5">
        <v>19</v>
      </c>
      <c r="M226" s="5">
        <v>3</v>
      </c>
      <c r="N226" s="5" t="s">
        <v>3</v>
      </c>
      <c r="O226" s="5">
        <v>2</v>
      </c>
      <c r="P226" s="5">
        <f>ROUND(Source!ES206,O226)</f>
        <v>0</v>
      </c>
      <c r="Q226" s="5"/>
      <c r="R226" s="5"/>
      <c r="S226" s="5"/>
      <c r="T226" s="5"/>
      <c r="U226" s="5"/>
      <c r="V226" s="5"/>
      <c r="W226" s="5">
        <v>0</v>
      </c>
      <c r="X226" s="5">
        <v>1</v>
      </c>
      <c r="Y226" s="5">
        <v>0</v>
      </c>
      <c r="Z226" s="5">
        <v>0</v>
      </c>
      <c r="AA226" s="5">
        <v>1</v>
      </c>
      <c r="AB226" s="5">
        <v>0</v>
      </c>
    </row>
    <row r="227" spans="1:206" x14ac:dyDescent="0.2">
      <c r="A227" s="5">
        <v>50</v>
      </c>
      <c r="B227" s="5">
        <v>0</v>
      </c>
      <c r="C227" s="5">
        <v>0</v>
      </c>
      <c r="D227" s="5">
        <v>1</v>
      </c>
      <c r="E227" s="5">
        <v>206</v>
      </c>
      <c r="F227" s="5">
        <f>ROUND(Source!T206,O227)</f>
        <v>0</v>
      </c>
      <c r="G227" s="5" t="s">
        <v>123</v>
      </c>
      <c r="H227" s="5" t="s">
        <v>124</v>
      </c>
      <c r="I227" s="5"/>
      <c r="J227" s="5"/>
      <c r="K227" s="5">
        <v>206</v>
      </c>
      <c r="L227" s="5">
        <v>20</v>
      </c>
      <c r="M227" s="5">
        <v>3</v>
      </c>
      <c r="N227" s="5" t="s">
        <v>3</v>
      </c>
      <c r="O227" s="5">
        <v>2</v>
      </c>
      <c r="P227" s="5">
        <f>ROUND(Source!DL206,O227)</f>
        <v>0</v>
      </c>
      <c r="Q227" s="5"/>
      <c r="R227" s="5"/>
      <c r="S227" s="5"/>
      <c r="T227" s="5"/>
      <c r="U227" s="5"/>
      <c r="V227" s="5"/>
      <c r="W227" s="5">
        <v>0</v>
      </c>
      <c r="X227" s="5">
        <v>1</v>
      </c>
      <c r="Y227" s="5">
        <v>0</v>
      </c>
      <c r="Z227" s="5">
        <v>0</v>
      </c>
      <c r="AA227" s="5">
        <v>1</v>
      </c>
      <c r="AB227" s="5">
        <v>0</v>
      </c>
    </row>
    <row r="228" spans="1:206" x14ac:dyDescent="0.2">
      <c r="A228" s="5">
        <v>50</v>
      </c>
      <c r="B228" s="5">
        <v>0</v>
      </c>
      <c r="C228" s="5">
        <v>0</v>
      </c>
      <c r="D228" s="5">
        <v>1</v>
      </c>
      <c r="E228" s="5">
        <v>207</v>
      </c>
      <c r="F228" s="5">
        <f>Source!U206</f>
        <v>11.647571210000001</v>
      </c>
      <c r="G228" s="5" t="s">
        <v>125</v>
      </c>
      <c r="H228" s="5" t="s">
        <v>126</v>
      </c>
      <c r="I228" s="5"/>
      <c r="J228" s="5"/>
      <c r="K228" s="5">
        <v>207</v>
      </c>
      <c r="L228" s="5">
        <v>21</v>
      </c>
      <c r="M228" s="5">
        <v>3</v>
      </c>
      <c r="N228" s="5" t="s">
        <v>3</v>
      </c>
      <c r="O228" s="5">
        <v>-1</v>
      </c>
      <c r="P228" s="5">
        <f>Source!DM206</f>
        <v>11.647571210000001</v>
      </c>
      <c r="Q228" s="5"/>
      <c r="R228" s="5"/>
      <c r="S228" s="5"/>
      <c r="T228" s="5"/>
      <c r="U228" s="5"/>
      <c r="V228" s="5"/>
      <c r="W228" s="5">
        <v>11.647571209999999</v>
      </c>
      <c r="X228" s="5">
        <v>1</v>
      </c>
      <c r="Y228" s="5">
        <v>11.647571209999999</v>
      </c>
      <c r="Z228" s="5">
        <v>11.647571209999999</v>
      </c>
      <c r="AA228" s="5">
        <v>1</v>
      </c>
      <c r="AB228" s="5">
        <v>11.647571209999999</v>
      </c>
    </row>
    <row r="229" spans="1:206" x14ac:dyDescent="0.2">
      <c r="A229" s="5">
        <v>50</v>
      </c>
      <c r="B229" s="5">
        <v>0</v>
      </c>
      <c r="C229" s="5">
        <v>0</v>
      </c>
      <c r="D229" s="5">
        <v>1</v>
      </c>
      <c r="E229" s="5">
        <v>208</v>
      </c>
      <c r="F229" s="5">
        <f>Source!V206</f>
        <v>0</v>
      </c>
      <c r="G229" s="5" t="s">
        <v>127</v>
      </c>
      <c r="H229" s="5" t="s">
        <v>128</v>
      </c>
      <c r="I229" s="5"/>
      <c r="J229" s="5"/>
      <c r="K229" s="5">
        <v>208</v>
      </c>
      <c r="L229" s="5">
        <v>22</v>
      </c>
      <c r="M229" s="5">
        <v>3</v>
      </c>
      <c r="N229" s="5" t="s">
        <v>3</v>
      </c>
      <c r="O229" s="5">
        <v>-1</v>
      </c>
      <c r="P229" s="5">
        <f>Source!DN206</f>
        <v>0</v>
      </c>
      <c r="Q229" s="5"/>
      <c r="R229" s="5"/>
      <c r="S229" s="5"/>
      <c r="T229" s="5"/>
      <c r="U229" s="5"/>
      <c r="V229" s="5"/>
      <c r="W229" s="5">
        <v>0</v>
      </c>
      <c r="X229" s="5">
        <v>1</v>
      </c>
      <c r="Y229" s="5">
        <v>0</v>
      </c>
      <c r="Z229" s="5">
        <v>0</v>
      </c>
      <c r="AA229" s="5">
        <v>1</v>
      </c>
      <c r="AB229" s="5">
        <v>0</v>
      </c>
    </row>
    <row r="230" spans="1:206" x14ac:dyDescent="0.2">
      <c r="A230" s="5">
        <v>50</v>
      </c>
      <c r="B230" s="5">
        <v>0</v>
      </c>
      <c r="C230" s="5">
        <v>0</v>
      </c>
      <c r="D230" s="5">
        <v>1</v>
      </c>
      <c r="E230" s="5">
        <v>209</v>
      </c>
      <c r="F230" s="5">
        <f>ROUND(Source!W206,O230)</f>
        <v>0</v>
      </c>
      <c r="G230" s="5" t="s">
        <v>129</v>
      </c>
      <c r="H230" s="5" t="s">
        <v>130</v>
      </c>
      <c r="I230" s="5"/>
      <c r="J230" s="5"/>
      <c r="K230" s="5">
        <v>209</v>
      </c>
      <c r="L230" s="5">
        <v>23</v>
      </c>
      <c r="M230" s="5">
        <v>3</v>
      </c>
      <c r="N230" s="5" t="s">
        <v>3</v>
      </c>
      <c r="O230" s="5">
        <v>2</v>
      </c>
      <c r="P230" s="5">
        <f>ROUND(Source!DO206,O230)</f>
        <v>0</v>
      </c>
      <c r="Q230" s="5"/>
      <c r="R230" s="5"/>
      <c r="S230" s="5"/>
      <c r="T230" s="5"/>
      <c r="U230" s="5"/>
      <c r="V230" s="5"/>
      <c r="W230" s="5">
        <v>0</v>
      </c>
      <c r="X230" s="5">
        <v>1</v>
      </c>
      <c r="Y230" s="5">
        <v>0</v>
      </c>
      <c r="Z230" s="5">
        <v>0</v>
      </c>
      <c r="AA230" s="5">
        <v>1</v>
      </c>
      <c r="AB230" s="5">
        <v>0</v>
      </c>
    </row>
    <row r="231" spans="1:206" x14ac:dyDescent="0.2">
      <c r="A231" s="5">
        <v>50</v>
      </c>
      <c r="B231" s="5">
        <v>0</v>
      </c>
      <c r="C231" s="5">
        <v>0</v>
      </c>
      <c r="D231" s="5">
        <v>1</v>
      </c>
      <c r="E231" s="5">
        <v>233</v>
      </c>
      <c r="F231" s="5">
        <f>ROUND(Source!BD206,O231)</f>
        <v>0</v>
      </c>
      <c r="G231" s="5" t="s">
        <v>131</v>
      </c>
      <c r="H231" s="5" t="s">
        <v>132</v>
      </c>
      <c r="I231" s="5"/>
      <c r="J231" s="5"/>
      <c r="K231" s="5">
        <v>233</v>
      </c>
      <c r="L231" s="5">
        <v>24</v>
      </c>
      <c r="M231" s="5">
        <v>3</v>
      </c>
      <c r="N231" s="5" t="s">
        <v>3</v>
      </c>
      <c r="O231" s="5">
        <v>2</v>
      </c>
      <c r="P231" s="5">
        <f>ROUND(Source!EV206,O231)</f>
        <v>0</v>
      </c>
      <c r="Q231" s="5"/>
      <c r="R231" s="5"/>
      <c r="S231" s="5"/>
      <c r="T231" s="5"/>
      <c r="U231" s="5"/>
      <c r="V231" s="5"/>
      <c r="W231" s="5">
        <v>0</v>
      </c>
      <c r="X231" s="5">
        <v>1</v>
      </c>
      <c r="Y231" s="5">
        <v>0</v>
      </c>
      <c r="Z231" s="5">
        <v>0</v>
      </c>
      <c r="AA231" s="5">
        <v>1</v>
      </c>
      <c r="AB231" s="5">
        <v>0</v>
      </c>
    </row>
    <row r="232" spans="1:206" x14ac:dyDescent="0.2">
      <c r="A232" s="5">
        <v>50</v>
      </c>
      <c r="B232" s="5">
        <v>0</v>
      </c>
      <c r="C232" s="5">
        <v>0</v>
      </c>
      <c r="D232" s="5">
        <v>1</v>
      </c>
      <c r="E232" s="5">
        <v>210</v>
      </c>
      <c r="F232" s="5">
        <f>ROUND(Source!X206,O232)</f>
        <v>168.18</v>
      </c>
      <c r="G232" s="5" t="s">
        <v>133</v>
      </c>
      <c r="H232" s="5" t="s">
        <v>134</v>
      </c>
      <c r="I232" s="5"/>
      <c r="J232" s="5"/>
      <c r="K232" s="5">
        <v>210</v>
      </c>
      <c r="L232" s="5">
        <v>25</v>
      </c>
      <c r="M232" s="5">
        <v>3</v>
      </c>
      <c r="N232" s="5" t="s">
        <v>3</v>
      </c>
      <c r="O232" s="5">
        <v>2</v>
      </c>
      <c r="P232" s="5">
        <f>ROUND(Source!DP206,O232)</f>
        <v>9247.32</v>
      </c>
      <c r="Q232" s="5"/>
      <c r="R232" s="5"/>
      <c r="S232" s="5"/>
      <c r="T232" s="5"/>
      <c r="U232" s="5"/>
      <c r="V232" s="5"/>
      <c r="W232" s="5">
        <v>168.18</v>
      </c>
      <c r="X232" s="5">
        <v>1</v>
      </c>
      <c r="Y232" s="5">
        <v>168.18</v>
      </c>
      <c r="Z232" s="5">
        <v>9247.32</v>
      </c>
      <c r="AA232" s="5">
        <v>1</v>
      </c>
      <c r="AB232" s="5">
        <v>9247.32</v>
      </c>
    </row>
    <row r="233" spans="1:206" x14ac:dyDescent="0.2">
      <c r="A233" s="5">
        <v>50</v>
      </c>
      <c r="B233" s="5">
        <v>0</v>
      </c>
      <c r="C233" s="5">
        <v>0</v>
      </c>
      <c r="D233" s="5">
        <v>1</v>
      </c>
      <c r="E233" s="5">
        <v>211</v>
      </c>
      <c r="F233" s="5">
        <f>ROUND(Source!Y206,O233)</f>
        <v>93.21</v>
      </c>
      <c r="G233" s="5" t="s">
        <v>135</v>
      </c>
      <c r="H233" s="5" t="s">
        <v>136</v>
      </c>
      <c r="I233" s="5"/>
      <c r="J233" s="5"/>
      <c r="K233" s="5">
        <v>211</v>
      </c>
      <c r="L233" s="5">
        <v>26</v>
      </c>
      <c r="M233" s="5">
        <v>3</v>
      </c>
      <c r="N233" s="5" t="s">
        <v>3</v>
      </c>
      <c r="O233" s="5">
        <v>2</v>
      </c>
      <c r="P233" s="5">
        <f>ROUND(Source!DQ206,O233)</f>
        <v>5125.5</v>
      </c>
      <c r="Q233" s="5"/>
      <c r="R233" s="5"/>
      <c r="S233" s="5"/>
      <c r="T233" s="5"/>
      <c r="U233" s="5"/>
      <c r="V233" s="5"/>
      <c r="W233" s="5">
        <v>93.21</v>
      </c>
      <c r="X233" s="5">
        <v>1</v>
      </c>
      <c r="Y233" s="5">
        <v>93.21</v>
      </c>
      <c r="Z233" s="5">
        <v>5125.5</v>
      </c>
      <c r="AA233" s="5">
        <v>1</v>
      </c>
      <c r="AB233" s="5">
        <v>5125.5</v>
      </c>
    </row>
    <row r="234" spans="1:206" x14ac:dyDescent="0.2">
      <c r="A234" s="5">
        <v>50</v>
      </c>
      <c r="B234" s="5">
        <v>0</v>
      </c>
      <c r="C234" s="5">
        <v>0</v>
      </c>
      <c r="D234" s="5">
        <v>1</v>
      </c>
      <c r="E234" s="5">
        <v>224</v>
      </c>
      <c r="F234" s="5">
        <f>ROUND(Source!AR206,O234)</f>
        <v>10203.39</v>
      </c>
      <c r="G234" s="5" t="s">
        <v>137</v>
      </c>
      <c r="H234" s="5" t="s">
        <v>138</v>
      </c>
      <c r="I234" s="5"/>
      <c r="J234" s="5"/>
      <c r="K234" s="5">
        <v>224</v>
      </c>
      <c r="L234" s="5">
        <v>27</v>
      </c>
      <c r="M234" s="5">
        <v>3</v>
      </c>
      <c r="N234" s="5" t="s">
        <v>3</v>
      </c>
      <c r="O234" s="5">
        <v>2</v>
      </c>
      <c r="P234" s="5">
        <f>ROUND(Source!EJ206,O234)</f>
        <v>103914.95</v>
      </c>
      <c r="Q234" s="5"/>
      <c r="R234" s="5"/>
      <c r="S234" s="5"/>
      <c r="T234" s="5"/>
      <c r="U234" s="5"/>
      <c r="V234" s="5"/>
      <c r="W234" s="5">
        <v>10203.39</v>
      </c>
      <c r="X234" s="5">
        <v>1</v>
      </c>
      <c r="Y234" s="5">
        <v>10203.39</v>
      </c>
      <c r="Z234" s="5">
        <v>103914.95</v>
      </c>
      <c r="AA234" s="5">
        <v>1</v>
      </c>
      <c r="AB234" s="5">
        <v>103914.95</v>
      </c>
    </row>
    <row r="236" spans="1:206" x14ac:dyDescent="0.2">
      <c r="A236" s="1">
        <v>4</v>
      </c>
      <c r="B236" s="1">
        <v>1</v>
      </c>
      <c r="C236" s="1"/>
      <c r="D236" s="1">
        <f>ROW(A305)</f>
        <v>305</v>
      </c>
      <c r="E236" s="1"/>
      <c r="F236" s="1" t="s">
        <v>18</v>
      </c>
      <c r="G236" s="1" t="s">
        <v>222</v>
      </c>
      <c r="H236" s="1" t="s">
        <v>3</v>
      </c>
      <c r="I236" s="1">
        <v>0</v>
      </c>
      <c r="J236" s="1"/>
      <c r="K236" s="1">
        <v>0</v>
      </c>
      <c r="L236" s="1"/>
      <c r="M236" s="1" t="s">
        <v>3</v>
      </c>
      <c r="N236" s="1"/>
      <c r="O236" s="1"/>
      <c r="P236" s="1"/>
      <c r="Q236" s="1"/>
      <c r="R236" s="1"/>
      <c r="S236" s="1">
        <v>0</v>
      </c>
      <c r="T236" s="1">
        <v>0</v>
      </c>
      <c r="U236" s="1" t="s">
        <v>3</v>
      </c>
      <c r="V236" s="1">
        <v>0</v>
      </c>
      <c r="W236" s="1"/>
      <c r="X236" s="1"/>
      <c r="Y236" s="1"/>
      <c r="Z236" s="1"/>
      <c r="AA236" s="1"/>
      <c r="AB236" s="1" t="s">
        <v>3</v>
      </c>
      <c r="AC236" s="1" t="s">
        <v>3</v>
      </c>
      <c r="AD236" s="1" t="s">
        <v>3</v>
      </c>
      <c r="AE236" s="1" t="s">
        <v>3</v>
      </c>
      <c r="AF236" s="1" t="s">
        <v>3</v>
      </c>
      <c r="AG236" s="1" t="s">
        <v>3</v>
      </c>
      <c r="AH236" s="1"/>
      <c r="AI236" s="1"/>
      <c r="AJ236" s="1"/>
      <c r="AK236" s="1"/>
      <c r="AL236" s="1"/>
      <c r="AM236" s="1"/>
      <c r="AN236" s="1"/>
      <c r="AO236" s="1"/>
      <c r="AP236" s="1" t="s">
        <v>3</v>
      </c>
      <c r="AQ236" s="1" t="s">
        <v>3</v>
      </c>
      <c r="AR236" s="1" t="s">
        <v>3</v>
      </c>
      <c r="AS236" s="1"/>
      <c r="AT236" s="1"/>
      <c r="AU236" s="1"/>
      <c r="AV236" s="1"/>
      <c r="AW236" s="1"/>
      <c r="AX236" s="1"/>
      <c r="AY236" s="1"/>
      <c r="AZ236" s="1" t="s">
        <v>3</v>
      </c>
      <c r="BA236" s="1"/>
      <c r="BB236" s="1" t="s">
        <v>3</v>
      </c>
      <c r="BC236" s="1" t="s">
        <v>3</v>
      </c>
      <c r="BD236" s="1" t="s">
        <v>3</v>
      </c>
      <c r="BE236" s="1" t="s">
        <v>3</v>
      </c>
      <c r="BF236" s="1" t="s">
        <v>3</v>
      </c>
      <c r="BG236" s="1" t="s">
        <v>3</v>
      </c>
      <c r="BH236" s="1" t="s">
        <v>3</v>
      </c>
      <c r="BI236" s="1" t="s">
        <v>3</v>
      </c>
      <c r="BJ236" s="1" t="s">
        <v>3</v>
      </c>
      <c r="BK236" s="1" t="s">
        <v>3</v>
      </c>
      <c r="BL236" s="1" t="s">
        <v>3</v>
      </c>
      <c r="BM236" s="1" t="s">
        <v>3</v>
      </c>
      <c r="BN236" s="1" t="s">
        <v>3</v>
      </c>
      <c r="BO236" s="1" t="s">
        <v>3</v>
      </c>
      <c r="BP236" s="1" t="s">
        <v>3</v>
      </c>
      <c r="BQ236" s="1"/>
      <c r="BR236" s="1"/>
      <c r="BS236" s="1"/>
      <c r="BT236" s="1"/>
      <c r="BU236" s="1"/>
      <c r="BV236" s="1"/>
      <c r="BW236" s="1"/>
      <c r="BX236" s="1">
        <v>0</v>
      </c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>
        <v>0</v>
      </c>
    </row>
    <row r="238" spans="1:206" x14ac:dyDescent="0.2">
      <c r="A238" s="3">
        <v>52</v>
      </c>
      <c r="B238" s="3">
        <f t="shared" ref="B238:G238" si="148">B305</f>
        <v>1</v>
      </c>
      <c r="C238" s="3">
        <f t="shared" si="148"/>
        <v>4</v>
      </c>
      <c r="D238" s="3">
        <f t="shared" si="148"/>
        <v>236</v>
      </c>
      <c r="E238" s="3">
        <f t="shared" si="148"/>
        <v>0</v>
      </c>
      <c r="F238" s="3" t="str">
        <f t="shared" si="148"/>
        <v>Новый раздел</v>
      </c>
      <c r="G238" s="3" t="str">
        <f t="shared" si="148"/>
        <v>Канализация хозяйственно-бытовая (К1) (Надземная часть. Стояки и отводы)</v>
      </c>
      <c r="H238" s="3"/>
      <c r="I238" s="3"/>
      <c r="J238" s="3"/>
      <c r="K238" s="3"/>
      <c r="L238" s="3"/>
      <c r="M238" s="3"/>
      <c r="N238" s="3"/>
      <c r="O238" s="3">
        <f t="shared" ref="O238:AT238" si="149">O305</f>
        <v>107050.73</v>
      </c>
      <c r="P238" s="3">
        <f t="shared" si="149"/>
        <v>101933.55</v>
      </c>
      <c r="Q238" s="3">
        <f t="shared" si="149"/>
        <v>102.24</v>
      </c>
      <c r="R238" s="3">
        <f t="shared" si="149"/>
        <v>14.48</v>
      </c>
      <c r="S238" s="3">
        <f t="shared" si="149"/>
        <v>5014.9399999999996</v>
      </c>
      <c r="T238" s="3">
        <f t="shared" si="149"/>
        <v>0</v>
      </c>
      <c r="U238" s="3">
        <f t="shared" si="149"/>
        <v>392.05372146050001</v>
      </c>
      <c r="V238" s="3">
        <f t="shared" si="149"/>
        <v>0</v>
      </c>
      <c r="W238" s="3">
        <f t="shared" si="149"/>
        <v>0</v>
      </c>
      <c r="X238" s="3">
        <f t="shared" si="149"/>
        <v>5472.68</v>
      </c>
      <c r="Y238" s="3">
        <f t="shared" si="149"/>
        <v>3060.53</v>
      </c>
      <c r="Z238" s="3">
        <f t="shared" si="149"/>
        <v>0</v>
      </c>
      <c r="AA238" s="3">
        <f t="shared" si="149"/>
        <v>0</v>
      </c>
      <c r="AB238" s="3">
        <f t="shared" si="149"/>
        <v>0</v>
      </c>
      <c r="AC238" s="3">
        <f t="shared" si="149"/>
        <v>0</v>
      </c>
      <c r="AD238" s="3">
        <f t="shared" si="149"/>
        <v>0</v>
      </c>
      <c r="AE238" s="3">
        <f t="shared" si="149"/>
        <v>0</v>
      </c>
      <c r="AF238" s="3">
        <f t="shared" si="149"/>
        <v>0</v>
      </c>
      <c r="AG238" s="3">
        <f t="shared" si="149"/>
        <v>0</v>
      </c>
      <c r="AH238" s="3">
        <f t="shared" si="149"/>
        <v>0</v>
      </c>
      <c r="AI238" s="3">
        <f t="shared" si="149"/>
        <v>0</v>
      </c>
      <c r="AJ238" s="3">
        <f t="shared" si="149"/>
        <v>0</v>
      </c>
      <c r="AK238" s="3">
        <f t="shared" si="149"/>
        <v>0</v>
      </c>
      <c r="AL238" s="3">
        <f t="shared" si="149"/>
        <v>0</v>
      </c>
      <c r="AM238" s="3">
        <f t="shared" si="149"/>
        <v>0</v>
      </c>
      <c r="AN238" s="3">
        <f t="shared" si="149"/>
        <v>0</v>
      </c>
      <c r="AO238" s="3">
        <f t="shared" si="149"/>
        <v>0</v>
      </c>
      <c r="AP238" s="3">
        <f t="shared" si="149"/>
        <v>0</v>
      </c>
      <c r="AQ238" s="3">
        <f t="shared" si="149"/>
        <v>0</v>
      </c>
      <c r="AR238" s="3">
        <f t="shared" si="149"/>
        <v>115583.94</v>
      </c>
      <c r="AS238" s="3">
        <f t="shared" si="149"/>
        <v>115458.42</v>
      </c>
      <c r="AT238" s="3">
        <f t="shared" si="149"/>
        <v>125.52</v>
      </c>
      <c r="AU238" s="3">
        <f t="shared" ref="AU238:BZ238" si="150">AU305</f>
        <v>0</v>
      </c>
      <c r="AV238" s="3">
        <f t="shared" si="150"/>
        <v>101933.55</v>
      </c>
      <c r="AW238" s="3">
        <f t="shared" si="150"/>
        <v>101933.55</v>
      </c>
      <c r="AX238" s="3">
        <f t="shared" si="150"/>
        <v>0</v>
      </c>
      <c r="AY238" s="3">
        <f t="shared" si="150"/>
        <v>101933.55</v>
      </c>
      <c r="AZ238" s="3">
        <f t="shared" si="150"/>
        <v>0</v>
      </c>
      <c r="BA238" s="3">
        <f t="shared" si="150"/>
        <v>0</v>
      </c>
      <c r="BB238" s="3">
        <f t="shared" si="150"/>
        <v>0</v>
      </c>
      <c r="BC238" s="3">
        <f t="shared" si="150"/>
        <v>0</v>
      </c>
      <c r="BD238" s="3">
        <f t="shared" si="150"/>
        <v>0</v>
      </c>
      <c r="BE238" s="3">
        <f t="shared" si="150"/>
        <v>0</v>
      </c>
      <c r="BF238" s="3">
        <f t="shared" si="150"/>
        <v>0</v>
      </c>
      <c r="BG238" s="3">
        <f t="shared" si="150"/>
        <v>0</v>
      </c>
      <c r="BH238" s="3">
        <f t="shared" si="150"/>
        <v>0</v>
      </c>
      <c r="BI238" s="3">
        <f t="shared" si="150"/>
        <v>0</v>
      </c>
      <c r="BJ238" s="3">
        <f t="shared" si="150"/>
        <v>0</v>
      </c>
      <c r="BK238" s="3">
        <f t="shared" si="150"/>
        <v>0</v>
      </c>
      <c r="BL238" s="3">
        <f t="shared" si="150"/>
        <v>0</v>
      </c>
      <c r="BM238" s="3">
        <f t="shared" si="150"/>
        <v>0</v>
      </c>
      <c r="BN238" s="3">
        <f t="shared" si="150"/>
        <v>0</v>
      </c>
      <c r="BO238" s="3">
        <f t="shared" si="150"/>
        <v>0</v>
      </c>
      <c r="BP238" s="3">
        <f t="shared" si="150"/>
        <v>0</v>
      </c>
      <c r="BQ238" s="3">
        <f t="shared" si="150"/>
        <v>0</v>
      </c>
      <c r="BR238" s="3">
        <f t="shared" si="150"/>
        <v>0</v>
      </c>
      <c r="BS238" s="3">
        <f t="shared" si="150"/>
        <v>0</v>
      </c>
      <c r="BT238" s="3">
        <f t="shared" si="150"/>
        <v>0</v>
      </c>
      <c r="BU238" s="3">
        <f t="shared" si="150"/>
        <v>0</v>
      </c>
      <c r="BV238" s="3">
        <f t="shared" si="150"/>
        <v>0</v>
      </c>
      <c r="BW238" s="3">
        <f t="shared" si="150"/>
        <v>0</v>
      </c>
      <c r="BX238" s="3">
        <f t="shared" si="150"/>
        <v>0</v>
      </c>
      <c r="BY238" s="3">
        <f t="shared" si="150"/>
        <v>0</v>
      </c>
      <c r="BZ238" s="3">
        <f t="shared" si="150"/>
        <v>0</v>
      </c>
      <c r="CA238" s="3">
        <f t="shared" ref="CA238:DF238" si="151">CA305</f>
        <v>0</v>
      </c>
      <c r="CB238" s="3">
        <f t="shared" si="151"/>
        <v>0</v>
      </c>
      <c r="CC238" s="3">
        <f t="shared" si="151"/>
        <v>0</v>
      </c>
      <c r="CD238" s="3">
        <f t="shared" si="151"/>
        <v>0</v>
      </c>
      <c r="CE238" s="3">
        <f t="shared" si="151"/>
        <v>0</v>
      </c>
      <c r="CF238" s="3">
        <f t="shared" si="151"/>
        <v>0</v>
      </c>
      <c r="CG238" s="3">
        <f t="shared" si="151"/>
        <v>0</v>
      </c>
      <c r="CH238" s="3">
        <f t="shared" si="151"/>
        <v>0</v>
      </c>
      <c r="CI238" s="3">
        <f t="shared" si="151"/>
        <v>0</v>
      </c>
      <c r="CJ238" s="3">
        <f t="shared" si="151"/>
        <v>0</v>
      </c>
      <c r="CK238" s="3">
        <f t="shared" si="151"/>
        <v>0</v>
      </c>
      <c r="CL238" s="3">
        <f t="shared" si="151"/>
        <v>0</v>
      </c>
      <c r="CM238" s="3">
        <f t="shared" si="151"/>
        <v>0</v>
      </c>
      <c r="CN238" s="3">
        <f t="shared" si="151"/>
        <v>0</v>
      </c>
      <c r="CO238" s="3">
        <f t="shared" si="151"/>
        <v>0</v>
      </c>
      <c r="CP238" s="3">
        <f t="shared" si="151"/>
        <v>0</v>
      </c>
      <c r="CQ238" s="3">
        <f t="shared" si="151"/>
        <v>0</v>
      </c>
      <c r="CR238" s="3">
        <f t="shared" si="151"/>
        <v>0</v>
      </c>
      <c r="CS238" s="3">
        <f t="shared" si="151"/>
        <v>0</v>
      </c>
      <c r="CT238" s="3">
        <f t="shared" si="151"/>
        <v>0</v>
      </c>
      <c r="CU238" s="3">
        <f t="shared" si="151"/>
        <v>0</v>
      </c>
      <c r="CV238" s="3">
        <f t="shared" si="151"/>
        <v>0</v>
      </c>
      <c r="CW238" s="3">
        <f t="shared" si="151"/>
        <v>0</v>
      </c>
      <c r="CX238" s="3">
        <f t="shared" si="151"/>
        <v>0</v>
      </c>
      <c r="CY238" s="3">
        <f t="shared" si="151"/>
        <v>0</v>
      </c>
      <c r="CZ238" s="3">
        <f t="shared" si="151"/>
        <v>0</v>
      </c>
      <c r="DA238" s="3">
        <f t="shared" si="151"/>
        <v>0</v>
      </c>
      <c r="DB238" s="3">
        <f t="shared" si="151"/>
        <v>0</v>
      </c>
      <c r="DC238" s="3">
        <f t="shared" si="151"/>
        <v>0</v>
      </c>
      <c r="DD238" s="3">
        <f t="shared" si="151"/>
        <v>0</v>
      </c>
      <c r="DE238" s="3">
        <f t="shared" si="151"/>
        <v>0</v>
      </c>
      <c r="DF238" s="3">
        <f t="shared" si="151"/>
        <v>0</v>
      </c>
      <c r="DG238" s="4">
        <f t="shared" ref="DG238:EL238" si="152">DG305</f>
        <v>499331.58</v>
      </c>
      <c r="DH238" s="4">
        <f t="shared" si="152"/>
        <v>221939.53</v>
      </c>
      <c r="DI238" s="4">
        <f t="shared" si="152"/>
        <v>1620.5</v>
      </c>
      <c r="DJ238" s="4">
        <f t="shared" si="152"/>
        <v>796.25</v>
      </c>
      <c r="DK238" s="4">
        <f t="shared" si="152"/>
        <v>275771.55</v>
      </c>
      <c r="DL238" s="4">
        <f t="shared" si="152"/>
        <v>0</v>
      </c>
      <c r="DM238" s="4">
        <f t="shared" si="152"/>
        <v>392.05372146050001</v>
      </c>
      <c r="DN238" s="4">
        <f t="shared" si="152"/>
        <v>0</v>
      </c>
      <c r="DO238" s="4">
        <f t="shared" si="152"/>
        <v>0</v>
      </c>
      <c r="DP238" s="4">
        <f t="shared" si="152"/>
        <v>300942.65999999997</v>
      </c>
      <c r="DQ238" s="4">
        <f t="shared" si="152"/>
        <v>168298.8</v>
      </c>
      <c r="DR238" s="4">
        <f t="shared" si="152"/>
        <v>0</v>
      </c>
      <c r="DS238" s="4">
        <f t="shared" si="152"/>
        <v>0</v>
      </c>
      <c r="DT238" s="4">
        <f t="shared" si="152"/>
        <v>0</v>
      </c>
      <c r="DU238" s="4">
        <f t="shared" si="152"/>
        <v>0</v>
      </c>
      <c r="DV238" s="4">
        <f t="shared" si="152"/>
        <v>0</v>
      </c>
      <c r="DW238" s="4">
        <f t="shared" si="152"/>
        <v>0</v>
      </c>
      <c r="DX238" s="4">
        <f t="shared" si="152"/>
        <v>0</v>
      </c>
      <c r="DY238" s="4">
        <f t="shared" si="152"/>
        <v>0</v>
      </c>
      <c r="DZ238" s="4">
        <f t="shared" si="152"/>
        <v>0</v>
      </c>
      <c r="EA238" s="4">
        <f t="shared" si="152"/>
        <v>0</v>
      </c>
      <c r="EB238" s="4">
        <f t="shared" si="152"/>
        <v>0</v>
      </c>
      <c r="EC238" s="4">
        <f t="shared" si="152"/>
        <v>0</v>
      </c>
      <c r="ED238" s="4">
        <f t="shared" si="152"/>
        <v>0</v>
      </c>
      <c r="EE238" s="4">
        <f t="shared" si="152"/>
        <v>0</v>
      </c>
      <c r="EF238" s="4">
        <f t="shared" si="152"/>
        <v>0</v>
      </c>
      <c r="EG238" s="4">
        <f t="shared" si="152"/>
        <v>0</v>
      </c>
      <c r="EH238" s="4">
        <f t="shared" si="152"/>
        <v>0</v>
      </c>
      <c r="EI238" s="4">
        <f t="shared" si="152"/>
        <v>0</v>
      </c>
      <c r="EJ238" s="4">
        <f t="shared" si="152"/>
        <v>968573.04</v>
      </c>
      <c r="EK238" s="4">
        <f t="shared" si="152"/>
        <v>962082.37</v>
      </c>
      <c r="EL238" s="4">
        <f t="shared" si="152"/>
        <v>6490.67</v>
      </c>
      <c r="EM238" s="4">
        <f t="shared" ref="EM238:FR238" si="153">EM305</f>
        <v>0</v>
      </c>
      <c r="EN238" s="4">
        <f t="shared" si="153"/>
        <v>221939.53</v>
      </c>
      <c r="EO238" s="4">
        <f t="shared" si="153"/>
        <v>221939.53</v>
      </c>
      <c r="EP238" s="4">
        <f t="shared" si="153"/>
        <v>0</v>
      </c>
      <c r="EQ238" s="4">
        <f t="shared" si="153"/>
        <v>221939.53</v>
      </c>
      <c r="ER238" s="4">
        <f t="shared" si="153"/>
        <v>0</v>
      </c>
      <c r="ES238" s="4">
        <f t="shared" si="153"/>
        <v>0</v>
      </c>
      <c r="ET238" s="4">
        <f t="shared" si="153"/>
        <v>0</v>
      </c>
      <c r="EU238" s="4">
        <f t="shared" si="153"/>
        <v>0</v>
      </c>
      <c r="EV238" s="4">
        <f t="shared" si="153"/>
        <v>0</v>
      </c>
      <c r="EW238" s="4">
        <f t="shared" si="153"/>
        <v>0</v>
      </c>
      <c r="EX238" s="4">
        <f t="shared" si="153"/>
        <v>0</v>
      </c>
      <c r="EY238" s="4">
        <f t="shared" si="153"/>
        <v>0</v>
      </c>
      <c r="EZ238" s="4">
        <f t="shared" si="153"/>
        <v>0</v>
      </c>
      <c r="FA238" s="4">
        <f t="shared" si="153"/>
        <v>0</v>
      </c>
      <c r="FB238" s="4">
        <f t="shared" si="153"/>
        <v>0</v>
      </c>
      <c r="FC238" s="4">
        <f t="shared" si="153"/>
        <v>0</v>
      </c>
      <c r="FD238" s="4">
        <f t="shared" si="153"/>
        <v>0</v>
      </c>
      <c r="FE238" s="4">
        <f t="shared" si="153"/>
        <v>0</v>
      </c>
      <c r="FF238" s="4">
        <f t="shared" si="153"/>
        <v>0</v>
      </c>
      <c r="FG238" s="4">
        <f t="shared" si="153"/>
        <v>0</v>
      </c>
      <c r="FH238" s="4">
        <f t="shared" si="153"/>
        <v>0</v>
      </c>
      <c r="FI238" s="4">
        <f t="shared" si="153"/>
        <v>0</v>
      </c>
      <c r="FJ238" s="4">
        <f t="shared" si="153"/>
        <v>0</v>
      </c>
      <c r="FK238" s="4">
        <f t="shared" si="153"/>
        <v>0</v>
      </c>
      <c r="FL238" s="4">
        <f t="shared" si="153"/>
        <v>0</v>
      </c>
      <c r="FM238" s="4">
        <f t="shared" si="153"/>
        <v>0</v>
      </c>
      <c r="FN238" s="4">
        <f t="shared" si="153"/>
        <v>0</v>
      </c>
      <c r="FO238" s="4">
        <f t="shared" si="153"/>
        <v>0</v>
      </c>
      <c r="FP238" s="4">
        <f t="shared" si="153"/>
        <v>0</v>
      </c>
      <c r="FQ238" s="4">
        <f t="shared" si="153"/>
        <v>0</v>
      </c>
      <c r="FR238" s="4">
        <f t="shared" si="153"/>
        <v>0</v>
      </c>
      <c r="FS238" s="4">
        <f t="shared" ref="FS238:GX238" si="154">FS305</f>
        <v>0</v>
      </c>
      <c r="FT238" s="4">
        <f t="shared" si="154"/>
        <v>0</v>
      </c>
      <c r="FU238" s="4">
        <f t="shared" si="154"/>
        <v>0</v>
      </c>
      <c r="FV238" s="4">
        <f t="shared" si="154"/>
        <v>0</v>
      </c>
      <c r="FW238" s="4">
        <f t="shared" si="154"/>
        <v>0</v>
      </c>
      <c r="FX238" s="4">
        <f t="shared" si="154"/>
        <v>0</v>
      </c>
      <c r="FY238" s="4">
        <f t="shared" si="154"/>
        <v>0</v>
      </c>
      <c r="FZ238" s="4">
        <f t="shared" si="154"/>
        <v>0</v>
      </c>
      <c r="GA238" s="4">
        <f t="shared" si="154"/>
        <v>0</v>
      </c>
      <c r="GB238" s="4">
        <f t="shared" si="154"/>
        <v>0</v>
      </c>
      <c r="GC238" s="4">
        <f t="shared" si="154"/>
        <v>0</v>
      </c>
      <c r="GD238" s="4">
        <f t="shared" si="154"/>
        <v>0</v>
      </c>
      <c r="GE238" s="4">
        <f t="shared" si="154"/>
        <v>0</v>
      </c>
      <c r="GF238" s="4">
        <f t="shared" si="154"/>
        <v>0</v>
      </c>
      <c r="GG238" s="4">
        <f t="shared" si="154"/>
        <v>0</v>
      </c>
      <c r="GH238" s="4">
        <f t="shared" si="154"/>
        <v>0</v>
      </c>
      <c r="GI238" s="4">
        <f t="shared" si="154"/>
        <v>0</v>
      </c>
      <c r="GJ238" s="4">
        <f t="shared" si="154"/>
        <v>0</v>
      </c>
      <c r="GK238" s="4">
        <f t="shared" si="154"/>
        <v>0</v>
      </c>
      <c r="GL238" s="4">
        <f t="shared" si="154"/>
        <v>0</v>
      </c>
      <c r="GM238" s="4">
        <f t="shared" si="154"/>
        <v>0</v>
      </c>
      <c r="GN238" s="4">
        <f t="shared" si="154"/>
        <v>0</v>
      </c>
      <c r="GO238" s="4">
        <f t="shared" si="154"/>
        <v>0</v>
      </c>
      <c r="GP238" s="4">
        <f t="shared" si="154"/>
        <v>0</v>
      </c>
      <c r="GQ238" s="4">
        <f t="shared" si="154"/>
        <v>0</v>
      </c>
      <c r="GR238" s="4">
        <f t="shared" si="154"/>
        <v>0</v>
      </c>
      <c r="GS238" s="4">
        <f t="shared" si="154"/>
        <v>0</v>
      </c>
      <c r="GT238" s="4">
        <f t="shared" si="154"/>
        <v>0</v>
      </c>
      <c r="GU238" s="4">
        <f t="shared" si="154"/>
        <v>0</v>
      </c>
      <c r="GV238" s="4">
        <f t="shared" si="154"/>
        <v>0</v>
      </c>
      <c r="GW238" s="4">
        <f t="shared" si="154"/>
        <v>0</v>
      </c>
      <c r="GX238" s="4">
        <f t="shared" si="154"/>
        <v>0</v>
      </c>
    </row>
    <row r="240" spans="1:206" x14ac:dyDescent="0.2">
      <c r="A240" s="1">
        <v>5</v>
      </c>
      <c r="B240" s="1">
        <v>1</v>
      </c>
      <c r="C240" s="1"/>
      <c r="D240" s="1">
        <f>ROW(A275)</f>
        <v>275</v>
      </c>
      <c r="E240" s="1"/>
      <c r="F240" s="1" t="s">
        <v>20</v>
      </c>
      <c r="G240" s="1" t="s">
        <v>21</v>
      </c>
      <c r="H240" s="1" t="s">
        <v>3</v>
      </c>
      <c r="I240" s="1">
        <v>0</v>
      </c>
      <c r="J240" s="1"/>
      <c r="K240" s="1">
        <v>0</v>
      </c>
      <c r="L240" s="1"/>
      <c r="M240" s="1" t="s">
        <v>3</v>
      </c>
      <c r="N240" s="1"/>
      <c r="O240" s="1"/>
      <c r="P240" s="1"/>
      <c r="Q240" s="1"/>
      <c r="R240" s="1"/>
      <c r="S240" s="1">
        <v>0</v>
      </c>
      <c r="T240" s="1">
        <v>0</v>
      </c>
      <c r="U240" s="1" t="s">
        <v>3</v>
      </c>
      <c r="V240" s="1">
        <v>0</v>
      </c>
      <c r="W240" s="1"/>
      <c r="X240" s="1"/>
      <c r="Y240" s="1"/>
      <c r="Z240" s="1"/>
      <c r="AA240" s="1"/>
      <c r="AB240" s="1" t="s">
        <v>3</v>
      </c>
      <c r="AC240" s="1" t="s">
        <v>3</v>
      </c>
      <c r="AD240" s="1" t="s">
        <v>3</v>
      </c>
      <c r="AE240" s="1" t="s">
        <v>3</v>
      </c>
      <c r="AF240" s="1" t="s">
        <v>3</v>
      </c>
      <c r="AG240" s="1" t="s">
        <v>3</v>
      </c>
      <c r="AH240" s="1"/>
      <c r="AI240" s="1"/>
      <c r="AJ240" s="1"/>
      <c r="AK240" s="1"/>
      <c r="AL240" s="1"/>
      <c r="AM240" s="1"/>
      <c r="AN240" s="1"/>
      <c r="AO240" s="1"/>
      <c r="AP240" s="1" t="s">
        <v>3</v>
      </c>
      <c r="AQ240" s="1" t="s">
        <v>3</v>
      </c>
      <c r="AR240" s="1" t="s">
        <v>3</v>
      </c>
      <c r="AS240" s="1"/>
      <c r="AT240" s="1"/>
      <c r="AU240" s="1"/>
      <c r="AV240" s="1"/>
      <c r="AW240" s="1"/>
      <c r="AX240" s="1"/>
      <c r="AY240" s="1"/>
      <c r="AZ240" s="1" t="s">
        <v>3</v>
      </c>
      <c r="BA240" s="1"/>
      <c r="BB240" s="1" t="s">
        <v>3</v>
      </c>
      <c r="BC240" s="1" t="s">
        <v>3</v>
      </c>
      <c r="BD240" s="1" t="s">
        <v>3</v>
      </c>
      <c r="BE240" s="1" t="s">
        <v>3</v>
      </c>
      <c r="BF240" s="1" t="s">
        <v>3</v>
      </c>
      <c r="BG240" s="1" t="s">
        <v>3</v>
      </c>
      <c r="BH240" s="1" t="s">
        <v>3</v>
      </c>
      <c r="BI240" s="1" t="s">
        <v>3</v>
      </c>
      <c r="BJ240" s="1" t="s">
        <v>3</v>
      </c>
      <c r="BK240" s="1" t="s">
        <v>3</v>
      </c>
      <c r="BL240" s="1" t="s">
        <v>3</v>
      </c>
      <c r="BM240" s="1" t="s">
        <v>3</v>
      </c>
      <c r="BN240" s="1" t="s">
        <v>3</v>
      </c>
      <c r="BO240" s="1" t="s">
        <v>3</v>
      </c>
      <c r="BP240" s="1" t="s">
        <v>3</v>
      </c>
      <c r="BQ240" s="1"/>
      <c r="BR240" s="1"/>
      <c r="BS240" s="1"/>
      <c r="BT240" s="1"/>
      <c r="BU240" s="1"/>
      <c r="BV240" s="1"/>
      <c r="BW240" s="1"/>
      <c r="BX240" s="1">
        <v>0</v>
      </c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>
        <v>0</v>
      </c>
    </row>
    <row r="242" spans="1:255" x14ac:dyDescent="0.2">
      <c r="A242" s="3">
        <v>52</v>
      </c>
      <c r="B242" s="3">
        <f t="shared" ref="B242:G242" si="155">B275</f>
        <v>1</v>
      </c>
      <c r="C242" s="3">
        <f t="shared" si="155"/>
        <v>5</v>
      </c>
      <c r="D242" s="3">
        <f t="shared" si="155"/>
        <v>240</v>
      </c>
      <c r="E242" s="3">
        <f t="shared" si="155"/>
        <v>0</v>
      </c>
      <c r="F242" s="3" t="str">
        <f t="shared" si="155"/>
        <v>Новый подраздел</v>
      </c>
      <c r="G242" s="3" t="str">
        <f t="shared" si="155"/>
        <v>Монтажные работы</v>
      </c>
      <c r="H242" s="3"/>
      <c r="I242" s="3"/>
      <c r="J242" s="3"/>
      <c r="K242" s="3"/>
      <c r="L242" s="3"/>
      <c r="M242" s="3"/>
      <c r="N242" s="3"/>
      <c r="O242" s="3">
        <f t="shared" ref="O242:AT242" si="156">O275</f>
        <v>107050.73</v>
      </c>
      <c r="P242" s="3">
        <f t="shared" si="156"/>
        <v>101933.55</v>
      </c>
      <c r="Q242" s="3">
        <f t="shared" si="156"/>
        <v>102.24</v>
      </c>
      <c r="R242" s="3">
        <f t="shared" si="156"/>
        <v>14.48</v>
      </c>
      <c r="S242" s="3">
        <f t="shared" si="156"/>
        <v>5014.9399999999996</v>
      </c>
      <c r="T242" s="3">
        <f t="shared" si="156"/>
        <v>0</v>
      </c>
      <c r="U242" s="3">
        <f t="shared" si="156"/>
        <v>392.05372146050001</v>
      </c>
      <c r="V242" s="3">
        <f t="shared" si="156"/>
        <v>0</v>
      </c>
      <c r="W242" s="3">
        <f t="shared" si="156"/>
        <v>0</v>
      </c>
      <c r="X242" s="3">
        <f t="shared" si="156"/>
        <v>5472.68</v>
      </c>
      <c r="Y242" s="3">
        <f t="shared" si="156"/>
        <v>3060.53</v>
      </c>
      <c r="Z242" s="3">
        <f t="shared" si="156"/>
        <v>0</v>
      </c>
      <c r="AA242" s="3">
        <f t="shared" si="156"/>
        <v>0</v>
      </c>
      <c r="AB242" s="3">
        <f t="shared" si="156"/>
        <v>107050.73</v>
      </c>
      <c r="AC242" s="3">
        <f t="shared" si="156"/>
        <v>101933.55</v>
      </c>
      <c r="AD242" s="3">
        <f t="shared" si="156"/>
        <v>102.24</v>
      </c>
      <c r="AE242" s="3">
        <f t="shared" si="156"/>
        <v>14.48</v>
      </c>
      <c r="AF242" s="3">
        <f t="shared" si="156"/>
        <v>5014.9399999999996</v>
      </c>
      <c r="AG242" s="3">
        <f t="shared" si="156"/>
        <v>0</v>
      </c>
      <c r="AH242" s="3">
        <f t="shared" si="156"/>
        <v>392.05372146050001</v>
      </c>
      <c r="AI242" s="3">
        <f t="shared" si="156"/>
        <v>0</v>
      </c>
      <c r="AJ242" s="3">
        <f t="shared" si="156"/>
        <v>0</v>
      </c>
      <c r="AK242" s="3">
        <f t="shared" si="156"/>
        <v>5472.68</v>
      </c>
      <c r="AL242" s="3">
        <f t="shared" si="156"/>
        <v>3060.53</v>
      </c>
      <c r="AM242" s="3">
        <f t="shared" si="156"/>
        <v>0</v>
      </c>
      <c r="AN242" s="3">
        <f t="shared" si="156"/>
        <v>0</v>
      </c>
      <c r="AO242" s="3">
        <f t="shared" si="156"/>
        <v>0</v>
      </c>
      <c r="AP242" s="3">
        <f t="shared" si="156"/>
        <v>0</v>
      </c>
      <c r="AQ242" s="3">
        <f t="shared" si="156"/>
        <v>0</v>
      </c>
      <c r="AR242" s="3">
        <f t="shared" si="156"/>
        <v>115583.94</v>
      </c>
      <c r="AS242" s="3">
        <f t="shared" si="156"/>
        <v>115458.42</v>
      </c>
      <c r="AT242" s="3">
        <f t="shared" si="156"/>
        <v>125.52</v>
      </c>
      <c r="AU242" s="3">
        <f t="shared" ref="AU242:BZ242" si="157">AU275</f>
        <v>0</v>
      </c>
      <c r="AV242" s="3">
        <f t="shared" si="157"/>
        <v>101933.55</v>
      </c>
      <c r="AW242" s="3">
        <f t="shared" si="157"/>
        <v>101933.55</v>
      </c>
      <c r="AX242" s="3">
        <f t="shared" si="157"/>
        <v>0</v>
      </c>
      <c r="AY242" s="3">
        <f t="shared" si="157"/>
        <v>101933.55</v>
      </c>
      <c r="AZ242" s="3">
        <f t="shared" si="157"/>
        <v>0</v>
      </c>
      <c r="BA242" s="3">
        <f t="shared" si="157"/>
        <v>0</v>
      </c>
      <c r="BB242" s="3">
        <f t="shared" si="157"/>
        <v>0</v>
      </c>
      <c r="BC242" s="3">
        <f t="shared" si="157"/>
        <v>0</v>
      </c>
      <c r="BD242" s="3">
        <f t="shared" si="157"/>
        <v>0</v>
      </c>
      <c r="BE242" s="3">
        <f t="shared" si="157"/>
        <v>0</v>
      </c>
      <c r="BF242" s="3">
        <f t="shared" si="157"/>
        <v>0</v>
      </c>
      <c r="BG242" s="3">
        <f t="shared" si="157"/>
        <v>0</v>
      </c>
      <c r="BH242" s="3">
        <f t="shared" si="157"/>
        <v>0</v>
      </c>
      <c r="BI242" s="3">
        <f t="shared" si="157"/>
        <v>0</v>
      </c>
      <c r="BJ242" s="3">
        <f t="shared" si="157"/>
        <v>0</v>
      </c>
      <c r="BK242" s="3">
        <f t="shared" si="157"/>
        <v>0</v>
      </c>
      <c r="BL242" s="3">
        <f t="shared" si="157"/>
        <v>0</v>
      </c>
      <c r="BM242" s="3">
        <f t="shared" si="157"/>
        <v>0</v>
      </c>
      <c r="BN242" s="3">
        <f t="shared" si="157"/>
        <v>0</v>
      </c>
      <c r="BO242" s="3">
        <f t="shared" si="157"/>
        <v>0</v>
      </c>
      <c r="BP242" s="3">
        <f t="shared" si="157"/>
        <v>0</v>
      </c>
      <c r="BQ242" s="3">
        <f t="shared" si="157"/>
        <v>0</v>
      </c>
      <c r="BR242" s="3">
        <f t="shared" si="157"/>
        <v>0</v>
      </c>
      <c r="BS242" s="3">
        <f t="shared" si="157"/>
        <v>0</v>
      </c>
      <c r="BT242" s="3">
        <f t="shared" si="157"/>
        <v>0</v>
      </c>
      <c r="BU242" s="3">
        <f t="shared" si="157"/>
        <v>0</v>
      </c>
      <c r="BV242" s="3">
        <f t="shared" si="157"/>
        <v>0</v>
      </c>
      <c r="BW242" s="3">
        <f t="shared" si="157"/>
        <v>0</v>
      </c>
      <c r="BX242" s="3">
        <f t="shared" si="157"/>
        <v>0</v>
      </c>
      <c r="BY242" s="3">
        <f t="shared" si="157"/>
        <v>0</v>
      </c>
      <c r="BZ242" s="3">
        <f t="shared" si="157"/>
        <v>0</v>
      </c>
      <c r="CA242" s="3">
        <f t="shared" ref="CA242:DF242" si="158">CA275</f>
        <v>115583.94</v>
      </c>
      <c r="CB242" s="3">
        <f t="shared" si="158"/>
        <v>115458.42</v>
      </c>
      <c r="CC242" s="3">
        <f t="shared" si="158"/>
        <v>125.52</v>
      </c>
      <c r="CD242" s="3">
        <f t="shared" si="158"/>
        <v>0</v>
      </c>
      <c r="CE242" s="3">
        <f t="shared" si="158"/>
        <v>101933.55</v>
      </c>
      <c r="CF242" s="3">
        <f t="shared" si="158"/>
        <v>101933.55</v>
      </c>
      <c r="CG242" s="3">
        <f t="shared" si="158"/>
        <v>0</v>
      </c>
      <c r="CH242" s="3">
        <f t="shared" si="158"/>
        <v>101933.55</v>
      </c>
      <c r="CI242" s="3">
        <f t="shared" si="158"/>
        <v>0</v>
      </c>
      <c r="CJ242" s="3">
        <f t="shared" si="158"/>
        <v>0</v>
      </c>
      <c r="CK242" s="3">
        <f t="shared" si="158"/>
        <v>0</v>
      </c>
      <c r="CL242" s="3">
        <f t="shared" si="158"/>
        <v>0</v>
      </c>
      <c r="CM242" s="3">
        <f t="shared" si="158"/>
        <v>0</v>
      </c>
      <c r="CN242" s="3">
        <f t="shared" si="158"/>
        <v>0</v>
      </c>
      <c r="CO242" s="3">
        <f t="shared" si="158"/>
        <v>0</v>
      </c>
      <c r="CP242" s="3">
        <f t="shared" si="158"/>
        <v>0</v>
      </c>
      <c r="CQ242" s="3">
        <f t="shared" si="158"/>
        <v>0</v>
      </c>
      <c r="CR242" s="3">
        <f t="shared" si="158"/>
        <v>0</v>
      </c>
      <c r="CS242" s="3">
        <f t="shared" si="158"/>
        <v>0</v>
      </c>
      <c r="CT242" s="3">
        <f t="shared" si="158"/>
        <v>0</v>
      </c>
      <c r="CU242" s="3">
        <f t="shared" si="158"/>
        <v>0</v>
      </c>
      <c r="CV242" s="3">
        <f t="shared" si="158"/>
        <v>0</v>
      </c>
      <c r="CW242" s="3">
        <f t="shared" si="158"/>
        <v>0</v>
      </c>
      <c r="CX242" s="3">
        <f t="shared" si="158"/>
        <v>0</v>
      </c>
      <c r="CY242" s="3">
        <f t="shared" si="158"/>
        <v>0</v>
      </c>
      <c r="CZ242" s="3">
        <f t="shared" si="158"/>
        <v>0</v>
      </c>
      <c r="DA242" s="3">
        <f t="shared" si="158"/>
        <v>0</v>
      </c>
      <c r="DB242" s="3">
        <f t="shared" si="158"/>
        <v>0</v>
      </c>
      <c r="DC242" s="3">
        <f t="shared" si="158"/>
        <v>0</v>
      </c>
      <c r="DD242" s="3">
        <f t="shared" si="158"/>
        <v>0</v>
      </c>
      <c r="DE242" s="3">
        <f t="shared" si="158"/>
        <v>0</v>
      </c>
      <c r="DF242" s="3">
        <f t="shared" si="158"/>
        <v>0</v>
      </c>
      <c r="DG242" s="4">
        <f t="shared" ref="DG242:EL242" si="159">DG275</f>
        <v>499331.58</v>
      </c>
      <c r="DH242" s="4">
        <f t="shared" si="159"/>
        <v>221939.53</v>
      </c>
      <c r="DI242" s="4">
        <f t="shared" si="159"/>
        <v>1620.5</v>
      </c>
      <c r="DJ242" s="4">
        <f t="shared" si="159"/>
        <v>796.25</v>
      </c>
      <c r="DK242" s="4">
        <f t="shared" si="159"/>
        <v>275771.55</v>
      </c>
      <c r="DL242" s="4">
        <f t="shared" si="159"/>
        <v>0</v>
      </c>
      <c r="DM242" s="4">
        <f t="shared" si="159"/>
        <v>392.05372146050001</v>
      </c>
      <c r="DN242" s="4">
        <f t="shared" si="159"/>
        <v>0</v>
      </c>
      <c r="DO242" s="4">
        <f t="shared" si="159"/>
        <v>0</v>
      </c>
      <c r="DP242" s="4">
        <f t="shared" si="159"/>
        <v>300942.65999999997</v>
      </c>
      <c r="DQ242" s="4">
        <f t="shared" si="159"/>
        <v>168298.8</v>
      </c>
      <c r="DR242" s="4">
        <f t="shared" si="159"/>
        <v>0</v>
      </c>
      <c r="DS242" s="4">
        <f t="shared" si="159"/>
        <v>0</v>
      </c>
      <c r="DT242" s="4">
        <f t="shared" si="159"/>
        <v>499331.58</v>
      </c>
      <c r="DU242" s="4">
        <f t="shared" si="159"/>
        <v>221939.53</v>
      </c>
      <c r="DV242" s="4">
        <f t="shared" si="159"/>
        <v>1620.5</v>
      </c>
      <c r="DW242" s="4">
        <f t="shared" si="159"/>
        <v>796.25</v>
      </c>
      <c r="DX242" s="4">
        <f t="shared" si="159"/>
        <v>275771.55</v>
      </c>
      <c r="DY242" s="4">
        <f t="shared" si="159"/>
        <v>0</v>
      </c>
      <c r="DZ242" s="4">
        <f t="shared" si="159"/>
        <v>392.05372146050001</v>
      </c>
      <c r="EA242" s="4">
        <f t="shared" si="159"/>
        <v>0</v>
      </c>
      <c r="EB242" s="4">
        <f t="shared" si="159"/>
        <v>0</v>
      </c>
      <c r="EC242" s="4">
        <f t="shared" si="159"/>
        <v>300942.65999999997</v>
      </c>
      <c r="ED242" s="4">
        <f t="shared" si="159"/>
        <v>168298.8</v>
      </c>
      <c r="EE242" s="4">
        <f t="shared" si="159"/>
        <v>0</v>
      </c>
      <c r="EF242" s="4">
        <f t="shared" si="159"/>
        <v>0</v>
      </c>
      <c r="EG242" s="4">
        <f t="shared" si="159"/>
        <v>0</v>
      </c>
      <c r="EH242" s="4">
        <f t="shared" si="159"/>
        <v>0</v>
      </c>
      <c r="EI242" s="4">
        <f t="shared" si="159"/>
        <v>0</v>
      </c>
      <c r="EJ242" s="4">
        <f t="shared" si="159"/>
        <v>968573.04</v>
      </c>
      <c r="EK242" s="4">
        <f t="shared" si="159"/>
        <v>962082.37</v>
      </c>
      <c r="EL242" s="4">
        <f t="shared" si="159"/>
        <v>6490.67</v>
      </c>
      <c r="EM242" s="4">
        <f t="shared" ref="EM242:FR242" si="160">EM275</f>
        <v>0</v>
      </c>
      <c r="EN242" s="4">
        <f t="shared" si="160"/>
        <v>221939.53</v>
      </c>
      <c r="EO242" s="4">
        <f t="shared" si="160"/>
        <v>221939.53</v>
      </c>
      <c r="EP242" s="4">
        <f t="shared" si="160"/>
        <v>0</v>
      </c>
      <c r="EQ242" s="4">
        <f t="shared" si="160"/>
        <v>221939.53</v>
      </c>
      <c r="ER242" s="4">
        <f t="shared" si="160"/>
        <v>0</v>
      </c>
      <c r="ES242" s="4">
        <f t="shared" si="160"/>
        <v>0</v>
      </c>
      <c r="ET242" s="4">
        <f t="shared" si="160"/>
        <v>0</v>
      </c>
      <c r="EU242" s="4">
        <f t="shared" si="160"/>
        <v>0</v>
      </c>
      <c r="EV242" s="4">
        <f t="shared" si="160"/>
        <v>0</v>
      </c>
      <c r="EW242" s="4">
        <f t="shared" si="160"/>
        <v>0</v>
      </c>
      <c r="EX242" s="4">
        <f t="shared" si="160"/>
        <v>0</v>
      </c>
      <c r="EY242" s="4">
        <f t="shared" si="160"/>
        <v>0</v>
      </c>
      <c r="EZ242" s="4">
        <f t="shared" si="160"/>
        <v>0</v>
      </c>
      <c r="FA242" s="4">
        <f t="shared" si="160"/>
        <v>0</v>
      </c>
      <c r="FB242" s="4">
        <f t="shared" si="160"/>
        <v>0</v>
      </c>
      <c r="FC242" s="4">
        <f t="shared" si="160"/>
        <v>0</v>
      </c>
      <c r="FD242" s="4">
        <f t="shared" si="160"/>
        <v>0</v>
      </c>
      <c r="FE242" s="4">
        <f t="shared" si="160"/>
        <v>0</v>
      </c>
      <c r="FF242" s="4">
        <f t="shared" si="160"/>
        <v>0</v>
      </c>
      <c r="FG242" s="4">
        <f t="shared" si="160"/>
        <v>0</v>
      </c>
      <c r="FH242" s="4">
        <f t="shared" si="160"/>
        <v>0</v>
      </c>
      <c r="FI242" s="4">
        <f t="shared" si="160"/>
        <v>0</v>
      </c>
      <c r="FJ242" s="4">
        <f t="shared" si="160"/>
        <v>0</v>
      </c>
      <c r="FK242" s="4">
        <f t="shared" si="160"/>
        <v>0</v>
      </c>
      <c r="FL242" s="4">
        <f t="shared" si="160"/>
        <v>0</v>
      </c>
      <c r="FM242" s="4">
        <f t="shared" si="160"/>
        <v>0</v>
      </c>
      <c r="FN242" s="4">
        <f t="shared" si="160"/>
        <v>0</v>
      </c>
      <c r="FO242" s="4">
        <f t="shared" si="160"/>
        <v>0</v>
      </c>
      <c r="FP242" s="4">
        <f t="shared" si="160"/>
        <v>0</v>
      </c>
      <c r="FQ242" s="4">
        <f t="shared" si="160"/>
        <v>0</v>
      </c>
      <c r="FR242" s="4">
        <f t="shared" si="160"/>
        <v>0</v>
      </c>
      <c r="FS242" s="4">
        <f t="shared" ref="FS242:GX242" si="161">FS275</f>
        <v>968573.04</v>
      </c>
      <c r="FT242" s="4">
        <f t="shared" si="161"/>
        <v>962082.37</v>
      </c>
      <c r="FU242" s="4">
        <f t="shared" si="161"/>
        <v>6490.67</v>
      </c>
      <c r="FV242" s="4">
        <f t="shared" si="161"/>
        <v>0</v>
      </c>
      <c r="FW242" s="4">
        <f t="shared" si="161"/>
        <v>221939.53</v>
      </c>
      <c r="FX242" s="4">
        <f t="shared" si="161"/>
        <v>221939.53</v>
      </c>
      <c r="FY242" s="4">
        <f t="shared" si="161"/>
        <v>0</v>
      </c>
      <c r="FZ242" s="4">
        <f t="shared" si="161"/>
        <v>221939.53</v>
      </c>
      <c r="GA242" s="4">
        <f t="shared" si="161"/>
        <v>0</v>
      </c>
      <c r="GB242" s="4">
        <f t="shared" si="161"/>
        <v>0</v>
      </c>
      <c r="GC242" s="4">
        <f t="shared" si="161"/>
        <v>0</v>
      </c>
      <c r="GD242" s="4">
        <f t="shared" si="161"/>
        <v>0</v>
      </c>
      <c r="GE242" s="4">
        <f t="shared" si="161"/>
        <v>0</v>
      </c>
      <c r="GF242" s="4">
        <f t="shared" si="161"/>
        <v>0</v>
      </c>
      <c r="GG242" s="4">
        <f t="shared" si="161"/>
        <v>0</v>
      </c>
      <c r="GH242" s="4">
        <f t="shared" si="161"/>
        <v>0</v>
      </c>
      <c r="GI242" s="4">
        <f t="shared" si="161"/>
        <v>0</v>
      </c>
      <c r="GJ242" s="4">
        <f t="shared" si="161"/>
        <v>0</v>
      </c>
      <c r="GK242" s="4">
        <f t="shared" si="161"/>
        <v>0</v>
      </c>
      <c r="GL242" s="4">
        <f t="shared" si="161"/>
        <v>0</v>
      </c>
      <c r="GM242" s="4">
        <f t="shared" si="161"/>
        <v>0</v>
      </c>
      <c r="GN242" s="4">
        <f t="shared" si="161"/>
        <v>0</v>
      </c>
      <c r="GO242" s="4">
        <f t="shared" si="161"/>
        <v>0</v>
      </c>
      <c r="GP242" s="4">
        <f t="shared" si="161"/>
        <v>0</v>
      </c>
      <c r="GQ242" s="4">
        <f t="shared" si="161"/>
        <v>0</v>
      </c>
      <c r="GR242" s="4">
        <f t="shared" si="161"/>
        <v>0</v>
      </c>
      <c r="GS242" s="4">
        <f t="shared" si="161"/>
        <v>0</v>
      </c>
      <c r="GT242" s="4">
        <f t="shared" si="161"/>
        <v>0</v>
      </c>
      <c r="GU242" s="4">
        <f t="shared" si="161"/>
        <v>0</v>
      </c>
      <c r="GV242" s="4">
        <f t="shared" si="161"/>
        <v>0</v>
      </c>
      <c r="GW242" s="4">
        <f t="shared" si="161"/>
        <v>0</v>
      </c>
      <c r="GX242" s="4">
        <f t="shared" si="161"/>
        <v>0</v>
      </c>
    </row>
    <row r="244" spans="1:255" x14ac:dyDescent="0.2">
      <c r="A244" s="2">
        <v>17</v>
      </c>
      <c r="B244" s="2">
        <v>1</v>
      </c>
      <c r="C244" s="2">
        <f>ROW(SmtRes!A213)</f>
        <v>213</v>
      </c>
      <c r="D244" s="2">
        <f>ROW(EtalonRes!A221)</f>
        <v>221</v>
      </c>
      <c r="E244" s="2" t="s">
        <v>223</v>
      </c>
      <c r="F244" s="2" t="s">
        <v>39</v>
      </c>
      <c r="G244" s="2" t="s">
        <v>40</v>
      </c>
      <c r="H244" s="2" t="s">
        <v>25</v>
      </c>
      <c r="I244" s="2">
        <f>ROUND(ROUND(213/100,4),9)</f>
        <v>2.13</v>
      </c>
      <c r="J244" s="2">
        <v>0</v>
      </c>
      <c r="K244" s="2">
        <f>ROUND(ROUND(213/100,4),9)</f>
        <v>2.13</v>
      </c>
      <c r="L244" s="2"/>
      <c r="M244" s="2"/>
      <c r="N244" s="2"/>
      <c r="O244" s="2">
        <f t="shared" ref="O244:O273" si="162">ROUND(CP244,2)</f>
        <v>2617.44</v>
      </c>
      <c r="P244" s="2">
        <f t="shared" ref="P244:P273" si="163">ROUND((ROUND((AC244*AW244*I244),2)*BC244),2)</f>
        <v>493.54</v>
      </c>
      <c r="Q244" s="2">
        <f>(ROUND((ROUND(((((ET244*1.25)*1.1))*AV244*I244),2)*BB244),2)+ROUND((ROUND(((AE244-(((EU244*1.25)*1.1)))*AV244*I244),2)*BS244),2))</f>
        <v>63.12</v>
      </c>
      <c r="R244" s="2">
        <f t="shared" ref="R244:R273" si="164">ROUND((ROUND((AE244*AV244*I244),2)*BS244),2)</f>
        <v>8.94</v>
      </c>
      <c r="S244" s="2">
        <f t="shared" ref="S244:S273" si="165">ROUND((ROUND((AF244*AV244*I244),2)*BA244),2)</f>
        <v>2060.7800000000002</v>
      </c>
      <c r="T244" s="2">
        <f t="shared" ref="T244:T273" si="166">ROUND(CU244*I244,2)</f>
        <v>0</v>
      </c>
      <c r="U244" s="2">
        <f t="shared" ref="U244:U273" si="167">CV244*I244</f>
        <v>160.9987764</v>
      </c>
      <c r="V244" s="2">
        <f t="shared" ref="V244:V273" si="168">CW244*I244</f>
        <v>0</v>
      </c>
      <c r="W244" s="2">
        <f t="shared" ref="W244:W273" si="169">ROUND(CX244*I244,2)</f>
        <v>0</v>
      </c>
      <c r="X244" s="2">
        <f t="shared" ref="X244:X273" si="170">ROUND(CY244,2)</f>
        <v>2255.9899999999998</v>
      </c>
      <c r="Y244" s="2">
        <f t="shared" ref="Y244:Y273" si="171">ROUND(CZ244,2)</f>
        <v>1262.53</v>
      </c>
      <c r="Z244" s="2"/>
      <c r="AA244" s="2">
        <v>59209203</v>
      </c>
      <c r="AB244" s="2">
        <f t="shared" ref="AB244:AB273" si="172">ROUND((AC244+AD244+AF244),6)</f>
        <v>1166.2370000000001</v>
      </c>
      <c r="AC244" s="2">
        <f t="shared" ref="AC244:AC273" si="173">ROUND((ES244),6)</f>
        <v>231.71</v>
      </c>
      <c r="AD244" s="2">
        <f>ROUND((((((ET244*1.25)*1.1))-(((EU244*1.25)*1.1)))+AE244),6)</f>
        <v>27.774999999999999</v>
      </c>
      <c r="AE244" s="2">
        <f>ROUND((((EU244*1.25)*1.1)),6)</f>
        <v>3.9325000000000001</v>
      </c>
      <c r="AF244" s="2">
        <f>ROUND((((EV244*1.15)*1.1)),6)</f>
        <v>906.75199999999995</v>
      </c>
      <c r="AG244" s="2">
        <f t="shared" ref="AG244:AG273" si="174">ROUND((AP244),6)</f>
        <v>0</v>
      </c>
      <c r="AH244" s="2">
        <f>(((EW244*1.15)*1.1))</f>
        <v>70.84</v>
      </c>
      <c r="AI244" s="2">
        <f>(((EX244*1.25)*1.1))</f>
        <v>0</v>
      </c>
      <c r="AJ244" s="2">
        <f t="shared" ref="AJ244:AJ273" si="175">(AS244)</f>
        <v>0</v>
      </c>
      <c r="AK244" s="2">
        <v>968.71</v>
      </c>
      <c r="AL244" s="2">
        <v>231.71</v>
      </c>
      <c r="AM244" s="2">
        <v>20.2</v>
      </c>
      <c r="AN244" s="2">
        <v>2.86</v>
      </c>
      <c r="AO244" s="2">
        <v>716.8</v>
      </c>
      <c r="AP244" s="2">
        <v>0</v>
      </c>
      <c r="AQ244" s="2">
        <v>56</v>
      </c>
      <c r="AR244" s="2">
        <v>0</v>
      </c>
      <c r="AS244" s="2">
        <v>0</v>
      </c>
      <c r="AT244" s="2">
        <v>109</v>
      </c>
      <c r="AU244" s="2">
        <v>61</v>
      </c>
      <c r="AV244" s="2">
        <v>1.0669999999999999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1</v>
      </c>
      <c r="BJ244" s="2" t="s">
        <v>41</v>
      </c>
      <c r="BK244" s="2"/>
      <c r="BL244" s="2"/>
      <c r="BM244" s="2">
        <v>21</v>
      </c>
      <c r="BN244" s="2">
        <v>58807811</v>
      </c>
      <c r="BO244" s="2" t="s">
        <v>39</v>
      </c>
      <c r="BP244" s="2">
        <v>1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30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865</v>
      </c>
      <c r="CO244" s="2">
        <v>0</v>
      </c>
      <c r="CP244" s="2">
        <f t="shared" ref="CP244:CP273" si="176">(P244+Q244+S244)</f>
        <v>2617.44</v>
      </c>
      <c r="CQ244" s="2">
        <f t="shared" ref="CQ244:CQ273" si="177">ROUND((ROUND((AC244*AW244*1),2)*BC244),2)</f>
        <v>231.71</v>
      </c>
      <c r="CR244" s="2">
        <f>(ROUND((ROUND(((((ET244*1.25)*1.1))*AV244*1),2)*BB244),2)+ROUND((ROUND(((AE244-(((EU244*1.25)*1.1)))*AV244*1),2)*BS244),2))</f>
        <v>29.64</v>
      </c>
      <c r="CS244" s="2">
        <f t="shared" ref="CS244:CS273" si="178">ROUND((ROUND((AE244*AV244*1),2)*BS244),2)</f>
        <v>4.2</v>
      </c>
      <c r="CT244" s="2">
        <f t="shared" ref="CT244:CT273" si="179">ROUND((ROUND((AF244*AV244*1),2)*BA244),2)</f>
        <v>967.5</v>
      </c>
      <c r="CU244" s="2">
        <f t="shared" ref="CU244:CU273" si="180">AG244</f>
        <v>0</v>
      </c>
      <c r="CV244" s="2">
        <f t="shared" ref="CV244:CV273" si="181">(AH244*AV244)</f>
        <v>75.586280000000002</v>
      </c>
      <c r="CW244" s="2">
        <f t="shared" ref="CW244:CW273" si="182">AI244</f>
        <v>0</v>
      </c>
      <c r="CX244" s="2">
        <f t="shared" ref="CX244:CX273" si="183">AJ244</f>
        <v>0</v>
      </c>
      <c r="CY244" s="2">
        <f t="shared" ref="CY244:CY273" si="184">(((S244+R244)*AT244)/100)</f>
        <v>2255.9948000000004</v>
      </c>
      <c r="CZ244" s="2">
        <f t="shared" ref="CZ244:CZ273" si="185">(((S244+R244)*AU244)/100)</f>
        <v>1262.5292000000002</v>
      </c>
      <c r="DA244" s="2"/>
      <c r="DB244" s="2">
        <v>45</v>
      </c>
      <c r="DC244" s="2" t="s">
        <v>3</v>
      </c>
      <c r="DD244" s="2" t="s">
        <v>3</v>
      </c>
      <c r="DE244" s="2" t="s">
        <v>27</v>
      </c>
      <c r="DF244" s="2" t="s">
        <v>27</v>
      </c>
      <c r="DG244" s="2" t="s">
        <v>28</v>
      </c>
      <c r="DH244" s="2" t="s">
        <v>3</v>
      </c>
      <c r="DI244" s="2" t="s">
        <v>28</v>
      </c>
      <c r="DJ244" s="2" t="s">
        <v>27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1003</v>
      </c>
      <c r="DV244" s="2" t="s">
        <v>25</v>
      </c>
      <c r="DW244" s="2" t="s">
        <v>25</v>
      </c>
      <c r="DX244" s="2">
        <v>100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58807897</v>
      </c>
      <c r="EF244" s="2">
        <v>30</v>
      </c>
      <c r="EG244" s="2" t="s">
        <v>29</v>
      </c>
      <c r="EH244" s="2">
        <v>0</v>
      </c>
      <c r="EI244" s="2" t="s">
        <v>3</v>
      </c>
      <c r="EJ244" s="2">
        <v>1</v>
      </c>
      <c r="EK244" s="2">
        <v>21</v>
      </c>
      <c r="EL244" s="2" t="s">
        <v>30</v>
      </c>
      <c r="EM244" s="2" t="s">
        <v>31</v>
      </c>
      <c r="EN244" s="2"/>
      <c r="EO244" s="2" t="s">
        <v>32</v>
      </c>
      <c r="EP244" s="2"/>
      <c r="EQ244" s="2">
        <v>0</v>
      </c>
      <c r="ER244" s="2">
        <v>968.71</v>
      </c>
      <c r="ES244" s="2">
        <v>231.71</v>
      </c>
      <c r="ET244" s="2">
        <v>20.2</v>
      </c>
      <c r="EU244" s="2">
        <v>2.86</v>
      </c>
      <c r="EV244" s="2">
        <v>716.8</v>
      </c>
      <c r="EW244" s="2">
        <v>56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</v>
      </c>
      <c r="GB244" s="2"/>
      <c r="GC244" s="2"/>
      <c r="GD244" s="2">
        <v>1</v>
      </c>
      <c r="GE244" s="2"/>
      <c r="GF244" s="2">
        <v>974562283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ref="GL244:GL273" si="186">ROUND(IF(AND(BH244=3,BI244=3,FS244&lt;&gt;0),P244,0),2)</f>
        <v>0</v>
      </c>
      <c r="GM244" s="2">
        <f t="shared" ref="GM244:GM273" si="187">ROUND(O244+X244+Y244,2)+GX244</f>
        <v>6135.96</v>
      </c>
      <c r="GN244" s="2">
        <f t="shared" ref="GN244:GN273" si="188">IF(OR(BI244=0,BI244=1),GM244-GX244,0)</f>
        <v>6135.96</v>
      </c>
      <c r="GO244" s="2">
        <f t="shared" ref="GO244:GO273" si="189">IF(BI244=2,GM244-GX244,0)</f>
        <v>0</v>
      </c>
      <c r="GP244" s="2">
        <f t="shared" ref="GP244:GP273" si="190">IF(BI244=4,GM244-GX244,0)</f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ref="GV244:GV273" si="191">ROUND((GT244),6)</f>
        <v>0</v>
      </c>
      <c r="GW244" s="2">
        <v>1</v>
      </c>
      <c r="GX244" s="2">
        <f t="shared" ref="GX244:GX273" si="192">ROUND(HC244*I244,2)</f>
        <v>0</v>
      </c>
      <c r="GY244" s="2"/>
      <c r="GZ244" s="2"/>
      <c r="HA244" s="2">
        <v>0</v>
      </c>
      <c r="HB244" s="2">
        <v>0</v>
      </c>
      <c r="HC244" s="2">
        <f t="shared" ref="HC244:HC273" si="193">GV244*GW244</f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">
      <c r="A245">
        <v>17</v>
      </c>
      <c r="B245">
        <v>1</v>
      </c>
      <c r="C245">
        <f>ROW(SmtRes!A222)</f>
        <v>222</v>
      </c>
      <c r="D245">
        <f>ROW(EtalonRes!A230)</f>
        <v>230</v>
      </c>
      <c r="E245" t="s">
        <v>223</v>
      </c>
      <c r="F245" t="s">
        <v>39</v>
      </c>
      <c r="G245" t="s">
        <v>40</v>
      </c>
      <c r="H245" t="s">
        <v>25</v>
      </c>
      <c r="I245">
        <f>ROUND(ROUND(213/100,4),9)</f>
        <v>2.13</v>
      </c>
      <c r="J245">
        <v>0</v>
      </c>
      <c r="K245">
        <f>ROUND(ROUND(213/100,4),9)</f>
        <v>2.13</v>
      </c>
      <c r="O245">
        <f t="shared" si="162"/>
        <v>122313.15</v>
      </c>
      <c r="P245">
        <f t="shared" si="163"/>
        <v>7990.41</v>
      </c>
      <c r="Q245">
        <f>(ROUND((ROUND(((((ET245*1.25)*1.1))*AV245*I245),2)*BB245),2)+ROUND((ROUND(((AE245-(((EU245*1.25)*1.1)))*AV245*I245),2)*BS245),2))</f>
        <v>1000.45</v>
      </c>
      <c r="R245">
        <f t="shared" si="164"/>
        <v>491.61</v>
      </c>
      <c r="S245">
        <f t="shared" si="165"/>
        <v>113322.29</v>
      </c>
      <c r="T245">
        <f t="shared" si="166"/>
        <v>0</v>
      </c>
      <c r="U245">
        <f t="shared" si="167"/>
        <v>160.9987764</v>
      </c>
      <c r="V245">
        <f t="shared" si="168"/>
        <v>0</v>
      </c>
      <c r="W245">
        <f t="shared" si="169"/>
        <v>0</v>
      </c>
      <c r="X245">
        <f t="shared" si="170"/>
        <v>124057.15</v>
      </c>
      <c r="Y245">
        <f t="shared" si="171"/>
        <v>69426.48</v>
      </c>
      <c r="AA245">
        <v>59209200</v>
      </c>
      <c r="AB245">
        <f t="shared" si="172"/>
        <v>1166.2370000000001</v>
      </c>
      <c r="AC245">
        <f t="shared" si="173"/>
        <v>231.71</v>
      </c>
      <c r="AD245">
        <f>ROUND((((((ET245*1.25)*1.1))-(((EU245*1.25)*1.1)))+AE245),6)</f>
        <v>27.774999999999999</v>
      </c>
      <c r="AE245">
        <f>ROUND((((EU245*1.25)*1.1)),6)</f>
        <v>3.9325000000000001</v>
      </c>
      <c r="AF245">
        <f>ROUND((((EV245*1.15)*1.1)),6)</f>
        <v>906.75199999999995</v>
      </c>
      <c r="AG245">
        <f t="shared" si="174"/>
        <v>0</v>
      </c>
      <c r="AH245">
        <f>(((EW245*1.15)*1.1))</f>
        <v>70.84</v>
      </c>
      <c r="AI245">
        <f>(((EX245*1.25)*1.1))</f>
        <v>0</v>
      </c>
      <c r="AJ245">
        <f t="shared" si="175"/>
        <v>0</v>
      </c>
      <c r="AK245">
        <v>968.71</v>
      </c>
      <c r="AL245">
        <v>231.71</v>
      </c>
      <c r="AM245">
        <v>20.2</v>
      </c>
      <c r="AN245">
        <v>2.86</v>
      </c>
      <c r="AO245">
        <v>716.8</v>
      </c>
      <c r="AP245">
        <v>0</v>
      </c>
      <c r="AQ245">
        <v>56</v>
      </c>
      <c r="AR245">
        <v>0</v>
      </c>
      <c r="AS245">
        <v>0</v>
      </c>
      <c r="AT245">
        <v>109</v>
      </c>
      <c r="AU245">
        <v>61</v>
      </c>
      <c r="AV245">
        <v>1.0669999999999999</v>
      </c>
      <c r="AW245">
        <v>1</v>
      </c>
      <c r="AZ245">
        <v>1</v>
      </c>
      <c r="BA245">
        <v>54.99</v>
      </c>
      <c r="BB245">
        <v>15.85</v>
      </c>
      <c r="BC245">
        <v>16.190000000000001</v>
      </c>
      <c r="BD245" t="s">
        <v>3</v>
      </c>
      <c r="BE245" t="s">
        <v>3</v>
      </c>
      <c r="BF245" t="s">
        <v>3</v>
      </c>
      <c r="BG245" t="s">
        <v>3</v>
      </c>
      <c r="BH245">
        <v>0</v>
      </c>
      <c r="BI245">
        <v>1</v>
      </c>
      <c r="BJ245" t="s">
        <v>41</v>
      </c>
      <c r="BM245">
        <v>21</v>
      </c>
      <c r="BN245">
        <v>58807811</v>
      </c>
      <c r="BO245" t="s">
        <v>39</v>
      </c>
      <c r="BP245">
        <v>1</v>
      </c>
      <c r="BQ245">
        <v>30</v>
      </c>
      <c r="BR245">
        <v>0</v>
      </c>
      <c r="BS245">
        <v>54.99</v>
      </c>
      <c r="BT245">
        <v>1</v>
      </c>
      <c r="BU245">
        <v>1</v>
      </c>
      <c r="BV245">
        <v>1</v>
      </c>
      <c r="BW245">
        <v>1</v>
      </c>
      <c r="BX245">
        <v>1</v>
      </c>
      <c r="BY245" t="s">
        <v>3</v>
      </c>
      <c r="BZ245">
        <v>109</v>
      </c>
      <c r="CA245">
        <v>61</v>
      </c>
      <c r="CB245" t="s">
        <v>3</v>
      </c>
      <c r="CE245">
        <v>30</v>
      </c>
      <c r="CF245">
        <v>0</v>
      </c>
      <c r="CG245">
        <v>0</v>
      </c>
      <c r="CM245">
        <v>0</v>
      </c>
      <c r="CN245" t="s">
        <v>865</v>
      </c>
      <c r="CO245">
        <v>0</v>
      </c>
      <c r="CP245">
        <f t="shared" si="176"/>
        <v>122313.15</v>
      </c>
      <c r="CQ245">
        <f t="shared" si="177"/>
        <v>3751.38</v>
      </c>
      <c r="CR245">
        <f>(ROUND((ROUND(((((ET245*1.25)*1.1))*AV245*1),2)*BB245),2)+ROUND((ROUND(((AE245-(((EU245*1.25)*1.1)))*AV245*1),2)*BS245),2))</f>
        <v>469.79</v>
      </c>
      <c r="CS245">
        <f t="shared" si="178"/>
        <v>230.96</v>
      </c>
      <c r="CT245">
        <f t="shared" si="179"/>
        <v>53202.83</v>
      </c>
      <c r="CU245">
        <f t="shared" si="180"/>
        <v>0</v>
      </c>
      <c r="CV245">
        <f t="shared" si="181"/>
        <v>75.586280000000002</v>
      </c>
      <c r="CW245">
        <f t="shared" si="182"/>
        <v>0</v>
      </c>
      <c r="CX245">
        <f t="shared" si="183"/>
        <v>0</v>
      </c>
      <c r="CY245">
        <f t="shared" si="184"/>
        <v>124057.151</v>
      </c>
      <c r="CZ245">
        <f t="shared" si="185"/>
        <v>69426.478999999992</v>
      </c>
      <c r="DB245">
        <v>47</v>
      </c>
      <c r="DC245" t="s">
        <v>3</v>
      </c>
      <c r="DD245" t="s">
        <v>3</v>
      </c>
      <c r="DE245" t="s">
        <v>27</v>
      </c>
      <c r="DF245" t="s">
        <v>27</v>
      </c>
      <c r="DG245" t="s">
        <v>28</v>
      </c>
      <c r="DH245" t="s">
        <v>3</v>
      </c>
      <c r="DI245" t="s">
        <v>28</v>
      </c>
      <c r="DJ245" t="s">
        <v>27</v>
      </c>
      <c r="DK245" t="s">
        <v>3</v>
      </c>
      <c r="DL245" t="s">
        <v>3</v>
      </c>
      <c r="DM245" t="s">
        <v>3</v>
      </c>
      <c r="DN245">
        <v>0</v>
      </c>
      <c r="DO245">
        <v>0</v>
      </c>
      <c r="DP245">
        <v>1</v>
      </c>
      <c r="DQ245">
        <v>1</v>
      </c>
      <c r="DU245">
        <v>1003</v>
      </c>
      <c r="DV245" t="s">
        <v>25</v>
      </c>
      <c r="DW245" t="s">
        <v>25</v>
      </c>
      <c r="DX245">
        <v>100</v>
      </c>
      <c r="DZ245" t="s">
        <v>3</v>
      </c>
      <c r="EA245" t="s">
        <v>3</v>
      </c>
      <c r="EB245" t="s">
        <v>3</v>
      </c>
      <c r="EC245" t="s">
        <v>3</v>
      </c>
      <c r="EE245">
        <v>58807897</v>
      </c>
      <c r="EF245">
        <v>30</v>
      </c>
      <c r="EG245" t="s">
        <v>29</v>
      </c>
      <c r="EH245">
        <v>0</v>
      </c>
      <c r="EI245" t="s">
        <v>3</v>
      </c>
      <c r="EJ245">
        <v>1</v>
      </c>
      <c r="EK245">
        <v>21</v>
      </c>
      <c r="EL245" t="s">
        <v>30</v>
      </c>
      <c r="EM245" t="s">
        <v>31</v>
      </c>
      <c r="EO245" t="s">
        <v>32</v>
      </c>
      <c r="EQ245">
        <v>0</v>
      </c>
      <c r="ER245">
        <v>968.71</v>
      </c>
      <c r="ES245">
        <v>231.71</v>
      </c>
      <c r="ET245">
        <v>20.2</v>
      </c>
      <c r="EU245">
        <v>2.86</v>
      </c>
      <c r="EV245">
        <v>716.8</v>
      </c>
      <c r="EW245">
        <v>56</v>
      </c>
      <c r="EX245">
        <v>0</v>
      </c>
      <c r="EY245">
        <v>0</v>
      </c>
      <c r="FQ245">
        <v>0</v>
      </c>
      <c r="FR245">
        <v>0</v>
      </c>
      <c r="FS245">
        <v>0</v>
      </c>
      <c r="FX245">
        <v>109</v>
      </c>
      <c r="FY245">
        <v>61</v>
      </c>
      <c r="GA245" t="s">
        <v>3</v>
      </c>
      <c r="GD245">
        <v>1</v>
      </c>
      <c r="GF245">
        <v>974562283</v>
      </c>
      <c r="GG245">
        <v>2</v>
      </c>
      <c r="GH245">
        <v>1</v>
      </c>
      <c r="GI245">
        <v>2</v>
      </c>
      <c r="GJ245">
        <v>0</v>
      </c>
      <c r="GK245">
        <v>0</v>
      </c>
      <c r="GL245">
        <f t="shared" si="186"/>
        <v>0</v>
      </c>
      <c r="GM245">
        <f t="shared" si="187"/>
        <v>315796.78000000003</v>
      </c>
      <c r="GN245">
        <f t="shared" si="188"/>
        <v>315796.78000000003</v>
      </c>
      <c r="GO245">
        <f t="shared" si="189"/>
        <v>0</v>
      </c>
      <c r="GP245">
        <f t="shared" si="190"/>
        <v>0</v>
      </c>
      <c r="GR245">
        <v>0</v>
      </c>
      <c r="GS245">
        <v>3</v>
      </c>
      <c r="GT245">
        <v>0</v>
      </c>
      <c r="GU245" t="s">
        <v>3</v>
      </c>
      <c r="GV245">
        <f t="shared" si="191"/>
        <v>0</v>
      </c>
      <c r="GW245">
        <v>1</v>
      </c>
      <c r="GX245">
        <f t="shared" si="192"/>
        <v>0</v>
      </c>
      <c r="HA245">
        <v>0</v>
      </c>
      <c r="HB245">
        <v>0</v>
      </c>
      <c r="HC245">
        <f t="shared" si="193"/>
        <v>0</v>
      </c>
      <c r="HE245" t="s">
        <v>3</v>
      </c>
      <c r="HF245" t="s">
        <v>3</v>
      </c>
      <c r="HM245" t="s">
        <v>3</v>
      </c>
      <c r="HN245" t="s">
        <v>3</v>
      </c>
      <c r="HO245" t="s">
        <v>3</v>
      </c>
      <c r="HP245" t="s">
        <v>3</v>
      </c>
      <c r="HQ245" t="s">
        <v>3</v>
      </c>
      <c r="HS245">
        <v>0</v>
      </c>
      <c r="IK245">
        <v>0</v>
      </c>
    </row>
    <row r="246" spans="1:255" x14ac:dyDescent="0.2">
      <c r="A246" s="2">
        <v>18</v>
      </c>
      <c r="B246" s="2">
        <v>1</v>
      </c>
      <c r="C246" s="2">
        <v>210</v>
      </c>
      <c r="D246" s="2"/>
      <c r="E246" s="2" t="s">
        <v>224</v>
      </c>
      <c r="F246" s="2" t="s">
        <v>43</v>
      </c>
      <c r="G246" s="2" t="s">
        <v>44</v>
      </c>
      <c r="H246" s="2" t="s">
        <v>36</v>
      </c>
      <c r="I246" s="2">
        <f>I244*J246</f>
        <v>213</v>
      </c>
      <c r="J246" s="2">
        <v>100</v>
      </c>
      <c r="K246" s="2">
        <v>100</v>
      </c>
      <c r="L246" s="2"/>
      <c r="M246" s="2"/>
      <c r="N246" s="2"/>
      <c r="O246" s="2">
        <f t="shared" si="162"/>
        <v>38173.86</v>
      </c>
      <c r="P246" s="2">
        <f t="shared" si="163"/>
        <v>38173.86</v>
      </c>
      <c r="Q246" s="2">
        <f t="shared" ref="Q246:Q251" si="194">(ROUND((ROUND(((ET246)*AV246*I246),2)*BB246),2)+ROUND((ROUND(((AE246-(EU246))*AV246*I246),2)*BS246),2))</f>
        <v>0</v>
      </c>
      <c r="R246" s="2">
        <f t="shared" si="164"/>
        <v>0</v>
      </c>
      <c r="S246" s="2">
        <f t="shared" si="165"/>
        <v>0</v>
      </c>
      <c r="T246" s="2">
        <f t="shared" si="166"/>
        <v>0</v>
      </c>
      <c r="U246" s="2">
        <f t="shared" si="167"/>
        <v>0</v>
      </c>
      <c r="V246" s="2">
        <f t="shared" si="168"/>
        <v>0</v>
      </c>
      <c r="W246" s="2">
        <f t="shared" si="169"/>
        <v>0</v>
      </c>
      <c r="X246" s="2">
        <f t="shared" si="170"/>
        <v>0</v>
      </c>
      <c r="Y246" s="2">
        <f t="shared" si="171"/>
        <v>0</v>
      </c>
      <c r="Z246" s="2"/>
      <c r="AA246" s="2">
        <v>59209203</v>
      </c>
      <c r="AB246" s="2">
        <f t="shared" si="172"/>
        <v>179.22</v>
      </c>
      <c r="AC246" s="2">
        <f t="shared" si="173"/>
        <v>179.22</v>
      </c>
      <c r="AD246" s="2">
        <f t="shared" ref="AD246:AD251" si="195">ROUND((((ET246)-(EU246))+AE246),6)</f>
        <v>0</v>
      </c>
      <c r="AE246" s="2">
        <f t="shared" ref="AE246:AF251" si="196">ROUND((EU246),6)</f>
        <v>0</v>
      </c>
      <c r="AF246" s="2">
        <f t="shared" si="196"/>
        <v>0</v>
      </c>
      <c r="AG246" s="2">
        <f t="shared" si="174"/>
        <v>0</v>
      </c>
      <c r="AH246" s="2">
        <f t="shared" ref="AH246:AI251" si="197">(EW246)</f>
        <v>0</v>
      </c>
      <c r="AI246" s="2">
        <f t="shared" si="197"/>
        <v>0</v>
      </c>
      <c r="AJ246" s="2">
        <f t="shared" si="175"/>
        <v>0</v>
      </c>
      <c r="AK246" s="2">
        <v>179.22</v>
      </c>
      <c r="AL246" s="2">
        <v>179.22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109</v>
      </c>
      <c r="AU246" s="2">
        <v>61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45</v>
      </c>
      <c r="BK246" s="2"/>
      <c r="BL246" s="2"/>
      <c r="BM246" s="2">
        <v>21</v>
      </c>
      <c r="BN246" s="2">
        <v>58807811</v>
      </c>
      <c r="BO246" s="2" t="s">
        <v>3</v>
      </c>
      <c r="BP246" s="2">
        <v>0</v>
      </c>
      <c r="BQ246" s="2">
        <v>30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109</v>
      </c>
      <c r="CA246" s="2">
        <v>61</v>
      </c>
      <c r="CB246" s="2" t="s">
        <v>3</v>
      </c>
      <c r="CC246" s="2"/>
      <c r="CD246" s="2"/>
      <c r="CE246" s="2">
        <v>30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3</v>
      </c>
      <c r="CO246" s="2">
        <v>0</v>
      </c>
      <c r="CP246" s="2">
        <f t="shared" si="176"/>
        <v>38173.86</v>
      </c>
      <c r="CQ246" s="2">
        <f t="shared" si="177"/>
        <v>179.22</v>
      </c>
      <c r="CR246" s="2">
        <f t="shared" ref="CR246:CR251" si="198">(ROUND((ROUND(((ET246)*AV246*1),2)*BB246),2)+ROUND((ROUND(((AE246-(EU246))*AV246*1),2)*BS246),2))</f>
        <v>0</v>
      </c>
      <c r="CS246" s="2">
        <f t="shared" si="178"/>
        <v>0</v>
      </c>
      <c r="CT246" s="2">
        <f t="shared" si="179"/>
        <v>0</v>
      </c>
      <c r="CU246" s="2">
        <f t="shared" si="180"/>
        <v>0</v>
      </c>
      <c r="CV246" s="2">
        <f t="shared" si="181"/>
        <v>0</v>
      </c>
      <c r="CW246" s="2">
        <f t="shared" si="182"/>
        <v>0</v>
      </c>
      <c r="CX246" s="2">
        <f t="shared" si="183"/>
        <v>0</v>
      </c>
      <c r="CY246" s="2">
        <f t="shared" si="184"/>
        <v>0</v>
      </c>
      <c r="CZ246" s="2">
        <f t="shared" si="185"/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1003</v>
      </c>
      <c r="DV246" s="2" t="s">
        <v>36</v>
      </c>
      <c r="DW246" s="2" t="s">
        <v>36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58807897</v>
      </c>
      <c r="EF246" s="2">
        <v>30</v>
      </c>
      <c r="EG246" s="2" t="s">
        <v>29</v>
      </c>
      <c r="EH246" s="2">
        <v>0</v>
      </c>
      <c r="EI246" s="2" t="s">
        <v>3</v>
      </c>
      <c r="EJ246" s="2">
        <v>1</v>
      </c>
      <c r="EK246" s="2">
        <v>21</v>
      </c>
      <c r="EL246" s="2" t="s">
        <v>30</v>
      </c>
      <c r="EM246" s="2" t="s">
        <v>31</v>
      </c>
      <c r="EN246" s="2"/>
      <c r="EO246" s="2" t="s">
        <v>3</v>
      </c>
      <c r="EP246" s="2"/>
      <c r="EQ246" s="2">
        <v>0</v>
      </c>
      <c r="ER246" s="2">
        <v>179.22</v>
      </c>
      <c r="ES246" s="2">
        <v>179.22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109</v>
      </c>
      <c r="FY246" s="2">
        <v>61</v>
      </c>
      <c r="FZ246" s="2"/>
      <c r="GA246" s="2" t="s">
        <v>3</v>
      </c>
      <c r="GB246" s="2"/>
      <c r="GC246" s="2"/>
      <c r="GD246" s="2">
        <v>1</v>
      </c>
      <c r="GE246" s="2"/>
      <c r="GF246" s="2">
        <v>1873563531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186"/>
        <v>0</v>
      </c>
      <c r="GM246" s="2">
        <f t="shared" si="187"/>
        <v>38173.86</v>
      </c>
      <c r="GN246" s="2">
        <f t="shared" si="188"/>
        <v>38173.86</v>
      </c>
      <c r="GO246" s="2">
        <f t="shared" si="189"/>
        <v>0</v>
      </c>
      <c r="GP246" s="2">
        <f t="shared" si="190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191"/>
        <v>0</v>
      </c>
      <c r="GW246" s="2">
        <v>1</v>
      </c>
      <c r="GX246" s="2">
        <f t="shared" si="192"/>
        <v>0</v>
      </c>
      <c r="GY246" s="2"/>
      <c r="GZ246" s="2"/>
      <c r="HA246" s="2">
        <v>0</v>
      </c>
      <c r="HB246" s="2">
        <v>0</v>
      </c>
      <c r="HC246" s="2">
        <f t="shared" si="193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">
      <c r="A247">
        <v>18</v>
      </c>
      <c r="B247">
        <v>1</v>
      </c>
      <c r="C247">
        <v>219</v>
      </c>
      <c r="E247" t="s">
        <v>224</v>
      </c>
      <c r="F247" t="s">
        <v>43</v>
      </c>
      <c r="G247" t="s">
        <v>44</v>
      </c>
      <c r="H247" t="s">
        <v>36</v>
      </c>
      <c r="I247">
        <f>I245*J247</f>
        <v>213</v>
      </c>
      <c r="J247">
        <v>100</v>
      </c>
      <c r="K247">
        <v>100</v>
      </c>
      <c r="O247">
        <f t="shared" si="162"/>
        <v>82073.8</v>
      </c>
      <c r="P247">
        <f t="shared" si="163"/>
        <v>82073.8</v>
      </c>
      <c r="Q247">
        <f t="shared" si="194"/>
        <v>0</v>
      </c>
      <c r="R247">
        <f t="shared" si="164"/>
        <v>0</v>
      </c>
      <c r="S247">
        <f t="shared" si="165"/>
        <v>0</v>
      </c>
      <c r="T247">
        <f t="shared" si="166"/>
        <v>0</v>
      </c>
      <c r="U247">
        <f t="shared" si="167"/>
        <v>0</v>
      </c>
      <c r="V247">
        <f t="shared" si="168"/>
        <v>0</v>
      </c>
      <c r="W247">
        <f t="shared" si="169"/>
        <v>0</v>
      </c>
      <c r="X247">
        <f t="shared" si="170"/>
        <v>0</v>
      </c>
      <c r="Y247">
        <f t="shared" si="171"/>
        <v>0</v>
      </c>
      <c r="AA247">
        <v>59209200</v>
      </c>
      <c r="AB247">
        <f t="shared" si="172"/>
        <v>179.22</v>
      </c>
      <c r="AC247">
        <f t="shared" si="173"/>
        <v>179.22</v>
      </c>
      <c r="AD247">
        <f t="shared" si="195"/>
        <v>0</v>
      </c>
      <c r="AE247">
        <f t="shared" si="196"/>
        <v>0</v>
      </c>
      <c r="AF247">
        <f t="shared" si="196"/>
        <v>0</v>
      </c>
      <c r="AG247">
        <f t="shared" si="174"/>
        <v>0</v>
      </c>
      <c r="AH247">
        <f t="shared" si="197"/>
        <v>0</v>
      </c>
      <c r="AI247">
        <f t="shared" si="197"/>
        <v>0</v>
      </c>
      <c r="AJ247">
        <f t="shared" si="175"/>
        <v>0</v>
      </c>
      <c r="AK247">
        <v>179.22</v>
      </c>
      <c r="AL247">
        <v>179.22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109</v>
      </c>
      <c r="AU247">
        <v>61</v>
      </c>
      <c r="AV247">
        <v>1</v>
      </c>
      <c r="AW247">
        <v>1</v>
      </c>
      <c r="AZ247">
        <v>1</v>
      </c>
      <c r="BA247">
        <v>1</v>
      </c>
      <c r="BB247">
        <v>1</v>
      </c>
      <c r="BC247">
        <v>2.15</v>
      </c>
      <c r="BD247" t="s">
        <v>3</v>
      </c>
      <c r="BE247" t="s">
        <v>3</v>
      </c>
      <c r="BF247" t="s">
        <v>3</v>
      </c>
      <c r="BG247" t="s">
        <v>3</v>
      </c>
      <c r="BH247">
        <v>3</v>
      </c>
      <c r="BI247">
        <v>1</v>
      </c>
      <c r="BJ247" t="s">
        <v>45</v>
      </c>
      <c r="BM247">
        <v>21</v>
      </c>
      <c r="BN247">
        <v>58807811</v>
      </c>
      <c r="BO247" t="s">
        <v>43</v>
      </c>
      <c r="BP247">
        <v>1</v>
      </c>
      <c r="BQ247">
        <v>30</v>
      </c>
      <c r="BR247">
        <v>0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 t="s">
        <v>3</v>
      </c>
      <c r="BZ247">
        <v>109</v>
      </c>
      <c r="CA247">
        <v>61</v>
      </c>
      <c r="CB247" t="s">
        <v>3</v>
      </c>
      <c r="CE247">
        <v>30</v>
      </c>
      <c r="CF247">
        <v>0</v>
      </c>
      <c r="CG247">
        <v>0</v>
      </c>
      <c r="CM247">
        <v>0</v>
      </c>
      <c r="CN247" t="s">
        <v>3</v>
      </c>
      <c r="CO247">
        <v>0</v>
      </c>
      <c r="CP247">
        <f t="shared" si="176"/>
        <v>82073.8</v>
      </c>
      <c r="CQ247">
        <f t="shared" si="177"/>
        <v>385.32</v>
      </c>
      <c r="CR247">
        <f t="shared" si="198"/>
        <v>0</v>
      </c>
      <c r="CS247">
        <f t="shared" si="178"/>
        <v>0</v>
      </c>
      <c r="CT247">
        <f t="shared" si="179"/>
        <v>0</v>
      </c>
      <c r="CU247">
        <f t="shared" si="180"/>
        <v>0</v>
      </c>
      <c r="CV247">
        <f t="shared" si="181"/>
        <v>0</v>
      </c>
      <c r="CW247">
        <f t="shared" si="182"/>
        <v>0</v>
      </c>
      <c r="CX247">
        <f t="shared" si="183"/>
        <v>0</v>
      </c>
      <c r="CY247">
        <f t="shared" si="184"/>
        <v>0</v>
      </c>
      <c r="CZ247">
        <f t="shared" si="185"/>
        <v>0</v>
      </c>
      <c r="DC247" t="s">
        <v>3</v>
      </c>
      <c r="DD247" t="s">
        <v>3</v>
      </c>
      <c r="DE247" t="s">
        <v>3</v>
      </c>
      <c r="DF247" t="s">
        <v>3</v>
      </c>
      <c r="DG247" t="s">
        <v>3</v>
      </c>
      <c r="DH247" t="s">
        <v>3</v>
      </c>
      <c r="DI247" t="s">
        <v>3</v>
      </c>
      <c r="DJ247" t="s">
        <v>3</v>
      </c>
      <c r="DK247" t="s">
        <v>3</v>
      </c>
      <c r="DL247" t="s">
        <v>3</v>
      </c>
      <c r="DM247" t="s">
        <v>3</v>
      </c>
      <c r="DN247">
        <v>0</v>
      </c>
      <c r="DO247">
        <v>0</v>
      </c>
      <c r="DP247">
        <v>1</v>
      </c>
      <c r="DQ247">
        <v>1</v>
      </c>
      <c r="DU247">
        <v>1003</v>
      </c>
      <c r="DV247" t="s">
        <v>36</v>
      </c>
      <c r="DW247" t="s">
        <v>36</v>
      </c>
      <c r="DX247">
        <v>1</v>
      </c>
      <c r="DZ247" t="s">
        <v>3</v>
      </c>
      <c r="EA247" t="s">
        <v>3</v>
      </c>
      <c r="EB247" t="s">
        <v>3</v>
      </c>
      <c r="EC247" t="s">
        <v>3</v>
      </c>
      <c r="EE247">
        <v>58807897</v>
      </c>
      <c r="EF247">
        <v>30</v>
      </c>
      <c r="EG247" t="s">
        <v>29</v>
      </c>
      <c r="EH247">
        <v>0</v>
      </c>
      <c r="EI247" t="s">
        <v>3</v>
      </c>
      <c r="EJ247">
        <v>1</v>
      </c>
      <c r="EK247">
        <v>21</v>
      </c>
      <c r="EL247" t="s">
        <v>30</v>
      </c>
      <c r="EM247" t="s">
        <v>31</v>
      </c>
      <c r="EO247" t="s">
        <v>3</v>
      </c>
      <c r="EQ247">
        <v>0</v>
      </c>
      <c r="ER247">
        <v>179.22</v>
      </c>
      <c r="ES247">
        <v>179.22</v>
      </c>
      <c r="ET247">
        <v>0</v>
      </c>
      <c r="EU247">
        <v>0</v>
      </c>
      <c r="EV247">
        <v>0</v>
      </c>
      <c r="EW247">
        <v>0</v>
      </c>
      <c r="EX247">
        <v>0</v>
      </c>
      <c r="FQ247">
        <v>0</v>
      </c>
      <c r="FR247">
        <v>0</v>
      </c>
      <c r="FS247">
        <v>0</v>
      </c>
      <c r="FX247">
        <v>109</v>
      </c>
      <c r="FY247">
        <v>61</v>
      </c>
      <c r="GA247" t="s">
        <v>3</v>
      </c>
      <c r="GD247">
        <v>1</v>
      </c>
      <c r="GF247">
        <v>1873563531</v>
      </c>
      <c r="GG247">
        <v>2</v>
      </c>
      <c r="GH247">
        <v>1</v>
      </c>
      <c r="GI247">
        <v>2</v>
      </c>
      <c r="GJ247">
        <v>0</v>
      </c>
      <c r="GK247">
        <v>0</v>
      </c>
      <c r="GL247">
        <f t="shared" si="186"/>
        <v>0</v>
      </c>
      <c r="GM247">
        <f t="shared" si="187"/>
        <v>82073.8</v>
      </c>
      <c r="GN247">
        <f t="shared" si="188"/>
        <v>82073.8</v>
      </c>
      <c r="GO247">
        <f t="shared" si="189"/>
        <v>0</v>
      </c>
      <c r="GP247">
        <f t="shared" si="190"/>
        <v>0</v>
      </c>
      <c r="GR247">
        <v>0</v>
      </c>
      <c r="GS247">
        <v>3</v>
      </c>
      <c r="GT247">
        <v>0</v>
      </c>
      <c r="GU247" t="s">
        <v>3</v>
      </c>
      <c r="GV247">
        <f t="shared" si="191"/>
        <v>0</v>
      </c>
      <c r="GW247">
        <v>1</v>
      </c>
      <c r="GX247">
        <f t="shared" si="192"/>
        <v>0</v>
      </c>
      <c r="HA247">
        <v>0</v>
      </c>
      <c r="HB247">
        <v>0</v>
      </c>
      <c r="HC247">
        <f t="shared" si="193"/>
        <v>0</v>
      </c>
      <c r="HE247" t="s">
        <v>3</v>
      </c>
      <c r="HF247" t="s">
        <v>3</v>
      </c>
      <c r="HM247" t="s">
        <v>3</v>
      </c>
      <c r="HN247" t="s">
        <v>3</v>
      </c>
      <c r="HO247" t="s">
        <v>3</v>
      </c>
      <c r="HP247" t="s">
        <v>3</v>
      </c>
      <c r="HQ247" t="s">
        <v>3</v>
      </c>
      <c r="HS247">
        <v>0</v>
      </c>
      <c r="IK247">
        <v>0</v>
      </c>
    </row>
    <row r="248" spans="1:255" x14ac:dyDescent="0.2">
      <c r="A248" s="2">
        <v>18</v>
      </c>
      <c r="B248" s="2">
        <v>1</v>
      </c>
      <c r="C248" s="2">
        <v>211</v>
      </c>
      <c r="D248" s="2"/>
      <c r="E248" s="2" t="s">
        <v>225</v>
      </c>
      <c r="F248" s="2" t="s">
        <v>47</v>
      </c>
      <c r="G248" s="2" t="s">
        <v>48</v>
      </c>
      <c r="H248" s="2" t="s">
        <v>49</v>
      </c>
      <c r="I248" s="2">
        <f>I244*J248</f>
        <v>19</v>
      </c>
      <c r="J248" s="2">
        <v>8.92018779342723</v>
      </c>
      <c r="K248" s="2">
        <v>8.9201879999999996</v>
      </c>
      <c r="L248" s="2"/>
      <c r="M248" s="2"/>
      <c r="N248" s="2"/>
      <c r="O248" s="2">
        <f t="shared" si="162"/>
        <v>1007.95</v>
      </c>
      <c r="P248" s="2">
        <f t="shared" si="163"/>
        <v>1007.95</v>
      </c>
      <c r="Q248" s="2">
        <f t="shared" si="194"/>
        <v>0</v>
      </c>
      <c r="R248" s="2">
        <f t="shared" si="164"/>
        <v>0</v>
      </c>
      <c r="S248" s="2">
        <f t="shared" si="165"/>
        <v>0</v>
      </c>
      <c r="T248" s="2">
        <f t="shared" si="166"/>
        <v>0</v>
      </c>
      <c r="U248" s="2">
        <f t="shared" si="167"/>
        <v>0</v>
      </c>
      <c r="V248" s="2">
        <f t="shared" si="168"/>
        <v>0</v>
      </c>
      <c r="W248" s="2">
        <f t="shared" si="169"/>
        <v>0</v>
      </c>
      <c r="X248" s="2">
        <f t="shared" si="170"/>
        <v>0</v>
      </c>
      <c r="Y248" s="2">
        <f t="shared" si="171"/>
        <v>0</v>
      </c>
      <c r="Z248" s="2"/>
      <c r="AA248" s="2">
        <v>59209203</v>
      </c>
      <c r="AB248" s="2">
        <f t="shared" si="172"/>
        <v>53.05</v>
      </c>
      <c r="AC248" s="2">
        <f t="shared" si="173"/>
        <v>53.05</v>
      </c>
      <c r="AD248" s="2">
        <f t="shared" si="195"/>
        <v>0</v>
      </c>
      <c r="AE248" s="2">
        <f t="shared" si="196"/>
        <v>0</v>
      </c>
      <c r="AF248" s="2">
        <f t="shared" si="196"/>
        <v>0</v>
      </c>
      <c r="AG248" s="2">
        <f t="shared" si="174"/>
        <v>0</v>
      </c>
      <c r="AH248" s="2">
        <f t="shared" si="197"/>
        <v>0</v>
      </c>
      <c r="AI248" s="2">
        <f t="shared" si="197"/>
        <v>0</v>
      </c>
      <c r="AJ248" s="2">
        <f t="shared" si="175"/>
        <v>0</v>
      </c>
      <c r="AK248" s="2">
        <v>53.05</v>
      </c>
      <c r="AL248" s="2">
        <v>53.05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109</v>
      </c>
      <c r="AU248" s="2">
        <v>61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1</v>
      </c>
      <c r="BJ248" s="2" t="s">
        <v>50</v>
      </c>
      <c r="BK248" s="2"/>
      <c r="BL248" s="2"/>
      <c r="BM248" s="2">
        <v>21</v>
      </c>
      <c r="BN248" s="2">
        <v>58807811</v>
      </c>
      <c r="BO248" s="2" t="s">
        <v>3</v>
      </c>
      <c r="BP248" s="2">
        <v>0</v>
      </c>
      <c r="BQ248" s="2">
        <v>30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109</v>
      </c>
      <c r="CA248" s="2">
        <v>61</v>
      </c>
      <c r="CB248" s="2" t="s">
        <v>3</v>
      </c>
      <c r="CC248" s="2"/>
      <c r="CD248" s="2"/>
      <c r="CE248" s="2">
        <v>30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3</v>
      </c>
      <c r="CO248" s="2">
        <v>0</v>
      </c>
      <c r="CP248" s="2">
        <f t="shared" si="176"/>
        <v>1007.95</v>
      </c>
      <c r="CQ248" s="2">
        <f t="shared" si="177"/>
        <v>53.05</v>
      </c>
      <c r="CR248" s="2">
        <f t="shared" si="198"/>
        <v>0</v>
      </c>
      <c r="CS248" s="2">
        <f t="shared" si="178"/>
        <v>0</v>
      </c>
      <c r="CT248" s="2">
        <f t="shared" si="179"/>
        <v>0</v>
      </c>
      <c r="CU248" s="2">
        <f t="shared" si="180"/>
        <v>0</v>
      </c>
      <c r="CV248" s="2">
        <f t="shared" si="181"/>
        <v>0</v>
      </c>
      <c r="CW248" s="2">
        <f t="shared" si="182"/>
        <v>0</v>
      </c>
      <c r="CX248" s="2">
        <f t="shared" si="183"/>
        <v>0</v>
      </c>
      <c r="CY248" s="2">
        <f t="shared" si="184"/>
        <v>0</v>
      </c>
      <c r="CZ248" s="2">
        <f t="shared" si="185"/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49</v>
      </c>
      <c r="DW248" s="2" t="s">
        <v>49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58807897</v>
      </c>
      <c r="EF248" s="2">
        <v>30</v>
      </c>
      <c r="EG248" s="2" t="s">
        <v>29</v>
      </c>
      <c r="EH248" s="2">
        <v>0</v>
      </c>
      <c r="EI248" s="2" t="s">
        <v>3</v>
      </c>
      <c r="EJ248" s="2">
        <v>1</v>
      </c>
      <c r="EK248" s="2">
        <v>21</v>
      </c>
      <c r="EL248" s="2" t="s">
        <v>30</v>
      </c>
      <c r="EM248" s="2" t="s">
        <v>31</v>
      </c>
      <c r="EN248" s="2"/>
      <c r="EO248" s="2" t="s">
        <v>3</v>
      </c>
      <c r="EP248" s="2"/>
      <c r="EQ248" s="2">
        <v>0</v>
      </c>
      <c r="ER248" s="2">
        <v>53.05</v>
      </c>
      <c r="ES248" s="2">
        <v>53.05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109</v>
      </c>
      <c r="FY248" s="2">
        <v>61</v>
      </c>
      <c r="FZ248" s="2"/>
      <c r="GA248" s="2" t="s">
        <v>3</v>
      </c>
      <c r="GB248" s="2"/>
      <c r="GC248" s="2"/>
      <c r="GD248" s="2">
        <v>1</v>
      </c>
      <c r="GE248" s="2"/>
      <c r="GF248" s="2">
        <v>-367918804</v>
      </c>
      <c r="GG248" s="2">
        <v>2</v>
      </c>
      <c r="GH248" s="2">
        <v>1</v>
      </c>
      <c r="GI248" s="2">
        <v>-2</v>
      </c>
      <c r="GJ248" s="2">
        <v>0</v>
      </c>
      <c r="GK248" s="2">
        <v>0</v>
      </c>
      <c r="GL248" s="2">
        <f t="shared" si="186"/>
        <v>0</v>
      </c>
      <c r="GM248" s="2">
        <f t="shared" si="187"/>
        <v>1007.95</v>
      </c>
      <c r="GN248" s="2">
        <f t="shared" si="188"/>
        <v>1007.95</v>
      </c>
      <c r="GO248" s="2">
        <f t="shared" si="189"/>
        <v>0</v>
      </c>
      <c r="GP248" s="2">
        <f t="shared" si="190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191"/>
        <v>0</v>
      </c>
      <c r="GW248" s="2">
        <v>1</v>
      </c>
      <c r="GX248" s="2">
        <f t="shared" si="192"/>
        <v>0</v>
      </c>
      <c r="GY248" s="2"/>
      <c r="GZ248" s="2"/>
      <c r="HA248" s="2">
        <v>0</v>
      </c>
      <c r="HB248" s="2">
        <v>0</v>
      </c>
      <c r="HC248" s="2">
        <f t="shared" si="193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">
      <c r="A249">
        <v>18</v>
      </c>
      <c r="B249">
        <v>1</v>
      </c>
      <c r="C249">
        <v>220</v>
      </c>
      <c r="E249" t="s">
        <v>225</v>
      </c>
      <c r="F249" t="s">
        <v>47</v>
      </c>
      <c r="G249" t="s">
        <v>48</v>
      </c>
      <c r="H249" t="s">
        <v>49</v>
      </c>
      <c r="I249">
        <f>I245*J249</f>
        <v>19</v>
      </c>
      <c r="J249">
        <v>8.92018779342723</v>
      </c>
      <c r="K249">
        <v>8.9201879999999996</v>
      </c>
      <c r="O249">
        <f t="shared" si="162"/>
        <v>3951.16</v>
      </c>
      <c r="P249">
        <f t="shared" si="163"/>
        <v>3951.16</v>
      </c>
      <c r="Q249">
        <f t="shared" si="194"/>
        <v>0</v>
      </c>
      <c r="R249">
        <f t="shared" si="164"/>
        <v>0</v>
      </c>
      <c r="S249">
        <f t="shared" si="165"/>
        <v>0</v>
      </c>
      <c r="T249">
        <f t="shared" si="166"/>
        <v>0</v>
      </c>
      <c r="U249">
        <f t="shared" si="167"/>
        <v>0</v>
      </c>
      <c r="V249">
        <f t="shared" si="168"/>
        <v>0</v>
      </c>
      <c r="W249">
        <f t="shared" si="169"/>
        <v>0</v>
      </c>
      <c r="X249">
        <f t="shared" si="170"/>
        <v>0</v>
      </c>
      <c r="Y249">
        <f t="shared" si="171"/>
        <v>0</v>
      </c>
      <c r="AA249">
        <v>59209200</v>
      </c>
      <c r="AB249">
        <f t="shared" si="172"/>
        <v>53.05</v>
      </c>
      <c r="AC249">
        <f t="shared" si="173"/>
        <v>53.05</v>
      </c>
      <c r="AD249">
        <f t="shared" si="195"/>
        <v>0</v>
      </c>
      <c r="AE249">
        <f t="shared" si="196"/>
        <v>0</v>
      </c>
      <c r="AF249">
        <f t="shared" si="196"/>
        <v>0</v>
      </c>
      <c r="AG249">
        <f t="shared" si="174"/>
        <v>0</v>
      </c>
      <c r="AH249">
        <f t="shared" si="197"/>
        <v>0</v>
      </c>
      <c r="AI249">
        <f t="shared" si="197"/>
        <v>0</v>
      </c>
      <c r="AJ249">
        <f t="shared" si="175"/>
        <v>0</v>
      </c>
      <c r="AK249">
        <v>53.05</v>
      </c>
      <c r="AL249">
        <v>53.05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109</v>
      </c>
      <c r="AU249">
        <v>61</v>
      </c>
      <c r="AV249">
        <v>1</v>
      </c>
      <c r="AW249">
        <v>1</v>
      </c>
      <c r="AZ249">
        <v>1</v>
      </c>
      <c r="BA249">
        <v>1</v>
      </c>
      <c r="BB249">
        <v>1</v>
      </c>
      <c r="BC249">
        <v>3.92</v>
      </c>
      <c r="BD249" t="s">
        <v>3</v>
      </c>
      <c r="BE249" t="s">
        <v>3</v>
      </c>
      <c r="BF249" t="s">
        <v>3</v>
      </c>
      <c r="BG249" t="s">
        <v>3</v>
      </c>
      <c r="BH249">
        <v>3</v>
      </c>
      <c r="BI249">
        <v>1</v>
      </c>
      <c r="BJ249" t="s">
        <v>50</v>
      </c>
      <c r="BM249">
        <v>21</v>
      </c>
      <c r="BN249">
        <v>58807811</v>
      </c>
      <c r="BO249" t="s">
        <v>47</v>
      </c>
      <c r="BP249">
        <v>1</v>
      </c>
      <c r="BQ249">
        <v>30</v>
      </c>
      <c r="BR249">
        <v>0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 t="s">
        <v>3</v>
      </c>
      <c r="BZ249">
        <v>109</v>
      </c>
      <c r="CA249">
        <v>61</v>
      </c>
      <c r="CB249" t="s">
        <v>3</v>
      </c>
      <c r="CE249">
        <v>30</v>
      </c>
      <c r="CF249">
        <v>0</v>
      </c>
      <c r="CG249">
        <v>0</v>
      </c>
      <c r="CM249">
        <v>0</v>
      </c>
      <c r="CN249" t="s">
        <v>3</v>
      </c>
      <c r="CO249">
        <v>0</v>
      </c>
      <c r="CP249">
        <f t="shared" si="176"/>
        <v>3951.16</v>
      </c>
      <c r="CQ249">
        <f t="shared" si="177"/>
        <v>207.96</v>
      </c>
      <c r="CR249">
        <f t="shared" si="198"/>
        <v>0</v>
      </c>
      <c r="CS249">
        <f t="shared" si="178"/>
        <v>0</v>
      </c>
      <c r="CT249">
        <f t="shared" si="179"/>
        <v>0</v>
      </c>
      <c r="CU249">
        <f t="shared" si="180"/>
        <v>0</v>
      </c>
      <c r="CV249">
        <f t="shared" si="181"/>
        <v>0</v>
      </c>
      <c r="CW249">
        <f t="shared" si="182"/>
        <v>0</v>
      </c>
      <c r="CX249">
        <f t="shared" si="183"/>
        <v>0</v>
      </c>
      <c r="CY249">
        <f t="shared" si="184"/>
        <v>0</v>
      </c>
      <c r="CZ249">
        <f t="shared" si="185"/>
        <v>0</v>
      </c>
      <c r="DC249" t="s">
        <v>3</v>
      </c>
      <c r="DD249" t="s">
        <v>3</v>
      </c>
      <c r="DE249" t="s">
        <v>3</v>
      </c>
      <c r="DF249" t="s">
        <v>3</v>
      </c>
      <c r="DG249" t="s">
        <v>3</v>
      </c>
      <c r="DH249" t="s">
        <v>3</v>
      </c>
      <c r="DI249" t="s">
        <v>3</v>
      </c>
      <c r="DJ249" t="s">
        <v>3</v>
      </c>
      <c r="DK249" t="s">
        <v>3</v>
      </c>
      <c r="DL249" t="s">
        <v>3</v>
      </c>
      <c r="DM249" t="s">
        <v>3</v>
      </c>
      <c r="DN249">
        <v>0</v>
      </c>
      <c r="DO249">
        <v>0</v>
      </c>
      <c r="DP249">
        <v>1</v>
      </c>
      <c r="DQ249">
        <v>1</v>
      </c>
      <c r="DU249">
        <v>1010</v>
      </c>
      <c r="DV249" t="s">
        <v>49</v>
      </c>
      <c r="DW249" t="s">
        <v>49</v>
      </c>
      <c r="DX249">
        <v>1</v>
      </c>
      <c r="DZ249" t="s">
        <v>3</v>
      </c>
      <c r="EA249" t="s">
        <v>3</v>
      </c>
      <c r="EB249" t="s">
        <v>3</v>
      </c>
      <c r="EC249" t="s">
        <v>3</v>
      </c>
      <c r="EE249">
        <v>58807897</v>
      </c>
      <c r="EF249">
        <v>30</v>
      </c>
      <c r="EG249" t="s">
        <v>29</v>
      </c>
      <c r="EH249">
        <v>0</v>
      </c>
      <c r="EI249" t="s">
        <v>3</v>
      </c>
      <c r="EJ249">
        <v>1</v>
      </c>
      <c r="EK249">
        <v>21</v>
      </c>
      <c r="EL249" t="s">
        <v>30</v>
      </c>
      <c r="EM249" t="s">
        <v>31</v>
      </c>
      <c r="EO249" t="s">
        <v>3</v>
      </c>
      <c r="EQ249">
        <v>0</v>
      </c>
      <c r="ER249">
        <v>53.05</v>
      </c>
      <c r="ES249">
        <v>53.05</v>
      </c>
      <c r="ET249">
        <v>0</v>
      </c>
      <c r="EU249">
        <v>0</v>
      </c>
      <c r="EV249">
        <v>0</v>
      </c>
      <c r="EW249">
        <v>0</v>
      </c>
      <c r="EX249">
        <v>0</v>
      </c>
      <c r="FQ249">
        <v>0</v>
      </c>
      <c r="FR249">
        <v>0</v>
      </c>
      <c r="FS249">
        <v>0</v>
      </c>
      <c r="FX249">
        <v>109</v>
      </c>
      <c r="FY249">
        <v>61</v>
      </c>
      <c r="GA249" t="s">
        <v>3</v>
      </c>
      <c r="GD249">
        <v>1</v>
      </c>
      <c r="GF249">
        <v>-367918804</v>
      </c>
      <c r="GG249">
        <v>2</v>
      </c>
      <c r="GH249">
        <v>1</v>
      </c>
      <c r="GI249">
        <v>2</v>
      </c>
      <c r="GJ249">
        <v>0</v>
      </c>
      <c r="GK249">
        <v>0</v>
      </c>
      <c r="GL249">
        <f t="shared" si="186"/>
        <v>0</v>
      </c>
      <c r="GM249">
        <f t="shared" si="187"/>
        <v>3951.16</v>
      </c>
      <c r="GN249">
        <f t="shared" si="188"/>
        <v>3951.16</v>
      </c>
      <c r="GO249">
        <f t="shared" si="189"/>
        <v>0</v>
      </c>
      <c r="GP249">
        <f t="shared" si="190"/>
        <v>0</v>
      </c>
      <c r="GR249">
        <v>0</v>
      </c>
      <c r="GS249">
        <v>3</v>
      </c>
      <c r="GT249">
        <v>0</v>
      </c>
      <c r="GU249" t="s">
        <v>3</v>
      </c>
      <c r="GV249">
        <f t="shared" si="191"/>
        <v>0</v>
      </c>
      <c r="GW249">
        <v>1</v>
      </c>
      <c r="GX249">
        <f t="shared" si="192"/>
        <v>0</v>
      </c>
      <c r="HA249">
        <v>0</v>
      </c>
      <c r="HB249">
        <v>0</v>
      </c>
      <c r="HC249">
        <f t="shared" si="193"/>
        <v>0</v>
      </c>
      <c r="HE249" t="s">
        <v>3</v>
      </c>
      <c r="HF249" t="s">
        <v>3</v>
      </c>
      <c r="HM249" t="s">
        <v>3</v>
      </c>
      <c r="HN249" t="s">
        <v>3</v>
      </c>
      <c r="HO249" t="s">
        <v>3</v>
      </c>
      <c r="HP249" t="s">
        <v>3</v>
      </c>
      <c r="HQ249" t="s">
        <v>3</v>
      </c>
      <c r="HS249">
        <v>0</v>
      </c>
      <c r="IK249">
        <v>0</v>
      </c>
    </row>
    <row r="250" spans="1:255" x14ac:dyDescent="0.2">
      <c r="A250" s="2">
        <v>18</v>
      </c>
      <c r="B250" s="2">
        <v>1</v>
      </c>
      <c r="C250" s="2">
        <v>212</v>
      </c>
      <c r="D250" s="2"/>
      <c r="E250" s="2" t="s">
        <v>226</v>
      </c>
      <c r="F250" s="2" t="s">
        <v>47</v>
      </c>
      <c r="G250" s="2" t="s">
        <v>52</v>
      </c>
      <c r="H250" s="2" t="s">
        <v>49</v>
      </c>
      <c r="I250" s="2">
        <f>I244*J250</f>
        <v>30</v>
      </c>
      <c r="J250" s="2">
        <v>14.084507042253522</v>
      </c>
      <c r="K250" s="2">
        <v>14.084507</v>
      </c>
      <c r="L250" s="2"/>
      <c r="M250" s="2"/>
      <c r="N250" s="2"/>
      <c r="O250" s="2">
        <f t="shared" si="162"/>
        <v>1591.5</v>
      </c>
      <c r="P250" s="2">
        <f t="shared" si="163"/>
        <v>1591.5</v>
      </c>
      <c r="Q250" s="2">
        <f t="shared" si="194"/>
        <v>0</v>
      </c>
      <c r="R250" s="2">
        <f t="shared" si="164"/>
        <v>0</v>
      </c>
      <c r="S250" s="2">
        <f t="shared" si="165"/>
        <v>0</v>
      </c>
      <c r="T250" s="2">
        <f t="shared" si="166"/>
        <v>0</v>
      </c>
      <c r="U250" s="2">
        <f t="shared" si="167"/>
        <v>0</v>
      </c>
      <c r="V250" s="2">
        <f t="shared" si="168"/>
        <v>0</v>
      </c>
      <c r="W250" s="2">
        <f t="shared" si="169"/>
        <v>0</v>
      </c>
      <c r="X250" s="2">
        <f t="shared" si="170"/>
        <v>0</v>
      </c>
      <c r="Y250" s="2">
        <f t="shared" si="171"/>
        <v>0</v>
      </c>
      <c r="Z250" s="2"/>
      <c r="AA250" s="2">
        <v>59209203</v>
      </c>
      <c r="AB250" s="2">
        <f t="shared" si="172"/>
        <v>53.05</v>
      </c>
      <c r="AC250" s="2">
        <f t="shared" si="173"/>
        <v>53.05</v>
      </c>
      <c r="AD250" s="2">
        <f t="shared" si="195"/>
        <v>0</v>
      </c>
      <c r="AE250" s="2">
        <f t="shared" si="196"/>
        <v>0</v>
      </c>
      <c r="AF250" s="2">
        <f t="shared" si="196"/>
        <v>0</v>
      </c>
      <c r="AG250" s="2">
        <f t="shared" si="174"/>
        <v>0</v>
      </c>
      <c r="AH250" s="2">
        <f t="shared" si="197"/>
        <v>0</v>
      </c>
      <c r="AI250" s="2">
        <f t="shared" si="197"/>
        <v>0</v>
      </c>
      <c r="AJ250" s="2">
        <f t="shared" si="175"/>
        <v>0</v>
      </c>
      <c r="AK250" s="2">
        <v>53.05</v>
      </c>
      <c r="AL250" s="2">
        <v>53.05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109</v>
      </c>
      <c r="AU250" s="2">
        <v>61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1</v>
      </c>
      <c r="BJ250" s="2" t="s">
        <v>50</v>
      </c>
      <c r="BK250" s="2"/>
      <c r="BL250" s="2"/>
      <c r="BM250" s="2">
        <v>21</v>
      </c>
      <c r="BN250" s="2">
        <v>58807811</v>
      </c>
      <c r="BO250" s="2" t="s">
        <v>3</v>
      </c>
      <c r="BP250" s="2">
        <v>0</v>
      </c>
      <c r="BQ250" s="2">
        <v>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109</v>
      </c>
      <c r="CA250" s="2">
        <v>61</v>
      </c>
      <c r="CB250" s="2" t="s">
        <v>3</v>
      </c>
      <c r="CC250" s="2"/>
      <c r="CD250" s="2"/>
      <c r="CE250" s="2">
        <v>30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3</v>
      </c>
      <c r="CO250" s="2">
        <v>0</v>
      </c>
      <c r="CP250" s="2">
        <f t="shared" si="176"/>
        <v>1591.5</v>
      </c>
      <c r="CQ250" s="2">
        <f t="shared" si="177"/>
        <v>53.05</v>
      </c>
      <c r="CR250" s="2">
        <f t="shared" si="198"/>
        <v>0</v>
      </c>
      <c r="CS250" s="2">
        <f t="shared" si="178"/>
        <v>0</v>
      </c>
      <c r="CT250" s="2">
        <f t="shared" si="179"/>
        <v>0</v>
      </c>
      <c r="CU250" s="2">
        <f t="shared" si="180"/>
        <v>0</v>
      </c>
      <c r="CV250" s="2">
        <f t="shared" si="181"/>
        <v>0</v>
      </c>
      <c r="CW250" s="2">
        <f t="shared" si="182"/>
        <v>0</v>
      </c>
      <c r="CX250" s="2">
        <f t="shared" si="183"/>
        <v>0</v>
      </c>
      <c r="CY250" s="2">
        <f t="shared" si="184"/>
        <v>0</v>
      </c>
      <c r="CZ250" s="2">
        <f t="shared" si="185"/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1010</v>
      </c>
      <c r="DV250" s="2" t="s">
        <v>49</v>
      </c>
      <c r="DW250" s="2" t="s">
        <v>49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58807897</v>
      </c>
      <c r="EF250" s="2">
        <v>30</v>
      </c>
      <c r="EG250" s="2" t="s">
        <v>29</v>
      </c>
      <c r="EH250" s="2">
        <v>0</v>
      </c>
      <c r="EI250" s="2" t="s">
        <v>3</v>
      </c>
      <c r="EJ250" s="2">
        <v>1</v>
      </c>
      <c r="EK250" s="2">
        <v>21</v>
      </c>
      <c r="EL250" s="2" t="s">
        <v>30</v>
      </c>
      <c r="EM250" s="2" t="s">
        <v>31</v>
      </c>
      <c r="EN250" s="2"/>
      <c r="EO250" s="2" t="s">
        <v>3</v>
      </c>
      <c r="EP250" s="2"/>
      <c r="EQ250" s="2">
        <v>0</v>
      </c>
      <c r="ER250" s="2">
        <v>53.05</v>
      </c>
      <c r="ES250" s="2">
        <v>53.05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109</v>
      </c>
      <c r="FY250" s="2">
        <v>61</v>
      </c>
      <c r="FZ250" s="2"/>
      <c r="GA250" s="2" t="s">
        <v>3</v>
      </c>
      <c r="GB250" s="2"/>
      <c r="GC250" s="2"/>
      <c r="GD250" s="2">
        <v>1</v>
      </c>
      <c r="GE250" s="2"/>
      <c r="GF250" s="2">
        <v>-1159203431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186"/>
        <v>0</v>
      </c>
      <c r="GM250" s="2">
        <f t="shared" si="187"/>
        <v>1591.5</v>
      </c>
      <c r="GN250" s="2">
        <f t="shared" si="188"/>
        <v>1591.5</v>
      </c>
      <c r="GO250" s="2">
        <f t="shared" si="189"/>
        <v>0</v>
      </c>
      <c r="GP250" s="2">
        <f t="shared" si="190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191"/>
        <v>0</v>
      </c>
      <c r="GW250" s="2">
        <v>1</v>
      </c>
      <c r="GX250" s="2">
        <f t="shared" si="192"/>
        <v>0</v>
      </c>
      <c r="GY250" s="2"/>
      <c r="GZ250" s="2"/>
      <c r="HA250" s="2">
        <v>0</v>
      </c>
      <c r="HB250" s="2">
        <v>0</v>
      </c>
      <c r="HC250" s="2">
        <f t="shared" si="193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>
        <v>18</v>
      </c>
      <c r="B251">
        <v>1</v>
      </c>
      <c r="C251">
        <v>221</v>
      </c>
      <c r="E251" t="s">
        <v>226</v>
      </c>
      <c r="F251" t="s">
        <v>47</v>
      </c>
      <c r="G251" t="s">
        <v>52</v>
      </c>
      <c r="H251" t="s">
        <v>49</v>
      </c>
      <c r="I251">
        <f>I245*J251</f>
        <v>30</v>
      </c>
      <c r="J251">
        <v>14.084507042253522</v>
      </c>
      <c r="K251">
        <v>14.084507</v>
      </c>
      <c r="O251">
        <f t="shared" si="162"/>
        <v>6238.68</v>
      </c>
      <c r="P251">
        <f t="shared" si="163"/>
        <v>6238.68</v>
      </c>
      <c r="Q251">
        <f t="shared" si="194"/>
        <v>0</v>
      </c>
      <c r="R251">
        <f t="shared" si="164"/>
        <v>0</v>
      </c>
      <c r="S251">
        <f t="shared" si="165"/>
        <v>0</v>
      </c>
      <c r="T251">
        <f t="shared" si="166"/>
        <v>0</v>
      </c>
      <c r="U251">
        <f t="shared" si="167"/>
        <v>0</v>
      </c>
      <c r="V251">
        <f t="shared" si="168"/>
        <v>0</v>
      </c>
      <c r="W251">
        <f t="shared" si="169"/>
        <v>0</v>
      </c>
      <c r="X251">
        <f t="shared" si="170"/>
        <v>0</v>
      </c>
      <c r="Y251">
        <f t="shared" si="171"/>
        <v>0</v>
      </c>
      <c r="AA251">
        <v>59209200</v>
      </c>
      <c r="AB251">
        <f t="shared" si="172"/>
        <v>53.05</v>
      </c>
      <c r="AC251">
        <f t="shared" si="173"/>
        <v>53.05</v>
      </c>
      <c r="AD251">
        <f t="shared" si="195"/>
        <v>0</v>
      </c>
      <c r="AE251">
        <f t="shared" si="196"/>
        <v>0</v>
      </c>
      <c r="AF251">
        <f t="shared" si="196"/>
        <v>0</v>
      </c>
      <c r="AG251">
        <f t="shared" si="174"/>
        <v>0</v>
      </c>
      <c r="AH251">
        <f t="shared" si="197"/>
        <v>0</v>
      </c>
      <c r="AI251">
        <f t="shared" si="197"/>
        <v>0</v>
      </c>
      <c r="AJ251">
        <f t="shared" si="175"/>
        <v>0</v>
      </c>
      <c r="AK251">
        <v>53.05</v>
      </c>
      <c r="AL251">
        <v>53.05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109</v>
      </c>
      <c r="AU251">
        <v>61</v>
      </c>
      <c r="AV251">
        <v>1</v>
      </c>
      <c r="AW251">
        <v>1</v>
      </c>
      <c r="AZ251">
        <v>1</v>
      </c>
      <c r="BA251">
        <v>1</v>
      </c>
      <c r="BB251">
        <v>1</v>
      </c>
      <c r="BC251">
        <v>3.92</v>
      </c>
      <c r="BD251" t="s">
        <v>3</v>
      </c>
      <c r="BE251" t="s">
        <v>3</v>
      </c>
      <c r="BF251" t="s">
        <v>3</v>
      </c>
      <c r="BG251" t="s">
        <v>3</v>
      </c>
      <c r="BH251">
        <v>3</v>
      </c>
      <c r="BI251">
        <v>1</v>
      </c>
      <c r="BJ251" t="s">
        <v>50</v>
      </c>
      <c r="BM251">
        <v>21</v>
      </c>
      <c r="BN251">
        <v>58807811</v>
      </c>
      <c r="BO251" t="s">
        <v>47</v>
      </c>
      <c r="BP251">
        <v>1</v>
      </c>
      <c r="BQ251">
        <v>30</v>
      </c>
      <c r="BR251">
        <v>0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 t="s">
        <v>3</v>
      </c>
      <c r="BZ251">
        <v>109</v>
      </c>
      <c r="CA251">
        <v>61</v>
      </c>
      <c r="CB251" t="s">
        <v>3</v>
      </c>
      <c r="CE251">
        <v>30</v>
      </c>
      <c r="CF251">
        <v>0</v>
      </c>
      <c r="CG251">
        <v>0</v>
      </c>
      <c r="CM251">
        <v>0</v>
      </c>
      <c r="CN251" t="s">
        <v>3</v>
      </c>
      <c r="CO251">
        <v>0</v>
      </c>
      <c r="CP251">
        <f t="shared" si="176"/>
        <v>6238.68</v>
      </c>
      <c r="CQ251">
        <f t="shared" si="177"/>
        <v>207.96</v>
      </c>
      <c r="CR251">
        <f t="shared" si="198"/>
        <v>0</v>
      </c>
      <c r="CS251">
        <f t="shared" si="178"/>
        <v>0</v>
      </c>
      <c r="CT251">
        <f t="shared" si="179"/>
        <v>0</v>
      </c>
      <c r="CU251">
        <f t="shared" si="180"/>
        <v>0</v>
      </c>
      <c r="CV251">
        <f t="shared" si="181"/>
        <v>0</v>
      </c>
      <c r="CW251">
        <f t="shared" si="182"/>
        <v>0</v>
      </c>
      <c r="CX251">
        <f t="shared" si="183"/>
        <v>0</v>
      </c>
      <c r="CY251">
        <f t="shared" si="184"/>
        <v>0</v>
      </c>
      <c r="CZ251">
        <f t="shared" si="185"/>
        <v>0</v>
      </c>
      <c r="DC251" t="s">
        <v>3</v>
      </c>
      <c r="DD251" t="s">
        <v>3</v>
      </c>
      <c r="DE251" t="s">
        <v>3</v>
      </c>
      <c r="DF251" t="s">
        <v>3</v>
      </c>
      <c r="DG251" t="s">
        <v>3</v>
      </c>
      <c r="DH251" t="s">
        <v>3</v>
      </c>
      <c r="DI251" t="s">
        <v>3</v>
      </c>
      <c r="DJ251" t="s">
        <v>3</v>
      </c>
      <c r="DK251" t="s">
        <v>3</v>
      </c>
      <c r="DL251" t="s">
        <v>3</v>
      </c>
      <c r="DM251" t="s">
        <v>3</v>
      </c>
      <c r="DN251">
        <v>0</v>
      </c>
      <c r="DO251">
        <v>0</v>
      </c>
      <c r="DP251">
        <v>1</v>
      </c>
      <c r="DQ251">
        <v>1</v>
      </c>
      <c r="DU251">
        <v>1010</v>
      </c>
      <c r="DV251" t="s">
        <v>49</v>
      </c>
      <c r="DW251" t="s">
        <v>49</v>
      </c>
      <c r="DX251">
        <v>1</v>
      </c>
      <c r="DZ251" t="s">
        <v>3</v>
      </c>
      <c r="EA251" t="s">
        <v>3</v>
      </c>
      <c r="EB251" t="s">
        <v>3</v>
      </c>
      <c r="EC251" t="s">
        <v>3</v>
      </c>
      <c r="EE251">
        <v>58807897</v>
      </c>
      <c r="EF251">
        <v>30</v>
      </c>
      <c r="EG251" t="s">
        <v>29</v>
      </c>
      <c r="EH251">
        <v>0</v>
      </c>
      <c r="EI251" t="s">
        <v>3</v>
      </c>
      <c r="EJ251">
        <v>1</v>
      </c>
      <c r="EK251">
        <v>21</v>
      </c>
      <c r="EL251" t="s">
        <v>30</v>
      </c>
      <c r="EM251" t="s">
        <v>31</v>
      </c>
      <c r="EO251" t="s">
        <v>3</v>
      </c>
      <c r="EQ251">
        <v>0</v>
      </c>
      <c r="ER251">
        <v>53.05</v>
      </c>
      <c r="ES251">
        <v>53.05</v>
      </c>
      <c r="ET251">
        <v>0</v>
      </c>
      <c r="EU251">
        <v>0</v>
      </c>
      <c r="EV251">
        <v>0</v>
      </c>
      <c r="EW251">
        <v>0</v>
      </c>
      <c r="EX251">
        <v>0</v>
      </c>
      <c r="FQ251">
        <v>0</v>
      </c>
      <c r="FR251">
        <v>0</v>
      </c>
      <c r="FS251">
        <v>0</v>
      </c>
      <c r="FX251">
        <v>109</v>
      </c>
      <c r="FY251">
        <v>61</v>
      </c>
      <c r="GA251" t="s">
        <v>3</v>
      </c>
      <c r="GD251">
        <v>1</v>
      </c>
      <c r="GF251">
        <v>-1159203431</v>
      </c>
      <c r="GG251">
        <v>2</v>
      </c>
      <c r="GH251">
        <v>1</v>
      </c>
      <c r="GI251">
        <v>2</v>
      </c>
      <c r="GJ251">
        <v>0</v>
      </c>
      <c r="GK251">
        <v>0</v>
      </c>
      <c r="GL251">
        <f t="shared" si="186"/>
        <v>0</v>
      </c>
      <c r="GM251">
        <f t="shared" si="187"/>
        <v>6238.68</v>
      </c>
      <c r="GN251">
        <f t="shared" si="188"/>
        <v>6238.68</v>
      </c>
      <c r="GO251">
        <f t="shared" si="189"/>
        <v>0</v>
      </c>
      <c r="GP251">
        <f t="shared" si="190"/>
        <v>0</v>
      </c>
      <c r="GR251">
        <v>0</v>
      </c>
      <c r="GS251">
        <v>3</v>
      </c>
      <c r="GT251">
        <v>0</v>
      </c>
      <c r="GU251" t="s">
        <v>3</v>
      </c>
      <c r="GV251">
        <f t="shared" si="191"/>
        <v>0</v>
      </c>
      <c r="GW251">
        <v>1</v>
      </c>
      <c r="GX251">
        <f t="shared" si="192"/>
        <v>0</v>
      </c>
      <c r="HA251">
        <v>0</v>
      </c>
      <c r="HB251">
        <v>0</v>
      </c>
      <c r="HC251">
        <f t="shared" si="193"/>
        <v>0</v>
      </c>
      <c r="HE251" t="s">
        <v>3</v>
      </c>
      <c r="HF251" t="s">
        <v>3</v>
      </c>
      <c r="HM251" t="s">
        <v>3</v>
      </c>
      <c r="HN251" t="s">
        <v>3</v>
      </c>
      <c r="HO251" t="s">
        <v>3</v>
      </c>
      <c r="HP251" t="s">
        <v>3</v>
      </c>
      <c r="HQ251" t="s">
        <v>3</v>
      </c>
      <c r="HS251">
        <v>0</v>
      </c>
      <c r="IK251">
        <v>0</v>
      </c>
    </row>
    <row r="252" spans="1:255" x14ac:dyDescent="0.2">
      <c r="A252" s="2">
        <v>17</v>
      </c>
      <c r="B252" s="2">
        <v>1</v>
      </c>
      <c r="C252" s="2">
        <f>ROW(SmtRes!A231)</f>
        <v>231</v>
      </c>
      <c r="D252" s="2">
        <f>ROW(EtalonRes!A239)</f>
        <v>239</v>
      </c>
      <c r="E252" s="2" t="s">
        <v>227</v>
      </c>
      <c r="F252" s="2" t="s">
        <v>54</v>
      </c>
      <c r="G252" s="2" t="s">
        <v>55</v>
      </c>
      <c r="H252" s="2" t="s">
        <v>25</v>
      </c>
      <c r="I252" s="2">
        <f>ROUND(ROUND(264/100,4),9)</f>
        <v>2.64</v>
      </c>
      <c r="J252" s="2">
        <v>0</v>
      </c>
      <c r="K252" s="2">
        <f>ROUND(ROUND(264/100,4),9)</f>
        <v>2.64</v>
      </c>
      <c r="L252" s="2"/>
      <c r="M252" s="2"/>
      <c r="N252" s="2"/>
      <c r="O252" s="2">
        <f t="shared" si="162"/>
        <v>2927.62</v>
      </c>
      <c r="P252" s="2">
        <f t="shared" si="163"/>
        <v>224.82</v>
      </c>
      <c r="Q252" s="2">
        <f>(ROUND((ROUND(((((ET252*1.25)*1.1))*AV252*I252),2)*BB252),2)+ROUND((ROUND(((AE252-(((EU252*1.25)*1.1)))*AV252*I252),2)*BS252),2))</f>
        <v>39.119999999999997</v>
      </c>
      <c r="R252" s="2">
        <f t="shared" si="164"/>
        <v>5.54</v>
      </c>
      <c r="S252" s="2">
        <f t="shared" si="165"/>
        <v>2663.68</v>
      </c>
      <c r="T252" s="2">
        <f t="shared" si="166"/>
        <v>0</v>
      </c>
      <c r="U252" s="2">
        <f t="shared" si="167"/>
        <v>208.09982688000002</v>
      </c>
      <c r="V252" s="2">
        <f t="shared" si="168"/>
        <v>0</v>
      </c>
      <c r="W252" s="2">
        <f t="shared" si="169"/>
        <v>0</v>
      </c>
      <c r="X252" s="2">
        <f t="shared" si="170"/>
        <v>2909.45</v>
      </c>
      <c r="Y252" s="2">
        <f t="shared" si="171"/>
        <v>1628.22</v>
      </c>
      <c r="Z252" s="2"/>
      <c r="AA252" s="2">
        <v>59209203</v>
      </c>
      <c r="AB252" s="2">
        <f t="shared" si="172"/>
        <v>1044.6603</v>
      </c>
      <c r="AC252" s="2">
        <f t="shared" si="173"/>
        <v>85.16</v>
      </c>
      <c r="AD252" s="2">
        <f>ROUND((((((ET252*1.25)*1.1))-(((EU252*1.25)*1.1)))+AE252),6)</f>
        <v>13.887499999999999</v>
      </c>
      <c r="AE252" s="2">
        <f>ROUND((((EU252*1.25)*1.1)),6)</f>
        <v>1.9662500000000001</v>
      </c>
      <c r="AF252" s="2">
        <f>ROUND((((EV252*1.15)*1.1)),6)</f>
        <v>945.61279999999999</v>
      </c>
      <c r="AG252" s="2">
        <f t="shared" si="174"/>
        <v>0</v>
      </c>
      <c r="AH252" s="2">
        <f>(((EW252*1.15)*1.1))</f>
        <v>73.876000000000005</v>
      </c>
      <c r="AI252" s="2">
        <f>(((EX252*1.25)*1.1))</f>
        <v>0</v>
      </c>
      <c r="AJ252" s="2">
        <f t="shared" si="175"/>
        <v>0</v>
      </c>
      <c r="AK252" s="2">
        <v>842.78</v>
      </c>
      <c r="AL252" s="2">
        <v>85.16</v>
      </c>
      <c r="AM252" s="2">
        <v>10.1</v>
      </c>
      <c r="AN252" s="2">
        <v>1.43</v>
      </c>
      <c r="AO252" s="2">
        <v>747.52</v>
      </c>
      <c r="AP252" s="2">
        <v>0</v>
      </c>
      <c r="AQ252" s="2">
        <v>58.4</v>
      </c>
      <c r="AR252" s="2">
        <v>0</v>
      </c>
      <c r="AS252" s="2">
        <v>0</v>
      </c>
      <c r="AT252" s="2">
        <v>109</v>
      </c>
      <c r="AU252" s="2">
        <v>61</v>
      </c>
      <c r="AV252" s="2">
        <v>1.0669999999999999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1</v>
      </c>
      <c r="BJ252" s="2" t="s">
        <v>56</v>
      </c>
      <c r="BK252" s="2"/>
      <c r="BL252" s="2"/>
      <c r="BM252" s="2">
        <v>21</v>
      </c>
      <c r="BN252" s="2">
        <v>58807811</v>
      </c>
      <c r="BO252" s="2" t="s">
        <v>54</v>
      </c>
      <c r="BP252" s="2">
        <v>1</v>
      </c>
      <c r="BQ252" s="2">
        <v>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109</v>
      </c>
      <c r="CA252" s="2">
        <v>61</v>
      </c>
      <c r="CB252" s="2" t="s">
        <v>3</v>
      </c>
      <c r="CC252" s="2"/>
      <c r="CD252" s="2"/>
      <c r="CE252" s="2">
        <v>30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865</v>
      </c>
      <c r="CO252" s="2">
        <v>0</v>
      </c>
      <c r="CP252" s="2">
        <f t="shared" si="176"/>
        <v>2927.62</v>
      </c>
      <c r="CQ252" s="2">
        <f t="shared" si="177"/>
        <v>85.16</v>
      </c>
      <c r="CR252" s="2">
        <f>(ROUND((ROUND(((((ET252*1.25)*1.1))*AV252*1),2)*BB252),2)+ROUND((ROUND(((AE252-(((EU252*1.25)*1.1)))*AV252*1),2)*BS252),2))</f>
        <v>14.82</v>
      </c>
      <c r="CS252" s="2">
        <f t="shared" si="178"/>
        <v>2.1</v>
      </c>
      <c r="CT252" s="2">
        <f t="shared" si="179"/>
        <v>1008.97</v>
      </c>
      <c r="CU252" s="2">
        <f t="shared" si="180"/>
        <v>0</v>
      </c>
      <c r="CV252" s="2">
        <f t="shared" si="181"/>
        <v>78.825692000000004</v>
      </c>
      <c r="CW252" s="2">
        <f t="shared" si="182"/>
        <v>0</v>
      </c>
      <c r="CX252" s="2">
        <f t="shared" si="183"/>
        <v>0</v>
      </c>
      <c r="CY252" s="2">
        <f t="shared" si="184"/>
        <v>2909.4497999999999</v>
      </c>
      <c r="CZ252" s="2">
        <f t="shared" si="185"/>
        <v>1628.2241999999999</v>
      </c>
      <c r="DA252" s="2"/>
      <c r="DB252" s="2">
        <v>49</v>
      </c>
      <c r="DC252" s="2" t="s">
        <v>3</v>
      </c>
      <c r="DD252" s="2" t="s">
        <v>3</v>
      </c>
      <c r="DE252" s="2" t="s">
        <v>27</v>
      </c>
      <c r="DF252" s="2" t="s">
        <v>27</v>
      </c>
      <c r="DG252" s="2" t="s">
        <v>28</v>
      </c>
      <c r="DH252" s="2" t="s">
        <v>3</v>
      </c>
      <c r="DI252" s="2" t="s">
        <v>28</v>
      </c>
      <c r="DJ252" s="2" t="s">
        <v>27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1003</v>
      </c>
      <c r="DV252" s="2" t="s">
        <v>25</v>
      </c>
      <c r="DW252" s="2" t="s">
        <v>25</v>
      </c>
      <c r="DX252" s="2">
        <v>100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58807897</v>
      </c>
      <c r="EF252" s="2">
        <v>30</v>
      </c>
      <c r="EG252" s="2" t="s">
        <v>29</v>
      </c>
      <c r="EH252" s="2">
        <v>0</v>
      </c>
      <c r="EI252" s="2" t="s">
        <v>3</v>
      </c>
      <c r="EJ252" s="2">
        <v>1</v>
      </c>
      <c r="EK252" s="2">
        <v>21</v>
      </c>
      <c r="EL252" s="2" t="s">
        <v>30</v>
      </c>
      <c r="EM252" s="2" t="s">
        <v>31</v>
      </c>
      <c r="EN252" s="2"/>
      <c r="EO252" s="2" t="s">
        <v>32</v>
      </c>
      <c r="EP252" s="2"/>
      <c r="EQ252" s="2">
        <v>0</v>
      </c>
      <c r="ER252" s="2">
        <v>842.78</v>
      </c>
      <c r="ES252" s="2">
        <v>85.16</v>
      </c>
      <c r="ET252" s="2">
        <v>10.1</v>
      </c>
      <c r="EU252" s="2">
        <v>1.43</v>
      </c>
      <c r="EV252" s="2">
        <v>747.52</v>
      </c>
      <c r="EW252" s="2">
        <v>58.4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109</v>
      </c>
      <c r="FY252" s="2">
        <v>61</v>
      </c>
      <c r="FZ252" s="2"/>
      <c r="GA252" s="2" t="s">
        <v>3</v>
      </c>
      <c r="GB252" s="2"/>
      <c r="GC252" s="2"/>
      <c r="GD252" s="2">
        <v>1</v>
      </c>
      <c r="GE252" s="2"/>
      <c r="GF252" s="2">
        <v>428623321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si="186"/>
        <v>0</v>
      </c>
      <c r="GM252" s="2">
        <f t="shared" si="187"/>
        <v>7465.29</v>
      </c>
      <c r="GN252" s="2">
        <f t="shared" si="188"/>
        <v>7465.29</v>
      </c>
      <c r="GO252" s="2">
        <f t="shared" si="189"/>
        <v>0</v>
      </c>
      <c r="GP252" s="2">
        <f t="shared" si="190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191"/>
        <v>0</v>
      </c>
      <c r="GW252" s="2">
        <v>1</v>
      </c>
      <c r="GX252" s="2">
        <f t="shared" si="192"/>
        <v>0</v>
      </c>
      <c r="GY252" s="2"/>
      <c r="GZ252" s="2"/>
      <c r="HA252" s="2">
        <v>0</v>
      </c>
      <c r="HB252" s="2">
        <v>0</v>
      </c>
      <c r="HC252" s="2">
        <f t="shared" si="193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>
        <v>17</v>
      </c>
      <c r="B253">
        <v>1</v>
      </c>
      <c r="C253">
        <f>ROW(SmtRes!A240)</f>
        <v>240</v>
      </c>
      <c r="D253">
        <f>ROW(EtalonRes!A248)</f>
        <v>248</v>
      </c>
      <c r="E253" t="s">
        <v>227</v>
      </c>
      <c r="F253" t="s">
        <v>54</v>
      </c>
      <c r="G253" t="s">
        <v>55</v>
      </c>
      <c r="H253" t="s">
        <v>25</v>
      </c>
      <c r="I253">
        <f>ROUND(ROUND(264/100,4),9)</f>
        <v>2.64</v>
      </c>
      <c r="J253">
        <v>0</v>
      </c>
      <c r="K253">
        <f>ROUND(ROUND(264/100,4),9)</f>
        <v>2.64</v>
      </c>
      <c r="O253">
        <f t="shared" si="162"/>
        <v>150760.38</v>
      </c>
      <c r="P253">
        <f t="shared" si="163"/>
        <v>3664.57</v>
      </c>
      <c r="Q253">
        <f>(ROUND((ROUND(((((ET253*1.25)*1.1))*AV253*I253),2)*BB253),2)+ROUND((ROUND(((AE253-(((EU253*1.25)*1.1)))*AV253*I253),2)*BS253),2))</f>
        <v>620.04999999999995</v>
      </c>
      <c r="R253">
        <f t="shared" si="164"/>
        <v>304.64</v>
      </c>
      <c r="S253">
        <f t="shared" si="165"/>
        <v>146475.76</v>
      </c>
      <c r="T253">
        <f t="shared" si="166"/>
        <v>0</v>
      </c>
      <c r="U253">
        <f t="shared" si="167"/>
        <v>208.09982688000002</v>
      </c>
      <c r="V253">
        <f t="shared" si="168"/>
        <v>0</v>
      </c>
      <c r="W253">
        <f t="shared" si="169"/>
        <v>0</v>
      </c>
      <c r="X253">
        <f t="shared" si="170"/>
        <v>159990.64000000001</v>
      </c>
      <c r="Y253">
        <f t="shared" si="171"/>
        <v>89536.04</v>
      </c>
      <c r="AA253">
        <v>59209200</v>
      </c>
      <c r="AB253">
        <f t="shared" si="172"/>
        <v>1044.6603</v>
      </c>
      <c r="AC253">
        <f t="shared" si="173"/>
        <v>85.16</v>
      </c>
      <c r="AD253">
        <f>ROUND((((((ET253*1.25)*1.1))-(((EU253*1.25)*1.1)))+AE253),6)</f>
        <v>13.887499999999999</v>
      </c>
      <c r="AE253">
        <f>ROUND((((EU253*1.25)*1.1)),6)</f>
        <v>1.9662500000000001</v>
      </c>
      <c r="AF253">
        <f>ROUND((((EV253*1.15)*1.1)),6)</f>
        <v>945.61279999999999</v>
      </c>
      <c r="AG253">
        <f t="shared" si="174"/>
        <v>0</v>
      </c>
      <c r="AH253">
        <f>(((EW253*1.15)*1.1))</f>
        <v>73.876000000000005</v>
      </c>
      <c r="AI253">
        <f>(((EX253*1.25)*1.1))</f>
        <v>0</v>
      </c>
      <c r="AJ253">
        <f t="shared" si="175"/>
        <v>0</v>
      </c>
      <c r="AK253">
        <v>842.78</v>
      </c>
      <c r="AL253">
        <v>85.16</v>
      </c>
      <c r="AM253">
        <v>10.1</v>
      </c>
      <c r="AN253">
        <v>1.43</v>
      </c>
      <c r="AO253">
        <v>747.52</v>
      </c>
      <c r="AP253">
        <v>0</v>
      </c>
      <c r="AQ253">
        <v>58.4</v>
      </c>
      <c r="AR253">
        <v>0</v>
      </c>
      <c r="AS253">
        <v>0</v>
      </c>
      <c r="AT253">
        <v>109</v>
      </c>
      <c r="AU253">
        <v>61</v>
      </c>
      <c r="AV253">
        <v>1.0669999999999999</v>
      </c>
      <c r="AW253">
        <v>1</v>
      </c>
      <c r="AZ253">
        <v>1</v>
      </c>
      <c r="BA253">
        <v>54.99</v>
      </c>
      <c r="BB253">
        <v>15.85</v>
      </c>
      <c r="BC253">
        <v>16.3</v>
      </c>
      <c r="BD253" t="s">
        <v>3</v>
      </c>
      <c r="BE253" t="s">
        <v>3</v>
      </c>
      <c r="BF253" t="s">
        <v>3</v>
      </c>
      <c r="BG253" t="s">
        <v>3</v>
      </c>
      <c r="BH253">
        <v>0</v>
      </c>
      <c r="BI253">
        <v>1</v>
      </c>
      <c r="BJ253" t="s">
        <v>56</v>
      </c>
      <c r="BM253">
        <v>21</v>
      </c>
      <c r="BN253">
        <v>58807811</v>
      </c>
      <c r="BO253" t="s">
        <v>54</v>
      </c>
      <c r="BP253">
        <v>1</v>
      </c>
      <c r="BQ253">
        <v>30</v>
      </c>
      <c r="BR253">
        <v>0</v>
      </c>
      <c r="BS253">
        <v>54.99</v>
      </c>
      <c r="BT253">
        <v>1</v>
      </c>
      <c r="BU253">
        <v>1</v>
      </c>
      <c r="BV253">
        <v>1</v>
      </c>
      <c r="BW253">
        <v>1</v>
      </c>
      <c r="BX253">
        <v>1</v>
      </c>
      <c r="BY253" t="s">
        <v>3</v>
      </c>
      <c r="BZ253">
        <v>109</v>
      </c>
      <c r="CA253">
        <v>61</v>
      </c>
      <c r="CB253" t="s">
        <v>3</v>
      </c>
      <c r="CE253">
        <v>30</v>
      </c>
      <c r="CF253">
        <v>0</v>
      </c>
      <c r="CG253">
        <v>0</v>
      </c>
      <c r="CM253">
        <v>0</v>
      </c>
      <c r="CN253" t="s">
        <v>865</v>
      </c>
      <c r="CO253">
        <v>0</v>
      </c>
      <c r="CP253">
        <f t="shared" si="176"/>
        <v>150760.38</v>
      </c>
      <c r="CQ253">
        <f t="shared" si="177"/>
        <v>1388.11</v>
      </c>
      <c r="CR253">
        <f>(ROUND((ROUND(((((ET253*1.25)*1.1))*AV253*1),2)*BB253),2)+ROUND((ROUND(((AE253-(((EU253*1.25)*1.1)))*AV253*1),2)*BS253),2))</f>
        <v>234.9</v>
      </c>
      <c r="CS253">
        <f t="shared" si="178"/>
        <v>115.48</v>
      </c>
      <c r="CT253">
        <f t="shared" si="179"/>
        <v>55483.26</v>
      </c>
      <c r="CU253">
        <f t="shared" si="180"/>
        <v>0</v>
      </c>
      <c r="CV253">
        <f t="shared" si="181"/>
        <v>78.825692000000004</v>
      </c>
      <c r="CW253">
        <f t="shared" si="182"/>
        <v>0</v>
      </c>
      <c r="CX253">
        <f t="shared" si="183"/>
        <v>0</v>
      </c>
      <c r="CY253">
        <f t="shared" si="184"/>
        <v>159990.63600000003</v>
      </c>
      <c r="CZ253">
        <f t="shared" si="185"/>
        <v>89536.044000000024</v>
      </c>
      <c r="DB253">
        <v>51</v>
      </c>
      <c r="DC253" t="s">
        <v>3</v>
      </c>
      <c r="DD253" t="s">
        <v>3</v>
      </c>
      <c r="DE253" t="s">
        <v>27</v>
      </c>
      <c r="DF253" t="s">
        <v>27</v>
      </c>
      <c r="DG253" t="s">
        <v>28</v>
      </c>
      <c r="DH253" t="s">
        <v>3</v>
      </c>
      <c r="DI253" t="s">
        <v>28</v>
      </c>
      <c r="DJ253" t="s">
        <v>27</v>
      </c>
      <c r="DK253" t="s">
        <v>3</v>
      </c>
      <c r="DL253" t="s">
        <v>3</v>
      </c>
      <c r="DM253" t="s">
        <v>3</v>
      </c>
      <c r="DN253">
        <v>0</v>
      </c>
      <c r="DO253">
        <v>0</v>
      </c>
      <c r="DP253">
        <v>1</v>
      </c>
      <c r="DQ253">
        <v>1</v>
      </c>
      <c r="DU253">
        <v>1003</v>
      </c>
      <c r="DV253" t="s">
        <v>25</v>
      </c>
      <c r="DW253" t="s">
        <v>25</v>
      </c>
      <c r="DX253">
        <v>100</v>
      </c>
      <c r="DZ253" t="s">
        <v>3</v>
      </c>
      <c r="EA253" t="s">
        <v>3</v>
      </c>
      <c r="EB253" t="s">
        <v>3</v>
      </c>
      <c r="EC253" t="s">
        <v>3</v>
      </c>
      <c r="EE253">
        <v>58807897</v>
      </c>
      <c r="EF253">
        <v>30</v>
      </c>
      <c r="EG253" t="s">
        <v>29</v>
      </c>
      <c r="EH253">
        <v>0</v>
      </c>
      <c r="EI253" t="s">
        <v>3</v>
      </c>
      <c r="EJ253">
        <v>1</v>
      </c>
      <c r="EK253">
        <v>21</v>
      </c>
      <c r="EL253" t="s">
        <v>30</v>
      </c>
      <c r="EM253" t="s">
        <v>31</v>
      </c>
      <c r="EO253" t="s">
        <v>32</v>
      </c>
      <c r="EQ253">
        <v>0</v>
      </c>
      <c r="ER253">
        <v>842.78</v>
      </c>
      <c r="ES253">
        <v>85.16</v>
      </c>
      <c r="ET253">
        <v>10.1</v>
      </c>
      <c r="EU253">
        <v>1.43</v>
      </c>
      <c r="EV253">
        <v>747.52</v>
      </c>
      <c r="EW253">
        <v>58.4</v>
      </c>
      <c r="EX253">
        <v>0</v>
      </c>
      <c r="EY253">
        <v>0</v>
      </c>
      <c r="FQ253">
        <v>0</v>
      </c>
      <c r="FR253">
        <v>0</v>
      </c>
      <c r="FS253">
        <v>0</v>
      </c>
      <c r="FX253">
        <v>109</v>
      </c>
      <c r="FY253">
        <v>61</v>
      </c>
      <c r="GA253" t="s">
        <v>3</v>
      </c>
      <c r="GD253">
        <v>1</v>
      </c>
      <c r="GF253">
        <v>428623321</v>
      </c>
      <c r="GG253">
        <v>2</v>
      </c>
      <c r="GH253">
        <v>1</v>
      </c>
      <c r="GI253">
        <v>2</v>
      </c>
      <c r="GJ253">
        <v>0</v>
      </c>
      <c r="GK253">
        <v>0</v>
      </c>
      <c r="GL253">
        <f t="shared" si="186"/>
        <v>0</v>
      </c>
      <c r="GM253">
        <f t="shared" si="187"/>
        <v>400287.06</v>
      </c>
      <c r="GN253">
        <f t="shared" si="188"/>
        <v>400287.06</v>
      </c>
      <c r="GO253">
        <f t="shared" si="189"/>
        <v>0</v>
      </c>
      <c r="GP253">
        <f t="shared" si="190"/>
        <v>0</v>
      </c>
      <c r="GR253">
        <v>0</v>
      </c>
      <c r="GS253">
        <v>3</v>
      </c>
      <c r="GT253">
        <v>0</v>
      </c>
      <c r="GU253" t="s">
        <v>3</v>
      </c>
      <c r="GV253">
        <f t="shared" si="191"/>
        <v>0</v>
      </c>
      <c r="GW253">
        <v>1</v>
      </c>
      <c r="GX253">
        <f t="shared" si="192"/>
        <v>0</v>
      </c>
      <c r="HA253">
        <v>0</v>
      </c>
      <c r="HB253">
        <v>0</v>
      </c>
      <c r="HC253">
        <f t="shared" si="193"/>
        <v>0</v>
      </c>
      <c r="HE253" t="s">
        <v>3</v>
      </c>
      <c r="HF253" t="s">
        <v>3</v>
      </c>
      <c r="HM253" t="s">
        <v>3</v>
      </c>
      <c r="HN253" t="s">
        <v>3</v>
      </c>
      <c r="HO253" t="s">
        <v>3</v>
      </c>
      <c r="HP253" t="s">
        <v>3</v>
      </c>
      <c r="HQ253" t="s">
        <v>3</v>
      </c>
      <c r="HS253">
        <v>0</v>
      </c>
      <c r="IK253">
        <v>0</v>
      </c>
    </row>
    <row r="254" spans="1:255" x14ac:dyDescent="0.2">
      <c r="A254" s="2">
        <v>18</v>
      </c>
      <c r="B254" s="2">
        <v>1</v>
      </c>
      <c r="C254" s="2">
        <v>228</v>
      </c>
      <c r="D254" s="2"/>
      <c r="E254" s="2" t="s">
        <v>228</v>
      </c>
      <c r="F254" s="2" t="s">
        <v>58</v>
      </c>
      <c r="G254" s="2" t="s">
        <v>59</v>
      </c>
      <c r="H254" s="2" t="s">
        <v>36</v>
      </c>
      <c r="I254" s="2">
        <f>I252*J254</f>
        <v>264</v>
      </c>
      <c r="J254" s="2">
        <v>100</v>
      </c>
      <c r="K254" s="2">
        <v>100</v>
      </c>
      <c r="L254" s="2"/>
      <c r="M254" s="2"/>
      <c r="N254" s="2"/>
      <c r="O254" s="2">
        <f t="shared" si="162"/>
        <v>32524.799999999999</v>
      </c>
      <c r="P254" s="2">
        <f t="shared" si="163"/>
        <v>32524.799999999999</v>
      </c>
      <c r="Q254" s="2">
        <f t="shared" ref="Q254:Q259" si="199">(ROUND((ROUND(((ET254)*AV254*I254),2)*BB254),2)+ROUND((ROUND(((AE254-(EU254))*AV254*I254),2)*BS254),2))</f>
        <v>0</v>
      </c>
      <c r="R254" s="2">
        <f t="shared" si="164"/>
        <v>0</v>
      </c>
      <c r="S254" s="2">
        <f t="shared" si="165"/>
        <v>0</v>
      </c>
      <c r="T254" s="2">
        <f t="shared" si="166"/>
        <v>0</v>
      </c>
      <c r="U254" s="2">
        <f t="shared" si="167"/>
        <v>0</v>
      </c>
      <c r="V254" s="2">
        <f t="shared" si="168"/>
        <v>0</v>
      </c>
      <c r="W254" s="2">
        <f t="shared" si="169"/>
        <v>0</v>
      </c>
      <c r="X254" s="2">
        <f t="shared" si="170"/>
        <v>0</v>
      </c>
      <c r="Y254" s="2">
        <f t="shared" si="171"/>
        <v>0</v>
      </c>
      <c r="Z254" s="2"/>
      <c r="AA254" s="2">
        <v>59209203</v>
      </c>
      <c r="AB254" s="2">
        <f t="shared" si="172"/>
        <v>123.2</v>
      </c>
      <c r="AC254" s="2">
        <f t="shared" si="173"/>
        <v>123.2</v>
      </c>
      <c r="AD254" s="2">
        <f t="shared" ref="AD254:AD259" si="200">ROUND((((ET254)-(EU254))+AE254),6)</f>
        <v>0</v>
      </c>
      <c r="AE254" s="2">
        <f t="shared" ref="AE254:AF259" si="201">ROUND((EU254),6)</f>
        <v>0</v>
      </c>
      <c r="AF254" s="2">
        <f t="shared" si="201"/>
        <v>0</v>
      </c>
      <c r="AG254" s="2">
        <f t="shared" si="174"/>
        <v>0</v>
      </c>
      <c r="AH254" s="2">
        <f t="shared" ref="AH254:AI259" si="202">(EW254)</f>
        <v>0</v>
      </c>
      <c r="AI254" s="2">
        <f t="shared" si="202"/>
        <v>0</v>
      </c>
      <c r="AJ254" s="2">
        <f t="shared" si="175"/>
        <v>0</v>
      </c>
      <c r="AK254" s="2">
        <v>123.2</v>
      </c>
      <c r="AL254" s="2">
        <v>123.2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109</v>
      </c>
      <c r="AU254" s="2">
        <v>61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1</v>
      </c>
      <c r="BJ254" s="2" t="s">
        <v>60</v>
      </c>
      <c r="BK254" s="2"/>
      <c r="BL254" s="2"/>
      <c r="BM254" s="2">
        <v>21</v>
      </c>
      <c r="BN254" s="2">
        <v>58807811</v>
      </c>
      <c r="BO254" s="2" t="s">
        <v>3</v>
      </c>
      <c r="BP254" s="2">
        <v>0</v>
      </c>
      <c r="BQ254" s="2">
        <v>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109</v>
      </c>
      <c r="CA254" s="2">
        <v>61</v>
      </c>
      <c r="CB254" s="2" t="s">
        <v>3</v>
      </c>
      <c r="CC254" s="2"/>
      <c r="CD254" s="2"/>
      <c r="CE254" s="2">
        <v>30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3</v>
      </c>
      <c r="CO254" s="2">
        <v>0</v>
      </c>
      <c r="CP254" s="2">
        <f t="shared" si="176"/>
        <v>32524.799999999999</v>
      </c>
      <c r="CQ254" s="2">
        <f t="shared" si="177"/>
        <v>123.2</v>
      </c>
      <c r="CR254" s="2">
        <f t="shared" ref="CR254:CR259" si="203">(ROUND((ROUND(((ET254)*AV254*1),2)*BB254),2)+ROUND((ROUND(((AE254-(EU254))*AV254*1),2)*BS254),2))</f>
        <v>0</v>
      </c>
      <c r="CS254" s="2">
        <f t="shared" si="178"/>
        <v>0</v>
      </c>
      <c r="CT254" s="2">
        <f t="shared" si="179"/>
        <v>0</v>
      </c>
      <c r="CU254" s="2">
        <f t="shared" si="180"/>
        <v>0</v>
      </c>
      <c r="CV254" s="2">
        <f t="shared" si="181"/>
        <v>0</v>
      </c>
      <c r="CW254" s="2">
        <f t="shared" si="182"/>
        <v>0</v>
      </c>
      <c r="CX254" s="2">
        <f t="shared" si="183"/>
        <v>0</v>
      </c>
      <c r="CY254" s="2">
        <f t="shared" si="184"/>
        <v>0</v>
      </c>
      <c r="CZ254" s="2">
        <f t="shared" si="185"/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1003</v>
      </c>
      <c r="DV254" s="2" t="s">
        <v>36</v>
      </c>
      <c r="DW254" s="2" t="s">
        <v>36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58807897</v>
      </c>
      <c r="EF254" s="2">
        <v>30</v>
      </c>
      <c r="EG254" s="2" t="s">
        <v>29</v>
      </c>
      <c r="EH254" s="2">
        <v>0</v>
      </c>
      <c r="EI254" s="2" t="s">
        <v>3</v>
      </c>
      <c r="EJ254" s="2">
        <v>1</v>
      </c>
      <c r="EK254" s="2">
        <v>21</v>
      </c>
      <c r="EL254" s="2" t="s">
        <v>30</v>
      </c>
      <c r="EM254" s="2" t="s">
        <v>31</v>
      </c>
      <c r="EN254" s="2"/>
      <c r="EO254" s="2" t="s">
        <v>3</v>
      </c>
      <c r="EP254" s="2"/>
      <c r="EQ254" s="2">
        <v>0</v>
      </c>
      <c r="ER254" s="2">
        <v>123.2</v>
      </c>
      <c r="ES254" s="2">
        <v>123.2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109</v>
      </c>
      <c r="FY254" s="2">
        <v>61</v>
      </c>
      <c r="FZ254" s="2"/>
      <c r="GA254" s="2" t="s">
        <v>3</v>
      </c>
      <c r="GB254" s="2"/>
      <c r="GC254" s="2"/>
      <c r="GD254" s="2">
        <v>1</v>
      </c>
      <c r="GE254" s="2"/>
      <c r="GF254" s="2">
        <v>-1698903675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186"/>
        <v>0</v>
      </c>
      <c r="GM254" s="2">
        <f t="shared" si="187"/>
        <v>32524.799999999999</v>
      </c>
      <c r="GN254" s="2">
        <f t="shared" si="188"/>
        <v>32524.799999999999</v>
      </c>
      <c r="GO254" s="2">
        <f t="shared" si="189"/>
        <v>0</v>
      </c>
      <c r="GP254" s="2">
        <f t="shared" si="190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191"/>
        <v>0</v>
      </c>
      <c r="GW254" s="2">
        <v>1</v>
      </c>
      <c r="GX254" s="2">
        <f t="shared" si="192"/>
        <v>0</v>
      </c>
      <c r="GY254" s="2"/>
      <c r="GZ254" s="2"/>
      <c r="HA254" s="2">
        <v>0</v>
      </c>
      <c r="HB254" s="2">
        <v>0</v>
      </c>
      <c r="HC254" s="2">
        <f t="shared" si="193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>
        <v>18</v>
      </c>
      <c r="B255">
        <v>1</v>
      </c>
      <c r="C255">
        <v>237</v>
      </c>
      <c r="E255" t="s">
        <v>228</v>
      </c>
      <c r="F255" t="s">
        <v>58</v>
      </c>
      <c r="G255" t="s">
        <v>59</v>
      </c>
      <c r="H255" t="s">
        <v>36</v>
      </c>
      <c r="I255">
        <f>I253*J255</f>
        <v>264</v>
      </c>
      <c r="J255">
        <v>100</v>
      </c>
      <c r="K255">
        <v>100</v>
      </c>
      <c r="O255">
        <f t="shared" si="162"/>
        <v>57243.65</v>
      </c>
      <c r="P255">
        <f t="shared" si="163"/>
        <v>57243.65</v>
      </c>
      <c r="Q255">
        <f t="shared" si="199"/>
        <v>0</v>
      </c>
      <c r="R255">
        <f t="shared" si="164"/>
        <v>0</v>
      </c>
      <c r="S255">
        <f t="shared" si="165"/>
        <v>0</v>
      </c>
      <c r="T255">
        <f t="shared" si="166"/>
        <v>0</v>
      </c>
      <c r="U255">
        <f t="shared" si="167"/>
        <v>0</v>
      </c>
      <c r="V255">
        <f t="shared" si="168"/>
        <v>0</v>
      </c>
      <c r="W255">
        <f t="shared" si="169"/>
        <v>0</v>
      </c>
      <c r="X255">
        <f t="shared" si="170"/>
        <v>0</v>
      </c>
      <c r="Y255">
        <f t="shared" si="171"/>
        <v>0</v>
      </c>
      <c r="AA255">
        <v>59209200</v>
      </c>
      <c r="AB255">
        <f t="shared" si="172"/>
        <v>123.2</v>
      </c>
      <c r="AC255">
        <f t="shared" si="173"/>
        <v>123.2</v>
      </c>
      <c r="AD255">
        <f t="shared" si="200"/>
        <v>0</v>
      </c>
      <c r="AE255">
        <f t="shared" si="201"/>
        <v>0</v>
      </c>
      <c r="AF255">
        <f t="shared" si="201"/>
        <v>0</v>
      </c>
      <c r="AG255">
        <f t="shared" si="174"/>
        <v>0</v>
      </c>
      <c r="AH255">
        <f t="shared" si="202"/>
        <v>0</v>
      </c>
      <c r="AI255">
        <f t="shared" si="202"/>
        <v>0</v>
      </c>
      <c r="AJ255">
        <f t="shared" si="175"/>
        <v>0</v>
      </c>
      <c r="AK255">
        <v>123.2</v>
      </c>
      <c r="AL255">
        <v>123.2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109</v>
      </c>
      <c r="AU255">
        <v>61</v>
      </c>
      <c r="AV255">
        <v>1</v>
      </c>
      <c r="AW255">
        <v>1</v>
      </c>
      <c r="AZ255">
        <v>1</v>
      </c>
      <c r="BA255">
        <v>1</v>
      </c>
      <c r="BB255">
        <v>1</v>
      </c>
      <c r="BC255">
        <v>1.76</v>
      </c>
      <c r="BD255" t="s">
        <v>3</v>
      </c>
      <c r="BE255" t="s">
        <v>3</v>
      </c>
      <c r="BF255" t="s">
        <v>3</v>
      </c>
      <c r="BG255" t="s">
        <v>3</v>
      </c>
      <c r="BH255">
        <v>3</v>
      </c>
      <c r="BI255">
        <v>1</v>
      </c>
      <c r="BJ255" t="s">
        <v>60</v>
      </c>
      <c r="BM255">
        <v>21</v>
      </c>
      <c r="BN255">
        <v>58807811</v>
      </c>
      <c r="BO255" t="s">
        <v>58</v>
      </c>
      <c r="BP255">
        <v>1</v>
      </c>
      <c r="BQ255">
        <v>30</v>
      </c>
      <c r="BR255">
        <v>0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 t="s">
        <v>3</v>
      </c>
      <c r="BZ255">
        <v>109</v>
      </c>
      <c r="CA255">
        <v>61</v>
      </c>
      <c r="CB255" t="s">
        <v>3</v>
      </c>
      <c r="CE255">
        <v>30</v>
      </c>
      <c r="CF255">
        <v>0</v>
      </c>
      <c r="CG255">
        <v>0</v>
      </c>
      <c r="CM255">
        <v>0</v>
      </c>
      <c r="CN255" t="s">
        <v>3</v>
      </c>
      <c r="CO255">
        <v>0</v>
      </c>
      <c r="CP255">
        <f t="shared" si="176"/>
        <v>57243.65</v>
      </c>
      <c r="CQ255">
        <f t="shared" si="177"/>
        <v>216.83</v>
      </c>
      <c r="CR255">
        <f t="shared" si="203"/>
        <v>0</v>
      </c>
      <c r="CS255">
        <f t="shared" si="178"/>
        <v>0</v>
      </c>
      <c r="CT255">
        <f t="shared" si="179"/>
        <v>0</v>
      </c>
      <c r="CU255">
        <f t="shared" si="180"/>
        <v>0</v>
      </c>
      <c r="CV255">
        <f t="shared" si="181"/>
        <v>0</v>
      </c>
      <c r="CW255">
        <f t="shared" si="182"/>
        <v>0</v>
      </c>
      <c r="CX255">
        <f t="shared" si="183"/>
        <v>0</v>
      </c>
      <c r="CY255">
        <f t="shared" si="184"/>
        <v>0</v>
      </c>
      <c r="CZ255">
        <f t="shared" si="185"/>
        <v>0</v>
      </c>
      <c r="DC255" t="s">
        <v>3</v>
      </c>
      <c r="DD255" t="s">
        <v>3</v>
      </c>
      <c r="DE255" t="s">
        <v>3</v>
      </c>
      <c r="DF255" t="s">
        <v>3</v>
      </c>
      <c r="DG255" t="s">
        <v>3</v>
      </c>
      <c r="DH255" t="s">
        <v>3</v>
      </c>
      <c r="DI255" t="s">
        <v>3</v>
      </c>
      <c r="DJ255" t="s">
        <v>3</v>
      </c>
      <c r="DK255" t="s">
        <v>3</v>
      </c>
      <c r="DL255" t="s">
        <v>3</v>
      </c>
      <c r="DM255" t="s">
        <v>3</v>
      </c>
      <c r="DN255">
        <v>0</v>
      </c>
      <c r="DO255">
        <v>0</v>
      </c>
      <c r="DP255">
        <v>1</v>
      </c>
      <c r="DQ255">
        <v>1</v>
      </c>
      <c r="DU255">
        <v>1003</v>
      </c>
      <c r="DV255" t="s">
        <v>36</v>
      </c>
      <c r="DW255" t="s">
        <v>36</v>
      </c>
      <c r="DX255">
        <v>1</v>
      </c>
      <c r="DZ255" t="s">
        <v>3</v>
      </c>
      <c r="EA255" t="s">
        <v>3</v>
      </c>
      <c r="EB255" t="s">
        <v>3</v>
      </c>
      <c r="EC255" t="s">
        <v>3</v>
      </c>
      <c r="EE255">
        <v>58807897</v>
      </c>
      <c r="EF255">
        <v>30</v>
      </c>
      <c r="EG255" t="s">
        <v>29</v>
      </c>
      <c r="EH255">
        <v>0</v>
      </c>
      <c r="EI255" t="s">
        <v>3</v>
      </c>
      <c r="EJ255">
        <v>1</v>
      </c>
      <c r="EK255">
        <v>21</v>
      </c>
      <c r="EL255" t="s">
        <v>30</v>
      </c>
      <c r="EM255" t="s">
        <v>31</v>
      </c>
      <c r="EO255" t="s">
        <v>3</v>
      </c>
      <c r="EQ255">
        <v>0</v>
      </c>
      <c r="ER255">
        <v>123.2</v>
      </c>
      <c r="ES255">
        <v>123.2</v>
      </c>
      <c r="ET255">
        <v>0</v>
      </c>
      <c r="EU255">
        <v>0</v>
      </c>
      <c r="EV255">
        <v>0</v>
      </c>
      <c r="EW255">
        <v>0</v>
      </c>
      <c r="EX255">
        <v>0</v>
      </c>
      <c r="FQ255">
        <v>0</v>
      </c>
      <c r="FR255">
        <v>0</v>
      </c>
      <c r="FS255">
        <v>0</v>
      </c>
      <c r="FX255">
        <v>109</v>
      </c>
      <c r="FY255">
        <v>61</v>
      </c>
      <c r="GA255" t="s">
        <v>3</v>
      </c>
      <c r="GD255">
        <v>1</v>
      </c>
      <c r="GF255">
        <v>-1698903675</v>
      </c>
      <c r="GG255">
        <v>2</v>
      </c>
      <c r="GH255">
        <v>1</v>
      </c>
      <c r="GI255">
        <v>2</v>
      </c>
      <c r="GJ255">
        <v>0</v>
      </c>
      <c r="GK255">
        <v>0</v>
      </c>
      <c r="GL255">
        <f t="shared" si="186"/>
        <v>0</v>
      </c>
      <c r="GM255">
        <f t="shared" si="187"/>
        <v>57243.65</v>
      </c>
      <c r="GN255">
        <f t="shared" si="188"/>
        <v>57243.65</v>
      </c>
      <c r="GO255">
        <f t="shared" si="189"/>
        <v>0</v>
      </c>
      <c r="GP255">
        <f t="shared" si="190"/>
        <v>0</v>
      </c>
      <c r="GR255">
        <v>0</v>
      </c>
      <c r="GS255">
        <v>3</v>
      </c>
      <c r="GT255">
        <v>0</v>
      </c>
      <c r="GU255" t="s">
        <v>3</v>
      </c>
      <c r="GV255">
        <f t="shared" si="191"/>
        <v>0</v>
      </c>
      <c r="GW255">
        <v>1</v>
      </c>
      <c r="GX255">
        <f t="shared" si="192"/>
        <v>0</v>
      </c>
      <c r="HA255">
        <v>0</v>
      </c>
      <c r="HB255">
        <v>0</v>
      </c>
      <c r="HC255">
        <f t="shared" si="193"/>
        <v>0</v>
      </c>
      <c r="HE255" t="s">
        <v>3</v>
      </c>
      <c r="HF255" t="s">
        <v>3</v>
      </c>
      <c r="HM255" t="s">
        <v>3</v>
      </c>
      <c r="HN255" t="s">
        <v>3</v>
      </c>
      <c r="HO255" t="s">
        <v>3</v>
      </c>
      <c r="HP255" t="s">
        <v>3</v>
      </c>
      <c r="HQ255" t="s">
        <v>3</v>
      </c>
      <c r="HS255">
        <v>0</v>
      </c>
      <c r="IK255">
        <v>0</v>
      </c>
    </row>
    <row r="256" spans="1:255" x14ac:dyDescent="0.2">
      <c r="A256" s="2">
        <v>18</v>
      </c>
      <c r="B256" s="2">
        <v>1</v>
      </c>
      <c r="C256" s="2">
        <v>230</v>
      </c>
      <c r="D256" s="2"/>
      <c r="E256" s="2" t="s">
        <v>229</v>
      </c>
      <c r="F256" s="2" t="s">
        <v>62</v>
      </c>
      <c r="G256" s="2" t="s">
        <v>63</v>
      </c>
      <c r="H256" s="2" t="s">
        <v>49</v>
      </c>
      <c r="I256" s="2">
        <f>I252*J256</f>
        <v>35</v>
      </c>
      <c r="J256" s="2">
        <v>13.257575757575758</v>
      </c>
      <c r="K256" s="2">
        <v>13.2575758</v>
      </c>
      <c r="L256" s="2"/>
      <c r="M256" s="2"/>
      <c r="N256" s="2"/>
      <c r="O256" s="2">
        <f t="shared" si="162"/>
        <v>585.9</v>
      </c>
      <c r="P256" s="2">
        <f t="shared" si="163"/>
        <v>585.9</v>
      </c>
      <c r="Q256" s="2">
        <f t="shared" si="199"/>
        <v>0</v>
      </c>
      <c r="R256" s="2">
        <f t="shared" si="164"/>
        <v>0</v>
      </c>
      <c r="S256" s="2">
        <f t="shared" si="165"/>
        <v>0</v>
      </c>
      <c r="T256" s="2">
        <f t="shared" si="166"/>
        <v>0</v>
      </c>
      <c r="U256" s="2">
        <f t="shared" si="167"/>
        <v>0</v>
      </c>
      <c r="V256" s="2">
        <f t="shared" si="168"/>
        <v>0</v>
      </c>
      <c r="W256" s="2">
        <f t="shared" si="169"/>
        <v>0</v>
      </c>
      <c r="X256" s="2">
        <f t="shared" si="170"/>
        <v>0</v>
      </c>
      <c r="Y256" s="2">
        <f t="shared" si="171"/>
        <v>0</v>
      </c>
      <c r="Z256" s="2"/>
      <c r="AA256" s="2">
        <v>59209203</v>
      </c>
      <c r="AB256" s="2">
        <f t="shared" si="172"/>
        <v>16.739999999999998</v>
      </c>
      <c r="AC256" s="2">
        <f t="shared" si="173"/>
        <v>16.739999999999998</v>
      </c>
      <c r="AD256" s="2">
        <f t="shared" si="200"/>
        <v>0</v>
      </c>
      <c r="AE256" s="2">
        <f t="shared" si="201"/>
        <v>0</v>
      </c>
      <c r="AF256" s="2">
        <f t="shared" si="201"/>
        <v>0</v>
      </c>
      <c r="AG256" s="2">
        <f t="shared" si="174"/>
        <v>0</v>
      </c>
      <c r="AH256" s="2">
        <f t="shared" si="202"/>
        <v>0</v>
      </c>
      <c r="AI256" s="2">
        <f t="shared" si="202"/>
        <v>0</v>
      </c>
      <c r="AJ256" s="2">
        <f t="shared" si="175"/>
        <v>0</v>
      </c>
      <c r="AK256" s="2">
        <v>16.739999999999998</v>
      </c>
      <c r="AL256" s="2">
        <v>16.739999999999998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109</v>
      </c>
      <c r="AU256" s="2">
        <v>61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1</v>
      </c>
      <c r="BJ256" s="2" t="s">
        <v>64</v>
      </c>
      <c r="BK256" s="2"/>
      <c r="BL256" s="2"/>
      <c r="BM256" s="2">
        <v>21</v>
      </c>
      <c r="BN256" s="2">
        <v>58807811</v>
      </c>
      <c r="BO256" s="2" t="s">
        <v>3</v>
      </c>
      <c r="BP256" s="2">
        <v>0</v>
      </c>
      <c r="BQ256" s="2">
        <v>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109</v>
      </c>
      <c r="CA256" s="2">
        <v>61</v>
      </c>
      <c r="CB256" s="2" t="s">
        <v>3</v>
      </c>
      <c r="CC256" s="2"/>
      <c r="CD256" s="2"/>
      <c r="CE256" s="2">
        <v>30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3</v>
      </c>
      <c r="CO256" s="2">
        <v>0</v>
      </c>
      <c r="CP256" s="2">
        <f t="shared" si="176"/>
        <v>585.9</v>
      </c>
      <c r="CQ256" s="2">
        <f t="shared" si="177"/>
        <v>16.739999999999998</v>
      </c>
      <c r="CR256" s="2">
        <f t="shared" si="203"/>
        <v>0</v>
      </c>
      <c r="CS256" s="2">
        <f t="shared" si="178"/>
        <v>0</v>
      </c>
      <c r="CT256" s="2">
        <f t="shared" si="179"/>
        <v>0</v>
      </c>
      <c r="CU256" s="2">
        <f t="shared" si="180"/>
        <v>0</v>
      </c>
      <c r="CV256" s="2">
        <f t="shared" si="181"/>
        <v>0</v>
      </c>
      <c r="CW256" s="2">
        <f t="shared" si="182"/>
        <v>0</v>
      </c>
      <c r="CX256" s="2">
        <f t="shared" si="183"/>
        <v>0</v>
      </c>
      <c r="CY256" s="2">
        <f t="shared" si="184"/>
        <v>0</v>
      </c>
      <c r="CZ256" s="2">
        <f t="shared" si="185"/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1010</v>
      </c>
      <c r="DV256" s="2" t="s">
        <v>49</v>
      </c>
      <c r="DW256" s="2" t="s">
        <v>49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58807897</v>
      </c>
      <c r="EF256" s="2">
        <v>30</v>
      </c>
      <c r="EG256" s="2" t="s">
        <v>29</v>
      </c>
      <c r="EH256" s="2">
        <v>0</v>
      </c>
      <c r="EI256" s="2" t="s">
        <v>3</v>
      </c>
      <c r="EJ256" s="2">
        <v>1</v>
      </c>
      <c r="EK256" s="2">
        <v>21</v>
      </c>
      <c r="EL256" s="2" t="s">
        <v>30</v>
      </c>
      <c r="EM256" s="2" t="s">
        <v>31</v>
      </c>
      <c r="EN256" s="2"/>
      <c r="EO256" s="2" t="s">
        <v>3</v>
      </c>
      <c r="EP256" s="2"/>
      <c r="EQ256" s="2">
        <v>0</v>
      </c>
      <c r="ER256" s="2">
        <v>16.739999999999998</v>
      </c>
      <c r="ES256" s="2">
        <v>16.739999999999998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109</v>
      </c>
      <c r="FY256" s="2">
        <v>61</v>
      </c>
      <c r="FZ256" s="2"/>
      <c r="GA256" s="2" t="s">
        <v>3</v>
      </c>
      <c r="GB256" s="2"/>
      <c r="GC256" s="2"/>
      <c r="GD256" s="2">
        <v>1</v>
      </c>
      <c r="GE256" s="2"/>
      <c r="GF256" s="2">
        <v>1223095212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186"/>
        <v>0</v>
      </c>
      <c r="GM256" s="2">
        <f t="shared" si="187"/>
        <v>585.9</v>
      </c>
      <c r="GN256" s="2">
        <f t="shared" si="188"/>
        <v>585.9</v>
      </c>
      <c r="GO256" s="2">
        <f t="shared" si="189"/>
        <v>0</v>
      </c>
      <c r="GP256" s="2">
        <f t="shared" si="190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191"/>
        <v>0</v>
      </c>
      <c r="GW256" s="2">
        <v>1</v>
      </c>
      <c r="GX256" s="2">
        <f t="shared" si="192"/>
        <v>0</v>
      </c>
      <c r="GY256" s="2"/>
      <c r="GZ256" s="2"/>
      <c r="HA256" s="2">
        <v>0</v>
      </c>
      <c r="HB256" s="2">
        <v>0</v>
      </c>
      <c r="HC256" s="2">
        <f t="shared" si="193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">
      <c r="A257">
        <v>18</v>
      </c>
      <c r="B257">
        <v>1</v>
      </c>
      <c r="C257">
        <v>239</v>
      </c>
      <c r="E257" t="s">
        <v>229</v>
      </c>
      <c r="F257" t="s">
        <v>62</v>
      </c>
      <c r="G257" t="s">
        <v>63</v>
      </c>
      <c r="H257" t="s">
        <v>49</v>
      </c>
      <c r="I257">
        <f>I253*J257</f>
        <v>35</v>
      </c>
      <c r="J257">
        <v>13.257575757575758</v>
      </c>
      <c r="K257">
        <v>13.2575758</v>
      </c>
      <c r="O257">
        <f t="shared" si="162"/>
        <v>2056.5100000000002</v>
      </c>
      <c r="P257">
        <f t="shared" si="163"/>
        <v>2056.5100000000002</v>
      </c>
      <c r="Q257">
        <f t="shared" si="199"/>
        <v>0</v>
      </c>
      <c r="R257">
        <f t="shared" si="164"/>
        <v>0</v>
      </c>
      <c r="S257">
        <f t="shared" si="165"/>
        <v>0</v>
      </c>
      <c r="T257">
        <f t="shared" si="166"/>
        <v>0</v>
      </c>
      <c r="U257">
        <f t="shared" si="167"/>
        <v>0</v>
      </c>
      <c r="V257">
        <f t="shared" si="168"/>
        <v>0</v>
      </c>
      <c r="W257">
        <f t="shared" si="169"/>
        <v>0</v>
      </c>
      <c r="X257">
        <f t="shared" si="170"/>
        <v>0</v>
      </c>
      <c r="Y257">
        <f t="shared" si="171"/>
        <v>0</v>
      </c>
      <c r="AA257">
        <v>59209200</v>
      </c>
      <c r="AB257">
        <f t="shared" si="172"/>
        <v>16.739999999999998</v>
      </c>
      <c r="AC257">
        <f t="shared" si="173"/>
        <v>16.739999999999998</v>
      </c>
      <c r="AD257">
        <f t="shared" si="200"/>
        <v>0</v>
      </c>
      <c r="AE257">
        <f t="shared" si="201"/>
        <v>0</v>
      </c>
      <c r="AF257">
        <f t="shared" si="201"/>
        <v>0</v>
      </c>
      <c r="AG257">
        <f t="shared" si="174"/>
        <v>0</v>
      </c>
      <c r="AH257">
        <f t="shared" si="202"/>
        <v>0</v>
      </c>
      <c r="AI257">
        <f t="shared" si="202"/>
        <v>0</v>
      </c>
      <c r="AJ257">
        <f t="shared" si="175"/>
        <v>0</v>
      </c>
      <c r="AK257">
        <v>16.739999999999998</v>
      </c>
      <c r="AL257">
        <v>16.739999999999998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109</v>
      </c>
      <c r="AU257">
        <v>61</v>
      </c>
      <c r="AV257">
        <v>1</v>
      </c>
      <c r="AW257">
        <v>1</v>
      </c>
      <c r="AZ257">
        <v>1</v>
      </c>
      <c r="BA257">
        <v>1</v>
      </c>
      <c r="BB257">
        <v>1</v>
      </c>
      <c r="BC257">
        <v>3.51</v>
      </c>
      <c r="BD257" t="s">
        <v>3</v>
      </c>
      <c r="BE257" t="s">
        <v>3</v>
      </c>
      <c r="BF257" t="s">
        <v>3</v>
      </c>
      <c r="BG257" t="s">
        <v>3</v>
      </c>
      <c r="BH257">
        <v>3</v>
      </c>
      <c r="BI257">
        <v>1</v>
      </c>
      <c r="BJ257" t="s">
        <v>64</v>
      </c>
      <c r="BM257">
        <v>21</v>
      </c>
      <c r="BN257">
        <v>58807811</v>
      </c>
      <c r="BO257" t="s">
        <v>62</v>
      </c>
      <c r="BP257">
        <v>1</v>
      </c>
      <c r="BQ257">
        <v>30</v>
      </c>
      <c r="BR257">
        <v>0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 t="s">
        <v>3</v>
      </c>
      <c r="BZ257">
        <v>109</v>
      </c>
      <c r="CA257">
        <v>61</v>
      </c>
      <c r="CB257" t="s">
        <v>3</v>
      </c>
      <c r="CE257">
        <v>30</v>
      </c>
      <c r="CF257">
        <v>0</v>
      </c>
      <c r="CG257">
        <v>0</v>
      </c>
      <c r="CM257">
        <v>0</v>
      </c>
      <c r="CN257" t="s">
        <v>3</v>
      </c>
      <c r="CO257">
        <v>0</v>
      </c>
      <c r="CP257">
        <f t="shared" si="176"/>
        <v>2056.5100000000002</v>
      </c>
      <c r="CQ257">
        <f t="shared" si="177"/>
        <v>58.76</v>
      </c>
      <c r="CR257">
        <f t="shared" si="203"/>
        <v>0</v>
      </c>
      <c r="CS257">
        <f t="shared" si="178"/>
        <v>0</v>
      </c>
      <c r="CT257">
        <f t="shared" si="179"/>
        <v>0</v>
      </c>
      <c r="CU257">
        <f t="shared" si="180"/>
        <v>0</v>
      </c>
      <c r="CV257">
        <f t="shared" si="181"/>
        <v>0</v>
      </c>
      <c r="CW257">
        <f t="shared" si="182"/>
        <v>0</v>
      </c>
      <c r="CX257">
        <f t="shared" si="183"/>
        <v>0</v>
      </c>
      <c r="CY257">
        <f t="shared" si="184"/>
        <v>0</v>
      </c>
      <c r="CZ257">
        <f t="shared" si="185"/>
        <v>0</v>
      </c>
      <c r="DC257" t="s">
        <v>3</v>
      </c>
      <c r="DD257" t="s">
        <v>3</v>
      </c>
      <c r="DE257" t="s">
        <v>3</v>
      </c>
      <c r="DF257" t="s">
        <v>3</v>
      </c>
      <c r="DG257" t="s">
        <v>3</v>
      </c>
      <c r="DH257" t="s">
        <v>3</v>
      </c>
      <c r="DI257" t="s">
        <v>3</v>
      </c>
      <c r="DJ257" t="s">
        <v>3</v>
      </c>
      <c r="DK257" t="s">
        <v>3</v>
      </c>
      <c r="DL257" t="s">
        <v>3</v>
      </c>
      <c r="DM257" t="s">
        <v>3</v>
      </c>
      <c r="DN257">
        <v>0</v>
      </c>
      <c r="DO257">
        <v>0</v>
      </c>
      <c r="DP257">
        <v>1</v>
      </c>
      <c r="DQ257">
        <v>1</v>
      </c>
      <c r="DU257">
        <v>1010</v>
      </c>
      <c r="DV257" t="s">
        <v>49</v>
      </c>
      <c r="DW257" t="s">
        <v>49</v>
      </c>
      <c r="DX257">
        <v>1</v>
      </c>
      <c r="DZ257" t="s">
        <v>3</v>
      </c>
      <c r="EA257" t="s">
        <v>3</v>
      </c>
      <c r="EB257" t="s">
        <v>3</v>
      </c>
      <c r="EC257" t="s">
        <v>3</v>
      </c>
      <c r="EE257">
        <v>58807897</v>
      </c>
      <c r="EF257">
        <v>30</v>
      </c>
      <c r="EG257" t="s">
        <v>29</v>
      </c>
      <c r="EH257">
        <v>0</v>
      </c>
      <c r="EI257" t="s">
        <v>3</v>
      </c>
      <c r="EJ257">
        <v>1</v>
      </c>
      <c r="EK257">
        <v>21</v>
      </c>
      <c r="EL257" t="s">
        <v>30</v>
      </c>
      <c r="EM257" t="s">
        <v>31</v>
      </c>
      <c r="EO257" t="s">
        <v>3</v>
      </c>
      <c r="EQ257">
        <v>0</v>
      </c>
      <c r="ER257">
        <v>16.739999999999998</v>
      </c>
      <c r="ES257">
        <v>16.739999999999998</v>
      </c>
      <c r="ET257">
        <v>0</v>
      </c>
      <c r="EU257">
        <v>0</v>
      </c>
      <c r="EV257">
        <v>0</v>
      </c>
      <c r="EW257">
        <v>0</v>
      </c>
      <c r="EX257">
        <v>0</v>
      </c>
      <c r="FQ257">
        <v>0</v>
      </c>
      <c r="FR257">
        <v>0</v>
      </c>
      <c r="FS257">
        <v>0</v>
      </c>
      <c r="FX257">
        <v>109</v>
      </c>
      <c r="FY257">
        <v>61</v>
      </c>
      <c r="GA257" t="s">
        <v>3</v>
      </c>
      <c r="GD257">
        <v>1</v>
      </c>
      <c r="GF257">
        <v>1223095212</v>
      </c>
      <c r="GG257">
        <v>2</v>
      </c>
      <c r="GH257">
        <v>1</v>
      </c>
      <c r="GI257">
        <v>2</v>
      </c>
      <c r="GJ257">
        <v>0</v>
      </c>
      <c r="GK257">
        <v>0</v>
      </c>
      <c r="GL257">
        <f t="shared" si="186"/>
        <v>0</v>
      </c>
      <c r="GM257">
        <f t="shared" si="187"/>
        <v>2056.5100000000002</v>
      </c>
      <c r="GN257">
        <f t="shared" si="188"/>
        <v>2056.5100000000002</v>
      </c>
      <c r="GO257">
        <f t="shared" si="189"/>
        <v>0</v>
      </c>
      <c r="GP257">
        <f t="shared" si="190"/>
        <v>0</v>
      </c>
      <c r="GR257">
        <v>0</v>
      </c>
      <c r="GS257">
        <v>3</v>
      </c>
      <c r="GT257">
        <v>0</v>
      </c>
      <c r="GU257" t="s">
        <v>3</v>
      </c>
      <c r="GV257">
        <f t="shared" si="191"/>
        <v>0</v>
      </c>
      <c r="GW257">
        <v>1</v>
      </c>
      <c r="GX257">
        <f t="shared" si="192"/>
        <v>0</v>
      </c>
      <c r="HA257">
        <v>0</v>
      </c>
      <c r="HB257">
        <v>0</v>
      </c>
      <c r="HC257">
        <f t="shared" si="193"/>
        <v>0</v>
      </c>
      <c r="HE257" t="s">
        <v>3</v>
      </c>
      <c r="HF257" t="s">
        <v>3</v>
      </c>
      <c r="HM257" t="s">
        <v>3</v>
      </c>
      <c r="HN257" t="s">
        <v>3</v>
      </c>
      <c r="HO257" t="s">
        <v>3</v>
      </c>
      <c r="HP257" t="s">
        <v>3</v>
      </c>
      <c r="HQ257" t="s">
        <v>3</v>
      </c>
      <c r="HS257">
        <v>0</v>
      </c>
      <c r="IK257">
        <v>0</v>
      </c>
    </row>
    <row r="258" spans="1:255" x14ac:dyDescent="0.2">
      <c r="A258" s="2">
        <v>18</v>
      </c>
      <c r="B258" s="2">
        <v>1</v>
      </c>
      <c r="C258" s="2">
        <v>231</v>
      </c>
      <c r="D258" s="2"/>
      <c r="E258" s="2" t="s">
        <v>230</v>
      </c>
      <c r="F258" s="2" t="s">
        <v>62</v>
      </c>
      <c r="G258" s="2" t="s">
        <v>66</v>
      </c>
      <c r="H258" s="2" t="s">
        <v>49</v>
      </c>
      <c r="I258" s="2">
        <f>I252*J258</f>
        <v>13</v>
      </c>
      <c r="J258" s="2">
        <v>4.9242424242424239</v>
      </c>
      <c r="K258" s="2">
        <v>4.9242423999999998</v>
      </c>
      <c r="L258" s="2"/>
      <c r="M258" s="2"/>
      <c r="N258" s="2"/>
      <c r="O258" s="2">
        <f t="shared" si="162"/>
        <v>217.62</v>
      </c>
      <c r="P258" s="2">
        <f t="shared" si="163"/>
        <v>217.62</v>
      </c>
      <c r="Q258" s="2">
        <f t="shared" si="199"/>
        <v>0</v>
      </c>
      <c r="R258" s="2">
        <f t="shared" si="164"/>
        <v>0</v>
      </c>
      <c r="S258" s="2">
        <f t="shared" si="165"/>
        <v>0</v>
      </c>
      <c r="T258" s="2">
        <f t="shared" si="166"/>
        <v>0</v>
      </c>
      <c r="U258" s="2">
        <f t="shared" si="167"/>
        <v>0</v>
      </c>
      <c r="V258" s="2">
        <f t="shared" si="168"/>
        <v>0</v>
      </c>
      <c r="W258" s="2">
        <f t="shared" si="169"/>
        <v>0</v>
      </c>
      <c r="X258" s="2">
        <f t="shared" si="170"/>
        <v>0</v>
      </c>
      <c r="Y258" s="2">
        <f t="shared" si="171"/>
        <v>0</v>
      </c>
      <c r="Z258" s="2"/>
      <c r="AA258" s="2">
        <v>59209203</v>
      </c>
      <c r="AB258" s="2">
        <f t="shared" si="172"/>
        <v>16.739999999999998</v>
      </c>
      <c r="AC258" s="2">
        <f t="shared" si="173"/>
        <v>16.739999999999998</v>
      </c>
      <c r="AD258" s="2">
        <f t="shared" si="200"/>
        <v>0</v>
      </c>
      <c r="AE258" s="2">
        <f t="shared" si="201"/>
        <v>0</v>
      </c>
      <c r="AF258" s="2">
        <f t="shared" si="201"/>
        <v>0</v>
      </c>
      <c r="AG258" s="2">
        <f t="shared" si="174"/>
        <v>0</v>
      </c>
      <c r="AH258" s="2">
        <f t="shared" si="202"/>
        <v>0</v>
      </c>
      <c r="AI258" s="2">
        <f t="shared" si="202"/>
        <v>0</v>
      </c>
      <c r="AJ258" s="2">
        <f t="shared" si="175"/>
        <v>0</v>
      </c>
      <c r="AK258" s="2">
        <v>16.739999999999998</v>
      </c>
      <c r="AL258" s="2">
        <v>16.739999999999998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109</v>
      </c>
      <c r="AU258" s="2">
        <v>61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1</v>
      </c>
      <c r="BJ258" s="2" t="s">
        <v>64</v>
      </c>
      <c r="BK258" s="2"/>
      <c r="BL258" s="2"/>
      <c r="BM258" s="2">
        <v>21</v>
      </c>
      <c r="BN258" s="2">
        <v>58807811</v>
      </c>
      <c r="BO258" s="2" t="s">
        <v>3</v>
      </c>
      <c r="BP258" s="2">
        <v>0</v>
      </c>
      <c r="BQ258" s="2">
        <v>30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109</v>
      </c>
      <c r="CA258" s="2">
        <v>61</v>
      </c>
      <c r="CB258" s="2" t="s">
        <v>3</v>
      </c>
      <c r="CC258" s="2"/>
      <c r="CD258" s="2"/>
      <c r="CE258" s="2">
        <v>30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3</v>
      </c>
      <c r="CO258" s="2">
        <v>0</v>
      </c>
      <c r="CP258" s="2">
        <f t="shared" si="176"/>
        <v>217.62</v>
      </c>
      <c r="CQ258" s="2">
        <f t="shared" si="177"/>
        <v>16.739999999999998</v>
      </c>
      <c r="CR258" s="2">
        <f t="shared" si="203"/>
        <v>0</v>
      </c>
      <c r="CS258" s="2">
        <f t="shared" si="178"/>
        <v>0</v>
      </c>
      <c r="CT258" s="2">
        <f t="shared" si="179"/>
        <v>0</v>
      </c>
      <c r="CU258" s="2">
        <f t="shared" si="180"/>
        <v>0</v>
      </c>
      <c r="CV258" s="2">
        <f t="shared" si="181"/>
        <v>0</v>
      </c>
      <c r="CW258" s="2">
        <f t="shared" si="182"/>
        <v>0</v>
      </c>
      <c r="CX258" s="2">
        <f t="shared" si="183"/>
        <v>0</v>
      </c>
      <c r="CY258" s="2">
        <f t="shared" si="184"/>
        <v>0</v>
      </c>
      <c r="CZ258" s="2">
        <f t="shared" si="185"/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1010</v>
      </c>
      <c r="DV258" s="2" t="s">
        <v>49</v>
      </c>
      <c r="DW258" s="2" t="s">
        <v>49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58807897</v>
      </c>
      <c r="EF258" s="2">
        <v>30</v>
      </c>
      <c r="EG258" s="2" t="s">
        <v>29</v>
      </c>
      <c r="EH258" s="2">
        <v>0</v>
      </c>
      <c r="EI258" s="2" t="s">
        <v>3</v>
      </c>
      <c r="EJ258" s="2">
        <v>1</v>
      </c>
      <c r="EK258" s="2">
        <v>21</v>
      </c>
      <c r="EL258" s="2" t="s">
        <v>30</v>
      </c>
      <c r="EM258" s="2" t="s">
        <v>31</v>
      </c>
      <c r="EN258" s="2"/>
      <c r="EO258" s="2" t="s">
        <v>3</v>
      </c>
      <c r="EP258" s="2"/>
      <c r="EQ258" s="2">
        <v>0</v>
      </c>
      <c r="ER258" s="2">
        <v>16.739999999999998</v>
      </c>
      <c r="ES258" s="2">
        <v>16.739999999999998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109</v>
      </c>
      <c r="FY258" s="2">
        <v>61</v>
      </c>
      <c r="FZ258" s="2"/>
      <c r="GA258" s="2" t="s">
        <v>3</v>
      </c>
      <c r="GB258" s="2"/>
      <c r="GC258" s="2"/>
      <c r="GD258" s="2">
        <v>1</v>
      </c>
      <c r="GE258" s="2"/>
      <c r="GF258" s="2">
        <v>491549712</v>
      </c>
      <c r="GG258" s="2">
        <v>2</v>
      </c>
      <c r="GH258" s="2">
        <v>1</v>
      </c>
      <c r="GI258" s="2">
        <v>-2</v>
      </c>
      <c r="GJ258" s="2">
        <v>0</v>
      </c>
      <c r="GK258" s="2">
        <v>0</v>
      </c>
      <c r="GL258" s="2">
        <f t="shared" si="186"/>
        <v>0</v>
      </c>
      <c r="GM258" s="2">
        <f t="shared" si="187"/>
        <v>217.62</v>
      </c>
      <c r="GN258" s="2">
        <f t="shared" si="188"/>
        <v>217.62</v>
      </c>
      <c r="GO258" s="2">
        <f t="shared" si="189"/>
        <v>0</v>
      </c>
      <c r="GP258" s="2">
        <f t="shared" si="190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191"/>
        <v>0</v>
      </c>
      <c r="GW258" s="2">
        <v>1</v>
      </c>
      <c r="GX258" s="2">
        <f t="shared" si="192"/>
        <v>0</v>
      </c>
      <c r="GY258" s="2"/>
      <c r="GZ258" s="2"/>
      <c r="HA258" s="2">
        <v>0</v>
      </c>
      <c r="HB258" s="2">
        <v>0</v>
      </c>
      <c r="HC258" s="2">
        <f t="shared" si="193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">
      <c r="A259">
        <v>18</v>
      </c>
      <c r="B259">
        <v>1</v>
      </c>
      <c r="C259">
        <v>240</v>
      </c>
      <c r="E259" t="s">
        <v>230</v>
      </c>
      <c r="F259" t="s">
        <v>62</v>
      </c>
      <c r="G259" t="s">
        <v>66</v>
      </c>
      <c r="H259" t="s">
        <v>49</v>
      </c>
      <c r="I259">
        <f>I253*J259</f>
        <v>13</v>
      </c>
      <c r="J259">
        <v>4.9242424242424239</v>
      </c>
      <c r="K259">
        <v>4.9242423999999998</v>
      </c>
      <c r="O259">
        <f t="shared" si="162"/>
        <v>763.85</v>
      </c>
      <c r="P259">
        <f t="shared" si="163"/>
        <v>763.85</v>
      </c>
      <c r="Q259">
        <f t="shared" si="199"/>
        <v>0</v>
      </c>
      <c r="R259">
        <f t="shared" si="164"/>
        <v>0</v>
      </c>
      <c r="S259">
        <f t="shared" si="165"/>
        <v>0</v>
      </c>
      <c r="T259">
        <f t="shared" si="166"/>
        <v>0</v>
      </c>
      <c r="U259">
        <f t="shared" si="167"/>
        <v>0</v>
      </c>
      <c r="V259">
        <f t="shared" si="168"/>
        <v>0</v>
      </c>
      <c r="W259">
        <f t="shared" si="169"/>
        <v>0</v>
      </c>
      <c r="X259">
        <f t="shared" si="170"/>
        <v>0</v>
      </c>
      <c r="Y259">
        <f t="shared" si="171"/>
        <v>0</v>
      </c>
      <c r="AA259">
        <v>59209200</v>
      </c>
      <c r="AB259">
        <f t="shared" si="172"/>
        <v>16.739999999999998</v>
      </c>
      <c r="AC259">
        <f t="shared" si="173"/>
        <v>16.739999999999998</v>
      </c>
      <c r="AD259">
        <f t="shared" si="200"/>
        <v>0</v>
      </c>
      <c r="AE259">
        <f t="shared" si="201"/>
        <v>0</v>
      </c>
      <c r="AF259">
        <f t="shared" si="201"/>
        <v>0</v>
      </c>
      <c r="AG259">
        <f t="shared" si="174"/>
        <v>0</v>
      </c>
      <c r="AH259">
        <f t="shared" si="202"/>
        <v>0</v>
      </c>
      <c r="AI259">
        <f t="shared" si="202"/>
        <v>0</v>
      </c>
      <c r="AJ259">
        <f t="shared" si="175"/>
        <v>0</v>
      </c>
      <c r="AK259">
        <v>16.739999999999998</v>
      </c>
      <c r="AL259">
        <v>16.739999999999998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109</v>
      </c>
      <c r="AU259">
        <v>61</v>
      </c>
      <c r="AV259">
        <v>1</v>
      </c>
      <c r="AW259">
        <v>1</v>
      </c>
      <c r="AZ259">
        <v>1</v>
      </c>
      <c r="BA259">
        <v>1</v>
      </c>
      <c r="BB259">
        <v>1</v>
      </c>
      <c r="BC259">
        <v>3.51</v>
      </c>
      <c r="BD259" t="s">
        <v>3</v>
      </c>
      <c r="BE259" t="s">
        <v>3</v>
      </c>
      <c r="BF259" t="s">
        <v>3</v>
      </c>
      <c r="BG259" t="s">
        <v>3</v>
      </c>
      <c r="BH259">
        <v>3</v>
      </c>
      <c r="BI259">
        <v>1</v>
      </c>
      <c r="BJ259" t="s">
        <v>64</v>
      </c>
      <c r="BM259">
        <v>21</v>
      </c>
      <c r="BN259">
        <v>58807811</v>
      </c>
      <c r="BO259" t="s">
        <v>62</v>
      </c>
      <c r="BP259">
        <v>1</v>
      </c>
      <c r="BQ259">
        <v>30</v>
      </c>
      <c r="BR259">
        <v>0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 t="s">
        <v>3</v>
      </c>
      <c r="BZ259">
        <v>109</v>
      </c>
      <c r="CA259">
        <v>61</v>
      </c>
      <c r="CB259" t="s">
        <v>3</v>
      </c>
      <c r="CE259">
        <v>30</v>
      </c>
      <c r="CF259">
        <v>0</v>
      </c>
      <c r="CG259">
        <v>0</v>
      </c>
      <c r="CM259">
        <v>0</v>
      </c>
      <c r="CN259" t="s">
        <v>3</v>
      </c>
      <c r="CO259">
        <v>0</v>
      </c>
      <c r="CP259">
        <f t="shared" si="176"/>
        <v>763.85</v>
      </c>
      <c r="CQ259">
        <f t="shared" si="177"/>
        <v>58.76</v>
      </c>
      <c r="CR259">
        <f t="shared" si="203"/>
        <v>0</v>
      </c>
      <c r="CS259">
        <f t="shared" si="178"/>
        <v>0</v>
      </c>
      <c r="CT259">
        <f t="shared" si="179"/>
        <v>0</v>
      </c>
      <c r="CU259">
        <f t="shared" si="180"/>
        <v>0</v>
      </c>
      <c r="CV259">
        <f t="shared" si="181"/>
        <v>0</v>
      </c>
      <c r="CW259">
        <f t="shared" si="182"/>
        <v>0</v>
      </c>
      <c r="CX259">
        <f t="shared" si="183"/>
        <v>0</v>
      </c>
      <c r="CY259">
        <f t="shared" si="184"/>
        <v>0</v>
      </c>
      <c r="CZ259">
        <f t="shared" si="185"/>
        <v>0</v>
      </c>
      <c r="DC259" t="s">
        <v>3</v>
      </c>
      <c r="DD259" t="s">
        <v>3</v>
      </c>
      <c r="DE259" t="s">
        <v>3</v>
      </c>
      <c r="DF259" t="s">
        <v>3</v>
      </c>
      <c r="DG259" t="s">
        <v>3</v>
      </c>
      <c r="DH259" t="s">
        <v>3</v>
      </c>
      <c r="DI259" t="s">
        <v>3</v>
      </c>
      <c r="DJ259" t="s">
        <v>3</v>
      </c>
      <c r="DK259" t="s">
        <v>3</v>
      </c>
      <c r="DL259" t="s">
        <v>3</v>
      </c>
      <c r="DM259" t="s">
        <v>3</v>
      </c>
      <c r="DN259">
        <v>0</v>
      </c>
      <c r="DO259">
        <v>0</v>
      </c>
      <c r="DP259">
        <v>1</v>
      </c>
      <c r="DQ259">
        <v>1</v>
      </c>
      <c r="DU259">
        <v>1010</v>
      </c>
      <c r="DV259" t="s">
        <v>49</v>
      </c>
      <c r="DW259" t="s">
        <v>49</v>
      </c>
      <c r="DX259">
        <v>1</v>
      </c>
      <c r="DZ259" t="s">
        <v>3</v>
      </c>
      <c r="EA259" t="s">
        <v>3</v>
      </c>
      <c r="EB259" t="s">
        <v>3</v>
      </c>
      <c r="EC259" t="s">
        <v>3</v>
      </c>
      <c r="EE259">
        <v>58807897</v>
      </c>
      <c r="EF259">
        <v>30</v>
      </c>
      <c r="EG259" t="s">
        <v>29</v>
      </c>
      <c r="EH259">
        <v>0</v>
      </c>
      <c r="EI259" t="s">
        <v>3</v>
      </c>
      <c r="EJ259">
        <v>1</v>
      </c>
      <c r="EK259">
        <v>21</v>
      </c>
      <c r="EL259" t="s">
        <v>30</v>
      </c>
      <c r="EM259" t="s">
        <v>31</v>
      </c>
      <c r="EO259" t="s">
        <v>3</v>
      </c>
      <c r="EQ259">
        <v>0</v>
      </c>
      <c r="ER259">
        <v>16.739999999999998</v>
      </c>
      <c r="ES259">
        <v>16.739999999999998</v>
      </c>
      <c r="ET259">
        <v>0</v>
      </c>
      <c r="EU259">
        <v>0</v>
      </c>
      <c r="EV259">
        <v>0</v>
      </c>
      <c r="EW259">
        <v>0</v>
      </c>
      <c r="EX259">
        <v>0</v>
      </c>
      <c r="FQ259">
        <v>0</v>
      </c>
      <c r="FR259">
        <v>0</v>
      </c>
      <c r="FS259">
        <v>0</v>
      </c>
      <c r="FX259">
        <v>109</v>
      </c>
      <c r="FY259">
        <v>61</v>
      </c>
      <c r="GA259" t="s">
        <v>3</v>
      </c>
      <c r="GD259">
        <v>1</v>
      </c>
      <c r="GF259">
        <v>491549712</v>
      </c>
      <c r="GG259">
        <v>2</v>
      </c>
      <c r="GH259">
        <v>1</v>
      </c>
      <c r="GI259">
        <v>2</v>
      </c>
      <c r="GJ259">
        <v>0</v>
      </c>
      <c r="GK259">
        <v>0</v>
      </c>
      <c r="GL259">
        <f t="shared" si="186"/>
        <v>0</v>
      </c>
      <c r="GM259">
        <f t="shared" si="187"/>
        <v>763.85</v>
      </c>
      <c r="GN259">
        <f t="shared" si="188"/>
        <v>763.85</v>
      </c>
      <c r="GO259">
        <f t="shared" si="189"/>
        <v>0</v>
      </c>
      <c r="GP259">
        <f t="shared" si="190"/>
        <v>0</v>
      </c>
      <c r="GR259">
        <v>0</v>
      </c>
      <c r="GS259">
        <v>3</v>
      </c>
      <c r="GT259">
        <v>0</v>
      </c>
      <c r="GU259" t="s">
        <v>3</v>
      </c>
      <c r="GV259">
        <f t="shared" si="191"/>
        <v>0</v>
      </c>
      <c r="GW259">
        <v>1</v>
      </c>
      <c r="GX259">
        <f t="shared" si="192"/>
        <v>0</v>
      </c>
      <c r="HA259">
        <v>0</v>
      </c>
      <c r="HB259">
        <v>0</v>
      </c>
      <c r="HC259">
        <f t="shared" si="193"/>
        <v>0</v>
      </c>
      <c r="HE259" t="s">
        <v>3</v>
      </c>
      <c r="HF259" t="s">
        <v>3</v>
      </c>
      <c r="HM259" t="s">
        <v>3</v>
      </c>
      <c r="HN259" t="s">
        <v>3</v>
      </c>
      <c r="HO259" t="s">
        <v>3</v>
      </c>
      <c r="HP259" t="s">
        <v>3</v>
      </c>
      <c r="HQ259" t="s">
        <v>3</v>
      </c>
      <c r="HS259">
        <v>0</v>
      </c>
      <c r="IK259">
        <v>0</v>
      </c>
    </row>
    <row r="260" spans="1:255" x14ac:dyDescent="0.2">
      <c r="A260" s="2">
        <v>17</v>
      </c>
      <c r="B260" s="2">
        <v>1</v>
      </c>
      <c r="C260" s="2">
        <f>ROW(SmtRes!A243)</f>
        <v>243</v>
      </c>
      <c r="D260" s="2">
        <f>ROW(EtalonRes!A250)</f>
        <v>250</v>
      </c>
      <c r="E260" s="2" t="s">
        <v>231</v>
      </c>
      <c r="F260" s="2" t="s">
        <v>73</v>
      </c>
      <c r="G260" s="2" t="s">
        <v>74</v>
      </c>
      <c r="H260" s="2" t="s">
        <v>75</v>
      </c>
      <c r="I260" s="2">
        <f>ROUND(ROUND((43+54)/100,4),9)</f>
        <v>0.97</v>
      </c>
      <c r="J260" s="2">
        <v>0</v>
      </c>
      <c r="K260" s="2">
        <f>ROUND(ROUND((43+54)/100,4),9)</f>
        <v>0.97</v>
      </c>
      <c r="L260" s="2"/>
      <c r="M260" s="2"/>
      <c r="N260" s="2"/>
      <c r="O260" s="2">
        <f t="shared" si="162"/>
        <v>241.07</v>
      </c>
      <c r="P260" s="2">
        <f t="shared" si="163"/>
        <v>0</v>
      </c>
      <c r="Q260" s="2">
        <f>(ROUND((ROUND(((((ET260*1.25)*1.1))*AV260*I260),2)*BB260),2)+ROUND((ROUND(((AE260-(((EU260*1.25)*1.1)))*AV260*I260),2)*BS260),2))</f>
        <v>0</v>
      </c>
      <c r="R260" s="2">
        <f t="shared" si="164"/>
        <v>0</v>
      </c>
      <c r="S260" s="2">
        <f t="shared" si="165"/>
        <v>241.07</v>
      </c>
      <c r="T260" s="2">
        <f t="shared" si="166"/>
        <v>0</v>
      </c>
      <c r="U260" s="2">
        <f t="shared" si="167"/>
        <v>19.154508180500002</v>
      </c>
      <c r="V260" s="2">
        <f t="shared" si="168"/>
        <v>0</v>
      </c>
      <c r="W260" s="2">
        <f t="shared" si="169"/>
        <v>0</v>
      </c>
      <c r="X260" s="2">
        <f t="shared" si="170"/>
        <v>262.77</v>
      </c>
      <c r="Y260" s="2">
        <f t="shared" si="171"/>
        <v>147.05000000000001</v>
      </c>
      <c r="Z260" s="2"/>
      <c r="AA260" s="2">
        <v>59209203</v>
      </c>
      <c r="AB260" s="2">
        <f t="shared" si="172"/>
        <v>232.92445000000001</v>
      </c>
      <c r="AC260" s="2">
        <f t="shared" si="173"/>
        <v>0</v>
      </c>
      <c r="AD260" s="2">
        <f>ROUND((((((ET260*1.25)*1.1))-(((EU260*1.25)*1.1)))+AE260),6)</f>
        <v>0</v>
      </c>
      <c r="AE260" s="2">
        <f>ROUND((((EU260*1.25)*1.1)),6)</f>
        <v>0</v>
      </c>
      <c r="AF260" s="2">
        <f>ROUND((((EV260*1.15)*1.1)),6)</f>
        <v>232.92445000000001</v>
      </c>
      <c r="AG260" s="2">
        <f t="shared" si="174"/>
        <v>0</v>
      </c>
      <c r="AH260" s="2">
        <f>(((EW260*1.15)*1.1))</f>
        <v>18.506950000000003</v>
      </c>
      <c r="AI260" s="2">
        <f>(((EX260*1.25)*1.1))</f>
        <v>0</v>
      </c>
      <c r="AJ260" s="2">
        <f t="shared" si="175"/>
        <v>0</v>
      </c>
      <c r="AK260" s="2">
        <v>184.13</v>
      </c>
      <c r="AL260" s="2">
        <v>0</v>
      </c>
      <c r="AM260" s="2">
        <v>0</v>
      </c>
      <c r="AN260" s="2">
        <v>0</v>
      </c>
      <c r="AO260" s="2">
        <v>184.13</v>
      </c>
      <c r="AP260" s="2">
        <v>0</v>
      </c>
      <c r="AQ260" s="2">
        <v>14.63</v>
      </c>
      <c r="AR260" s="2">
        <v>0</v>
      </c>
      <c r="AS260" s="2">
        <v>0</v>
      </c>
      <c r="AT260" s="2">
        <v>109</v>
      </c>
      <c r="AU260" s="2">
        <v>61</v>
      </c>
      <c r="AV260" s="2">
        <v>1.0669999999999999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0</v>
      </c>
      <c r="BI260" s="2">
        <v>1</v>
      </c>
      <c r="BJ260" s="2" t="s">
        <v>76</v>
      </c>
      <c r="BK260" s="2"/>
      <c r="BL260" s="2"/>
      <c r="BM260" s="2">
        <v>21</v>
      </c>
      <c r="BN260" s="2">
        <v>58807811</v>
      </c>
      <c r="BO260" s="2" t="s">
        <v>73</v>
      </c>
      <c r="BP260" s="2">
        <v>1</v>
      </c>
      <c r="BQ260" s="2">
        <v>30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109</v>
      </c>
      <c r="CA260" s="2">
        <v>61</v>
      </c>
      <c r="CB260" s="2" t="s">
        <v>3</v>
      </c>
      <c r="CC260" s="2"/>
      <c r="CD260" s="2"/>
      <c r="CE260" s="2">
        <v>30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865</v>
      </c>
      <c r="CO260" s="2">
        <v>0</v>
      </c>
      <c r="CP260" s="2">
        <f t="shared" si="176"/>
        <v>241.07</v>
      </c>
      <c r="CQ260" s="2">
        <f t="shared" si="177"/>
        <v>0</v>
      </c>
      <c r="CR260" s="2">
        <f>(ROUND((ROUND(((((ET260*1.25)*1.1))*AV260*1),2)*BB260),2)+ROUND((ROUND(((AE260-(((EU260*1.25)*1.1)))*AV260*1),2)*BS260),2))</f>
        <v>0</v>
      </c>
      <c r="CS260" s="2">
        <f t="shared" si="178"/>
        <v>0</v>
      </c>
      <c r="CT260" s="2">
        <f t="shared" si="179"/>
        <v>248.53</v>
      </c>
      <c r="CU260" s="2">
        <f t="shared" si="180"/>
        <v>0</v>
      </c>
      <c r="CV260" s="2">
        <f t="shared" si="181"/>
        <v>19.746915650000002</v>
      </c>
      <c r="CW260" s="2">
        <f t="shared" si="182"/>
        <v>0</v>
      </c>
      <c r="CX260" s="2">
        <f t="shared" si="183"/>
        <v>0</v>
      </c>
      <c r="CY260" s="2">
        <f t="shared" si="184"/>
        <v>262.7663</v>
      </c>
      <c r="CZ260" s="2">
        <f t="shared" si="185"/>
        <v>147.05270000000002</v>
      </c>
      <c r="DA260" s="2"/>
      <c r="DB260" s="2">
        <v>53</v>
      </c>
      <c r="DC260" s="2" t="s">
        <v>3</v>
      </c>
      <c r="DD260" s="2" t="s">
        <v>3</v>
      </c>
      <c r="DE260" s="2" t="s">
        <v>27</v>
      </c>
      <c r="DF260" s="2" t="s">
        <v>27</v>
      </c>
      <c r="DG260" s="2" t="s">
        <v>28</v>
      </c>
      <c r="DH260" s="2" t="s">
        <v>3</v>
      </c>
      <c r="DI260" s="2" t="s">
        <v>28</v>
      </c>
      <c r="DJ260" s="2" t="s">
        <v>27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1010</v>
      </c>
      <c r="DV260" s="2" t="s">
        <v>75</v>
      </c>
      <c r="DW260" s="2" t="s">
        <v>75</v>
      </c>
      <c r="DX260" s="2">
        <v>100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58807897</v>
      </c>
      <c r="EF260" s="2">
        <v>30</v>
      </c>
      <c r="EG260" s="2" t="s">
        <v>29</v>
      </c>
      <c r="EH260" s="2">
        <v>0</v>
      </c>
      <c r="EI260" s="2" t="s">
        <v>3</v>
      </c>
      <c r="EJ260" s="2">
        <v>1</v>
      </c>
      <c r="EK260" s="2">
        <v>21</v>
      </c>
      <c r="EL260" s="2" t="s">
        <v>30</v>
      </c>
      <c r="EM260" s="2" t="s">
        <v>31</v>
      </c>
      <c r="EN260" s="2"/>
      <c r="EO260" s="2" t="s">
        <v>32</v>
      </c>
      <c r="EP260" s="2"/>
      <c r="EQ260" s="2">
        <v>0</v>
      </c>
      <c r="ER260" s="2">
        <v>184.13</v>
      </c>
      <c r="ES260" s="2">
        <v>0</v>
      </c>
      <c r="ET260" s="2">
        <v>0</v>
      </c>
      <c r="EU260" s="2">
        <v>0</v>
      </c>
      <c r="EV260" s="2">
        <v>184.13</v>
      </c>
      <c r="EW260" s="2">
        <v>14.63</v>
      </c>
      <c r="EX260" s="2">
        <v>0</v>
      </c>
      <c r="EY260" s="2">
        <v>0</v>
      </c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109</v>
      </c>
      <c r="FY260" s="2">
        <v>61</v>
      </c>
      <c r="FZ260" s="2"/>
      <c r="GA260" s="2" t="s">
        <v>3</v>
      </c>
      <c r="GB260" s="2"/>
      <c r="GC260" s="2"/>
      <c r="GD260" s="2">
        <v>1</v>
      </c>
      <c r="GE260" s="2"/>
      <c r="GF260" s="2">
        <v>974445208</v>
      </c>
      <c r="GG260" s="2">
        <v>2</v>
      </c>
      <c r="GH260" s="2">
        <v>1</v>
      </c>
      <c r="GI260" s="2">
        <v>2</v>
      </c>
      <c r="GJ260" s="2">
        <v>0</v>
      </c>
      <c r="GK260" s="2">
        <v>0</v>
      </c>
      <c r="GL260" s="2">
        <f t="shared" si="186"/>
        <v>0</v>
      </c>
      <c r="GM260" s="2">
        <f t="shared" si="187"/>
        <v>650.89</v>
      </c>
      <c r="GN260" s="2">
        <f t="shared" si="188"/>
        <v>650.89</v>
      </c>
      <c r="GO260" s="2">
        <f t="shared" si="189"/>
        <v>0</v>
      </c>
      <c r="GP260" s="2">
        <f t="shared" si="190"/>
        <v>0</v>
      </c>
      <c r="GQ260" s="2"/>
      <c r="GR260" s="2">
        <v>0</v>
      </c>
      <c r="GS260" s="2">
        <v>3</v>
      </c>
      <c r="GT260" s="2">
        <v>0</v>
      </c>
      <c r="GU260" s="2" t="s">
        <v>3</v>
      </c>
      <c r="GV260" s="2">
        <f t="shared" si="191"/>
        <v>0</v>
      </c>
      <c r="GW260" s="2">
        <v>1</v>
      </c>
      <c r="GX260" s="2">
        <f t="shared" si="192"/>
        <v>0</v>
      </c>
      <c r="GY260" s="2"/>
      <c r="GZ260" s="2"/>
      <c r="HA260" s="2">
        <v>0</v>
      </c>
      <c r="HB260" s="2">
        <v>0</v>
      </c>
      <c r="HC260" s="2">
        <f t="shared" si="193"/>
        <v>0</v>
      </c>
      <c r="HD260" s="2"/>
      <c r="HE260" s="2" t="s">
        <v>3</v>
      </c>
      <c r="HF260" s="2" t="s">
        <v>3</v>
      </c>
      <c r="HG260" s="2"/>
      <c r="HH260" s="2"/>
      <c r="HI260" s="2"/>
      <c r="HJ260" s="2"/>
      <c r="HK260" s="2"/>
      <c r="HL260" s="2"/>
      <c r="HM260" s="2" t="s">
        <v>3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">
      <c r="A261">
        <v>17</v>
      </c>
      <c r="B261">
        <v>1</v>
      </c>
      <c r="C261">
        <f>ROW(SmtRes!A246)</f>
        <v>246</v>
      </c>
      <c r="D261">
        <f>ROW(EtalonRes!A252)</f>
        <v>252</v>
      </c>
      <c r="E261" t="s">
        <v>231</v>
      </c>
      <c r="F261" t="s">
        <v>73</v>
      </c>
      <c r="G261" t="s">
        <v>74</v>
      </c>
      <c r="H261" t="s">
        <v>75</v>
      </c>
      <c r="I261">
        <f>ROUND(ROUND((43+54)/100,4),9)</f>
        <v>0.97</v>
      </c>
      <c r="J261">
        <v>0</v>
      </c>
      <c r="K261">
        <f>ROUND(ROUND((43+54)/100,4),9)</f>
        <v>0.97</v>
      </c>
      <c r="O261">
        <f t="shared" si="162"/>
        <v>13256.44</v>
      </c>
      <c r="P261">
        <f t="shared" si="163"/>
        <v>0</v>
      </c>
      <c r="Q261">
        <f>(ROUND((ROUND(((((ET261*1.25)*1.1))*AV261*I261),2)*BB261),2)+ROUND((ROUND(((AE261-(((EU261*1.25)*1.1)))*AV261*I261),2)*BS261),2))</f>
        <v>0</v>
      </c>
      <c r="R261">
        <f t="shared" si="164"/>
        <v>0</v>
      </c>
      <c r="S261">
        <f t="shared" si="165"/>
        <v>13256.44</v>
      </c>
      <c r="T261">
        <f t="shared" si="166"/>
        <v>0</v>
      </c>
      <c r="U261">
        <f t="shared" si="167"/>
        <v>19.154508180500002</v>
      </c>
      <c r="V261">
        <f t="shared" si="168"/>
        <v>0</v>
      </c>
      <c r="W261">
        <f t="shared" si="169"/>
        <v>0</v>
      </c>
      <c r="X261">
        <f t="shared" si="170"/>
        <v>14449.52</v>
      </c>
      <c r="Y261">
        <f t="shared" si="171"/>
        <v>8086.43</v>
      </c>
      <c r="AA261">
        <v>59209200</v>
      </c>
      <c r="AB261">
        <f t="shared" si="172"/>
        <v>232.92445000000001</v>
      </c>
      <c r="AC261">
        <f t="shared" si="173"/>
        <v>0</v>
      </c>
      <c r="AD261">
        <f>ROUND((((((ET261*1.25)*1.1))-(((EU261*1.25)*1.1)))+AE261),6)</f>
        <v>0</v>
      </c>
      <c r="AE261">
        <f>ROUND((((EU261*1.25)*1.1)),6)</f>
        <v>0</v>
      </c>
      <c r="AF261">
        <f>ROUND((((EV261*1.15)*1.1)),6)</f>
        <v>232.92445000000001</v>
      </c>
      <c r="AG261">
        <f t="shared" si="174"/>
        <v>0</v>
      </c>
      <c r="AH261">
        <f>(((EW261*1.15)*1.1))</f>
        <v>18.506950000000003</v>
      </c>
      <c r="AI261">
        <f>(((EX261*1.25)*1.1))</f>
        <v>0</v>
      </c>
      <c r="AJ261">
        <f t="shared" si="175"/>
        <v>0</v>
      </c>
      <c r="AK261">
        <v>184.13</v>
      </c>
      <c r="AL261">
        <v>0</v>
      </c>
      <c r="AM261">
        <v>0</v>
      </c>
      <c r="AN261">
        <v>0</v>
      </c>
      <c r="AO261">
        <v>184.13</v>
      </c>
      <c r="AP261">
        <v>0</v>
      </c>
      <c r="AQ261">
        <v>14.63</v>
      </c>
      <c r="AR261">
        <v>0</v>
      </c>
      <c r="AS261">
        <v>0</v>
      </c>
      <c r="AT261">
        <v>109</v>
      </c>
      <c r="AU261">
        <v>61</v>
      </c>
      <c r="AV261">
        <v>1.0669999999999999</v>
      </c>
      <c r="AW261">
        <v>1</v>
      </c>
      <c r="AZ261">
        <v>1</v>
      </c>
      <c r="BA261">
        <v>54.99</v>
      </c>
      <c r="BB261">
        <v>1</v>
      </c>
      <c r="BC261">
        <v>1</v>
      </c>
      <c r="BD261" t="s">
        <v>3</v>
      </c>
      <c r="BE261" t="s">
        <v>3</v>
      </c>
      <c r="BF261" t="s">
        <v>3</v>
      </c>
      <c r="BG261" t="s">
        <v>3</v>
      </c>
      <c r="BH261">
        <v>0</v>
      </c>
      <c r="BI261">
        <v>1</v>
      </c>
      <c r="BJ261" t="s">
        <v>76</v>
      </c>
      <c r="BM261">
        <v>21</v>
      </c>
      <c r="BN261">
        <v>58807811</v>
      </c>
      <c r="BO261" t="s">
        <v>73</v>
      </c>
      <c r="BP261">
        <v>1</v>
      </c>
      <c r="BQ261">
        <v>30</v>
      </c>
      <c r="BR261">
        <v>0</v>
      </c>
      <c r="BS261">
        <v>54.99</v>
      </c>
      <c r="BT261">
        <v>1</v>
      </c>
      <c r="BU261">
        <v>1</v>
      </c>
      <c r="BV261">
        <v>1</v>
      </c>
      <c r="BW261">
        <v>1</v>
      </c>
      <c r="BX261">
        <v>1</v>
      </c>
      <c r="BY261" t="s">
        <v>3</v>
      </c>
      <c r="BZ261">
        <v>109</v>
      </c>
      <c r="CA261">
        <v>61</v>
      </c>
      <c r="CB261" t="s">
        <v>3</v>
      </c>
      <c r="CE261">
        <v>30</v>
      </c>
      <c r="CF261">
        <v>0</v>
      </c>
      <c r="CG261">
        <v>0</v>
      </c>
      <c r="CM261">
        <v>0</v>
      </c>
      <c r="CN261" t="s">
        <v>865</v>
      </c>
      <c r="CO261">
        <v>0</v>
      </c>
      <c r="CP261">
        <f t="shared" si="176"/>
        <v>13256.44</v>
      </c>
      <c r="CQ261">
        <f t="shared" si="177"/>
        <v>0</v>
      </c>
      <c r="CR261">
        <f>(ROUND((ROUND(((((ET261*1.25)*1.1))*AV261*1),2)*BB261),2)+ROUND((ROUND(((AE261-(((EU261*1.25)*1.1)))*AV261*1),2)*BS261),2))</f>
        <v>0</v>
      </c>
      <c r="CS261">
        <f t="shared" si="178"/>
        <v>0</v>
      </c>
      <c r="CT261">
        <f t="shared" si="179"/>
        <v>13666.66</v>
      </c>
      <c r="CU261">
        <f t="shared" si="180"/>
        <v>0</v>
      </c>
      <c r="CV261">
        <f t="shared" si="181"/>
        <v>19.746915650000002</v>
      </c>
      <c r="CW261">
        <f t="shared" si="182"/>
        <v>0</v>
      </c>
      <c r="CX261">
        <f t="shared" si="183"/>
        <v>0</v>
      </c>
      <c r="CY261">
        <f t="shared" si="184"/>
        <v>14449.5196</v>
      </c>
      <c r="CZ261">
        <f t="shared" si="185"/>
        <v>8086.4284000000007</v>
      </c>
      <c r="DB261">
        <v>55</v>
      </c>
      <c r="DC261" t="s">
        <v>3</v>
      </c>
      <c r="DD261" t="s">
        <v>3</v>
      </c>
      <c r="DE261" t="s">
        <v>27</v>
      </c>
      <c r="DF261" t="s">
        <v>27</v>
      </c>
      <c r="DG261" t="s">
        <v>28</v>
      </c>
      <c r="DH261" t="s">
        <v>3</v>
      </c>
      <c r="DI261" t="s">
        <v>28</v>
      </c>
      <c r="DJ261" t="s">
        <v>27</v>
      </c>
      <c r="DK261" t="s">
        <v>3</v>
      </c>
      <c r="DL261" t="s">
        <v>3</v>
      </c>
      <c r="DM261" t="s">
        <v>3</v>
      </c>
      <c r="DN261">
        <v>0</v>
      </c>
      <c r="DO261">
        <v>0</v>
      </c>
      <c r="DP261">
        <v>1</v>
      </c>
      <c r="DQ261">
        <v>1</v>
      </c>
      <c r="DU261">
        <v>1010</v>
      </c>
      <c r="DV261" t="s">
        <v>75</v>
      </c>
      <c r="DW261" t="s">
        <v>75</v>
      </c>
      <c r="DX261">
        <v>100</v>
      </c>
      <c r="DZ261" t="s">
        <v>3</v>
      </c>
      <c r="EA261" t="s">
        <v>3</v>
      </c>
      <c r="EB261" t="s">
        <v>3</v>
      </c>
      <c r="EC261" t="s">
        <v>3</v>
      </c>
      <c r="EE261">
        <v>58807897</v>
      </c>
      <c r="EF261">
        <v>30</v>
      </c>
      <c r="EG261" t="s">
        <v>29</v>
      </c>
      <c r="EH261">
        <v>0</v>
      </c>
      <c r="EI261" t="s">
        <v>3</v>
      </c>
      <c r="EJ261">
        <v>1</v>
      </c>
      <c r="EK261">
        <v>21</v>
      </c>
      <c r="EL261" t="s">
        <v>30</v>
      </c>
      <c r="EM261" t="s">
        <v>31</v>
      </c>
      <c r="EO261" t="s">
        <v>32</v>
      </c>
      <c r="EQ261">
        <v>0</v>
      </c>
      <c r="ER261">
        <v>184.13</v>
      </c>
      <c r="ES261">
        <v>0</v>
      </c>
      <c r="ET261">
        <v>0</v>
      </c>
      <c r="EU261">
        <v>0</v>
      </c>
      <c r="EV261">
        <v>184.13</v>
      </c>
      <c r="EW261">
        <v>14.63</v>
      </c>
      <c r="EX261">
        <v>0</v>
      </c>
      <c r="EY261">
        <v>0</v>
      </c>
      <c r="FQ261">
        <v>0</v>
      </c>
      <c r="FR261">
        <v>0</v>
      </c>
      <c r="FS261">
        <v>0</v>
      </c>
      <c r="FX261">
        <v>109</v>
      </c>
      <c r="FY261">
        <v>61</v>
      </c>
      <c r="GA261" t="s">
        <v>3</v>
      </c>
      <c r="GD261">
        <v>1</v>
      </c>
      <c r="GF261">
        <v>974445208</v>
      </c>
      <c r="GG261">
        <v>2</v>
      </c>
      <c r="GH261">
        <v>1</v>
      </c>
      <c r="GI261">
        <v>2</v>
      </c>
      <c r="GJ261">
        <v>0</v>
      </c>
      <c r="GK261">
        <v>0</v>
      </c>
      <c r="GL261">
        <f t="shared" si="186"/>
        <v>0</v>
      </c>
      <c r="GM261">
        <f t="shared" si="187"/>
        <v>35792.39</v>
      </c>
      <c r="GN261">
        <f t="shared" si="188"/>
        <v>35792.39</v>
      </c>
      <c r="GO261">
        <f t="shared" si="189"/>
        <v>0</v>
      </c>
      <c r="GP261">
        <f t="shared" si="190"/>
        <v>0</v>
      </c>
      <c r="GR261">
        <v>0</v>
      </c>
      <c r="GS261">
        <v>3</v>
      </c>
      <c r="GT261">
        <v>0</v>
      </c>
      <c r="GU261" t="s">
        <v>3</v>
      </c>
      <c r="GV261">
        <f t="shared" si="191"/>
        <v>0</v>
      </c>
      <c r="GW261">
        <v>1</v>
      </c>
      <c r="GX261">
        <f t="shared" si="192"/>
        <v>0</v>
      </c>
      <c r="HA261">
        <v>0</v>
      </c>
      <c r="HB261">
        <v>0</v>
      </c>
      <c r="HC261">
        <f t="shared" si="193"/>
        <v>0</v>
      </c>
      <c r="HE261" t="s">
        <v>3</v>
      </c>
      <c r="HF261" t="s">
        <v>3</v>
      </c>
      <c r="HM261" t="s">
        <v>3</v>
      </c>
      <c r="HN261" t="s">
        <v>3</v>
      </c>
      <c r="HO261" t="s">
        <v>3</v>
      </c>
      <c r="HP261" t="s">
        <v>3</v>
      </c>
      <c r="HQ261" t="s">
        <v>3</v>
      </c>
      <c r="HS261">
        <v>0</v>
      </c>
      <c r="IK261">
        <v>0</v>
      </c>
    </row>
    <row r="262" spans="1:255" x14ac:dyDescent="0.2">
      <c r="A262" s="2">
        <v>18</v>
      </c>
      <c r="B262" s="2">
        <v>1</v>
      </c>
      <c r="C262" s="2">
        <v>242</v>
      </c>
      <c r="D262" s="2"/>
      <c r="E262" s="2" t="s">
        <v>232</v>
      </c>
      <c r="F262" s="2" t="s">
        <v>78</v>
      </c>
      <c r="G262" s="2" t="s">
        <v>79</v>
      </c>
      <c r="H262" s="2" t="s">
        <v>49</v>
      </c>
      <c r="I262" s="2">
        <f>I260*J262</f>
        <v>43</v>
      </c>
      <c r="J262" s="2">
        <v>44.329896907216494</v>
      </c>
      <c r="K262" s="2">
        <v>44.329897000000003</v>
      </c>
      <c r="L262" s="2"/>
      <c r="M262" s="2"/>
      <c r="N262" s="2"/>
      <c r="O262" s="2">
        <f t="shared" si="162"/>
        <v>11405.32</v>
      </c>
      <c r="P262" s="2">
        <f t="shared" si="163"/>
        <v>11405.32</v>
      </c>
      <c r="Q262" s="2">
        <f>(ROUND((ROUND(((ET262)*AV262*I262),2)*BB262),2)+ROUND((ROUND(((AE262-(EU262))*AV262*I262),2)*BS262),2))</f>
        <v>0</v>
      </c>
      <c r="R262" s="2">
        <f t="shared" si="164"/>
        <v>0</v>
      </c>
      <c r="S262" s="2">
        <f t="shared" si="165"/>
        <v>0</v>
      </c>
      <c r="T262" s="2">
        <f t="shared" si="166"/>
        <v>0</v>
      </c>
      <c r="U262" s="2">
        <f t="shared" si="167"/>
        <v>0</v>
      </c>
      <c r="V262" s="2">
        <f t="shared" si="168"/>
        <v>0</v>
      </c>
      <c r="W262" s="2">
        <f t="shared" si="169"/>
        <v>0</v>
      </c>
      <c r="X262" s="2">
        <f t="shared" si="170"/>
        <v>0</v>
      </c>
      <c r="Y262" s="2">
        <f t="shared" si="171"/>
        <v>0</v>
      </c>
      <c r="Z262" s="2"/>
      <c r="AA262" s="2">
        <v>59209203</v>
      </c>
      <c r="AB262" s="2">
        <f t="shared" si="172"/>
        <v>265.24</v>
      </c>
      <c r="AC262" s="2">
        <f t="shared" si="173"/>
        <v>265.24</v>
      </c>
      <c r="AD262" s="2">
        <f>ROUND((((ET262)-(EU262))+AE262),6)</f>
        <v>0</v>
      </c>
      <c r="AE262" s="2">
        <f t="shared" ref="AE262:AF265" si="204">ROUND((EU262),6)</f>
        <v>0</v>
      </c>
      <c r="AF262" s="2">
        <f t="shared" si="204"/>
        <v>0</v>
      </c>
      <c r="AG262" s="2">
        <f t="shared" si="174"/>
        <v>0</v>
      </c>
      <c r="AH262" s="2">
        <f t="shared" ref="AH262:AI265" si="205">(EW262)</f>
        <v>0</v>
      </c>
      <c r="AI262" s="2">
        <f t="shared" si="205"/>
        <v>0</v>
      </c>
      <c r="AJ262" s="2">
        <f t="shared" si="175"/>
        <v>0</v>
      </c>
      <c r="AK262" s="2">
        <v>265.24</v>
      </c>
      <c r="AL262" s="2">
        <v>265.24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109</v>
      </c>
      <c r="AU262" s="2">
        <v>61</v>
      </c>
      <c r="AV262" s="2">
        <v>1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3</v>
      </c>
      <c r="BI262" s="2">
        <v>1</v>
      </c>
      <c r="BJ262" s="2" t="s">
        <v>80</v>
      </c>
      <c r="BK262" s="2"/>
      <c r="BL262" s="2"/>
      <c r="BM262" s="2">
        <v>21</v>
      </c>
      <c r="BN262" s="2">
        <v>58807811</v>
      </c>
      <c r="BO262" s="2" t="s">
        <v>3</v>
      </c>
      <c r="BP262" s="2">
        <v>0</v>
      </c>
      <c r="BQ262" s="2">
        <v>30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109</v>
      </c>
      <c r="CA262" s="2">
        <v>61</v>
      </c>
      <c r="CB262" s="2" t="s">
        <v>3</v>
      </c>
      <c r="CC262" s="2"/>
      <c r="CD262" s="2"/>
      <c r="CE262" s="2">
        <v>30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3</v>
      </c>
      <c r="CO262" s="2">
        <v>0</v>
      </c>
      <c r="CP262" s="2">
        <f t="shared" si="176"/>
        <v>11405.32</v>
      </c>
      <c r="CQ262" s="2">
        <f t="shared" si="177"/>
        <v>265.24</v>
      </c>
      <c r="CR262" s="2">
        <f>(ROUND((ROUND(((ET262)*AV262*1),2)*BB262),2)+ROUND((ROUND(((AE262-(EU262))*AV262*1),2)*BS262),2))</f>
        <v>0</v>
      </c>
      <c r="CS262" s="2">
        <f t="shared" si="178"/>
        <v>0</v>
      </c>
      <c r="CT262" s="2">
        <f t="shared" si="179"/>
        <v>0</v>
      </c>
      <c r="CU262" s="2">
        <f t="shared" si="180"/>
        <v>0</v>
      </c>
      <c r="CV262" s="2">
        <f t="shared" si="181"/>
        <v>0</v>
      </c>
      <c r="CW262" s="2">
        <f t="shared" si="182"/>
        <v>0</v>
      </c>
      <c r="CX262" s="2">
        <f t="shared" si="183"/>
        <v>0</v>
      </c>
      <c r="CY262" s="2">
        <f t="shared" si="184"/>
        <v>0</v>
      </c>
      <c r="CZ262" s="2">
        <f t="shared" si="185"/>
        <v>0</v>
      </c>
      <c r="DA262" s="2"/>
      <c r="DB262" s="2"/>
      <c r="DC262" s="2" t="s">
        <v>3</v>
      </c>
      <c r="DD262" s="2" t="s">
        <v>3</v>
      </c>
      <c r="DE262" s="2" t="s">
        <v>3</v>
      </c>
      <c r="DF262" s="2" t="s">
        <v>3</v>
      </c>
      <c r="DG262" s="2" t="s">
        <v>3</v>
      </c>
      <c r="DH262" s="2" t="s">
        <v>3</v>
      </c>
      <c r="DI262" s="2" t="s">
        <v>3</v>
      </c>
      <c r="DJ262" s="2" t="s">
        <v>3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1010</v>
      </c>
      <c r="DV262" s="2" t="s">
        <v>49</v>
      </c>
      <c r="DW262" s="2" t="s">
        <v>49</v>
      </c>
      <c r="DX262" s="2">
        <v>1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58807897</v>
      </c>
      <c r="EF262" s="2">
        <v>30</v>
      </c>
      <c r="EG262" s="2" t="s">
        <v>29</v>
      </c>
      <c r="EH262" s="2">
        <v>0</v>
      </c>
      <c r="EI262" s="2" t="s">
        <v>3</v>
      </c>
      <c r="EJ262" s="2">
        <v>1</v>
      </c>
      <c r="EK262" s="2">
        <v>21</v>
      </c>
      <c r="EL262" s="2" t="s">
        <v>30</v>
      </c>
      <c r="EM262" s="2" t="s">
        <v>31</v>
      </c>
      <c r="EN262" s="2"/>
      <c r="EO262" s="2" t="s">
        <v>3</v>
      </c>
      <c r="EP262" s="2"/>
      <c r="EQ262" s="2">
        <v>0</v>
      </c>
      <c r="ER262" s="2">
        <v>265.24</v>
      </c>
      <c r="ES262" s="2">
        <v>265.24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109</v>
      </c>
      <c r="FY262" s="2">
        <v>61</v>
      </c>
      <c r="FZ262" s="2"/>
      <c r="GA262" s="2" t="s">
        <v>3</v>
      </c>
      <c r="GB262" s="2"/>
      <c r="GC262" s="2"/>
      <c r="GD262" s="2">
        <v>1</v>
      </c>
      <c r="GE262" s="2"/>
      <c r="GF262" s="2">
        <v>-462889033</v>
      </c>
      <c r="GG262" s="2">
        <v>2</v>
      </c>
      <c r="GH262" s="2">
        <v>1</v>
      </c>
      <c r="GI262" s="2">
        <v>-2</v>
      </c>
      <c r="GJ262" s="2">
        <v>0</v>
      </c>
      <c r="GK262" s="2">
        <v>0</v>
      </c>
      <c r="GL262" s="2">
        <f t="shared" si="186"/>
        <v>0</v>
      </c>
      <c r="GM262" s="2">
        <f t="shared" si="187"/>
        <v>11405.32</v>
      </c>
      <c r="GN262" s="2">
        <f t="shared" si="188"/>
        <v>11405.32</v>
      </c>
      <c r="GO262" s="2">
        <f t="shared" si="189"/>
        <v>0</v>
      </c>
      <c r="GP262" s="2">
        <f t="shared" si="190"/>
        <v>0</v>
      </c>
      <c r="GQ262" s="2"/>
      <c r="GR262" s="2">
        <v>0</v>
      </c>
      <c r="GS262" s="2">
        <v>3</v>
      </c>
      <c r="GT262" s="2">
        <v>0</v>
      </c>
      <c r="GU262" s="2" t="s">
        <v>3</v>
      </c>
      <c r="GV262" s="2">
        <f t="shared" si="191"/>
        <v>0</v>
      </c>
      <c r="GW262" s="2">
        <v>1</v>
      </c>
      <c r="GX262" s="2">
        <f t="shared" si="192"/>
        <v>0</v>
      </c>
      <c r="GY262" s="2"/>
      <c r="GZ262" s="2"/>
      <c r="HA262" s="2">
        <v>0</v>
      </c>
      <c r="HB262" s="2">
        <v>0</v>
      </c>
      <c r="HC262" s="2">
        <f t="shared" si="193"/>
        <v>0</v>
      </c>
      <c r="HD262" s="2"/>
      <c r="HE262" s="2" t="s">
        <v>3</v>
      </c>
      <c r="HF262" s="2" t="s">
        <v>3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">
      <c r="A263">
        <v>18</v>
      </c>
      <c r="B263">
        <v>1</v>
      </c>
      <c r="C263">
        <v>245</v>
      </c>
      <c r="E263" t="s">
        <v>232</v>
      </c>
      <c r="F263" t="s">
        <v>78</v>
      </c>
      <c r="G263" t="s">
        <v>79</v>
      </c>
      <c r="H263" t="s">
        <v>49</v>
      </c>
      <c r="I263">
        <f>I261*J263</f>
        <v>43</v>
      </c>
      <c r="J263">
        <v>44.329896907216494</v>
      </c>
      <c r="K263">
        <v>44.329897000000003</v>
      </c>
      <c r="O263">
        <f t="shared" si="162"/>
        <v>9466.42</v>
      </c>
      <c r="P263">
        <f t="shared" si="163"/>
        <v>9466.42</v>
      </c>
      <c r="Q263">
        <f>(ROUND((ROUND(((ET263)*AV263*I263),2)*BB263),2)+ROUND((ROUND(((AE263-(EU263))*AV263*I263),2)*BS263),2))</f>
        <v>0</v>
      </c>
      <c r="R263">
        <f t="shared" si="164"/>
        <v>0</v>
      </c>
      <c r="S263">
        <f t="shared" si="165"/>
        <v>0</v>
      </c>
      <c r="T263">
        <f t="shared" si="166"/>
        <v>0</v>
      </c>
      <c r="U263">
        <f t="shared" si="167"/>
        <v>0</v>
      </c>
      <c r="V263">
        <f t="shared" si="168"/>
        <v>0</v>
      </c>
      <c r="W263">
        <f t="shared" si="169"/>
        <v>0</v>
      </c>
      <c r="X263">
        <f t="shared" si="170"/>
        <v>0</v>
      </c>
      <c r="Y263">
        <f t="shared" si="171"/>
        <v>0</v>
      </c>
      <c r="AA263">
        <v>59209200</v>
      </c>
      <c r="AB263">
        <f t="shared" si="172"/>
        <v>265.24</v>
      </c>
      <c r="AC263">
        <f t="shared" si="173"/>
        <v>265.24</v>
      </c>
      <c r="AD263">
        <f>ROUND((((ET263)-(EU263))+AE263),6)</f>
        <v>0</v>
      </c>
      <c r="AE263">
        <f t="shared" si="204"/>
        <v>0</v>
      </c>
      <c r="AF263">
        <f t="shared" si="204"/>
        <v>0</v>
      </c>
      <c r="AG263">
        <f t="shared" si="174"/>
        <v>0</v>
      </c>
      <c r="AH263">
        <f t="shared" si="205"/>
        <v>0</v>
      </c>
      <c r="AI263">
        <f t="shared" si="205"/>
        <v>0</v>
      </c>
      <c r="AJ263">
        <f t="shared" si="175"/>
        <v>0</v>
      </c>
      <c r="AK263">
        <v>265.24</v>
      </c>
      <c r="AL263">
        <v>265.24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109</v>
      </c>
      <c r="AU263">
        <v>61</v>
      </c>
      <c r="AV263">
        <v>1</v>
      </c>
      <c r="AW263">
        <v>1</v>
      </c>
      <c r="AZ263">
        <v>1</v>
      </c>
      <c r="BA263">
        <v>1</v>
      </c>
      <c r="BB263">
        <v>1</v>
      </c>
      <c r="BC263">
        <v>0.83</v>
      </c>
      <c r="BD263" t="s">
        <v>3</v>
      </c>
      <c r="BE263" t="s">
        <v>3</v>
      </c>
      <c r="BF263" t="s">
        <v>3</v>
      </c>
      <c r="BG263" t="s">
        <v>3</v>
      </c>
      <c r="BH263">
        <v>3</v>
      </c>
      <c r="BI263">
        <v>1</v>
      </c>
      <c r="BJ263" t="s">
        <v>80</v>
      </c>
      <c r="BM263">
        <v>21</v>
      </c>
      <c r="BN263">
        <v>58807811</v>
      </c>
      <c r="BO263" t="s">
        <v>78</v>
      </c>
      <c r="BP263">
        <v>1</v>
      </c>
      <c r="BQ263">
        <v>30</v>
      </c>
      <c r="BR263">
        <v>0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 t="s">
        <v>3</v>
      </c>
      <c r="BZ263">
        <v>109</v>
      </c>
      <c r="CA263">
        <v>61</v>
      </c>
      <c r="CB263" t="s">
        <v>3</v>
      </c>
      <c r="CE263">
        <v>30</v>
      </c>
      <c r="CF263">
        <v>0</v>
      </c>
      <c r="CG263">
        <v>0</v>
      </c>
      <c r="CM263">
        <v>0</v>
      </c>
      <c r="CN263" t="s">
        <v>3</v>
      </c>
      <c r="CO263">
        <v>0</v>
      </c>
      <c r="CP263">
        <f t="shared" si="176"/>
        <v>9466.42</v>
      </c>
      <c r="CQ263">
        <f t="shared" si="177"/>
        <v>220.15</v>
      </c>
      <c r="CR263">
        <f>(ROUND((ROUND(((ET263)*AV263*1),2)*BB263),2)+ROUND((ROUND(((AE263-(EU263))*AV263*1),2)*BS263),2))</f>
        <v>0</v>
      </c>
      <c r="CS263">
        <f t="shared" si="178"/>
        <v>0</v>
      </c>
      <c r="CT263">
        <f t="shared" si="179"/>
        <v>0</v>
      </c>
      <c r="CU263">
        <f t="shared" si="180"/>
        <v>0</v>
      </c>
      <c r="CV263">
        <f t="shared" si="181"/>
        <v>0</v>
      </c>
      <c r="CW263">
        <f t="shared" si="182"/>
        <v>0</v>
      </c>
      <c r="CX263">
        <f t="shared" si="183"/>
        <v>0</v>
      </c>
      <c r="CY263">
        <f t="shared" si="184"/>
        <v>0</v>
      </c>
      <c r="CZ263">
        <f t="shared" si="185"/>
        <v>0</v>
      </c>
      <c r="DC263" t="s">
        <v>3</v>
      </c>
      <c r="DD263" t="s">
        <v>3</v>
      </c>
      <c r="DE263" t="s">
        <v>3</v>
      </c>
      <c r="DF263" t="s">
        <v>3</v>
      </c>
      <c r="DG263" t="s">
        <v>3</v>
      </c>
      <c r="DH263" t="s">
        <v>3</v>
      </c>
      <c r="DI263" t="s">
        <v>3</v>
      </c>
      <c r="DJ263" t="s">
        <v>3</v>
      </c>
      <c r="DK263" t="s">
        <v>3</v>
      </c>
      <c r="DL263" t="s">
        <v>3</v>
      </c>
      <c r="DM263" t="s">
        <v>3</v>
      </c>
      <c r="DN263">
        <v>0</v>
      </c>
      <c r="DO263">
        <v>0</v>
      </c>
      <c r="DP263">
        <v>1</v>
      </c>
      <c r="DQ263">
        <v>1</v>
      </c>
      <c r="DU263">
        <v>1010</v>
      </c>
      <c r="DV263" t="s">
        <v>49</v>
      </c>
      <c r="DW263" t="s">
        <v>49</v>
      </c>
      <c r="DX263">
        <v>1</v>
      </c>
      <c r="DZ263" t="s">
        <v>3</v>
      </c>
      <c r="EA263" t="s">
        <v>3</v>
      </c>
      <c r="EB263" t="s">
        <v>3</v>
      </c>
      <c r="EC263" t="s">
        <v>3</v>
      </c>
      <c r="EE263">
        <v>58807897</v>
      </c>
      <c r="EF263">
        <v>30</v>
      </c>
      <c r="EG263" t="s">
        <v>29</v>
      </c>
      <c r="EH263">
        <v>0</v>
      </c>
      <c r="EI263" t="s">
        <v>3</v>
      </c>
      <c r="EJ263">
        <v>1</v>
      </c>
      <c r="EK263">
        <v>21</v>
      </c>
      <c r="EL263" t="s">
        <v>30</v>
      </c>
      <c r="EM263" t="s">
        <v>31</v>
      </c>
      <c r="EO263" t="s">
        <v>3</v>
      </c>
      <c r="EQ263">
        <v>0</v>
      </c>
      <c r="ER263">
        <v>265.24</v>
      </c>
      <c r="ES263">
        <v>265.24</v>
      </c>
      <c r="ET263">
        <v>0</v>
      </c>
      <c r="EU263">
        <v>0</v>
      </c>
      <c r="EV263">
        <v>0</v>
      </c>
      <c r="EW263">
        <v>0</v>
      </c>
      <c r="EX263">
        <v>0</v>
      </c>
      <c r="FQ263">
        <v>0</v>
      </c>
      <c r="FR263">
        <v>0</v>
      </c>
      <c r="FS263">
        <v>0</v>
      </c>
      <c r="FX263">
        <v>109</v>
      </c>
      <c r="FY263">
        <v>61</v>
      </c>
      <c r="GA263" t="s">
        <v>3</v>
      </c>
      <c r="GD263">
        <v>1</v>
      </c>
      <c r="GF263">
        <v>-462889033</v>
      </c>
      <c r="GG263">
        <v>2</v>
      </c>
      <c r="GH263">
        <v>1</v>
      </c>
      <c r="GI263">
        <v>2</v>
      </c>
      <c r="GJ263">
        <v>0</v>
      </c>
      <c r="GK263">
        <v>0</v>
      </c>
      <c r="GL263">
        <f t="shared" si="186"/>
        <v>0</v>
      </c>
      <c r="GM263">
        <f t="shared" si="187"/>
        <v>9466.42</v>
      </c>
      <c r="GN263">
        <f t="shared" si="188"/>
        <v>9466.42</v>
      </c>
      <c r="GO263">
        <f t="shared" si="189"/>
        <v>0</v>
      </c>
      <c r="GP263">
        <f t="shared" si="190"/>
        <v>0</v>
      </c>
      <c r="GR263">
        <v>0</v>
      </c>
      <c r="GS263">
        <v>3</v>
      </c>
      <c r="GT263">
        <v>0</v>
      </c>
      <c r="GU263" t="s">
        <v>3</v>
      </c>
      <c r="GV263">
        <f t="shared" si="191"/>
        <v>0</v>
      </c>
      <c r="GW263">
        <v>1</v>
      </c>
      <c r="GX263">
        <f t="shared" si="192"/>
        <v>0</v>
      </c>
      <c r="HA263">
        <v>0</v>
      </c>
      <c r="HB263">
        <v>0</v>
      </c>
      <c r="HC263">
        <f t="shared" si="193"/>
        <v>0</v>
      </c>
      <c r="HE263" t="s">
        <v>3</v>
      </c>
      <c r="HF263" t="s">
        <v>3</v>
      </c>
      <c r="HM263" t="s">
        <v>3</v>
      </c>
      <c r="HN263" t="s">
        <v>3</v>
      </c>
      <c r="HO263" t="s">
        <v>3</v>
      </c>
      <c r="HP263" t="s">
        <v>3</v>
      </c>
      <c r="HQ263" t="s">
        <v>3</v>
      </c>
      <c r="HS263">
        <v>0</v>
      </c>
      <c r="IK263">
        <v>0</v>
      </c>
    </row>
    <row r="264" spans="1:255" x14ac:dyDescent="0.2">
      <c r="A264" s="2">
        <v>18</v>
      </c>
      <c r="B264" s="2">
        <v>1</v>
      </c>
      <c r="C264" s="2">
        <v>243</v>
      </c>
      <c r="D264" s="2"/>
      <c r="E264" s="2" t="s">
        <v>233</v>
      </c>
      <c r="F264" s="2" t="s">
        <v>82</v>
      </c>
      <c r="G264" s="2" t="s">
        <v>83</v>
      </c>
      <c r="H264" s="2" t="s">
        <v>49</v>
      </c>
      <c r="I264" s="2">
        <f>I260*J264</f>
        <v>54</v>
      </c>
      <c r="J264" s="2">
        <v>55.670103092783506</v>
      </c>
      <c r="K264" s="2">
        <v>55.670102999999997</v>
      </c>
      <c r="L264" s="2"/>
      <c r="M264" s="2"/>
      <c r="N264" s="2"/>
      <c r="O264" s="2">
        <f t="shared" si="162"/>
        <v>9805.86</v>
      </c>
      <c r="P264" s="2">
        <f t="shared" si="163"/>
        <v>9805.86</v>
      </c>
      <c r="Q264" s="2">
        <f>(ROUND((ROUND(((ET264)*AV264*I264),2)*BB264),2)+ROUND((ROUND(((AE264-(EU264))*AV264*I264),2)*BS264),2))</f>
        <v>0</v>
      </c>
      <c r="R264" s="2">
        <f t="shared" si="164"/>
        <v>0</v>
      </c>
      <c r="S264" s="2">
        <f t="shared" si="165"/>
        <v>0</v>
      </c>
      <c r="T264" s="2">
        <f t="shared" si="166"/>
        <v>0</v>
      </c>
      <c r="U264" s="2">
        <f t="shared" si="167"/>
        <v>0</v>
      </c>
      <c r="V264" s="2">
        <f t="shared" si="168"/>
        <v>0</v>
      </c>
      <c r="W264" s="2">
        <f t="shared" si="169"/>
        <v>0</v>
      </c>
      <c r="X264" s="2">
        <f t="shared" si="170"/>
        <v>0</v>
      </c>
      <c r="Y264" s="2">
        <f t="shared" si="171"/>
        <v>0</v>
      </c>
      <c r="Z264" s="2"/>
      <c r="AA264" s="2">
        <v>59209203</v>
      </c>
      <c r="AB264" s="2">
        <f t="shared" si="172"/>
        <v>181.59</v>
      </c>
      <c r="AC264" s="2">
        <f t="shared" si="173"/>
        <v>181.59</v>
      </c>
      <c r="AD264" s="2">
        <f>ROUND((((ET264)-(EU264))+AE264),6)</f>
        <v>0</v>
      </c>
      <c r="AE264" s="2">
        <f t="shared" si="204"/>
        <v>0</v>
      </c>
      <c r="AF264" s="2">
        <f t="shared" si="204"/>
        <v>0</v>
      </c>
      <c r="AG264" s="2">
        <f t="shared" si="174"/>
        <v>0</v>
      </c>
      <c r="AH264" s="2">
        <f t="shared" si="205"/>
        <v>0</v>
      </c>
      <c r="AI264" s="2">
        <f t="shared" si="205"/>
        <v>0</v>
      </c>
      <c r="AJ264" s="2">
        <f t="shared" si="175"/>
        <v>0</v>
      </c>
      <c r="AK264" s="2">
        <v>181.59</v>
      </c>
      <c r="AL264" s="2">
        <v>181.59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109</v>
      </c>
      <c r="AU264" s="2">
        <v>61</v>
      </c>
      <c r="AV264" s="2">
        <v>1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3</v>
      </c>
      <c r="BI264" s="2">
        <v>1</v>
      </c>
      <c r="BJ264" s="2" t="s">
        <v>84</v>
      </c>
      <c r="BK264" s="2"/>
      <c r="BL264" s="2"/>
      <c r="BM264" s="2">
        <v>21</v>
      </c>
      <c r="BN264" s="2">
        <v>58807811</v>
      </c>
      <c r="BO264" s="2" t="s">
        <v>3</v>
      </c>
      <c r="BP264" s="2">
        <v>0</v>
      </c>
      <c r="BQ264" s="2">
        <v>30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109</v>
      </c>
      <c r="CA264" s="2">
        <v>61</v>
      </c>
      <c r="CB264" s="2" t="s">
        <v>3</v>
      </c>
      <c r="CC264" s="2"/>
      <c r="CD264" s="2"/>
      <c r="CE264" s="2">
        <v>30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3</v>
      </c>
      <c r="CO264" s="2">
        <v>0</v>
      </c>
      <c r="CP264" s="2">
        <f t="shared" si="176"/>
        <v>9805.86</v>
      </c>
      <c r="CQ264" s="2">
        <f t="shared" si="177"/>
        <v>181.59</v>
      </c>
      <c r="CR264" s="2">
        <f>(ROUND((ROUND(((ET264)*AV264*1),2)*BB264),2)+ROUND((ROUND(((AE264-(EU264))*AV264*1),2)*BS264),2))</f>
        <v>0</v>
      </c>
      <c r="CS264" s="2">
        <f t="shared" si="178"/>
        <v>0</v>
      </c>
      <c r="CT264" s="2">
        <f t="shared" si="179"/>
        <v>0</v>
      </c>
      <c r="CU264" s="2">
        <f t="shared" si="180"/>
        <v>0</v>
      </c>
      <c r="CV264" s="2">
        <f t="shared" si="181"/>
        <v>0</v>
      </c>
      <c r="CW264" s="2">
        <f t="shared" si="182"/>
        <v>0</v>
      </c>
      <c r="CX264" s="2">
        <f t="shared" si="183"/>
        <v>0</v>
      </c>
      <c r="CY264" s="2">
        <f t="shared" si="184"/>
        <v>0</v>
      </c>
      <c r="CZ264" s="2">
        <f t="shared" si="185"/>
        <v>0</v>
      </c>
      <c r="DA264" s="2"/>
      <c r="DB264" s="2"/>
      <c r="DC264" s="2" t="s">
        <v>3</v>
      </c>
      <c r="DD264" s="2" t="s">
        <v>3</v>
      </c>
      <c r="DE264" s="2" t="s">
        <v>3</v>
      </c>
      <c r="DF264" s="2" t="s">
        <v>3</v>
      </c>
      <c r="DG264" s="2" t="s">
        <v>3</v>
      </c>
      <c r="DH264" s="2" t="s">
        <v>3</v>
      </c>
      <c r="DI264" s="2" t="s">
        <v>3</v>
      </c>
      <c r="DJ264" s="2" t="s">
        <v>3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1010</v>
      </c>
      <c r="DV264" s="2" t="s">
        <v>49</v>
      </c>
      <c r="DW264" s="2" t="s">
        <v>49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58807897</v>
      </c>
      <c r="EF264" s="2">
        <v>30</v>
      </c>
      <c r="EG264" s="2" t="s">
        <v>29</v>
      </c>
      <c r="EH264" s="2">
        <v>0</v>
      </c>
      <c r="EI264" s="2" t="s">
        <v>3</v>
      </c>
      <c r="EJ264" s="2">
        <v>1</v>
      </c>
      <c r="EK264" s="2">
        <v>21</v>
      </c>
      <c r="EL264" s="2" t="s">
        <v>30</v>
      </c>
      <c r="EM264" s="2" t="s">
        <v>31</v>
      </c>
      <c r="EN264" s="2"/>
      <c r="EO264" s="2" t="s">
        <v>3</v>
      </c>
      <c r="EP264" s="2"/>
      <c r="EQ264" s="2">
        <v>0</v>
      </c>
      <c r="ER264" s="2">
        <v>181.59</v>
      </c>
      <c r="ES264" s="2">
        <v>181.59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109</v>
      </c>
      <c r="FY264" s="2">
        <v>61</v>
      </c>
      <c r="FZ264" s="2"/>
      <c r="GA264" s="2" t="s">
        <v>3</v>
      </c>
      <c r="GB264" s="2"/>
      <c r="GC264" s="2"/>
      <c r="GD264" s="2">
        <v>1</v>
      </c>
      <c r="GE264" s="2"/>
      <c r="GF264" s="2">
        <v>-1001613449</v>
      </c>
      <c r="GG264" s="2">
        <v>2</v>
      </c>
      <c r="GH264" s="2">
        <v>1</v>
      </c>
      <c r="GI264" s="2">
        <v>-2</v>
      </c>
      <c r="GJ264" s="2">
        <v>0</v>
      </c>
      <c r="GK264" s="2">
        <v>0</v>
      </c>
      <c r="GL264" s="2">
        <f t="shared" si="186"/>
        <v>0</v>
      </c>
      <c r="GM264" s="2">
        <f t="shared" si="187"/>
        <v>9805.86</v>
      </c>
      <c r="GN264" s="2">
        <f t="shared" si="188"/>
        <v>9805.86</v>
      </c>
      <c r="GO264" s="2">
        <f t="shared" si="189"/>
        <v>0</v>
      </c>
      <c r="GP264" s="2">
        <f t="shared" si="190"/>
        <v>0</v>
      </c>
      <c r="GQ264" s="2"/>
      <c r="GR264" s="2">
        <v>0</v>
      </c>
      <c r="GS264" s="2">
        <v>3</v>
      </c>
      <c r="GT264" s="2">
        <v>0</v>
      </c>
      <c r="GU264" s="2" t="s">
        <v>3</v>
      </c>
      <c r="GV264" s="2">
        <f t="shared" si="191"/>
        <v>0</v>
      </c>
      <c r="GW264" s="2">
        <v>1</v>
      </c>
      <c r="GX264" s="2">
        <f t="shared" si="192"/>
        <v>0</v>
      </c>
      <c r="GY264" s="2"/>
      <c r="GZ264" s="2"/>
      <c r="HA264" s="2">
        <v>0</v>
      </c>
      <c r="HB264" s="2">
        <v>0</v>
      </c>
      <c r="HC264" s="2">
        <f t="shared" si="193"/>
        <v>0</v>
      </c>
      <c r="HD264" s="2"/>
      <c r="HE264" s="2" t="s">
        <v>3</v>
      </c>
      <c r="HF264" s="2" t="s">
        <v>3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">
      <c r="A265">
        <v>18</v>
      </c>
      <c r="B265">
        <v>1</v>
      </c>
      <c r="C265">
        <v>246</v>
      </c>
      <c r="E265" t="s">
        <v>233</v>
      </c>
      <c r="F265" t="s">
        <v>82</v>
      </c>
      <c r="G265" t="s">
        <v>83</v>
      </c>
      <c r="H265" t="s">
        <v>49</v>
      </c>
      <c r="I265">
        <f>I261*J265</f>
        <v>54</v>
      </c>
      <c r="J265">
        <v>55.670103092783506</v>
      </c>
      <c r="K265">
        <v>55.670102999999997</v>
      </c>
      <c r="O265">
        <f t="shared" si="162"/>
        <v>7452.45</v>
      </c>
      <c r="P265">
        <f t="shared" si="163"/>
        <v>7452.45</v>
      </c>
      <c r="Q265">
        <f>(ROUND((ROUND(((ET265)*AV265*I265),2)*BB265),2)+ROUND((ROUND(((AE265-(EU265))*AV265*I265),2)*BS265),2))</f>
        <v>0</v>
      </c>
      <c r="R265">
        <f t="shared" si="164"/>
        <v>0</v>
      </c>
      <c r="S265">
        <f t="shared" si="165"/>
        <v>0</v>
      </c>
      <c r="T265">
        <f t="shared" si="166"/>
        <v>0</v>
      </c>
      <c r="U265">
        <f t="shared" si="167"/>
        <v>0</v>
      </c>
      <c r="V265">
        <f t="shared" si="168"/>
        <v>0</v>
      </c>
      <c r="W265">
        <f t="shared" si="169"/>
        <v>0</v>
      </c>
      <c r="X265">
        <f t="shared" si="170"/>
        <v>0</v>
      </c>
      <c r="Y265">
        <f t="shared" si="171"/>
        <v>0</v>
      </c>
      <c r="AA265">
        <v>59209200</v>
      </c>
      <c r="AB265">
        <f t="shared" si="172"/>
        <v>181.59</v>
      </c>
      <c r="AC265">
        <f t="shared" si="173"/>
        <v>181.59</v>
      </c>
      <c r="AD265">
        <f>ROUND((((ET265)-(EU265))+AE265),6)</f>
        <v>0</v>
      </c>
      <c r="AE265">
        <f t="shared" si="204"/>
        <v>0</v>
      </c>
      <c r="AF265">
        <f t="shared" si="204"/>
        <v>0</v>
      </c>
      <c r="AG265">
        <f t="shared" si="174"/>
        <v>0</v>
      </c>
      <c r="AH265">
        <f t="shared" si="205"/>
        <v>0</v>
      </c>
      <c r="AI265">
        <f t="shared" si="205"/>
        <v>0</v>
      </c>
      <c r="AJ265">
        <f t="shared" si="175"/>
        <v>0</v>
      </c>
      <c r="AK265">
        <v>181.59</v>
      </c>
      <c r="AL265">
        <v>181.59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109</v>
      </c>
      <c r="AU265">
        <v>61</v>
      </c>
      <c r="AV265">
        <v>1</v>
      </c>
      <c r="AW265">
        <v>1</v>
      </c>
      <c r="AZ265">
        <v>1</v>
      </c>
      <c r="BA265">
        <v>1</v>
      </c>
      <c r="BB265">
        <v>1</v>
      </c>
      <c r="BC265">
        <v>0.76</v>
      </c>
      <c r="BD265" t="s">
        <v>3</v>
      </c>
      <c r="BE265" t="s">
        <v>3</v>
      </c>
      <c r="BF265" t="s">
        <v>3</v>
      </c>
      <c r="BG265" t="s">
        <v>3</v>
      </c>
      <c r="BH265">
        <v>3</v>
      </c>
      <c r="BI265">
        <v>1</v>
      </c>
      <c r="BJ265" t="s">
        <v>84</v>
      </c>
      <c r="BM265">
        <v>21</v>
      </c>
      <c r="BN265">
        <v>58807811</v>
      </c>
      <c r="BO265" t="s">
        <v>82</v>
      </c>
      <c r="BP265">
        <v>1</v>
      </c>
      <c r="BQ265">
        <v>30</v>
      </c>
      <c r="BR265">
        <v>0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 t="s">
        <v>3</v>
      </c>
      <c r="BZ265">
        <v>109</v>
      </c>
      <c r="CA265">
        <v>61</v>
      </c>
      <c r="CB265" t="s">
        <v>3</v>
      </c>
      <c r="CE265">
        <v>30</v>
      </c>
      <c r="CF265">
        <v>0</v>
      </c>
      <c r="CG265">
        <v>0</v>
      </c>
      <c r="CM265">
        <v>0</v>
      </c>
      <c r="CN265" t="s">
        <v>3</v>
      </c>
      <c r="CO265">
        <v>0</v>
      </c>
      <c r="CP265">
        <f t="shared" si="176"/>
        <v>7452.45</v>
      </c>
      <c r="CQ265">
        <f t="shared" si="177"/>
        <v>138.01</v>
      </c>
      <c r="CR265">
        <f>(ROUND((ROUND(((ET265)*AV265*1),2)*BB265),2)+ROUND((ROUND(((AE265-(EU265))*AV265*1),2)*BS265),2))</f>
        <v>0</v>
      </c>
      <c r="CS265">
        <f t="shared" si="178"/>
        <v>0</v>
      </c>
      <c r="CT265">
        <f t="shared" si="179"/>
        <v>0</v>
      </c>
      <c r="CU265">
        <f t="shared" si="180"/>
        <v>0</v>
      </c>
      <c r="CV265">
        <f t="shared" si="181"/>
        <v>0</v>
      </c>
      <c r="CW265">
        <f t="shared" si="182"/>
        <v>0</v>
      </c>
      <c r="CX265">
        <f t="shared" si="183"/>
        <v>0</v>
      </c>
      <c r="CY265">
        <f t="shared" si="184"/>
        <v>0</v>
      </c>
      <c r="CZ265">
        <f t="shared" si="185"/>
        <v>0</v>
      </c>
      <c r="DC265" t="s">
        <v>3</v>
      </c>
      <c r="DD265" t="s">
        <v>3</v>
      </c>
      <c r="DE265" t="s">
        <v>3</v>
      </c>
      <c r="DF265" t="s">
        <v>3</v>
      </c>
      <c r="DG265" t="s">
        <v>3</v>
      </c>
      <c r="DH265" t="s">
        <v>3</v>
      </c>
      <c r="DI265" t="s">
        <v>3</v>
      </c>
      <c r="DJ265" t="s">
        <v>3</v>
      </c>
      <c r="DK265" t="s">
        <v>3</v>
      </c>
      <c r="DL265" t="s">
        <v>3</v>
      </c>
      <c r="DM265" t="s">
        <v>3</v>
      </c>
      <c r="DN265">
        <v>0</v>
      </c>
      <c r="DO265">
        <v>0</v>
      </c>
      <c r="DP265">
        <v>1</v>
      </c>
      <c r="DQ265">
        <v>1</v>
      </c>
      <c r="DU265">
        <v>1010</v>
      </c>
      <c r="DV265" t="s">
        <v>49</v>
      </c>
      <c r="DW265" t="s">
        <v>49</v>
      </c>
      <c r="DX265">
        <v>1</v>
      </c>
      <c r="DZ265" t="s">
        <v>3</v>
      </c>
      <c r="EA265" t="s">
        <v>3</v>
      </c>
      <c r="EB265" t="s">
        <v>3</v>
      </c>
      <c r="EC265" t="s">
        <v>3</v>
      </c>
      <c r="EE265">
        <v>58807897</v>
      </c>
      <c r="EF265">
        <v>30</v>
      </c>
      <c r="EG265" t="s">
        <v>29</v>
      </c>
      <c r="EH265">
        <v>0</v>
      </c>
      <c r="EI265" t="s">
        <v>3</v>
      </c>
      <c r="EJ265">
        <v>1</v>
      </c>
      <c r="EK265">
        <v>21</v>
      </c>
      <c r="EL265" t="s">
        <v>30</v>
      </c>
      <c r="EM265" t="s">
        <v>31</v>
      </c>
      <c r="EO265" t="s">
        <v>3</v>
      </c>
      <c r="EQ265">
        <v>0</v>
      </c>
      <c r="ER265">
        <v>181.59</v>
      </c>
      <c r="ES265">
        <v>181.59</v>
      </c>
      <c r="ET265">
        <v>0</v>
      </c>
      <c r="EU265">
        <v>0</v>
      </c>
      <c r="EV265">
        <v>0</v>
      </c>
      <c r="EW265">
        <v>0</v>
      </c>
      <c r="EX265">
        <v>0</v>
      </c>
      <c r="FQ265">
        <v>0</v>
      </c>
      <c r="FR265">
        <v>0</v>
      </c>
      <c r="FS265">
        <v>0</v>
      </c>
      <c r="FX265">
        <v>109</v>
      </c>
      <c r="FY265">
        <v>61</v>
      </c>
      <c r="GA265" t="s">
        <v>3</v>
      </c>
      <c r="GD265">
        <v>1</v>
      </c>
      <c r="GF265">
        <v>-1001613449</v>
      </c>
      <c r="GG265">
        <v>2</v>
      </c>
      <c r="GH265">
        <v>1</v>
      </c>
      <c r="GI265">
        <v>2</v>
      </c>
      <c r="GJ265">
        <v>0</v>
      </c>
      <c r="GK265">
        <v>0</v>
      </c>
      <c r="GL265">
        <f t="shared" si="186"/>
        <v>0</v>
      </c>
      <c r="GM265">
        <f t="shared" si="187"/>
        <v>7452.45</v>
      </c>
      <c r="GN265">
        <f t="shared" si="188"/>
        <v>7452.45</v>
      </c>
      <c r="GO265">
        <f t="shared" si="189"/>
        <v>0</v>
      </c>
      <c r="GP265">
        <f t="shared" si="190"/>
        <v>0</v>
      </c>
      <c r="GR265">
        <v>0</v>
      </c>
      <c r="GS265">
        <v>3</v>
      </c>
      <c r="GT265">
        <v>0</v>
      </c>
      <c r="GU265" t="s">
        <v>3</v>
      </c>
      <c r="GV265">
        <f t="shared" si="191"/>
        <v>0</v>
      </c>
      <c r="GW265">
        <v>1</v>
      </c>
      <c r="GX265">
        <f t="shared" si="192"/>
        <v>0</v>
      </c>
      <c r="HA265">
        <v>0</v>
      </c>
      <c r="HB265">
        <v>0</v>
      </c>
      <c r="HC265">
        <f t="shared" si="193"/>
        <v>0</v>
      </c>
      <c r="HE265" t="s">
        <v>3</v>
      </c>
      <c r="HF265" t="s">
        <v>3</v>
      </c>
      <c r="HM265" t="s">
        <v>3</v>
      </c>
      <c r="HN265" t="s">
        <v>3</v>
      </c>
      <c r="HO265" t="s">
        <v>3</v>
      </c>
      <c r="HP265" t="s">
        <v>3</v>
      </c>
      <c r="HQ265" t="s">
        <v>3</v>
      </c>
      <c r="HS265">
        <v>0</v>
      </c>
      <c r="IK265">
        <v>0</v>
      </c>
    </row>
    <row r="266" spans="1:255" x14ac:dyDescent="0.2">
      <c r="A266" s="2">
        <v>17</v>
      </c>
      <c r="B266" s="2">
        <v>1</v>
      </c>
      <c r="C266" s="2">
        <f>ROW(SmtRes!A250)</f>
        <v>250</v>
      </c>
      <c r="D266" s="2">
        <f>ROW(EtalonRes!A256)</f>
        <v>256</v>
      </c>
      <c r="E266" s="2" t="s">
        <v>234</v>
      </c>
      <c r="F266" s="2" t="s">
        <v>235</v>
      </c>
      <c r="G266" s="2" t="s">
        <v>236</v>
      </c>
      <c r="H266" s="2" t="s">
        <v>163</v>
      </c>
      <c r="I266" s="2">
        <f>ROUND(ROUND(11,4),9)</f>
        <v>11</v>
      </c>
      <c r="J266" s="2">
        <v>0</v>
      </c>
      <c r="K266" s="2">
        <f>ROUND(ROUND(11,4),9)</f>
        <v>11</v>
      </c>
      <c r="L266" s="2"/>
      <c r="M266" s="2"/>
      <c r="N266" s="2"/>
      <c r="O266" s="2">
        <f t="shared" si="162"/>
        <v>58.32</v>
      </c>
      <c r="P266" s="2">
        <f t="shared" si="163"/>
        <v>8.91</v>
      </c>
      <c r="Q266" s="2">
        <f>(ROUND((ROUND((((ET266*1.1))*AV266*I266),2)*BB266),2)+ROUND((ROUND(((AE266-((EU266*1.1)))*AV266*I266),2)*BS266),2))</f>
        <v>0</v>
      </c>
      <c r="R266" s="2">
        <f t="shared" si="164"/>
        <v>0</v>
      </c>
      <c r="S266" s="2">
        <f t="shared" si="165"/>
        <v>49.41</v>
      </c>
      <c r="T266" s="2">
        <f t="shared" si="166"/>
        <v>0</v>
      </c>
      <c r="U266" s="2">
        <f t="shared" si="167"/>
        <v>3.8006099999999998</v>
      </c>
      <c r="V266" s="2">
        <f t="shared" si="168"/>
        <v>0</v>
      </c>
      <c r="W266" s="2">
        <f t="shared" si="169"/>
        <v>0</v>
      </c>
      <c r="X266" s="2">
        <f t="shared" si="170"/>
        <v>44.47</v>
      </c>
      <c r="Y266" s="2">
        <f t="shared" si="171"/>
        <v>22.73</v>
      </c>
      <c r="Z266" s="2"/>
      <c r="AA266" s="2">
        <v>59209203</v>
      </c>
      <c r="AB266" s="2">
        <f t="shared" si="172"/>
        <v>5.0999999999999996</v>
      </c>
      <c r="AC266" s="2">
        <f t="shared" si="173"/>
        <v>0.81</v>
      </c>
      <c r="AD266" s="2">
        <f>ROUND(((((ET266*1.1))-((EU266*1.1)))+AE266),6)</f>
        <v>0</v>
      </c>
      <c r="AE266" s="2">
        <f>ROUND(((EU266*1.1)),6)</f>
        <v>0</v>
      </c>
      <c r="AF266" s="2">
        <f>ROUND(((EV266*1.1)),6)</f>
        <v>4.29</v>
      </c>
      <c r="AG266" s="2">
        <f t="shared" si="174"/>
        <v>0</v>
      </c>
      <c r="AH266" s="2">
        <f>((EW266*1.1))</f>
        <v>0.33</v>
      </c>
      <c r="AI266" s="2">
        <f>((EX266*1.1))</f>
        <v>0</v>
      </c>
      <c r="AJ266" s="2">
        <f t="shared" si="175"/>
        <v>0</v>
      </c>
      <c r="AK266" s="2">
        <v>4.71</v>
      </c>
      <c r="AL266" s="2">
        <v>0.81</v>
      </c>
      <c r="AM266" s="2">
        <v>0</v>
      </c>
      <c r="AN266" s="2">
        <v>0</v>
      </c>
      <c r="AO266" s="2">
        <v>3.9</v>
      </c>
      <c r="AP266" s="2">
        <v>0</v>
      </c>
      <c r="AQ266" s="2">
        <v>0.3</v>
      </c>
      <c r="AR266" s="2">
        <v>0</v>
      </c>
      <c r="AS266" s="2">
        <v>0</v>
      </c>
      <c r="AT266" s="2">
        <v>90</v>
      </c>
      <c r="AU266" s="2">
        <v>46</v>
      </c>
      <c r="AV266" s="2">
        <v>1.0469999999999999</v>
      </c>
      <c r="AW266" s="2">
        <v>1</v>
      </c>
      <c r="AX266" s="2"/>
      <c r="AY266" s="2"/>
      <c r="AZ266" s="2">
        <v>1</v>
      </c>
      <c r="BA266" s="2">
        <v>1</v>
      </c>
      <c r="BB266" s="2">
        <v>1</v>
      </c>
      <c r="BC266" s="2">
        <v>1</v>
      </c>
      <c r="BD266" s="2" t="s">
        <v>3</v>
      </c>
      <c r="BE266" s="2" t="s">
        <v>3</v>
      </c>
      <c r="BF266" s="2" t="s">
        <v>3</v>
      </c>
      <c r="BG266" s="2" t="s">
        <v>3</v>
      </c>
      <c r="BH266" s="2">
        <v>0</v>
      </c>
      <c r="BI266" s="2">
        <v>2</v>
      </c>
      <c r="BJ266" s="2" t="s">
        <v>237</v>
      </c>
      <c r="BK266" s="2"/>
      <c r="BL266" s="2"/>
      <c r="BM266" s="2">
        <v>72</v>
      </c>
      <c r="BN266" s="2">
        <v>0</v>
      </c>
      <c r="BO266" s="2" t="s">
        <v>235</v>
      </c>
      <c r="BP266" s="2">
        <v>1</v>
      </c>
      <c r="BQ266" s="2">
        <v>40</v>
      </c>
      <c r="BR266" s="2">
        <v>0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 t="s">
        <v>3</v>
      </c>
      <c r="BZ266" s="2">
        <v>90</v>
      </c>
      <c r="CA266" s="2">
        <v>46</v>
      </c>
      <c r="CB266" s="2" t="s">
        <v>3</v>
      </c>
      <c r="CC266" s="2"/>
      <c r="CD266" s="2"/>
      <c r="CE266" s="2">
        <v>30</v>
      </c>
      <c r="CF266" s="2">
        <v>0</v>
      </c>
      <c r="CG266" s="2">
        <v>0</v>
      </c>
      <c r="CH266" s="2"/>
      <c r="CI266" s="2"/>
      <c r="CJ266" s="2"/>
      <c r="CK266" s="2"/>
      <c r="CL266" s="2"/>
      <c r="CM266" s="2">
        <v>0</v>
      </c>
      <c r="CN266" s="2" t="s">
        <v>866</v>
      </c>
      <c r="CO266" s="2">
        <v>0</v>
      </c>
      <c r="CP266" s="2">
        <f t="shared" si="176"/>
        <v>58.319999999999993</v>
      </c>
      <c r="CQ266" s="2">
        <f t="shared" si="177"/>
        <v>0.81</v>
      </c>
      <c r="CR266" s="2">
        <f>(ROUND((ROUND((((ET266*1.1))*AV266*1),2)*BB266),2)+ROUND((ROUND(((AE266-((EU266*1.1)))*AV266*1),2)*BS266),2))</f>
        <v>0</v>
      </c>
      <c r="CS266" s="2">
        <f t="shared" si="178"/>
        <v>0</v>
      </c>
      <c r="CT266" s="2">
        <f t="shared" si="179"/>
        <v>4.49</v>
      </c>
      <c r="CU266" s="2">
        <f t="shared" si="180"/>
        <v>0</v>
      </c>
      <c r="CV266" s="2">
        <f t="shared" si="181"/>
        <v>0.34550999999999998</v>
      </c>
      <c r="CW266" s="2">
        <f t="shared" si="182"/>
        <v>0</v>
      </c>
      <c r="CX266" s="2">
        <f t="shared" si="183"/>
        <v>0</v>
      </c>
      <c r="CY266" s="2">
        <f t="shared" si="184"/>
        <v>44.468999999999994</v>
      </c>
      <c r="CZ266" s="2">
        <f t="shared" si="185"/>
        <v>22.728599999999997</v>
      </c>
      <c r="DA266" s="2"/>
      <c r="DB266" s="2"/>
      <c r="DC266" s="2" t="s">
        <v>3</v>
      </c>
      <c r="DD266" s="2" t="s">
        <v>3</v>
      </c>
      <c r="DE266" s="2" t="s">
        <v>169</v>
      </c>
      <c r="DF266" s="2" t="s">
        <v>169</v>
      </c>
      <c r="DG266" s="2" t="s">
        <v>169</v>
      </c>
      <c r="DH266" s="2" t="s">
        <v>3</v>
      </c>
      <c r="DI266" s="2" t="s">
        <v>169</v>
      </c>
      <c r="DJ266" s="2" t="s">
        <v>169</v>
      </c>
      <c r="DK266" s="2" t="s">
        <v>3</v>
      </c>
      <c r="DL266" s="2" t="s">
        <v>3</v>
      </c>
      <c r="DM266" s="2" t="s">
        <v>3</v>
      </c>
      <c r="DN266" s="2">
        <v>0</v>
      </c>
      <c r="DO266" s="2">
        <v>0</v>
      </c>
      <c r="DP266" s="2">
        <v>1</v>
      </c>
      <c r="DQ266" s="2">
        <v>1</v>
      </c>
      <c r="DR266" s="2"/>
      <c r="DS266" s="2"/>
      <c r="DT266" s="2"/>
      <c r="DU266" s="2">
        <v>1013</v>
      </c>
      <c r="DV266" s="2" t="s">
        <v>163</v>
      </c>
      <c r="DW266" s="2" t="s">
        <v>163</v>
      </c>
      <c r="DX266" s="2">
        <v>1</v>
      </c>
      <c r="DY266" s="2"/>
      <c r="DZ266" s="2" t="s">
        <v>3</v>
      </c>
      <c r="EA266" s="2" t="s">
        <v>3</v>
      </c>
      <c r="EB266" s="2" t="s">
        <v>3</v>
      </c>
      <c r="EC266" s="2" t="s">
        <v>3</v>
      </c>
      <c r="ED266" s="2"/>
      <c r="EE266" s="2">
        <v>58807949</v>
      </c>
      <c r="EF266" s="2">
        <v>40</v>
      </c>
      <c r="EG266" s="2" t="s">
        <v>170</v>
      </c>
      <c r="EH266" s="2">
        <v>0</v>
      </c>
      <c r="EI266" s="2" t="s">
        <v>3</v>
      </c>
      <c r="EJ266" s="2">
        <v>2</v>
      </c>
      <c r="EK266" s="2">
        <v>72</v>
      </c>
      <c r="EL266" s="2" t="s">
        <v>171</v>
      </c>
      <c r="EM266" s="2" t="s">
        <v>172</v>
      </c>
      <c r="EN266" s="2"/>
      <c r="EO266" s="2" t="s">
        <v>173</v>
      </c>
      <c r="EP266" s="2"/>
      <c r="EQ266" s="2">
        <v>0</v>
      </c>
      <c r="ER266" s="2">
        <v>4.71</v>
      </c>
      <c r="ES266" s="2">
        <v>0.81</v>
      </c>
      <c r="ET266" s="2">
        <v>0</v>
      </c>
      <c r="EU266" s="2">
        <v>0</v>
      </c>
      <c r="EV266" s="2">
        <v>3.9</v>
      </c>
      <c r="EW266" s="2">
        <v>0.3</v>
      </c>
      <c r="EX266" s="2">
        <v>0</v>
      </c>
      <c r="EY266" s="2">
        <v>0</v>
      </c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>
        <v>0</v>
      </c>
      <c r="FR266" s="2">
        <v>0</v>
      </c>
      <c r="FS266" s="2">
        <v>0</v>
      </c>
      <c r="FT266" s="2"/>
      <c r="FU266" s="2"/>
      <c r="FV266" s="2"/>
      <c r="FW266" s="2"/>
      <c r="FX266" s="2">
        <v>90</v>
      </c>
      <c r="FY266" s="2">
        <v>46</v>
      </c>
      <c r="FZ266" s="2"/>
      <c r="GA266" s="2" t="s">
        <v>3</v>
      </c>
      <c r="GB266" s="2"/>
      <c r="GC266" s="2"/>
      <c r="GD266" s="2">
        <v>1</v>
      </c>
      <c r="GE266" s="2"/>
      <c r="GF266" s="2">
        <v>-1494899736</v>
      </c>
      <c r="GG266" s="2">
        <v>2</v>
      </c>
      <c r="GH266" s="2">
        <v>1</v>
      </c>
      <c r="GI266" s="2">
        <v>2</v>
      </c>
      <c r="GJ266" s="2">
        <v>0</v>
      </c>
      <c r="GK266" s="2">
        <v>0</v>
      </c>
      <c r="GL266" s="2">
        <f t="shared" si="186"/>
        <v>0</v>
      </c>
      <c r="GM266" s="2">
        <f t="shared" si="187"/>
        <v>125.52</v>
      </c>
      <c r="GN266" s="2">
        <f t="shared" si="188"/>
        <v>0</v>
      </c>
      <c r="GO266" s="2">
        <f t="shared" si="189"/>
        <v>125.52</v>
      </c>
      <c r="GP266" s="2">
        <f t="shared" si="190"/>
        <v>0</v>
      </c>
      <c r="GQ266" s="2"/>
      <c r="GR266" s="2">
        <v>0</v>
      </c>
      <c r="GS266" s="2">
        <v>3</v>
      </c>
      <c r="GT266" s="2">
        <v>0</v>
      </c>
      <c r="GU266" s="2" t="s">
        <v>3</v>
      </c>
      <c r="GV266" s="2">
        <f t="shared" si="191"/>
        <v>0</v>
      </c>
      <c r="GW266" s="2">
        <v>1</v>
      </c>
      <c r="GX266" s="2">
        <f t="shared" si="192"/>
        <v>0</v>
      </c>
      <c r="GY266" s="2"/>
      <c r="GZ266" s="2"/>
      <c r="HA266" s="2">
        <v>0</v>
      </c>
      <c r="HB266" s="2">
        <v>0</v>
      </c>
      <c r="HC266" s="2">
        <f t="shared" si="193"/>
        <v>0</v>
      </c>
      <c r="HD266" s="2"/>
      <c r="HE266" s="2" t="s">
        <v>3</v>
      </c>
      <c r="HF266" s="2" t="s">
        <v>3</v>
      </c>
      <c r="HG266" s="2"/>
      <c r="HH266" s="2"/>
      <c r="HI266" s="2"/>
      <c r="HJ266" s="2"/>
      <c r="HK266" s="2"/>
      <c r="HL266" s="2"/>
      <c r="HM266" s="2" t="s">
        <v>3</v>
      </c>
      <c r="HN266" s="2" t="s">
        <v>3</v>
      </c>
      <c r="HO266" s="2" t="s">
        <v>3</v>
      </c>
      <c r="HP266" s="2" t="s">
        <v>3</v>
      </c>
      <c r="HQ266" s="2" t="s">
        <v>3</v>
      </c>
      <c r="HR266" s="2"/>
      <c r="HS266" s="2">
        <v>0</v>
      </c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>
        <v>0</v>
      </c>
      <c r="IL266" s="2"/>
      <c r="IM266" s="2"/>
      <c r="IN266" s="2"/>
      <c r="IO266" s="2"/>
      <c r="IP266" s="2"/>
      <c r="IQ266" s="2"/>
      <c r="IR266" s="2"/>
      <c r="IS266" s="2"/>
      <c r="IT266" s="2"/>
      <c r="IU266" s="2"/>
    </row>
    <row r="267" spans="1:255" x14ac:dyDescent="0.2">
      <c r="A267">
        <v>17</v>
      </c>
      <c r="B267">
        <v>1</v>
      </c>
      <c r="C267">
        <f>ROW(SmtRes!A254)</f>
        <v>254</v>
      </c>
      <c r="D267">
        <f>ROW(EtalonRes!A260)</f>
        <v>260</v>
      </c>
      <c r="E267" t="s">
        <v>234</v>
      </c>
      <c r="F267" t="s">
        <v>235</v>
      </c>
      <c r="G267" t="s">
        <v>236</v>
      </c>
      <c r="H267" t="s">
        <v>163</v>
      </c>
      <c r="I267">
        <f>ROUND(ROUND(11,4),9)</f>
        <v>11</v>
      </c>
      <c r="J267">
        <v>0</v>
      </c>
      <c r="K267">
        <f>ROUND(ROUND(11,4),9)</f>
        <v>11</v>
      </c>
      <c r="O267">
        <f t="shared" si="162"/>
        <v>2795.47</v>
      </c>
      <c r="P267">
        <f t="shared" si="163"/>
        <v>78.41</v>
      </c>
      <c r="Q267">
        <f>(ROUND((ROUND((((ET267*1.1))*AV267*I267),2)*BB267),2)+ROUND((ROUND(((AE267-((EU267*1.1)))*AV267*I267),2)*BS267),2))</f>
        <v>0</v>
      </c>
      <c r="R267">
        <f t="shared" si="164"/>
        <v>0</v>
      </c>
      <c r="S267">
        <f t="shared" si="165"/>
        <v>2717.06</v>
      </c>
      <c r="T267">
        <f t="shared" si="166"/>
        <v>0</v>
      </c>
      <c r="U267">
        <f t="shared" si="167"/>
        <v>3.8006099999999998</v>
      </c>
      <c r="V267">
        <f t="shared" si="168"/>
        <v>0</v>
      </c>
      <c r="W267">
        <f t="shared" si="169"/>
        <v>0</v>
      </c>
      <c r="X267">
        <f t="shared" si="170"/>
        <v>2445.35</v>
      </c>
      <c r="Y267">
        <f t="shared" si="171"/>
        <v>1249.8499999999999</v>
      </c>
      <c r="AA267">
        <v>59209200</v>
      </c>
      <c r="AB267">
        <f t="shared" si="172"/>
        <v>5.0999999999999996</v>
      </c>
      <c r="AC267">
        <f t="shared" si="173"/>
        <v>0.81</v>
      </c>
      <c r="AD267">
        <f>ROUND(((((ET267*1.1))-((EU267*1.1)))+AE267),6)</f>
        <v>0</v>
      </c>
      <c r="AE267">
        <f>ROUND(((EU267*1.1)),6)</f>
        <v>0</v>
      </c>
      <c r="AF267">
        <f>ROUND(((EV267*1.1)),6)</f>
        <v>4.29</v>
      </c>
      <c r="AG267">
        <f t="shared" si="174"/>
        <v>0</v>
      </c>
      <c r="AH267">
        <f>((EW267*1.1))</f>
        <v>0.33</v>
      </c>
      <c r="AI267">
        <f>((EX267*1.1))</f>
        <v>0</v>
      </c>
      <c r="AJ267">
        <f t="shared" si="175"/>
        <v>0</v>
      </c>
      <c r="AK267">
        <v>4.71</v>
      </c>
      <c r="AL267">
        <v>0.81</v>
      </c>
      <c r="AM267">
        <v>0</v>
      </c>
      <c r="AN267">
        <v>0</v>
      </c>
      <c r="AO267">
        <v>3.9</v>
      </c>
      <c r="AP267">
        <v>0</v>
      </c>
      <c r="AQ267">
        <v>0.3</v>
      </c>
      <c r="AR267">
        <v>0</v>
      </c>
      <c r="AS267">
        <v>0</v>
      </c>
      <c r="AT267">
        <v>90</v>
      </c>
      <c r="AU267">
        <v>46</v>
      </c>
      <c r="AV267">
        <v>1.0469999999999999</v>
      </c>
      <c r="AW267">
        <v>1</v>
      </c>
      <c r="AZ267">
        <v>1</v>
      </c>
      <c r="BA267">
        <v>54.99</v>
      </c>
      <c r="BB267">
        <v>1</v>
      </c>
      <c r="BC267">
        <v>8.8000000000000007</v>
      </c>
      <c r="BD267" t="s">
        <v>3</v>
      </c>
      <c r="BE267" t="s">
        <v>3</v>
      </c>
      <c r="BF267" t="s">
        <v>3</v>
      </c>
      <c r="BG267" t="s">
        <v>3</v>
      </c>
      <c r="BH267">
        <v>0</v>
      </c>
      <c r="BI267">
        <v>2</v>
      </c>
      <c r="BJ267" t="s">
        <v>237</v>
      </c>
      <c r="BM267">
        <v>72</v>
      </c>
      <c r="BN267">
        <v>0</v>
      </c>
      <c r="BO267" t="s">
        <v>235</v>
      </c>
      <c r="BP267">
        <v>1</v>
      </c>
      <c r="BQ267">
        <v>40</v>
      </c>
      <c r="BR267">
        <v>0</v>
      </c>
      <c r="BS267">
        <v>54.99</v>
      </c>
      <c r="BT267">
        <v>1</v>
      </c>
      <c r="BU267">
        <v>1</v>
      </c>
      <c r="BV267">
        <v>1</v>
      </c>
      <c r="BW267">
        <v>1</v>
      </c>
      <c r="BX267">
        <v>1</v>
      </c>
      <c r="BY267" t="s">
        <v>3</v>
      </c>
      <c r="BZ267">
        <v>90</v>
      </c>
      <c r="CA267">
        <v>46</v>
      </c>
      <c r="CB267" t="s">
        <v>3</v>
      </c>
      <c r="CE267">
        <v>30</v>
      </c>
      <c r="CF267">
        <v>0</v>
      </c>
      <c r="CG267">
        <v>0</v>
      </c>
      <c r="CM267">
        <v>0</v>
      </c>
      <c r="CN267" t="s">
        <v>866</v>
      </c>
      <c r="CO267">
        <v>0</v>
      </c>
      <c r="CP267">
        <f t="shared" si="176"/>
        <v>2795.47</v>
      </c>
      <c r="CQ267">
        <f t="shared" si="177"/>
        <v>7.13</v>
      </c>
      <c r="CR267">
        <f>(ROUND((ROUND((((ET267*1.1))*AV267*1),2)*BB267),2)+ROUND((ROUND(((AE267-((EU267*1.1)))*AV267*1),2)*BS267),2))</f>
        <v>0</v>
      </c>
      <c r="CS267">
        <f t="shared" si="178"/>
        <v>0</v>
      </c>
      <c r="CT267">
        <f t="shared" si="179"/>
        <v>246.91</v>
      </c>
      <c r="CU267">
        <f t="shared" si="180"/>
        <v>0</v>
      </c>
      <c r="CV267">
        <f t="shared" si="181"/>
        <v>0.34550999999999998</v>
      </c>
      <c r="CW267">
        <f t="shared" si="182"/>
        <v>0</v>
      </c>
      <c r="CX267">
        <f t="shared" si="183"/>
        <v>0</v>
      </c>
      <c r="CY267">
        <f t="shared" si="184"/>
        <v>2445.3539999999998</v>
      </c>
      <c r="CZ267">
        <f t="shared" si="185"/>
        <v>1249.8476000000001</v>
      </c>
      <c r="DC267" t="s">
        <v>3</v>
      </c>
      <c r="DD267" t="s">
        <v>3</v>
      </c>
      <c r="DE267" t="s">
        <v>169</v>
      </c>
      <c r="DF267" t="s">
        <v>169</v>
      </c>
      <c r="DG267" t="s">
        <v>169</v>
      </c>
      <c r="DH267" t="s">
        <v>3</v>
      </c>
      <c r="DI267" t="s">
        <v>169</v>
      </c>
      <c r="DJ267" t="s">
        <v>169</v>
      </c>
      <c r="DK267" t="s">
        <v>3</v>
      </c>
      <c r="DL267" t="s">
        <v>3</v>
      </c>
      <c r="DM267" t="s">
        <v>3</v>
      </c>
      <c r="DN267">
        <v>0</v>
      </c>
      <c r="DO267">
        <v>0</v>
      </c>
      <c r="DP267">
        <v>1</v>
      </c>
      <c r="DQ267">
        <v>1</v>
      </c>
      <c r="DU267">
        <v>1013</v>
      </c>
      <c r="DV267" t="s">
        <v>163</v>
      </c>
      <c r="DW267" t="s">
        <v>163</v>
      </c>
      <c r="DX267">
        <v>1</v>
      </c>
      <c r="DZ267" t="s">
        <v>3</v>
      </c>
      <c r="EA267" t="s">
        <v>3</v>
      </c>
      <c r="EB267" t="s">
        <v>3</v>
      </c>
      <c r="EC267" t="s">
        <v>3</v>
      </c>
      <c r="EE267">
        <v>58807949</v>
      </c>
      <c r="EF267">
        <v>40</v>
      </c>
      <c r="EG267" t="s">
        <v>170</v>
      </c>
      <c r="EH267">
        <v>0</v>
      </c>
      <c r="EI267" t="s">
        <v>3</v>
      </c>
      <c r="EJ267">
        <v>2</v>
      </c>
      <c r="EK267">
        <v>72</v>
      </c>
      <c r="EL267" t="s">
        <v>171</v>
      </c>
      <c r="EM267" t="s">
        <v>172</v>
      </c>
      <c r="EO267" t="s">
        <v>173</v>
      </c>
      <c r="EQ267">
        <v>0</v>
      </c>
      <c r="ER267">
        <v>4.71</v>
      </c>
      <c r="ES267">
        <v>0.81</v>
      </c>
      <c r="ET267">
        <v>0</v>
      </c>
      <c r="EU267">
        <v>0</v>
      </c>
      <c r="EV267">
        <v>3.9</v>
      </c>
      <c r="EW267">
        <v>0.3</v>
      </c>
      <c r="EX267">
        <v>0</v>
      </c>
      <c r="EY267">
        <v>0</v>
      </c>
      <c r="FQ267">
        <v>0</v>
      </c>
      <c r="FR267">
        <v>0</v>
      </c>
      <c r="FS267">
        <v>0</v>
      </c>
      <c r="FX267">
        <v>90</v>
      </c>
      <c r="FY267">
        <v>46</v>
      </c>
      <c r="GA267" t="s">
        <v>3</v>
      </c>
      <c r="GD267">
        <v>1</v>
      </c>
      <c r="GF267">
        <v>-1494899736</v>
      </c>
      <c r="GG267">
        <v>2</v>
      </c>
      <c r="GH267">
        <v>1</v>
      </c>
      <c r="GI267">
        <v>2</v>
      </c>
      <c r="GJ267">
        <v>0</v>
      </c>
      <c r="GK267">
        <v>0</v>
      </c>
      <c r="GL267">
        <f t="shared" si="186"/>
        <v>0</v>
      </c>
      <c r="GM267">
        <f t="shared" si="187"/>
        <v>6490.67</v>
      </c>
      <c r="GN267">
        <f t="shared" si="188"/>
        <v>0</v>
      </c>
      <c r="GO267">
        <f t="shared" si="189"/>
        <v>6490.67</v>
      </c>
      <c r="GP267">
        <f t="shared" si="190"/>
        <v>0</v>
      </c>
      <c r="GR267">
        <v>0</v>
      </c>
      <c r="GS267">
        <v>3</v>
      </c>
      <c r="GT267">
        <v>0</v>
      </c>
      <c r="GU267" t="s">
        <v>3</v>
      </c>
      <c r="GV267">
        <f t="shared" si="191"/>
        <v>0</v>
      </c>
      <c r="GW267">
        <v>1</v>
      </c>
      <c r="GX267">
        <f t="shared" si="192"/>
        <v>0</v>
      </c>
      <c r="HA267">
        <v>0</v>
      </c>
      <c r="HB267">
        <v>0</v>
      </c>
      <c r="HC267">
        <f t="shared" si="193"/>
        <v>0</v>
      </c>
      <c r="HE267" t="s">
        <v>3</v>
      </c>
      <c r="HF267" t="s">
        <v>3</v>
      </c>
      <c r="HM267" t="s">
        <v>3</v>
      </c>
      <c r="HN267" t="s">
        <v>3</v>
      </c>
      <c r="HO267" t="s">
        <v>3</v>
      </c>
      <c r="HP267" t="s">
        <v>3</v>
      </c>
      <c r="HQ267" t="s">
        <v>3</v>
      </c>
      <c r="HS267">
        <v>0</v>
      </c>
      <c r="IK267">
        <v>0</v>
      </c>
    </row>
    <row r="268" spans="1:255" x14ac:dyDescent="0.2">
      <c r="A268" s="2">
        <v>18</v>
      </c>
      <c r="B268" s="2">
        <v>1</v>
      </c>
      <c r="C268" s="2">
        <v>249</v>
      </c>
      <c r="D268" s="2"/>
      <c r="E268" s="2" t="s">
        <v>238</v>
      </c>
      <c r="F268" s="2" t="s">
        <v>239</v>
      </c>
      <c r="G268" s="2" t="s">
        <v>240</v>
      </c>
      <c r="H268" s="2" t="s">
        <v>49</v>
      </c>
      <c r="I268" s="2">
        <f>I266*J268</f>
        <v>11</v>
      </c>
      <c r="J268" s="2">
        <v>1</v>
      </c>
      <c r="K268" s="2">
        <v>1</v>
      </c>
      <c r="L268" s="2"/>
      <c r="M268" s="2"/>
      <c r="N268" s="2"/>
      <c r="O268" s="2">
        <f t="shared" si="162"/>
        <v>5893.47</v>
      </c>
      <c r="P268" s="2">
        <f t="shared" si="163"/>
        <v>5893.47</v>
      </c>
      <c r="Q268" s="2">
        <f>(ROUND((ROUND(((ET268)*AV268*I268),2)*BB268),2)+ROUND((ROUND(((AE268-(EU268))*AV268*I268),2)*BS268),2))</f>
        <v>0</v>
      </c>
      <c r="R268" s="2">
        <f t="shared" si="164"/>
        <v>0</v>
      </c>
      <c r="S268" s="2">
        <f t="shared" si="165"/>
        <v>0</v>
      </c>
      <c r="T268" s="2">
        <f t="shared" si="166"/>
        <v>0</v>
      </c>
      <c r="U268" s="2">
        <f t="shared" si="167"/>
        <v>0</v>
      </c>
      <c r="V268" s="2">
        <f t="shared" si="168"/>
        <v>0</v>
      </c>
      <c r="W268" s="2">
        <f t="shared" si="169"/>
        <v>0</v>
      </c>
      <c r="X268" s="2">
        <f t="shared" si="170"/>
        <v>0</v>
      </c>
      <c r="Y268" s="2">
        <f t="shared" si="171"/>
        <v>0</v>
      </c>
      <c r="Z268" s="2"/>
      <c r="AA268" s="2">
        <v>59209203</v>
      </c>
      <c r="AB268" s="2">
        <f t="shared" si="172"/>
        <v>535.77</v>
      </c>
      <c r="AC268" s="2">
        <f t="shared" si="173"/>
        <v>535.77</v>
      </c>
      <c r="AD268" s="2">
        <f>ROUND((((ET268)-(EU268))+AE268),6)</f>
        <v>0</v>
      </c>
      <c r="AE268" s="2">
        <f>ROUND((EU268),6)</f>
        <v>0</v>
      </c>
      <c r="AF268" s="2">
        <f>ROUND((EV268),6)</f>
        <v>0</v>
      </c>
      <c r="AG268" s="2">
        <f t="shared" si="174"/>
        <v>0</v>
      </c>
      <c r="AH268" s="2">
        <f>(EW268)</f>
        <v>0</v>
      </c>
      <c r="AI268" s="2">
        <f>(EX268)</f>
        <v>0</v>
      </c>
      <c r="AJ268" s="2">
        <f t="shared" si="175"/>
        <v>0</v>
      </c>
      <c r="AK268" s="2">
        <v>535.77</v>
      </c>
      <c r="AL268" s="2">
        <v>535.77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109</v>
      </c>
      <c r="AU268" s="2">
        <v>61</v>
      </c>
      <c r="AV268" s="2">
        <v>1</v>
      </c>
      <c r="AW268" s="2">
        <v>1</v>
      </c>
      <c r="AX268" s="2"/>
      <c r="AY268" s="2"/>
      <c r="AZ268" s="2">
        <v>1</v>
      </c>
      <c r="BA268" s="2">
        <v>1</v>
      </c>
      <c r="BB268" s="2">
        <v>1</v>
      </c>
      <c r="BC268" s="2">
        <v>1</v>
      </c>
      <c r="BD268" s="2" t="s">
        <v>3</v>
      </c>
      <c r="BE268" s="2" t="s">
        <v>3</v>
      </c>
      <c r="BF268" s="2" t="s">
        <v>3</v>
      </c>
      <c r="BG268" s="2" t="s">
        <v>3</v>
      </c>
      <c r="BH268" s="2">
        <v>3</v>
      </c>
      <c r="BI268" s="2">
        <v>1</v>
      </c>
      <c r="BJ268" s="2" t="s">
        <v>241</v>
      </c>
      <c r="BK268" s="2"/>
      <c r="BL268" s="2"/>
      <c r="BM268" s="2">
        <v>21</v>
      </c>
      <c r="BN268" s="2">
        <v>0</v>
      </c>
      <c r="BO268" s="2" t="s">
        <v>3</v>
      </c>
      <c r="BP268" s="2">
        <v>0</v>
      </c>
      <c r="BQ268" s="2">
        <v>30</v>
      </c>
      <c r="BR268" s="2">
        <v>0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 t="s">
        <v>3</v>
      </c>
      <c r="BZ268" s="2">
        <v>109</v>
      </c>
      <c r="CA268" s="2">
        <v>61</v>
      </c>
      <c r="CB268" s="2" t="s">
        <v>3</v>
      </c>
      <c r="CC268" s="2"/>
      <c r="CD268" s="2"/>
      <c r="CE268" s="2">
        <v>30</v>
      </c>
      <c r="CF268" s="2">
        <v>0</v>
      </c>
      <c r="CG268" s="2">
        <v>0</v>
      </c>
      <c r="CH268" s="2"/>
      <c r="CI268" s="2"/>
      <c r="CJ268" s="2"/>
      <c r="CK268" s="2"/>
      <c r="CL268" s="2"/>
      <c r="CM268" s="2">
        <v>0</v>
      </c>
      <c r="CN268" s="2" t="s">
        <v>866</v>
      </c>
      <c r="CO268" s="2">
        <v>0</v>
      </c>
      <c r="CP268" s="2">
        <f t="shared" si="176"/>
        <v>5893.47</v>
      </c>
      <c r="CQ268" s="2">
        <f t="shared" si="177"/>
        <v>535.77</v>
      </c>
      <c r="CR268" s="2">
        <f>(ROUND((ROUND(((ET268)*AV268*1),2)*BB268),2)+ROUND((ROUND(((AE268-(EU268))*AV268*1),2)*BS268),2))</f>
        <v>0</v>
      </c>
      <c r="CS268" s="2">
        <f t="shared" si="178"/>
        <v>0</v>
      </c>
      <c r="CT268" s="2">
        <f t="shared" si="179"/>
        <v>0</v>
      </c>
      <c r="CU268" s="2">
        <f t="shared" si="180"/>
        <v>0</v>
      </c>
      <c r="CV268" s="2">
        <f t="shared" si="181"/>
        <v>0</v>
      </c>
      <c r="CW268" s="2">
        <f t="shared" si="182"/>
        <v>0</v>
      </c>
      <c r="CX268" s="2">
        <f t="shared" si="183"/>
        <v>0</v>
      </c>
      <c r="CY268" s="2">
        <f t="shared" si="184"/>
        <v>0</v>
      </c>
      <c r="CZ268" s="2">
        <f t="shared" si="185"/>
        <v>0</v>
      </c>
      <c r="DA268" s="2"/>
      <c r="DB268" s="2"/>
      <c r="DC268" s="2" t="s">
        <v>3</v>
      </c>
      <c r="DD268" s="2" t="s">
        <v>3</v>
      </c>
      <c r="DE268" s="2" t="s">
        <v>3</v>
      </c>
      <c r="DF268" s="2" t="s">
        <v>3</v>
      </c>
      <c r="DG268" s="2" t="s">
        <v>3</v>
      </c>
      <c r="DH268" s="2" t="s">
        <v>3</v>
      </c>
      <c r="DI268" s="2" t="s">
        <v>3</v>
      </c>
      <c r="DJ268" s="2" t="s">
        <v>3</v>
      </c>
      <c r="DK268" s="2" t="s">
        <v>3</v>
      </c>
      <c r="DL268" s="2" t="s">
        <v>3</v>
      </c>
      <c r="DM268" s="2" t="s">
        <v>3</v>
      </c>
      <c r="DN268" s="2">
        <v>0</v>
      </c>
      <c r="DO268" s="2">
        <v>0</v>
      </c>
      <c r="DP268" s="2">
        <v>1</v>
      </c>
      <c r="DQ268" s="2">
        <v>1</v>
      </c>
      <c r="DR268" s="2"/>
      <c r="DS268" s="2"/>
      <c r="DT268" s="2"/>
      <c r="DU268" s="2">
        <v>1010</v>
      </c>
      <c r="DV268" s="2" t="s">
        <v>49</v>
      </c>
      <c r="DW268" s="2" t="s">
        <v>49</v>
      </c>
      <c r="DX268" s="2">
        <v>1</v>
      </c>
      <c r="DY268" s="2"/>
      <c r="DZ268" s="2" t="s">
        <v>3</v>
      </c>
      <c r="EA268" s="2" t="s">
        <v>3</v>
      </c>
      <c r="EB268" s="2" t="s">
        <v>3</v>
      </c>
      <c r="EC268" s="2" t="s">
        <v>3</v>
      </c>
      <c r="ED268" s="2"/>
      <c r="EE268" s="2">
        <v>58807897</v>
      </c>
      <c r="EF268" s="2">
        <v>30</v>
      </c>
      <c r="EG268" s="2" t="s">
        <v>29</v>
      </c>
      <c r="EH268" s="2">
        <v>0</v>
      </c>
      <c r="EI268" s="2" t="s">
        <v>3</v>
      </c>
      <c r="EJ268" s="2">
        <v>1</v>
      </c>
      <c r="EK268" s="2">
        <v>21</v>
      </c>
      <c r="EL268" s="2" t="s">
        <v>30</v>
      </c>
      <c r="EM268" s="2" t="s">
        <v>31</v>
      </c>
      <c r="EN268" s="2"/>
      <c r="EO268" s="2" t="s">
        <v>173</v>
      </c>
      <c r="EP268" s="2"/>
      <c r="EQ268" s="2">
        <v>0</v>
      </c>
      <c r="ER268" s="2">
        <v>535.77</v>
      </c>
      <c r="ES268" s="2">
        <v>535.77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>
        <v>0</v>
      </c>
      <c r="FR268" s="2">
        <v>0</v>
      </c>
      <c r="FS268" s="2">
        <v>0</v>
      </c>
      <c r="FT268" s="2"/>
      <c r="FU268" s="2"/>
      <c r="FV268" s="2"/>
      <c r="FW268" s="2"/>
      <c r="FX268" s="2">
        <v>109</v>
      </c>
      <c r="FY268" s="2">
        <v>61</v>
      </c>
      <c r="FZ268" s="2"/>
      <c r="GA268" s="2" t="s">
        <v>3</v>
      </c>
      <c r="GB268" s="2"/>
      <c r="GC268" s="2"/>
      <c r="GD268" s="2">
        <v>1</v>
      </c>
      <c r="GE268" s="2"/>
      <c r="GF268" s="2">
        <v>870793163</v>
      </c>
      <c r="GG268" s="2">
        <v>2</v>
      </c>
      <c r="GH268" s="2">
        <v>1</v>
      </c>
      <c r="GI268" s="2">
        <v>-2</v>
      </c>
      <c r="GJ268" s="2">
        <v>0</v>
      </c>
      <c r="GK268" s="2">
        <v>0</v>
      </c>
      <c r="GL268" s="2">
        <f t="shared" si="186"/>
        <v>0</v>
      </c>
      <c r="GM268" s="2">
        <f t="shared" si="187"/>
        <v>5893.47</v>
      </c>
      <c r="GN268" s="2">
        <f t="shared" si="188"/>
        <v>5893.47</v>
      </c>
      <c r="GO268" s="2">
        <f t="shared" si="189"/>
        <v>0</v>
      </c>
      <c r="GP268" s="2">
        <f t="shared" si="190"/>
        <v>0</v>
      </c>
      <c r="GQ268" s="2"/>
      <c r="GR268" s="2">
        <v>0</v>
      </c>
      <c r="GS268" s="2">
        <v>3</v>
      </c>
      <c r="GT268" s="2">
        <v>0</v>
      </c>
      <c r="GU268" s="2" t="s">
        <v>3</v>
      </c>
      <c r="GV268" s="2">
        <f t="shared" si="191"/>
        <v>0</v>
      </c>
      <c r="GW268" s="2">
        <v>1</v>
      </c>
      <c r="GX268" s="2">
        <f t="shared" si="192"/>
        <v>0</v>
      </c>
      <c r="GY268" s="2"/>
      <c r="GZ268" s="2"/>
      <c r="HA268" s="2">
        <v>0</v>
      </c>
      <c r="HB268" s="2">
        <v>0</v>
      </c>
      <c r="HC268" s="2">
        <f t="shared" si="193"/>
        <v>0</v>
      </c>
      <c r="HD268" s="2"/>
      <c r="HE268" s="2" t="s">
        <v>3</v>
      </c>
      <c r="HF268" s="2" t="s">
        <v>3</v>
      </c>
      <c r="HG268" s="2"/>
      <c r="HH268" s="2"/>
      <c r="HI268" s="2"/>
      <c r="HJ268" s="2"/>
      <c r="HK268" s="2"/>
      <c r="HL268" s="2"/>
      <c r="HM268" s="2" t="s">
        <v>3</v>
      </c>
      <c r="HN268" s="2" t="s">
        <v>3</v>
      </c>
      <c r="HO268" s="2" t="s">
        <v>3</v>
      </c>
      <c r="HP268" s="2" t="s">
        <v>3</v>
      </c>
      <c r="HQ268" s="2" t="s">
        <v>3</v>
      </c>
      <c r="HR268" s="2"/>
      <c r="HS268" s="2">
        <v>0</v>
      </c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>
        <v>0</v>
      </c>
      <c r="IL268" s="2"/>
      <c r="IM268" s="2"/>
      <c r="IN268" s="2"/>
      <c r="IO268" s="2"/>
      <c r="IP268" s="2"/>
      <c r="IQ268" s="2"/>
      <c r="IR268" s="2"/>
      <c r="IS268" s="2"/>
      <c r="IT268" s="2"/>
      <c r="IU268" s="2"/>
    </row>
    <row r="269" spans="1:255" x14ac:dyDescent="0.2">
      <c r="A269">
        <v>18</v>
      </c>
      <c r="B269">
        <v>1</v>
      </c>
      <c r="C269">
        <v>253</v>
      </c>
      <c r="E269" t="s">
        <v>238</v>
      </c>
      <c r="F269" t="s">
        <v>239</v>
      </c>
      <c r="G269" t="s">
        <v>240</v>
      </c>
      <c r="H269" t="s">
        <v>49</v>
      </c>
      <c r="I269">
        <f>I267*J269</f>
        <v>11</v>
      </c>
      <c r="J269">
        <v>1</v>
      </c>
      <c r="K269">
        <v>1</v>
      </c>
      <c r="O269">
        <f t="shared" si="162"/>
        <v>40959.620000000003</v>
      </c>
      <c r="P269">
        <f t="shared" si="163"/>
        <v>40959.620000000003</v>
      </c>
      <c r="Q269">
        <f>(ROUND((ROUND(((ET269)*AV269*I269),2)*BB269),2)+ROUND((ROUND(((AE269-(EU269))*AV269*I269),2)*BS269),2))</f>
        <v>0</v>
      </c>
      <c r="R269">
        <f t="shared" si="164"/>
        <v>0</v>
      </c>
      <c r="S269">
        <f t="shared" si="165"/>
        <v>0</v>
      </c>
      <c r="T269">
        <f t="shared" si="166"/>
        <v>0</v>
      </c>
      <c r="U269">
        <f t="shared" si="167"/>
        <v>0</v>
      </c>
      <c r="V269">
        <f t="shared" si="168"/>
        <v>0</v>
      </c>
      <c r="W269">
        <f t="shared" si="169"/>
        <v>0</v>
      </c>
      <c r="X269">
        <f t="shared" si="170"/>
        <v>0</v>
      </c>
      <c r="Y269">
        <f t="shared" si="171"/>
        <v>0</v>
      </c>
      <c r="AA269">
        <v>59209200</v>
      </c>
      <c r="AB269">
        <f t="shared" si="172"/>
        <v>535.77</v>
      </c>
      <c r="AC269">
        <f t="shared" si="173"/>
        <v>535.77</v>
      </c>
      <c r="AD269">
        <f>ROUND((((ET269)-(EU269))+AE269),6)</f>
        <v>0</v>
      </c>
      <c r="AE269">
        <f>ROUND((EU269),6)</f>
        <v>0</v>
      </c>
      <c r="AF269">
        <f>ROUND((EV269),6)</f>
        <v>0</v>
      </c>
      <c r="AG269">
        <f t="shared" si="174"/>
        <v>0</v>
      </c>
      <c r="AH269">
        <f>(EW269)</f>
        <v>0</v>
      </c>
      <c r="AI269">
        <f>(EX269)</f>
        <v>0</v>
      </c>
      <c r="AJ269">
        <f t="shared" si="175"/>
        <v>0</v>
      </c>
      <c r="AK269">
        <v>535.77</v>
      </c>
      <c r="AL269">
        <v>535.77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109</v>
      </c>
      <c r="AU269">
        <v>61</v>
      </c>
      <c r="AV269">
        <v>1</v>
      </c>
      <c r="AW269">
        <v>1</v>
      </c>
      <c r="AZ269">
        <v>1</v>
      </c>
      <c r="BA269">
        <v>1</v>
      </c>
      <c r="BB269">
        <v>1</v>
      </c>
      <c r="BC269">
        <v>6.95</v>
      </c>
      <c r="BD269" t="s">
        <v>3</v>
      </c>
      <c r="BE269" t="s">
        <v>3</v>
      </c>
      <c r="BF269" t="s">
        <v>3</v>
      </c>
      <c r="BG269" t="s">
        <v>3</v>
      </c>
      <c r="BH269">
        <v>3</v>
      </c>
      <c r="BI269">
        <v>1</v>
      </c>
      <c r="BJ269" t="s">
        <v>241</v>
      </c>
      <c r="BM269">
        <v>21</v>
      </c>
      <c r="BN269">
        <v>0</v>
      </c>
      <c r="BO269" t="s">
        <v>239</v>
      </c>
      <c r="BP269">
        <v>1</v>
      </c>
      <c r="BQ269">
        <v>30</v>
      </c>
      <c r="BR269">
        <v>0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 t="s">
        <v>3</v>
      </c>
      <c r="BZ269">
        <v>109</v>
      </c>
      <c r="CA269">
        <v>61</v>
      </c>
      <c r="CB269" t="s">
        <v>3</v>
      </c>
      <c r="CE269">
        <v>30</v>
      </c>
      <c r="CF269">
        <v>0</v>
      </c>
      <c r="CG269">
        <v>0</v>
      </c>
      <c r="CM269">
        <v>0</v>
      </c>
      <c r="CN269" t="s">
        <v>866</v>
      </c>
      <c r="CO269">
        <v>0</v>
      </c>
      <c r="CP269">
        <f t="shared" si="176"/>
        <v>40959.620000000003</v>
      </c>
      <c r="CQ269">
        <f t="shared" si="177"/>
        <v>3723.6</v>
      </c>
      <c r="CR269">
        <f>(ROUND((ROUND(((ET269)*AV269*1),2)*BB269),2)+ROUND((ROUND(((AE269-(EU269))*AV269*1),2)*BS269),2))</f>
        <v>0</v>
      </c>
      <c r="CS269">
        <f t="shared" si="178"/>
        <v>0</v>
      </c>
      <c r="CT269">
        <f t="shared" si="179"/>
        <v>0</v>
      </c>
      <c r="CU269">
        <f t="shared" si="180"/>
        <v>0</v>
      </c>
      <c r="CV269">
        <f t="shared" si="181"/>
        <v>0</v>
      </c>
      <c r="CW269">
        <f t="shared" si="182"/>
        <v>0</v>
      </c>
      <c r="CX269">
        <f t="shared" si="183"/>
        <v>0</v>
      </c>
      <c r="CY269">
        <f t="shared" si="184"/>
        <v>0</v>
      </c>
      <c r="CZ269">
        <f t="shared" si="185"/>
        <v>0</v>
      </c>
      <c r="DC269" t="s">
        <v>3</v>
      </c>
      <c r="DD269" t="s">
        <v>3</v>
      </c>
      <c r="DE269" t="s">
        <v>3</v>
      </c>
      <c r="DF269" t="s">
        <v>3</v>
      </c>
      <c r="DG269" t="s">
        <v>3</v>
      </c>
      <c r="DH269" t="s">
        <v>3</v>
      </c>
      <c r="DI269" t="s">
        <v>3</v>
      </c>
      <c r="DJ269" t="s">
        <v>3</v>
      </c>
      <c r="DK269" t="s">
        <v>3</v>
      </c>
      <c r="DL269" t="s">
        <v>3</v>
      </c>
      <c r="DM269" t="s">
        <v>3</v>
      </c>
      <c r="DN269">
        <v>0</v>
      </c>
      <c r="DO269">
        <v>0</v>
      </c>
      <c r="DP269">
        <v>1</v>
      </c>
      <c r="DQ269">
        <v>1</v>
      </c>
      <c r="DU269">
        <v>1010</v>
      </c>
      <c r="DV269" t="s">
        <v>49</v>
      </c>
      <c r="DW269" t="s">
        <v>49</v>
      </c>
      <c r="DX269">
        <v>1</v>
      </c>
      <c r="DZ269" t="s">
        <v>3</v>
      </c>
      <c r="EA269" t="s">
        <v>3</v>
      </c>
      <c r="EB269" t="s">
        <v>3</v>
      </c>
      <c r="EC269" t="s">
        <v>3</v>
      </c>
      <c r="EE269">
        <v>58807897</v>
      </c>
      <c r="EF269">
        <v>30</v>
      </c>
      <c r="EG269" t="s">
        <v>29</v>
      </c>
      <c r="EH269">
        <v>0</v>
      </c>
      <c r="EI269" t="s">
        <v>3</v>
      </c>
      <c r="EJ269">
        <v>1</v>
      </c>
      <c r="EK269">
        <v>21</v>
      </c>
      <c r="EL269" t="s">
        <v>30</v>
      </c>
      <c r="EM269" t="s">
        <v>31</v>
      </c>
      <c r="EO269" t="s">
        <v>173</v>
      </c>
      <c r="EQ269">
        <v>0</v>
      </c>
      <c r="ER269">
        <v>535.77</v>
      </c>
      <c r="ES269">
        <v>535.77</v>
      </c>
      <c r="ET269">
        <v>0</v>
      </c>
      <c r="EU269">
        <v>0</v>
      </c>
      <c r="EV269">
        <v>0</v>
      </c>
      <c r="EW269">
        <v>0</v>
      </c>
      <c r="EX269">
        <v>0</v>
      </c>
      <c r="FQ269">
        <v>0</v>
      </c>
      <c r="FR269">
        <v>0</v>
      </c>
      <c r="FS269">
        <v>0</v>
      </c>
      <c r="FX269">
        <v>109</v>
      </c>
      <c r="FY269">
        <v>61</v>
      </c>
      <c r="GA269" t="s">
        <v>3</v>
      </c>
      <c r="GD269">
        <v>1</v>
      </c>
      <c r="GF269">
        <v>870793163</v>
      </c>
      <c r="GG269">
        <v>2</v>
      </c>
      <c r="GH269">
        <v>1</v>
      </c>
      <c r="GI269">
        <v>2</v>
      </c>
      <c r="GJ269">
        <v>0</v>
      </c>
      <c r="GK269">
        <v>0</v>
      </c>
      <c r="GL269">
        <f t="shared" si="186"/>
        <v>0</v>
      </c>
      <c r="GM269">
        <f t="shared" si="187"/>
        <v>40959.620000000003</v>
      </c>
      <c r="GN269">
        <f t="shared" si="188"/>
        <v>40959.620000000003</v>
      </c>
      <c r="GO269">
        <f t="shared" si="189"/>
        <v>0</v>
      </c>
      <c r="GP269">
        <f t="shared" si="190"/>
        <v>0</v>
      </c>
      <c r="GR269">
        <v>0</v>
      </c>
      <c r="GS269">
        <v>3</v>
      </c>
      <c r="GT269">
        <v>0</v>
      </c>
      <c r="GU269" t="s">
        <v>3</v>
      </c>
      <c r="GV269">
        <f t="shared" si="191"/>
        <v>0</v>
      </c>
      <c r="GW269">
        <v>1</v>
      </c>
      <c r="GX269">
        <f t="shared" si="192"/>
        <v>0</v>
      </c>
      <c r="HA269">
        <v>0</v>
      </c>
      <c r="HB269">
        <v>0</v>
      </c>
      <c r="HC269">
        <f t="shared" si="193"/>
        <v>0</v>
      </c>
      <c r="HE269" t="s">
        <v>3</v>
      </c>
      <c r="HF269" t="s">
        <v>3</v>
      </c>
      <c r="HM269" t="s">
        <v>3</v>
      </c>
      <c r="HN269" t="s">
        <v>3</v>
      </c>
      <c r="HO269" t="s">
        <v>3</v>
      </c>
      <c r="HP269" t="s">
        <v>3</v>
      </c>
      <c r="HQ269" t="s">
        <v>3</v>
      </c>
      <c r="HS269">
        <v>0</v>
      </c>
      <c r="IK269">
        <v>0</v>
      </c>
    </row>
    <row r="270" spans="1:255" x14ac:dyDescent="0.2">
      <c r="A270" s="2">
        <v>17</v>
      </c>
      <c r="B270" s="2">
        <v>1</v>
      </c>
      <c r="C270" s="2">
        <f>ROW(SmtRes!A261)</f>
        <v>261</v>
      </c>
      <c r="D270" s="2">
        <f>ROW(EtalonRes!A267)</f>
        <v>267</v>
      </c>
      <c r="E270" s="2" t="s">
        <v>3</v>
      </c>
      <c r="F270" s="2" t="s">
        <v>242</v>
      </c>
      <c r="G270" s="2" t="s">
        <v>243</v>
      </c>
      <c r="H270" s="2" t="s">
        <v>244</v>
      </c>
      <c r="I270" s="2">
        <f>ROUND(ROUND(3+8,4)*0,9)</f>
        <v>0</v>
      </c>
      <c r="J270" s="2">
        <v>0</v>
      </c>
      <c r="K270" s="2">
        <f>ROUND(ROUND(3+8,4)*0,9)</f>
        <v>0</v>
      </c>
      <c r="L270" s="2"/>
      <c r="M270" s="2"/>
      <c r="N270" s="2"/>
      <c r="O270" s="2">
        <f t="shared" si="162"/>
        <v>0</v>
      </c>
      <c r="P270" s="2">
        <f t="shared" si="163"/>
        <v>0</v>
      </c>
      <c r="Q270" s="2">
        <f>(ROUND((ROUND(((((ET270*1.25)*1.1))*AV270*I270),2)*BB270),2)+ROUND((ROUND(((AE270-(((EU270*1.25)*1.1)))*AV270*I270),2)*BS270),2))</f>
        <v>0</v>
      </c>
      <c r="R270" s="2">
        <f t="shared" si="164"/>
        <v>0</v>
      </c>
      <c r="S270" s="2">
        <f t="shared" si="165"/>
        <v>0</v>
      </c>
      <c r="T270" s="2">
        <f t="shared" si="166"/>
        <v>0</v>
      </c>
      <c r="U270" s="2">
        <f t="shared" si="167"/>
        <v>0</v>
      </c>
      <c r="V270" s="2">
        <f t="shared" si="168"/>
        <v>0</v>
      </c>
      <c r="W270" s="2">
        <f t="shared" si="169"/>
        <v>0</v>
      </c>
      <c r="X270" s="2">
        <f t="shared" si="170"/>
        <v>0</v>
      </c>
      <c r="Y270" s="2">
        <f t="shared" si="171"/>
        <v>0</v>
      </c>
      <c r="Z270" s="2"/>
      <c r="AA270" s="2">
        <v>-1</v>
      </c>
      <c r="AB270" s="2">
        <f t="shared" si="172"/>
        <v>53.079050000000002</v>
      </c>
      <c r="AC270" s="2">
        <f t="shared" si="173"/>
        <v>2.99</v>
      </c>
      <c r="AD270" s="2">
        <f>ROUND((((((ET270*1.25)*1.1))-(((EU270*1.25)*1.1)))+AE270),6)</f>
        <v>8.3187499999999996</v>
      </c>
      <c r="AE270" s="2">
        <f>ROUND((((EU270*1.25)*1.1)),6)</f>
        <v>0.34375</v>
      </c>
      <c r="AF270" s="2">
        <f>ROUND((((EV270*1.15)*1.1)),6)</f>
        <v>41.770299999999999</v>
      </c>
      <c r="AG270" s="2">
        <f t="shared" si="174"/>
        <v>0</v>
      </c>
      <c r="AH270" s="2">
        <f>(((EW270*1.15)*1.1))</f>
        <v>3.2637</v>
      </c>
      <c r="AI270" s="2">
        <f>(((EX270*1.25)*1.1))</f>
        <v>0</v>
      </c>
      <c r="AJ270" s="2">
        <f t="shared" si="175"/>
        <v>0</v>
      </c>
      <c r="AK270" s="2">
        <v>42.06</v>
      </c>
      <c r="AL270" s="2">
        <v>2.99</v>
      </c>
      <c r="AM270" s="2">
        <v>6.05</v>
      </c>
      <c r="AN270" s="2">
        <v>0.25</v>
      </c>
      <c r="AO270" s="2">
        <v>33.020000000000003</v>
      </c>
      <c r="AP270" s="2">
        <v>0</v>
      </c>
      <c r="AQ270" s="2">
        <v>2.58</v>
      </c>
      <c r="AR270" s="2">
        <v>0</v>
      </c>
      <c r="AS270" s="2">
        <v>0</v>
      </c>
      <c r="AT270" s="2">
        <v>109</v>
      </c>
      <c r="AU270" s="2">
        <v>61</v>
      </c>
      <c r="AV270" s="2">
        <v>1.0669999999999999</v>
      </c>
      <c r="AW270" s="2">
        <v>1</v>
      </c>
      <c r="AX270" s="2"/>
      <c r="AY270" s="2"/>
      <c r="AZ270" s="2">
        <v>1</v>
      </c>
      <c r="BA270" s="2">
        <v>1</v>
      </c>
      <c r="BB270" s="2">
        <v>1</v>
      </c>
      <c r="BC270" s="2">
        <v>1</v>
      </c>
      <c r="BD270" s="2" t="s">
        <v>3</v>
      </c>
      <c r="BE270" s="2" t="s">
        <v>3</v>
      </c>
      <c r="BF270" s="2" t="s">
        <v>3</v>
      </c>
      <c r="BG270" s="2" t="s">
        <v>3</v>
      </c>
      <c r="BH270" s="2">
        <v>0</v>
      </c>
      <c r="BI270" s="2">
        <v>1</v>
      </c>
      <c r="BJ270" s="2" t="s">
        <v>245</v>
      </c>
      <c r="BK270" s="2"/>
      <c r="BL270" s="2"/>
      <c r="BM270" s="2">
        <v>21</v>
      </c>
      <c r="BN270" s="2">
        <v>58807811</v>
      </c>
      <c r="BO270" s="2" t="s">
        <v>242</v>
      </c>
      <c r="BP270" s="2">
        <v>1</v>
      </c>
      <c r="BQ270" s="2">
        <v>30</v>
      </c>
      <c r="BR270" s="2">
        <v>0</v>
      </c>
      <c r="BS270" s="2">
        <v>1</v>
      </c>
      <c r="BT270" s="2">
        <v>1</v>
      </c>
      <c r="BU270" s="2">
        <v>1</v>
      </c>
      <c r="BV270" s="2">
        <v>1</v>
      </c>
      <c r="BW270" s="2">
        <v>1</v>
      </c>
      <c r="BX270" s="2">
        <v>1</v>
      </c>
      <c r="BY270" s="2" t="s">
        <v>3</v>
      </c>
      <c r="BZ270" s="2">
        <v>109</v>
      </c>
      <c r="CA270" s="2">
        <v>61</v>
      </c>
      <c r="CB270" s="2" t="s">
        <v>3</v>
      </c>
      <c r="CC270" s="2"/>
      <c r="CD270" s="2"/>
      <c r="CE270" s="2">
        <v>30</v>
      </c>
      <c r="CF270" s="2">
        <v>0</v>
      </c>
      <c r="CG270" s="2">
        <v>0</v>
      </c>
      <c r="CH270" s="2"/>
      <c r="CI270" s="2"/>
      <c r="CJ270" s="2"/>
      <c r="CK270" s="2"/>
      <c r="CL270" s="2"/>
      <c r="CM270" s="2">
        <v>0</v>
      </c>
      <c r="CN270" s="2" t="s">
        <v>865</v>
      </c>
      <c r="CO270" s="2">
        <v>0</v>
      </c>
      <c r="CP270" s="2">
        <f t="shared" si="176"/>
        <v>0</v>
      </c>
      <c r="CQ270" s="2">
        <f t="shared" si="177"/>
        <v>2.99</v>
      </c>
      <c r="CR270" s="2">
        <f>(ROUND((ROUND(((((ET270*1.25)*1.1))*AV270*1),2)*BB270),2)+ROUND((ROUND(((AE270-(((EU270*1.25)*1.1)))*AV270*1),2)*BS270),2))</f>
        <v>8.8800000000000008</v>
      </c>
      <c r="CS270" s="2">
        <f t="shared" si="178"/>
        <v>0.37</v>
      </c>
      <c r="CT270" s="2">
        <f t="shared" si="179"/>
        <v>44.57</v>
      </c>
      <c r="CU270" s="2">
        <f t="shared" si="180"/>
        <v>0</v>
      </c>
      <c r="CV270" s="2">
        <f t="shared" si="181"/>
        <v>3.4823678999999998</v>
      </c>
      <c r="CW270" s="2">
        <f t="shared" si="182"/>
        <v>0</v>
      </c>
      <c r="CX270" s="2">
        <f t="shared" si="183"/>
        <v>0</v>
      </c>
      <c r="CY270" s="2">
        <f t="shared" si="184"/>
        <v>0</v>
      </c>
      <c r="CZ270" s="2">
        <f t="shared" si="185"/>
        <v>0</v>
      </c>
      <c r="DA270" s="2"/>
      <c r="DB270" s="2">
        <v>57</v>
      </c>
      <c r="DC270" s="2" t="s">
        <v>3</v>
      </c>
      <c r="DD270" s="2" t="s">
        <v>3</v>
      </c>
      <c r="DE270" s="2" t="s">
        <v>27</v>
      </c>
      <c r="DF270" s="2" t="s">
        <v>27</v>
      </c>
      <c r="DG270" s="2" t="s">
        <v>28</v>
      </c>
      <c r="DH270" s="2" t="s">
        <v>3</v>
      </c>
      <c r="DI270" s="2" t="s">
        <v>28</v>
      </c>
      <c r="DJ270" s="2" t="s">
        <v>27</v>
      </c>
      <c r="DK270" s="2" t="s">
        <v>3</v>
      </c>
      <c r="DL270" s="2" t="s">
        <v>3</v>
      </c>
      <c r="DM270" s="2" t="s">
        <v>3</v>
      </c>
      <c r="DN270" s="2">
        <v>0</v>
      </c>
      <c r="DO270" s="2">
        <v>0</v>
      </c>
      <c r="DP270" s="2">
        <v>1</v>
      </c>
      <c r="DQ270" s="2">
        <v>1</v>
      </c>
      <c r="DR270" s="2"/>
      <c r="DS270" s="2"/>
      <c r="DT270" s="2"/>
      <c r="DU270" s="2">
        <v>1013</v>
      </c>
      <c r="DV270" s="2" t="s">
        <v>244</v>
      </c>
      <c r="DW270" s="2" t="s">
        <v>244</v>
      </c>
      <c r="DX270" s="2">
        <v>1</v>
      </c>
      <c r="DY270" s="2"/>
      <c r="DZ270" s="2" t="s">
        <v>3</v>
      </c>
      <c r="EA270" s="2" t="s">
        <v>3</v>
      </c>
      <c r="EB270" s="2" t="s">
        <v>3</v>
      </c>
      <c r="EC270" s="2" t="s">
        <v>3</v>
      </c>
      <c r="ED270" s="2"/>
      <c r="EE270" s="2">
        <v>58807897</v>
      </c>
      <c r="EF270" s="2">
        <v>30</v>
      </c>
      <c r="EG270" s="2" t="s">
        <v>29</v>
      </c>
      <c r="EH270" s="2">
        <v>0</v>
      </c>
      <c r="EI270" s="2" t="s">
        <v>3</v>
      </c>
      <c r="EJ270" s="2">
        <v>1</v>
      </c>
      <c r="EK270" s="2">
        <v>21</v>
      </c>
      <c r="EL270" s="2" t="s">
        <v>30</v>
      </c>
      <c r="EM270" s="2" t="s">
        <v>31</v>
      </c>
      <c r="EN270" s="2"/>
      <c r="EO270" s="2" t="s">
        <v>32</v>
      </c>
      <c r="EP270" s="2"/>
      <c r="EQ270" s="2">
        <v>1024</v>
      </c>
      <c r="ER270" s="2">
        <v>42.06</v>
      </c>
      <c r="ES270" s="2">
        <v>2.99</v>
      </c>
      <c r="ET270" s="2">
        <v>6.05</v>
      </c>
      <c r="EU270" s="2">
        <v>0.25</v>
      </c>
      <c r="EV270" s="2">
        <v>33.020000000000003</v>
      </c>
      <c r="EW270" s="2">
        <v>2.58</v>
      </c>
      <c r="EX270" s="2">
        <v>0</v>
      </c>
      <c r="EY270" s="2">
        <v>0</v>
      </c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>
        <v>0</v>
      </c>
      <c r="FR270" s="2">
        <v>0</v>
      </c>
      <c r="FS270" s="2">
        <v>0</v>
      </c>
      <c r="FT270" s="2"/>
      <c r="FU270" s="2"/>
      <c r="FV270" s="2"/>
      <c r="FW270" s="2"/>
      <c r="FX270" s="2">
        <v>109</v>
      </c>
      <c r="FY270" s="2">
        <v>61</v>
      </c>
      <c r="FZ270" s="2"/>
      <c r="GA270" s="2" t="s">
        <v>3</v>
      </c>
      <c r="GB270" s="2"/>
      <c r="GC270" s="2"/>
      <c r="GD270" s="2">
        <v>1</v>
      </c>
      <c r="GE270" s="2"/>
      <c r="GF270" s="2">
        <v>265214871</v>
      </c>
      <c r="GG270" s="2">
        <v>2</v>
      </c>
      <c r="GH270" s="2">
        <v>1</v>
      </c>
      <c r="GI270" s="2">
        <v>2</v>
      </c>
      <c r="GJ270" s="2">
        <v>0</v>
      </c>
      <c r="GK270" s="2">
        <v>0</v>
      </c>
      <c r="GL270" s="2">
        <f t="shared" si="186"/>
        <v>0</v>
      </c>
      <c r="GM270" s="2">
        <f t="shared" si="187"/>
        <v>0</v>
      </c>
      <c r="GN270" s="2">
        <f t="shared" si="188"/>
        <v>0</v>
      </c>
      <c r="GO270" s="2">
        <f t="shared" si="189"/>
        <v>0</v>
      </c>
      <c r="GP270" s="2">
        <f t="shared" si="190"/>
        <v>0</v>
      </c>
      <c r="GQ270" s="2"/>
      <c r="GR270" s="2">
        <v>0</v>
      </c>
      <c r="GS270" s="2">
        <v>3</v>
      </c>
      <c r="GT270" s="2">
        <v>0</v>
      </c>
      <c r="GU270" s="2" t="s">
        <v>3</v>
      </c>
      <c r="GV270" s="2">
        <f t="shared" si="191"/>
        <v>0</v>
      </c>
      <c r="GW270" s="2">
        <v>1</v>
      </c>
      <c r="GX270" s="2">
        <f t="shared" si="192"/>
        <v>0</v>
      </c>
      <c r="GY270" s="2"/>
      <c r="GZ270" s="2"/>
      <c r="HA270" s="2">
        <v>0</v>
      </c>
      <c r="HB270" s="2">
        <v>0</v>
      </c>
      <c r="HC270" s="2">
        <f t="shared" si="193"/>
        <v>0</v>
      </c>
      <c r="HD270" s="2"/>
      <c r="HE270" s="2" t="s">
        <v>3</v>
      </c>
      <c r="HF270" s="2" t="s">
        <v>3</v>
      </c>
      <c r="HG270" s="2"/>
      <c r="HH270" s="2"/>
      <c r="HI270" s="2"/>
      <c r="HJ270" s="2"/>
      <c r="HK270" s="2"/>
      <c r="HL270" s="2"/>
      <c r="HM270" s="2" t="s">
        <v>3</v>
      </c>
      <c r="HN270" s="2" t="s">
        <v>3</v>
      </c>
      <c r="HO270" s="2" t="s">
        <v>3</v>
      </c>
      <c r="HP270" s="2" t="s">
        <v>3</v>
      </c>
      <c r="HQ270" s="2" t="s">
        <v>3</v>
      </c>
      <c r="HR270" s="2"/>
      <c r="HS270" s="2">
        <v>0</v>
      </c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0</v>
      </c>
      <c r="IL270" s="2"/>
      <c r="IM270" s="2"/>
      <c r="IN270" s="2"/>
      <c r="IO270" s="2"/>
      <c r="IP270" s="2"/>
      <c r="IQ270" s="2"/>
      <c r="IR270" s="2"/>
      <c r="IS270" s="2"/>
      <c r="IT270" s="2"/>
      <c r="IU270" s="2"/>
    </row>
    <row r="271" spans="1:255" x14ac:dyDescent="0.2">
      <c r="A271">
        <v>17</v>
      </c>
      <c r="B271">
        <v>1</v>
      </c>
      <c r="C271">
        <f>ROW(SmtRes!A268)</f>
        <v>268</v>
      </c>
      <c r="D271">
        <f>ROW(EtalonRes!A274)</f>
        <v>274</v>
      </c>
      <c r="E271" t="s">
        <v>3</v>
      </c>
      <c r="F271" t="s">
        <v>242</v>
      </c>
      <c r="G271" t="s">
        <v>243</v>
      </c>
      <c r="H271" t="s">
        <v>244</v>
      </c>
      <c r="I271">
        <f>ROUND(ROUND(3+8,4)*0,9)</f>
        <v>0</v>
      </c>
      <c r="J271">
        <v>0</v>
      </c>
      <c r="K271">
        <f>ROUND(ROUND(3+8,4)*0,9)</f>
        <v>0</v>
      </c>
      <c r="O271">
        <f t="shared" si="162"/>
        <v>0</v>
      </c>
      <c r="P271">
        <f t="shared" si="163"/>
        <v>0</v>
      </c>
      <c r="Q271">
        <f>(ROUND((ROUND(((((ET271*1.25)*1.1))*AV271*I271),2)*BB271),2)+ROUND((ROUND(((AE271-(((EU271*1.25)*1.1)))*AV271*I271),2)*BS271),2))</f>
        <v>0</v>
      </c>
      <c r="R271">
        <f t="shared" si="164"/>
        <v>0</v>
      </c>
      <c r="S271">
        <f t="shared" si="165"/>
        <v>0</v>
      </c>
      <c r="T271">
        <f t="shared" si="166"/>
        <v>0</v>
      </c>
      <c r="U271">
        <f t="shared" si="167"/>
        <v>0</v>
      </c>
      <c r="V271">
        <f t="shared" si="168"/>
        <v>0</v>
      </c>
      <c r="W271">
        <f t="shared" si="169"/>
        <v>0</v>
      </c>
      <c r="X271">
        <f t="shared" si="170"/>
        <v>0</v>
      </c>
      <c r="Y271">
        <f t="shared" si="171"/>
        <v>0</v>
      </c>
      <c r="AA271">
        <v>-1</v>
      </c>
      <c r="AB271">
        <f t="shared" si="172"/>
        <v>53.079050000000002</v>
      </c>
      <c r="AC271">
        <f t="shared" si="173"/>
        <v>2.99</v>
      </c>
      <c r="AD271">
        <f>ROUND((((((ET271*1.25)*1.1))-(((EU271*1.25)*1.1)))+AE271),6)</f>
        <v>8.3187499999999996</v>
      </c>
      <c r="AE271">
        <f>ROUND((((EU271*1.25)*1.1)),6)</f>
        <v>0.34375</v>
      </c>
      <c r="AF271">
        <f>ROUND((((EV271*1.15)*1.1)),6)</f>
        <v>41.770299999999999</v>
      </c>
      <c r="AG271">
        <f t="shared" si="174"/>
        <v>0</v>
      </c>
      <c r="AH271">
        <f>(((EW271*1.15)*1.1))</f>
        <v>3.2637</v>
      </c>
      <c r="AI271">
        <f>(((EX271*1.25)*1.1))</f>
        <v>0</v>
      </c>
      <c r="AJ271">
        <f t="shared" si="175"/>
        <v>0</v>
      </c>
      <c r="AK271">
        <v>42.06</v>
      </c>
      <c r="AL271">
        <v>2.99</v>
      </c>
      <c r="AM271">
        <v>6.05</v>
      </c>
      <c r="AN271">
        <v>0.25</v>
      </c>
      <c r="AO271">
        <v>33.020000000000003</v>
      </c>
      <c r="AP271">
        <v>0</v>
      </c>
      <c r="AQ271">
        <v>2.58</v>
      </c>
      <c r="AR271">
        <v>0</v>
      </c>
      <c r="AS271">
        <v>0</v>
      </c>
      <c r="AT271">
        <v>109</v>
      </c>
      <c r="AU271">
        <v>61</v>
      </c>
      <c r="AV271">
        <v>1.0669999999999999</v>
      </c>
      <c r="AW271">
        <v>1</v>
      </c>
      <c r="AZ271">
        <v>1</v>
      </c>
      <c r="BA271">
        <v>54.99</v>
      </c>
      <c r="BB271">
        <v>12.99</v>
      </c>
      <c r="BC271">
        <v>12.16</v>
      </c>
      <c r="BD271" t="s">
        <v>3</v>
      </c>
      <c r="BE271" t="s">
        <v>3</v>
      </c>
      <c r="BF271" t="s">
        <v>3</v>
      </c>
      <c r="BG271" t="s">
        <v>3</v>
      </c>
      <c r="BH271">
        <v>0</v>
      </c>
      <c r="BI271">
        <v>1</v>
      </c>
      <c r="BJ271" t="s">
        <v>245</v>
      </c>
      <c r="BM271">
        <v>21</v>
      </c>
      <c r="BN271">
        <v>58807811</v>
      </c>
      <c r="BO271" t="s">
        <v>242</v>
      </c>
      <c r="BP271">
        <v>1</v>
      </c>
      <c r="BQ271">
        <v>30</v>
      </c>
      <c r="BR271">
        <v>0</v>
      </c>
      <c r="BS271">
        <v>54.99</v>
      </c>
      <c r="BT271">
        <v>1</v>
      </c>
      <c r="BU271">
        <v>1</v>
      </c>
      <c r="BV271">
        <v>1</v>
      </c>
      <c r="BW271">
        <v>1</v>
      </c>
      <c r="BX271">
        <v>1</v>
      </c>
      <c r="BY271" t="s">
        <v>3</v>
      </c>
      <c r="BZ271">
        <v>109</v>
      </c>
      <c r="CA271">
        <v>61</v>
      </c>
      <c r="CB271" t="s">
        <v>3</v>
      </c>
      <c r="CE271">
        <v>30</v>
      </c>
      <c r="CF271">
        <v>0</v>
      </c>
      <c r="CG271">
        <v>0</v>
      </c>
      <c r="CM271">
        <v>0</v>
      </c>
      <c r="CN271" t="s">
        <v>865</v>
      </c>
      <c r="CO271">
        <v>0</v>
      </c>
      <c r="CP271">
        <f t="shared" si="176"/>
        <v>0</v>
      </c>
      <c r="CQ271">
        <f t="shared" si="177"/>
        <v>36.36</v>
      </c>
      <c r="CR271">
        <f>(ROUND((ROUND(((((ET271*1.25)*1.1))*AV271*1),2)*BB271),2)+ROUND((ROUND(((AE271-(((EU271*1.25)*1.1)))*AV271*1),2)*BS271),2))</f>
        <v>115.35</v>
      </c>
      <c r="CS271">
        <f t="shared" si="178"/>
        <v>20.350000000000001</v>
      </c>
      <c r="CT271">
        <f t="shared" si="179"/>
        <v>2450.9</v>
      </c>
      <c r="CU271">
        <f t="shared" si="180"/>
        <v>0</v>
      </c>
      <c r="CV271">
        <f t="shared" si="181"/>
        <v>3.4823678999999998</v>
      </c>
      <c r="CW271">
        <f t="shared" si="182"/>
        <v>0</v>
      </c>
      <c r="CX271">
        <f t="shared" si="183"/>
        <v>0</v>
      </c>
      <c r="CY271">
        <f t="shared" si="184"/>
        <v>0</v>
      </c>
      <c r="CZ271">
        <f t="shared" si="185"/>
        <v>0</v>
      </c>
      <c r="DB271">
        <v>59</v>
      </c>
      <c r="DC271" t="s">
        <v>3</v>
      </c>
      <c r="DD271" t="s">
        <v>3</v>
      </c>
      <c r="DE271" t="s">
        <v>27</v>
      </c>
      <c r="DF271" t="s">
        <v>27</v>
      </c>
      <c r="DG271" t="s">
        <v>28</v>
      </c>
      <c r="DH271" t="s">
        <v>3</v>
      </c>
      <c r="DI271" t="s">
        <v>28</v>
      </c>
      <c r="DJ271" t="s">
        <v>27</v>
      </c>
      <c r="DK271" t="s">
        <v>3</v>
      </c>
      <c r="DL271" t="s">
        <v>3</v>
      </c>
      <c r="DM271" t="s">
        <v>3</v>
      </c>
      <c r="DN271">
        <v>0</v>
      </c>
      <c r="DO271">
        <v>0</v>
      </c>
      <c r="DP271">
        <v>1</v>
      </c>
      <c r="DQ271">
        <v>1</v>
      </c>
      <c r="DU271">
        <v>1013</v>
      </c>
      <c r="DV271" t="s">
        <v>244</v>
      </c>
      <c r="DW271" t="s">
        <v>244</v>
      </c>
      <c r="DX271">
        <v>1</v>
      </c>
      <c r="DZ271" t="s">
        <v>3</v>
      </c>
      <c r="EA271" t="s">
        <v>3</v>
      </c>
      <c r="EB271" t="s">
        <v>3</v>
      </c>
      <c r="EC271" t="s">
        <v>3</v>
      </c>
      <c r="EE271">
        <v>58807897</v>
      </c>
      <c r="EF271">
        <v>30</v>
      </c>
      <c r="EG271" t="s">
        <v>29</v>
      </c>
      <c r="EH271">
        <v>0</v>
      </c>
      <c r="EI271" t="s">
        <v>3</v>
      </c>
      <c r="EJ271">
        <v>1</v>
      </c>
      <c r="EK271">
        <v>21</v>
      </c>
      <c r="EL271" t="s">
        <v>30</v>
      </c>
      <c r="EM271" t="s">
        <v>31</v>
      </c>
      <c r="EO271" t="s">
        <v>32</v>
      </c>
      <c r="EQ271">
        <v>1024</v>
      </c>
      <c r="ER271">
        <v>42.06</v>
      </c>
      <c r="ES271">
        <v>2.99</v>
      </c>
      <c r="ET271">
        <v>6.05</v>
      </c>
      <c r="EU271">
        <v>0.25</v>
      </c>
      <c r="EV271">
        <v>33.020000000000003</v>
      </c>
      <c r="EW271">
        <v>2.58</v>
      </c>
      <c r="EX271">
        <v>0</v>
      </c>
      <c r="EY271">
        <v>0</v>
      </c>
      <c r="FQ271">
        <v>0</v>
      </c>
      <c r="FR271">
        <v>0</v>
      </c>
      <c r="FS271">
        <v>0</v>
      </c>
      <c r="FX271">
        <v>109</v>
      </c>
      <c r="FY271">
        <v>61</v>
      </c>
      <c r="GA271" t="s">
        <v>3</v>
      </c>
      <c r="GD271">
        <v>1</v>
      </c>
      <c r="GF271">
        <v>265214871</v>
      </c>
      <c r="GG271">
        <v>2</v>
      </c>
      <c r="GH271">
        <v>1</v>
      </c>
      <c r="GI271">
        <v>2</v>
      </c>
      <c r="GJ271">
        <v>0</v>
      </c>
      <c r="GK271">
        <v>0</v>
      </c>
      <c r="GL271">
        <f t="shared" si="186"/>
        <v>0</v>
      </c>
      <c r="GM271">
        <f t="shared" si="187"/>
        <v>0</v>
      </c>
      <c r="GN271">
        <f t="shared" si="188"/>
        <v>0</v>
      </c>
      <c r="GO271">
        <f t="shared" si="189"/>
        <v>0</v>
      </c>
      <c r="GP271">
        <f t="shared" si="190"/>
        <v>0</v>
      </c>
      <c r="GR271">
        <v>0</v>
      </c>
      <c r="GS271">
        <v>3</v>
      </c>
      <c r="GT271">
        <v>0</v>
      </c>
      <c r="GU271" t="s">
        <v>3</v>
      </c>
      <c r="GV271">
        <f t="shared" si="191"/>
        <v>0</v>
      </c>
      <c r="GW271">
        <v>1</v>
      </c>
      <c r="GX271">
        <f t="shared" si="192"/>
        <v>0</v>
      </c>
      <c r="HA271">
        <v>0</v>
      </c>
      <c r="HB271">
        <v>0</v>
      </c>
      <c r="HC271">
        <f t="shared" si="193"/>
        <v>0</v>
      </c>
      <c r="HE271" t="s">
        <v>3</v>
      </c>
      <c r="HF271" t="s">
        <v>3</v>
      </c>
      <c r="HM271" t="s">
        <v>3</v>
      </c>
      <c r="HN271" t="s">
        <v>3</v>
      </c>
      <c r="HO271" t="s">
        <v>3</v>
      </c>
      <c r="HP271" t="s">
        <v>3</v>
      </c>
      <c r="HQ271" t="s">
        <v>3</v>
      </c>
      <c r="HS271">
        <v>0</v>
      </c>
      <c r="IK271">
        <v>0</v>
      </c>
    </row>
    <row r="272" spans="1:255" x14ac:dyDescent="0.2">
      <c r="A272" s="2">
        <v>18</v>
      </c>
      <c r="B272" s="2">
        <v>1</v>
      </c>
      <c r="C272" s="2">
        <v>261</v>
      </c>
      <c r="D272" s="2"/>
      <c r="E272" s="2" t="s">
        <v>3</v>
      </c>
      <c r="F272" s="2" t="s">
        <v>239</v>
      </c>
      <c r="G272" s="2" t="s">
        <v>240</v>
      </c>
      <c r="H272" s="2" t="s">
        <v>49</v>
      </c>
      <c r="I272" s="2">
        <f>I270*J272</f>
        <v>0</v>
      </c>
      <c r="J272" s="2">
        <v>1</v>
      </c>
      <c r="K272" s="2">
        <v>1</v>
      </c>
      <c r="L272" s="2"/>
      <c r="M272" s="2"/>
      <c r="N272" s="2"/>
      <c r="O272" s="2">
        <f t="shared" si="162"/>
        <v>0</v>
      </c>
      <c r="P272" s="2">
        <f t="shared" si="163"/>
        <v>0</v>
      </c>
      <c r="Q272" s="2">
        <f>(ROUND((ROUND(((ET272)*AV272*I272),2)*BB272),2)+ROUND((ROUND(((AE272-(EU272))*AV272*I272),2)*BS272),2))</f>
        <v>0</v>
      </c>
      <c r="R272" s="2">
        <f t="shared" si="164"/>
        <v>0</v>
      </c>
      <c r="S272" s="2">
        <f t="shared" si="165"/>
        <v>0</v>
      </c>
      <c r="T272" s="2">
        <f t="shared" si="166"/>
        <v>0</v>
      </c>
      <c r="U272" s="2">
        <f t="shared" si="167"/>
        <v>0</v>
      </c>
      <c r="V272" s="2">
        <f t="shared" si="168"/>
        <v>0</v>
      </c>
      <c r="W272" s="2">
        <f t="shared" si="169"/>
        <v>0</v>
      </c>
      <c r="X272" s="2">
        <f t="shared" si="170"/>
        <v>0</v>
      </c>
      <c r="Y272" s="2">
        <f t="shared" si="171"/>
        <v>0</v>
      </c>
      <c r="Z272" s="2"/>
      <c r="AA272" s="2">
        <v>-1</v>
      </c>
      <c r="AB272" s="2">
        <f t="shared" si="172"/>
        <v>535.77</v>
      </c>
      <c r="AC272" s="2">
        <f t="shared" si="173"/>
        <v>535.77</v>
      </c>
      <c r="AD272" s="2">
        <f>ROUND((((ET272)-(EU272))+AE272),6)</f>
        <v>0</v>
      </c>
      <c r="AE272" s="2">
        <f>ROUND((EU272),6)</f>
        <v>0</v>
      </c>
      <c r="AF272" s="2">
        <f>ROUND((EV272),6)</f>
        <v>0</v>
      </c>
      <c r="AG272" s="2">
        <f t="shared" si="174"/>
        <v>0</v>
      </c>
      <c r="AH272" s="2">
        <f>(EW272)</f>
        <v>0</v>
      </c>
      <c r="AI272" s="2">
        <f>(EX272)</f>
        <v>0</v>
      </c>
      <c r="AJ272" s="2">
        <f t="shared" si="175"/>
        <v>0</v>
      </c>
      <c r="AK272" s="2">
        <v>535.77</v>
      </c>
      <c r="AL272" s="2">
        <v>535.77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109</v>
      </c>
      <c r="AU272" s="2">
        <v>61</v>
      </c>
      <c r="AV272" s="2">
        <v>1</v>
      </c>
      <c r="AW272" s="2">
        <v>1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3</v>
      </c>
      <c r="BI272" s="2">
        <v>1</v>
      </c>
      <c r="BJ272" s="2" t="s">
        <v>241</v>
      </c>
      <c r="BK272" s="2"/>
      <c r="BL272" s="2"/>
      <c r="BM272" s="2">
        <v>21</v>
      </c>
      <c r="BN272" s="2">
        <v>58807811</v>
      </c>
      <c r="BO272" s="2" t="s">
        <v>3</v>
      </c>
      <c r="BP272" s="2">
        <v>0</v>
      </c>
      <c r="BQ272" s="2">
        <v>30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109</v>
      </c>
      <c r="CA272" s="2">
        <v>61</v>
      </c>
      <c r="CB272" s="2" t="s">
        <v>3</v>
      </c>
      <c r="CC272" s="2"/>
      <c r="CD272" s="2"/>
      <c r="CE272" s="2">
        <v>30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3</v>
      </c>
      <c r="CO272" s="2">
        <v>0</v>
      </c>
      <c r="CP272" s="2">
        <f t="shared" si="176"/>
        <v>0</v>
      </c>
      <c r="CQ272" s="2">
        <f t="shared" si="177"/>
        <v>535.77</v>
      </c>
      <c r="CR272" s="2">
        <f>(ROUND((ROUND(((ET272)*AV272*1),2)*BB272),2)+ROUND((ROUND(((AE272-(EU272))*AV272*1),2)*BS272),2))</f>
        <v>0</v>
      </c>
      <c r="CS272" s="2">
        <f t="shared" si="178"/>
        <v>0</v>
      </c>
      <c r="CT272" s="2">
        <f t="shared" si="179"/>
        <v>0</v>
      </c>
      <c r="CU272" s="2">
        <f t="shared" si="180"/>
        <v>0</v>
      </c>
      <c r="CV272" s="2">
        <f t="shared" si="181"/>
        <v>0</v>
      </c>
      <c r="CW272" s="2">
        <f t="shared" si="182"/>
        <v>0</v>
      </c>
      <c r="CX272" s="2">
        <f t="shared" si="183"/>
        <v>0</v>
      </c>
      <c r="CY272" s="2">
        <f t="shared" si="184"/>
        <v>0</v>
      </c>
      <c r="CZ272" s="2">
        <f t="shared" si="185"/>
        <v>0</v>
      </c>
      <c r="DA272" s="2"/>
      <c r="DB272" s="2"/>
      <c r="DC272" s="2" t="s">
        <v>3</v>
      </c>
      <c r="DD272" s="2" t="s">
        <v>3</v>
      </c>
      <c r="DE272" s="2" t="s">
        <v>3</v>
      </c>
      <c r="DF272" s="2" t="s">
        <v>3</v>
      </c>
      <c r="DG272" s="2" t="s">
        <v>3</v>
      </c>
      <c r="DH272" s="2" t="s">
        <v>3</v>
      </c>
      <c r="DI272" s="2" t="s">
        <v>3</v>
      </c>
      <c r="DJ272" s="2" t="s">
        <v>3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1010</v>
      </c>
      <c r="DV272" s="2" t="s">
        <v>49</v>
      </c>
      <c r="DW272" s="2" t="s">
        <v>49</v>
      </c>
      <c r="DX272" s="2">
        <v>1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58807897</v>
      </c>
      <c r="EF272" s="2">
        <v>30</v>
      </c>
      <c r="EG272" s="2" t="s">
        <v>29</v>
      </c>
      <c r="EH272" s="2">
        <v>0</v>
      </c>
      <c r="EI272" s="2" t="s">
        <v>3</v>
      </c>
      <c r="EJ272" s="2">
        <v>1</v>
      </c>
      <c r="EK272" s="2">
        <v>21</v>
      </c>
      <c r="EL272" s="2" t="s">
        <v>30</v>
      </c>
      <c r="EM272" s="2" t="s">
        <v>31</v>
      </c>
      <c r="EN272" s="2"/>
      <c r="EO272" s="2" t="s">
        <v>3</v>
      </c>
      <c r="EP272" s="2"/>
      <c r="EQ272" s="2">
        <v>1024</v>
      </c>
      <c r="ER272" s="2">
        <v>535.77</v>
      </c>
      <c r="ES272" s="2">
        <v>535.77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109</v>
      </c>
      <c r="FY272" s="2">
        <v>61</v>
      </c>
      <c r="FZ272" s="2"/>
      <c r="GA272" s="2" t="s">
        <v>3</v>
      </c>
      <c r="GB272" s="2"/>
      <c r="GC272" s="2"/>
      <c r="GD272" s="2">
        <v>1</v>
      </c>
      <c r="GE272" s="2"/>
      <c r="GF272" s="2">
        <v>870793163</v>
      </c>
      <c r="GG272" s="2">
        <v>2</v>
      </c>
      <c r="GH272" s="2">
        <v>1</v>
      </c>
      <c r="GI272" s="2">
        <v>-2</v>
      </c>
      <c r="GJ272" s="2">
        <v>0</v>
      </c>
      <c r="GK272" s="2">
        <v>0</v>
      </c>
      <c r="GL272" s="2">
        <f t="shared" si="186"/>
        <v>0</v>
      </c>
      <c r="GM272" s="2">
        <f t="shared" si="187"/>
        <v>0</v>
      </c>
      <c r="GN272" s="2">
        <f t="shared" si="188"/>
        <v>0</v>
      </c>
      <c r="GO272" s="2">
        <f t="shared" si="189"/>
        <v>0</v>
      </c>
      <c r="GP272" s="2">
        <f t="shared" si="190"/>
        <v>0</v>
      </c>
      <c r="GQ272" s="2"/>
      <c r="GR272" s="2">
        <v>0</v>
      </c>
      <c r="GS272" s="2">
        <v>3</v>
      </c>
      <c r="GT272" s="2">
        <v>0</v>
      </c>
      <c r="GU272" s="2" t="s">
        <v>3</v>
      </c>
      <c r="GV272" s="2">
        <f t="shared" si="191"/>
        <v>0</v>
      </c>
      <c r="GW272" s="2">
        <v>1</v>
      </c>
      <c r="GX272" s="2">
        <f t="shared" si="192"/>
        <v>0</v>
      </c>
      <c r="GY272" s="2"/>
      <c r="GZ272" s="2"/>
      <c r="HA272" s="2">
        <v>0</v>
      </c>
      <c r="HB272" s="2">
        <v>0</v>
      </c>
      <c r="HC272" s="2">
        <f t="shared" si="193"/>
        <v>0</v>
      </c>
      <c r="HD272" s="2"/>
      <c r="HE272" s="2" t="s">
        <v>3</v>
      </c>
      <c r="HF272" s="2" t="s">
        <v>3</v>
      </c>
      <c r="HG272" s="2"/>
      <c r="HH272" s="2"/>
      <c r="HI272" s="2"/>
      <c r="HJ272" s="2"/>
      <c r="HK272" s="2"/>
      <c r="HL272" s="2"/>
      <c r="HM272" s="2" t="s">
        <v>3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45" x14ac:dyDescent="0.2">
      <c r="A273">
        <v>18</v>
      </c>
      <c r="B273">
        <v>1</v>
      </c>
      <c r="C273">
        <v>268</v>
      </c>
      <c r="E273" t="s">
        <v>3</v>
      </c>
      <c r="F273" t="s">
        <v>239</v>
      </c>
      <c r="G273" t="s">
        <v>240</v>
      </c>
      <c r="H273" t="s">
        <v>49</v>
      </c>
      <c r="I273">
        <f>I271*J273</f>
        <v>0</v>
      </c>
      <c r="J273">
        <v>1</v>
      </c>
      <c r="K273">
        <v>1</v>
      </c>
      <c r="O273">
        <f t="shared" si="162"/>
        <v>0</v>
      </c>
      <c r="P273">
        <f t="shared" si="163"/>
        <v>0</v>
      </c>
      <c r="Q273">
        <f>(ROUND((ROUND(((ET273)*AV273*I273),2)*BB273),2)+ROUND((ROUND(((AE273-(EU273))*AV273*I273),2)*BS273),2))</f>
        <v>0</v>
      </c>
      <c r="R273">
        <f t="shared" si="164"/>
        <v>0</v>
      </c>
      <c r="S273">
        <f t="shared" si="165"/>
        <v>0</v>
      </c>
      <c r="T273">
        <f t="shared" si="166"/>
        <v>0</v>
      </c>
      <c r="U273">
        <f t="shared" si="167"/>
        <v>0</v>
      </c>
      <c r="V273">
        <f t="shared" si="168"/>
        <v>0</v>
      </c>
      <c r="W273">
        <f t="shared" si="169"/>
        <v>0</v>
      </c>
      <c r="X273">
        <f t="shared" si="170"/>
        <v>0</v>
      </c>
      <c r="Y273">
        <f t="shared" si="171"/>
        <v>0</v>
      </c>
      <c r="AA273">
        <v>-1</v>
      </c>
      <c r="AB273">
        <f t="shared" si="172"/>
        <v>535.77</v>
      </c>
      <c r="AC273">
        <f t="shared" si="173"/>
        <v>535.77</v>
      </c>
      <c r="AD273">
        <f>ROUND((((ET273)-(EU273))+AE273),6)</f>
        <v>0</v>
      </c>
      <c r="AE273">
        <f>ROUND((EU273),6)</f>
        <v>0</v>
      </c>
      <c r="AF273">
        <f>ROUND((EV273),6)</f>
        <v>0</v>
      </c>
      <c r="AG273">
        <f t="shared" si="174"/>
        <v>0</v>
      </c>
      <c r="AH273">
        <f>(EW273)</f>
        <v>0</v>
      </c>
      <c r="AI273">
        <f>(EX273)</f>
        <v>0</v>
      </c>
      <c r="AJ273">
        <f t="shared" si="175"/>
        <v>0</v>
      </c>
      <c r="AK273">
        <v>535.77</v>
      </c>
      <c r="AL273">
        <v>535.77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109</v>
      </c>
      <c r="AU273">
        <v>61</v>
      </c>
      <c r="AV273">
        <v>1</v>
      </c>
      <c r="AW273">
        <v>1</v>
      </c>
      <c r="AZ273">
        <v>1</v>
      </c>
      <c r="BA273">
        <v>1</v>
      </c>
      <c r="BB273">
        <v>1</v>
      </c>
      <c r="BC273">
        <v>6.95</v>
      </c>
      <c r="BD273" t="s">
        <v>3</v>
      </c>
      <c r="BE273" t="s">
        <v>3</v>
      </c>
      <c r="BF273" t="s">
        <v>3</v>
      </c>
      <c r="BG273" t="s">
        <v>3</v>
      </c>
      <c r="BH273">
        <v>3</v>
      </c>
      <c r="BI273">
        <v>1</v>
      </c>
      <c r="BJ273" t="s">
        <v>241</v>
      </c>
      <c r="BM273">
        <v>21</v>
      </c>
      <c r="BN273">
        <v>58807811</v>
      </c>
      <c r="BO273" t="s">
        <v>239</v>
      </c>
      <c r="BP273">
        <v>1</v>
      </c>
      <c r="BQ273">
        <v>30</v>
      </c>
      <c r="BR273">
        <v>0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 t="s">
        <v>3</v>
      </c>
      <c r="BZ273">
        <v>109</v>
      </c>
      <c r="CA273">
        <v>61</v>
      </c>
      <c r="CB273" t="s">
        <v>3</v>
      </c>
      <c r="CE273">
        <v>30</v>
      </c>
      <c r="CF273">
        <v>0</v>
      </c>
      <c r="CG273">
        <v>0</v>
      </c>
      <c r="CM273">
        <v>0</v>
      </c>
      <c r="CN273" t="s">
        <v>3</v>
      </c>
      <c r="CO273">
        <v>0</v>
      </c>
      <c r="CP273">
        <f t="shared" si="176"/>
        <v>0</v>
      </c>
      <c r="CQ273">
        <f t="shared" si="177"/>
        <v>3723.6</v>
      </c>
      <c r="CR273">
        <f>(ROUND((ROUND(((ET273)*AV273*1),2)*BB273),2)+ROUND((ROUND(((AE273-(EU273))*AV273*1),2)*BS273),2))</f>
        <v>0</v>
      </c>
      <c r="CS273">
        <f t="shared" si="178"/>
        <v>0</v>
      </c>
      <c r="CT273">
        <f t="shared" si="179"/>
        <v>0</v>
      </c>
      <c r="CU273">
        <f t="shared" si="180"/>
        <v>0</v>
      </c>
      <c r="CV273">
        <f t="shared" si="181"/>
        <v>0</v>
      </c>
      <c r="CW273">
        <f t="shared" si="182"/>
        <v>0</v>
      </c>
      <c r="CX273">
        <f t="shared" si="183"/>
        <v>0</v>
      </c>
      <c r="CY273">
        <f t="shared" si="184"/>
        <v>0</v>
      </c>
      <c r="CZ273">
        <f t="shared" si="185"/>
        <v>0</v>
      </c>
      <c r="DC273" t="s">
        <v>3</v>
      </c>
      <c r="DD273" t="s">
        <v>3</v>
      </c>
      <c r="DE273" t="s">
        <v>3</v>
      </c>
      <c r="DF273" t="s">
        <v>3</v>
      </c>
      <c r="DG273" t="s">
        <v>3</v>
      </c>
      <c r="DH273" t="s">
        <v>3</v>
      </c>
      <c r="DI273" t="s">
        <v>3</v>
      </c>
      <c r="DJ273" t="s">
        <v>3</v>
      </c>
      <c r="DK273" t="s">
        <v>3</v>
      </c>
      <c r="DL273" t="s">
        <v>3</v>
      </c>
      <c r="DM273" t="s">
        <v>3</v>
      </c>
      <c r="DN273">
        <v>0</v>
      </c>
      <c r="DO273">
        <v>0</v>
      </c>
      <c r="DP273">
        <v>1</v>
      </c>
      <c r="DQ273">
        <v>1</v>
      </c>
      <c r="DU273">
        <v>1010</v>
      </c>
      <c r="DV273" t="s">
        <v>49</v>
      </c>
      <c r="DW273" t="s">
        <v>49</v>
      </c>
      <c r="DX273">
        <v>1</v>
      </c>
      <c r="DZ273" t="s">
        <v>3</v>
      </c>
      <c r="EA273" t="s">
        <v>3</v>
      </c>
      <c r="EB273" t="s">
        <v>3</v>
      </c>
      <c r="EC273" t="s">
        <v>3</v>
      </c>
      <c r="EE273">
        <v>58807897</v>
      </c>
      <c r="EF273">
        <v>30</v>
      </c>
      <c r="EG273" t="s">
        <v>29</v>
      </c>
      <c r="EH273">
        <v>0</v>
      </c>
      <c r="EI273" t="s">
        <v>3</v>
      </c>
      <c r="EJ273">
        <v>1</v>
      </c>
      <c r="EK273">
        <v>21</v>
      </c>
      <c r="EL273" t="s">
        <v>30</v>
      </c>
      <c r="EM273" t="s">
        <v>31</v>
      </c>
      <c r="EO273" t="s">
        <v>3</v>
      </c>
      <c r="EQ273">
        <v>1024</v>
      </c>
      <c r="ER273">
        <v>535.77</v>
      </c>
      <c r="ES273">
        <v>535.77</v>
      </c>
      <c r="ET273">
        <v>0</v>
      </c>
      <c r="EU273">
        <v>0</v>
      </c>
      <c r="EV273">
        <v>0</v>
      </c>
      <c r="EW273">
        <v>0</v>
      </c>
      <c r="EX273">
        <v>0</v>
      </c>
      <c r="FQ273">
        <v>0</v>
      </c>
      <c r="FR273">
        <v>0</v>
      </c>
      <c r="FS273">
        <v>0</v>
      </c>
      <c r="FX273">
        <v>109</v>
      </c>
      <c r="FY273">
        <v>61</v>
      </c>
      <c r="GA273" t="s">
        <v>3</v>
      </c>
      <c r="GD273">
        <v>1</v>
      </c>
      <c r="GF273">
        <v>870793163</v>
      </c>
      <c r="GG273">
        <v>2</v>
      </c>
      <c r="GH273">
        <v>1</v>
      </c>
      <c r="GI273">
        <v>2</v>
      </c>
      <c r="GJ273">
        <v>0</v>
      </c>
      <c r="GK273">
        <v>0</v>
      </c>
      <c r="GL273">
        <f t="shared" si="186"/>
        <v>0</v>
      </c>
      <c r="GM273">
        <f t="shared" si="187"/>
        <v>0</v>
      </c>
      <c r="GN273">
        <f t="shared" si="188"/>
        <v>0</v>
      </c>
      <c r="GO273">
        <f t="shared" si="189"/>
        <v>0</v>
      </c>
      <c r="GP273">
        <f t="shared" si="190"/>
        <v>0</v>
      </c>
      <c r="GR273">
        <v>0</v>
      </c>
      <c r="GS273">
        <v>3</v>
      </c>
      <c r="GT273">
        <v>0</v>
      </c>
      <c r="GU273" t="s">
        <v>3</v>
      </c>
      <c r="GV273">
        <f t="shared" si="191"/>
        <v>0</v>
      </c>
      <c r="GW273">
        <v>1</v>
      </c>
      <c r="GX273">
        <f t="shared" si="192"/>
        <v>0</v>
      </c>
      <c r="HA273">
        <v>0</v>
      </c>
      <c r="HB273">
        <v>0</v>
      </c>
      <c r="HC273">
        <f t="shared" si="193"/>
        <v>0</v>
      </c>
      <c r="HE273" t="s">
        <v>3</v>
      </c>
      <c r="HF273" t="s">
        <v>3</v>
      </c>
      <c r="HM273" t="s">
        <v>3</v>
      </c>
      <c r="HN273" t="s">
        <v>3</v>
      </c>
      <c r="HO273" t="s">
        <v>3</v>
      </c>
      <c r="HP273" t="s">
        <v>3</v>
      </c>
      <c r="HQ273" t="s">
        <v>3</v>
      </c>
      <c r="HS273">
        <v>0</v>
      </c>
      <c r="IK273">
        <v>0</v>
      </c>
    </row>
    <row r="275" spans="1:245" x14ac:dyDescent="0.2">
      <c r="A275" s="3">
        <v>51</v>
      </c>
      <c r="B275" s="3">
        <f>B240</f>
        <v>1</v>
      </c>
      <c r="C275" s="3">
        <f>A240</f>
        <v>5</v>
      </c>
      <c r="D275" s="3">
        <f>ROW(A240)</f>
        <v>240</v>
      </c>
      <c r="E275" s="3"/>
      <c r="F275" s="3" t="str">
        <f>IF(F240&lt;&gt;"",F240,"")</f>
        <v>Новый подраздел</v>
      </c>
      <c r="G275" s="3" t="str">
        <f>IF(G240&lt;&gt;"",G240,"")</f>
        <v>Монтажные работы</v>
      </c>
      <c r="H275" s="3">
        <v>0</v>
      </c>
      <c r="I275" s="3"/>
      <c r="J275" s="3"/>
      <c r="K275" s="3"/>
      <c r="L275" s="3"/>
      <c r="M275" s="3"/>
      <c r="N275" s="3"/>
      <c r="O275" s="3">
        <f t="shared" ref="O275:T275" si="206">ROUND(AB275,2)</f>
        <v>107050.73</v>
      </c>
      <c r="P275" s="3">
        <f t="shared" si="206"/>
        <v>101933.55</v>
      </c>
      <c r="Q275" s="3">
        <f t="shared" si="206"/>
        <v>102.24</v>
      </c>
      <c r="R275" s="3">
        <f t="shared" si="206"/>
        <v>14.48</v>
      </c>
      <c r="S275" s="3">
        <f t="shared" si="206"/>
        <v>5014.9399999999996</v>
      </c>
      <c r="T275" s="3">
        <f t="shared" si="206"/>
        <v>0</v>
      </c>
      <c r="U275" s="3">
        <f>AH275</f>
        <v>392.05372146050001</v>
      </c>
      <c r="V275" s="3">
        <f>AI275</f>
        <v>0</v>
      </c>
      <c r="W275" s="3">
        <f>ROUND(AJ275,2)</f>
        <v>0</v>
      </c>
      <c r="X275" s="3">
        <f>ROUND(AK275,2)</f>
        <v>5472.68</v>
      </c>
      <c r="Y275" s="3">
        <f>ROUND(AL275,2)</f>
        <v>3060.53</v>
      </c>
      <c r="Z275" s="3"/>
      <c r="AA275" s="3"/>
      <c r="AB275" s="3">
        <f>ROUND(SUMIF(AA244:AA273,"=59209203",O244:O273),2)</f>
        <v>107050.73</v>
      </c>
      <c r="AC275" s="3">
        <f>ROUND(SUMIF(AA244:AA273,"=59209203",P244:P273),2)</f>
        <v>101933.55</v>
      </c>
      <c r="AD275" s="3">
        <f>ROUND(SUMIF(AA244:AA273,"=59209203",Q244:Q273),2)</f>
        <v>102.24</v>
      </c>
      <c r="AE275" s="3">
        <f>ROUND(SUMIF(AA244:AA273,"=59209203",R244:R273),2)</f>
        <v>14.48</v>
      </c>
      <c r="AF275" s="3">
        <f>ROUND(SUMIF(AA244:AA273,"=59209203",S244:S273),2)</f>
        <v>5014.9399999999996</v>
      </c>
      <c r="AG275" s="3">
        <f>ROUND(SUMIF(AA244:AA273,"=59209203",T244:T273),2)</f>
        <v>0</v>
      </c>
      <c r="AH275" s="3">
        <f>SUMIF(AA244:AA273,"=59209203",U244:U273)</f>
        <v>392.05372146050001</v>
      </c>
      <c r="AI275" s="3">
        <f>SUMIF(AA244:AA273,"=59209203",V244:V273)</f>
        <v>0</v>
      </c>
      <c r="AJ275" s="3">
        <f>ROUND(SUMIF(AA244:AA273,"=59209203",W244:W273),2)</f>
        <v>0</v>
      </c>
      <c r="AK275" s="3">
        <f>ROUND(SUMIF(AA244:AA273,"=59209203",X244:X273),2)</f>
        <v>5472.68</v>
      </c>
      <c r="AL275" s="3">
        <f>ROUND(SUMIF(AA244:AA273,"=59209203",Y244:Y273),2)</f>
        <v>3060.53</v>
      </c>
      <c r="AM275" s="3"/>
      <c r="AN275" s="3"/>
      <c r="AO275" s="3">
        <f t="shared" ref="AO275:BD275" si="207">ROUND(BX275,2)</f>
        <v>0</v>
      </c>
      <c r="AP275" s="3">
        <f t="shared" si="207"/>
        <v>0</v>
      </c>
      <c r="AQ275" s="3">
        <f t="shared" si="207"/>
        <v>0</v>
      </c>
      <c r="AR275" s="3">
        <f t="shared" si="207"/>
        <v>115583.94</v>
      </c>
      <c r="AS275" s="3">
        <f t="shared" si="207"/>
        <v>115458.42</v>
      </c>
      <c r="AT275" s="3">
        <f t="shared" si="207"/>
        <v>125.52</v>
      </c>
      <c r="AU275" s="3">
        <f t="shared" si="207"/>
        <v>0</v>
      </c>
      <c r="AV275" s="3">
        <f t="shared" si="207"/>
        <v>101933.55</v>
      </c>
      <c r="AW275" s="3">
        <f t="shared" si="207"/>
        <v>101933.55</v>
      </c>
      <c r="AX275" s="3">
        <f t="shared" si="207"/>
        <v>0</v>
      </c>
      <c r="AY275" s="3">
        <f t="shared" si="207"/>
        <v>101933.55</v>
      </c>
      <c r="AZ275" s="3">
        <f t="shared" si="207"/>
        <v>0</v>
      </c>
      <c r="BA275" s="3">
        <f t="shared" si="207"/>
        <v>0</v>
      </c>
      <c r="BB275" s="3">
        <f t="shared" si="207"/>
        <v>0</v>
      </c>
      <c r="BC275" s="3">
        <f t="shared" si="207"/>
        <v>0</v>
      </c>
      <c r="BD275" s="3">
        <f t="shared" si="207"/>
        <v>0</v>
      </c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>
        <f>ROUND(SUMIF(AA244:AA273,"=59209203",FQ244:FQ273),2)</f>
        <v>0</v>
      </c>
      <c r="BY275" s="3">
        <f>ROUND(SUMIF(AA244:AA273,"=59209203",FR244:FR273),2)</f>
        <v>0</v>
      </c>
      <c r="BZ275" s="3">
        <f>ROUND(SUMIF(AA244:AA273,"=59209203",GL244:GL273),2)</f>
        <v>0</v>
      </c>
      <c r="CA275" s="3">
        <f>ROUND(SUMIF(AA244:AA273,"=59209203",GM244:GM273),2)</f>
        <v>115583.94</v>
      </c>
      <c r="CB275" s="3">
        <f>ROUND(SUMIF(AA244:AA273,"=59209203",GN244:GN273),2)</f>
        <v>115458.42</v>
      </c>
      <c r="CC275" s="3">
        <f>ROUND(SUMIF(AA244:AA273,"=59209203",GO244:GO273),2)</f>
        <v>125.52</v>
      </c>
      <c r="CD275" s="3">
        <f>ROUND(SUMIF(AA244:AA273,"=59209203",GP244:GP273),2)</f>
        <v>0</v>
      </c>
      <c r="CE275" s="3">
        <f>AC275-BX275</f>
        <v>101933.55</v>
      </c>
      <c r="CF275" s="3">
        <f>AC275-BY275</f>
        <v>101933.55</v>
      </c>
      <c r="CG275" s="3">
        <f>BX275-BZ275</f>
        <v>0</v>
      </c>
      <c r="CH275" s="3">
        <f>AC275-BX275-BY275+BZ275</f>
        <v>101933.55</v>
      </c>
      <c r="CI275" s="3">
        <f>BY275-BZ275</f>
        <v>0</v>
      </c>
      <c r="CJ275" s="3">
        <f>ROUND(SUMIF(AA244:AA273,"=59209203",GX244:GX273),2)</f>
        <v>0</v>
      </c>
      <c r="CK275" s="3">
        <f>ROUND(SUMIF(AA244:AA273,"=59209203",GY244:GY273),2)</f>
        <v>0</v>
      </c>
      <c r="CL275" s="3">
        <f>ROUND(SUMIF(AA244:AA273,"=59209203",GZ244:GZ273),2)</f>
        <v>0</v>
      </c>
      <c r="CM275" s="3">
        <f>ROUND(SUMIF(AA244:AA273,"=59209203",HD244:HD273),2)</f>
        <v>0</v>
      </c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4">
        <f t="shared" ref="DG275:DL275" si="208">ROUND(DT275,2)</f>
        <v>499331.58</v>
      </c>
      <c r="DH275" s="4">
        <f t="shared" si="208"/>
        <v>221939.53</v>
      </c>
      <c r="DI275" s="4">
        <f t="shared" si="208"/>
        <v>1620.5</v>
      </c>
      <c r="DJ275" s="4">
        <f t="shared" si="208"/>
        <v>796.25</v>
      </c>
      <c r="DK275" s="4">
        <f t="shared" si="208"/>
        <v>275771.55</v>
      </c>
      <c r="DL275" s="4">
        <f t="shared" si="208"/>
        <v>0</v>
      </c>
      <c r="DM275" s="4">
        <f>DZ275</f>
        <v>392.05372146050001</v>
      </c>
      <c r="DN275" s="4">
        <f>EA275</f>
        <v>0</v>
      </c>
      <c r="DO275" s="4">
        <f>ROUND(EB275,2)</f>
        <v>0</v>
      </c>
      <c r="DP275" s="4">
        <f>ROUND(EC275,2)</f>
        <v>300942.65999999997</v>
      </c>
      <c r="DQ275" s="4">
        <f>ROUND(ED275,2)</f>
        <v>168298.8</v>
      </c>
      <c r="DR275" s="4"/>
      <c r="DS275" s="4"/>
      <c r="DT275" s="4">
        <f>ROUND(SUMIF(AA244:AA273,"=59209200",O244:O273),2)</f>
        <v>499331.58</v>
      </c>
      <c r="DU275" s="4">
        <f>ROUND(SUMIF(AA244:AA273,"=59209200",P244:P273),2)</f>
        <v>221939.53</v>
      </c>
      <c r="DV275" s="4">
        <f>ROUND(SUMIF(AA244:AA273,"=59209200",Q244:Q273),2)</f>
        <v>1620.5</v>
      </c>
      <c r="DW275" s="4">
        <f>ROUND(SUMIF(AA244:AA273,"=59209200",R244:R273),2)</f>
        <v>796.25</v>
      </c>
      <c r="DX275" s="4">
        <f>ROUND(SUMIF(AA244:AA273,"=59209200",S244:S273),2)</f>
        <v>275771.55</v>
      </c>
      <c r="DY275" s="4">
        <f>ROUND(SUMIF(AA244:AA273,"=59209200",T244:T273),2)</f>
        <v>0</v>
      </c>
      <c r="DZ275" s="4">
        <f>SUMIF(AA244:AA273,"=59209200",U244:U273)</f>
        <v>392.05372146050001</v>
      </c>
      <c r="EA275" s="4">
        <f>SUMIF(AA244:AA273,"=59209200",V244:V273)</f>
        <v>0</v>
      </c>
      <c r="EB275" s="4">
        <f>ROUND(SUMIF(AA244:AA273,"=59209200",W244:W273),2)</f>
        <v>0</v>
      </c>
      <c r="EC275" s="4">
        <f>ROUND(SUMIF(AA244:AA273,"=59209200",X244:X273),2)</f>
        <v>300942.65999999997</v>
      </c>
      <c r="ED275" s="4">
        <f>ROUND(SUMIF(AA244:AA273,"=59209200",Y244:Y273),2)</f>
        <v>168298.8</v>
      </c>
      <c r="EE275" s="4"/>
      <c r="EF275" s="4"/>
      <c r="EG275" s="4">
        <f t="shared" ref="EG275:EV275" si="209">ROUND(FP275,2)</f>
        <v>0</v>
      </c>
      <c r="EH275" s="4">
        <f t="shared" si="209"/>
        <v>0</v>
      </c>
      <c r="EI275" s="4">
        <f t="shared" si="209"/>
        <v>0</v>
      </c>
      <c r="EJ275" s="4">
        <f t="shared" si="209"/>
        <v>968573.04</v>
      </c>
      <c r="EK275" s="4">
        <f t="shared" si="209"/>
        <v>962082.37</v>
      </c>
      <c r="EL275" s="4">
        <f t="shared" si="209"/>
        <v>6490.67</v>
      </c>
      <c r="EM275" s="4">
        <f t="shared" si="209"/>
        <v>0</v>
      </c>
      <c r="EN275" s="4">
        <f t="shared" si="209"/>
        <v>221939.53</v>
      </c>
      <c r="EO275" s="4">
        <f t="shared" si="209"/>
        <v>221939.53</v>
      </c>
      <c r="EP275" s="4">
        <f t="shared" si="209"/>
        <v>0</v>
      </c>
      <c r="EQ275" s="4">
        <f t="shared" si="209"/>
        <v>221939.53</v>
      </c>
      <c r="ER275" s="4">
        <f t="shared" si="209"/>
        <v>0</v>
      </c>
      <c r="ES275" s="4">
        <f t="shared" si="209"/>
        <v>0</v>
      </c>
      <c r="ET275" s="4">
        <f t="shared" si="209"/>
        <v>0</v>
      </c>
      <c r="EU275" s="4">
        <f t="shared" si="209"/>
        <v>0</v>
      </c>
      <c r="EV275" s="4">
        <f t="shared" si="209"/>
        <v>0</v>
      </c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>
        <f>ROUND(SUMIF(AA244:AA273,"=59209200",FQ244:FQ273),2)</f>
        <v>0</v>
      </c>
      <c r="FQ275" s="4">
        <f>ROUND(SUMIF(AA244:AA273,"=59209200",FR244:FR273),2)</f>
        <v>0</v>
      </c>
      <c r="FR275" s="4">
        <f>ROUND(SUMIF(AA244:AA273,"=59209200",GL244:GL273),2)</f>
        <v>0</v>
      </c>
      <c r="FS275" s="4">
        <f>ROUND(SUMIF(AA244:AA273,"=59209200",GM244:GM273),2)</f>
        <v>968573.04</v>
      </c>
      <c r="FT275" s="4">
        <f>ROUND(SUMIF(AA244:AA273,"=59209200",GN244:GN273),2)</f>
        <v>962082.37</v>
      </c>
      <c r="FU275" s="4">
        <f>ROUND(SUMIF(AA244:AA273,"=59209200",GO244:GO273),2)</f>
        <v>6490.67</v>
      </c>
      <c r="FV275" s="4">
        <f>ROUND(SUMIF(AA244:AA273,"=59209200",GP244:GP273),2)</f>
        <v>0</v>
      </c>
      <c r="FW275" s="4">
        <f>DU275-FP275</f>
        <v>221939.53</v>
      </c>
      <c r="FX275" s="4">
        <f>DU275-FQ275</f>
        <v>221939.53</v>
      </c>
      <c r="FY275" s="4">
        <f>FP275-FR275</f>
        <v>0</v>
      </c>
      <c r="FZ275" s="4">
        <f>DU275-FP275-FQ275+FR275</f>
        <v>221939.53</v>
      </c>
      <c r="GA275" s="4">
        <f>FQ275-FR275</f>
        <v>0</v>
      </c>
      <c r="GB275" s="4">
        <f>ROUND(SUMIF(AA244:AA273,"=59209200",GX244:GX273),2)</f>
        <v>0</v>
      </c>
      <c r="GC275" s="4">
        <f>ROUND(SUMIF(AA244:AA273,"=59209200",GY244:GY273),2)</f>
        <v>0</v>
      </c>
      <c r="GD275" s="4">
        <f>ROUND(SUMIF(AA244:AA273,"=59209200",GZ244:GZ273),2)</f>
        <v>0</v>
      </c>
      <c r="GE275" s="4">
        <f>ROUND(SUMIF(AA244:AA273,"=59209200",HD244:HD273),2)</f>
        <v>0</v>
      </c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>
        <v>0</v>
      </c>
    </row>
    <row r="277" spans="1:245" x14ac:dyDescent="0.2">
      <c r="A277" s="5">
        <v>50</v>
      </c>
      <c r="B277" s="5">
        <v>0</v>
      </c>
      <c r="C277" s="5">
        <v>0</v>
      </c>
      <c r="D277" s="5">
        <v>1</v>
      </c>
      <c r="E277" s="5">
        <v>201</v>
      </c>
      <c r="F277" s="5">
        <f>ROUND(Source!O275,O277)</f>
        <v>107050.73</v>
      </c>
      <c r="G277" s="5" t="s">
        <v>85</v>
      </c>
      <c r="H277" s="5" t="s">
        <v>86</v>
      </c>
      <c r="I277" s="5"/>
      <c r="J277" s="5"/>
      <c r="K277" s="5">
        <v>201</v>
      </c>
      <c r="L277" s="5">
        <v>1</v>
      </c>
      <c r="M277" s="5">
        <v>3</v>
      </c>
      <c r="N277" s="5" t="s">
        <v>3</v>
      </c>
      <c r="O277" s="5">
        <v>2</v>
      </c>
      <c r="P277" s="5">
        <f>ROUND(Source!DG275,O277)</f>
        <v>499331.58</v>
      </c>
      <c r="Q277" s="5"/>
      <c r="R277" s="5"/>
      <c r="S277" s="5"/>
      <c r="T277" s="5"/>
      <c r="U277" s="5"/>
      <c r="V277" s="5"/>
      <c r="W277" s="5">
        <v>107050.73</v>
      </c>
      <c r="X277" s="5">
        <v>1</v>
      </c>
      <c r="Y277" s="5">
        <v>107050.73</v>
      </c>
      <c r="Z277" s="5">
        <v>499331.58</v>
      </c>
      <c r="AA277" s="5">
        <v>1</v>
      </c>
      <c r="AB277" s="5">
        <v>499331.58</v>
      </c>
    </row>
    <row r="278" spans="1:245" x14ac:dyDescent="0.2">
      <c r="A278" s="5">
        <v>50</v>
      </c>
      <c r="B278" s="5">
        <v>0</v>
      </c>
      <c r="C278" s="5">
        <v>0</v>
      </c>
      <c r="D278" s="5">
        <v>1</v>
      </c>
      <c r="E278" s="5">
        <v>202</v>
      </c>
      <c r="F278" s="5">
        <f>ROUND(Source!P275,O278)</f>
        <v>101933.55</v>
      </c>
      <c r="G278" s="5" t="s">
        <v>87</v>
      </c>
      <c r="H278" s="5" t="s">
        <v>88</v>
      </c>
      <c r="I278" s="5"/>
      <c r="J278" s="5"/>
      <c r="K278" s="5">
        <v>202</v>
      </c>
      <c r="L278" s="5">
        <v>2</v>
      </c>
      <c r="M278" s="5">
        <v>3</v>
      </c>
      <c r="N278" s="5" t="s">
        <v>3</v>
      </c>
      <c r="O278" s="5">
        <v>2</v>
      </c>
      <c r="P278" s="5">
        <f>ROUND(Source!DH275,O278)</f>
        <v>221939.53</v>
      </c>
      <c r="Q278" s="5"/>
      <c r="R278" s="5"/>
      <c r="S278" s="5"/>
      <c r="T278" s="5"/>
      <c r="U278" s="5"/>
      <c r="V278" s="5"/>
      <c r="W278" s="5">
        <v>101933.55</v>
      </c>
      <c r="X278" s="5">
        <v>1</v>
      </c>
      <c r="Y278" s="5">
        <v>101933.55</v>
      </c>
      <c r="Z278" s="5">
        <v>221939.53</v>
      </c>
      <c r="AA278" s="5">
        <v>1</v>
      </c>
      <c r="AB278" s="5">
        <v>221939.53</v>
      </c>
    </row>
    <row r="279" spans="1:245" x14ac:dyDescent="0.2">
      <c r="A279" s="5">
        <v>50</v>
      </c>
      <c r="B279" s="5">
        <v>0</v>
      </c>
      <c r="C279" s="5">
        <v>0</v>
      </c>
      <c r="D279" s="5">
        <v>1</v>
      </c>
      <c r="E279" s="5">
        <v>222</v>
      </c>
      <c r="F279" s="5">
        <f>ROUND(Source!AO275,O279)</f>
        <v>0</v>
      </c>
      <c r="G279" s="5" t="s">
        <v>89</v>
      </c>
      <c r="H279" s="5" t="s">
        <v>90</v>
      </c>
      <c r="I279" s="5"/>
      <c r="J279" s="5"/>
      <c r="K279" s="5">
        <v>222</v>
      </c>
      <c r="L279" s="5">
        <v>3</v>
      </c>
      <c r="M279" s="5">
        <v>3</v>
      </c>
      <c r="N279" s="5" t="s">
        <v>3</v>
      </c>
      <c r="O279" s="5">
        <v>2</v>
      </c>
      <c r="P279" s="5">
        <f>ROUND(Source!EG275,O279)</f>
        <v>0</v>
      </c>
      <c r="Q279" s="5"/>
      <c r="R279" s="5"/>
      <c r="S279" s="5"/>
      <c r="T279" s="5"/>
      <c r="U279" s="5"/>
      <c r="V279" s="5"/>
      <c r="W279" s="5">
        <v>0</v>
      </c>
      <c r="X279" s="5">
        <v>1</v>
      </c>
      <c r="Y279" s="5">
        <v>0</v>
      </c>
      <c r="Z279" s="5">
        <v>0</v>
      </c>
      <c r="AA279" s="5">
        <v>1</v>
      </c>
      <c r="AB279" s="5">
        <v>0</v>
      </c>
    </row>
    <row r="280" spans="1:245" x14ac:dyDescent="0.2">
      <c r="A280" s="5">
        <v>50</v>
      </c>
      <c r="B280" s="5">
        <v>0</v>
      </c>
      <c r="C280" s="5">
        <v>0</v>
      </c>
      <c r="D280" s="5">
        <v>1</v>
      </c>
      <c r="E280" s="5">
        <v>225</v>
      </c>
      <c r="F280" s="5">
        <f>ROUND(Source!AV275,O280)</f>
        <v>101933.55</v>
      </c>
      <c r="G280" s="5" t="s">
        <v>91</v>
      </c>
      <c r="H280" s="5" t="s">
        <v>92</v>
      </c>
      <c r="I280" s="5"/>
      <c r="J280" s="5"/>
      <c r="K280" s="5">
        <v>225</v>
      </c>
      <c r="L280" s="5">
        <v>4</v>
      </c>
      <c r="M280" s="5">
        <v>3</v>
      </c>
      <c r="N280" s="5" t="s">
        <v>3</v>
      </c>
      <c r="O280" s="5">
        <v>2</v>
      </c>
      <c r="P280" s="5">
        <f>ROUND(Source!EN275,O280)</f>
        <v>221939.53</v>
      </c>
      <c r="Q280" s="5"/>
      <c r="R280" s="5"/>
      <c r="S280" s="5"/>
      <c r="T280" s="5"/>
      <c r="U280" s="5"/>
      <c r="V280" s="5"/>
      <c r="W280" s="5">
        <v>101933.55</v>
      </c>
      <c r="X280" s="5">
        <v>1</v>
      </c>
      <c r="Y280" s="5">
        <v>101933.55</v>
      </c>
      <c r="Z280" s="5">
        <v>221939.53</v>
      </c>
      <c r="AA280" s="5">
        <v>1</v>
      </c>
      <c r="AB280" s="5">
        <v>221939.53</v>
      </c>
    </row>
    <row r="281" spans="1:245" x14ac:dyDescent="0.2">
      <c r="A281" s="5">
        <v>50</v>
      </c>
      <c r="B281" s="5">
        <v>0</v>
      </c>
      <c r="C281" s="5">
        <v>0</v>
      </c>
      <c r="D281" s="5">
        <v>1</v>
      </c>
      <c r="E281" s="5">
        <v>226</v>
      </c>
      <c r="F281" s="5">
        <f>ROUND(Source!AW275,O281)</f>
        <v>101933.55</v>
      </c>
      <c r="G281" s="5" t="s">
        <v>93</v>
      </c>
      <c r="H281" s="5" t="s">
        <v>94</v>
      </c>
      <c r="I281" s="5"/>
      <c r="J281" s="5"/>
      <c r="K281" s="5">
        <v>226</v>
      </c>
      <c r="L281" s="5">
        <v>5</v>
      </c>
      <c r="M281" s="5">
        <v>3</v>
      </c>
      <c r="N281" s="5" t="s">
        <v>3</v>
      </c>
      <c r="O281" s="5">
        <v>2</v>
      </c>
      <c r="P281" s="5">
        <f>ROUND(Source!EO275,O281)</f>
        <v>221939.53</v>
      </c>
      <c r="Q281" s="5"/>
      <c r="R281" s="5"/>
      <c r="S281" s="5"/>
      <c r="T281" s="5"/>
      <c r="U281" s="5"/>
      <c r="V281" s="5"/>
      <c r="W281" s="5">
        <v>101933.55</v>
      </c>
      <c r="X281" s="5">
        <v>1</v>
      </c>
      <c r="Y281" s="5">
        <v>101933.55</v>
      </c>
      <c r="Z281" s="5">
        <v>221939.53</v>
      </c>
      <c r="AA281" s="5">
        <v>1</v>
      </c>
      <c r="AB281" s="5">
        <v>221939.53</v>
      </c>
    </row>
    <row r="282" spans="1:245" x14ac:dyDescent="0.2">
      <c r="A282" s="5">
        <v>50</v>
      </c>
      <c r="B282" s="5">
        <v>0</v>
      </c>
      <c r="C282" s="5">
        <v>0</v>
      </c>
      <c r="D282" s="5">
        <v>1</v>
      </c>
      <c r="E282" s="5">
        <v>227</v>
      </c>
      <c r="F282" s="5">
        <f>ROUND(Source!AX275,O282)</f>
        <v>0</v>
      </c>
      <c r="G282" s="5" t="s">
        <v>95</v>
      </c>
      <c r="H282" s="5" t="s">
        <v>96</v>
      </c>
      <c r="I282" s="5"/>
      <c r="J282" s="5"/>
      <c r="K282" s="5">
        <v>227</v>
      </c>
      <c r="L282" s="5">
        <v>6</v>
      </c>
      <c r="M282" s="5">
        <v>3</v>
      </c>
      <c r="N282" s="5" t="s">
        <v>3</v>
      </c>
      <c r="O282" s="5">
        <v>2</v>
      </c>
      <c r="P282" s="5">
        <f>ROUND(Source!EP275,O282)</f>
        <v>0</v>
      </c>
      <c r="Q282" s="5"/>
      <c r="R282" s="5"/>
      <c r="S282" s="5"/>
      <c r="T282" s="5"/>
      <c r="U282" s="5"/>
      <c r="V282" s="5"/>
      <c r="W282" s="5">
        <v>0</v>
      </c>
      <c r="X282" s="5">
        <v>1</v>
      </c>
      <c r="Y282" s="5">
        <v>0</v>
      </c>
      <c r="Z282" s="5">
        <v>0</v>
      </c>
      <c r="AA282" s="5">
        <v>1</v>
      </c>
      <c r="AB282" s="5">
        <v>0</v>
      </c>
    </row>
    <row r="283" spans="1:245" x14ac:dyDescent="0.2">
      <c r="A283" s="5">
        <v>50</v>
      </c>
      <c r="B283" s="5">
        <v>0</v>
      </c>
      <c r="C283" s="5">
        <v>0</v>
      </c>
      <c r="D283" s="5">
        <v>1</v>
      </c>
      <c r="E283" s="5">
        <v>228</v>
      </c>
      <c r="F283" s="5">
        <f>ROUND(Source!AY275,O283)</f>
        <v>101933.55</v>
      </c>
      <c r="G283" s="5" t="s">
        <v>97</v>
      </c>
      <c r="H283" s="5" t="s">
        <v>98</v>
      </c>
      <c r="I283" s="5"/>
      <c r="J283" s="5"/>
      <c r="K283" s="5">
        <v>228</v>
      </c>
      <c r="L283" s="5">
        <v>7</v>
      </c>
      <c r="M283" s="5">
        <v>3</v>
      </c>
      <c r="N283" s="5" t="s">
        <v>3</v>
      </c>
      <c r="O283" s="5">
        <v>2</v>
      </c>
      <c r="P283" s="5">
        <f>ROUND(Source!EQ275,O283)</f>
        <v>221939.53</v>
      </c>
      <c r="Q283" s="5"/>
      <c r="R283" s="5"/>
      <c r="S283" s="5"/>
      <c r="T283" s="5"/>
      <c r="U283" s="5"/>
      <c r="V283" s="5"/>
      <c r="W283" s="5">
        <v>101933.55</v>
      </c>
      <c r="X283" s="5">
        <v>1</v>
      </c>
      <c r="Y283" s="5">
        <v>101933.55</v>
      </c>
      <c r="Z283" s="5">
        <v>221939.53</v>
      </c>
      <c r="AA283" s="5">
        <v>1</v>
      </c>
      <c r="AB283" s="5">
        <v>221939.53</v>
      </c>
    </row>
    <row r="284" spans="1:245" x14ac:dyDescent="0.2">
      <c r="A284" s="5">
        <v>50</v>
      </c>
      <c r="B284" s="5">
        <v>0</v>
      </c>
      <c r="C284" s="5">
        <v>0</v>
      </c>
      <c r="D284" s="5">
        <v>1</v>
      </c>
      <c r="E284" s="5">
        <v>216</v>
      </c>
      <c r="F284" s="5">
        <f>ROUND(Source!AP275,O284)</f>
        <v>0</v>
      </c>
      <c r="G284" s="5" t="s">
        <v>99</v>
      </c>
      <c r="H284" s="5" t="s">
        <v>100</v>
      </c>
      <c r="I284" s="5"/>
      <c r="J284" s="5"/>
      <c r="K284" s="5">
        <v>216</v>
      </c>
      <c r="L284" s="5">
        <v>8</v>
      </c>
      <c r="M284" s="5">
        <v>3</v>
      </c>
      <c r="N284" s="5" t="s">
        <v>3</v>
      </c>
      <c r="O284" s="5">
        <v>2</v>
      </c>
      <c r="P284" s="5">
        <f>ROUND(Source!EH275,O284)</f>
        <v>0</v>
      </c>
      <c r="Q284" s="5"/>
      <c r="R284" s="5"/>
      <c r="S284" s="5"/>
      <c r="T284" s="5"/>
      <c r="U284" s="5"/>
      <c r="V284" s="5"/>
      <c r="W284" s="5">
        <v>0</v>
      </c>
      <c r="X284" s="5">
        <v>1</v>
      </c>
      <c r="Y284" s="5">
        <v>0</v>
      </c>
      <c r="Z284" s="5">
        <v>0</v>
      </c>
      <c r="AA284" s="5">
        <v>1</v>
      </c>
      <c r="AB284" s="5">
        <v>0</v>
      </c>
    </row>
    <row r="285" spans="1:245" x14ac:dyDescent="0.2">
      <c r="A285" s="5">
        <v>50</v>
      </c>
      <c r="B285" s="5">
        <v>0</v>
      </c>
      <c r="C285" s="5">
        <v>0</v>
      </c>
      <c r="D285" s="5">
        <v>1</v>
      </c>
      <c r="E285" s="5">
        <v>223</v>
      </c>
      <c r="F285" s="5">
        <f>ROUND(Source!AQ275,O285)</f>
        <v>0</v>
      </c>
      <c r="G285" s="5" t="s">
        <v>101</v>
      </c>
      <c r="H285" s="5" t="s">
        <v>102</v>
      </c>
      <c r="I285" s="5"/>
      <c r="J285" s="5"/>
      <c r="K285" s="5">
        <v>223</v>
      </c>
      <c r="L285" s="5">
        <v>9</v>
      </c>
      <c r="M285" s="5">
        <v>3</v>
      </c>
      <c r="N285" s="5" t="s">
        <v>3</v>
      </c>
      <c r="O285" s="5">
        <v>2</v>
      </c>
      <c r="P285" s="5">
        <f>ROUND(Source!EI275,O285)</f>
        <v>0</v>
      </c>
      <c r="Q285" s="5"/>
      <c r="R285" s="5"/>
      <c r="S285" s="5"/>
      <c r="T285" s="5"/>
      <c r="U285" s="5"/>
      <c r="V285" s="5"/>
      <c r="W285" s="5">
        <v>0</v>
      </c>
      <c r="X285" s="5">
        <v>1</v>
      </c>
      <c r="Y285" s="5">
        <v>0</v>
      </c>
      <c r="Z285" s="5">
        <v>0</v>
      </c>
      <c r="AA285" s="5">
        <v>1</v>
      </c>
      <c r="AB285" s="5">
        <v>0</v>
      </c>
    </row>
    <row r="286" spans="1:245" x14ac:dyDescent="0.2">
      <c r="A286" s="5">
        <v>50</v>
      </c>
      <c r="B286" s="5">
        <v>0</v>
      </c>
      <c r="C286" s="5">
        <v>0</v>
      </c>
      <c r="D286" s="5">
        <v>1</v>
      </c>
      <c r="E286" s="5">
        <v>229</v>
      </c>
      <c r="F286" s="5">
        <f>ROUND(Source!AZ275,O286)</f>
        <v>0</v>
      </c>
      <c r="G286" s="5" t="s">
        <v>103</v>
      </c>
      <c r="H286" s="5" t="s">
        <v>104</v>
      </c>
      <c r="I286" s="5"/>
      <c r="J286" s="5"/>
      <c r="K286" s="5">
        <v>229</v>
      </c>
      <c r="L286" s="5">
        <v>10</v>
      </c>
      <c r="M286" s="5">
        <v>3</v>
      </c>
      <c r="N286" s="5" t="s">
        <v>3</v>
      </c>
      <c r="O286" s="5">
        <v>2</v>
      </c>
      <c r="P286" s="5">
        <f>ROUND(Source!ER275,O286)</f>
        <v>0</v>
      </c>
      <c r="Q286" s="5"/>
      <c r="R286" s="5"/>
      <c r="S286" s="5"/>
      <c r="T286" s="5"/>
      <c r="U286" s="5"/>
      <c r="V286" s="5"/>
      <c r="W286" s="5">
        <v>0</v>
      </c>
      <c r="X286" s="5">
        <v>1</v>
      </c>
      <c r="Y286" s="5">
        <v>0</v>
      </c>
      <c r="Z286" s="5">
        <v>0</v>
      </c>
      <c r="AA286" s="5">
        <v>1</v>
      </c>
      <c r="AB286" s="5">
        <v>0</v>
      </c>
    </row>
    <row r="287" spans="1:245" x14ac:dyDescent="0.2">
      <c r="A287" s="5">
        <v>50</v>
      </c>
      <c r="B287" s="5">
        <v>0</v>
      </c>
      <c r="C287" s="5">
        <v>0</v>
      </c>
      <c r="D287" s="5">
        <v>1</v>
      </c>
      <c r="E287" s="5">
        <v>203</v>
      </c>
      <c r="F287" s="5">
        <f>ROUND(Source!Q275,O287)</f>
        <v>102.24</v>
      </c>
      <c r="G287" s="5" t="s">
        <v>105</v>
      </c>
      <c r="H287" s="5" t="s">
        <v>106</v>
      </c>
      <c r="I287" s="5"/>
      <c r="J287" s="5"/>
      <c r="K287" s="5">
        <v>203</v>
      </c>
      <c r="L287" s="5">
        <v>11</v>
      </c>
      <c r="M287" s="5">
        <v>3</v>
      </c>
      <c r="N287" s="5" t="s">
        <v>3</v>
      </c>
      <c r="O287" s="5">
        <v>2</v>
      </c>
      <c r="P287" s="5">
        <f>ROUND(Source!DI275,O287)</f>
        <v>1620.5</v>
      </c>
      <c r="Q287" s="5"/>
      <c r="R287" s="5"/>
      <c r="S287" s="5"/>
      <c r="T287" s="5"/>
      <c r="U287" s="5"/>
      <c r="V287" s="5"/>
      <c r="W287" s="5">
        <v>102.24</v>
      </c>
      <c r="X287" s="5">
        <v>1</v>
      </c>
      <c r="Y287" s="5">
        <v>102.24</v>
      </c>
      <c r="Z287" s="5">
        <v>1620.5</v>
      </c>
      <c r="AA287" s="5">
        <v>1</v>
      </c>
      <c r="AB287" s="5">
        <v>1620.5</v>
      </c>
    </row>
    <row r="288" spans="1:245" x14ac:dyDescent="0.2">
      <c r="A288" s="5">
        <v>50</v>
      </c>
      <c r="B288" s="5">
        <v>0</v>
      </c>
      <c r="C288" s="5">
        <v>0</v>
      </c>
      <c r="D288" s="5">
        <v>1</v>
      </c>
      <c r="E288" s="5">
        <v>231</v>
      </c>
      <c r="F288" s="5">
        <f>ROUND(Source!BB275,O288)</f>
        <v>0</v>
      </c>
      <c r="G288" s="5" t="s">
        <v>107</v>
      </c>
      <c r="H288" s="5" t="s">
        <v>108</v>
      </c>
      <c r="I288" s="5"/>
      <c r="J288" s="5"/>
      <c r="K288" s="5">
        <v>231</v>
      </c>
      <c r="L288" s="5">
        <v>12</v>
      </c>
      <c r="M288" s="5">
        <v>3</v>
      </c>
      <c r="N288" s="5" t="s">
        <v>3</v>
      </c>
      <c r="O288" s="5">
        <v>2</v>
      </c>
      <c r="P288" s="5">
        <f>ROUND(Source!ET275,O288)</f>
        <v>0</v>
      </c>
      <c r="Q288" s="5"/>
      <c r="R288" s="5"/>
      <c r="S288" s="5"/>
      <c r="T288" s="5"/>
      <c r="U288" s="5"/>
      <c r="V288" s="5"/>
      <c r="W288" s="5">
        <v>0</v>
      </c>
      <c r="X288" s="5">
        <v>1</v>
      </c>
      <c r="Y288" s="5">
        <v>0</v>
      </c>
      <c r="Z288" s="5">
        <v>0</v>
      </c>
      <c r="AA288" s="5">
        <v>1</v>
      </c>
      <c r="AB288" s="5">
        <v>0</v>
      </c>
    </row>
    <row r="289" spans="1:28" x14ac:dyDescent="0.2">
      <c r="A289" s="5">
        <v>50</v>
      </c>
      <c r="B289" s="5">
        <v>0</v>
      </c>
      <c r="C289" s="5">
        <v>0</v>
      </c>
      <c r="D289" s="5">
        <v>1</v>
      </c>
      <c r="E289" s="5">
        <v>204</v>
      </c>
      <c r="F289" s="5">
        <f>ROUND(Source!R275,O289)</f>
        <v>14.48</v>
      </c>
      <c r="G289" s="5" t="s">
        <v>109</v>
      </c>
      <c r="H289" s="5" t="s">
        <v>110</v>
      </c>
      <c r="I289" s="5"/>
      <c r="J289" s="5"/>
      <c r="K289" s="5">
        <v>204</v>
      </c>
      <c r="L289" s="5">
        <v>13</v>
      </c>
      <c r="M289" s="5">
        <v>3</v>
      </c>
      <c r="N289" s="5" t="s">
        <v>3</v>
      </c>
      <c r="O289" s="5">
        <v>2</v>
      </c>
      <c r="P289" s="5">
        <f>ROUND(Source!DJ275,O289)</f>
        <v>796.25</v>
      </c>
      <c r="Q289" s="5"/>
      <c r="R289" s="5"/>
      <c r="S289" s="5"/>
      <c r="T289" s="5"/>
      <c r="U289" s="5"/>
      <c r="V289" s="5"/>
      <c r="W289" s="5">
        <v>14.48</v>
      </c>
      <c r="X289" s="5">
        <v>1</v>
      </c>
      <c r="Y289" s="5">
        <v>14.48</v>
      </c>
      <c r="Z289" s="5">
        <v>796.25</v>
      </c>
      <c r="AA289" s="5">
        <v>1</v>
      </c>
      <c r="AB289" s="5">
        <v>796.25</v>
      </c>
    </row>
    <row r="290" spans="1:28" x14ac:dyDescent="0.2">
      <c r="A290" s="5">
        <v>50</v>
      </c>
      <c r="B290" s="5">
        <v>0</v>
      </c>
      <c r="C290" s="5">
        <v>0</v>
      </c>
      <c r="D290" s="5">
        <v>1</v>
      </c>
      <c r="E290" s="5">
        <v>205</v>
      </c>
      <c r="F290" s="5">
        <f>ROUND(Source!S275,O290)</f>
        <v>5014.9399999999996</v>
      </c>
      <c r="G290" s="5" t="s">
        <v>111</v>
      </c>
      <c r="H290" s="5" t="s">
        <v>112</v>
      </c>
      <c r="I290" s="5"/>
      <c r="J290" s="5"/>
      <c r="K290" s="5">
        <v>205</v>
      </c>
      <c r="L290" s="5">
        <v>14</v>
      </c>
      <c r="M290" s="5">
        <v>3</v>
      </c>
      <c r="N290" s="5" t="s">
        <v>3</v>
      </c>
      <c r="O290" s="5">
        <v>2</v>
      </c>
      <c r="P290" s="5">
        <f>ROUND(Source!DK275,O290)</f>
        <v>275771.55</v>
      </c>
      <c r="Q290" s="5"/>
      <c r="R290" s="5"/>
      <c r="S290" s="5"/>
      <c r="T290" s="5"/>
      <c r="U290" s="5"/>
      <c r="V290" s="5"/>
      <c r="W290" s="5">
        <v>5014.9399999999996</v>
      </c>
      <c r="X290" s="5">
        <v>1</v>
      </c>
      <c r="Y290" s="5">
        <v>5014.9399999999996</v>
      </c>
      <c r="Z290" s="5">
        <v>275771.55</v>
      </c>
      <c r="AA290" s="5">
        <v>1</v>
      </c>
      <c r="AB290" s="5">
        <v>275771.55</v>
      </c>
    </row>
    <row r="291" spans="1:28" x14ac:dyDescent="0.2">
      <c r="A291" s="5">
        <v>50</v>
      </c>
      <c r="B291" s="5">
        <v>0</v>
      </c>
      <c r="C291" s="5">
        <v>0</v>
      </c>
      <c r="D291" s="5">
        <v>1</v>
      </c>
      <c r="E291" s="5">
        <v>232</v>
      </c>
      <c r="F291" s="5">
        <f>ROUND(Source!BC275,O291)</f>
        <v>0</v>
      </c>
      <c r="G291" s="5" t="s">
        <v>113</v>
      </c>
      <c r="H291" s="5" t="s">
        <v>114</v>
      </c>
      <c r="I291" s="5"/>
      <c r="J291" s="5"/>
      <c r="K291" s="5">
        <v>232</v>
      </c>
      <c r="L291" s="5">
        <v>15</v>
      </c>
      <c r="M291" s="5">
        <v>3</v>
      </c>
      <c r="N291" s="5" t="s">
        <v>3</v>
      </c>
      <c r="O291" s="5">
        <v>2</v>
      </c>
      <c r="P291" s="5">
        <f>ROUND(Source!EU275,O291)</f>
        <v>0</v>
      </c>
      <c r="Q291" s="5"/>
      <c r="R291" s="5"/>
      <c r="S291" s="5"/>
      <c r="T291" s="5"/>
      <c r="U291" s="5"/>
      <c r="V291" s="5"/>
      <c r="W291" s="5">
        <v>0</v>
      </c>
      <c r="X291" s="5">
        <v>1</v>
      </c>
      <c r="Y291" s="5">
        <v>0</v>
      </c>
      <c r="Z291" s="5">
        <v>0</v>
      </c>
      <c r="AA291" s="5">
        <v>1</v>
      </c>
      <c r="AB291" s="5">
        <v>0</v>
      </c>
    </row>
    <row r="292" spans="1:28" x14ac:dyDescent="0.2">
      <c r="A292" s="5">
        <v>50</v>
      </c>
      <c r="B292" s="5">
        <v>0</v>
      </c>
      <c r="C292" s="5">
        <v>0</v>
      </c>
      <c r="D292" s="5">
        <v>1</v>
      </c>
      <c r="E292" s="5">
        <v>214</v>
      </c>
      <c r="F292" s="5">
        <f>ROUND(Source!AS275,O292)</f>
        <v>115458.42</v>
      </c>
      <c r="G292" s="5" t="s">
        <v>115</v>
      </c>
      <c r="H292" s="5" t="s">
        <v>116</v>
      </c>
      <c r="I292" s="5"/>
      <c r="J292" s="5"/>
      <c r="K292" s="5">
        <v>214</v>
      </c>
      <c r="L292" s="5">
        <v>16</v>
      </c>
      <c r="M292" s="5">
        <v>3</v>
      </c>
      <c r="N292" s="5" t="s">
        <v>3</v>
      </c>
      <c r="O292" s="5">
        <v>2</v>
      </c>
      <c r="P292" s="5">
        <f>ROUND(Source!EK275,O292)</f>
        <v>962082.37</v>
      </c>
      <c r="Q292" s="5"/>
      <c r="R292" s="5"/>
      <c r="S292" s="5"/>
      <c r="T292" s="5"/>
      <c r="U292" s="5"/>
      <c r="V292" s="5"/>
      <c r="W292" s="5">
        <v>115458.42</v>
      </c>
      <c r="X292" s="5">
        <v>1</v>
      </c>
      <c r="Y292" s="5">
        <v>115458.42</v>
      </c>
      <c r="Z292" s="5">
        <v>962082.37</v>
      </c>
      <c r="AA292" s="5">
        <v>1</v>
      </c>
      <c r="AB292" s="5">
        <v>962082.37</v>
      </c>
    </row>
    <row r="293" spans="1:28" x14ac:dyDescent="0.2">
      <c r="A293" s="5">
        <v>50</v>
      </c>
      <c r="B293" s="5">
        <v>0</v>
      </c>
      <c r="C293" s="5">
        <v>0</v>
      </c>
      <c r="D293" s="5">
        <v>1</v>
      </c>
      <c r="E293" s="5">
        <v>215</v>
      </c>
      <c r="F293" s="5">
        <f>ROUND(Source!AT275,O293)</f>
        <v>125.52</v>
      </c>
      <c r="G293" s="5" t="s">
        <v>117</v>
      </c>
      <c r="H293" s="5" t="s">
        <v>118</v>
      </c>
      <c r="I293" s="5"/>
      <c r="J293" s="5"/>
      <c r="K293" s="5">
        <v>215</v>
      </c>
      <c r="L293" s="5">
        <v>17</v>
      </c>
      <c r="M293" s="5">
        <v>3</v>
      </c>
      <c r="N293" s="5" t="s">
        <v>3</v>
      </c>
      <c r="O293" s="5">
        <v>2</v>
      </c>
      <c r="P293" s="5">
        <f>ROUND(Source!EL275,O293)</f>
        <v>6490.67</v>
      </c>
      <c r="Q293" s="5"/>
      <c r="R293" s="5"/>
      <c r="S293" s="5"/>
      <c r="T293" s="5"/>
      <c r="U293" s="5"/>
      <c r="V293" s="5"/>
      <c r="W293" s="5">
        <v>125.52</v>
      </c>
      <c r="X293" s="5">
        <v>1</v>
      </c>
      <c r="Y293" s="5">
        <v>125.52</v>
      </c>
      <c r="Z293" s="5">
        <v>6490.67</v>
      </c>
      <c r="AA293" s="5">
        <v>1</v>
      </c>
      <c r="AB293" s="5">
        <v>6490.67</v>
      </c>
    </row>
    <row r="294" spans="1:28" x14ac:dyDescent="0.2">
      <c r="A294" s="5">
        <v>50</v>
      </c>
      <c r="B294" s="5">
        <v>0</v>
      </c>
      <c r="C294" s="5">
        <v>0</v>
      </c>
      <c r="D294" s="5">
        <v>1</v>
      </c>
      <c r="E294" s="5">
        <v>217</v>
      </c>
      <c r="F294" s="5">
        <f>ROUND(Source!AU275,O294)</f>
        <v>0</v>
      </c>
      <c r="G294" s="5" t="s">
        <v>119</v>
      </c>
      <c r="H294" s="5" t="s">
        <v>120</v>
      </c>
      <c r="I294" s="5"/>
      <c r="J294" s="5"/>
      <c r="K294" s="5">
        <v>217</v>
      </c>
      <c r="L294" s="5">
        <v>18</v>
      </c>
      <c r="M294" s="5">
        <v>3</v>
      </c>
      <c r="N294" s="5" t="s">
        <v>3</v>
      </c>
      <c r="O294" s="5">
        <v>2</v>
      </c>
      <c r="P294" s="5">
        <f>ROUND(Source!EM275,O294)</f>
        <v>0</v>
      </c>
      <c r="Q294" s="5"/>
      <c r="R294" s="5"/>
      <c r="S294" s="5"/>
      <c r="T294" s="5"/>
      <c r="U294" s="5"/>
      <c r="V294" s="5"/>
      <c r="W294" s="5">
        <v>0</v>
      </c>
      <c r="X294" s="5">
        <v>1</v>
      </c>
      <c r="Y294" s="5">
        <v>0</v>
      </c>
      <c r="Z294" s="5">
        <v>0</v>
      </c>
      <c r="AA294" s="5">
        <v>1</v>
      </c>
      <c r="AB294" s="5">
        <v>0</v>
      </c>
    </row>
    <row r="295" spans="1:28" x14ac:dyDescent="0.2">
      <c r="A295" s="5">
        <v>50</v>
      </c>
      <c r="B295" s="5">
        <v>0</v>
      </c>
      <c r="C295" s="5">
        <v>0</v>
      </c>
      <c r="D295" s="5">
        <v>1</v>
      </c>
      <c r="E295" s="5">
        <v>230</v>
      </c>
      <c r="F295" s="5">
        <f>ROUND(Source!BA275,O295)</f>
        <v>0</v>
      </c>
      <c r="G295" s="5" t="s">
        <v>121</v>
      </c>
      <c r="H295" s="5" t="s">
        <v>122</v>
      </c>
      <c r="I295" s="5"/>
      <c r="J295" s="5"/>
      <c r="K295" s="5">
        <v>230</v>
      </c>
      <c r="L295" s="5">
        <v>19</v>
      </c>
      <c r="M295" s="5">
        <v>3</v>
      </c>
      <c r="N295" s="5" t="s">
        <v>3</v>
      </c>
      <c r="O295" s="5">
        <v>2</v>
      </c>
      <c r="P295" s="5">
        <f>ROUND(Source!ES275,O295)</f>
        <v>0</v>
      </c>
      <c r="Q295" s="5"/>
      <c r="R295" s="5"/>
      <c r="S295" s="5"/>
      <c r="T295" s="5"/>
      <c r="U295" s="5"/>
      <c r="V295" s="5"/>
      <c r="W295" s="5">
        <v>0</v>
      </c>
      <c r="X295" s="5">
        <v>1</v>
      </c>
      <c r="Y295" s="5">
        <v>0</v>
      </c>
      <c r="Z295" s="5">
        <v>0</v>
      </c>
      <c r="AA295" s="5">
        <v>1</v>
      </c>
      <c r="AB295" s="5">
        <v>0</v>
      </c>
    </row>
    <row r="296" spans="1:28" x14ac:dyDescent="0.2">
      <c r="A296" s="5">
        <v>50</v>
      </c>
      <c r="B296" s="5">
        <v>0</v>
      </c>
      <c r="C296" s="5">
        <v>0</v>
      </c>
      <c r="D296" s="5">
        <v>1</v>
      </c>
      <c r="E296" s="5">
        <v>206</v>
      </c>
      <c r="F296" s="5">
        <f>ROUND(Source!T275,O296)</f>
        <v>0</v>
      </c>
      <c r="G296" s="5" t="s">
        <v>123</v>
      </c>
      <c r="H296" s="5" t="s">
        <v>124</v>
      </c>
      <c r="I296" s="5"/>
      <c r="J296" s="5"/>
      <c r="K296" s="5">
        <v>206</v>
      </c>
      <c r="L296" s="5">
        <v>20</v>
      </c>
      <c r="M296" s="5">
        <v>3</v>
      </c>
      <c r="N296" s="5" t="s">
        <v>3</v>
      </c>
      <c r="O296" s="5">
        <v>2</v>
      </c>
      <c r="P296" s="5">
        <f>ROUND(Source!DL275,O296)</f>
        <v>0</v>
      </c>
      <c r="Q296" s="5"/>
      <c r="R296" s="5"/>
      <c r="S296" s="5"/>
      <c r="T296" s="5"/>
      <c r="U296" s="5"/>
      <c r="V296" s="5"/>
      <c r="W296" s="5">
        <v>0</v>
      </c>
      <c r="X296" s="5">
        <v>1</v>
      </c>
      <c r="Y296" s="5">
        <v>0</v>
      </c>
      <c r="Z296" s="5">
        <v>0</v>
      </c>
      <c r="AA296" s="5">
        <v>1</v>
      </c>
      <c r="AB296" s="5">
        <v>0</v>
      </c>
    </row>
    <row r="297" spans="1:28" x14ac:dyDescent="0.2">
      <c r="A297" s="5">
        <v>50</v>
      </c>
      <c r="B297" s="5">
        <v>0</v>
      </c>
      <c r="C297" s="5">
        <v>0</v>
      </c>
      <c r="D297" s="5">
        <v>1</v>
      </c>
      <c r="E297" s="5">
        <v>207</v>
      </c>
      <c r="F297" s="5">
        <f>Source!U275</f>
        <v>392.05372146050001</v>
      </c>
      <c r="G297" s="5" t="s">
        <v>125</v>
      </c>
      <c r="H297" s="5" t="s">
        <v>126</v>
      </c>
      <c r="I297" s="5"/>
      <c r="J297" s="5"/>
      <c r="K297" s="5">
        <v>207</v>
      </c>
      <c r="L297" s="5">
        <v>21</v>
      </c>
      <c r="M297" s="5">
        <v>3</v>
      </c>
      <c r="N297" s="5" t="s">
        <v>3</v>
      </c>
      <c r="O297" s="5">
        <v>-1</v>
      </c>
      <c r="P297" s="5">
        <f>Source!DM275</f>
        <v>392.05372146050001</v>
      </c>
      <c r="Q297" s="5"/>
      <c r="R297" s="5"/>
      <c r="S297" s="5"/>
      <c r="T297" s="5"/>
      <c r="U297" s="5"/>
      <c r="V297" s="5"/>
      <c r="W297" s="5">
        <v>392.05372146050001</v>
      </c>
      <c r="X297" s="5">
        <v>1</v>
      </c>
      <c r="Y297" s="5">
        <v>392.05372146050001</v>
      </c>
      <c r="Z297" s="5">
        <v>392.05372146050001</v>
      </c>
      <c r="AA297" s="5">
        <v>1</v>
      </c>
      <c r="AB297" s="5">
        <v>392.05372146050001</v>
      </c>
    </row>
    <row r="298" spans="1:28" x14ac:dyDescent="0.2">
      <c r="A298" s="5">
        <v>50</v>
      </c>
      <c r="B298" s="5">
        <v>0</v>
      </c>
      <c r="C298" s="5">
        <v>0</v>
      </c>
      <c r="D298" s="5">
        <v>1</v>
      </c>
      <c r="E298" s="5">
        <v>208</v>
      </c>
      <c r="F298" s="5">
        <f>Source!V275</f>
        <v>0</v>
      </c>
      <c r="G298" s="5" t="s">
        <v>127</v>
      </c>
      <c r="H298" s="5" t="s">
        <v>128</v>
      </c>
      <c r="I298" s="5"/>
      <c r="J298" s="5"/>
      <c r="K298" s="5">
        <v>208</v>
      </c>
      <c r="L298" s="5">
        <v>22</v>
      </c>
      <c r="M298" s="5">
        <v>3</v>
      </c>
      <c r="N298" s="5" t="s">
        <v>3</v>
      </c>
      <c r="O298" s="5">
        <v>-1</v>
      </c>
      <c r="P298" s="5">
        <f>Source!DN275</f>
        <v>0</v>
      </c>
      <c r="Q298" s="5"/>
      <c r="R298" s="5"/>
      <c r="S298" s="5"/>
      <c r="T298" s="5"/>
      <c r="U298" s="5"/>
      <c r="V298" s="5"/>
      <c r="W298" s="5">
        <v>0</v>
      </c>
      <c r="X298" s="5">
        <v>1</v>
      </c>
      <c r="Y298" s="5">
        <v>0</v>
      </c>
      <c r="Z298" s="5">
        <v>0</v>
      </c>
      <c r="AA298" s="5">
        <v>1</v>
      </c>
      <c r="AB298" s="5">
        <v>0</v>
      </c>
    </row>
    <row r="299" spans="1:28" x14ac:dyDescent="0.2">
      <c r="A299" s="5">
        <v>50</v>
      </c>
      <c r="B299" s="5">
        <v>0</v>
      </c>
      <c r="C299" s="5">
        <v>0</v>
      </c>
      <c r="D299" s="5">
        <v>1</v>
      </c>
      <c r="E299" s="5">
        <v>209</v>
      </c>
      <c r="F299" s="5">
        <f>ROUND(Source!W275,O299)</f>
        <v>0</v>
      </c>
      <c r="G299" s="5" t="s">
        <v>129</v>
      </c>
      <c r="H299" s="5" t="s">
        <v>130</v>
      </c>
      <c r="I299" s="5"/>
      <c r="J299" s="5"/>
      <c r="K299" s="5">
        <v>209</v>
      </c>
      <c r="L299" s="5">
        <v>23</v>
      </c>
      <c r="M299" s="5">
        <v>3</v>
      </c>
      <c r="N299" s="5" t="s">
        <v>3</v>
      </c>
      <c r="O299" s="5">
        <v>2</v>
      </c>
      <c r="P299" s="5">
        <f>ROUND(Source!DO275,O299)</f>
        <v>0</v>
      </c>
      <c r="Q299" s="5"/>
      <c r="R299" s="5"/>
      <c r="S299" s="5"/>
      <c r="T299" s="5"/>
      <c r="U299" s="5"/>
      <c r="V299" s="5"/>
      <c r="W299" s="5">
        <v>0</v>
      </c>
      <c r="X299" s="5">
        <v>1</v>
      </c>
      <c r="Y299" s="5">
        <v>0</v>
      </c>
      <c r="Z299" s="5">
        <v>0</v>
      </c>
      <c r="AA299" s="5">
        <v>1</v>
      </c>
      <c r="AB299" s="5">
        <v>0</v>
      </c>
    </row>
    <row r="300" spans="1:28" x14ac:dyDescent="0.2">
      <c r="A300" s="5">
        <v>50</v>
      </c>
      <c r="B300" s="5">
        <v>0</v>
      </c>
      <c r="C300" s="5">
        <v>0</v>
      </c>
      <c r="D300" s="5">
        <v>1</v>
      </c>
      <c r="E300" s="5">
        <v>233</v>
      </c>
      <c r="F300" s="5">
        <f>ROUND(Source!BD275,O300)</f>
        <v>0</v>
      </c>
      <c r="G300" s="5" t="s">
        <v>131</v>
      </c>
      <c r="H300" s="5" t="s">
        <v>132</v>
      </c>
      <c r="I300" s="5"/>
      <c r="J300" s="5"/>
      <c r="K300" s="5">
        <v>233</v>
      </c>
      <c r="L300" s="5">
        <v>24</v>
      </c>
      <c r="M300" s="5">
        <v>3</v>
      </c>
      <c r="N300" s="5" t="s">
        <v>3</v>
      </c>
      <c r="O300" s="5">
        <v>2</v>
      </c>
      <c r="P300" s="5">
        <f>ROUND(Source!EV275,O300)</f>
        <v>0</v>
      </c>
      <c r="Q300" s="5"/>
      <c r="R300" s="5"/>
      <c r="S300" s="5"/>
      <c r="T300" s="5"/>
      <c r="U300" s="5"/>
      <c r="V300" s="5"/>
      <c r="W300" s="5">
        <v>0</v>
      </c>
      <c r="X300" s="5">
        <v>1</v>
      </c>
      <c r="Y300" s="5">
        <v>0</v>
      </c>
      <c r="Z300" s="5">
        <v>0</v>
      </c>
      <c r="AA300" s="5">
        <v>1</v>
      </c>
      <c r="AB300" s="5">
        <v>0</v>
      </c>
    </row>
    <row r="301" spans="1:28" x14ac:dyDescent="0.2">
      <c r="A301" s="5">
        <v>50</v>
      </c>
      <c r="B301" s="5">
        <v>0</v>
      </c>
      <c r="C301" s="5">
        <v>0</v>
      </c>
      <c r="D301" s="5">
        <v>1</v>
      </c>
      <c r="E301" s="5">
        <v>210</v>
      </c>
      <c r="F301" s="5">
        <f>ROUND(Source!X275,O301)</f>
        <v>5472.68</v>
      </c>
      <c r="G301" s="5" t="s">
        <v>133</v>
      </c>
      <c r="H301" s="5" t="s">
        <v>134</v>
      </c>
      <c r="I301" s="5"/>
      <c r="J301" s="5"/>
      <c r="K301" s="5">
        <v>210</v>
      </c>
      <c r="L301" s="5">
        <v>25</v>
      </c>
      <c r="M301" s="5">
        <v>3</v>
      </c>
      <c r="N301" s="5" t="s">
        <v>3</v>
      </c>
      <c r="O301" s="5">
        <v>2</v>
      </c>
      <c r="P301" s="5">
        <f>ROUND(Source!DP275,O301)</f>
        <v>300942.65999999997</v>
      </c>
      <c r="Q301" s="5"/>
      <c r="R301" s="5"/>
      <c r="S301" s="5"/>
      <c r="T301" s="5"/>
      <c r="U301" s="5"/>
      <c r="V301" s="5"/>
      <c r="W301" s="5">
        <v>5472.68</v>
      </c>
      <c r="X301" s="5">
        <v>1</v>
      </c>
      <c r="Y301" s="5">
        <v>5472.68</v>
      </c>
      <c r="Z301" s="5">
        <v>300942.65999999997</v>
      </c>
      <c r="AA301" s="5">
        <v>1</v>
      </c>
      <c r="AB301" s="5">
        <v>300942.65999999997</v>
      </c>
    </row>
    <row r="302" spans="1:28" x14ac:dyDescent="0.2">
      <c r="A302" s="5">
        <v>50</v>
      </c>
      <c r="B302" s="5">
        <v>0</v>
      </c>
      <c r="C302" s="5">
        <v>0</v>
      </c>
      <c r="D302" s="5">
        <v>1</v>
      </c>
      <c r="E302" s="5">
        <v>211</v>
      </c>
      <c r="F302" s="5">
        <f>ROUND(Source!Y275,O302)</f>
        <v>3060.53</v>
      </c>
      <c r="G302" s="5" t="s">
        <v>135</v>
      </c>
      <c r="H302" s="5" t="s">
        <v>136</v>
      </c>
      <c r="I302" s="5"/>
      <c r="J302" s="5"/>
      <c r="K302" s="5">
        <v>211</v>
      </c>
      <c r="L302" s="5">
        <v>26</v>
      </c>
      <c r="M302" s="5">
        <v>3</v>
      </c>
      <c r="N302" s="5" t="s">
        <v>3</v>
      </c>
      <c r="O302" s="5">
        <v>2</v>
      </c>
      <c r="P302" s="5">
        <f>ROUND(Source!DQ275,O302)</f>
        <v>168298.8</v>
      </c>
      <c r="Q302" s="5"/>
      <c r="R302" s="5"/>
      <c r="S302" s="5"/>
      <c r="T302" s="5"/>
      <c r="U302" s="5"/>
      <c r="V302" s="5"/>
      <c r="W302" s="5">
        <v>3060.53</v>
      </c>
      <c r="X302" s="5">
        <v>1</v>
      </c>
      <c r="Y302" s="5">
        <v>3060.53</v>
      </c>
      <c r="Z302" s="5">
        <v>168298.8</v>
      </c>
      <c r="AA302" s="5">
        <v>1</v>
      </c>
      <c r="AB302" s="5">
        <v>168298.8</v>
      </c>
    </row>
    <row r="303" spans="1:28" x14ac:dyDescent="0.2">
      <c r="A303" s="5">
        <v>50</v>
      </c>
      <c r="B303" s="5">
        <v>0</v>
      </c>
      <c r="C303" s="5">
        <v>0</v>
      </c>
      <c r="D303" s="5">
        <v>1</v>
      </c>
      <c r="E303" s="5">
        <v>224</v>
      </c>
      <c r="F303" s="5">
        <f>ROUND(Source!AR275,O303)</f>
        <v>115583.94</v>
      </c>
      <c r="G303" s="5" t="s">
        <v>137</v>
      </c>
      <c r="H303" s="5" t="s">
        <v>138</v>
      </c>
      <c r="I303" s="5"/>
      <c r="J303" s="5"/>
      <c r="K303" s="5">
        <v>224</v>
      </c>
      <c r="L303" s="5">
        <v>27</v>
      </c>
      <c r="M303" s="5">
        <v>3</v>
      </c>
      <c r="N303" s="5" t="s">
        <v>3</v>
      </c>
      <c r="O303" s="5">
        <v>2</v>
      </c>
      <c r="P303" s="5">
        <f>ROUND(Source!EJ275,O303)</f>
        <v>968573.04</v>
      </c>
      <c r="Q303" s="5"/>
      <c r="R303" s="5"/>
      <c r="S303" s="5"/>
      <c r="T303" s="5"/>
      <c r="U303" s="5"/>
      <c r="V303" s="5"/>
      <c r="W303" s="5">
        <v>115583.94</v>
      </c>
      <c r="X303" s="5">
        <v>1</v>
      </c>
      <c r="Y303" s="5">
        <v>115583.94</v>
      </c>
      <c r="Z303" s="5">
        <v>968573.04</v>
      </c>
      <c r="AA303" s="5">
        <v>1</v>
      </c>
      <c r="AB303" s="5">
        <v>968573.04</v>
      </c>
    </row>
    <row r="305" spans="1:206" x14ac:dyDescent="0.2">
      <c r="A305" s="3">
        <v>51</v>
      </c>
      <c r="B305" s="3">
        <f>B236</f>
        <v>1</v>
      </c>
      <c r="C305" s="3">
        <f>A236</f>
        <v>4</v>
      </c>
      <c r="D305" s="3">
        <f>ROW(A236)</f>
        <v>236</v>
      </c>
      <c r="E305" s="3"/>
      <c r="F305" s="3" t="str">
        <f>IF(F236&lt;&gt;"",F236,"")</f>
        <v>Новый раздел</v>
      </c>
      <c r="G305" s="3" t="str">
        <f>IF(G236&lt;&gt;"",G236,"")</f>
        <v>Канализация хозяйственно-бытовая (К1) (Надземная часть. Стояки и отводы)</v>
      </c>
      <c r="H305" s="3">
        <v>0</v>
      </c>
      <c r="I305" s="3"/>
      <c r="J305" s="3"/>
      <c r="K305" s="3"/>
      <c r="L305" s="3"/>
      <c r="M305" s="3"/>
      <c r="N305" s="3"/>
      <c r="O305" s="3">
        <f t="shared" ref="O305:T305" si="210">ROUND(O275+AB305,2)</f>
        <v>107050.73</v>
      </c>
      <c r="P305" s="3">
        <f t="shared" si="210"/>
        <v>101933.55</v>
      </c>
      <c r="Q305" s="3">
        <f t="shared" si="210"/>
        <v>102.24</v>
      </c>
      <c r="R305" s="3">
        <f t="shared" si="210"/>
        <v>14.48</v>
      </c>
      <c r="S305" s="3">
        <f t="shared" si="210"/>
        <v>5014.9399999999996</v>
      </c>
      <c r="T305" s="3">
        <f t="shared" si="210"/>
        <v>0</v>
      </c>
      <c r="U305" s="3">
        <f>U275+AH305</f>
        <v>392.05372146050001</v>
      </c>
      <c r="V305" s="3">
        <f>V275+AI305</f>
        <v>0</v>
      </c>
      <c r="W305" s="3">
        <f>ROUND(W275+AJ305,2)</f>
        <v>0</v>
      </c>
      <c r="X305" s="3">
        <f>ROUND(X275+AK305,2)</f>
        <v>5472.68</v>
      </c>
      <c r="Y305" s="3">
        <f>ROUND(Y275+AL305,2)</f>
        <v>3060.53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>
        <f t="shared" ref="AO305:BD305" si="211">ROUND(AO275+BX305,2)</f>
        <v>0</v>
      </c>
      <c r="AP305" s="3">
        <f t="shared" si="211"/>
        <v>0</v>
      </c>
      <c r="AQ305" s="3">
        <f t="shared" si="211"/>
        <v>0</v>
      </c>
      <c r="AR305" s="3">
        <f t="shared" si="211"/>
        <v>115583.94</v>
      </c>
      <c r="AS305" s="3">
        <f t="shared" si="211"/>
        <v>115458.42</v>
      </c>
      <c r="AT305" s="3">
        <f t="shared" si="211"/>
        <v>125.52</v>
      </c>
      <c r="AU305" s="3">
        <f t="shared" si="211"/>
        <v>0</v>
      </c>
      <c r="AV305" s="3">
        <f t="shared" si="211"/>
        <v>101933.55</v>
      </c>
      <c r="AW305" s="3">
        <f t="shared" si="211"/>
        <v>101933.55</v>
      </c>
      <c r="AX305" s="3">
        <f t="shared" si="211"/>
        <v>0</v>
      </c>
      <c r="AY305" s="3">
        <f t="shared" si="211"/>
        <v>101933.55</v>
      </c>
      <c r="AZ305" s="3">
        <f t="shared" si="211"/>
        <v>0</v>
      </c>
      <c r="BA305" s="3">
        <f t="shared" si="211"/>
        <v>0</v>
      </c>
      <c r="BB305" s="3">
        <f t="shared" si="211"/>
        <v>0</v>
      </c>
      <c r="BC305" s="3">
        <f t="shared" si="211"/>
        <v>0</v>
      </c>
      <c r="BD305" s="3">
        <f t="shared" si="211"/>
        <v>0</v>
      </c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4">
        <f t="shared" ref="DG305:DL305" si="212">ROUND(DG275+DT305,2)</f>
        <v>499331.58</v>
      </c>
      <c r="DH305" s="4">
        <f t="shared" si="212"/>
        <v>221939.53</v>
      </c>
      <c r="DI305" s="4">
        <f t="shared" si="212"/>
        <v>1620.5</v>
      </c>
      <c r="DJ305" s="4">
        <f t="shared" si="212"/>
        <v>796.25</v>
      </c>
      <c r="DK305" s="4">
        <f t="shared" si="212"/>
        <v>275771.55</v>
      </c>
      <c r="DL305" s="4">
        <f t="shared" si="212"/>
        <v>0</v>
      </c>
      <c r="DM305" s="4">
        <f>DM275+DZ305</f>
        <v>392.05372146050001</v>
      </c>
      <c r="DN305" s="4">
        <f>DN275+EA305</f>
        <v>0</v>
      </c>
      <c r="DO305" s="4">
        <f>ROUND(DO275+EB305,2)</f>
        <v>0</v>
      </c>
      <c r="DP305" s="4">
        <f>ROUND(DP275+EC305,2)</f>
        <v>300942.65999999997</v>
      </c>
      <c r="DQ305" s="4">
        <f>ROUND(DQ275+ED305,2)</f>
        <v>168298.8</v>
      </c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>
        <f t="shared" ref="EG305:EV305" si="213">ROUND(EG275+FP305,2)</f>
        <v>0</v>
      </c>
      <c r="EH305" s="4">
        <f t="shared" si="213"/>
        <v>0</v>
      </c>
      <c r="EI305" s="4">
        <f t="shared" si="213"/>
        <v>0</v>
      </c>
      <c r="EJ305" s="4">
        <f t="shared" si="213"/>
        <v>968573.04</v>
      </c>
      <c r="EK305" s="4">
        <f t="shared" si="213"/>
        <v>962082.37</v>
      </c>
      <c r="EL305" s="4">
        <f t="shared" si="213"/>
        <v>6490.67</v>
      </c>
      <c r="EM305" s="4">
        <f t="shared" si="213"/>
        <v>0</v>
      </c>
      <c r="EN305" s="4">
        <f t="shared" si="213"/>
        <v>221939.53</v>
      </c>
      <c r="EO305" s="4">
        <f t="shared" si="213"/>
        <v>221939.53</v>
      </c>
      <c r="EP305" s="4">
        <f t="shared" si="213"/>
        <v>0</v>
      </c>
      <c r="EQ305" s="4">
        <f t="shared" si="213"/>
        <v>221939.53</v>
      </c>
      <c r="ER305" s="4">
        <f t="shared" si="213"/>
        <v>0</v>
      </c>
      <c r="ES305" s="4">
        <f t="shared" si="213"/>
        <v>0</v>
      </c>
      <c r="ET305" s="4">
        <f t="shared" si="213"/>
        <v>0</v>
      </c>
      <c r="EU305" s="4">
        <f t="shared" si="213"/>
        <v>0</v>
      </c>
      <c r="EV305" s="4">
        <f t="shared" si="213"/>
        <v>0</v>
      </c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>
        <v>0</v>
      </c>
    </row>
    <row r="307" spans="1:206" x14ac:dyDescent="0.2">
      <c r="A307" s="5">
        <v>50</v>
      </c>
      <c r="B307" s="5">
        <v>0</v>
      </c>
      <c r="C307" s="5">
        <v>0</v>
      </c>
      <c r="D307" s="5">
        <v>1</v>
      </c>
      <c r="E307" s="5">
        <v>201</v>
      </c>
      <c r="F307" s="5">
        <f>ROUND(Source!O305,O307)</f>
        <v>107050.73</v>
      </c>
      <c r="G307" s="5" t="s">
        <v>85</v>
      </c>
      <c r="H307" s="5" t="s">
        <v>86</v>
      </c>
      <c r="I307" s="5"/>
      <c r="J307" s="5"/>
      <c r="K307" s="5">
        <v>201</v>
      </c>
      <c r="L307" s="5">
        <v>1</v>
      </c>
      <c r="M307" s="5">
        <v>3</v>
      </c>
      <c r="N307" s="5" t="s">
        <v>3</v>
      </c>
      <c r="O307" s="5">
        <v>2</v>
      </c>
      <c r="P307" s="5">
        <f>ROUND(Source!DG305,O307)</f>
        <v>499331.58</v>
      </c>
      <c r="Q307" s="5"/>
      <c r="R307" s="5"/>
      <c r="S307" s="5"/>
      <c r="T307" s="5"/>
      <c r="U307" s="5"/>
      <c r="V307" s="5"/>
      <c r="W307" s="5">
        <v>107050.73</v>
      </c>
      <c r="X307" s="5">
        <v>1</v>
      </c>
      <c r="Y307" s="5">
        <v>107050.73</v>
      </c>
      <c r="Z307" s="5">
        <v>499331.58</v>
      </c>
      <c r="AA307" s="5">
        <v>1</v>
      </c>
      <c r="AB307" s="5">
        <v>499331.58</v>
      </c>
    </row>
    <row r="308" spans="1:206" x14ac:dyDescent="0.2">
      <c r="A308" s="5">
        <v>50</v>
      </c>
      <c r="B308" s="5">
        <v>0</v>
      </c>
      <c r="C308" s="5">
        <v>0</v>
      </c>
      <c r="D308" s="5">
        <v>1</v>
      </c>
      <c r="E308" s="5">
        <v>202</v>
      </c>
      <c r="F308" s="5">
        <f>ROUND(Source!P305,O308)</f>
        <v>101933.55</v>
      </c>
      <c r="G308" s="5" t="s">
        <v>87</v>
      </c>
      <c r="H308" s="5" t="s">
        <v>88</v>
      </c>
      <c r="I308" s="5"/>
      <c r="J308" s="5"/>
      <c r="K308" s="5">
        <v>202</v>
      </c>
      <c r="L308" s="5">
        <v>2</v>
      </c>
      <c r="M308" s="5">
        <v>3</v>
      </c>
      <c r="N308" s="5" t="s">
        <v>3</v>
      </c>
      <c r="O308" s="5">
        <v>2</v>
      </c>
      <c r="P308" s="5">
        <f>ROUND(Source!DH305,O308)</f>
        <v>221939.53</v>
      </c>
      <c r="Q308" s="5"/>
      <c r="R308" s="5"/>
      <c r="S308" s="5"/>
      <c r="T308" s="5"/>
      <c r="U308" s="5"/>
      <c r="V308" s="5"/>
      <c r="W308" s="5">
        <v>101933.55</v>
      </c>
      <c r="X308" s="5">
        <v>1</v>
      </c>
      <c r="Y308" s="5">
        <v>101933.55</v>
      </c>
      <c r="Z308" s="5">
        <v>221939.53</v>
      </c>
      <c r="AA308" s="5">
        <v>1</v>
      </c>
      <c r="AB308" s="5">
        <v>221939.53</v>
      </c>
    </row>
    <row r="309" spans="1:206" x14ac:dyDescent="0.2">
      <c r="A309" s="5">
        <v>50</v>
      </c>
      <c r="B309" s="5">
        <v>0</v>
      </c>
      <c r="C309" s="5">
        <v>0</v>
      </c>
      <c r="D309" s="5">
        <v>1</v>
      </c>
      <c r="E309" s="5">
        <v>222</v>
      </c>
      <c r="F309" s="5">
        <f>ROUND(Source!AO305,O309)</f>
        <v>0</v>
      </c>
      <c r="G309" s="5" t="s">
        <v>89</v>
      </c>
      <c r="H309" s="5" t="s">
        <v>90</v>
      </c>
      <c r="I309" s="5"/>
      <c r="J309" s="5"/>
      <c r="K309" s="5">
        <v>222</v>
      </c>
      <c r="L309" s="5">
        <v>3</v>
      </c>
      <c r="M309" s="5">
        <v>3</v>
      </c>
      <c r="N309" s="5" t="s">
        <v>3</v>
      </c>
      <c r="O309" s="5">
        <v>2</v>
      </c>
      <c r="P309" s="5">
        <f>ROUND(Source!EG305,O309)</f>
        <v>0</v>
      </c>
      <c r="Q309" s="5"/>
      <c r="R309" s="5"/>
      <c r="S309" s="5"/>
      <c r="T309" s="5"/>
      <c r="U309" s="5"/>
      <c r="V309" s="5"/>
      <c r="W309" s="5">
        <v>0</v>
      </c>
      <c r="X309" s="5">
        <v>1</v>
      </c>
      <c r="Y309" s="5">
        <v>0</v>
      </c>
      <c r="Z309" s="5">
        <v>0</v>
      </c>
      <c r="AA309" s="5">
        <v>1</v>
      </c>
      <c r="AB309" s="5">
        <v>0</v>
      </c>
    </row>
    <row r="310" spans="1:206" x14ac:dyDescent="0.2">
      <c r="A310" s="5">
        <v>50</v>
      </c>
      <c r="B310" s="5">
        <v>0</v>
      </c>
      <c r="C310" s="5">
        <v>0</v>
      </c>
      <c r="D310" s="5">
        <v>1</v>
      </c>
      <c r="E310" s="5">
        <v>225</v>
      </c>
      <c r="F310" s="5">
        <f>ROUND(Source!AV305,O310)</f>
        <v>101933.55</v>
      </c>
      <c r="G310" s="5" t="s">
        <v>91</v>
      </c>
      <c r="H310" s="5" t="s">
        <v>92</v>
      </c>
      <c r="I310" s="5"/>
      <c r="J310" s="5"/>
      <c r="K310" s="5">
        <v>225</v>
      </c>
      <c r="L310" s="5">
        <v>4</v>
      </c>
      <c r="M310" s="5">
        <v>3</v>
      </c>
      <c r="N310" s="5" t="s">
        <v>3</v>
      </c>
      <c r="O310" s="5">
        <v>2</v>
      </c>
      <c r="P310" s="5">
        <f>ROUND(Source!EN305,O310)</f>
        <v>221939.53</v>
      </c>
      <c r="Q310" s="5"/>
      <c r="R310" s="5"/>
      <c r="S310" s="5"/>
      <c r="T310" s="5"/>
      <c r="U310" s="5"/>
      <c r="V310" s="5"/>
      <c r="W310" s="5">
        <v>101933.55</v>
      </c>
      <c r="X310" s="5">
        <v>1</v>
      </c>
      <c r="Y310" s="5">
        <v>101933.55</v>
      </c>
      <c r="Z310" s="5">
        <v>221939.53</v>
      </c>
      <c r="AA310" s="5">
        <v>1</v>
      </c>
      <c r="AB310" s="5">
        <v>221939.53</v>
      </c>
    </row>
    <row r="311" spans="1:206" x14ac:dyDescent="0.2">
      <c r="A311" s="5">
        <v>50</v>
      </c>
      <c r="B311" s="5">
        <v>0</v>
      </c>
      <c r="C311" s="5">
        <v>0</v>
      </c>
      <c r="D311" s="5">
        <v>1</v>
      </c>
      <c r="E311" s="5">
        <v>226</v>
      </c>
      <c r="F311" s="5">
        <f>ROUND(Source!AW305,O311)</f>
        <v>101933.55</v>
      </c>
      <c r="G311" s="5" t="s">
        <v>93</v>
      </c>
      <c r="H311" s="5" t="s">
        <v>94</v>
      </c>
      <c r="I311" s="5"/>
      <c r="J311" s="5"/>
      <c r="K311" s="5">
        <v>226</v>
      </c>
      <c r="L311" s="5">
        <v>5</v>
      </c>
      <c r="M311" s="5">
        <v>3</v>
      </c>
      <c r="N311" s="5" t="s">
        <v>3</v>
      </c>
      <c r="O311" s="5">
        <v>2</v>
      </c>
      <c r="P311" s="5">
        <f>ROUND(Source!EO305,O311)</f>
        <v>221939.53</v>
      </c>
      <c r="Q311" s="5"/>
      <c r="R311" s="5"/>
      <c r="S311" s="5"/>
      <c r="T311" s="5"/>
      <c r="U311" s="5"/>
      <c r="V311" s="5"/>
      <c r="W311" s="5">
        <v>101933.55</v>
      </c>
      <c r="X311" s="5">
        <v>1</v>
      </c>
      <c r="Y311" s="5">
        <v>101933.55</v>
      </c>
      <c r="Z311" s="5">
        <v>221939.53</v>
      </c>
      <c r="AA311" s="5">
        <v>1</v>
      </c>
      <c r="AB311" s="5">
        <v>221939.53</v>
      </c>
    </row>
    <row r="312" spans="1:206" x14ac:dyDescent="0.2">
      <c r="A312" s="5">
        <v>50</v>
      </c>
      <c r="B312" s="5">
        <v>0</v>
      </c>
      <c r="C312" s="5">
        <v>0</v>
      </c>
      <c r="D312" s="5">
        <v>1</v>
      </c>
      <c r="E312" s="5">
        <v>227</v>
      </c>
      <c r="F312" s="5">
        <f>ROUND(Source!AX305,O312)</f>
        <v>0</v>
      </c>
      <c r="G312" s="5" t="s">
        <v>95</v>
      </c>
      <c r="H312" s="5" t="s">
        <v>96</v>
      </c>
      <c r="I312" s="5"/>
      <c r="J312" s="5"/>
      <c r="K312" s="5">
        <v>227</v>
      </c>
      <c r="L312" s="5">
        <v>6</v>
      </c>
      <c r="M312" s="5">
        <v>3</v>
      </c>
      <c r="N312" s="5" t="s">
        <v>3</v>
      </c>
      <c r="O312" s="5">
        <v>2</v>
      </c>
      <c r="P312" s="5">
        <f>ROUND(Source!EP305,O312)</f>
        <v>0</v>
      </c>
      <c r="Q312" s="5"/>
      <c r="R312" s="5"/>
      <c r="S312" s="5"/>
      <c r="T312" s="5"/>
      <c r="U312" s="5"/>
      <c r="V312" s="5"/>
      <c r="W312" s="5">
        <v>0</v>
      </c>
      <c r="X312" s="5">
        <v>1</v>
      </c>
      <c r="Y312" s="5">
        <v>0</v>
      </c>
      <c r="Z312" s="5">
        <v>0</v>
      </c>
      <c r="AA312" s="5">
        <v>1</v>
      </c>
      <c r="AB312" s="5">
        <v>0</v>
      </c>
    </row>
    <row r="313" spans="1:206" x14ac:dyDescent="0.2">
      <c r="A313" s="5">
        <v>50</v>
      </c>
      <c r="B313" s="5">
        <v>0</v>
      </c>
      <c r="C313" s="5">
        <v>0</v>
      </c>
      <c r="D313" s="5">
        <v>1</v>
      </c>
      <c r="E313" s="5">
        <v>228</v>
      </c>
      <c r="F313" s="5">
        <f>ROUND(Source!AY305,O313)</f>
        <v>101933.55</v>
      </c>
      <c r="G313" s="5" t="s">
        <v>97</v>
      </c>
      <c r="H313" s="5" t="s">
        <v>98</v>
      </c>
      <c r="I313" s="5"/>
      <c r="J313" s="5"/>
      <c r="K313" s="5">
        <v>228</v>
      </c>
      <c r="L313" s="5">
        <v>7</v>
      </c>
      <c r="M313" s="5">
        <v>3</v>
      </c>
      <c r="N313" s="5" t="s">
        <v>3</v>
      </c>
      <c r="O313" s="5">
        <v>2</v>
      </c>
      <c r="P313" s="5">
        <f>ROUND(Source!EQ305,O313)</f>
        <v>221939.53</v>
      </c>
      <c r="Q313" s="5"/>
      <c r="R313" s="5"/>
      <c r="S313" s="5"/>
      <c r="T313" s="5"/>
      <c r="U313" s="5"/>
      <c r="V313" s="5"/>
      <c r="W313" s="5">
        <v>101933.55</v>
      </c>
      <c r="X313" s="5">
        <v>1</v>
      </c>
      <c r="Y313" s="5">
        <v>101933.55</v>
      </c>
      <c r="Z313" s="5">
        <v>221939.53</v>
      </c>
      <c r="AA313" s="5">
        <v>1</v>
      </c>
      <c r="AB313" s="5">
        <v>221939.53</v>
      </c>
    </row>
    <row r="314" spans="1:206" x14ac:dyDescent="0.2">
      <c r="A314" s="5">
        <v>50</v>
      </c>
      <c r="B314" s="5">
        <v>0</v>
      </c>
      <c r="C314" s="5">
        <v>0</v>
      </c>
      <c r="D314" s="5">
        <v>1</v>
      </c>
      <c r="E314" s="5">
        <v>216</v>
      </c>
      <c r="F314" s="5">
        <f>ROUND(Source!AP305,O314)</f>
        <v>0</v>
      </c>
      <c r="G314" s="5" t="s">
        <v>99</v>
      </c>
      <c r="H314" s="5" t="s">
        <v>100</v>
      </c>
      <c r="I314" s="5"/>
      <c r="J314" s="5"/>
      <c r="K314" s="5">
        <v>216</v>
      </c>
      <c r="L314" s="5">
        <v>8</v>
      </c>
      <c r="M314" s="5">
        <v>3</v>
      </c>
      <c r="N314" s="5" t="s">
        <v>3</v>
      </c>
      <c r="O314" s="5">
        <v>2</v>
      </c>
      <c r="P314" s="5">
        <f>ROUND(Source!EH305,O314)</f>
        <v>0</v>
      </c>
      <c r="Q314" s="5"/>
      <c r="R314" s="5"/>
      <c r="S314" s="5"/>
      <c r="T314" s="5"/>
      <c r="U314" s="5"/>
      <c r="V314" s="5"/>
      <c r="W314" s="5">
        <v>0</v>
      </c>
      <c r="X314" s="5">
        <v>1</v>
      </c>
      <c r="Y314" s="5">
        <v>0</v>
      </c>
      <c r="Z314" s="5">
        <v>0</v>
      </c>
      <c r="AA314" s="5">
        <v>1</v>
      </c>
      <c r="AB314" s="5">
        <v>0</v>
      </c>
    </row>
    <row r="315" spans="1:206" x14ac:dyDescent="0.2">
      <c r="A315" s="5">
        <v>50</v>
      </c>
      <c r="B315" s="5">
        <v>0</v>
      </c>
      <c r="C315" s="5">
        <v>0</v>
      </c>
      <c r="D315" s="5">
        <v>1</v>
      </c>
      <c r="E315" s="5">
        <v>223</v>
      </c>
      <c r="F315" s="5">
        <f>ROUND(Source!AQ305,O315)</f>
        <v>0</v>
      </c>
      <c r="G315" s="5" t="s">
        <v>101</v>
      </c>
      <c r="H315" s="5" t="s">
        <v>102</v>
      </c>
      <c r="I315" s="5"/>
      <c r="J315" s="5"/>
      <c r="K315" s="5">
        <v>223</v>
      </c>
      <c r="L315" s="5">
        <v>9</v>
      </c>
      <c r="M315" s="5">
        <v>3</v>
      </c>
      <c r="N315" s="5" t="s">
        <v>3</v>
      </c>
      <c r="O315" s="5">
        <v>2</v>
      </c>
      <c r="P315" s="5">
        <f>ROUND(Source!EI305,O315)</f>
        <v>0</v>
      </c>
      <c r="Q315" s="5"/>
      <c r="R315" s="5"/>
      <c r="S315" s="5"/>
      <c r="T315" s="5"/>
      <c r="U315" s="5"/>
      <c r="V315" s="5"/>
      <c r="W315" s="5">
        <v>0</v>
      </c>
      <c r="X315" s="5">
        <v>1</v>
      </c>
      <c r="Y315" s="5">
        <v>0</v>
      </c>
      <c r="Z315" s="5">
        <v>0</v>
      </c>
      <c r="AA315" s="5">
        <v>1</v>
      </c>
      <c r="AB315" s="5">
        <v>0</v>
      </c>
    </row>
    <row r="316" spans="1:206" x14ac:dyDescent="0.2">
      <c r="A316" s="5">
        <v>50</v>
      </c>
      <c r="B316" s="5">
        <v>0</v>
      </c>
      <c r="C316" s="5">
        <v>0</v>
      </c>
      <c r="D316" s="5">
        <v>1</v>
      </c>
      <c r="E316" s="5">
        <v>229</v>
      </c>
      <c r="F316" s="5">
        <f>ROUND(Source!AZ305,O316)</f>
        <v>0</v>
      </c>
      <c r="G316" s="5" t="s">
        <v>103</v>
      </c>
      <c r="H316" s="5" t="s">
        <v>104</v>
      </c>
      <c r="I316" s="5"/>
      <c r="J316" s="5"/>
      <c r="K316" s="5">
        <v>229</v>
      </c>
      <c r="L316" s="5">
        <v>10</v>
      </c>
      <c r="M316" s="5">
        <v>3</v>
      </c>
      <c r="N316" s="5" t="s">
        <v>3</v>
      </c>
      <c r="O316" s="5">
        <v>2</v>
      </c>
      <c r="P316" s="5">
        <f>ROUND(Source!ER305,O316)</f>
        <v>0</v>
      </c>
      <c r="Q316" s="5"/>
      <c r="R316" s="5"/>
      <c r="S316" s="5"/>
      <c r="T316" s="5"/>
      <c r="U316" s="5"/>
      <c r="V316" s="5"/>
      <c r="W316" s="5">
        <v>0</v>
      </c>
      <c r="X316" s="5">
        <v>1</v>
      </c>
      <c r="Y316" s="5">
        <v>0</v>
      </c>
      <c r="Z316" s="5">
        <v>0</v>
      </c>
      <c r="AA316" s="5">
        <v>1</v>
      </c>
      <c r="AB316" s="5">
        <v>0</v>
      </c>
    </row>
    <row r="317" spans="1:206" x14ac:dyDescent="0.2">
      <c r="A317" s="5">
        <v>50</v>
      </c>
      <c r="B317" s="5">
        <v>0</v>
      </c>
      <c r="C317" s="5">
        <v>0</v>
      </c>
      <c r="D317" s="5">
        <v>1</v>
      </c>
      <c r="E317" s="5">
        <v>203</v>
      </c>
      <c r="F317" s="5">
        <f>ROUND(Source!Q305,O317)</f>
        <v>102.24</v>
      </c>
      <c r="G317" s="5" t="s">
        <v>105</v>
      </c>
      <c r="H317" s="5" t="s">
        <v>106</v>
      </c>
      <c r="I317" s="5"/>
      <c r="J317" s="5"/>
      <c r="K317" s="5">
        <v>203</v>
      </c>
      <c r="L317" s="5">
        <v>11</v>
      </c>
      <c r="M317" s="5">
        <v>3</v>
      </c>
      <c r="N317" s="5" t="s">
        <v>3</v>
      </c>
      <c r="O317" s="5">
        <v>2</v>
      </c>
      <c r="P317" s="5">
        <f>ROUND(Source!DI305,O317)</f>
        <v>1620.5</v>
      </c>
      <c r="Q317" s="5"/>
      <c r="R317" s="5"/>
      <c r="S317" s="5"/>
      <c r="T317" s="5"/>
      <c r="U317" s="5"/>
      <c r="V317" s="5"/>
      <c r="W317" s="5">
        <v>102.24</v>
      </c>
      <c r="X317" s="5">
        <v>1</v>
      </c>
      <c r="Y317" s="5">
        <v>102.24</v>
      </c>
      <c r="Z317" s="5">
        <v>1620.5</v>
      </c>
      <c r="AA317" s="5">
        <v>1</v>
      </c>
      <c r="AB317" s="5">
        <v>1620.5</v>
      </c>
    </row>
    <row r="318" spans="1:206" x14ac:dyDescent="0.2">
      <c r="A318" s="5">
        <v>50</v>
      </c>
      <c r="B318" s="5">
        <v>0</v>
      </c>
      <c r="C318" s="5">
        <v>0</v>
      </c>
      <c r="D318" s="5">
        <v>1</v>
      </c>
      <c r="E318" s="5">
        <v>231</v>
      </c>
      <c r="F318" s="5">
        <f>ROUND(Source!BB305,O318)</f>
        <v>0</v>
      </c>
      <c r="G318" s="5" t="s">
        <v>107</v>
      </c>
      <c r="H318" s="5" t="s">
        <v>108</v>
      </c>
      <c r="I318" s="5"/>
      <c r="J318" s="5"/>
      <c r="K318" s="5">
        <v>231</v>
      </c>
      <c r="L318" s="5">
        <v>12</v>
      </c>
      <c r="M318" s="5">
        <v>3</v>
      </c>
      <c r="N318" s="5" t="s">
        <v>3</v>
      </c>
      <c r="O318" s="5">
        <v>2</v>
      </c>
      <c r="P318" s="5">
        <f>ROUND(Source!ET305,O318)</f>
        <v>0</v>
      </c>
      <c r="Q318" s="5"/>
      <c r="R318" s="5"/>
      <c r="S318" s="5"/>
      <c r="T318" s="5"/>
      <c r="U318" s="5"/>
      <c r="V318" s="5"/>
      <c r="W318" s="5">
        <v>0</v>
      </c>
      <c r="X318" s="5">
        <v>1</v>
      </c>
      <c r="Y318" s="5">
        <v>0</v>
      </c>
      <c r="Z318" s="5">
        <v>0</v>
      </c>
      <c r="AA318" s="5">
        <v>1</v>
      </c>
      <c r="AB318" s="5">
        <v>0</v>
      </c>
    </row>
    <row r="319" spans="1:206" x14ac:dyDescent="0.2">
      <c r="A319" s="5">
        <v>50</v>
      </c>
      <c r="B319" s="5">
        <v>0</v>
      </c>
      <c r="C319" s="5">
        <v>0</v>
      </c>
      <c r="D319" s="5">
        <v>1</v>
      </c>
      <c r="E319" s="5">
        <v>204</v>
      </c>
      <c r="F319" s="5">
        <f>ROUND(Source!R305,O319)</f>
        <v>14.48</v>
      </c>
      <c r="G319" s="5" t="s">
        <v>109</v>
      </c>
      <c r="H319" s="5" t="s">
        <v>110</v>
      </c>
      <c r="I319" s="5"/>
      <c r="J319" s="5"/>
      <c r="K319" s="5">
        <v>204</v>
      </c>
      <c r="L319" s="5">
        <v>13</v>
      </c>
      <c r="M319" s="5">
        <v>3</v>
      </c>
      <c r="N319" s="5" t="s">
        <v>3</v>
      </c>
      <c r="O319" s="5">
        <v>2</v>
      </c>
      <c r="P319" s="5">
        <f>ROUND(Source!DJ305,O319)</f>
        <v>796.25</v>
      </c>
      <c r="Q319" s="5"/>
      <c r="R319" s="5"/>
      <c r="S319" s="5"/>
      <c r="T319" s="5"/>
      <c r="U319" s="5"/>
      <c r="V319" s="5"/>
      <c r="W319" s="5">
        <v>14.48</v>
      </c>
      <c r="X319" s="5">
        <v>1</v>
      </c>
      <c r="Y319" s="5">
        <v>14.48</v>
      </c>
      <c r="Z319" s="5">
        <v>796.25</v>
      </c>
      <c r="AA319" s="5">
        <v>1</v>
      </c>
      <c r="AB319" s="5">
        <v>796.25</v>
      </c>
    </row>
    <row r="320" spans="1:206" x14ac:dyDescent="0.2">
      <c r="A320" s="5">
        <v>50</v>
      </c>
      <c r="B320" s="5">
        <v>0</v>
      </c>
      <c r="C320" s="5">
        <v>0</v>
      </c>
      <c r="D320" s="5">
        <v>1</v>
      </c>
      <c r="E320" s="5">
        <v>205</v>
      </c>
      <c r="F320" s="5">
        <f>ROUND(Source!S305,O320)</f>
        <v>5014.9399999999996</v>
      </c>
      <c r="G320" s="5" t="s">
        <v>111</v>
      </c>
      <c r="H320" s="5" t="s">
        <v>112</v>
      </c>
      <c r="I320" s="5"/>
      <c r="J320" s="5"/>
      <c r="K320" s="5">
        <v>205</v>
      </c>
      <c r="L320" s="5">
        <v>14</v>
      </c>
      <c r="M320" s="5">
        <v>3</v>
      </c>
      <c r="N320" s="5" t="s">
        <v>3</v>
      </c>
      <c r="O320" s="5">
        <v>2</v>
      </c>
      <c r="P320" s="5">
        <f>ROUND(Source!DK305,O320)</f>
        <v>275771.55</v>
      </c>
      <c r="Q320" s="5"/>
      <c r="R320" s="5"/>
      <c r="S320" s="5"/>
      <c r="T320" s="5"/>
      <c r="U320" s="5"/>
      <c r="V320" s="5"/>
      <c r="W320" s="5">
        <v>5014.9399999999996</v>
      </c>
      <c r="X320" s="5">
        <v>1</v>
      </c>
      <c r="Y320" s="5">
        <v>5014.9399999999996</v>
      </c>
      <c r="Z320" s="5">
        <v>275771.55</v>
      </c>
      <c r="AA320" s="5">
        <v>1</v>
      </c>
      <c r="AB320" s="5">
        <v>275771.55</v>
      </c>
    </row>
    <row r="321" spans="1:88" x14ac:dyDescent="0.2">
      <c r="A321" s="5">
        <v>50</v>
      </c>
      <c r="B321" s="5">
        <v>0</v>
      </c>
      <c r="C321" s="5">
        <v>0</v>
      </c>
      <c r="D321" s="5">
        <v>1</v>
      </c>
      <c r="E321" s="5">
        <v>232</v>
      </c>
      <c r="F321" s="5">
        <f>ROUND(Source!BC305,O321)</f>
        <v>0</v>
      </c>
      <c r="G321" s="5" t="s">
        <v>113</v>
      </c>
      <c r="H321" s="5" t="s">
        <v>114</v>
      </c>
      <c r="I321" s="5"/>
      <c r="J321" s="5"/>
      <c r="K321" s="5">
        <v>232</v>
      </c>
      <c r="L321" s="5">
        <v>15</v>
      </c>
      <c r="M321" s="5">
        <v>3</v>
      </c>
      <c r="N321" s="5" t="s">
        <v>3</v>
      </c>
      <c r="O321" s="5">
        <v>2</v>
      </c>
      <c r="P321" s="5">
        <f>ROUND(Source!EU305,O321)</f>
        <v>0</v>
      </c>
      <c r="Q321" s="5"/>
      <c r="R321" s="5"/>
      <c r="S321" s="5"/>
      <c r="T321" s="5"/>
      <c r="U321" s="5"/>
      <c r="V321" s="5"/>
      <c r="W321" s="5">
        <v>0</v>
      </c>
      <c r="X321" s="5">
        <v>1</v>
      </c>
      <c r="Y321" s="5">
        <v>0</v>
      </c>
      <c r="Z321" s="5">
        <v>0</v>
      </c>
      <c r="AA321" s="5">
        <v>1</v>
      </c>
      <c r="AB321" s="5">
        <v>0</v>
      </c>
    </row>
    <row r="322" spans="1:88" x14ac:dyDescent="0.2">
      <c r="A322" s="5">
        <v>50</v>
      </c>
      <c r="B322" s="5">
        <v>0</v>
      </c>
      <c r="C322" s="5">
        <v>0</v>
      </c>
      <c r="D322" s="5">
        <v>1</v>
      </c>
      <c r="E322" s="5">
        <v>214</v>
      </c>
      <c r="F322" s="5">
        <f>ROUND(Source!AS305,O322)</f>
        <v>115458.42</v>
      </c>
      <c r="G322" s="5" t="s">
        <v>115</v>
      </c>
      <c r="H322" s="5" t="s">
        <v>116</v>
      </c>
      <c r="I322" s="5"/>
      <c r="J322" s="5"/>
      <c r="K322" s="5">
        <v>214</v>
      </c>
      <c r="L322" s="5">
        <v>16</v>
      </c>
      <c r="M322" s="5">
        <v>3</v>
      </c>
      <c r="N322" s="5" t="s">
        <v>3</v>
      </c>
      <c r="O322" s="5">
        <v>2</v>
      </c>
      <c r="P322" s="5">
        <f>ROUND(Source!EK305,O322)</f>
        <v>962082.37</v>
      </c>
      <c r="Q322" s="5"/>
      <c r="R322" s="5"/>
      <c r="S322" s="5"/>
      <c r="T322" s="5"/>
      <c r="U322" s="5"/>
      <c r="V322" s="5"/>
      <c r="W322" s="5">
        <v>115458.42</v>
      </c>
      <c r="X322" s="5">
        <v>1</v>
      </c>
      <c r="Y322" s="5">
        <v>115458.42</v>
      </c>
      <c r="Z322" s="5">
        <v>962082.37</v>
      </c>
      <c r="AA322" s="5">
        <v>1</v>
      </c>
      <c r="AB322" s="5">
        <v>962082.37</v>
      </c>
    </row>
    <row r="323" spans="1:88" x14ac:dyDescent="0.2">
      <c r="A323" s="5">
        <v>50</v>
      </c>
      <c r="B323" s="5">
        <v>0</v>
      </c>
      <c r="C323" s="5">
        <v>0</v>
      </c>
      <c r="D323" s="5">
        <v>1</v>
      </c>
      <c r="E323" s="5">
        <v>215</v>
      </c>
      <c r="F323" s="5">
        <f>ROUND(Source!AT305,O323)</f>
        <v>125.52</v>
      </c>
      <c r="G323" s="5" t="s">
        <v>117</v>
      </c>
      <c r="H323" s="5" t="s">
        <v>118</v>
      </c>
      <c r="I323" s="5"/>
      <c r="J323" s="5"/>
      <c r="K323" s="5">
        <v>215</v>
      </c>
      <c r="L323" s="5">
        <v>17</v>
      </c>
      <c r="M323" s="5">
        <v>3</v>
      </c>
      <c r="N323" s="5" t="s">
        <v>3</v>
      </c>
      <c r="O323" s="5">
        <v>2</v>
      </c>
      <c r="P323" s="5">
        <f>ROUND(Source!EL305,O323)</f>
        <v>6490.67</v>
      </c>
      <c r="Q323" s="5"/>
      <c r="R323" s="5"/>
      <c r="S323" s="5"/>
      <c r="T323" s="5"/>
      <c r="U323" s="5"/>
      <c r="V323" s="5"/>
      <c r="W323" s="5">
        <v>125.52</v>
      </c>
      <c r="X323" s="5">
        <v>1</v>
      </c>
      <c r="Y323" s="5">
        <v>125.52</v>
      </c>
      <c r="Z323" s="5">
        <v>6490.67</v>
      </c>
      <c r="AA323" s="5">
        <v>1</v>
      </c>
      <c r="AB323" s="5">
        <v>6490.67</v>
      </c>
    </row>
    <row r="324" spans="1:88" x14ac:dyDescent="0.2">
      <c r="A324" s="5">
        <v>50</v>
      </c>
      <c r="B324" s="5">
        <v>0</v>
      </c>
      <c r="C324" s="5">
        <v>0</v>
      </c>
      <c r="D324" s="5">
        <v>1</v>
      </c>
      <c r="E324" s="5">
        <v>217</v>
      </c>
      <c r="F324" s="5">
        <f>ROUND(Source!AU305,O324)</f>
        <v>0</v>
      </c>
      <c r="G324" s="5" t="s">
        <v>119</v>
      </c>
      <c r="H324" s="5" t="s">
        <v>120</v>
      </c>
      <c r="I324" s="5"/>
      <c r="J324" s="5"/>
      <c r="K324" s="5">
        <v>217</v>
      </c>
      <c r="L324" s="5">
        <v>18</v>
      </c>
      <c r="M324" s="5">
        <v>3</v>
      </c>
      <c r="N324" s="5" t="s">
        <v>3</v>
      </c>
      <c r="O324" s="5">
        <v>2</v>
      </c>
      <c r="P324" s="5">
        <f>ROUND(Source!EM305,O324)</f>
        <v>0</v>
      </c>
      <c r="Q324" s="5"/>
      <c r="R324" s="5"/>
      <c r="S324" s="5"/>
      <c r="T324" s="5"/>
      <c r="U324" s="5"/>
      <c r="V324" s="5"/>
      <c r="W324" s="5">
        <v>0</v>
      </c>
      <c r="X324" s="5">
        <v>1</v>
      </c>
      <c r="Y324" s="5">
        <v>0</v>
      </c>
      <c r="Z324" s="5">
        <v>0</v>
      </c>
      <c r="AA324" s="5">
        <v>1</v>
      </c>
      <c r="AB324" s="5">
        <v>0</v>
      </c>
    </row>
    <row r="325" spans="1:88" x14ac:dyDescent="0.2">
      <c r="A325" s="5">
        <v>50</v>
      </c>
      <c r="B325" s="5">
        <v>0</v>
      </c>
      <c r="C325" s="5">
        <v>0</v>
      </c>
      <c r="D325" s="5">
        <v>1</v>
      </c>
      <c r="E325" s="5">
        <v>230</v>
      </c>
      <c r="F325" s="5">
        <f>ROUND(Source!BA305,O325)</f>
        <v>0</v>
      </c>
      <c r="G325" s="5" t="s">
        <v>121</v>
      </c>
      <c r="H325" s="5" t="s">
        <v>122</v>
      </c>
      <c r="I325" s="5"/>
      <c r="J325" s="5"/>
      <c r="K325" s="5">
        <v>230</v>
      </c>
      <c r="L325" s="5">
        <v>19</v>
      </c>
      <c r="M325" s="5">
        <v>3</v>
      </c>
      <c r="N325" s="5" t="s">
        <v>3</v>
      </c>
      <c r="O325" s="5">
        <v>2</v>
      </c>
      <c r="P325" s="5">
        <f>ROUND(Source!ES305,O325)</f>
        <v>0</v>
      </c>
      <c r="Q325" s="5"/>
      <c r="R325" s="5"/>
      <c r="S325" s="5"/>
      <c r="T325" s="5"/>
      <c r="U325" s="5"/>
      <c r="V325" s="5"/>
      <c r="W325" s="5">
        <v>0</v>
      </c>
      <c r="X325" s="5">
        <v>1</v>
      </c>
      <c r="Y325" s="5">
        <v>0</v>
      </c>
      <c r="Z325" s="5">
        <v>0</v>
      </c>
      <c r="AA325" s="5">
        <v>1</v>
      </c>
      <c r="AB325" s="5">
        <v>0</v>
      </c>
    </row>
    <row r="326" spans="1:88" x14ac:dyDescent="0.2">
      <c r="A326" s="5">
        <v>50</v>
      </c>
      <c r="B326" s="5">
        <v>0</v>
      </c>
      <c r="C326" s="5">
        <v>0</v>
      </c>
      <c r="D326" s="5">
        <v>1</v>
      </c>
      <c r="E326" s="5">
        <v>206</v>
      </c>
      <c r="F326" s="5">
        <f>ROUND(Source!T305,O326)</f>
        <v>0</v>
      </c>
      <c r="G326" s="5" t="s">
        <v>123</v>
      </c>
      <c r="H326" s="5" t="s">
        <v>124</v>
      </c>
      <c r="I326" s="5"/>
      <c r="J326" s="5"/>
      <c r="K326" s="5">
        <v>206</v>
      </c>
      <c r="L326" s="5">
        <v>20</v>
      </c>
      <c r="M326" s="5">
        <v>3</v>
      </c>
      <c r="N326" s="5" t="s">
        <v>3</v>
      </c>
      <c r="O326" s="5">
        <v>2</v>
      </c>
      <c r="P326" s="5">
        <f>ROUND(Source!DL305,O326)</f>
        <v>0</v>
      </c>
      <c r="Q326" s="5"/>
      <c r="R326" s="5"/>
      <c r="S326" s="5"/>
      <c r="T326" s="5"/>
      <c r="U326" s="5"/>
      <c r="V326" s="5"/>
      <c r="W326" s="5">
        <v>0</v>
      </c>
      <c r="X326" s="5">
        <v>1</v>
      </c>
      <c r="Y326" s="5">
        <v>0</v>
      </c>
      <c r="Z326" s="5">
        <v>0</v>
      </c>
      <c r="AA326" s="5">
        <v>1</v>
      </c>
      <c r="AB326" s="5">
        <v>0</v>
      </c>
    </row>
    <row r="327" spans="1:88" x14ac:dyDescent="0.2">
      <c r="A327" s="5">
        <v>50</v>
      </c>
      <c r="B327" s="5">
        <v>0</v>
      </c>
      <c r="C327" s="5">
        <v>0</v>
      </c>
      <c r="D327" s="5">
        <v>1</v>
      </c>
      <c r="E327" s="5">
        <v>207</v>
      </c>
      <c r="F327" s="5">
        <f>Source!U305</f>
        <v>392.05372146050001</v>
      </c>
      <c r="G327" s="5" t="s">
        <v>125</v>
      </c>
      <c r="H327" s="5" t="s">
        <v>126</v>
      </c>
      <c r="I327" s="5"/>
      <c r="J327" s="5"/>
      <c r="K327" s="5">
        <v>207</v>
      </c>
      <c r="L327" s="5">
        <v>21</v>
      </c>
      <c r="M327" s="5">
        <v>3</v>
      </c>
      <c r="N327" s="5" t="s">
        <v>3</v>
      </c>
      <c r="O327" s="5">
        <v>-1</v>
      </c>
      <c r="P327" s="5">
        <f>Source!DM305</f>
        <v>392.05372146050001</v>
      </c>
      <c r="Q327" s="5"/>
      <c r="R327" s="5"/>
      <c r="S327" s="5"/>
      <c r="T327" s="5"/>
      <c r="U327" s="5"/>
      <c r="V327" s="5"/>
      <c r="W327" s="5">
        <v>392.05372146050001</v>
      </c>
      <c r="X327" s="5">
        <v>1</v>
      </c>
      <c r="Y327" s="5">
        <v>392.05372146050001</v>
      </c>
      <c r="Z327" s="5">
        <v>392.05372146050001</v>
      </c>
      <c r="AA327" s="5">
        <v>1</v>
      </c>
      <c r="AB327" s="5">
        <v>392.05372146050001</v>
      </c>
    </row>
    <row r="328" spans="1:88" x14ac:dyDescent="0.2">
      <c r="A328" s="5">
        <v>50</v>
      </c>
      <c r="B328" s="5">
        <v>0</v>
      </c>
      <c r="C328" s="5">
        <v>0</v>
      </c>
      <c r="D328" s="5">
        <v>1</v>
      </c>
      <c r="E328" s="5">
        <v>208</v>
      </c>
      <c r="F328" s="5">
        <f>Source!V305</f>
        <v>0</v>
      </c>
      <c r="G328" s="5" t="s">
        <v>127</v>
      </c>
      <c r="H328" s="5" t="s">
        <v>128</v>
      </c>
      <c r="I328" s="5"/>
      <c r="J328" s="5"/>
      <c r="K328" s="5">
        <v>208</v>
      </c>
      <c r="L328" s="5">
        <v>22</v>
      </c>
      <c r="M328" s="5">
        <v>3</v>
      </c>
      <c r="N328" s="5" t="s">
        <v>3</v>
      </c>
      <c r="O328" s="5">
        <v>-1</v>
      </c>
      <c r="P328" s="5">
        <f>Source!DN305</f>
        <v>0</v>
      </c>
      <c r="Q328" s="5"/>
      <c r="R328" s="5"/>
      <c r="S328" s="5"/>
      <c r="T328" s="5"/>
      <c r="U328" s="5"/>
      <c r="V328" s="5"/>
      <c r="W328" s="5">
        <v>0</v>
      </c>
      <c r="X328" s="5">
        <v>1</v>
      </c>
      <c r="Y328" s="5">
        <v>0</v>
      </c>
      <c r="Z328" s="5">
        <v>0</v>
      </c>
      <c r="AA328" s="5">
        <v>1</v>
      </c>
      <c r="AB328" s="5">
        <v>0</v>
      </c>
    </row>
    <row r="329" spans="1:88" x14ac:dyDescent="0.2">
      <c r="A329" s="5">
        <v>50</v>
      </c>
      <c r="B329" s="5">
        <v>0</v>
      </c>
      <c r="C329" s="5">
        <v>0</v>
      </c>
      <c r="D329" s="5">
        <v>1</v>
      </c>
      <c r="E329" s="5">
        <v>209</v>
      </c>
      <c r="F329" s="5">
        <f>ROUND(Source!W305,O329)</f>
        <v>0</v>
      </c>
      <c r="G329" s="5" t="s">
        <v>129</v>
      </c>
      <c r="H329" s="5" t="s">
        <v>130</v>
      </c>
      <c r="I329" s="5"/>
      <c r="J329" s="5"/>
      <c r="K329" s="5">
        <v>209</v>
      </c>
      <c r="L329" s="5">
        <v>23</v>
      </c>
      <c r="M329" s="5">
        <v>3</v>
      </c>
      <c r="N329" s="5" t="s">
        <v>3</v>
      </c>
      <c r="O329" s="5">
        <v>2</v>
      </c>
      <c r="P329" s="5">
        <f>ROUND(Source!DO305,O329)</f>
        <v>0</v>
      </c>
      <c r="Q329" s="5"/>
      <c r="R329" s="5"/>
      <c r="S329" s="5"/>
      <c r="T329" s="5"/>
      <c r="U329" s="5"/>
      <c r="V329" s="5"/>
      <c r="W329" s="5">
        <v>0</v>
      </c>
      <c r="X329" s="5">
        <v>1</v>
      </c>
      <c r="Y329" s="5">
        <v>0</v>
      </c>
      <c r="Z329" s="5">
        <v>0</v>
      </c>
      <c r="AA329" s="5">
        <v>1</v>
      </c>
      <c r="AB329" s="5">
        <v>0</v>
      </c>
    </row>
    <row r="330" spans="1:88" x14ac:dyDescent="0.2">
      <c r="A330" s="5">
        <v>50</v>
      </c>
      <c r="B330" s="5">
        <v>0</v>
      </c>
      <c r="C330" s="5">
        <v>0</v>
      </c>
      <c r="D330" s="5">
        <v>1</v>
      </c>
      <c r="E330" s="5">
        <v>233</v>
      </c>
      <c r="F330" s="5">
        <f>ROUND(Source!BD305,O330)</f>
        <v>0</v>
      </c>
      <c r="G330" s="5" t="s">
        <v>131</v>
      </c>
      <c r="H330" s="5" t="s">
        <v>132</v>
      </c>
      <c r="I330" s="5"/>
      <c r="J330" s="5"/>
      <c r="K330" s="5">
        <v>233</v>
      </c>
      <c r="L330" s="5">
        <v>24</v>
      </c>
      <c r="M330" s="5">
        <v>3</v>
      </c>
      <c r="N330" s="5" t="s">
        <v>3</v>
      </c>
      <c r="O330" s="5">
        <v>2</v>
      </c>
      <c r="P330" s="5">
        <f>ROUND(Source!EV305,O330)</f>
        <v>0</v>
      </c>
      <c r="Q330" s="5"/>
      <c r="R330" s="5"/>
      <c r="S330" s="5"/>
      <c r="T330" s="5"/>
      <c r="U330" s="5"/>
      <c r="V330" s="5"/>
      <c r="W330" s="5">
        <v>0</v>
      </c>
      <c r="X330" s="5">
        <v>1</v>
      </c>
      <c r="Y330" s="5">
        <v>0</v>
      </c>
      <c r="Z330" s="5">
        <v>0</v>
      </c>
      <c r="AA330" s="5">
        <v>1</v>
      </c>
      <c r="AB330" s="5">
        <v>0</v>
      </c>
    </row>
    <row r="331" spans="1:88" x14ac:dyDescent="0.2">
      <c r="A331" s="5">
        <v>50</v>
      </c>
      <c r="B331" s="5">
        <v>0</v>
      </c>
      <c r="C331" s="5">
        <v>0</v>
      </c>
      <c r="D331" s="5">
        <v>1</v>
      </c>
      <c r="E331" s="5">
        <v>210</v>
      </c>
      <c r="F331" s="5">
        <f>ROUND(Source!X305,O331)</f>
        <v>5472.68</v>
      </c>
      <c r="G331" s="5" t="s">
        <v>133</v>
      </c>
      <c r="H331" s="5" t="s">
        <v>134</v>
      </c>
      <c r="I331" s="5"/>
      <c r="J331" s="5"/>
      <c r="K331" s="5">
        <v>210</v>
      </c>
      <c r="L331" s="5">
        <v>25</v>
      </c>
      <c r="M331" s="5">
        <v>3</v>
      </c>
      <c r="N331" s="5" t="s">
        <v>3</v>
      </c>
      <c r="O331" s="5">
        <v>2</v>
      </c>
      <c r="P331" s="5">
        <f>ROUND(Source!DP305,O331)</f>
        <v>300942.65999999997</v>
      </c>
      <c r="Q331" s="5"/>
      <c r="R331" s="5"/>
      <c r="S331" s="5"/>
      <c r="T331" s="5"/>
      <c r="U331" s="5"/>
      <c r="V331" s="5"/>
      <c r="W331" s="5">
        <v>5472.68</v>
      </c>
      <c r="X331" s="5">
        <v>1</v>
      </c>
      <c r="Y331" s="5">
        <v>5472.68</v>
      </c>
      <c r="Z331" s="5">
        <v>300942.65999999997</v>
      </c>
      <c r="AA331" s="5">
        <v>1</v>
      </c>
      <c r="AB331" s="5">
        <v>300942.65999999997</v>
      </c>
    </row>
    <row r="332" spans="1:88" x14ac:dyDescent="0.2">
      <c r="A332" s="5">
        <v>50</v>
      </c>
      <c r="B332" s="5">
        <v>0</v>
      </c>
      <c r="C332" s="5">
        <v>0</v>
      </c>
      <c r="D332" s="5">
        <v>1</v>
      </c>
      <c r="E332" s="5">
        <v>211</v>
      </c>
      <c r="F332" s="5">
        <f>ROUND(Source!Y305,O332)</f>
        <v>3060.53</v>
      </c>
      <c r="G332" s="5" t="s">
        <v>135</v>
      </c>
      <c r="H332" s="5" t="s">
        <v>136</v>
      </c>
      <c r="I332" s="5"/>
      <c r="J332" s="5"/>
      <c r="K332" s="5">
        <v>211</v>
      </c>
      <c r="L332" s="5">
        <v>26</v>
      </c>
      <c r="M332" s="5">
        <v>3</v>
      </c>
      <c r="N332" s="5" t="s">
        <v>3</v>
      </c>
      <c r="O332" s="5">
        <v>2</v>
      </c>
      <c r="P332" s="5">
        <f>ROUND(Source!DQ305,O332)</f>
        <v>168298.8</v>
      </c>
      <c r="Q332" s="5"/>
      <c r="R332" s="5"/>
      <c r="S332" s="5"/>
      <c r="T332" s="5"/>
      <c r="U332" s="5"/>
      <c r="V332" s="5"/>
      <c r="W332" s="5">
        <v>3060.53</v>
      </c>
      <c r="X332" s="5">
        <v>1</v>
      </c>
      <c r="Y332" s="5">
        <v>3060.53</v>
      </c>
      <c r="Z332" s="5">
        <v>168298.8</v>
      </c>
      <c r="AA332" s="5">
        <v>1</v>
      </c>
      <c r="AB332" s="5">
        <v>168298.8</v>
      </c>
    </row>
    <row r="333" spans="1:88" x14ac:dyDescent="0.2">
      <c r="A333" s="5">
        <v>50</v>
      </c>
      <c r="B333" s="5">
        <v>0</v>
      </c>
      <c r="C333" s="5">
        <v>0</v>
      </c>
      <c r="D333" s="5">
        <v>1</v>
      </c>
      <c r="E333" s="5">
        <v>224</v>
      </c>
      <c r="F333" s="5">
        <f>ROUND(Source!AR305,O333)</f>
        <v>115583.94</v>
      </c>
      <c r="G333" s="5" t="s">
        <v>137</v>
      </c>
      <c r="H333" s="5" t="s">
        <v>138</v>
      </c>
      <c r="I333" s="5"/>
      <c r="J333" s="5"/>
      <c r="K333" s="5">
        <v>224</v>
      </c>
      <c r="L333" s="5">
        <v>27</v>
      </c>
      <c r="M333" s="5">
        <v>3</v>
      </c>
      <c r="N333" s="5" t="s">
        <v>3</v>
      </c>
      <c r="O333" s="5">
        <v>2</v>
      </c>
      <c r="P333" s="5">
        <f>ROUND(Source!EJ305,O333)</f>
        <v>968573.04</v>
      </c>
      <c r="Q333" s="5"/>
      <c r="R333" s="5"/>
      <c r="S333" s="5"/>
      <c r="T333" s="5"/>
      <c r="U333" s="5"/>
      <c r="V333" s="5"/>
      <c r="W333" s="5">
        <v>115583.94</v>
      </c>
      <c r="X333" s="5">
        <v>1</v>
      </c>
      <c r="Y333" s="5">
        <v>115583.94</v>
      </c>
      <c r="Z333" s="5">
        <v>968573.04</v>
      </c>
      <c r="AA333" s="5">
        <v>1</v>
      </c>
      <c r="AB333" s="5">
        <v>968573.04</v>
      </c>
    </row>
    <row r="335" spans="1:88" x14ac:dyDescent="0.2">
      <c r="A335" s="1">
        <v>4</v>
      </c>
      <c r="B335" s="1">
        <v>1</v>
      </c>
      <c r="C335" s="1"/>
      <c r="D335" s="1">
        <f>ROW(A398)</f>
        <v>398</v>
      </c>
      <c r="E335" s="1"/>
      <c r="F335" s="1" t="s">
        <v>18</v>
      </c>
      <c r="G335" s="1" t="s">
        <v>246</v>
      </c>
      <c r="H335" s="1" t="s">
        <v>3</v>
      </c>
      <c r="I335" s="1">
        <v>0</v>
      </c>
      <c r="J335" s="1"/>
      <c r="K335" s="1">
        <v>0</v>
      </c>
      <c r="L335" s="1"/>
      <c r="M335" s="1" t="s">
        <v>3</v>
      </c>
      <c r="N335" s="1"/>
      <c r="O335" s="1"/>
      <c r="P335" s="1"/>
      <c r="Q335" s="1"/>
      <c r="R335" s="1"/>
      <c r="S335" s="1">
        <v>0</v>
      </c>
      <c r="T335" s="1">
        <v>0</v>
      </c>
      <c r="U335" s="1" t="s">
        <v>3</v>
      </c>
      <c r="V335" s="1">
        <v>0</v>
      </c>
      <c r="W335" s="1"/>
      <c r="X335" s="1"/>
      <c r="Y335" s="1"/>
      <c r="Z335" s="1"/>
      <c r="AA335" s="1"/>
      <c r="AB335" s="1" t="s">
        <v>3</v>
      </c>
      <c r="AC335" s="1" t="s">
        <v>3</v>
      </c>
      <c r="AD335" s="1" t="s">
        <v>3</v>
      </c>
      <c r="AE335" s="1" t="s">
        <v>3</v>
      </c>
      <c r="AF335" s="1" t="s">
        <v>3</v>
      </c>
      <c r="AG335" s="1" t="s">
        <v>3</v>
      </c>
      <c r="AH335" s="1"/>
      <c r="AI335" s="1"/>
      <c r="AJ335" s="1"/>
      <c r="AK335" s="1"/>
      <c r="AL335" s="1"/>
      <c r="AM335" s="1"/>
      <c r="AN335" s="1"/>
      <c r="AO335" s="1"/>
      <c r="AP335" s="1" t="s">
        <v>3</v>
      </c>
      <c r="AQ335" s="1" t="s">
        <v>3</v>
      </c>
      <c r="AR335" s="1" t="s">
        <v>3</v>
      </c>
      <c r="AS335" s="1"/>
      <c r="AT335" s="1"/>
      <c r="AU335" s="1"/>
      <c r="AV335" s="1"/>
      <c r="AW335" s="1"/>
      <c r="AX335" s="1"/>
      <c r="AY335" s="1"/>
      <c r="AZ335" s="1" t="s">
        <v>3</v>
      </c>
      <c r="BA335" s="1"/>
      <c r="BB335" s="1" t="s">
        <v>3</v>
      </c>
      <c r="BC335" s="1" t="s">
        <v>3</v>
      </c>
      <c r="BD335" s="1" t="s">
        <v>3</v>
      </c>
      <c r="BE335" s="1" t="s">
        <v>3</v>
      </c>
      <c r="BF335" s="1" t="s">
        <v>3</v>
      </c>
      <c r="BG335" s="1" t="s">
        <v>3</v>
      </c>
      <c r="BH335" s="1" t="s">
        <v>3</v>
      </c>
      <c r="BI335" s="1" t="s">
        <v>3</v>
      </c>
      <c r="BJ335" s="1" t="s">
        <v>3</v>
      </c>
      <c r="BK335" s="1" t="s">
        <v>3</v>
      </c>
      <c r="BL335" s="1" t="s">
        <v>3</v>
      </c>
      <c r="BM335" s="1" t="s">
        <v>3</v>
      </c>
      <c r="BN335" s="1" t="s">
        <v>3</v>
      </c>
      <c r="BO335" s="1" t="s">
        <v>3</v>
      </c>
      <c r="BP335" s="1" t="s">
        <v>3</v>
      </c>
      <c r="BQ335" s="1"/>
      <c r="BR335" s="1"/>
      <c r="BS335" s="1"/>
      <c r="BT335" s="1"/>
      <c r="BU335" s="1"/>
      <c r="BV335" s="1"/>
      <c r="BW335" s="1"/>
      <c r="BX335" s="1">
        <v>0</v>
      </c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>
        <v>0</v>
      </c>
    </row>
    <row r="337" spans="1:255" x14ac:dyDescent="0.2">
      <c r="A337" s="3">
        <v>52</v>
      </c>
      <c r="B337" s="3">
        <f t="shared" ref="B337:G337" si="214">B398</f>
        <v>1</v>
      </c>
      <c r="C337" s="3">
        <f t="shared" si="214"/>
        <v>4</v>
      </c>
      <c r="D337" s="3">
        <f t="shared" si="214"/>
        <v>335</v>
      </c>
      <c r="E337" s="3">
        <f t="shared" si="214"/>
        <v>0</v>
      </c>
      <c r="F337" s="3" t="str">
        <f t="shared" si="214"/>
        <v>Новый раздел</v>
      </c>
      <c r="G337" s="3" t="str">
        <f t="shared" si="214"/>
        <v>Канализация производственная (К3) (подвал)</v>
      </c>
      <c r="H337" s="3"/>
      <c r="I337" s="3"/>
      <c r="J337" s="3"/>
      <c r="K337" s="3"/>
      <c r="L337" s="3"/>
      <c r="M337" s="3"/>
      <c r="N337" s="3"/>
      <c r="O337" s="3">
        <f t="shared" ref="O337:AT337" si="215">O398</f>
        <v>154115.88</v>
      </c>
      <c r="P337" s="3">
        <f t="shared" si="215"/>
        <v>150974.78</v>
      </c>
      <c r="Q337" s="3">
        <f t="shared" si="215"/>
        <v>49.88</v>
      </c>
      <c r="R337" s="3">
        <f t="shared" si="215"/>
        <v>4.46</v>
      </c>
      <c r="S337" s="3">
        <f t="shared" si="215"/>
        <v>3091.22</v>
      </c>
      <c r="T337" s="3">
        <f t="shared" si="215"/>
        <v>0</v>
      </c>
      <c r="U337" s="3">
        <f t="shared" si="215"/>
        <v>242.21461455399998</v>
      </c>
      <c r="V337" s="3">
        <f t="shared" si="215"/>
        <v>0</v>
      </c>
      <c r="W337" s="3">
        <f t="shared" si="215"/>
        <v>0</v>
      </c>
      <c r="X337" s="3">
        <f t="shared" si="215"/>
        <v>3374.3</v>
      </c>
      <c r="Y337" s="3">
        <f t="shared" si="215"/>
        <v>1888.36</v>
      </c>
      <c r="Z337" s="3">
        <f t="shared" si="215"/>
        <v>0</v>
      </c>
      <c r="AA337" s="3">
        <f t="shared" si="215"/>
        <v>0</v>
      </c>
      <c r="AB337" s="3">
        <f t="shared" si="215"/>
        <v>0</v>
      </c>
      <c r="AC337" s="3">
        <f t="shared" si="215"/>
        <v>0</v>
      </c>
      <c r="AD337" s="3">
        <f t="shared" si="215"/>
        <v>0</v>
      </c>
      <c r="AE337" s="3">
        <f t="shared" si="215"/>
        <v>0</v>
      </c>
      <c r="AF337" s="3">
        <f t="shared" si="215"/>
        <v>0</v>
      </c>
      <c r="AG337" s="3">
        <f t="shared" si="215"/>
        <v>0</v>
      </c>
      <c r="AH337" s="3">
        <f t="shared" si="215"/>
        <v>0</v>
      </c>
      <c r="AI337" s="3">
        <f t="shared" si="215"/>
        <v>0</v>
      </c>
      <c r="AJ337" s="3">
        <f t="shared" si="215"/>
        <v>0</v>
      </c>
      <c r="AK337" s="3">
        <f t="shared" si="215"/>
        <v>0</v>
      </c>
      <c r="AL337" s="3">
        <f t="shared" si="215"/>
        <v>0</v>
      </c>
      <c r="AM337" s="3">
        <f t="shared" si="215"/>
        <v>0</v>
      </c>
      <c r="AN337" s="3">
        <f t="shared" si="215"/>
        <v>0</v>
      </c>
      <c r="AO337" s="3">
        <f t="shared" si="215"/>
        <v>0</v>
      </c>
      <c r="AP337" s="3">
        <f t="shared" si="215"/>
        <v>0</v>
      </c>
      <c r="AQ337" s="3">
        <f t="shared" si="215"/>
        <v>0</v>
      </c>
      <c r="AR337" s="3">
        <f t="shared" si="215"/>
        <v>159378.54</v>
      </c>
      <c r="AS337" s="3">
        <f t="shared" si="215"/>
        <v>159378.54</v>
      </c>
      <c r="AT337" s="3">
        <f t="shared" si="215"/>
        <v>0</v>
      </c>
      <c r="AU337" s="3">
        <f t="shared" ref="AU337:BZ337" si="216">AU398</f>
        <v>0</v>
      </c>
      <c r="AV337" s="3">
        <f t="shared" si="216"/>
        <v>150974.78</v>
      </c>
      <c r="AW337" s="3">
        <f t="shared" si="216"/>
        <v>150974.78</v>
      </c>
      <c r="AX337" s="3">
        <f t="shared" si="216"/>
        <v>0</v>
      </c>
      <c r="AY337" s="3">
        <f t="shared" si="216"/>
        <v>150974.78</v>
      </c>
      <c r="AZ337" s="3">
        <f t="shared" si="216"/>
        <v>0</v>
      </c>
      <c r="BA337" s="3">
        <f t="shared" si="216"/>
        <v>0</v>
      </c>
      <c r="BB337" s="3">
        <f t="shared" si="216"/>
        <v>0</v>
      </c>
      <c r="BC337" s="3">
        <f t="shared" si="216"/>
        <v>0</v>
      </c>
      <c r="BD337" s="3">
        <f t="shared" si="216"/>
        <v>0</v>
      </c>
      <c r="BE337" s="3">
        <f t="shared" si="216"/>
        <v>0</v>
      </c>
      <c r="BF337" s="3">
        <f t="shared" si="216"/>
        <v>0</v>
      </c>
      <c r="BG337" s="3">
        <f t="shared" si="216"/>
        <v>0</v>
      </c>
      <c r="BH337" s="3">
        <f t="shared" si="216"/>
        <v>0</v>
      </c>
      <c r="BI337" s="3">
        <f t="shared" si="216"/>
        <v>0</v>
      </c>
      <c r="BJ337" s="3">
        <f t="shared" si="216"/>
        <v>0</v>
      </c>
      <c r="BK337" s="3">
        <f t="shared" si="216"/>
        <v>0</v>
      </c>
      <c r="BL337" s="3">
        <f t="shared" si="216"/>
        <v>0</v>
      </c>
      <c r="BM337" s="3">
        <f t="shared" si="216"/>
        <v>0</v>
      </c>
      <c r="BN337" s="3">
        <f t="shared" si="216"/>
        <v>0</v>
      </c>
      <c r="BO337" s="3">
        <f t="shared" si="216"/>
        <v>0</v>
      </c>
      <c r="BP337" s="3">
        <f t="shared" si="216"/>
        <v>0</v>
      </c>
      <c r="BQ337" s="3">
        <f t="shared" si="216"/>
        <v>0</v>
      </c>
      <c r="BR337" s="3">
        <f t="shared" si="216"/>
        <v>0</v>
      </c>
      <c r="BS337" s="3">
        <f t="shared" si="216"/>
        <v>0</v>
      </c>
      <c r="BT337" s="3">
        <f t="shared" si="216"/>
        <v>0</v>
      </c>
      <c r="BU337" s="3">
        <f t="shared" si="216"/>
        <v>0</v>
      </c>
      <c r="BV337" s="3">
        <f t="shared" si="216"/>
        <v>0</v>
      </c>
      <c r="BW337" s="3">
        <f t="shared" si="216"/>
        <v>0</v>
      </c>
      <c r="BX337" s="3">
        <f t="shared" si="216"/>
        <v>0</v>
      </c>
      <c r="BY337" s="3">
        <f t="shared" si="216"/>
        <v>0</v>
      </c>
      <c r="BZ337" s="3">
        <f t="shared" si="216"/>
        <v>0</v>
      </c>
      <c r="CA337" s="3">
        <f t="shared" ref="CA337:DF337" si="217">CA398</f>
        <v>0</v>
      </c>
      <c r="CB337" s="3">
        <f t="shared" si="217"/>
        <v>0</v>
      </c>
      <c r="CC337" s="3">
        <f t="shared" si="217"/>
        <v>0</v>
      </c>
      <c r="CD337" s="3">
        <f t="shared" si="217"/>
        <v>0</v>
      </c>
      <c r="CE337" s="3">
        <f t="shared" si="217"/>
        <v>0</v>
      </c>
      <c r="CF337" s="3">
        <f t="shared" si="217"/>
        <v>0</v>
      </c>
      <c r="CG337" s="3">
        <f t="shared" si="217"/>
        <v>0</v>
      </c>
      <c r="CH337" s="3">
        <f t="shared" si="217"/>
        <v>0</v>
      </c>
      <c r="CI337" s="3">
        <f t="shared" si="217"/>
        <v>0</v>
      </c>
      <c r="CJ337" s="3">
        <f t="shared" si="217"/>
        <v>0</v>
      </c>
      <c r="CK337" s="3">
        <f t="shared" si="217"/>
        <v>0</v>
      </c>
      <c r="CL337" s="3">
        <f t="shared" si="217"/>
        <v>0</v>
      </c>
      <c r="CM337" s="3">
        <f t="shared" si="217"/>
        <v>0</v>
      </c>
      <c r="CN337" s="3">
        <f t="shared" si="217"/>
        <v>0</v>
      </c>
      <c r="CO337" s="3">
        <f t="shared" si="217"/>
        <v>0</v>
      </c>
      <c r="CP337" s="3">
        <f t="shared" si="217"/>
        <v>0</v>
      </c>
      <c r="CQ337" s="3">
        <f t="shared" si="217"/>
        <v>0</v>
      </c>
      <c r="CR337" s="3">
        <f t="shared" si="217"/>
        <v>0</v>
      </c>
      <c r="CS337" s="3">
        <f t="shared" si="217"/>
        <v>0</v>
      </c>
      <c r="CT337" s="3">
        <f t="shared" si="217"/>
        <v>0</v>
      </c>
      <c r="CU337" s="3">
        <f t="shared" si="217"/>
        <v>0</v>
      </c>
      <c r="CV337" s="3">
        <f t="shared" si="217"/>
        <v>0</v>
      </c>
      <c r="CW337" s="3">
        <f t="shared" si="217"/>
        <v>0</v>
      </c>
      <c r="CX337" s="3">
        <f t="shared" si="217"/>
        <v>0</v>
      </c>
      <c r="CY337" s="3">
        <f t="shared" si="217"/>
        <v>0</v>
      </c>
      <c r="CZ337" s="3">
        <f t="shared" si="217"/>
        <v>0</v>
      </c>
      <c r="DA337" s="3">
        <f t="shared" si="217"/>
        <v>0</v>
      </c>
      <c r="DB337" s="3">
        <f t="shared" si="217"/>
        <v>0</v>
      </c>
      <c r="DC337" s="3">
        <f t="shared" si="217"/>
        <v>0</v>
      </c>
      <c r="DD337" s="3">
        <f t="shared" si="217"/>
        <v>0</v>
      </c>
      <c r="DE337" s="3">
        <f t="shared" si="217"/>
        <v>0</v>
      </c>
      <c r="DF337" s="3">
        <f t="shared" si="217"/>
        <v>0</v>
      </c>
      <c r="DG337" s="4">
        <f t="shared" ref="DG337:EL337" si="218">DG398</f>
        <v>470192.71</v>
      </c>
      <c r="DH337" s="4">
        <f t="shared" si="218"/>
        <v>299541.69</v>
      </c>
      <c r="DI337" s="4">
        <f t="shared" si="218"/>
        <v>664.83</v>
      </c>
      <c r="DJ337" s="4">
        <f t="shared" si="218"/>
        <v>245.25</v>
      </c>
      <c r="DK337" s="4">
        <f t="shared" si="218"/>
        <v>169986.19</v>
      </c>
      <c r="DL337" s="4">
        <f t="shared" si="218"/>
        <v>0</v>
      </c>
      <c r="DM337" s="4">
        <f t="shared" si="218"/>
        <v>242.21461455399998</v>
      </c>
      <c r="DN337" s="4">
        <f t="shared" si="218"/>
        <v>0</v>
      </c>
      <c r="DO337" s="4">
        <f t="shared" si="218"/>
        <v>0</v>
      </c>
      <c r="DP337" s="4">
        <f t="shared" si="218"/>
        <v>185552.26</v>
      </c>
      <c r="DQ337" s="4">
        <f t="shared" si="218"/>
        <v>103841.18</v>
      </c>
      <c r="DR337" s="4">
        <f t="shared" si="218"/>
        <v>0</v>
      </c>
      <c r="DS337" s="4">
        <f t="shared" si="218"/>
        <v>0</v>
      </c>
      <c r="DT337" s="4">
        <f t="shared" si="218"/>
        <v>0</v>
      </c>
      <c r="DU337" s="4">
        <f t="shared" si="218"/>
        <v>0</v>
      </c>
      <c r="DV337" s="4">
        <f t="shared" si="218"/>
        <v>0</v>
      </c>
      <c r="DW337" s="4">
        <f t="shared" si="218"/>
        <v>0</v>
      </c>
      <c r="DX337" s="4">
        <f t="shared" si="218"/>
        <v>0</v>
      </c>
      <c r="DY337" s="4">
        <f t="shared" si="218"/>
        <v>0</v>
      </c>
      <c r="DZ337" s="4">
        <f t="shared" si="218"/>
        <v>0</v>
      </c>
      <c r="EA337" s="4">
        <f t="shared" si="218"/>
        <v>0</v>
      </c>
      <c r="EB337" s="4">
        <f t="shared" si="218"/>
        <v>0</v>
      </c>
      <c r="EC337" s="4">
        <f t="shared" si="218"/>
        <v>0</v>
      </c>
      <c r="ED337" s="4">
        <f t="shared" si="218"/>
        <v>0</v>
      </c>
      <c r="EE337" s="4">
        <f t="shared" si="218"/>
        <v>0</v>
      </c>
      <c r="EF337" s="4">
        <f t="shared" si="218"/>
        <v>0</v>
      </c>
      <c r="EG337" s="4">
        <f t="shared" si="218"/>
        <v>0</v>
      </c>
      <c r="EH337" s="4">
        <f t="shared" si="218"/>
        <v>0</v>
      </c>
      <c r="EI337" s="4">
        <f t="shared" si="218"/>
        <v>0</v>
      </c>
      <c r="EJ337" s="4">
        <f t="shared" si="218"/>
        <v>759586.15</v>
      </c>
      <c r="EK337" s="4">
        <f t="shared" si="218"/>
        <v>759586.15</v>
      </c>
      <c r="EL337" s="4">
        <f t="shared" si="218"/>
        <v>0</v>
      </c>
      <c r="EM337" s="4">
        <f t="shared" ref="EM337:FR337" si="219">EM398</f>
        <v>0</v>
      </c>
      <c r="EN337" s="4">
        <f t="shared" si="219"/>
        <v>299541.69</v>
      </c>
      <c r="EO337" s="4">
        <f t="shared" si="219"/>
        <v>299541.69</v>
      </c>
      <c r="EP337" s="4">
        <f t="shared" si="219"/>
        <v>0</v>
      </c>
      <c r="EQ337" s="4">
        <f t="shared" si="219"/>
        <v>299541.69</v>
      </c>
      <c r="ER337" s="4">
        <f t="shared" si="219"/>
        <v>0</v>
      </c>
      <c r="ES337" s="4">
        <f t="shared" si="219"/>
        <v>0</v>
      </c>
      <c r="ET337" s="4">
        <f t="shared" si="219"/>
        <v>0</v>
      </c>
      <c r="EU337" s="4">
        <f t="shared" si="219"/>
        <v>0</v>
      </c>
      <c r="EV337" s="4">
        <f t="shared" si="219"/>
        <v>0</v>
      </c>
      <c r="EW337" s="4">
        <f t="shared" si="219"/>
        <v>0</v>
      </c>
      <c r="EX337" s="4">
        <f t="shared" si="219"/>
        <v>0</v>
      </c>
      <c r="EY337" s="4">
        <f t="shared" si="219"/>
        <v>0</v>
      </c>
      <c r="EZ337" s="4">
        <f t="shared" si="219"/>
        <v>0</v>
      </c>
      <c r="FA337" s="4">
        <f t="shared" si="219"/>
        <v>0</v>
      </c>
      <c r="FB337" s="4">
        <f t="shared" si="219"/>
        <v>0</v>
      </c>
      <c r="FC337" s="4">
        <f t="shared" si="219"/>
        <v>0</v>
      </c>
      <c r="FD337" s="4">
        <f t="shared" si="219"/>
        <v>0</v>
      </c>
      <c r="FE337" s="4">
        <f t="shared" si="219"/>
        <v>0</v>
      </c>
      <c r="FF337" s="4">
        <f t="shared" si="219"/>
        <v>0</v>
      </c>
      <c r="FG337" s="4">
        <f t="shared" si="219"/>
        <v>0</v>
      </c>
      <c r="FH337" s="4">
        <f t="shared" si="219"/>
        <v>0</v>
      </c>
      <c r="FI337" s="4">
        <f t="shared" si="219"/>
        <v>0</v>
      </c>
      <c r="FJ337" s="4">
        <f t="shared" si="219"/>
        <v>0</v>
      </c>
      <c r="FK337" s="4">
        <f t="shared" si="219"/>
        <v>0</v>
      </c>
      <c r="FL337" s="4">
        <f t="shared" si="219"/>
        <v>0</v>
      </c>
      <c r="FM337" s="4">
        <f t="shared" si="219"/>
        <v>0</v>
      </c>
      <c r="FN337" s="4">
        <f t="shared" si="219"/>
        <v>0</v>
      </c>
      <c r="FO337" s="4">
        <f t="shared" si="219"/>
        <v>0</v>
      </c>
      <c r="FP337" s="4">
        <f t="shared" si="219"/>
        <v>0</v>
      </c>
      <c r="FQ337" s="4">
        <f t="shared" si="219"/>
        <v>0</v>
      </c>
      <c r="FR337" s="4">
        <f t="shared" si="219"/>
        <v>0</v>
      </c>
      <c r="FS337" s="4">
        <f t="shared" ref="FS337:GX337" si="220">FS398</f>
        <v>0</v>
      </c>
      <c r="FT337" s="4">
        <f t="shared" si="220"/>
        <v>0</v>
      </c>
      <c r="FU337" s="4">
        <f t="shared" si="220"/>
        <v>0</v>
      </c>
      <c r="FV337" s="4">
        <f t="shared" si="220"/>
        <v>0</v>
      </c>
      <c r="FW337" s="4">
        <f t="shared" si="220"/>
        <v>0</v>
      </c>
      <c r="FX337" s="4">
        <f t="shared" si="220"/>
        <v>0</v>
      </c>
      <c r="FY337" s="4">
        <f t="shared" si="220"/>
        <v>0</v>
      </c>
      <c r="FZ337" s="4">
        <f t="shared" si="220"/>
        <v>0</v>
      </c>
      <c r="GA337" s="4">
        <f t="shared" si="220"/>
        <v>0</v>
      </c>
      <c r="GB337" s="4">
        <f t="shared" si="220"/>
        <v>0</v>
      </c>
      <c r="GC337" s="4">
        <f t="shared" si="220"/>
        <v>0</v>
      </c>
      <c r="GD337" s="4">
        <f t="shared" si="220"/>
        <v>0</v>
      </c>
      <c r="GE337" s="4">
        <f t="shared" si="220"/>
        <v>0</v>
      </c>
      <c r="GF337" s="4">
        <f t="shared" si="220"/>
        <v>0</v>
      </c>
      <c r="GG337" s="4">
        <f t="shared" si="220"/>
        <v>0</v>
      </c>
      <c r="GH337" s="4">
        <f t="shared" si="220"/>
        <v>0</v>
      </c>
      <c r="GI337" s="4">
        <f t="shared" si="220"/>
        <v>0</v>
      </c>
      <c r="GJ337" s="4">
        <f t="shared" si="220"/>
        <v>0</v>
      </c>
      <c r="GK337" s="4">
        <f t="shared" si="220"/>
        <v>0</v>
      </c>
      <c r="GL337" s="4">
        <f t="shared" si="220"/>
        <v>0</v>
      </c>
      <c r="GM337" s="4">
        <f t="shared" si="220"/>
        <v>0</v>
      </c>
      <c r="GN337" s="4">
        <f t="shared" si="220"/>
        <v>0</v>
      </c>
      <c r="GO337" s="4">
        <f t="shared" si="220"/>
        <v>0</v>
      </c>
      <c r="GP337" s="4">
        <f t="shared" si="220"/>
        <v>0</v>
      </c>
      <c r="GQ337" s="4">
        <f t="shared" si="220"/>
        <v>0</v>
      </c>
      <c r="GR337" s="4">
        <f t="shared" si="220"/>
        <v>0</v>
      </c>
      <c r="GS337" s="4">
        <f t="shared" si="220"/>
        <v>0</v>
      </c>
      <c r="GT337" s="4">
        <f t="shared" si="220"/>
        <v>0</v>
      </c>
      <c r="GU337" s="4">
        <f t="shared" si="220"/>
        <v>0</v>
      </c>
      <c r="GV337" s="4">
        <f t="shared" si="220"/>
        <v>0</v>
      </c>
      <c r="GW337" s="4">
        <f t="shared" si="220"/>
        <v>0</v>
      </c>
      <c r="GX337" s="4">
        <f t="shared" si="220"/>
        <v>0</v>
      </c>
    </row>
    <row r="339" spans="1:255" x14ac:dyDescent="0.2">
      <c r="A339" s="1">
        <v>5</v>
      </c>
      <c r="B339" s="1">
        <v>1</v>
      </c>
      <c r="C339" s="1"/>
      <c r="D339" s="1">
        <f>ROW(A368)</f>
        <v>368</v>
      </c>
      <c r="E339" s="1"/>
      <c r="F339" s="1" t="s">
        <v>20</v>
      </c>
      <c r="G339" s="1" t="s">
        <v>21</v>
      </c>
      <c r="H339" s="1" t="s">
        <v>3</v>
      </c>
      <c r="I339" s="1">
        <v>0</v>
      </c>
      <c r="J339" s="1"/>
      <c r="K339" s="1">
        <v>0</v>
      </c>
      <c r="L339" s="1"/>
      <c r="M339" s="1" t="s">
        <v>3</v>
      </c>
      <c r="N339" s="1"/>
      <c r="O339" s="1"/>
      <c r="P339" s="1"/>
      <c r="Q339" s="1"/>
      <c r="R339" s="1"/>
      <c r="S339" s="1">
        <v>0</v>
      </c>
      <c r="T339" s="1">
        <v>0</v>
      </c>
      <c r="U339" s="1" t="s">
        <v>3</v>
      </c>
      <c r="V339" s="1">
        <v>0</v>
      </c>
      <c r="W339" s="1"/>
      <c r="X339" s="1"/>
      <c r="Y339" s="1"/>
      <c r="Z339" s="1"/>
      <c r="AA339" s="1"/>
      <c r="AB339" s="1" t="s">
        <v>3</v>
      </c>
      <c r="AC339" s="1" t="s">
        <v>3</v>
      </c>
      <c r="AD339" s="1" t="s">
        <v>3</v>
      </c>
      <c r="AE339" s="1" t="s">
        <v>3</v>
      </c>
      <c r="AF339" s="1" t="s">
        <v>3</v>
      </c>
      <c r="AG339" s="1" t="s">
        <v>3</v>
      </c>
      <c r="AH339" s="1"/>
      <c r="AI339" s="1"/>
      <c r="AJ339" s="1"/>
      <c r="AK339" s="1"/>
      <c r="AL339" s="1"/>
      <c r="AM339" s="1"/>
      <c r="AN339" s="1"/>
      <c r="AO339" s="1"/>
      <c r="AP339" s="1" t="s">
        <v>3</v>
      </c>
      <c r="AQ339" s="1" t="s">
        <v>3</v>
      </c>
      <c r="AR339" s="1" t="s">
        <v>3</v>
      </c>
      <c r="AS339" s="1"/>
      <c r="AT339" s="1"/>
      <c r="AU339" s="1"/>
      <c r="AV339" s="1"/>
      <c r="AW339" s="1"/>
      <c r="AX339" s="1"/>
      <c r="AY339" s="1"/>
      <c r="AZ339" s="1" t="s">
        <v>3</v>
      </c>
      <c r="BA339" s="1"/>
      <c r="BB339" s="1" t="s">
        <v>3</v>
      </c>
      <c r="BC339" s="1" t="s">
        <v>3</v>
      </c>
      <c r="BD339" s="1" t="s">
        <v>3</v>
      </c>
      <c r="BE339" s="1" t="s">
        <v>3</v>
      </c>
      <c r="BF339" s="1" t="s">
        <v>3</v>
      </c>
      <c r="BG339" s="1" t="s">
        <v>3</v>
      </c>
      <c r="BH339" s="1" t="s">
        <v>3</v>
      </c>
      <c r="BI339" s="1" t="s">
        <v>3</v>
      </c>
      <c r="BJ339" s="1" t="s">
        <v>3</v>
      </c>
      <c r="BK339" s="1" t="s">
        <v>3</v>
      </c>
      <c r="BL339" s="1" t="s">
        <v>3</v>
      </c>
      <c r="BM339" s="1" t="s">
        <v>3</v>
      </c>
      <c r="BN339" s="1" t="s">
        <v>3</v>
      </c>
      <c r="BO339" s="1" t="s">
        <v>3</v>
      </c>
      <c r="BP339" s="1" t="s">
        <v>3</v>
      </c>
      <c r="BQ339" s="1"/>
      <c r="BR339" s="1"/>
      <c r="BS339" s="1"/>
      <c r="BT339" s="1"/>
      <c r="BU339" s="1"/>
      <c r="BV339" s="1"/>
      <c r="BW339" s="1"/>
      <c r="BX339" s="1">
        <v>0</v>
      </c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>
        <v>0</v>
      </c>
    </row>
    <row r="341" spans="1:255" x14ac:dyDescent="0.2">
      <c r="A341" s="3">
        <v>52</v>
      </c>
      <c r="B341" s="3">
        <f t="shared" ref="B341:G341" si="221">B368</f>
        <v>1</v>
      </c>
      <c r="C341" s="3">
        <f t="shared" si="221"/>
        <v>5</v>
      </c>
      <c r="D341" s="3">
        <f t="shared" si="221"/>
        <v>339</v>
      </c>
      <c r="E341" s="3">
        <f t="shared" si="221"/>
        <v>0</v>
      </c>
      <c r="F341" s="3" t="str">
        <f t="shared" si="221"/>
        <v>Новый подраздел</v>
      </c>
      <c r="G341" s="3" t="str">
        <f t="shared" si="221"/>
        <v>Монтажные работы</v>
      </c>
      <c r="H341" s="3"/>
      <c r="I341" s="3"/>
      <c r="J341" s="3"/>
      <c r="K341" s="3"/>
      <c r="L341" s="3"/>
      <c r="M341" s="3"/>
      <c r="N341" s="3"/>
      <c r="O341" s="3">
        <f t="shared" ref="O341:AT341" si="222">O368</f>
        <v>154115.88</v>
      </c>
      <c r="P341" s="3">
        <f t="shared" si="222"/>
        <v>150974.78</v>
      </c>
      <c r="Q341" s="3">
        <f t="shared" si="222"/>
        <v>49.88</v>
      </c>
      <c r="R341" s="3">
        <f t="shared" si="222"/>
        <v>4.46</v>
      </c>
      <c r="S341" s="3">
        <f t="shared" si="222"/>
        <v>3091.22</v>
      </c>
      <c r="T341" s="3">
        <f t="shared" si="222"/>
        <v>0</v>
      </c>
      <c r="U341" s="3">
        <f t="shared" si="222"/>
        <v>242.21461455399998</v>
      </c>
      <c r="V341" s="3">
        <f t="shared" si="222"/>
        <v>0</v>
      </c>
      <c r="W341" s="3">
        <f t="shared" si="222"/>
        <v>0</v>
      </c>
      <c r="X341" s="3">
        <f t="shared" si="222"/>
        <v>3374.3</v>
      </c>
      <c r="Y341" s="3">
        <f t="shared" si="222"/>
        <v>1888.36</v>
      </c>
      <c r="Z341" s="3">
        <f t="shared" si="222"/>
        <v>0</v>
      </c>
      <c r="AA341" s="3">
        <f t="shared" si="222"/>
        <v>0</v>
      </c>
      <c r="AB341" s="3">
        <f t="shared" si="222"/>
        <v>154115.88</v>
      </c>
      <c r="AC341" s="3">
        <f t="shared" si="222"/>
        <v>150974.78</v>
      </c>
      <c r="AD341" s="3">
        <f t="shared" si="222"/>
        <v>49.88</v>
      </c>
      <c r="AE341" s="3">
        <f t="shared" si="222"/>
        <v>4.46</v>
      </c>
      <c r="AF341" s="3">
        <f t="shared" si="222"/>
        <v>3091.22</v>
      </c>
      <c r="AG341" s="3">
        <f t="shared" si="222"/>
        <v>0</v>
      </c>
      <c r="AH341" s="3">
        <f t="shared" si="222"/>
        <v>242.21461455399998</v>
      </c>
      <c r="AI341" s="3">
        <f t="shared" si="222"/>
        <v>0</v>
      </c>
      <c r="AJ341" s="3">
        <f t="shared" si="222"/>
        <v>0</v>
      </c>
      <c r="AK341" s="3">
        <f t="shared" si="222"/>
        <v>3374.3</v>
      </c>
      <c r="AL341" s="3">
        <f t="shared" si="222"/>
        <v>1888.36</v>
      </c>
      <c r="AM341" s="3">
        <f t="shared" si="222"/>
        <v>0</v>
      </c>
      <c r="AN341" s="3">
        <f t="shared" si="222"/>
        <v>0</v>
      </c>
      <c r="AO341" s="3">
        <f t="shared" si="222"/>
        <v>0</v>
      </c>
      <c r="AP341" s="3">
        <f t="shared" si="222"/>
        <v>0</v>
      </c>
      <c r="AQ341" s="3">
        <f t="shared" si="222"/>
        <v>0</v>
      </c>
      <c r="AR341" s="3">
        <f t="shared" si="222"/>
        <v>159378.54</v>
      </c>
      <c r="AS341" s="3">
        <f t="shared" si="222"/>
        <v>159378.54</v>
      </c>
      <c r="AT341" s="3">
        <f t="shared" si="222"/>
        <v>0</v>
      </c>
      <c r="AU341" s="3">
        <f t="shared" ref="AU341:BZ341" si="223">AU368</f>
        <v>0</v>
      </c>
      <c r="AV341" s="3">
        <f t="shared" si="223"/>
        <v>150974.78</v>
      </c>
      <c r="AW341" s="3">
        <f t="shared" si="223"/>
        <v>150974.78</v>
      </c>
      <c r="AX341" s="3">
        <f t="shared" si="223"/>
        <v>0</v>
      </c>
      <c r="AY341" s="3">
        <f t="shared" si="223"/>
        <v>150974.78</v>
      </c>
      <c r="AZ341" s="3">
        <f t="shared" si="223"/>
        <v>0</v>
      </c>
      <c r="BA341" s="3">
        <f t="shared" si="223"/>
        <v>0</v>
      </c>
      <c r="BB341" s="3">
        <f t="shared" si="223"/>
        <v>0</v>
      </c>
      <c r="BC341" s="3">
        <f t="shared" si="223"/>
        <v>0</v>
      </c>
      <c r="BD341" s="3">
        <f t="shared" si="223"/>
        <v>0</v>
      </c>
      <c r="BE341" s="3">
        <f t="shared" si="223"/>
        <v>0</v>
      </c>
      <c r="BF341" s="3">
        <f t="shared" si="223"/>
        <v>0</v>
      </c>
      <c r="BG341" s="3">
        <f t="shared" si="223"/>
        <v>0</v>
      </c>
      <c r="BH341" s="3">
        <f t="shared" si="223"/>
        <v>0</v>
      </c>
      <c r="BI341" s="3">
        <f t="shared" si="223"/>
        <v>0</v>
      </c>
      <c r="BJ341" s="3">
        <f t="shared" si="223"/>
        <v>0</v>
      </c>
      <c r="BK341" s="3">
        <f t="shared" si="223"/>
        <v>0</v>
      </c>
      <c r="BL341" s="3">
        <f t="shared" si="223"/>
        <v>0</v>
      </c>
      <c r="BM341" s="3">
        <f t="shared" si="223"/>
        <v>0</v>
      </c>
      <c r="BN341" s="3">
        <f t="shared" si="223"/>
        <v>0</v>
      </c>
      <c r="BO341" s="3">
        <f t="shared" si="223"/>
        <v>0</v>
      </c>
      <c r="BP341" s="3">
        <f t="shared" si="223"/>
        <v>0</v>
      </c>
      <c r="BQ341" s="3">
        <f t="shared" si="223"/>
        <v>0</v>
      </c>
      <c r="BR341" s="3">
        <f t="shared" si="223"/>
        <v>0</v>
      </c>
      <c r="BS341" s="3">
        <f t="shared" si="223"/>
        <v>0</v>
      </c>
      <c r="BT341" s="3">
        <f t="shared" si="223"/>
        <v>0</v>
      </c>
      <c r="BU341" s="3">
        <f t="shared" si="223"/>
        <v>0</v>
      </c>
      <c r="BV341" s="3">
        <f t="shared" si="223"/>
        <v>0</v>
      </c>
      <c r="BW341" s="3">
        <f t="shared" si="223"/>
        <v>0</v>
      </c>
      <c r="BX341" s="3">
        <f t="shared" si="223"/>
        <v>0</v>
      </c>
      <c r="BY341" s="3">
        <f t="shared" si="223"/>
        <v>0</v>
      </c>
      <c r="BZ341" s="3">
        <f t="shared" si="223"/>
        <v>0</v>
      </c>
      <c r="CA341" s="3">
        <f t="shared" ref="CA341:DF341" si="224">CA368</f>
        <v>159378.54</v>
      </c>
      <c r="CB341" s="3">
        <f t="shared" si="224"/>
        <v>159378.54</v>
      </c>
      <c r="CC341" s="3">
        <f t="shared" si="224"/>
        <v>0</v>
      </c>
      <c r="CD341" s="3">
        <f t="shared" si="224"/>
        <v>0</v>
      </c>
      <c r="CE341" s="3">
        <f t="shared" si="224"/>
        <v>150974.78</v>
      </c>
      <c r="CF341" s="3">
        <f t="shared" si="224"/>
        <v>150974.78</v>
      </c>
      <c r="CG341" s="3">
        <f t="shared" si="224"/>
        <v>0</v>
      </c>
      <c r="CH341" s="3">
        <f t="shared" si="224"/>
        <v>150974.78</v>
      </c>
      <c r="CI341" s="3">
        <f t="shared" si="224"/>
        <v>0</v>
      </c>
      <c r="CJ341" s="3">
        <f t="shared" si="224"/>
        <v>0</v>
      </c>
      <c r="CK341" s="3">
        <f t="shared" si="224"/>
        <v>0</v>
      </c>
      <c r="CL341" s="3">
        <f t="shared" si="224"/>
        <v>0</v>
      </c>
      <c r="CM341" s="3">
        <f t="shared" si="224"/>
        <v>0</v>
      </c>
      <c r="CN341" s="3">
        <f t="shared" si="224"/>
        <v>0</v>
      </c>
      <c r="CO341" s="3">
        <f t="shared" si="224"/>
        <v>0</v>
      </c>
      <c r="CP341" s="3">
        <f t="shared" si="224"/>
        <v>0</v>
      </c>
      <c r="CQ341" s="3">
        <f t="shared" si="224"/>
        <v>0</v>
      </c>
      <c r="CR341" s="3">
        <f t="shared" si="224"/>
        <v>0</v>
      </c>
      <c r="CS341" s="3">
        <f t="shared" si="224"/>
        <v>0</v>
      </c>
      <c r="CT341" s="3">
        <f t="shared" si="224"/>
        <v>0</v>
      </c>
      <c r="CU341" s="3">
        <f t="shared" si="224"/>
        <v>0</v>
      </c>
      <c r="CV341" s="3">
        <f t="shared" si="224"/>
        <v>0</v>
      </c>
      <c r="CW341" s="3">
        <f t="shared" si="224"/>
        <v>0</v>
      </c>
      <c r="CX341" s="3">
        <f t="shared" si="224"/>
        <v>0</v>
      </c>
      <c r="CY341" s="3">
        <f t="shared" si="224"/>
        <v>0</v>
      </c>
      <c r="CZ341" s="3">
        <f t="shared" si="224"/>
        <v>0</v>
      </c>
      <c r="DA341" s="3">
        <f t="shared" si="224"/>
        <v>0</v>
      </c>
      <c r="DB341" s="3">
        <f t="shared" si="224"/>
        <v>0</v>
      </c>
      <c r="DC341" s="3">
        <f t="shared" si="224"/>
        <v>0</v>
      </c>
      <c r="DD341" s="3">
        <f t="shared" si="224"/>
        <v>0</v>
      </c>
      <c r="DE341" s="3">
        <f t="shared" si="224"/>
        <v>0</v>
      </c>
      <c r="DF341" s="3">
        <f t="shared" si="224"/>
        <v>0</v>
      </c>
      <c r="DG341" s="4">
        <f t="shared" ref="DG341:EL341" si="225">DG368</f>
        <v>470192.71</v>
      </c>
      <c r="DH341" s="4">
        <f t="shared" si="225"/>
        <v>299541.69</v>
      </c>
      <c r="DI341" s="4">
        <f t="shared" si="225"/>
        <v>664.83</v>
      </c>
      <c r="DJ341" s="4">
        <f t="shared" si="225"/>
        <v>245.25</v>
      </c>
      <c r="DK341" s="4">
        <f t="shared" si="225"/>
        <v>169986.19</v>
      </c>
      <c r="DL341" s="4">
        <f t="shared" si="225"/>
        <v>0</v>
      </c>
      <c r="DM341" s="4">
        <f t="shared" si="225"/>
        <v>242.21461455399998</v>
      </c>
      <c r="DN341" s="4">
        <f t="shared" si="225"/>
        <v>0</v>
      </c>
      <c r="DO341" s="4">
        <f t="shared" si="225"/>
        <v>0</v>
      </c>
      <c r="DP341" s="4">
        <f t="shared" si="225"/>
        <v>185552.26</v>
      </c>
      <c r="DQ341" s="4">
        <f t="shared" si="225"/>
        <v>103841.18</v>
      </c>
      <c r="DR341" s="4">
        <f t="shared" si="225"/>
        <v>0</v>
      </c>
      <c r="DS341" s="4">
        <f t="shared" si="225"/>
        <v>0</v>
      </c>
      <c r="DT341" s="4">
        <f t="shared" si="225"/>
        <v>470192.71</v>
      </c>
      <c r="DU341" s="4">
        <f t="shared" si="225"/>
        <v>299541.69</v>
      </c>
      <c r="DV341" s="4">
        <f t="shared" si="225"/>
        <v>664.83</v>
      </c>
      <c r="DW341" s="4">
        <f t="shared" si="225"/>
        <v>245.25</v>
      </c>
      <c r="DX341" s="4">
        <f t="shared" si="225"/>
        <v>169986.19</v>
      </c>
      <c r="DY341" s="4">
        <f t="shared" si="225"/>
        <v>0</v>
      </c>
      <c r="DZ341" s="4">
        <f t="shared" si="225"/>
        <v>242.21461455399998</v>
      </c>
      <c r="EA341" s="4">
        <f t="shared" si="225"/>
        <v>0</v>
      </c>
      <c r="EB341" s="4">
        <f t="shared" si="225"/>
        <v>0</v>
      </c>
      <c r="EC341" s="4">
        <f t="shared" si="225"/>
        <v>185552.26</v>
      </c>
      <c r="ED341" s="4">
        <f t="shared" si="225"/>
        <v>103841.18</v>
      </c>
      <c r="EE341" s="4">
        <f t="shared" si="225"/>
        <v>0</v>
      </c>
      <c r="EF341" s="4">
        <f t="shared" si="225"/>
        <v>0</v>
      </c>
      <c r="EG341" s="4">
        <f t="shared" si="225"/>
        <v>0</v>
      </c>
      <c r="EH341" s="4">
        <f t="shared" si="225"/>
        <v>0</v>
      </c>
      <c r="EI341" s="4">
        <f t="shared" si="225"/>
        <v>0</v>
      </c>
      <c r="EJ341" s="4">
        <f t="shared" si="225"/>
        <v>759586.15</v>
      </c>
      <c r="EK341" s="4">
        <f t="shared" si="225"/>
        <v>759586.15</v>
      </c>
      <c r="EL341" s="4">
        <f t="shared" si="225"/>
        <v>0</v>
      </c>
      <c r="EM341" s="4">
        <f t="shared" ref="EM341:FR341" si="226">EM368</f>
        <v>0</v>
      </c>
      <c r="EN341" s="4">
        <f t="shared" si="226"/>
        <v>299541.69</v>
      </c>
      <c r="EO341" s="4">
        <f t="shared" si="226"/>
        <v>299541.69</v>
      </c>
      <c r="EP341" s="4">
        <f t="shared" si="226"/>
        <v>0</v>
      </c>
      <c r="EQ341" s="4">
        <f t="shared" si="226"/>
        <v>299541.69</v>
      </c>
      <c r="ER341" s="4">
        <f t="shared" si="226"/>
        <v>0</v>
      </c>
      <c r="ES341" s="4">
        <f t="shared" si="226"/>
        <v>0</v>
      </c>
      <c r="ET341" s="4">
        <f t="shared" si="226"/>
        <v>0</v>
      </c>
      <c r="EU341" s="4">
        <f t="shared" si="226"/>
        <v>0</v>
      </c>
      <c r="EV341" s="4">
        <f t="shared" si="226"/>
        <v>0</v>
      </c>
      <c r="EW341" s="4">
        <f t="shared" si="226"/>
        <v>0</v>
      </c>
      <c r="EX341" s="4">
        <f t="shared" si="226"/>
        <v>0</v>
      </c>
      <c r="EY341" s="4">
        <f t="shared" si="226"/>
        <v>0</v>
      </c>
      <c r="EZ341" s="4">
        <f t="shared" si="226"/>
        <v>0</v>
      </c>
      <c r="FA341" s="4">
        <f t="shared" si="226"/>
        <v>0</v>
      </c>
      <c r="FB341" s="4">
        <f t="shared" si="226"/>
        <v>0</v>
      </c>
      <c r="FC341" s="4">
        <f t="shared" si="226"/>
        <v>0</v>
      </c>
      <c r="FD341" s="4">
        <f t="shared" si="226"/>
        <v>0</v>
      </c>
      <c r="FE341" s="4">
        <f t="shared" si="226"/>
        <v>0</v>
      </c>
      <c r="FF341" s="4">
        <f t="shared" si="226"/>
        <v>0</v>
      </c>
      <c r="FG341" s="4">
        <f t="shared" si="226"/>
        <v>0</v>
      </c>
      <c r="FH341" s="4">
        <f t="shared" si="226"/>
        <v>0</v>
      </c>
      <c r="FI341" s="4">
        <f t="shared" si="226"/>
        <v>0</v>
      </c>
      <c r="FJ341" s="4">
        <f t="shared" si="226"/>
        <v>0</v>
      </c>
      <c r="FK341" s="4">
        <f t="shared" si="226"/>
        <v>0</v>
      </c>
      <c r="FL341" s="4">
        <f t="shared" si="226"/>
        <v>0</v>
      </c>
      <c r="FM341" s="4">
        <f t="shared" si="226"/>
        <v>0</v>
      </c>
      <c r="FN341" s="4">
        <f t="shared" si="226"/>
        <v>0</v>
      </c>
      <c r="FO341" s="4">
        <f t="shared" si="226"/>
        <v>0</v>
      </c>
      <c r="FP341" s="4">
        <f t="shared" si="226"/>
        <v>0</v>
      </c>
      <c r="FQ341" s="4">
        <f t="shared" si="226"/>
        <v>0</v>
      </c>
      <c r="FR341" s="4">
        <f t="shared" si="226"/>
        <v>0</v>
      </c>
      <c r="FS341" s="4">
        <f t="shared" ref="FS341:GX341" si="227">FS368</f>
        <v>759586.15</v>
      </c>
      <c r="FT341" s="4">
        <f t="shared" si="227"/>
        <v>759586.15</v>
      </c>
      <c r="FU341" s="4">
        <f t="shared" si="227"/>
        <v>0</v>
      </c>
      <c r="FV341" s="4">
        <f t="shared" si="227"/>
        <v>0</v>
      </c>
      <c r="FW341" s="4">
        <f t="shared" si="227"/>
        <v>299541.69</v>
      </c>
      <c r="FX341" s="4">
        <f t="shared" si="227"/>
        <v>299541.69</v>
      </c>
      <c r="FY341" s="4">
        <f t="shared" si="227"/>
        <v>0</v>
      </c>
      <c r="FZ341" s="4">
        <f t="shared" si="227"/>
        <v>299541.69</v>
      </c>
      <c r="GA341" s="4">
        <f t="shared" si="227"/>
        <v>0</v>
      </c>
      <c r="GB341" s="4">
        <f t="shared" si="227"/>
        <v>0</v>
      </c>
      <c r="GC341" s="4">
        <f t="shared" si="227"/>
        <v>0</v>
      </c>
      <c r="GD341" s="4">
        <f t="shared" si="227"/>
        <v>0</v>
      </c>
      <c r="GE341" s="4">
        <f t="shared" si="227"/>
        <v>0</v>
      </c>
      <c r="GF341" s="4">
        <f t="shared" si="227"/>
        <v>0</v>
      </c>
      <c r="GG341" s="4">
        <f t="shared" si="227"/>
        <v>0</v>
      </c>
      <c r="GH341" s="4">
        <f t="shared" si="227"/>
        <v>0</v>
      </c>
      <c r="GI341" s="4">
        <f t="shared" si="227"/>
        <v>0</v>
      </c>
      <c r="GJ341" s="4">
        <f t="shared" si="227"/>
        <v>0</v>
      </c>
      <c r="GK341" s="4">
        <f t="shared" si="227"/>
        <v>0</v>
      </c>
      <c r="GL341" s="4">
        <f t="shared" si="227"/>
        <v>0</v>
      </c>
      <c r="GM341" s="4">
        <f t="shared" si="227"/>
        <v>0</v>
      </c>
      <c r="GN341" s="4">
        <f t="shared" si="227"/>
        <v>0</v>
      </c>
      <c r="GO341" s="4">
        <f t="shared" si="227"/>
        <v>0</v>
      </c>
      <c r="GP341" s="4">
        <f t="shared" si="227"/>
        <v>0</v>
      </c>
      <c r="GQ341" s="4">
        <f t="shared" si="227"/>
        <v>0</v>
      </c>
      <c r="GR341" s="4">
        <f t="shared" si="227"/>
        <v>0</v>
      </c>
      <c r="GS341" s="4">
        <f t="shared" si="227"/>
        <v>0</v>
      </c>
      <c r="GT341" s="4">
        <f t="shared" si="227"/>
        <v>0</v>
      </c>
      <c r="GU341" s="4">
        <f t="shared" si="227"/>
        <v>0</v>
      </c>
      <c r="GV341" s="4">
        <f t="shared" si="227"/>
        <v>0</v>
      </c>
      <c r="GW341" s="4">
        <f t="shared" si="227"/>
        <v>0</v>
      </c>
      <c r="GX341" s="4">
        <f t="shared" si="227"/>
        <v>0</v>
      </c>
    </row>
    <row r="343" spans="1:255" x14ac:dyDescent="0.2">
      <c r="A343" s="2">
        <v>17</v>
      </c>
      <c r="B343" s="2">
        <v>1</v>
      </c>
      <c r="C343" s="2">
        <f>ROW(SmtRes!A277)</f>
        <v>277</v>
      </c>
      <c r="D343" s="2">
        <f>ROW(EtalonRes!A282)</f>
        <v>282</v>
      </c>
      <c r="E343" s="2" t="s">
        <v>247</v>
      </c>
      <c r="F343" s="2" t="s">
        <v>23</v>
      </c>
      <c r="G343" s="2" t="s">
        <v>24</v>
      </c>
      <c r="H343" s="2" t="s">
        <v>25</v>
      </c>
      <c r="I343" s="2">
        <f>ROUND(ROUND(21/100,4),9)</f>
        <v>0.21</v>
      </c>
      <c r="J343" s="2">
        <v>0</v>
      </c>
      <c r="K343" s="2">
        <f>ROUND(ROUND(21/100,4),9)</f>
        <v>0.21</v>
      </c>
      <c r="L343" s="2"/>
      <c r="M343" s="2"/>
      <c r="N343" s="2"/>
      <c r="O343" s="2">
        <f t="shared" ref="O343:O366" si="228">ROUND(CP343,2)</f>
        <v>528.79</v>
      </c>
      <c r="P343" s="2">
        <f t="shared" ref="P343:P366" si="229">ROUND((ROUND((AC343*AW343*I343),2)*BC343),2)</f>
        <v>0.69</v>
      </c>
      <c r="Q343" s="2">
        <f>(ROUND((ROUND(((((ET343*1.25)*1.1))*AV343*I343),2)*BB343),2)+ROUND((ROUND(((AE343-(((EU343*1.25)*1.1)))*AV343*I343),2)*BS343),2))</f>
        <v>6.65</v>
      </c>
      <c r="R343" s="2">
        <f t="shared" ref="R343:R366" si="230">ROUND((ROUND((AE343*AV343*I343),2)*BS343),2)</f>
        <v>0.55000000000000004</v>
      </c>
      <c r="S343" s="2">
        <f t="shared" ref="S343:S366" si="231">ROUND((ROUND((AF343*AV343*I343),2)*BA343),2)</f>
        <v>521.45000000000005</v>
      </c>
      <c r="T343" s="2">
        <f t="shared" ref="T343:T366" si="232">ROUND(CU343*I343,2)</f>
        <v>0</v>
      </c>
      <c r="U343" s="2">
        <f t="shared" ref="U343:U366" si="233">CV343*I343</f>
        <v>40.337563150499996</v>
      </c>
      <c r="V343" s="2">
        <f t="shared" ref="V343:V366" si="234">CW343*I343</f>
        <v>0</v>
      </c>
      <c r="W343" s="2">
        <f t="shared" ref="W343:W366" si="235">ROUND(CX343*I343,2)</f>
        <v>0</v>
      </c>
      <c r="X343" s="2">
        <f t="shared" ref="X343:X366" si="236">ROUND(CY343,2)</f>
        <v>568.98</v>
      </c>
      <c r="Y343" s="2">
        <f t="shared" ref="Y343:Y366" si="237">ROUND(CZ343,2)</f>
        <v>318.42</v>
      </c>
      <c r="Z343" s="2"/>
      <c r="AA343" s="2">
        <v>59209203</v>
      </c>
      <c r="AB343" s="2">
        <f t="shared" ref="AB343:AB366" si="238">ROUND((AC343+AD343+AF343),6)</f>
        <v>2360.1435000000001</v>
      </c>
      <c r="AC343" s="2">
        <f t="shared" ref="AC343:AC366" si="239">ROUND((ES343),6)</f>
        <v>3.3</v>
      </c>
      <c r="AD343" s="2">
        <f>ROUND((((((ET343*1.25)*1.1))-(((EU343*1.25)*1.1)))+AE343),6)</f>
        <v>29.686250000000001</v>
      </c>
      <c r="AE343" s="2">
        <f>ROUND((((EU343*1.25)*1.1)),6)</f>
        <v>2.4337499999999999</v>
      </c>
      <c r="AF343" s="2">
        <f>ROUND((((EV343*1.15)*1.1)),6)</f>
        <v>2327.1572500000002</v>
      </c>
      <c r="AG343" s="2">
        <f t="shared" ref="AG343:AG366" si="240">ROUND((AP343),6)</f>
        <v>0</v>
      </c>
      <c r="AH343" s="2">
        <f>(((EW343*1.15)*1.1))</f>
        <v>180.02215000000001</v>
      </c>
      <c r="AI343" s="2">
        <f>(((EX343*1.25)*1.1))</f>
        <v>0</v>
      </c>
      <c r="AJ343" s="2">
        <f t="shared" ref="AJ343:AJ366" si="241">(AS343)</f>
        <v>0</v>
      </c>
      <c r="AK343" s="2">
        <v>1864.54</v>
      </c>
      <c r="AL343" s="2">
        <v>3.3</v>
      </c>
      <c r="AM343" s="2">
        <v>21.59</v>
      </c>
      <c r="AN343" s="2">
        <v>1.77</v>
      </c>
      <c r="AO343" s="2">
        <v>1839.65</v>
      </c>
      <c r="AP343" s="2">
        <v>0</v>
      </c>
      <c r="AQ343" s="2">
        <v>142.31</v>
      </c>
      <c r="AR343" s="2">
        <v>0</v>
      </c>
      <c r="AS343" s="2">
        <v>0</v>
      </c>
      <c r="AT343" s="2">
        <v>109</v>
      </c>
      <c r="AU343" s="2">
        <v>61</v>
      </c>
      <c r="AV343" s="2">
        <v>1.0669999999999999</v>
      </c>
      <c r="AW343" s="2">
        <v>1</v>
      </c>
      <c r="AX343" s="2"/>
      <c r="AY343" s="2"/>
      <c r="AZ343" s="2">
        <v>1</v>
      </c>
      <c r="BA343" s="2">
        <v>1</v>
      </c>
      <c r="BB343" s="2">
        <v>1</v>
      </c>
      <c r="BC343" s="2">
        <v>1</v>
      </c>
      <c r="BD343" s="2" t="s">
        <v>3</v>
      </c>
      <c r="BE343" s="2" t="s">
        <v>3</v>
      </c>
      <c r="BF343" s="2" t="s">
        <v>3</v>
      </c>
      <c r="BG343" s="2" t="s">
        <v>3</v>
      </c>
      <c r="BH343" s="2">
        <v>0</v>
      </c>
      <c r="BI343" s="2">
        <v>1</v>
      </c>
      <c r="BJ343" s="2" t="s">
        <v>26</v>
      </c>
      <c r="BK343" s="2"/>
      <c r="BL343" s="2"/>
      <c r="BM343" s="2">
        <v>21</v>
      </c>
      <c r="BN343" s="2">
        <v>58807811</v>
      </c>
      <c r="BO343" s="2" t="s">
        <v>23</v>
      </c>
      <c r="BP343" s="2">
        <v>1</v>
      </c>
      <c r="BQ343" s="2">
        <v>30</v>
      </c>
      <c r="BR343" s="2">
        <v>0</v>
      </c>
      <c r="BS343" s="2">
        <v>1</v>
      </c>
      <c r="BT343" s="2">
        <v>1</v>
      </c>
      <c r="BU343" s="2">
        <v>1</v>
      </c>
      <c r="BV343" s="2">
        <v>1</v>
      </c>
      <c r="BW343" s="2">
        <v>1</v>
      </c>
      <c r="BX343" s="2">
        <v>1</v>
      </c>
      <c r="BY343" s="2" t="s">
        <v>3</v>
      </c>
      <c r="BZ343" s="2">
        <v>109</v>
      </c>
      <c r="CA343" s="2">
        <v>61</v>
      </c>
      <c r="CB343" s="2" t="s">
        <v>3</v>
      </c>
      <c r="CC343" s="2"/>
      <c r="CD343" s="2"/>
      <c r="CE343" s="2">
        <v>30</v>
      </c>
      <c r="CF343" s="2">
        <v>0</v>
      </c>
      <c r="CG343" s="2">
        <v>0</v>
      </c>
      <c r="CH343" s="2"/>
      <c r="CI343" s="2"/>
      <c r="CJ343" s="2"/>
      <c r="CK343" s="2"/>
      <c r="CL343" s="2"/>
      <c r="CM343" s="2">
        <v>0</v>
      </c>
      <c r="CN343" s="2" t="s">
        <v>865</v>
      </c>
      <c r="CO343" s="2">
        <v>0</v>
      </c>
      <c r="CP343" s="2">
        <f t="shared" ref="CP343:CP366" si="242">(P343+Q343+S343)</f>
        <v>528.79000000000008</v>
      </c>
      <c r="CQ343" s="2">
        <f t="shared" ref="CQ343:CQ366" si="243">ROUND((ROUND((AC343*AW343*1),2)*BC343),2)</f>
        <v>3.3</v>
      </c>
      <c r="CR343" s="2">
        <f>(ROUND((ROUND(((((ET343*1.25)*1.1))*AV343*1),2)*BB343),2)+ROUND((ROUND(((AE343-(((EU343*1.25)*1.1)))*AV343*1),2)*BS343),2))</f>
        <v>31.68</v>
      </c>
      <c r="CS343" s="2">
        <f t="shared" ref="CS343:CS366" si="244">ROUND((ROUND((AE343*AV343*1),2)*BS343),2)</f>
        <v>2.6</v>
      </c>
      <c r="CT343" s="2">
        <f t="shared" ref="CT343:CT366" si="245">ROUND((ROUND((AF343*AV343*1),2)*BA343),2)</f>
        <v>2483.08</v>
      </c>
      <c r="CU343" s="2">
        <f t="shared" ref="CU343:CU366" si="246">AG343</f>
        <v>0</v>
      </c>
      <c r="CV343" s="2">
        <f t="shared" ref="CV343:CV366" si="247">(AH343*AV343)</f>
        <v>192.08363405</v>
      </c>
      <c r="CW343" s="2">
        <f t="shared" ref="CW343:CW366" si="248">AI343</f>
        <v>0</v>
      </c>
      <c r="CX343" s="2">
        <f t="shared" ref="CX343:CX366" si="249">AJ343</f>
        <v>0</v>
      </c>
      <c r="CY343" s="2">
        <f t="shared" ref="CY343:CY366" si="250">(((S343+R343)*AT343)/100)</f>
        <v>568.98</v>
      </c>
      <c r="CZ343" s="2">
        <f t="shared" ref="CZ343:CZ366" si="251">(((S343+R343)*AU343)/100)</f>
        <v>318.42</v>
      </c>
      <c r="DA343" s="2"/>
      <c r="DB343" s="2">
        <v>61</v>
      </c>
      <c r="DC343" s="2" t="s">
        <v>3</v>
      </c>
      <c r="DD343" s="2" t="s">
        <v>3</v>
      </c>
      <c r="DE343" s="2" t="s">
        <v>27</v>
      </c>
      <c r="DF343" s="2" t="s">
        <v>27</v>
      </c>
      <c r="DG343" s="2" t="s">
        <v>28</v>
      </c>
      <c r="DH343" s="2" t="s">
        <v>3</v>
      </c>
      <c r="DI343" s="2" t="s">
        <v>28</v>
      </c>
      <c r="DJ343" s="2" t="s">
        <v>27</v>
      </c>
      <c r="DK343" s="2" t="s">
        <v>3</v>
      </c>
      <c r="DL343" s="2" t="s">
        <v>3</v>
      </c>
      <c r="DM343" s="2" t="s">
        <v>3</v>
      </c>
      <c r="DN343" s="2">
        <v>0</v>
      </c>
      <c r="DO343" s="2">
        <v>0</v>
      </c>
      <c r="DP343" s="2">
        <v>1</v>
      </c>
      <c r="DQ343" s="2">
        <v>1</v>
      </c>
      <c r="DR343" s="2"/>
      <c r="DS343" s="2"/>
      <c r="DT343" s="2"/>
      <c r="DU343" s="2">
        <v>1003</v>
      </c>
      <c r="DV343" s="2" t="s">
        <v>25</v>
      </c>
      <c r="DW343" s="2" t="s">
        <v>25</v>
      </c>
      <c r="DX343" s="2">
        <v>100</v>
      </c>
      <c r="DY343" s="2"/>
      <c r="DZ343" s="2" t="s">
        <v>3</v>
      </c>
      <c r="EA343" s="2" t="s">
        <v>3</v>
      </c>
      <c r="EB343" s="2" t="s">
        <v>3</v>
      </c>
      <c r="EC343" s="2" t="s">
        <v>3</v>
      </c>
      <c r="ED343" s="2"/>
      <c r="EE343" s="2">
        <v>58807897</v>
      </c>
      <c r="EF343" s="2">
        <v>30</v>
      </c>
      <c r="EG343" s="2" t="s">
        <v>29</v>
      </c>
      <c r="EH343" s="2">
        <v>0</v>
      </c>
      <c r="EI343" s="2" t="s">
        <v>3</v>
      </c>
      <c r="EJ343" s="2">
        <v>1</v>
      </c>
      <c r="EK343" s="2">
        <v>21</v>
      </c>
      <c r="EL343" s="2" t="s">
        <v>30</v>
      </c>
      <c r="EM343" s="2" t="s">
        <v>31</v>
      </c>
      <c r="EN343" s="2"/>
      <c r="EO343" s="2" t="s">
        <v>32</v>
      </c>
      <c r="EP343" s="2"/>
      <c r="EQ343" s="2">
        <v>0</v>
      </c>
      <c r="ER343" s="2">
        <v>1864.54</v>
      </c>
      <c r="ES343" s="2">
        <v>3.3</v>
      </c>
      <c r="ET343" s="2">
        <v>21.59</v>
      </c>
      <c r="EU343" s="2">
        <v>1.77</v>
      </c>
      <c r="EV343" s="2">
        <v>1839.65</v>
      </c>
      <c r="EW343" s="2">
        <v>142.31</v>
      </c>
      <c r="EX343" s="2">
        <v>0</v>
      </c>
      <c r="EY343" s="2">
        <v>0</v>
      </c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>
        <v>0</v>
      </c>
      <c r="FR343" s="2">
        <v>0</v>
      </c>
      <c r="FS343" s="2">
        <v>0</v>
      </c>
      <c r="FT343" s="2"/>
      <c r="FU343" s="2"/>
      <c r="FV343" s="2"/>
      <c r="FW343" s="2"/>
      <c r="FX343" s="2">
        <v>109</v>
      </c>
      <c r="FY343" s="2">
        <v>61</v>
      </c>
      <c r="FZ343" s="2"/>
      <c r="GA343" s="2" t="s">
        <v>3</v>
      </c>
      <c r="GB343" s="2"/>
      <c r="GC343" s="2"/>
      <c r="GD343" s="2">
        <v>1</v>
      </c>
      <c r="GE343" s="2"/>
      <c r="GF343" s="2">
        <v>-907190157</v>
      </c>
      <c r="GG343" s="2">
        <v>2</v>
      </c>
      <c r="GH343" s="2">
        <v>1</v>
      </c>
      <c r="GI343" s="2">
        <v>2</v>
      </c>
      <c r="GJ343" s="2">
        <v>0</v>
      </c>
      <c r="GK343" s="2">
        <v>0</v>
      </c>
      <c r="GL343" s="2">
        <f t="shared" ref="GL343:GL366" si="252">ROUND(IF(AND(BH343=3,BI343=3,FS343&lt;&gt;0),P343,0),2)</f>
        <v>0</v>
      </c>
      <c r="GM343" s="2">
        <f t="shared" ref="GM343:GM366" si="253">ROUND(O343+X343+Y343,2)+GX343</f>
        <v>1416.19</v>
      </c>
      <c r="GN343" s="2">
        <f t="shared" ref="GN343:GN366" si="254">IF(OR(BI343=0,BI343=1),GM343-GX343,0)</f>
        <v>1416.19</v>
      </c>
      <c r="GO343" s="2">
        <f t="shared" ref="GO343:GO366" si="255">IF(BI343=2,GM343-GX343,0)</f>
        <v>0</v>
      </c>
      <c r="GP343" s="2">
        <f t="shared" ref="GP343:GP366" si="256">IF(BI343=4,GM343-GX343,0)</f>
        <v>0</v>
      </c>
      <c r="GQ343" s="2"/>
      <c r="GR343" s="2">
        <v>0</v>
      </c>
      <c r="GS343" s="2">
        <v>3</v>
      </c>
      <c r="GT343" s="2">
        <v>0</v>
      </c>
      <c r="GU343" s="2" t="s">
        <v>3</v>
      </c>
      <c r="GV343" s="2">
        <f t="shared" ref="GV343:GV366" si="257">ROUND((GT343),6)</f>
        <v>0</v>
      </c>
      <c r="GW343" s="2">
        <v>1</v>
      </c>
      <c r="GX343" s="2">
        <f t="shared" ref="GX343:GX366" si="258">ROUND(HC343*I343,2)</f>
        <v>0</v>
      </c>
      <c r="GY343" s="2"/>
      <c r="GZ343" s="2"/>
      <c r="HA343" s="2">
        <v>0</v>
      </c>
      <c r="HB343" s="2">
        <v>0</v>
      </c>
      <c r="HC343" s="2">
        <f t="shared" ref="HC343:HC366" si="259">GV343*GW343</f>
        <v>0</v>
      </c>
      <c r="HD343" s="2"/>
      <c r="HE343" s="2" t="s">
        <v>3</v>
      </c>
      <c r="HF343" s="2" t="s">
        <v>3</v>
      </c>
      <c r="HG343" s="2"/>
      <c r="HH343" s="2"/>
      <c r="HI343" s="2"/>
      <c r="HJ343" s="2"/>
      <c r="HK343" s="2"/>
      <c r="HL343" s="2"/>
      <c r="HM343" s="2" t="s">
        <v>3</v>
      </c>
      <c r="HN343" s="2" t="s">
        <v>3</v>
      </c>
      <c r="HO343" s="2" t="s">
        <v>3</v>
      </c>
      <c r="HP343" s="2" t="s">
        <v>3</v>
      </c>
      <c r="HQ343" s="2" t="s">
        <v>3</v>
      </c>
      <c r="HR343" s="2"/>
      <c r="HS343" s="2">
        <v>0</v>
      </c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>
        <v>0</v>
      </c>
      <c r="IL343" s="2"/>
      <c r="IM343" s="2"/>
      <c r="IN343" s="2"/>
      <c r="IO343" s="2"/>
      <c r="IP343" s="2"/>
      <c r="IQ343" s="2"/>
      <c r="IR343" s="2"/>
      <c r="IS343" s="2"/>
      <c r="IT343" s="2"/>
      <c r="IU343" s="2"/>
    </row>
    <row r="344" spans="1:255" x14ac:dyDescent="0.2">
      <c r="A344">
        <v>17</v>
      </c>
      <c r="B344">
        <v>1</v>
      </c>
      <c r="C344">
        <f>ROW(SmtRes!A286)</f>
        <v>286</v>
      </c>
      <c r="D344">
        <f>ROW(EtalonRes!A290)</f>
        <v>290</v>
      </c>
      <c r="E344" t="s">
        <v>247</v>
      </c>
      <c r="F344" t="s">
        <v>23</v>
      </c>
      <c r="G344" t="s">
        <v>24</v>
      </c>
      <c r="H344" t="s">
        <v>25</v>
      </c>
      <c r="I344">
        <f>ROUND(ROUND(21/100,4),9)</f>
        <v>0.21</v>
      </c>
      <c r="J344">
        <v>0</v>
      </c>
      <c r="K344">
        <f>ROUND(ROUND(21/100,4),9)</f>
        <v>0.21</v>
      </c>
      <c r="O344">
        <f t="shared" si="228"/>
        <v>28766.9</v>
      </c>
      <c r="P344">
        <f t="shared" si="229"/>
        <v>6.18</v>
      </c>
      <c r="Q344">
        <f>(ROUND((ROUND(((((ET344*1.25)*1.1))*AV344*I344),2)*BB344),2)+ROUND((ROUND(((AE344-(((EU344*1.25)*1.1)))*AV344*I344),2)*BS344),2))</f>
        <v>86.18</v>
      </c>
      <c r="R344">
        <f t="shared" si="230"/>
        <v>30.24</v>
      </c>
      <c r="S344">
        <f t="shared" si="231"/>
        <v>28674.54</v>
      </c>
      <c r="T344">
        <f t="shared" si="232"/>
        <v>0</v>
      </c>
      <c r="U344">
        <f t="shared" si="233"/>
        <v>40.337563150499996</v>
      </c>
      <c r="V344">
        <f t="shared" si="234"/>
        <v>0</v>
      </c>
      <c r="W344">
        <f t="shared" si="235"/>
        <v>0</v>
      </c>
      <c r="X344">
        <f t="shared" si="236"/>
        <v>31288.21</v>
      </c>
      <c r="Y344">
        <f t="shared" si="237"/>
        <v>17509.919999999998</v>
      </c>
      <c r="AA344">
        <v>59209200</v>
      </c>
      <c r="AB344">
        <f t="shared" si="238"/>
        <v>2360.1435000000001</v>
      </c>
      <c r="AC344">
        <f t="shared" si="239"/>
        <v>3.3</v>
      </c>
      <c r="AD344">
        <f>ROUND((((((ET344*1.25)*1.1))-(((EU344*1.25)*1.1)))+AE344),6)</f>
        <v>29.686250000000001</v>
      </c>
      <c r="AE344">
        <f>ROUND((((EU344*1.25)*1.1)),6)</f>
        <v>2.4337499999999999</v>
      </c>
      <c r="AF344">
        <f>ROUND((((EV344*1.15)*1.1)),6)</f>
        <v>2327.1572500000002</v>
      </c>
      <c r="AG344">
        <f t="shared" si="240"/>
        <v>0</v>
      </c>
      <c r="AH344">
        <f>(((EW344*1.15)*1.1))</f>
        <v>180.02215000000001</v>
      </c>
      <c r="AI344">
        <f>(((EX344*1.25)*1.1))</f>
        <v>0</v>
      </c>
      <c r="AJ344">
        <f t="shared" si="241"/>
        <v>0</v>
      </c>
      <c r="AK344">
        <v>1864.54</v>
      </c>
      <c r="AL344">
        <v>3.3</v>
      </c>
      <c r="AM344">
        <v>21.59</v>
      </c>
      <c r="AN344">
        <v>1.77</v>
      </c>
      <c r="AO344">
        <v>1839.65</v>
      </c>
      <c r="AP344">
        <v>0</v>
      </c>
      <c r="AQ344">
        <v>142.31</v>
      </c>
      <c r="AR344">
        <v>0</v>
      </c>
      <c r="AS344">
        <v>0</v>
      </c>
      <c r="AT344">
        <v>109</v>
      </c>
      <c r="AU344">
        <v>61</v>
      </c>
      <c r="AV344">
        <v>1.0669999999999999</v>
      </c>
      <c r="AW344">
        <v>1</v>
      </c>
      <c r="AZ344">
        <v>1</v>
      </c>
      <c r="BA344">
        <v>54.99</v>
      </c>
      <c r="BB344">
        <v>12.96</v>
      </c>
      <c r="BC344">
        <v>8.9499999999999993</v>
      </c>
      <c r="BD344" t="s">
        <v>3</v>
      </c>
      <c r="BE344" t="s">
        <v>3</v>
      </c>
      <c r="BF344" t="s">
        <v>3</v>
      </c>
      <c r="BG344" t="s">
        <v>3</v>
      </c>
      <c r="BH344">
        <v>0</v>
      </c>
      <c r="BI344">
        <v>1</v>
      </c>
      <c r="BJ344" t="s">
        <v>26</v>
      </c>
      <c r="BM344">
        <v>21</v>
      </c>
      <c r="BN344">
        <v>58807811</v>
      </c>
      <c r="BO344" t="s">
        <v>23</v>
      </c>
      <c r="BP344">
        <v>1</v>
      </c>
      <c r="BQ344">
        <v>30</v>
      </c>
      <c r="BR344">
        <v>0</v>
      </c>
      <c r="BS344">
        <v>54.99</v>
      </c>
      <c r="BT344">
        <v>1</v>
      </c>
      <c r="BU344">
        <v>1</v>
      </c>
      <c r="BV344">
        <v>1</v>
      </c>
      <c r="BW344">
        <v>1</v>
      </c>
      <c r="BX344">
        <v>1</v>
      </c>
      <c r="BY344" t="s">
        <v>3</v>
      </c>
      <c r="BZ344">
        <v>109</v>
      </c>
      <c r="CA344">
        <v>61</v>
      </c>
      <c r="CB344" t="s">
        <v>3</v>
      </c>
      <c r="CE344">
        <v>30</v>
      </c>
      <c r="CF344">
        <v>0</v>
      </c>
      <c r="CG344">
        <v>0</v>
      </c>
      <c r="CM344">
        <v>0</v>
      </c>
      <c r="CN344" t="s">
        <v>865</v>
      </c>
      <c r="CO344">
        <v>0</v>
      </c>
      <c r="CP344">
        <f t="shared" si="242"/>
        <v>28766.9</v>
      </c>
      <c r="CQ344">
        <f t="shared" si="243"/>
        <v>29.54</v>
      </c>
      <c r="CR344">
        <f>(ROUND((ROUND(((((ET344*1.25)*1.1))*AV344*1),2)*BB344),2)+ROUND((ROUND(((AE344-(((EU344*1.25)*1.1)))*AV344*1),2)*BS344),2))</f>
        <v>410.57</v>
      </c>
      <c r="CS344">
        <f t="shared" si="244"/>
        <v>142.97</v>
      </c>
      <c r="CT344">
        <f t="shared" si="245"/>
        <v>136544.57</v>
      </c>
      <c r="CU344">
        <f t="shared" si="246"/>
        <v>0</v>
      </c>
      <c r="CV344">
        <f t="shared" si="247"/>
        <v>192.08363405</v>
      </c>
      <c r="CW344">
        <f t="shared" si="248"/>
        <v>0</v>
      </c>
      <c r="CX344">
        <f t="shared" si="249"/>
        <v>0</v>
      </c>
      <c r="CY344">
        <f t="shared" si="250"/>
        <v>31288.210200000005</v>
      </c>
      <c r="CZ344">
        <f t="shared" si="251"/>
        <v>17509.915800000002</v>
      </c>
      <c r="DB344">
        <v>63</v>
      </c>
      <c r="DC344" t="s">
        <v>3</v>
      </c>
      <c r="DD344" t="s">
        <v>3</v>
      </c>
      <c r="DE344" t="s">
        <v>27</v>
      </c>
      <c r="DF344" t="s">
        <v>27</v>
      </c>
      <c r="DG344" t="s">
        <v>28</v>
      </c>
      <c r="DH344" t="s">
        <v>3</v>
      </c>
      <c r="DI344" t="s">
        <v>28</v>
      </c>
      <c r="DJ344" t="s">
        <v>27</v>
      </c>
      <c r="DK344" t="s">
        <v>3</v>
      </c>
      <c r="DL344" t="s">
        <v>3</v>
      </c>
      <c r="DM344" t="s">
        <v>3</v>
      </c>
      <c r="DN344">
        <v>0</v>
      </c>
      <c r="DO344">
        <v>0</v>
      </c>
      <c r="DP344">
        <v>1</v>
      </c>
      <c r="DQ344">
        <v>1</v>
      </c>
      <c r="DU344">
        <v>1003</v>
      </c>
      <c r="DV344" t="s">
        <v>25</v>
      </c>
      <c r="DW344" t="s">
        <v>25</v>
      </c>
      <c r="DX344">
        <v>100</v>
      </c>
      <c r="DZ344" t="s">
        <v>3</v>
      </c>
      <c r="EA344" t="s">
        <v>3</v>
      </c>
      <c r="EB344" t="s">
        <v>3</v>
      </c>
      <c r="EC344" t="s">
        <v>3</v>
      </c>
      <c r="EE344">
        <v>58807897</v>
      </c>
      <c r="EF344">
        <v>30</v>
      </c>
      <c r="EG344" t="s">
        <v>29</v>
      </c>
      <c r="EH344">
        <v>0</v>
      </c>
      <c r="EI344" t="s">
        <v>3</v>
      </c>
      <c r="EJ344">
        <v>1</v>
      </c>
      <c r="EK344">
        <v>21</v>
      </c>
      <c r="EL344" t="s">
        <v>30</v>
      </c>
      <c r="EM344" t="s">
        <v>31</v>
      </c>
      <c r="EO344" t="s">
        <v>32</v>
      </c>
      <c r="EQ344">
        <v>0</v>
      </c>
      <c r="ER344">
        <v>1864.54</v>
      </c>
      <c r="ES344">
        <v>3.3</v>
      </c>
      <c r="ET344">
        <v>21.59</v>
      </c>
      <c r="EU344">
        <v>1.77</v>
      </c>
      <c r="EV344">
        <v>1839.65</v>
      </c>
      <c r="EW344">
        <v>142.31</v>
      </c>
      <c r="EX344">
        <v>0</v>
      </c>
      <c r="EY344">
        <v>0</v>
      </c>
      <c r="FQ344">
        <v>0</v>
      </c>
      <c r="FR344">
        <v>0</v>
      </c>
      <c r="FS344">
        <v>0</v>
      </c>
      <c r="FX344">
        <v>109</v>
      </c>
      <c r="FY344">
        <v>61</v>
      </c>
      <c r="GA344" t="s">
        <v>3</v>
      </c>
      <c r="GD344">
        <v>1</v>
      </c>
      <c r="GF344">
        <v>-907190157</v>
      </c>
      <c r="GG344">
        <v>2</v>
      </c>
      <c r="GH344">
        <v>1</v>
      </c>
      <c r="GI344">
        <v>2</v>
      </c>
      <c r="GJ344">
        <v>0</v>
      </c>
      <c r="GK344">
        <v>0</v>
      </c>
      <c r="GL344">
        <f t="shared" si="252"/>
        <v>0</v>
      </c>
      <c r="GM344">
        <f t="shared" si="253"/>
        <v>77565.03</v>
      </c>
      <c r="GN344">
        <f t="shared" si="254"/>
        <v>77565.03</v>
      </c>
      <c r="GO344">
        <f t="shared" si="255"/>
        <v>0</v>
      </c>
      <c r="GP344">
        <f t="shared" si="256"/>
        <v>0</v>
      </c>
      <c r="GR344">
        <v>0</v>
      </c>
      <c r="GS344">
        <v>3</v>
      </c>
      <c r="GT344">
        <v>0</v>
      </c>
      <c r="GU344" t="s">
        <v>3</v>
      </c>
      <c r="GV344">
        <f t="shared" si="257"/>
        <v>0</v>
      </c>
      <c r="GW344">
        <v>1</v>
      </c>
      <c r="GX344">
        <f t="shared" si="258"/>
        <v>0</v>
      </c>
      <c r="HA344">
        <v>0</v>
      </c>
      <c r="HB344">
        <v>0</v>
      </c>
      <c r="HC344">
        <f t="shared" si="259"/>
        <v>0</v>
      </c>
      <c r="HE344" t="s">
        <v>3</v>
      </c>
      <c r="HF344" t="s">
        <v>3</v>
      </c>
      <c r="HM344" t="s">
        <v>3</v>
      </c>
      <c r="HN344" t="s">
        <v>3</v>
      </c>
      <c r="HO344" t="s">
        <v>3</v>
      </c>
      <c r="HP344" t="s">
        <v>3</v>
      </c>
      <c r="HQ344" t="s">
        <v>3</v>
      </c>
      <c r="HS344">
        <v>0</v>
      </c>
      <c r="IK344">
        <v>0</v>
      </c>
    </row>
    <row r="345" spans="1:255" x14ac:dyDescent="0.2">
      <c r="A345" s="2">
        <v>18</v>
      </c>
      <c r="B345" s="2">
        <v>1</v>
      </c>
      <c r="C345" s="2">
        <v>276</v>
      </c>
      <c r="D345" s="2"/>
      <c r="E345" s="2" t="s">
        <v>248</v>
      </c>
      <c r="F345" s="2" t="s">
        <v>34</v>
      </c>
      <c r="G345" s="2" t="s">
        <v>35</v>
      </c>
      <c r="H345" s="2" t="s">
        <v>36</v>
      </c>
      <c r="I345" s="2">
        <f>I343*J345</f>
        <v>21</v>
      </c>
      <c r="J345" s="2">
        <v>100</v>
      </c>
      <c r="K345" s="2">
        <v>100</v>
      </c>
      <c r="L345" s="2"/>
      <c r="M345" s="2"/>
      <c r="N345" s="2"/>
      <c r="O345" s="2">
        <f t="shared" si="228"/>
        <v>27906.06</v>
      </c>
      <c r="P345" s="2">
        <f t="shared" si="229"/>
        <v>27906.06</v>
      </c>
      <c r="Q345" s="2">
        <f>(ROUND((ROUND(((ET345)*AV345*I345),2)*BB345),2)+ROUND((ROUND(((AE345-(EU345))*AV345*I345),2)*BS345),2))</f>
        <v>0</v>
      </c>
      <c r="R345" s="2">
        <f t="shared" si="230"/>
        <v>0</v>
      </c>
      <c r="S345" s="2">
        <f t="shared" si="231"/>
        <v>0</v>
      </c>
      <c r="T345" s="2">
        <f t="shared" si="232"/>
        <v>0</v>
      </c>
      <c r="U345" s="2">
        <f t="shared" si="233"/>
        <v>0</v>
      </c>
      <c r="V345" s="2">
        <f t="shared" si="234"/>
        <v>0</v>
      </c>
      <c r="W345" s="2">
        <f t="shared" si="235"/>
        <v>0</v>
      </c>
      <c r="X345" s="2">
        <f t="shared" si="236"/>
        <v>0</v>
      </c>
      <c r="Y345" s="2">
        <f t="shared" si="237"/>
        <v>0</v>
      </c>
      <c r="Z345" s="2"/>
      <c r="AA345" s="2">
        <v>59209203</v>
      </c>
      <c r="AB345" s="2">
        <f t="shared" si="238"/>
        <v>1328.86</v>
      </c>
      <c r="AC345" s="2">
        <f t="shared" si="239"/>
        <v>1328.86</v>
      </c>
      <c r="AD345" s="2">
        <f>ROUND((((ET345)-(EU345))+AE345),6)</f>
        <v>0</v>
      </c>
      <c r="AE345" s="2">
        <f t="shared" ref="AE345:AF348" si="260">ROUND((EU345),6)</f>
        <v>0</v>
      </c>
      <c r="AF345" s="2">
        <f t="shared" si="260"/>
        <v>0</v>
      </c>
      <c r="AG345" s="2">
        <f t="shared" si="240"/>
        <v>0</v>
      </c>
      <c r="AH345" s="2">
        <f t="shared" ref="AH345:AI348" si="261">(EW345)</f>
        <v>0</v>
      </c>
      <c r="AI345" s="2">
        <f t="shared" si="261"/>
        <v>0</v>
      </c>
      <c r="AJ345" s="2">
        <f t="shared" si="241"/>
        <v>0</v>
      </c>
      <c r="AK345" s="2">
        <v>1328.86</v>
      </c>
      <c r="AL345" s="2">
        <v>1328.86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109</v>
      </c>
      <c r="AU345" s="2">
        <v>61</v>
      </c>
      <c r="AV345" s="2">
        <v>1</v>
      </c>
      <c r="AW345" s="2">
        <v>1</v>
      </c>
      <c r="AX345" s="2"/>
      <c r="AY345" s="2"/>
      <c r="AZ345" s="2">
        <v>1</v>
      </c>
      <c r="BA345" s="2">
        <v>1</v>
      </c>
      <c r="BB345" s="2">
        <v>1</v>
      </c>
      <c r="BC345" s="2">
        <v>1</v>
      </c>
      <c r="BD345" s="2" t="s">
        <v>3</v>
      </c>
      <c r="BE345" s="2" t="s">
        <v>3</v>
      </c>
      <c r="BF345" s="2" t="s">
        <v>3</v>
      </c>
      <c r="BG345" s="2" t="s">
        <v>3</v>
      </c>
      <c r="BH345" s="2">
        <v>3</v>
      </c>
      <c r="BI345" s="2">
        <v>1</v>
      </c>
      <c r="BJ345" s="2" t="s">
        <v>37</v>
      </c>
      <c r="BK345" s="2"/>
      <c r="BL345" s="2"/>
      <c r="BM345" s="2">
        <v>21</v>
      </c>
      <c r="BN345" s="2">
        <v>58807811</v>
      </c>
      <c r="BO345" s="2" t="s">
        <v>3</v>
      </c>
      <c r="BP345" s="2">
        <v>0</v>
      </c>
      <c r="BQ345" s="2">
        <v>30</v>
      </c>
      <c r="BR345" s="2">
        <v>0</v>
      </c>
      <c r="BS345" s="2">
        <v>1</v>
      </c>
      <c r="BT345" s="2">
        <v>1</v>
      </c>
      <c r="BU345" s="2">
        <v>1</v>
      </c>
      <c r="BV345" s="2">
        <v>1</v>
      </c>
      <c r="BW345" s="2">
        <v>1</v>
      </c>
      <c r="BX345" s="2">
        <v>1</v>
      </c>
      <c r="BY345" s="2" t="s">
        <v>3</v>
      </c>
      <c r="BZ345" s="2">
        <v>109</v>
      </c>
      <c r="CA345" s="2">
        <v>61</v>
      </c>
      <c r="CB345" s="2" t="s">
        <v>3</v>
      </c>
      <c r="CC345" s="2"/>
      <c r="CD345" s="2"/>
      <c r="CE345" s="2">
        <v>30</v>
      </c>
      <c r="CF345" s="2">
        <v>0</v>
      </c>
      <c r="CG345" s="2">
        <v>0</v>
      </c>
      <c r="CH345" s="2"/>
      <c r="CI345" s="2"/>
      <c r="CJ345" s="2"/>
      <c r="CK345" s="2"/>
      <c r="CL345" s="2"/>
      <c r="CM345" s="2">
        <v>0</v>
      </c>
      <c r="CN345" s="2" t="s">
        <v>3</v>
      </c>
      <c r="CO345" s="2">
        <v>0</v>
      </c>
      <c r="CP345" s="2">
        <f t="shared" si="242"/>
        <v>27906.06</v>
      </c>
      <c r="CQ345" s="2">
        <f t="shared" si="243"/>
        <v>1328.86</v>
      </c>
      <c r="CR345" s="2">
        <f>(ROUND((ROUND(((ET345)*AV345*1),2)*BB345),2)+ROUND((ROUND(((AE345-(EU345))*AV345*1),2)*BS345),2))</f>
        <v>0</v>
      </c>
      <c r="CS345" s="2">
        <f t="shared" si="244"/>
        <v>0</v>
      </c>
      <c r="CT345" s="2">
        <f t="shared" si="245"/>
        <v>0</v>
      </c>
      <c r="CU345" s="2">
        <f t="shared" si="246"/>
        <v>0</v>
      </c>
      <c r="CV345" s="2">
        <f t="shared" si="247"/>
        <v>0</v>
      </c>
      <c r="CW345" s="2">
        <f t="shared" si="248"/>
        <v>0</v>
      </c>
      <c r="CX345" s="2">
        <f t="shared" si="249"/>
        <v>0</v>
      </c>
      <c r="CY345" s="2">
        <f t="shared" si="250"/>
        <v>0</v>
      </c>
      <c r="CZ345" s="2">
        <f t="shared" si="251"/>
        <v>0</v>
      </c>
      <c r="DA345" s="2"/>
      <c r="DB345" s="2"/>
      <c r="DC345" s="2" t="s">
        <v>3</v>
      </c>
      <c r="DD345" s="2" t="s">
        <v>3</v>
      </c>
      <c r="DE345" s="2" t="s">
        <v>3</v>
      </c>
      <c r="DF345" s="2" t="s">
        <v>3</v>
      </c>
      <c r="DG345" s="2" t="s">
        <v>3</v>
      </c>
      <c r="DH345" s="2" t="s">
        <v>3</v>
      </c>
      <c r="DI345" s="2" t="s">
        <v>3</v>
      </c>
      <c r="DJ345" s="2" t="s">
        <v>3</v>
      </c>
      <c r="DK345" s="2" t="s">
        <v>3</v>
      </c>
      <c r="DL345" s="2" t="s">
        <v>3</v>
      </c>
      <c r="DM345" s="2" t="s">
        <v>3</v>
      </c>
      <c r="DN345" s="2">
        <v>0</v>
      </c>
      <c r="DO345" s="2">
        <v>0</v>
      </c>
      <c r="DP345" s="2">
        <v>1</v>
      </c>
      <c r="DQ345" s="2">
        <v>1</v>
      </c>
      <c r="DR345" s="2"/>
      <c r="DS345" s="2"/>
      <c r="DT345" s="2"/>
      <c r="DU345" s="2">
        <v>1003</v>
      </c>
      <c r="DV345" s="2" t="s">
        <v>36</v>
      </c>
      <c r="DW345" s="2" t="s">
        <v>36</v>
      </c>
      <c r="DX345" s="2">
        <v>1</v>
      </c>
      <c r="DY345" s="2"/>
      <c r="DZ345" s="2" t="s">
        <v>3</v>
      </c>
      <c r="EA345" s="2" t="s">
        <v>3</v>
      </c>
      <c r="EB345" s="2" t="s">
        <v>3</v>
      </c>
      <c r="EC345" s="2" t="s">
        <v>3</v>
      </c>
      <c r="ED345" s="2"/>
      <c r="EE345" s="2">
        <v>58807897</v>
      </c>
      <c r="EF345" s="2">
        <v>30</v>
      </c>
      <c r="EG345" s="2" t="s">
        <v>29</v>
      </c>
      <c r="EH345" s="2">
        <v>0</v>
      </c>
      <c r="EI345" s="2" t="s">
        <v>3</v>
      </c>
      <c r="EJ345" s="2">
        <v>1</v>
      </c>
      <c r="EK345" s="2">
        <v>21</v>
      </c>
      <c r="EL345" s="2" t="s">
        <v>30</v>
      </c>
      <c r="EM345" s="2" t="s">
        <v>31</v>
      </c>
      <c r="EN345" s="2"/>
      <c r="EO345" s="2" t="s">
        <v>3</v>
      </c>
      <c r="EP345" s="2"/>
      <c r="EQ345" s="2">
        <v>0</v>
      </c>
      <c r="ER345" s="2">
        <v>1328.86</v>
      </c>
      <c r="ES345" s="2">
        <v>1328.86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>
        <v>0</v>
      </c>
      <c r="FR345" s="2">
        <v>0</v>
      </c>
      <c r="FS345" s="2">
        <v>0</v>
      </c>
      <c r="FT345" s="2"/>
      <c r="FU345" s="2"/>
      <c r="FV345" s="2"/>
      <c r="FW345" s="2"/>
      <c r="FX345" s="2">
        <v>109</v>
      </c>
      <c r="FY345" s="2">
        <v>61</v>
      </c>
      <c r="FZ345" s="2"/>
      <c r="GA345" s="2" t="s">
        <v>3</v>
      </c>
      <c r="GB345" s="2"/>
      <c r="GC345" s="2"/>
      <c r="GD345" s="2">
        <v>1</v>
      </c>
      <c r="GE345" s="2"/>
      <c r="GF345" s="2">
        <v>925110201</v>
      </c>
      <c r="GG345" s="2">
        <v>2</v>
      </c>
      <c r="GH345" s="2">
        <v>1</v>
      </c>
      <c r="GI345" s="2">
        <v>-2</v>
      </c>
      <c r="GJ345" s="2">
        <v>0</v>
      </c>
      <c r="GK345" s="2">
        <v>0</v>
      </c>
      <c r="GL345" s="2">
        <f t="shared" si="252"/>
        <v>0</v>
      </c>
      <c r="GM345" s="2">
        <f t="shared" si="253"/>
        <v>27906.06</v>
      </c>
      <c r="GN345" s="2">
        <f t="shared" si="254"/>
        <v>27906.06</v>
      </c>
      <c r="GO345" s="2">
        <f t="shared" si="255"/>
        <v>0</v>
      </c>
      <c r="GP345" s="2">
        <f t="shared" si="256"/>
        <v>0</v>
      </c>
      <c r="GQ345" s="2"/>
      <c r="GR345" s="2">
        <v>0</v>
      </c>
      <c r="GS345" s="2">
        <v>3</v>
      </c>
      <c r="GT345" s="2">
        <v>0</v>
      </c>
      <c r="GU345" s="2" t="s">
        <v>3</v>
      </c>
      <c r="GV345" s="2">
        <f t="shared" si="257"/>
        <v>0</v>
      </c>
      <c r="GW345" s="2">
        <v>1</v>
      </c>
      <c r="GX345" s="2">
        <f t="shared" si="258"/>
        <v>0</v>
      </c>
      <c r="GY345" s="2"/>
      <c r="GZ345" s="2"/>
      <c r="HA345" s="2">
        <v>0</v>
      </c>
      <c r="HB345" s="2">
        <v>0</v>
      </c>
      <c r="HC345" s="2">
        <f t="shared" si="259"/>
        <v>0</v>
      </c>
      <c r="HD345" s="2"/>
      <c r="HE345" s="2" t="s">
        <v>3</v>
      </c>
      <c r="HF345" s="2" t="s">
        <v>3</v>
      </c>
      <c r="HG345" s="2"/>
      <c r="HH345" s="2"/>
      <c r="HI345" s="2"/>
      <c r="HJ345" s="2"/>
      <c r="HK345" s="2"/>
      <c r="HL345" s="2"/>
      <c r="HM345" s="2" t="s">
        <v>3</v>
      </c>
      <c r="HN345" s="2" t="s">
        <v>3</v>
      </c>
      <c r="HO345" s="2" t="s">
        <v>3</v>
      </c>
      <c r="HP345" s="2" t="s">
        <v>3</v>
      </c>
      <c r="HQ345" s="2" t="s">
        <v>3</v>
      </c>
      <c r="HR345" s="2"/>
      <c r="HS345" s="2">
        <v>0</v>
      </c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>
        <v>0</v>
      </c>
      <c r="IL345" s="2"/>
      <c r="IM345" s="2"/>
      <c r="IN345" s="2"/>
      <c r="IO345" s="2"/>
      <c r="IP345" s="2"/>
      <c r="IQ345" s="2"/>
      <c r="IR345" s="2"/>
      <c r="IS345" s="2"/>
      <c r="IT345" s="2"/>
      <c r="IU345" s="2"/>
    </row>
    <row r="346" spans="1:255" x14ac:dyDescent="0.2">
      <c r="A346">
        <v>18</v>
      </c>
      <c r="B346">
        <v>1</v>
      </c>
      <c r="C346">
        <v>285</v>
      </c>
      <c r="E346" t="s">
        <v>248</v>
      </c>
      <c r="F346" t="s">
        <v>34</v>
      </c>
      <c r="G346" t="s">
        <v>35</v>
      </c>
      <c r="H346" t="s">
        <v>36</v>
      </c>
      <c r="I346">
        <f>I344*J346</f>
        <v>21</v>
      </c>
      <c r="J346">
        <v>100</v>
      </c>
      <c r="K346">
        <v>100</v>
      </c>
      <c r="O346">
        <f t="shared" si="228"/>
        <v>26510.76</v>
      </c>
      <c r="P346">
        <f t="shared" si="229"/>
        <v>26510.76</v>
      </c>
      <c r="Q346">
        <f>(ROUND((ROUND(((ET346)*AV346*I346),2)*BB346),2)+ROUND((ROUND(((AE346-(EU346))*AV346*I346),2)*BS346),2))</f>
        <v>0</v>
      </c>
      <c r="R346">
        <f t="shared" si="230"/>
        <v>0</v>
      </c>
      <c r="S346">
        <f t="shared" si="231"/>
        <v>0</v>
      </c>
      <c r="T346">
        <f t="shared" si="232"/>
        <v>0</v>
      </c>
      <c r="U346">
        <f t="shared" si="233"/>
        <v>0</v>
      </c>
      <c r="V346">
        <f t="shared" si="234"/>
        <v>0</v>
      </c>
      <c r="W346">
        <f t="shared" si="235"/>
        <v>0</v>
      </c>
      <c r="X346">
        <f t="shared" si="236"/>
        <v>0</v>
      </c>
      <c r="Y346">
        <f t="shared" si="237"/>
        <v>0</v>
      </c>
      <c r="AA346">
        <v>59209200</v>
      </c>
      <c r="AB346">
        <f t="shared" si="238"/>
        <v>1328.86</v>
      </c>
      <c r="AC346">
        <f t="shared" si="239"/>
        <v>1328.86</v>
      </c>
      <c r="AD346">
        <f>ROUND((((ET346)-(EU346))+AE346),6)</f>
        <v>0</v>
      </c>
      <c r="AE346">
        <f t="shared" si="260"/>
        <v>0</v>
      </c>
      <c r="AF346">
        <f t="shared" si="260"/>
        <v>0</v>
      </c>
      <c r="AG346">
        <f t="shared" si="240"/>
        <v>0</v>
      </c>
      <c r="AH346">
        <f t="shared" si="261"/>
        <v>0</v>
      </c>
      <c r="AI346">
        <f t="shared" si="261"/>
        <v>0</v>
      </c>
      <c r="AJ346">
        <f t="shared" si="241"/>
        <v>0</v>
      </c>
      <c r="AK346">
        <v>1328.86</v>
      </c>
      <c r="AL346">
        <v>1328.86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109</v>
      </c>
      <c r="AU346">
        <v>61</v>
      </c>
      <c r="AV346">
        <v>1</v>
      </c>
      <c r="AW346">
        <v>1</v>
      </c>
      <c r="AZ346">
        <v>1</v>
      </c>
      <c r="BA346">
        <v>1</v>
      </c>
      <c r="BB346">
        <v>1</v>
      </c>
      <c r="BC346">
        <v>0.95</v>
      </c>
      <c r="BD346" t="s">
        <v>3</v>
      </c>
      <c r="BE346" t="s">
        <v>3</v>
      </c>
      <c r="BF346" t="s">
        <v>3</v>
      </c>
      <c r="BG346" t="s">
        <v>3</v>
      </c>
      <c r="BH346">
        <v>3</v>
      </c>
      <c r="BI346">
        <v>1</v>
      </c>
      <c r="BJ346" t="s">
        <v>37</v>
      </c>
      <c r="BM346">
        <v>21</v>
      </c>
      <c r="BN346">
        <v>58807811</v>
      </c>
      <c r="BO346" t="s">
        <v>34</v>
      </c>
      <c r="BP346">
        <v>1</v>
      </c>
      <c r="BQ346">
        <v>30</v>
      </c>
      <c r="BR346">
        <v>0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 t="s">
        <v>3</v>
      </c>
      <c r="BZ346">
        <v>109</v>
      </c>
      <c r="CA346">
        <v>61</v>
      </c>
      <c r="CB346" t="s">
        <v>3</v>
      </c>
      <c r="CE346">
        <v>30</v>
      </c>
      <c r="CF346">
        <v>0</v>
      </c>
      <c r="CG346">
        <v>0</v>
      </c>
      <c r="CM346">
        <v>0</v>
      </c>
      <c r="CN346" t="s">
        <v>3</v>
      </c>
      <c r="CO346">
        <v>0</v>
      </c>
      <c r="CP346">
        <f t="shared" si="242"/>
        <v>26510.76</v>
      </c>
      <c r="CQ346">
        <f t="shared" si="243"/>
        <v>1262.42</v>
      </c>
      <c r="CR346">
        <f>(ROUND((ROUND(((ET346)*AV346*1),2)*BB346),2)+ROUND((ROUND(((AE346-(EU346))*AV346*1),2)*BS346),2))</f>
        <v>0</v>
      </c>
      <c r="CS346">
        <f t="shared" si="244"/>
        <v>0</v>
      </c>
      <c r="CT346">
        <f t="shared" si="245"/>
        <v>0</v>
      </c>
      <c r="CU346">
        <f t="shared" si="246"/>
        <v>0</v>
      </c>
      <c r="CV346">
        <f t="shared" si="247"/>
        <v>0</v>
      </c>
      <c r="CW346">
        <f t="shared" si="248"/>
        <v>0</v>
      </c>
      <c r="CX346">
        <f t="shared" si="249"/>
        <v>0</v>
      </c>
      <c r="CY346">
        <f t="shared" si="250"/>
        <v>0</v>
      </c>
      <c r="CZ346">
        <f t="shared" si="251"/>
        <v>0</v>
      </c>
      <c r="DC346" t="s">
        <v>3</v>
      </c>
      <c r="DD346" t="s">
        <v>3</v>
      </c>
      <c r="DE346" t="s">
        <v>3</v>
      </c>
      <c r="DF346" t="s">
        <v>3</v>
      </c>
      <c r="DG346" t="s">
        <v>3</v>
      </c>
      <c r="DH346" t="s">
        <v>3</v>
      </c>
      <c r="DI346" t="s">
        <v>3</v>
      </c>
      <c r="DJ346" t="s">
        <v>3</v>
      </c>
      <c r="DK346" t="s">
        <v>3</v>
      </c>
      <c r="DL346" t="s">
        <v>3</v>
      </c>
      <c r="DM346" t="s">
        <v>3</v>
      </c>
      <c r="DN346">
        <v>0</v>
      </c>
      <c r="DO346">
        <v>0</v>
      </c>
      <c r="DP346">
        <v>1</v>
      </c>
      <c r="DQ346">
        <v>1</v>
      </c>
      <c r="DU346">
        <v>1003</v>
      </c>
      <c r="DV346" t="s">
        <v>36</v>
      </c>
      <c r="DW346" t="s">
        <v>36</v>
      </c>
      <c r="DX346">
        <v>1</v>
      </c>
      <c r="DZ346" t="s">
        <v>3</v>
      </c>
      <c r="EA346" t="s">
        <v>3</v>
      </c>
      <c r="EB346" t="s">
        <v>3</v>
      </c>
      <c r="EC346" t="s">
        <v>3</v>
      </c>
      <c r="EE346">
        <v>58807897</v>
      </c>
      <c r="EF346">
        <v>30</v>
      </c>
      <c r="EG346" t="s">
        <v>29</v>
      </c>
      <c r="EH346">
        <v>0</v>
      </c>
      <c r="EI346" t="s">
        <v>3</v>
      </c>
      <c r="EJ346">
        <v>1</v>
      </c>
      <c r="EK346">
        <v>21</v>
      </c>
      <c r="EL346" t="s">
        <v>30</v>
      </c>
      <c r="EM346" t="s">
        <v>31</v>
      </c>
      <c r="EO346" t="s">
        <v>3</v>
      </c>
      <c r="EQ346">
        <v>0</v>
      </c>
      <c r="ER346">
        <v>1328.86</v>
      </c>
      <c r="ES346">
        <v>1328.86</v>
      </c>
      <c r="ET346">
        <v>0</v>
      </c>
      <c r="EU346">
        <v>0</v>
      </c>
      <c r="EV346">
        <v>0</v>
      </c>
      <c r="EW346">
        <v>0</v>
      </c>
      <c r="EX346">
        <v>0</v>
      </c>
      <c r="FQ346">
        <v>0</v>
      </c>
      <c r="FR346">
        <v>0</v>
      </c>
      <c r="FS346">
        <v>0</v>
      </c>
      <c r="FX346">
        <v>109</v>
      </c>
      <c r="FY346">
        <v>61</v>
      </c>
      <c r="GA346" t="s">
        <v>3</v>
      </c>
      <c r="GD346">
        <v>1</v>
      </c>
      <c r="GF346">
        <v>925110201</v>
      </c>
      <c r="GG346">
        <v>2</v>
      </c>
      <c r="GH346">
        <v>1</v>
      </c>
      <c r="GI346">
        <v>2</v>
      </c>
      <c r="GJ346">
        <v>0</v>
      </c>
      <c r="GK346">
        <v>0</v>
      </c>
      <c r="GL346">
        <f t="shared" si="252"/>
        <v>0</v>
      </c>
      <c r="GM346">
        <f t="shared" si="253"/>
        <v>26510.76</v>
      </c>
      <c r="GN346">
        <f t="shared" si="254"/>
        <v>26510.76</v>
      </c>
      <c r="GO346">
        <f t="shared" si="255"/>
        <v>0</v>
      </c>
      <c r="GP346">
        <f t="shared" si="256"/>
        <v>0</v>
      </c>
      <c r="GR346">
        <v>0</v>
      </c>
      <c r="GS346">
        <v>3</v>
      </c>
      <c r="GT346">
        <v>0</v>
      </c>
      <c r="GU346" t="s">
        <v>3</v>
      </c>
      <c r="GV346">
        <f t="shared" si="257"/>
        <v>0</v>
      </c>
      <c r="GW346">
        <v>1</v>
      </c>
      <c r="GX346">
        <f t="shared" si="258"/>
        <v>0</v>
      </c>
      <c r="HA346">
        <v>0</v>
      </c>
      <c r="HB346">
        <v>0</v>
      </c>
      <c r="HC346">
        <f t="shared" si="259"/>
        <v>0</v>
      </c>
      <c r="HE346" t="s">
        <v>3</v>
      </c>
      <c r="HF346" t="s">
        <v>3</v>
      </c>
      <c r="HM346" t="s">
        <v>3</v>
      </c>
      <c r="HN346" t="s">
        <v>3</v>
      </c>
      <c r="HO346" t="s">
        <v>3</v>
      </c>
      <c r="HP346" t="s">
        <v>3</v>
      </c>
      <c r="HQ346" t="s">
        <v>3</v>
      </c>
      <c r="HS346">
        <v>0</v>
      </c>
      <c r="IK346">
        <v>0</v>
      </c>
    </row>
    <row r="347" spans="1:255" x14ac:dyDescent="0.2">
      <c r="A347" s="2">
        <v>18</v>
      </c>
      <c r="B347" s="2">
        <v>1</v>
      </c>
      <c r="C347" s="2">
        <v>277</v>
      </c>
      <c r="D347" s="2"/>
      <c r="E347" s="2" t="s">
        <v>249</v>
      </c>
      <c r="F347" s="2" t="s">
        <v>250</v>
      </c>
      <c r="G347" s="2" t="s">
        <v>251</v>
      </c>
      <c r="H347" s="2" t="s">
        <v>49</v>
      </c>
      <c r="I347" s="2">
        <f>I343*J347</f>
        <v>18</v>
      </c>
      <c r="J347" s="2">
        <v>85.714285714285722</v>
      </c>
      <c r="K347" s="2">
        <v>85.714286000000001</v>
      </c>
      <c r="L347" s="2"/>
      <c r="M347" s="2"/>
      <c r="N347" s="2"/>
      <c r="O347" s="2">
        <f t="shared" si="228"/>
        <v>2482.7399999999998</v>
      </c>
      <c r="P347" s="2">
        <f t="shared" si="229"/>
        <v>2482.7399999999998</v>
      </c>
      <c r="Q347" s="2">
        <f>(ROUND((ROUND(((ET347)*AV347*I347),2)*BB347),2)+ROUND((ROUND(((AE347-(EU347))*AV347*I347),2)*BS347),2))</f>
        <v>0</v>
      </c>
      <c r="R347" s="2">
        <f t="shared" si="230"/>
        <v>0</v>
      </c>
      <c r="S347" s="2">
        <f t="shared" si="231"/>
        <v>0</v>
      </c>
      <c r="T347" s="2">
        <f t="shared" si="232"/>
        <v>0</v>
      </c>
      <c r="U347" s="2">
        <f t="shared" si="233"/>
        <v>0</v>
      </c>
      <c r="V347" s="2">
        <f t="shared" si="234"/>
        <v>0</v>
      </c>
      <c r="W347" s="2">
        <f t="shared" si="235"/>
        <v>0</v>
      </c>
      <c r="X347" s="2">
        <f t="shared" si="236"/>
        <v>0</v>
      </c>
      <c r="Y347" s="2">
        <f t="shared" si="237"/>
        <v>0</v>
      </c>
      <c r="Z347" s="2"/>
      <c r="AA347" s="2">
        <v>59209203</v>
      </c>
      <c r="AB347" s="2">
        <f t="shared" si="238"/>
        <v>137.93</v>
      </c>
      <c r="AC347" s="2">
        <f t="shared" si="239"/>
        <v>137.93</v>
      </c>
      <c r="AD347" s="2">
        <f>ROUND((((ET347)-(EU347))+AE347),6)</f>
        <v>0</v>
      </c>
      <c r="AE347" s="2">
        <f t="shared" si="260"/>
        <v>0</v>
      </c>
      <c r="AF347" s="2">
        <f t="shared" si="260"/>
        <v>0</v>
      </c>
      <c r="AG347" s="2">
        <f t="shared" si="240"/>
        <v>0</v>
      </c>
      <c r="AH347" s="2">
        <f t="shared" si="261"/>
        <v>0</v>
      </c>
      <c r="AI347" s="2">
        <f t="shared" si="261"/>
        <v>0</v>
      </c>
      <c r="AJ347" s="2">
        <f t="shared" si="241"/>
        <v>0</v>
      </c>
      <c r="AK347" s="2">
        <v>137.92999999999998</v>
      </c>
      <c r="AL347" s="2">
        <v>137.92999999999998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109</v>
      </c>
      <c r="AU347" s="2">
        <v>61</v>
      </c>
      <c r="AV347" s="2">
        <v>1</v>
      </c>
      <c r="AW347" s="2">
        <v>1</v>
      </c>
      <c r="AX347" s="2"/>
      <c r="AY347" s="2"/>
      <c r="AZ347" s="2">
        <v>1</v>
      </c>
      <c r="BA347" s="2">
        <v>1</v>
      </c>
      <c r="BB347" s="2">
        <v>1</v>
      </c>
      <c r="BC347" s="2">
        <v>1</v>
      </c>
      <c r="BD347" s="2" t="s">
        <v>3</v>
      </c>
      <c r="BE347" s="2" t="s">
        <v>3</v>
      </c>
      <c r="BF347" s="2" t="s">
        <v>3</v>
      </c>
      <c r="BG347" s="2" t="s">
        <v>3</v>
      </c>
      <c r="BH347" s="2">
        <v>3</v>
      </c>
      <c r="BI347" s="2">
        <v>1</v>
      </c>
      <c r="BJ347" s="2" t="s">
        <v>3</v>
      </c>
      <c r="BK347" s="2"/>
      <c r="BL347" s="2"/>
      <c r="BM347" s="2">
        <v>21</v>
      </c>
      <c r="BN347" s="2">
        <v>0</v>
      </c>
      <c r="BO347" s="2" t="s">
        <v>3</v>
      </c>
      <c r="BP347" s="2">
        <v>0</v>
      </c>
      <c r="BQ347" s="2">
        <v>30</v>
      </c>
      <c r="BR347" s="2">
        <v>0</v>
      </c>
      <c r="BS347" s="2">
        <v>1</v>
      </c>
      <c r="BT347" s="2">
        <v>1</v>
      </c>
      <c r="BU347" s="2">
        <v>1</v>
      </c>
      <c r="BV347" s="2">
        <v>1</v>
      </c>
      <c r="BW347" s="2">
        <v>1</v>
      </c>
      <c r="BX347" s="2">
        <v>1</v>
      </c>
      <c r="BY347" s="2" t="s">
        <v>3</v>
      </c>
      <c r="BZ347" s="2">
        <v>109</v>
      </c>
      <c r="CA347" s="2">
        <v>61</v>
      </c>
      <c r="CB347" s="2" t="s">
        <v>3</v>
      </c>
      <c r="CC347" s="2"/>
      <c r="CD347" s="2"/>
      <c r="CE347" s="2">
        <v>30</v>
      </c>
      <c r="CF347" s="2">
        <v>0</v>
      </c>
      <c r="CG347" s="2">
        <v>0</v>
      </c>
      <c r="CH347" s="2"/>
      <c r="CI347" s="2"/>
      <c r="CJ347" s="2"/>
      <c r="CK347" s="2"/>
      <c r="CL347" s="2"/>
      <c r="CM347" s="2">
        <v>0</v>
      </c>
      <c r="CN347" s="2" t="s">
        <v>3</v>
      </c>
      <c r="CO347" s="2">
        <v>0</v>
      </c>
      <c r="CP347" s="2">
        <f t="shared" si="242"/>
        <v>2482.7399999999998</v>
      </c>
      <c r="CQ347" s="2">
        <f t="shared" si="243"/>
        <v>137.93</v>
      </c>
      <c r="CR347" s="2">
        <f>(ROUND((ROUND(((ET347)*AV347*1),2)*BB347),2)+ROUND((ROUND(((AE347-(EU347))*AV347*1),2)*BS347),2))</f>
        <v>0</v>
      </c>
      <c r="CS347" s="2">
        <f t="shared" si="244"/>
        <v>0</v>
      </c>
      <c r="CT347" s="2">
        <f t="shared" si="245"/>
        <v>0</v>
      </c>
      <c r="CU347" s="2">
        <f t="shared" si="246"/>
        <v>0</v>
      </c>
      <c r="CV347" s="2">
        <f t="shared" si="247"/>
        <v>0</v>
      </c>
      <c r="CW347" s="2">
        <f t="shared" si="248"/>
        <v>0</v>
      </c>
      <c r="CX347" s="2">
        <f t="shared" si="249"/>
        <v>0</v>
      </c>
      <c r="CY347" s="2">
        <f t="shared" si="250"/>
        <v>0</v>
      </c>
      <c r="CZ347" s="2">
        <f t="shared" si="251"/>
        <v>0</v>
      </c>
      <c r="DA347" s="2"/>
      <c r="DB347" s="2"/>
      <c r="DC347" s="2" t="s">
        <v>3</v>
      </c>
      <c r="DD347" s="2" t="s">
        <v>3</v>
      </c>
      <c r="DE347" s="2" t="s">
        <v>3</v>
      </c>
      <c r="DF347" s="2" t="s">
        <v>3</v>
      </c>
      <c r="DG347" s="2" t="s">
        <v>3</v>
      </c>
      <c r="DH347" s="2" t="s">
        <v>3</v>
      </c>
      <c r="DI347" s="2" t="s">
        <v>3</v>
      </c>
      <c r="DJ347" s="2" t="s">
        <v>3</v>
      </c>
      <c r="DK347" s="2" t="s">
        <v>3</v>
      </c>
      <c r="DL347" s="2" t="s">
        <v>3</v>
      </c>
      <c r="DM347" s="2" t="s">
        <v>3</v>
      </c>
      <c r="DN347" s="2">
        <v>0</v>
      </c>
      <c r="DO347" s="2">
        <v>0</v>
      </c>
      <c r="DP347" s="2">
        <v>1</v>
      </c>
      <c r="DQ347" s="2">
        <v>1</v>
      </c>
      <c r="DR347" s="2"/>
      <c r="DS347" s="2"/>
      <c r="DT347" s="2"/>
      <c r="DU347" s="2">
        <v>1010</v>
      </c>
      <c r="DV347" s="2" t="s">
        <v>49</v>
      </c>
      <c r="DW347" s="2" t="s">
        <v>49</v>
      </c>
      <c r="DX347" s="2">
        <v>1</v>
      </c>
      <c r="DY347" s="2"/>
      <c r="DZ347" s="2" t="s">
        <v>3</v>
      </c>
      <c r="EA347" s="2" t="s">
        <v>3</v>
      </c>
      <c r="EB347" s="2" t="s">
        <v>3</v>
      </c>
      <c r="EC347" s="2" t="s">
        <v>3</v>
      </c>
      <c r="ED347" s="2"/>
      <c r="EE347" s="2">
        <v>58807897</v>
      </c>
      <c r="EF347" s="2">
        <v>30</v>
      </c>
      <c r="EG347" s="2" t="s">
        <v>29</v>
      </c>
      <c r="EH347" s="2">
        <v>0</v>
      </c>
      <c r="EI347" s="2" t="s">
        <v>3</v>
      </c>
      <c r="EJ347" s="2">
        <v>1</v>
      </c>
      <c r="EK347" s="2">
        <v>21</v>
      </c>
      <c r="EL347" s="2" t="s">
        <v>30</v>
      </c>
      <c r="EM347" s="2" t="s">
        <v>31</v>
      </c>
      <c r="EN347" s="2"/>
      <c r="EO347" s="2" t="s">
        <v>3</v>
      </c>
      <c r="EP347" s="2"/>
      <c r="EQ347" s="2">
        <v>0</v>
      </c>
      <c r="ER347" s="2">
        <v>0</v>
      </c>
      <c r="ES347" s="2">
        <v>137.92999999999998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>
        <v>0</v>
      </c>
      <c r="FR347" s="2">
        <v>0</v>
      </c>
      <c r="FS347" s="2">
        <v>0</v>
      </c>
      <c r="FT347" s="2"/>
      <c r="FU347" s="2"/>
      <c r="FV347" s="2"/>
      <c r="FW347" s="2"/>
      <c r="FX347" s="2">
        <v>109</v>
      </c>
      <c r="FY347" s="2">
        <v>61</v>
      </c>
      <c r="FZ347" s="2"/>
      <c r="GA347" s="2" t="s">
        <v>252</v>
      </c>
      <c r="GB347" s="2"/>
      <c r="GC347" s="2"/>
      <c r="GD347" s="2">
        <v>1</v>
      </c>
      <c r="GE347" s="2"/>
      <c r="GF347" s="2">
        <v>-886074223</v>
      </c>
      <c r="GG347" s="2">
        <v>2</v>
      </c>
      <c r="GH347" s="2">
        <v>4</v>
      </c>
      <c r="GI347" s="2">
        <v>0</v>
      </c>
      <c r="GJ347" s="2">
        <v>0</v>
      </c>
      <c r="GK347" s="2">
        <v>0</v>
      </c>
      <c r="GL347" s="2">
        <f t="shared" si="252"/>
        <v>0</v>
      </c>
      <c r="GM347" s="2">
        <f t="shared" si="253"/>
        <v>2482.7399999999998</v>
      </c>
      <c r="GN347" s="2">
        <f t="shared" si="254"/>
        <v>2482.7399999999998</v>
      </c>
      <c r="GO347" s="2">
        <f t="shared" si="255"/>
        <v>0</v>
      </c>
      <c r="GP347" s="2">
        <f t="shared" si="256"/>
        <v>0</v>
      </c>
      <c r="GQ347" s="2"/>
      <c r="GR347" s="2">
        <v>0</v>
      </c>
      <c r="GS347" s="2">
        <v>2</v>
      </c>
      <c r="GT347" s="2">
        <v>0</v>
      </c>
      <c r="GU347" s="2" t="s">
        <v>3</v>
      </c>
      <c r="GV347" s="2">
        <f t="shared" si="257"/>
        <v>0</v>
      </c>
      <c r="GW347" s="2">
        <v>1</v>
      </c>
      <c r="GX347" s="2">
        <f t="shared" si="258"/>
        <v>0</v>
      </c>
      <c r="GY347" s="2"/>
      <c r="GZ347" s="2"/>
      <c r="HA347" s="2">
        <v>0</v>
      </c>
      <c r="HB347" s="2">
        <v>0</v>
      </c>
      <c r="HC347" s="2">
        <f t="shared" si="259"/>
        <v>0</v>
      </c>
      <c r="HD347" s="2"/>
      <c r="HE347" s="2" t="s">
        <v>253</v>
      </c>
      <c r="HF347" s="2" t="s">
        <v>38</v>
      </c>
      <c r="HG347" s="2"/>
      <c r="HH347" s="2"/>
      <c r="HI347" s="2"/>
      <c r="HJ347" s="2"/>
      <c r="HK347" s="2"/>
      <c r="HL347" s="2"/>
      <c r="HM347" s="2" t="s">
        <v>3</v>
      </c>
      <c r="HN347" s="2" t="s">
        <v>3</v>
      </c>
      <c r="HO347" s="2" t="s">
        <v>3</v>
      </c>
      <c r="HP347" s="2" t="s">
        <v>3</v>
      </c>
      <c r="HQ347" s="2" t="s">
        <v>3</v>
      </c>
      <c r="HR347" s="2"/>
      <c r="HS347" s="2">
        <v>0</v>
      </c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>
        <v>0</v>
      </c>
      <c r="IL347" s="2"/>
      <c r="IM347" s="2"/>
      <c r="IN347" s="2"/>
      <c r="IO347" s="2"/>
      <c r="IP347" s="2"/>
      <c r="IQ347" s="2"/>
      <c r="IR347" s="2"/>
      <c r="IS347" s="2"/>
      <c r="IT347" s="2"/>
      <c r="IU347" s="2"/>
    </row>
    <row r="348" spans="1:255" x14ac:dyDescent="0.2">
      <c r="A348">
        <v>18</v>
      </c>
      <c r="B348">
        <v>1</v>
      </c>
      <c r="C348">
        <v>286</v>
      </c>
      <c r="E348" t="s">
        <v>249</v>
      </c>
      <c r="F348" t="s">
        <v>250</v>
      </c>
      <c r="G348" t="s">
        <v>251</v>
      </c>
      <c r="H348" t="s">
        <v>49</v>
      </c>
      <c r="I348">
        <f>I344*J348</f>
        <v>18</v>
      </c>
      <c r="J348">
        <v>85.714285714285722</v>
      </c>
      <c r="K348">
        <v>85.714286000000001</v>
      </c>
      <c r="O348">
        <f t="shared" si="228"/>
        <v>24529.47</v>
      </c>
      <c r="P348">
        <f t="shared" si="229"/>
        <v>24529.47</v>
      </c>
      <c r="Q348">
        <f>(ROUND((ROUND(((ET348)*AV348*I348),2)*BB348),2)+ROUND((ROUND(((AE348-(EU348))*AV348*I348),2)*BS348),2))</f>
        <v>0</v>
      </c>
      <c r="R348">
        <f t="shared" si="230"/>
        <v>0</v>
      </c>
      <c r="S348">
        <f t="shared" si="231"/>
        <v>0</v>
      </c>
      <c r="T348">
        <f t="shared" si="232"/>
        <v>0</v>
      </c>
      <c r="U348">
        <f t="shared" si="233"/>
        <v>0</v>
      </c>
      <c r="V348">
        <f t="shared" si="234"/>
        <v>0</v>
      </c>
      <c r="W348">
        <f t="shared" si="235"/>
        <v>0</v>
      </c>
      <c r="X348">
        <f t="shared" si="236"/>
        <v>0</v>
      </c>
      <c r="Y348">
        <f t="shared" si="237"/>
        <v>0</v>
      </c>
      <c r="AA348">
        <v>59209200</v>
      </c>
      <c r="AB348">
        <f t="shared" si="238"/>
        <v>137.93</v>
      </c>
      <c r="AC348">
        <f t="shared" si="239"/>
        <v>137.93</v>
      </c>
      <c r="AD348">
        <f>ROUND((((ET348)-(EU348))+AE348),6)</f>
        <v>0</v>
      </c>
      <c r="AE348">
        <f t="shared" si="260"/>
        <v>0</v>
      </c>
      <c r="AF348">
        <f t="shared" si="260"/>
        <v>0</v>
      </c>
      <c r="AG348">
        <f t="shared" si="240"/>
        <v>0</v>
      </c>
      <c r="AH348">
        <f t="shared" si="261"/>
        <v>0</v>
      </c>
      <c r="AI348">
        <f t="shared" si="261"/>
        <v>0</v>
      </c>
      <c r="AJ348">
        <f t="shared" si="241"/>
        <v>0</v>
      </c>
      <c r="AK348">
        <v>137.92999999999998</v>
      </c>
      <c r="AL348">
        <v>137.92999999999998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109</v>
      </c>
      <c r="AU348">
        <v>61</v>
      </c>
      <c r="AV348">
        <v>1</v>
      </c>
      <c r="AW348">
        <v>1</v>
      </c>
      <c r="AZ348">
        <v>1</v>
      </c>
      <c r="BA348">
        <v>1</v>
      </c>
      <c r="BB348">
        <v>1</v>
      </c>
      <c r="BC348">
        <v>9.8800000000000008</v>
      </c>
      <c r="BD348" t="s">
        <v>3</v>
      </c>
      <c r="BE348" t="s">
        <v>3</v>
      </c>
      <c r="BF348" t="s">
        <v>3</v>
      </c>
      <c r="BG348" t="s">
        <v>3</v>
      </c>
      <c r="BH348">
        <v>3</v>
      </c>
      <c r="BI348">
        <v>1</v>
      </c>
      <c r="BJ348" t="s">
        <v>3</v>
      </c>
      <c r="BM348">
        <v>21</v>
      </c>
      <c r="BN348">
        <v>0</v>
      </c>
      <c r="BO348" t="s">
        <v>3</v>
      </c>
      <c r="BP348">
        <v>0</v>
      </c>
      <c r="BQ348">
        <v>30</v>
      </c>
      <c r="BR348">
        <v>0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 t="s">
        <v>3</v>
      </c>
      <c r="BZ348">
        <v>109</v>
      </c>
      <c r="CA348">
        <v>61</v>
      </c>
      <c r="CB348" t="s">
        <v>3</v>
      </c>
      <c r="CE348">
        <v>30</v>
      </c>
      <c r="CF348">
        <v>0</v>
      </c>
      <c r="CG348">
        <v>0</v>
      </c>
      <c r="CM348">
        <v>0</v>
      </c>
      <c r="CN348" t="s">
        <v>3</v>
      </c>
      <c r="CO348">
        <v>0</v>
      </c>
      <c r="CP348">
        <f t="shared" si="242"/>
        <v>24529.47</v>
      </c>
      <c r="CQ348">
        <f t="shared" si="243"/>
        <v>1362.75</v>
      </c>
      <c r="CR348">
        <f>(ROUND((ROUND(((ET348)*AV348*1),2)*BB348),2)+ROUND((ROUND(((AE348-(EU348))*AV348*1),2)*BS348),2))</f>
        <v>0</v>
      </c>
      <c r="CS348">
        <f t="shared" si="244"/>
        <v>0</v>
      </c>
      <c r="CT348">
        <f t="shared" si="245"/>
        <v>0</v>
      </c>
      <c r="CU348">
        <f t="shared" si="246"/>
        <v>0</v>
      </c>
      <c r="CV348">
        <f t="shared" si="247"/>
        <v>0</v>
      </c>
      <c r="CW348">
        <f t="shared" si="248"/>
        <v>0</v>
      </c>
      <c r="CX348">
        <f t="shared" si="249"/>
        <v>0</v>
      </c>
      <c r="CY348">
        <f t="shared" si="250"/>
        <v>0</v>
      </c>
      <c r="CZ348">
        <f t="shared" si="251"/>
        <v>0</v>
      </c>
      <c r="DC348" t="s">
        <v>3</v>
      </c>
      <c r="DD348" t="s">
        <v>3</v>
      </c>
      <c r="DE348" t="s">
        <v>3</v>
      </c>
      <c r="DF348" t="s">
        <v>3</v>
      </c>
      <c r="DG348" t="s">
        <v>3</v>
      </c>
      <c r="DH348" t="s">
        <v>3</v>
      </c>
      <c r="DI348" t="s">
        <v>3</v>
      </c>
      <c r="DJ348" t="s">
        <v>3</v>
      </c>
      <c r="DK348" t="s">
        <v>3</v>
      </c>
      <c r="DL348" t="s">
        <v>3</v>
      </c>
      <c r="DM348" t="s">
        <v>3</v>
      </c>
      <c r="DN348">
        <v>0</v>
      </c>
      <c r="DO348">
        <v>0</v>
      </c>
      <c r="DP348">
        <v>1</v>
      </c>
      <c r="DQ348">
        <v>1</v>
      </c>
      <c r="DU348">
        <v>1010</v>
      </c>
      <c r="DV348" t="s">
        <v>49</v>
      </c>
      <c r="DW348" t="s">
        <v>49</v>
      </c>
      <c r="DX348">
        <v>1</v>
      </c>
      <c r="DZ348" t="s">
        <v>3</v>
      </c>
      <c r="EA348" t="s">
        <v>3</v>
      </c>
      <c r="EB348" t="s">
        <v>3</v>
      </c>
      <c r="EC348" t="s">
        <v>3</v>
      </c>
      <c r="EE348">
        <v>58807897</v>
      </c>
      <c r="EF348">
        <v>30</v>
      </c>
      <c r="EG348" t="s">
        <v>29</v>
      </c>
      <c r="EH348">
        <v>0</v>
      </c>
      <c r="EI348" t="s">
        <v>3</v>
      </c>
      <c r="EJ348">
        <v>1</v>
      </c>
      <c r="EK348">
        <v>21</v>
      </c>
      <c r="EL348" t="s">
        <v>30</v>
      </c>
      <c r="EM348" t="s">
        <v>31</v>
      </c>
      <c r="EO348" t="s">
        <v>3</v>
      </c>
      <c r="EQ348">
        <v>0</v>
      </c>
      <c r="ER348">
        <v>137.92999999999998</v>
      </c>
      <c r="ES348">
        <v>137.92999999999998</v>
      </c>
      <c r="ET348">
        <v>0</v>
      </c>
      <c r="EU348">
        <v>0</v>
      </c>
      <c r="EV348">
        <v>0</v>
      </c>
      <c r="EW348">
        <v>0</v>
      </c>
      <c r="EX348">
        <v>0</v>
      </c>
      <c r="EZ348">
        <v>5</v>
      </c>
      <c r="FC348">
        <v>1</v>
      </c>
      <c r="FD348">
        <v>18</v>
      </c>
      <c r="FF348">
        <v>1603.3</v>
      </c>
      <c r="FQ348">
        <v>0</v>
      </c>
      <c r="FR348">
        <v>0</v>
      </c>
      <c r="FS348">
        <v>0</v>
      </c>
      <c r="FX348">
        <v>109</v>
      </c>
      <c r="FY348">
        <v>61</v>
      </c>
      <c r="GA348" t="s">
        <v>252</v>
      </c>
      <c r="GD348">
        <v>1</v>
      </c>
      <c r="GF348">
        <v>-886074223</v>
      </c>
      <c r="GG348">
        <v>2</v>
      </c>
      <c r="GH348">
        <v>3</v>
      </c>
      <c r="GI348">
        <v>5</v>
      </c>
      <c r="GJ348">
        <v>0</v>
      </c>
      <c r="GK348">
        <v>0</v>
      </c>
      <c r="GL348">
        <f t="shared" si="252"/>
        <v>0</v>
      </c>
      <c r="GM348">
        <f t="shared" si="253"/>
        <v>24529.47</v>
      </c>
      <c r="GN348">
        <f t="shared" si="254"/>
        <v>24529.47</v>
      </c>
      <c r="GO348">
        <f t="shared" si="255"/>
        <v>0</v>
      </c>
      <c r="GP348">
        <f t="shared" si="256"/>
        <v>0</v>
      </c>
      <c r="GR348">
        <v>1</v>
      </c>
      <c r="GS348">
        <v>1</v>
      </c>
      <c r="GT348">
        <v>0</v>
      </c>
      <c r="GU348" t="s">
        <v>3</v>
      </c>
      <c r="GV348">
        <f t="shared" si="257"/>
        <v>0</v>
      </c>
      <c r="GW348">
        <v>1</v>
      </c>
      <c r="GX348">
        <f t="shared" si="258"/>
        <v>0</v>
      </c>
      <c r="HA348">
        <v>0</v>
      </c>
      <c r="HB348">
        <v>0</v>
      </c>
      <c r="HC348">
        <f t="shared" si="259"/>
        <v>0</v>
      </c>
      <c r="HE348" t="s">
        <v>253</v>
      </c>
      <c r="HF348" t="s">
        <v>38</v>
      </c>
      <c r="HM348" t="s">
        <v>3</v>
      </c>
      <c r="HN348" t="s">
        <v>3</v>
      </c>
      <c r="HO348" t="s">
        <v>3</v>
      </c>
      <c r="HP348" t="s">
        <v>3</v>
      </c>
      <c r="HQ348" t="s">
        <v>3</v>
      </c>
      <c r="HS348">
        <v>0</v>
      </c>
      <c r="IK348">
        <v>0</v>
      </c>
    </row>
    <row r="349" spans="1:255" x14ac:dyDescent="0.2">
      <c r="A349" s="2">
        <v>17</v>
      </c>
      <c r="B349" s="2">
        <v>1</v>
      </c>
      <c r="C349" s="2">
        <f>ROW(SmtRes!A297)</f>
        <v>297</v>
      </c>
      <c r="D349" s="2">
        <f>ROW(EtalonRes!A298)</f>
        <v>298</v>
      </c>
      <c r="E349" s="2" t="s">
        <v>254</v>
      </c>
      <c r="F349" s="2" t="s">
        <v>255</v>
      </c>
      <c r="G349" s="2" t="s">
        <v>256</v>
      </c>
      <c r="H349" s="2" t="s">
        <v>25</v>
      </c>
      <c r="I349" s="2">
        <f>ROUND(ROUND(78/100,4),9)</f>
        <v>0.78</v>
      </c>
      <c r="J349" s="2">
        <v>0</v>
      </c>
      <c r="K349" s="2">
        <f>ROUND(ROUND(78/100,4),9)</f>
        <v>0.78</v>
      </c>
      <c r="L349" s="2"/>
      <c r="M349" s="2"/>
      <c r="N349" s="2"/>
      <c r="O349" s="2">
        <f t="shared" si="228"/>
        <v>2414.0100000000002</v>
      </c>
      <c r="P349" s="2">
        <f t="shared" si="229"/>
        <v>9.2100000000000009</v>
      </c>
      <c r="Q349" s="2">
        <f>(ROUND((ROUND(((((ET349*1.25)*1.1))*AV349*I349),2)*BB349),2)+ROUND((ROUND(((AE349-(((EU349*1.25)*1.1)))*AV349*I349),2)*BS349),2))</f>
        <v>42.01</v>
      </c>
      <c r="R349" s="2">
        <f t="shared" si="230"/>
        <v>3.72</v>
      </c>
      <c r="S349" s="2">
        <f t="shared" si="231"/>
        <v>2362.79</v>
      </c>
      <c r="T349" s="2">
        <f t="shared" si="232"/>
        <v>0</v>
      </c>
      <c r="U349" s="2">
        <f t="shared" si="233"/>
        <v>184.083636165</v>
      </c>
      <c r="V349" s="2">
        <f t="shared" si="234"/>
        <v>0</v>
      </c>
      <c r="W349" s="2">
        <f t="shared" si="235"/>
        <v>0</v>
      </c>
      <c r="X349" s="2">
        <f t="shared" si="236"/>
        <v>2579.5</v>
      </c>
      <c r="Y349" s="2">
        <f t="shared" si="237"/>
        <v>1443.57</v>
      </c>
      <c r="Z349" s="2"/>
      <c r="AA349" s="2">
        <v>59209203</v>
      </c>
      <c r="AB349" s="2">
        <f t="shared" si="238"/>
        <v>2901.2878000000001</v>
      </c>
      <c r="AC349" s="2">
        <f t="shared" si="239"/>
        <v>11.81</v>
      </c>
      <c r="AD349" s="2">
        <f>ROUND((((((ET349*1.25)*1.1))-(((EU349*1.25)*1.1)))+AE349),6)</f>
        <v>50.47625</v>
      </c>
      <c r="AE349" s="2">
        <f>ROUND((((EU349*1.25)*1.1)),6)</f>
        <v>4.46875</v>
      </c>
      <c r="AF349" s="2">
        <f>ROUND((((EV349*1.15)*1.1)),6)</f>
        <v>2839.00155</v>
      </c>
      <c r="AG349" s="2">
        <f t="shared" si="240"/>
        <v>0</v>
      </c>
      <c r="AH349" s="2">
        <f>(((EW349*1.15)*1.1))</f>
        <v>221.18525</v>
      </c>
      <c r="AI349" s="2">
        <f>(((EX349*1.25)*1.1))</f>
        <v>0</v>
      </c>
      <c r="AJ349" s="2">
        <f t="shared" si="241"/>
        <v>0</v>
      </c>
      <c r="AK349" s="2">
        <v>2292.79</v>
      </c>
      <c r="AL349" s="2">
        <v>11.81</v>
      </c>
      <c r="AM349" s="2">
        <v>36.71</v>
      </c>
      <c r="AN349" s="2">
        <v>3.25</v>
      </c>
      <c r="AO349" s="2">
        <v>2244.27</v>
      </c>
      <c r="AP349" s="2">
        <v>0</v>
      </c>
      <c r="AQ349" s="2">
        <v>174.85</v>
      </c>
      <c r="AR349" s="2">
        <v>0</v>
      </c>
      <c r="AS349" s="2">
        <v>0</v>
      </c>
      <c r="AT349" s="2">
        <v>109</v>
      </c>
      <c r="AU349" s="2">
        <v>61</v>
      </c>
      <c r="AV349" s="2">
        <v>1.0669999999999999</v>
      </c>
      <c r="AW349" s="2">
        <v>1</v>
      </c>
      <c r="AX349" s="2"/>
      <c r="AY349" s="2"/>
      <c r="AZ349" s="2">
        <v>1</v>
      </c>
      <c r="BA349" s="2">
        <v>1</v>
      </c>
      <c r="BB349" s="2">
        <v>1</v>
      </c>
      <c r="BC349" s="2">
        <v>1</v>
      </c>
      <c r="BD349" s="2" t="s">
        <v>3</v>
      </c>
      <c r="BE349" s="2" t="s">
        <v>3</v>
      </c>
      <c r="BF349" s="2" t="s">
        <v>3</v>
      </c>
      <c r="BG349" s="2" t="s">
        <v>3</v>
      </c>
      <c r="BH349" s="2">
        <v>0</v>
      </c>
      <c r="BI349" s="2">
        <v>1</v>
      </c>
      <c r="BJ349" s="2" t="s">
        <v>257</v>
      </c>
      <c r="BK349" s="2"/>
      <c r="BL349" s="2"/>
      <c r="BM349" s="2">
        <v>21</v>
      </c>
      <c r="BN349" s="2">
        <v>58807811</v>
      </c>
      <c r="BO349" s="2" t="s">
        <v>255</v>
      </c>
      <c r="BP349" s="2">
        <v>1</v>
      </c>
      <c r="BQ349" s="2">
        <v>30</v>
      </c>
      <c r="BR349" s="2">
        <v>0</v>
      </c>
      <c r="BS349" s="2">
        <v>1</v>
      </c>
      <c r="BT349" s="2">
        <v>1</v>
      </c>
      <c r="BU349" s="2">
        <v>1</v>
      </c>
      <c r="BV349" s="2">
        <v>1</v>
      </c>
      <c r="BW349" s="2">
        <v>1</v>
      </c>
      <c r="BX349" s="2">
        <v>1</v>
      </c>
      <c r="BY349" s="2" t="s">
        <v>3</v>
      </c>
      <c r="BZ349" s="2">
        <v>109</v>
      </c>
      <c r="CA349" s="2">
        <v>61</v>
      </c>
      <c r="CB349" s="2" t="s">
        <v>3</v>
      </c>
      <c r="CC349" s="2"/>
      <c r="CD349" s="2"/>
      <c r="CE349" s="2">
        <v>30</v>
      </c>
      <c r="CF349" s="2">
        <v>0</v>
      </c>
      <c r="CG349" s="2">
        <v>0</v>
      </c>
      <c r="CH349" s="2"/>
      <c r="CI349" s="2"/>
      <c r="CJ349" s="2"/>
      <c r="CK349" s="2"/>
      <c r="CL349" s="2"/>
      <c r="CM349" s="2">
        <v>0</v>
      </c>
      <c r="CN349" s="2" t="s">
        <v>865</v>
      </c>
      <c r="CO349" s="2">
        <v>0</v>
      </c>
      <c r="CP349" s="2">
        <f t="shared" si="242"/>
        <v>2414.0099999999998</v>
      </c>
      <c r="CQ349" s="2">
        <f t="shared" si="243"/>
        <v>11.81</v>
      </c>
      <c r="CR349" s="2">
        <f>(ROUND((ROUND(((((ET349*1.25)*1.1))*AV349*1),2)*BB349),2)+ROUND((ROUND(((AE349-(((EU349*1.25)*1.1)))*AV349*1),2)*BS349),2))</f>
        <v>53.86</v>
      </c>
      <c r="CS349" s="2">
        <f t="shared" si="244"/>
        <v>4.7699999999999996</v>
      </c>
      <c r="CT349" s="2">
        <f t="shared" si="245"/>
        <v>3029.21</v>
      </c>
      <c r="CU349" s="2">
        <f t="shared" si="246"/>
        <v>0</v>
      </c>
      <c r="CV349" s="2">
        <f t="shared" si="247"/>
        <v>236.00466175</v>
      </c>
      <c r="CW349" s="2">
        <f t="shared" si="248"/>
        <v>0</v>
      </c>
      <c r="CX349" s="2">
        <f t="shared" si="249"/>
        <v>0</v>
      </c>
      <c r="CY349" s="2">
        <f t="shared" si="250"/>
        <v>2579.4958999999999</v>
      </c>
      <c r="CZ349" s="2">
        <f t="shared" si="251"/>
        <v>1443.5710999999999</v>
      </c>
      <c r="DA349" s="2"/>
      <c r="DB349" s="2">
        <v>65</v>
      </c>
      <c r="DC349" s="2" t="s">
        <v>3</v>
      </c>
      <c r="DD349" s="2" t="s">
        <v>3</v>
      </c>
      <c r="DE349" s="2" t="s">
        <v>27</v>
      </c>
      <c r="DF349" s="2" t="s">
        <v>27</v>
      </c>
      <c r="DG349" s="2" t="s">
        <v>28</v>
      </c>
      <c r="DH349" s="2" t="s">
        <v>3</v>
      </c>
      <c r="DI349" s="2" t="s">
        <v>28</v>
      </c>
      <c r="DJ349" s="2" t="s">
        <v>27</v>
      </c>
      <c r="DK349" s="2" t="s">
        <v>3</v>
      </c>
      <c r="DL349" s="2" t="s">
        <v>3</v>
      </c>
      <c r="DM349" s="2" t="s">
        <v>3</v>
      </c>
      <c r="DN349" s="2">
        <v>0</v>
      </c>
      <c r="DO349" s="2">
        <v>0</v>
      </c>
      <c r="DP349" s="2">
        <v>1</v>
      </c>
      <c r="DQ349" s="2">
        <v>1</v>
      </c>
      <c r="DR349" s="2"/>
      <c r="DS349" s="2"/>
      <c r="DT349" s="2"/>
      <c r="DU349" s="2">
        <v>1003</v>
      </c>
      <c r="DV349" s="2" t="s">
        <v>25</v>
      </c>
      <c r="DW349" s="2" t="s">
        <v>25</v>
      </c>
      <c r="DX349" s="2">
        <v>100</v>
      </c>
      <c r="DY349" s="2"/>
      <c r="DZ349" s="2" t="s">
        <v>3</v>
      </c>
      <c r="EA349" s="2" t="s">
        <v>3</v>
      </c>
      <c r="EB349" s="2" t="s">
        <v>3</v>
      </c>
      <c r="EC349" s="2" t="s">
        <v>3</v>
      </c>
      <c r="ED349" s="2"/>
      <c r="EE349" s="2">
        <v>58807897</v>
      </c>
      <c r="EF349" s="2">
        <v>30</v>
      </c>
      <c r="EG349" s="2" t="s">
        <v>29</v>
      </c>
      <c r="EH349" s="2">
        <v>0</v>
      </c>
      <c r="EI349" s="2" t="s">
        <v>3</v>
      </c>
      <c r="EJ349" s="2">
        <v>1</v>
      </c>
      <c r="EK349" s="2">
        <v>21</v>
      </c>
      <c r="EL349" s="2" t="s">
        <v>30</v>
      </c>
      <c r="EM349" s="2" t="s">
        <v>31</v>
      </c>
      <c r="EN349" s="2"/>
      <c r="EO349" s="2" t="s">
        <v>32</v>
      </c>
      <c r="EP349" s="2"/>
      <c r="EQ349" s="2">
        <v>0</v>
      </c>
      <c r="ER349" s="2">
        <v>2292.79</v>
      </c>
      <c r="ES349" s="2">
        <v>11.81</v>
      </c>
      <c r="ET349" s="2">
        <v>36.71</v>
      </c>
      <c r="EU349" s="2">
        <v>3.25</v>
      </c>
      <c r="EV349" s="2">
        <v>2244.27</v>
      </c>
      <c r="EW349" s="2">
        <v>174.85</v>
      </c>
      <c r="EX349" s="2">
        <v>0</v>
      </c>
      <c r="EY349" s="2">
        <v>0</v>
      </c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>
        <v>0</v>
      </c>
      <c r="FR349" s="2">
        <v>0</v>
      </c>
      <c r="FS349" s="2">
        <v>0</v>
      </c>
      <c r="FT349" s="2"/>
      <c r="FU349" s="2"/>
      <c r="FV349" s="2"/>
      <c r="FW349" s="2"/>
      <c r="FX349" s="2">
        <v>109</v>
      </c>
      <c r="FY349" s="2">
        <v>61</v>
      </c>
      <c r="FZ349" s="2"/>
      <c r="GA349" s="2" t="s">
        <v>3</v>
      </c>
      <c r="GB349" s="2"/>
      <c r="GC349" s="2"/>
      <c r="GD349" s="2">
        <v>1</v>
      </c>
      <c r="GE349" s="2"/>
      <c r="GF349" s="2">
        <v>-906914008</v>
      </c>
      <c r="GG349" s="2">
        <v>2</v>
      </c>
      <c r="GH349" s="2">
        <v>1</v>
      </c>
      <c r="GI349" s="2">
        <v>2</v>
      </c>
      <c r="GJ349" s="2">
        <v>0</v>
      </c>
      <c r="GK349" s="2">
        <v>0</v>
      </c>
      <c r="GL349" s="2">
        <f t="shared" si="252"/>
        <v>0</v>
      </c>
      <c r="GM349" s="2">
        <f t="shared" si="253"/>
        <v>6437.08</v>
      </c>
      <c r="GN349" s="2">
        <f t="shared" si="254"/>
        <v>6437.08</v>
      </c>
      <c r="GO349" s="2">
        <f t="shared" si="255"/>
        <v>0</v>
      </c>
      <c r="GP349" s="2">
        <f t="shared" si="256"/>
        <v>0</v>
      </c>
      <c r="GQ349" s="2"/>
      <c r="GR349" s="2">
        <v>0</v>
      </c>
      <c r="GS349" s="2">
        <v>3</v>
      </c>
      <c r="GT349" s="2">
        <v>0</v>
      </c>
      <c r="GU349" s="2" t="s">
        <v>3</v>
      </c>
      <c r="GV349" s="2">
        <f t="shared" si="257"/>
        <v>0</v>
      </c>
      <c r="GW349" s="2">
        <v>1</v>
      </c>
      <c r="GX349" s="2">
        <f t="shared" si="258"/>
        <v>0</v>
      </c>
      <c r="GY349" s="2"/>
      <c r="GZ349" s="2"/>
      <c r="HA349" s="2">
        <v>0</v>
      </c>
      <c r="HB349" s="2">
        <v>0</v>
      </c>
      <c r="HC349" s="2">
        <f t="shared" si="259"/>
        <v>0</v>
      </c>
      <c r="HD349" s="2"/>
      <c r="HE349" s="2" t="s">
        <v>3</v>
      </c>
      <c r="HF349" s="2" t="s">
        <v>3</v>
      </c>
      <c r="HG349" s="2"/>
      <c r="HH349" s="2"/>
      <c r="HI349" s="2"/>
      <c r="HJ349" s="2"/>
      <c r="HK349" s="2"/>
      <c r="HL349" s="2"/>
      <c r="HM349" s="2" t="s">
        <v>3</v>
      </c>
      <c r="HN349" s="2" t="s">
        <v>3</v>
      </c>
      <c r="HO349" s="2" t="s">
        <v>3</v>
      </c>
      <c r="HP349" s="2" t="s">
        <v>3</v>
      </c>
      <c r="HQ349" s="2" t="s">
        <v>3</v>
      </c>
      <c r="HR349" s="2"/>
      <c r="HS349" s="2">
        <v>0</v>
      </c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>
        <v>0</v>
      </c>
      <c r="IL349" s="2"/>
      <c r="IM349" s="2"/>
      <c r="IN349" s="2"/>
      <c r="IO349" s="2"/>
      <c r="IP349" s="2"/>
      <c r="IQ349" s="2"/>
      <c r="IR349" s="2"/>
      <c r="IS349" s="2"/>
      <c r="IT349" s="2"/>
      <c r="IU349" s="2"/>
    </row>
    <row r="350" spans="1:255" x14ac:dyDescent="0.2">
      <c r="A350">
        <v>17</v>
      </c>
      <c r="B350">
        <v>1</v>
      </c>
      <c r="C350">
        <f>ROW(SmtRes!A308)</f>
        <v>308</v>
      </c>
      <c r="D350">
        <f>ROW(EtalonRes!A306)</f>
        <v>306</v>
      </c>
      <c r="E350" t="s">
        <v>254</v>
      </c>
      <c r="F350" t="s">
        <v>255</v>
      </c>
      <c r="G350" t="s">
        <v>256</v>
      </c>
      <c r="H350" t="s">
        <v>25</v>
      </c>
      <c r="I350">
        <f>ROUND(ROUND(78/100,4),9)</f>
        <v>0.78</v>
      </c>
      <c r="J350">
        <v>0</v>
      </c>
      <c r="K350">
        <f>ROUND(ROUND(78/100,4),9)</f>
        <v>0.78</v>
      </c>
      <c r="O350">
        <f t="shared" si="228"/>
        <v>130563.89</v>
      </c>
      <c r="P350">
        <f t="shared" si="229"/>
        <v>75.34</v>
      </c>
      <c r="Q350">
        <f>(ROUND((ROUND(((((ET350*1.25)*1.1))*AV350*I350),2)*BB350),2)+ROUND((ROUND(((AE350-(((EU350*1.25)*1.1)))*AV350*I350),2)*BS350),2))</f>
        <v>558.73</v>
      </c>
      <c r="R350">
        <f t="shared" si="230"/>
        <v>204.56</v>
      </c>
      <c r="S350">
        <f t="shared" si="231"/>
        <v>129929.82</v>
      </c>
      <c r="T350">
        <f t="shared" si="232"/>
        <v>0</v>
      </c>
      <c r="U350">
        <f t="shared" si="233"/>
        <v>184.083636165</v>
      </c>
      <c r="V350">
        <f t="shared" si="234"/>
        <v>0</v>
      </c>
      <c r="W350">
        <f t="shared" si="235"/>
        <v>0</v>
      </c>
      <c r="X350">
        <f t="shared" si="236"/>
        <v>141846.47</v>
      </c>
      <c r="Y350">
        <f t="shared" si="237"/>
        <v>79381.97</v>
      </c>
      <c r="AA350">
        <v>59209200</v>
      </c>
      <c r="AB350">
        <f t="shared" si="238"/>
        <v>2901.2878000000001</v>
      </c>
      <c r="AC350">
        <f t="shared" si="239"/>
        <v>11.81</v>
      </c>
      <c r="AD350">
        <f>ROUND((((((ET350*1.25)*1.1))-(((EU350*1.25)*1.1)))+AE350),6)</f>
        <v>50.47625</v>
      </c>
      <c r="AE350">
        <f>ROUND((((EU350*1.25)*1.1)),6)</f>
        <v>4.46875</v>
      </c>
      <c r="AF350">
        <f>ROUND((((EV350*1.15)*1.1)),6)</f>
        <v>2839.00155</v>
      </c>
      <c r="AG350">
        <f t="shared" si="240"/>
        <v>0</v>
      </c>
      <c r="AH350">
        <f>(((EW350*1.15)*1.1))</f>
        <v>221.18525</v>
      </c>
      <c r="AI350">
        <f>(((EX350*1.25)*1.1))</f>
        <v>0</v>
      </c>
      <c r="AJ350">
        <f t="shared" si="241"/>
        <v>0</v>
      </c>
      <c r="AK350">
        <v>2292.79</v>
      </c>
      <c r="AL350">
        <v>11.81</v>
      </c>
      <c r="AM350">
        <v>36.71</v>
      </c>
      <c r="AN350">
        <v>3.25</v>
      </c>
      <c r="AO350">
        <v>2244.27</v>
      </c>
      <c r="AP350">
        <v>0</v>
      </c>
      <c r="AQ350">
        <v>174.85</v>
      </c>
      <c r="AR350">
        <v>0</v>
      </c>
      <c r="AS350">
        <v>0</v>
      </c>
      <c r="AT350">
        <v>109</v>
      </c>
      <c r="AU350">
        <v>61</v>
      </c>
      <c r="AV350">
        <v>1.0669999999999999</v>
      </c>
      <c r="AW350">
        <v>1</v>
      </c>
      <c r="AZ350">
        <v>1</v>
      </c>
      <c r="BA350">
        <v>54.99</v>
      </c>
      <c r="BB350">
        <v>13.3</v>
      </c>
      <c r="BC350">
        <v>8.18</v>
      </c>
      <c r="BD350" t="s">
        <v>3</v>
      </c>
      <c r="BE350" t="s">
        <v>3</v>
      </c>
      <c r="BF350" t="s">
        <v>3</v>
      </c>
      <c r="BG350" t="s">
        <v>3</v>
      </c>
      <c r="BH350">
        <v>0</v>
      </c>
      <c r="BI350">
        <v>1</v>
      </c>
      <c r="BJ350" t="s">
        <v>257</v>
      </c>
      <c r="BM350">
        <v>21</v>
      </c>
      <c r="BN350">
        <v>58807811</v>
      </c>
      <c r="BO350" t="s">
        <v>255</v>
      </c>
      <c r="BP350">
        <v>1</v>
      </c>
      <c r="BQ350">
        <v>30</v>
      </c>
      <c r="BR350">
        <v>0</v>
      </c>
      <c r="BS350">
        <v>54.99</v>
      </c>
      <c r="BT350">
        <v>1</v>
      </c>
      <c r="BU350">
        <v>1</v>
      </c>
      <c r="BV350">
        <v>1</v>
      </c>
      <c r="BW350">
        <v>1</v>
      </c>
      <c r="BX350">
        <v>1</v>
      </c>
      <c r="BY350" t="s">
        <v>3</v>
      </c>
      <c r="BZ350">
        <v>109</v>
      </c>
      <c r="CA350">
        <v>61</v>
      </c>
      <c r="CB350" t="s">
        <v>3</v>
      </c>
      <c r="CE350">
        <v>30</v>
      </c>
      <c r="CF350">
        <v>0</v>
      </c>
      <c r="CG350">
        <v>0</v>
      </c>
      <c r="CM350">
        <v>0</v>
      </c>
      <c r="CN350" t="s">
        <v>865</v>
      </c>
      <c r="CO350">
        <v>0</v>
      </c>
      <c r="CP350">
        <f t="shared" si="242"/>
        <v>130563.89000000001</v>
      </c>
      <c r="CQ350">
        <f t="shared" si="243"/>
        <v>96.61</v>
      </c>
      <c r="CR350">
        <f>(ROUND((ROUND(((((ET350*1.25)*1.1))*AV350*1),2)*BB350),2)+ROUND((ROUND(((AE350-(((EU350*1.25)*1.1)))*AV350*1),2)*BS350),2))</f>
        <v>716.34</v>
      </c>
      <c r="CS350">
        <f t="shared" si="244"/>
        <v>262.3</v>
      </c>
      <c r="CT350">
        <f t="shared" si="245"/>
        <v>166576.26</v>
      </c>
      <c r="CU350">
        <f t="shared" si="246"/>
        <v>0</v>
      </c>
      <c r="CV350">
        <f t="shared" si="247"/>
        <v>236.00466175</v>
      </c>
      <c r="CW350">
        <f t="shared" si="248"/>
        <v>0</v>
      </c>
      <c r="CX350">
        <f t="shared" si="249"/>
        <v>0</v>
      </c>
      <c r="CY350">
        <f t="shared" si="250"/>
        <v>141846.4742</v>
      </c>
      <c r="CZ350">
        <f t="shared" si="251"/>
        <v>79381.971799999999</v>
      </c>
      <c r="DB350">
        <v>67</v>
      </c>
      <c r="DC350" t="s">
        <v>3</v>
      </c>
      <c r="DD350" t="s">
        <v>3</v>
      </c>
      <c r="DE350" t="s">
        <v>27</v>
      </c>
      <c r="DF350" t="s">
        <v>27</v>
      </c>
      <c r="DG350" t="s">
        <v>28</v>
      </c>
      <c r="DH350" t="s">
        <v>3</v>
      </c>
      <c r="DI350" t="s">
        <v>28</v>
      </c>
      <c r="DJ350" t="s">
        <v>27</v>
      </c>
      <c r="DK350" t="s">
        <v>3</v>
      </c>
      <c r="DL350" t="s">
        <v>3</v>
      </c>
      <c r="DM350" t="s">
        <v>3</v>
      </c>
      <c r="DN350">
        <v>0</v>
      </c>
      <c r="DO350">
        <v>0</v>
      </c>
      <c r="DP350">
        <v>1</v>
      </c>
      <c r="DQ350">
        <v>1</v>
      </c>
      <c r="DU350">
        <v>1003</v>
      </c>
      <c r="DV350" t="s">
        <v>25</v>
      </c>
      <c r="DW350" t="s">
        <v>25</v>
      </c>
      <c r="DX350">
        <v>100</v>
      </c>
      <c r="DZ350" t="s">
        <v>3</v>
      </c>
      <c r="EA350" t="s">
        <v>3</v>
      </c>
      <c r="EB350" t="s">
        <v>3</v>
      </c>
      <c r="EC350" t="s">
        <v>3</v>
      </c>
      <c r="EE350">
        <v>58807897</v>
      </c>
      <c r="EF350">
        <v>30</v>
      </c>
      <c r="EG350" t="s">
        <v>29</v>
      </c>
      <c r="EH350">
        <v>0</v>
      </c>
      <c r="EI350" t="s">
        <v>3</v>
      </c>
      <c r="EJ350">
        <v>1</v>
      </c>
      <c r="EK350">
        <v>21</v>
      </c>
      <c r="EL350" t="s">
        <v>30</v>
      </c>
      <c r="EM350" t="s">
        <v>31</v>
      </c>
      <c r="EO350" t="s">
        <v>32</v>
      </c>
      <c r="EQ350">
        <v>0</v>
      </c>
      <c r="ER350">
        <v>2292.79</v>
      </c>
      <c r="ES350">
        <v>11.81</v>
      </c>
      <c r="ET350">
        <v>36.71</v>
      </c>
      <c r="EU350">
        <v>3.25</v>
      </c>
      <c r="EV350">
        <v>2244.27</v>
      </c>
      <c r="EW350">
        <v>174.85</v>
      </c>
      <c r="EX350">
        <v>0</v>
      </c>
      <c r="EY350">
        <v>0</v>
      </c>
      <c r="FQ350">
        <v>0</v>
      </c>
      <c r="FR350">
        <v>0</v>
      </c>
      <c r="FS350">
        <v>0</v>
      </c>
      <c r="FX350">
        <v>109</v>
      </c>
      <c r="FY350">
        <v>61</v>
      </c>
      <c r="GA350" t="s">
        <v>3</v>
      </c>
      <c r="GD350">
        <v>1</v>
      </c>
      <c r="GF350">
        <v>-906914008</v>
      </c>
      <c r="GG350">
        <v>2</v>
      </c>
      <c r="GH350">
        <v>1</v>
      </c>
      <c r="GI350">
        <v>2</v>
      </c>
      <c r="GJ350">
        <v>0</v>
      </c>
      <c r="GK350">
        <v>0</v>
      </c>
      <c r="GL350">
        <f t="shared" si="252"/>
        <v>0</v>
      </c>
      <c r="GM350">
        <f t="shared" si="253"/>
        <v>351792.33</v>
      </c>
      <c r="GN350">
        <f t="shared" si="254"/>
        <v>351792.33</v>
      </c>
      <c r="GO350">
        <f t="shared" si="255"/>
        <v>0</v>
      </c>
      <c r="GP350">
        <f t="shared" si="256"/>
        <v>0</v>
      </c>
      <c r="GR350">
        <v>0</v>
      </c>
      <c r="GS350">
        <v>3</v>
      </c>
      <c r="GT350">
        <v>0</v>
      </c>
      <c r="GU350" t="s">
        <v>3</v>
      </c>
      <c r="GV350">
        <f t="shared" si="257"/>
        <v>0</v>
      </c>
      <c r="GW350">
        <v>1</v>
      </c>
      <c r="GX350">
        <f t="shared" si="258"/>
        <v>0</v>
      </c>
      <c r="HA350">
        <v>0</v>
      </c>
      <c r="HB350">
        <v>0</v>
      </c>
      <c r="HC350">
        <f t="shared" si="259"/>
        <v>0</v>
      </c>
      <c r="HE350" t="s">
        <v>3</v>
      </c>
      <c r="HF350" t="s">
        <v>3</v>
      </c>
      <c r="HM350" t="s">
        <v>3</v>
      </c>
      <c r="HN350" t="s">
        <v>3</v>
      </c>
      <c r="HO350" t="s">
        <v>3</v>
      </c>
      <c r="HP350" t="s">
        <v>3</v>
      </c>
      <c r="HQ350" t="s">
        <v>3</v>
      </c>
      <c r="HS350">
        <v>0</v>
      </c>
      <c r="IK350">
        <v>0</v>
      </c>
    </row>
    <row r="351" spans="1:255" x14ac:dyDescent="0.2">
      <c r="A351" s="2">
        <v>18</v>
      </c>
      <c r="B351" s="2">
        <v>1</v>
      </c>
      <c r="C351" s="2">
        <v>296</v>
      </c>
      <c r="D351" s="2"/>
      <c r="E351" s="2" t="s">
        <v>258</v>
      </c>
      <c r="F351" s="2" t="s">
        <v>259</v>
      </c>
      <c r="G351" s="2" t="s">
        <v>260</v>
      </c>
      <c r="H351" s="2" t="s">
        <v>36</v>
      </c>
      <c r="I351" s="2">
        <f>I349*J351</f>
        <v>78</v>
      </c>
      <c r="J351" s="2">
        <v>100</v>
      </c>
      <c r="K351" s="2">
        <v>100</v>
      </c>
      <c r="L351" s="2"/>
      <c r="M351" s="2"/>
      <c r="N351" s="2"/>
      <c r="O351" s="2">
        <f t="shared" si="228"/>
        <v>111051.72</v>
      </c>
      <c r="P351" s="2">
        <f t="shared" si="229"/>
        <v>111051.72</v>
      </c>
      <c r="Q351" s="2">
        <f t="shared" ref="Q351:Q358" si="262">(ROUND((ROUND(((ET351)*AV351*I351),2)*BB351),2)+ROUND((ROUND(((AE351-(EU351))*AV351*I351),2)*BS351),2))</f>
        <v>0</v>
      </c>
      <c r="R351" s="2">
        <f t="shared" si="230"/>
        <v>0</v>
      </c>
      <c r="S351" s="2">
        <f t="shared" si="231"/>
        <v>0</v>
      </c>
      <c r="T351" s="2">
        <f t="shared" si="232"/>
        <v>0</v>
      </c>
      <c r="U351" s="2">
        <f t="shared" si="233"/>
        <v>0</v>
      </c>
      <c r="V351" s="2">
        <f t="shared" si="234"/>
        <v>0</v>
      </c>
      <c r="W351" s="2">
        <f t="shared" si="235"/>
        <v>0</v>
      </c>
      <c r="X351" s="2">
        <f t="shared" si="236"/>
        <v>0</v>
      </c>
      <c r="Y351" s="2">
        <f t="shared" si="237"/>
        <v>0</v>
      </c>
      <c r="Z351" s="2"/>
      <c r="AA351" s="2">
        <v>59209203</v>
      </c>
      <c r="AB351" s="2">
        <f t="shared" si="238"/>
        <v>1423.74</v>
      </c>
      <c r="AC351" s="2">
        <f t="shared" si="239"/>
        <v>1423.74</v>
      </c>
      <c r="AD351" s="2">
        <f t="shared" ref="AD351:AD358" si="263">ROUND((((ET351)-(EU351))+AE351),6)</f>
        <v>0</v>
      </c>
      <c r="AE351" s="2">
        <f t="shared" ref="AE351:AF358" si="264">ROUND((EU351),6)</f>
        <v>0</v>
      </c>
      <c r="AF351" s="2">
        <f t="shared" si="264"/>
        <v>0</v>
      </c>
      <c r="AG351" s="2">
        <f t="shared" si="240"/>
        <v>0</v>
      </c>
      <c r="AH351" s="2">
        <f t="shared" ref="AH351:AI358" si="265">(EW351)</f>
        <v>0</v>
      </c>
      <c r="AI351" s="2">
        <f t="shared" si="265"/>
        <v>0</v>
      </c>
      <c r="AJ351" s="2">
        <f t="shared" si="241"/>
        <v>0</v>
      </c>
      <c r="AK351" s="2">
        <v>1423.74</v>
      </c>
      <c r="AL351" s="2">
        <v>1423.74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109</v>
      </c>
      <c r="AU351" s="2">
        <v>61</v>
      </c>
      <c r="AV351" s="2">
        <v>1</v>
      </c>
      <c r="AW351" s="2">
        <v>1</v>
      </c>
      <c r="AX351" s="2"/>
      <c r="AY351" s="2"/>
      <c r="AZ351" s="2">
        <v>1</v>
      </c>
      <c r="BA351" s="2">
        <v>1</v>
      </c>
      <c r="BB351" s="2">
        <v>1</v>
      </c>
      <c r="BC351" s="2">
        <v>1</v>
      </c>
      <c r="BD351" s="2" t="s">
        <v>3</v>
      </c>
      <c r="BE351" s="2" t="s">
        <v>3</v>
      </c>
      <c r="BF351" s="2" t="s">
        <v>3</v>
      </c>
      <c r="BG351" s="2" t="s">
        <v>3</v>
      </c>
      <c r="BH351" s="2">
        <v>3</v>
      </c>
      <c r="BI351" s="2">
        <v>1</v>
      </c>
      <c r="BJ351" s="2" t="s">
        <v>261</v>
      </c>
      <c r="BK351" s="2"/>
      <c r="BL351" s="2"/>
      <c r="BM351" s="2">
        <v>21</v>
      </c>
      <c r="BN351" s="2">
        <v>58807811</v>
      </c>
      <c r="BO351" s="2" t="s">
        <v>3</v>
      </c>
      <c r="BP351" s="2">
        <v>0</v>
      </c>
      <c r="BQ351" s="2">
        <v>30</v>
      </c>
      <c r="BR351" s="2">
        <v>0</v>
      </c>
      <c r="BS351" s="2">
        <v>1</v>
      </c>
      <c r="BT351" s="2">
        <v>1</v>
      </c>
      <c r="BU351" s="2">
        <v>1</v>
      </c>
      <c r="BV351" s="2">
        <v>1</v>
      </c>
      <c r="BW351" s="2">
        <v>1</v>
      </c>
      <c r="BX351" s="2">
        <v>1</v>
      </c>
      <c r="BY351" s="2" t="s">
        <v>3</v>
      </c>
      <c r="BZ351" s="2">
        <v>109</v>
      </c>
      <c r="CA351" s="2">
        <v>61</v>
      </c>
      <c r="CB351" s="2" t="s">
        <v>3</v>
      </c>
      <c r="CC351" s="2"/>
      <c r="CD351" s="2"/>
      <c r="CE351" s="2">
        <v>30</v>
      </c>
      <c r="CF351" s="2">
        <v>0</v>
      </c>
      <c r="CG351" s="2">
        <v>0</v>
      </c>
      <c r="CH351" s="2"/>
      <c r="CI351" s="2"/>
      <c r="CJ351" s="2"/>
      <c r="CK351" s="2"/>
      <c r="CL351" s="2"/>
      <c r="CM351" s="2">
        <v>0</v>
      </c>
      <c r="CN351" s="2" t="s">
        <v>3</v>
      </c>
      <c r="CO351" s="2">
        <v>0</v>
      </c>
      <c r="CP351" s="2">
        <f t="shared" si="242"/>
        <v>111051.72</v>
      </c>
      <c r="CQ351" s="2">
        <f t="shared" si="243"/>
        <v>1423.74</v>
      </c>
      <c r="CR351" s="2">
        <f t="shared" ref="CR351:CR358" si="266">(ROUND((ROUND(((ET351)*AV351*1),2)*BB351),2)+ROUND((ROUND(((AE351-(EU351))*AV351*1),2)*BS351),2))</f>
        <v>0</v>
      </c>
      <c r="CS351" s="2">
        <f t="shared" si="244"/>
        <v>0</v>
      </c>
      <c r="CT351" s="2">
        <f t="shared" si="245"/>
        <v>0</v>
      </c>
      <c r="CU351" s="2">
        <f t="shared" si="246"/>
        <v>0</v>
      </c>
      <c r="CV351" s="2">
        <f t="shared" si="247"/>
        <v>0</v>
      </c>
      <c r="CW351" s="2">
        <f t="shared" si="248"/>
        <v>0</v>
      </c>
      <c r="CX351" s="2">
        <f t="shared" si="249"/>
        <v>0</v>
      </c>
      <c r="CY351" s="2">
        <f t="shared" si="250"/>
        <v>0</v>
      </c>
      <c r="CZ351" s="2">
        <f t="shared" si="251"/>
        <v>0</v>
      </c>
      <c r="DA351" s="2"/>
      <c r="DB351" s="2"/>
      <c r="DC351" s="2" t="s">
        <v>3</v>
      </c>
      <c r="DD351" s="2" t="s">
        <v>3</v>
      </c>
      <c r="DE351" s="2" t="s">
        <v>3</v>
      </c>
      <c r="DF351" s="2" t="s">
        <v>3</v>
      </c>
      <c r="DG351" s="2" t="s">
        <v>3</v>
      </c>
      <c r="DH351" s="2" t="s">
        <v>3</v>
      </c>
      <c r="DI351" s="2" t="s">
        <v>3</v>
      </c>
      <c r="DJ351" s="2" t="s">
        <v>3</v>
      </c>
      <c r="DK351" s="2" t="s">
        <v>3</v>
      </c>
      <c r="DL351" s="2" t="s">
        <v>3</v>
      </c>
      <c r="DM351" s="2" t="s">
        <v>3</v>
      </c>
      <c r="DN351" s="2">
        <v>0</v>
      </c>
      <c r="DO351" s="2">
        <v>0</v>
      </c>
      <c r="DP351" s="2">
        <v>1</v>
      </c>
      <c r="DQ351" s="2">
        <v>1</v>
      </c>
      <c r="DR351" s="2"/>
      <c r="DS351" s="2"/>
      <c r="DT351" s="2"/>
      <c r="DU351" s="2">
        <v>1003</v>
      </c>
      <c r="DV351" s="2" t="s">
        <v>36</v>
      </c>
      <c r="DW351" s="2" t="s">
        <v>36</v>
      </c>
      <c r="DX351" s="2">
        <v>1</v>
      </c>
      <c r="DY351" s="2"/>
      <c r="DZ351" s="2" t="s">
        <v>3</v>
      </c>
      <c r="EA351" s="2" t="s">
        <v>3</v>
      </c>
      <c r="EB351" s="2" t="s">
        <v>3</v>
      </c>
      <c r="EC351" s="2" t="s">
        <v>3</v>
      </c>
      <c r="ED351" s="2"/>
      <c r="EE351" s="2">
        <v>58807897</v>
      </c>
      <c r="EF351" s="2">
        <v>30</v>
      </c>
      <c r="EG351" s="2" t="s">
        <v>29</v>
      </c>
      <c r="EH351" s="2">
        <v>0</v>
      </c>
      <c r="EI351" s="2" t="s">
        <v>3</v>
      </c>
      <c r="EJ351" s="2">
        <v>1</v>
      </c>
      <c r="EK351" s="2">
        <v>21</v>
      </c>
      <c r="EL351" s="2" t="s">
        <v>30</v>
      </c>
      <c r="EM351" s="2" t="s">
        <v>31</v>
      </c>
      <c r="EN351" s="2"/>
      <c r="EO351" s="2" t="s">
        <v>3</v>
      </c>
      <c r="EP351" s="2"/>
      <c r="EQ351" s="2">
        <v>0</v>
      </c>
      <c r="ER351" s="2">
        <v>1423.74</v>
      </c>
      <c r="ES351" s="2">
        <v>1423.74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>
        <v>0</v>
      </c>
      <c r="FR351" s="2">
        <v>0</v>
      </c>
      <c r="FS351" s="2">
        <v>0</v>
      </c>
      <c r="FT351" s="2"/>
      <c r="FU351" s="2"/>
      <c r="FV351" s="2"/>
      <c r="FW351" s="2"/>
      <c r="FX351" s="2">
        <v>109</v>
      </c>
      <c r="FY351" s="2">
        <v>61</v>
      </c>
      <c r="FZ351" s="2"/>
      <c r="GA351" s="2" t="s">
        <v>3</v>
      </c>
      <c r="GB351" s="2"/>
      <c r="GC351" s="2"/>
      <c r="GD351" s="2">
        <v>1</v>
      </c>
      <c r="GE351" s="2"/>
      <c r="GF351" s="2">
        <v>-827305553</v>
      </c>
      <c r="GG351" s="2">
        <v>2</v>
      </c>
      <c r="GH351" s="2">
        <v>1</v>
      </c>
      <c r="GI351" s="2">
        <v>-2</v>
      </c>
      <c r="GJ351" s="2">
        <v>0</v>
      </c>
      <c r="GK351" s="2">
        <v>0</v>
      </c>
      <c r="GL351" s="2">
        <f t="shared" si="252"/>
        <v>0</v>
      </c>
      <c r="GM351" s="2">
        <f t="shared" si="253"/>
        <v>111051.72</v>
      </c>
      <c r="GN351" s="2">
        <f t="shared" si="254"/>
        <v>111051.72</v>
      </c>
      <c r="GO351" s="2">
        <f t="shared" si="255"/>
        <v>0</v>
      </c>
      <c r="GP351" s="2">
        <f t="shared" si="256"/>
        <v>0</v>
      </c>
      <c r="GQ351" s="2"/>
      <c r="GR351" s="2">
        <v>0</v>
      </c>
      <c r="GS351" s="2">
        <v>3</v>
      </c>
      <c r="GT351" s="2">
        <v>0</v>
      </c>
      <c r="GU351" s="2" t="s">
        <v>3</v>
      </c>
      <c r="GV351" s="2">
        <f t="shared" si="257"/>
        <v>0</v>
      </c>
      <c r="GW351" s="2">
        <v>1</v>
      </c>
      <c r="GX351" s="2">
        <f t="shared" si="258"/>
        <v>0</v>
      </c>
      <c r="GY351" s="2"/>
      <c r="GZ351" s="2"/>
      <c r="HA351" s="2">
        <v>0</v>
      </c>
      <c r="HB351" s="2">
        <v>0</v>
      </c>
      <c r="HC351" s="2">
        <f t="shared" si="259"/>
        <v>0</v>
      </c>
      <c r="HD351" s="2"/>
      <c r="HE351" s="2" t="s">
        <v>3</v>
      </c>
      <c r="HF351" s="2" t="s">
        <v>3</v>
      </c>
      <c r="HG351" s="2"/>
      <c r="HH351" s="2"/>
      <c r="HI351" s="2"/>
      <c r="HJ351" s="2"/>
      <c r="HK351" s="2"/>
      <c r="HL351" s="2"/>
      <c r="HM351" s="2" t="s">
        <v>3</v>
      </c>
      <c r="HN351" s="2" t="s">
        <v>3</v>
      </c>
      <c r="HO351" s="2" t="s">
        <v>3</v>
      </c>
      <c r="HP351" s="2" t="s">
        <v>3</v>
      </c>
      <c r="HQ351" s="2" t="s">
        <v>3</v>
      </c>
      <c r="HR351" s="2"/>
      <c r="HS351" s="2">
        <v>0</v>
      </c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>
        <v>0</v>
      </c>
      <c r="IL351" s="2"/>
      <c r="IM351" s="2"/>
      <c r="IN351" s="2"/>
      <c r="IO351" s="2"/>
      <c r="IP351" s="2"/>
      <c r="IQ351" s="2"/>
      <c r="IR351" s="2"/>
      <c r="IS351" s="2"/>
      <c r="IT351" s="2"/>
      <c r="IU351" s="2"/>
    </row>
    <row r="352" spans="1:255" x14ac:dyDescent="0.2">
      <c r="A352">
        <v>18</v>
      </c>
      <c r="B352">
        <v>1</v>
      </c>
      <c r="C352">
        <v>307</v>
      </c>
      <c r="E352" t="s">
        <v>258</v>
      </c>
      <c r="F352" t="s">
        <v>259</v>
      </c>
      <c r="G352" t="s">
        <v>260</v>
      </c>
      <c r="H352" t="s">
        <v>36</v>
      </c>
      <c r="I352">
        <f>I350*J352</f>
        <v>78</v>
      </c>
      <c r="J352">
        <v>100</v>
      </c>
      <c r="K352">
        <v>100</v>
      </c>
      <c r="O352">
        <f t="shared" si="228"/>
        <v>212108.79</v>
      </c>
      <c r="P352">
        <f t="shared" si="229"/>
        <v>212108.79</v>
      </c>
      <c r="Q352">
        <f t="shared" si="262"/>
        <v>0</v>
      </c>
      <c r="R352">
        <f t="shared" si="230"/>
        <v>0</v>
      </c>
      <c r="S352">
        <f t="shared" si="231"/>
        <v>0</v>
      </c>
      <c r="T352">
        <f t="shared" si="232"/>
        <v>0</v>
      </c>
      <c r="U352">
        <f t="shared" si="233"/>
        <v>0</v>
      </c>
      <c r="V352">
        <f t="shared" si="234"/>
        <v>0</v>
      </c>
      <c r="W352">
        <f t="shared" si="235"/>
        <v>0</v>
      </c>
      <c r="X352">
        <f t="shared" si="236"/>
        <v>0</v>
      </c>
      <c r="Y352">
        <f t="shared" si="237"/>
        <v>0</v>
      </c>
      <c r="AA352">
        <v>59209200</v>
      </c>
      <c r="AB352">
        <f t="shared" si="238"/>
        <v>1423.74</v>
      </c>
      <c r="AC352">
        <f t="shared" si="239"/>
        <v>1423.74</v>
      </c>
      <c r="AD352">
        <f t="shared" si="263"/>
        <v>0</v>
      </c>
      <c r="AE352">
        <f t="shared" si="264"/>
        <v>0</v>
      </c>
      <c r="AF352">
        <f t="shared" si="264"/>
        <v>0</v>
      </c>
      <c r="AG352">
        <f t="shared" si="240"/>
        <v>0</v>
      </c>
      <c r="AH352">
        <f t="shared" si="265"/>
        <v>0</v>
      </c>
      <c r="AI352">
        <f t="shared" si="265"/>
        <v>0</v>
      </c>
      <c r="AJ352">
        <f t="shared" si="241"/>
        <v>0</v>
      </c>
      <c r="AK352">
        <v>1423.74</v>
      </c>
      <c r="AL352">
        <v>1423.74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109</v>
      </c>
      <c r="AU352">
        <v>61</v>
      </c>
      <c r="AV352">
        <v>1</v>
      </c>
      <c r="AW352">
        <v>1</v>
      </c>
      <c r="AZ352">
        <v>1</v>
      </c>
      <c r="BA352">
        <v>1</v>
      </c>
      <c r="BB352">
        <v>1</v>
      </c>
      <c r="BC352">
        <v>1.91</v>
      </c>
      <c r="BD352" t="s">
        <v>3</v>
      </c>
      <c r="BE352" t="s">
        <v>3</v>
      </c>
      <c r="BF352" t="s">
        <v>3</v>
      </c>
      <c r="BG352" t="s">
        <v>3</v>
      </c>
      <c r="BH352">
        <v>3</v>
      </c>
      <c r="BI352">
        <v>1</v>
      </c>
      <c r="BJ352" t="s">
        <v>261</v>
      </c>
      <c r="BM352">
        <v>21</v>
      </c>
      <c r="BN352">
        <v>58807811</v>
      </c>
      <c r="BO352" t="s">
        <v>259</v>
      </c>
      <c r="BP352">
        <v>1</v>
      </c>
      <c r="BQ352">
        <v>30</v>
      </c>
      <c r="BR352">
        <v>0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 t="s">
        <v>3</v>
      </c>
      <c r="BZ352">
        <v>109</v>
      </c>
      <c r="CA352">
        <v>61</v>
      </c>
      <c r="CB352" t="s">
        <v>3</v>
      </c>
      <c r="CE352">
        <v>30</v>
      </c>
      <c r="CF352">
        <v>0</v>
      </c>
      <c r="CG352">
        <v>0</v>
      </c>
      <c r="CM352">
        <v>0</v>
      </c>
      <c r="CN352" t="s">
        <v>3</v>
      </c>
      <c r="CO352">
        <v>0</v>
      </c>
      <c r="CP352">
        <f t="shared" si="242"/>
        <v>212108.79</v>
      </c>
      <c r="CQ352">
        <f t="shared" si="243"/>
        <v>2719.34</v>
      </c>
      <c r="CR352">
        <f t="shared" si="266"/>
        <v>0</v>
      </c>
      <c r="CS352">
        <f t="shared" si="244"/>
        <v>0</v>
      </c>
      <c r="CT352">
        <f t="shared" si="245"/>
        <v>0</v>
      </c>
      <c r="CU352">
        <f t="shared" si="246"/>
        <v>0</v>
      </c>
      <c r="CV352">
        <f t="shared" si="247"/>
        <v>0</v>
      </c>
      <c r="CW352">
        <f t="shared" si="248"/>
        <v>0</v>
      </c>
      <c r="CX352">
        <f t="shared" si="249"/>
        <v>0</v>
      </c>
      <c r="CY352">
        <f t="shared" si="250"/>
        <v>0</v>
      </c>
      <c r="CZ352">
        <f t="shared" si="251"/>
        <v>0</v>
      </c>
      <c r="DC352" t="s">
        <v>3</v>
      </c>
      <c r="DD352" t="s">
        <v>3</v>
      </c>
      <c r="DE352" t="s">
        <v>3</v>
      </c>
      <c r="DF352" t="s">
        <v>3</v>
      </c>
      <c r="DG352" t="s">
        <v>3</v>
      </c>
      <c r="DH352" t="s">
        <v>3</v>
      </c>
      <c r="DI352" t="s">
        <v>3</v>
      </c>
      <c r="DJ352" t="s">
        <v>3</v>
      </c>
      <c r="DK352" t="s">
        <v>3</v>
      </c>
      <c r="DL352" t="s">
        <v>3</v>
      </c>
      <c r="DM352" t="s">
        <v>3</v>
      </c>
      <c r="DN352">
        <v>0</v>
      </c>
      <c r="DO352">
        <v>0</v>
      </c>
      <c r="DP352">
        <v>1</v>
      </c>
      <c r="DQ352">
        <v>1</v>
      </c>
      <c r="DU352">
        <v>1003</v>
      </c>
      <c r="DV352" t="s">
        <v>36</v>
      </c>
      <c r="DW352" t="s">
        <v>36</v>
      </c>
      <c r="DX352">
        <v>1</v>
      </c>
      <c r="DZ352" t="s">
        <v>3</v>
      </c>
      <c r="EA352" t="s">
        <v>3</v>
      </c>
      <c r="EB352" t="s">
        <v>3</v>
      </c>
      <c r="EC352" t="s">
        <v>3</v>
      </c>
      <c r="EE352">
        <v>58807897</v>
      </c>
      <c r="EF352">
        <v>30</v>
      </c>
      <c r="EG352" t="s">
        <v>29</v>
      </c>
      <c r="EH352">
        <v>0</v>
      </c>
      <c r="EI352" t="s">
        <v>3</v>
      </c>
      <c r="EJ352">
        <v>1</v>
      </c>
      <c r="EK352">
        <v>21</v>
      </c>
      <c r="EL352" t="s">
        <v>30</v>
      </c>
      <c r="EM352" t="s">
        <v>31</v>
      </c>
      <c r="EO352" t="s">
        <v>3</v>
      </c>
      <c r="EQ352">
        <v>0</v>
      </c>
      <c r="ER352">
        <v>1423.74</v>
      </c>
      <c r="ES352">
        <v>1423.74</v>
      </c>
      <c r="ET352">
        <v>0</v>
      </c>
      <c r="EU352">
        <v>0</v>
      </c>
      <c r="EV352">
        <v>0</v>
      </c>
      <c r="EW352">
        <v>0</v>
      </c>
      <c r="EX352">
        <v>0</v>
      </c>
      <c r="FQ352">
        <v>0</v>
      </c>
      <c r="FR352">
        <v>0</v>
      </c>
      <c r="FS352">
        <v>0</v>
      </c>
      <c r="FX352">
        <v>109</v>
      </c>
      <c r="FY352">
        <v>61</v>
      </c>
      <c r="GA352" t="s">
        <v>3</v>
      </c>
      <c r="GD352">
        <v>1</v>
      </c>
      <c r="GF352">
        <v>-827305553</v>
      </c>
      <c r="GG352">
        <v>2</v>
      </c>
      <c r="GH352">
        <v>1</v>
      </c>
      <c r="GI352">
        <v>2</v>
      </c>
      <c r="GJ352">
        <v>0</v>
      </c>
      <c r="GK352">
        <v>0</v>
      </c>
      <c r="GL352">
        <f t="shared" si="252"/>
        <v>0</v>
      </c>
      <c r="GM352">
        <f t="shared" si="253"/>
        <v>212108.79</v>
      </c>
      <c r="GN352">
        <f t="shared" si="254"/>
        <v>212108.79</v>
      </c>
      <c r="GO352">
        <f t="shared" si="255"/>
        <v>0</v>
      </c>
      <c r="GP352">
        <f t="shared" si="256"/>
        <v>0</v>
      </c>
      <c r="GR352">
        <v>0</v>
      </c>
      <c r="GS352">
        <v>3</v>
      </c>
      <c r="GT352">
        <v>0</v>
      </c>
      <c r="GU352" t="s">
        <v>3</v>
      </c>
      <c r="GV352">
        <f t="shared" si="257"/>
        <v>0</v>
      </c>
      <c r="GW352">
        <v>1</v>
      </c>
      <c r="GX352">
        <f t="shared" si="258"/>
        <v>0</v>
      </c>
      <c r="HA352">
        <v>0</v>
      </c>
      <c r="HB352">
        <v>0</v>
      </c>
      <c r="HC352">
        <f t="shared" si="259"/>
        <v>0</v>
      </c>
      <c r="HE352" t="s">
        <v>3</v>
      </c>
      <c r="HF352" t="s">
        <v>3</v>
      </c>
      <c r="HM352" t="s">
        <v>3</v>
      </c>
      <c r="HN352" t="s">
        <v>3</v>
      </c>
      <c r="HO352" t="s">
        <v>3</v>
      </c>
      <c r="HP352" t="s">
        <v>3</v>
      </c>
      <c r="HQ352" t="s">
        <v>3</v>
      </c>
      <c r="HS352">
        <v>0</v>
      </c>
      <c r="IK352">
        <v>0</v>
      </c>
    </row>
    <row r="353" spans="1:255" x14ac:dyDescent="0.2">
      <c r="A353" s="2">
        <v>18</v>
      </c>
      <c r="B353" s="2">
        <v>1</v>
      </c>
      <c r="C353" s="2">
        <v>295</v>
      </c>
      <c r="D353" s="2"/>
      <c r="E353" s="2" t="s">
        <v>262</v>
      </c>
      <c r="F353" s="2" t="s">
        <v>263</v>
      </c>
      <c r="G353" s="2" t="s">
        <v>264</v>
      </c>
      <c r="H353" s="2" t="s">
        <v>49</v>
      </c>
      <c r="I353" s="2">
        <f>I349*J353</f>
        <v>1</v>
      </c>
      <c r="J353" s="2">
        <v>1.2820512820512819</v>
      </c>
      <c r="K353" s="2">
        <v>1.2820510000000001</v>
      </c>
      <c r="L353" s="2"/>
      <c r="M353" s="2"/>
      <c r="N353" s="2"/>
      <c r="O353" s="2">
        <f t="shared" si="228"/>
        <v>66.36</v>
      </c>
      <c r="P353" s="2">
        <f t="shared" si="229"/>
        <v>66.36</v>
      </c>
      <c r="Q353" s="2">
        <f t="shared" si="262"/>
        <v>0</v>
      </c>
      <c r="R353" s="2">
        <f t="shared" si="230"/>
        <v>0</v>
      </c>
      <c r="S353" s="2">
        <f t="shared" si="231"/>
        <v>0</v>
      </c>
      <c r="T353" s="2">
        <f t="shared" si="232"/>
        <v>0</v>
      </c>
      <c r="U353" s="2">
        <f t="shared" si="233"/>
        <v>0</v>
      </c>
      <c r="V353" s="2">
        <f t="shared" si="234"/>
        <v>0</v>
      </c>
      <c r="W353" s="2">
        <f t="shared" si="235"/>
        <v>0</v>
      </c>
      <c r="X353" s="2">
        <f t="shared" si="236"/>
        <v>0</v>
      </c>
      <c r="Y353" s="2">
        <f t="shared" si="237"/>
        <v>0</v>
      </c>
      <c r="Z353" s="2"/>
      <c r="AA353" s="2">
        <v>59209203</v>
      </c>
      <c r="AB353" s="2">
        <f t="shared" si="238"/>
        <v>66.36</v>
      </c>
      <c r="AC353" s="2">
        <f t="shared" si="239"/>
        <v>66.36</v>
      </c>
      <c r="AD353" s="2">
        <f t="shared" si="263"/>
        <v>0</v>
      </c>
      <c r="AE353" s="2">
        <f t="shared" si="264"/>
        <v>0</v>
      </c>
      <c r="AF353" s="2">
        <f t="shared" si="264"/>
        <v>0</v>
      </c>
      <c r="AG353" s="2">
        <f t="shared" si="240"/>
        <v>0</v>
      </c>
      <c r="AH353" s="2">
        <f t="shared" si="265"/>
        <v>0</v>
      </c>
      <c r="AI353" s="2">
        <f t="shared" si="265"/>
        <v>0</v>
      </c>
      <c r="AJ353" s="2">
        <f t="shared" si="241"/>
        <v>0</v>
      </c>
      <c r="AK353" s="2">
        <v>66.36</v>
      </c>
      <c r="AL353" s="2">
        <v>66.36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109</v>
      </c>
      <c r="AU353" s="2">
        <v>61</v>
      </c>
      <c r="AV353" s="2">
        <v>1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3</v>
      </c>
      <c r="BI353" s="2">
        <v>1</v>
      </c>
      <c r="BJ353" s="2" t="s">
        <v>265</v>
      </c>
      <c r="BK353" s="2"/>
      <c r="BL353" s="2"/>
      <c r="BM353" s="2">
        <v>21</v>
      </c>
      <c r="BN353" s="2">
        <v>0</v>
      </c>
      <c r="BO353" s="2" t="s">
        <v>3</v>
      </c>
      <c r="BP353" s="2">
        <v>0</v>
      </c>
      <c r="BQ353" s="2">
        <v>30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109</v>
      </c>
      <c r="CA353" s="2">
        <v>61</v>
      </c>
      <c r="CB353" s="2" t="s">
        <v>3</v>
      </c>
      <c r="CC353" s="2"/>
      <c r="CD353" s="2"/>
      <c r="CE353" s="2">
        <v>30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3</v>
      </c>
      <c r="CO353" s="2">
        <v>0</v>
      </c>
      <c r="CP353" s="2">
        <f t="shared" si="242"/>
        <v>66.36</v>
      </c>
      <c r="CQ353" s="2">
        <f t="shared" si="243"/>
        <v>66.36</v>
      </c>
      <c r="CR353" s="2">
        <f t="shared" si="266"/>
        <v>0</v>
      </c>
      <c r="CS353" s="2">
        <f t="shared" si="244"/>
        <v>0</v>
      </c>
      <c r="CT353" s="2">
        <f t="shared" si="245"/>
        <v>0</v>
      </c>
      <c r="CU353" s="2">
        <f t="shared" si="246"/>
        <v>0</v>
      </c>
      <c r="CV353" s="2">
        <f t="shared" si="247"/>
        <v>0</v>
      </c>
      <c r="CW353" s="2">
        <f t="shared" si="248"/>
        <v>0</v>
      </c>
      <c r="CX353" s="2">
        <f t="shared" si="249"/>
        <v>0</v>
      </c>
      <c r="CY353" s="2">
        <f t="shared" si="250"/>
        <v>0</v>
      </c>
      <c r="CZ353" s="2">
        <f t="shared" si="251"/>
        <v>0</v>
      </c>
      <c r="DA353" s="2"/>
      <c r="DB353" s="2"/>
      <c r="DC353" s="2" t="s">
        <v>3</v>
      </c>
      <c r="DD353" s="2" t="s">
        <v>3</v>
      </c>
      <c r="DE353" s="2" t="s">
        <v>3</v>
      </c>
      <c r="DF353" s="2" t="s">
        <v>3</v>
      </c>
      <c r="DG353" s="2" t="s">
        <v>3</v>
      </c>
      <c r="DH353" s="2" t="s">
        <v>3</v>
      </c>
      <c r="DI353" s="2" t="s">
        <v>3</v>
      </c>
      <c r="DJ353" s="2" t="s">
        <v>3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1010</v>
      </c>
      <c r="DV353" s="2" t="s">
        <v>49</v>
      </c>
      <c r="DW353" s="2" t="s">
        <v>49</v>
      </c>
      <c r="DX353" s="2">
        <v>1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58807897</v>
      </c>
      <c r="EF353" s="2">
        <v>30</v>
      </c>
      <c r="EG353" s="2" t="s">
        <v>29</v>
      </c>
      <c r="EH353" s="2">
        <v>0</v>
      </c>
      <c r="EI353" s="2" t="s">
        <v>3</v>
      </c>
      <c r="EJ353" s="2">
        <v>1</v>
      </c>
      <c r="EK353" s="2">
        <v>21</v>
      </c>
      <c r="EL353" s="2" t="s">
        <v>30</v>
      </c>
      <c r="EM353" s="2" t="s">
        <v>31</v>
      </c>
      <c r="EN353" s="2"/>
      <c r="EO353" s="2" t="s">
        <v>3</v>
      </c>
      <c r="EP353" s="2"/>
      <c r="EQ353" s="2">
        <v>0</v>
      </c>
      <c r="ER353" s="2">
        <v>66.36</v>
      </c>
      <c r="ES353" s="2">
        <v>66.36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109</v>
      </c>
      <c r="FY353" s="2">
        <v>61</v>
      </c>
      <c r="FZ353" s="2"/>
      <c r="GA353" s="2" t="s">
        <v>3</v>
      </c>
      <c r="GB353" s="2"/>
      <c r="GC353" s="2"/>
      <c r="GD353" s="2">
        <v>1</v>
      </c>
      <c r="GE353" s="2"/>
      <c r="GF353" s="2">
        <v>-121657733</v>
      </c>
      <c r="GG353" s="2">
        <v>2</v>
      </c>
      <c r="GH353" s="2">
        <v>1</v>
      </c>
      <c r="GI353" s="2">
        <v>-2</v>
      </c>
      <c r="GJ353" s="2">
        <v>0</v>
      </c>
      <c r="GK353" s="2">
        <v>0</v>
      </c>
      <c r="GL353" s="2">
        <f t="shared" si="252"/>
        <v>0</v>
      </c>
      <c r="GM353" s="2">
        <f t="shared" si="253"/>
        <v>66.36</v>
      </c>
      <c r="GN353" s="2">
        <f t="shared" si="254"/>
        <v>66.36</v>
      </c>
      <c r="GO353" s="2">
        <f t="shared" si="255"/>
        <v>0</v>
      </c>
      <c r="GP353" s="2">
        <f t="shared" si="256"/>
        <v>0</v>
      </c>
      <c r="GQ353" s="2"/>
      <c r="GR353" s="2">
        <v>0</v>
      </c>
      <c r="GS353" s="2">
        <v>3</v>
      </c>
      <c r="GT353" s="2">
        <v>0</v>
      </c>
      <c r="GU353" s="2" t="s">
        <v>3</v>
      </c>
      <c r="GV353" s="2">
        <f t="shared" si="257"/>
        <v>0</v>
      </c>
      <c r="GW353" s="2">
        <v>1</v>
      </c>
      <c r="GX353" s="2">
        <f t="shared" si="258"/>
        <v>0</v>
      </c>
      <c r="GY353" s="2"/>
      <c r="GZ353" s="2"/>
      <c r="HA353" s="2">
        <v>0</v>
      </c>
      <c r="HB353" s="2">
        <v>0</v>
      </c>
      <c r="HC353" s="2">
        <f t="shared" si="259"/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>
        <v>18</v>
      </c>
      <c r="B354">
        <v>1</v>
      </c>
      <c r="C354">
        <v>306</v>
      </c>
      <c r="E354" t="s">
        <v>262</v>
      </c>
      <c r="F354" t="s">
        <v>263</v>
      </c>
      <c r="G354" t="s">
        <v>264</v>
      </c>
      <c r="H354" t="s">
        <v>49</v>
      </c>
      <c r="I354">
        <f>I350*J354</f>
        <v>1</v>
      </c>
      <c r="J354">
        <v>1.2820512820512819</v>
      </c>
      <c r="K354">
        <v>1.2820510000000001</v>
      </c>
      <c r="O354">
        <f t="shared" si="228"/>
        <v>1364.36</v>
      </c>
      <c r="P354">
        <f t="shared" si="229"/>
        <v>1364.36</v>
      </c>
      <c r="Q354">
        <f t="shared" si="262"/>
        <v>0</v>
      </c>
      <c r="R354">
        <f t="shared" si="230"/>
        <v>0</v>
      </c>
      <c r="S354">
        <f t="shared" si="231"/>
        <v>0</v>
      </c>
      <c r="T354">
        <f t="shared" si="232"/>
        <v>0</v>
      </c>
      <c r="U354">
        <f t="shared" si="233"/>
        <v>0</v>
      </c>
      <c r="V354">
        <f t="shared" si="234"/>
        <v>0</v>
      </c>
      <c r="W354">
        <f t="shared" si="235"/>
        <v>0</v>
      </c>
      <c r="X354">
        <f t="shared" si="236"/>
        <v>0</v>
      </c>
      <c r="Y354">
        <f t="shared" si="237"/>
        <v>0</v>
      </c>
      <c r="AA354">
        <v>59209200</v>
      </c>
      <c r="AB354">
        <f t="shared" si="238"/>
        <v>66.36</v>
      </c>
      <c r="AC354">
        <f t="shared" si="239"/>
        <v>66.36</v>
      </c>
      <c r="AD354">
        <f t="shared" si="263"/>
        <v>0</v>
      </c>
      <c r="AE354">
        <f t="shared" si="264"/>
        <v>0</v>
      </c>
      <c r="AF354">
        <f t="shared" si="264"/>
        <v>0</v>
      </c>
      <c r="AG354">
        <f t="shared" si="240"/>
        <v>0</v>
      </c>
      <c r="AH354">
        <f t="shared" si="265"/>
        <v>0</v>
      </c>
      <c r="AI354">
        <f t="shared" si="265"/>
        <v>0</v>
      </c>
      <c r="AJ354">
        <f t="shared" si="241"/>
        <v>0</v>
      </c>
      <c r="AK354">
        <v>66.36</v>
      </c>
      <c r="AL354">
        <v>66.36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109</v>
      </c>
      <c r="AU354">
        <v>61</v>
      </c>
      <c r="AV354">
        <v>1</v>
      </c>
      <c r="AW354">
        <v>1</v>
      </c>
      <c r="AZ354">
        <v>1</v>
      </c>
      <c r="BA354">
        <v>1</v>
      </c>
      <c r="BB354">
        <v>1</v>
      </c>
      <c r="BC354">
        <v>20.56</v>
      </c>
      <c r="BD354" t="s">
        <v>3</v>
      </c>
      <c r="BE354" t="s">
        <v>3</v>
      </c>
      <c r="BF354" t="s">
        <v>3</v>
      </c>
      <c r="BG354" t="s">
        <v>3</v>
      </c>
      <c r="BH354">
        <v>3</v>
      </c>
      <c r="BI354">
        <v>1</v>
      </c>
      <c r="BJ354" t="s">
        <v>265</v>
      </c>
      <c r="BM354">
        <v>21</v>
      </c>
      <c r="BN354">
        <v>0</v>
      </c>
      <c r="BO354" t="s">
        <v>263</v>
      </c>
      <c r="BP354">
        <v>1</v>
      </c>
      <c r="BQ354">
        <v>30</v>
      </c>
      <c r="BR354">
        <v>0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 t="s">
        <v>3</v>
      </c>
      <c r="BZ354">
        <v>109</v>
      </c>
      <c r="CA354">
        <v>61</v>
      </c>
      <c r="CB354" t="s">
        <v>3</v>
      </c>
      <c r="CE354">
        <v>30</v>
      </c>
      <c r="CF354">
        <v>0</v>
      </c>
      <c r="CG354">
        <v>0</v>
      </c>
      <c r="CM354">
        <v>0</v>
      </c>
      <c r="CN354" t="s">
        <v>3</v>
      </c>
      <c r="CO354">
        <v>0</v>
      </c>
      <c r="CP354">
        <f t="shared" si="242"/>
        <v>1364.36</v>
      </c>
      <c r="CQ354">
        <f t="shared" si="243"/>
        <v>1364.36</v>
      </c>
      <c r="CR354">
        <f t="shared" si="266"/>
        <v>0</v>
      </c>
      <c r="CS354">
        <f t="shared" si="244"/>
        <v>0</v>
      </c>
      <c r="CT354">
        <f t="shared" si="245"/>
        <v>0</v>
      </c>
      <c r="CU354">
        <f t="shared" si="246"/>
        <v>0</v>
      </c>
      <c r="CV354">
        <f t="shared" si="247"/>
        <v>0</v>
      </c>
      <c r="CW354">
        <f t="shared" si="248"/>
        <v>0</v>
      </c>
      <c r="CX354">
        <f t="shared" si="249"/>
        <v>0</v>
      </c>
      <c r="CY354">
        <f t="shared" si="250"/>
        <v>0</v>
      </c>
      <c r="CZ354">
        <f t="shared" si="251"/>
        <v>0</v>
      </c>
      <c r="DC354" t="s">
        <v>3</v>
      </c>
      <c r="DD354" t="s">
        <v>3</v>
      </c>
      <c r="DE354" t="s">
        <v>3</v>
      </c>
      <c r="DF354" t="s">
        <v>3</v>
      </c>
      <c r="DG354" t="s">
        <v>3</v>
      </c>
      <c r="DH354" t="s">
        <v>3</v>
      </c>
      <c r="DI354" t="s">
        <v>3</v>
      </c>
      <c r="DJ354" t="s">
        <v>3</v>
      </c>
      <c r="DK354" t="s">
        <v>3</v>
      </c>
      <c r="DL354" t="s">
        <v>3</v>
      </c>
      <c r="DM354" t="s">
        <v>3</v>
      </c>
      <c r="DN354">
        <v>0</v>
      </c>
      <c r="DO354">
        <v>0</v>
      </c>
      <c r="DP354">
        <v>1</v>
      </c>
      <c r="DQ354">
        <v>1</v>
      </c>
      <c r="DU354">
        <v>1010</v>
      </c>
      <c r="DV354" t="s">
        <v>49</v>
      </c>
      <c r="DW354" t="s">
        <v>49</v>
      </c>
      <c r="DX354">
        <v>1</v>
      </c>
      <c r="DZ354" t="s">
        <v>3</v>
      </c>
      <c r="EA354" t="s">
        <v>3</v>
      </c>
      <c r="EB354" t="s">
        <v>3</v>
      </c>
      <c r="EC354" t="s">
        <v>3</v>
      </c>
      <c r="EE354">
        <v>58807897</v>
      </c>
      <c r="EF354">
        <v>30</v>
      </c>
      <c r="EG354" t="s">
        <v>29</v>
      </c>
      <c r="EH354">
        <v>0</v>
      </c>
      <c r="EI354" t="s">
        <v>3</v>
      </c>
      <c r="EJ354">
        <v>1</v>
      </c>
      <c r="EK354">
        <v>21</v>
      </c>
      <c r="EL354" t="s">
        <v>30</v>
      </c>
      <c r="EM354" t="s">
        <v>31</v>
      </c>
      <c r="EO354" t="s">
        <v>3</v>
      </c>
      <c r="EQ354">
        <v>0</v>
      </c>
      <c r="ER354">
        <v>66.36</v>
      </c>
      <c r="ES354">
        <v>66.36</v>
      </c>
      <c r="ET354">
        <v>0</v>
      </c>
      <c r="EU354">
        <v>0</v>
      </c>
      <c r="EV354">
        <v>0</v>
      </c>
      <c r="EW354">
        <v>0</v>
      </c>
      <c r="EX354">
        <v>0</v>
      </c>
      <c r="FQ354">
        <v>0</v>
      </c>
      <c r="FR354">
        <v>0</v>
      </c>
      <c r="FS354">
        <v>0</v>
      </c>
      <c r="FX354">
        <v>109</v>
      </c>
      <c r="FY354">
        <v>61</v>
      </c>
      <c r="GA354" t="s">
        <v>3</v>
      </c>
      <c r="GD354">
        <v>1</v>
      </c>
      <c r="GF354">
        <v>-121657733</v>
      </c>
      <c r="GG354">
        <v>2</v>
      </c>
      <c r="GH354">
        <v>1</v>
      </c>
      <c r="GI354">
        <v>2</v>
      </c>
      <c r="GJ354">
        <v>0</v>
      </c>
      <c r="GK354">
        <v>0</v>
      </c>
      <c r="GL354">
        <f t="shared" si="252"/>
        <v>0</v>
      </c>
      <c r="GM354">
        <f t="shared" si="253"/>
        <v>1364.36</v>
      </c>
      <c r="GN354">
        <f t="shared" si="254"/>
        <v>1364.36</v>
      </c>
      <c r="GO354">
        <f t="shared" si="255"/>
        <v>0</v>
      </c>
      <c r="GP354">
        <f t="shared" si="256"/>
        <v>0</v>
      </c>
      <c r="GR354">
        <v>0</v>
      </c>
      <c r="GS354">
        <v>3</v>
      </c>
      <c r="GT354">
        <v>0</v>
      </c>
      <c r="GU354" t="s">
        <v>3</v>
      </c>
      <c r="GV354">
        <f t="shared" si="257"/>
        <v>0</v>
      </c>
      <c r="GW354">
        <v>1</v>
      </c>
      <c r="GX354">
        <f t="shared" si="258"/>
        <v>0</v>
      </c>
      <c r="HA354">
        <v>0</v>
      </c>
      <c r="HB354">
        <v>0</v>
      </c>
      <c r="HC354">
        <f t="shared" si="259"/>
        <v>0</v>
      </c>
      <c r="HE354" t="s">
        <v>3</v>
      </c>
      <c r="HF354" t="s">
        <v>3</v>
      </c>
      <c r="HM354" t="s">
        <v>3</v>
      </c>
      <c r="HN354" t="s">
        <v>3</v>
      </c>
      <c r="HO354" t="s">
        <v>3</v>
      </c>
      <c r="HP354" t="s">
        <v>3</v>
      </c>
      <c r="HQ354" t="s">
        <v>3</v>
      </c>
      <c r="HS354">
        <v>0</v>
      </c>
      <c r="IK354">
        <v>0</v>
      </c>
    </row>
    <row r="355" spans="1:255" x14ac:dyDescent="0.2">
      <c r="A355" s="2">
        <v>18</v>
      </c>
      <c r="B355" s="2">
        <v>1</v>
      </c>
      <c r="C355" s="2">
        <v>294</v>
      </c>
      <c r="D355" s="2"/>
      <c r="E355" s="2" t="s">
        <v>266</v>
      </c>
      <c r="F355" s="2" t="s">
        <v>263</v>
      </c>
      <c r="G355" s="2" t="s">
        <v>267</v>
      </c>
      <c r="H355" s="2" t="s">
        <v>49</v>
      </c>
      <c r="I355" s="2">
        <f>I349*J355</f>
        <v>4</v>
      </c>
      <c r="J355" s="2">
        <v>5.1282051282051277</v>
      </c>
      <c r="K355" s="2">
        <v>5.1282050000000003</v>
      </c>
      <c r="L355" s="2"/>
      <c r="M355" s="2"/>
      <c r="N355" s="2"/>
      <c r="O355" s="2">
        <f t="shared" si="228"/>
        <v>265.44</v>
      </c>
      <c r="P355" s="2">
        <f t="shared" si="229"/>
        <v>265.44</v>
      </c>
      <c r="Q355" s="2">
        <f t="shared" si="262"/>
        <v>0</v>
      </c>
      <c r="R355" s="2">
        <f t="shared" si="230"/>
        <v>0</v>
      </c>
      <c r="S355" s="2">
        <f t="shared" si="231"/>
        <v>0</v>
      </c>
      <c r="T355" s="2">
        <f t="shared" si="232"/>
        <v>0</v>
      </c>
      <c r="U355" s="2">
        <f t="shared" si="233"/>
        <v>0</v>
      </c>
      <c r="V355" s="2">
        <f t="shared" si="234"/>
        <v>0</v>
      </c>
      <c r="W355" s="2">
        <f t="shared" si="235"/>
        <v>0</v>
      </c>
      <c r="X355" s="2">
        <f t="shared" si="236"/>
        <v>0</v>
      </c>
      <c r="Y355" s="2">
        <f t="shared" si="237"/>
        <v>0</v>
      </c>
      <c r="Z355" s="2"/>
      <c r="AA355" s="2">
        <v>59209203</v>
      </c>
      <c r="AB355" s="2">
        <f t="shared" si="238"/>
        <v>66.36</v>
      </c>
      <c r="AC355" s="2">
        <f t="shared" si="239"/>
        <v>66.36</v>
      </c>
      <c r="AD355" s="2">
        <f t="shared" si="263"/>
        <v>0</v>
      </c>
      <c r="AE355" s="2">
        <f t="shared" si="264"/>
        <v>0</v>
      </c>
      <c r="AF355" s="2">
        <f t="shared" si="264"/>
        <v>0</v>
      </c>
      <c r="AG355" s="2">
        <f t="shared" si="240"/>
        <v>0</v>
      </c>
      <c r="AH355" s="2">
        <f t="shared" si="265"/>
        <v>0</v>
      </c>
      <c r="AI355" s="2">
        <f t="shared" si="265"/>
        <v>0</v>
      </c>
      <c r="AJ355" s="2">
        <f t="shared" si="241"/>
        <v>0</v>
      </c>
      <c r="AK355" s="2">
        <v>66.36</v>
      </c>
      <c r="AL355" s="2">
        <v>66.36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109</v>
      </c>
      <c r="AU355" s="2">
        <v>61</v>
      </c>
      <c r="AV355" s="2">
        <v>1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3</v>
      </c>
      <c r="BI355" s="2">
        <v>1</v>
      </c>
      <c r="BJ355" s="2" t="s">
        <v>265</v>
      </c>
      <c r="BK355" s="2"/>
      <c r="BL355" s="2"/>
      <c r="BM355" s="2">
        <v>21</v>
      </c>
      <c r="BN355" s="2">
        <v>58807811</v>
      </c>
      <c r="BO355" s="2" t="s">
        <v>3</v>
      </c>
      <c r="BP355" s="2">
        <v>0</v>
      </c>
      <c r="BQ355" s="2">
        <v>30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109</v>
      </c>
      <c r="CA355" s="2">
        <v>61</v>
      </c>
      <c r="CB355" s="2" t="s">
        <v>3</v>
      </c>
      <c r="CC355" s="2"/>
      <c r="CD355" s="2"/>
      <c r="CE355" s="2">
        <v>30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3</v>
      </c>
      <c r="CO355" s="2">
        <v>0</v>
      </c>
      <c r="CP355" s="2">
        <f t="shared" si="242"/>
        <v>265.44</v>
      </c>
      <c r="CQ355" s="2">
        <f t="shared" si="243"/>
        <v>66.36</v>
      </c>
      <c r="CR355" s="2">
        <f t="shared" si="266"/>
        <v>0</v>
      </c>
      <c r="CS355" s="2">
        <f t="shared" si="244"/>
        <v>0</v>
      </c>
      <c r="CT355" s="2">
        <f t="shared" si="245"/>
        <v>0</v>
      </c>
      <c r="CU355" s="2">
        <f t="shared" si="246"/>
        <v>0</v>
      </c>
      <c r="CV355" s="2">
        <f t="shared" si="247"/>
        <v>0</v>
      </c>
      <c r="CW355" s="2">
        <f t="shared" si="248"/>
        <v>0</v>
      </c>
      <c r="CX355" s="2">
        <f t="shared" si="249"/>
        <v>0</v>
      </c>
      <c r="CY355" s="2">
        <f t="shared" si="250"/>
        <v>0</v>
      </c>
      <c r="CZ355" s="2">
        <f t="shared" si="251"/>
        <v>0</v>
      </c>
      <c r="DA355" s="2"/>
      <c r="DB355" s="2"/>
      <c r="DC355" s="2" t="s">
        <v>3</v>
      </c>
      <c r="DD355" s="2" t="s">
        <v>3</v>
      </c>
      <c r="DE355" s="2" t="s">
        <v>3</v>
      </c>
      <c r="DF355" s="2" t="s">
        <v>3</v>
      </c>
      <c r="DG355" s="2" t="s">
        <v>3</v>
      </c>
      <c r="DH355" s="2" t="s">
        <v>3</v>
      </c>
      <c r="DI355" s="2" t="s">
        <v>3</v>
      </c>
      <c r="DJ355" s="2" t="s">
        <v>3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1010</v>
      </c>
      <c r="DV355" s="2" t="s">
        <v>49</v>
      </c>
      <c r="DW355" s="2" t="s">
        <v>49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58807897</v>
      </c>
      <c r="EF355" s="2">
        <v>30</v>
      </c>
      <c r="EG355" s="2" t="s">
        <v>29</v>
      </c>
      <c r="EH355" s="2">
        <v>0</v>
      </c>
      <c r="EI355" s="2" t="s">
        <v>3</v>
      </c>
      <c r="EJ355" s="2">
        <v>1</v>
      </c>
      <c r="EK355" s="2">
        <v>21</v>
      </c>
      <c r="EL355" s="2" t="s">
        <v>30</v>
      </c>
      <c r="EM355" s="2" t="s">
        <v>31</v>
      </c>
      <c r="EN355" s="2"/>
      <c r="EO355" s="2" t="s">
        <v>3</v>
      </c>
      <c r="EP355" s="2"/>
      <c r="EQ355" s="2">
        <v>0</v>
      </c>
      <c r="ER355" s="2">
        <v>66.36</v>
      </c>
      <c r="ES355" s="2">
        <v>66.36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109</v>
      </c>
      <c r="FY355" s="2">
        <v>61</v>
      </c>
      <c r="FZ355" s="2"/>
      <c r="GA355" s="2" t="s">
        <v>3</v>
      </c>
      <c r="GB355" s="2"/>
      <c r="GC355" s="2"/>
      <c r="GD355" s="2">
        <v>1</v>
      </c>
      <c r="GE355" s="2"/>
      <c r="GF355" s="2">
        <v>1048972163</v>
      </c>
      <c r="GG355" s="2">
        <v>2</v>
      </c>
      <c r="GH355" s="2">
        <v>1</v>
      </c>
      <c r="GI355" s="2">
        <v>-2</v>
      </c>
      <c r="GJ355" s="2">
        <v>0</v>
      </c>
      <c r="GK355" s="2">
        <v>0</v>
      </c>
      <c r="GL355" s="2">
        <f t="shared" si="252"/>
        <v>0</v>
      </c>
      <c r="GM355" s="2">
        <f t="shared" si="253"/>
        <v>265.44</v>
      </c>
      <c r="GN355" s="2">
        <f t="shared" si="254"/>
        <v>265.44</v>
      </c>
      <c r="GO355" s="2">
        <f t="shared" si="255"/>
        <v>0</v>
      </c>
      <c r="GP355" s="2">
        <f t="shared" si="256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257"/>
        <v>0</v>
      </c>
      <c r="GW355" s="2">
        <v>1</v>
      </c>
      <c r="GX355" s="2">
        <f t="shared" si="258"/>
        <v>0</v>
      </c>
      <c r="GY355" s="2"/>
      <c r="GZ355" s="2"/>
      <c r="HA355" s="2">
        <v>0</v>
      </c>
      <c r="HB355" s="2">
        <v>0</v>
      </c>
      <c r="HC355" s="2">
        <f t="shared" si="259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>
        <v>18</v>
      </c>
      <c r="B356">
        <v>1</v>
      </c>
      <c r="C356">
        <v>305</v>
      </c>
      <c r="E356" t="s">
        <v>266</v>
      </c>
      <c r="F356" t="s">
        <v>263</v>
      </c>
      <c r="G356" t="s">
        <v>267</v>
      </c>
      <c r="H356" t="s">
        <v>49</v>
      </c>
      <c r="I356">
        <f>I350*J356</f>
        <v>4</v>
      </c>
      <c r="J356">
        <v>5.1282051282051277</v>
      </c>
      <c r="K356">
        <v>5.1282050000000003</v>
      </c>
      <c r="O356">
        <f t="shared" si="228"/>
        <v>5457.45</v>
      </c>
      <c r="P356">
        <f t="shared" si="229"/>
        <v>5457.45</v>
      </c>
      <c r="Q356">
        <f t="shared" si="262"/>
        <v>0</v>
      </c>
      <c r="R356">
        <f t="shared" si="230"/>
        <v>0</v>
      </c>
      <c r="S356">
        <f t="shared" si="231"/>
        <v>0</v>
      </c>
      <c r="T356">
        <f t="shared" si="232"/>
        <v>0</v>
      </c>
      <c r="U356">
        <f t="shared" si="233"/>
        <v>0</v>
      </c>
      <c r="V356">
        <f t="shared" si="234"/>
        <v>0</v>
      </c>
      <c r="W356">
        <f t="shared" si="235"/>
        <v>0</v>
      </c>
      <c r="X356">
        <f t="shared" si="236"/>
        <v>0</v>
      </c>
      <c r="Y356">
        <f t="shared" si="237"/>
        <v>0</v>
      </c>
      <c r="AA356">
        <v>59209200</v>
      </c>
      <c r="AB356">
        <f t="shared" si="238"/>
        <v>66.36</v>
      </c>
      <c r="AC356">
        <f t="shared" si="239"/>
        <v>66.36</v>
      </c>
      <c r="AD356">
        <f t="shared" si="263"/>
        <v>0</v>
      </c>
      <c r="AE356">
        <f t="shared" si="264"/>
        <v>0</v>
      </c>
      <c r="AF356">
        <f t="shared" si="264"/>
        <v>0</v>
      </c>
      <c r="AG356">
        <f t="shared" si="240"/>
        <v>0</v>
      </c>
      <c r="AH356">
        <f t="shared" si="265"/>
        <v>0</v>
      </c>
      <c r="AI356">
        <f t="shared" si="265"/>
        <v>0</v>
      </c>
      <c r="AJ356">
        <f t="shared" si="241"/>
        <v>0</v>
      </c>
      <c r="AK356">
        <v>66.36</v>
      </c>
      <c r="AL356">
        <v>66.36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109</v>
      </c>
      <c r="AU356">
        <v>61</v>
      </c>
      <c r="AV356">
        <v>1</v>
      </c>
      <c r="AW356">
        <v>1</v>
      </c>
      <c r="AZ356">
        <v>1</v>
      </c>
      <c r="BA356">
        <v>1</v>
      </c>
      <c r="BB356">
        <v>1</v>
      </c>
      <c r="BC356">
        <v>20.56</v>
      </c>
      <c r="BD356" t="s">
        <v>3</v>
      </c>
      <c r="BE356" t="s">
        <v>3</v>
      </c>
      <c r="BF356" t="s">
        <v>3</v>
      </c>
      <c r="BG356" t="s">
        <v>3</v>
      </c>
      <c r="BH356">
        <v>3</v>
      </c>
      <c r="BI356">
        <v>1</v>
      </c>
      <c r="BJ356" t="s">
        <v>265</v>
      </c>
      <c r="BM356">
        <v>21</v>
      </c>
      <c r="BN356">
        <v>58807811</v>
      </c>
      <c r="BO356" t="s">
        <v>263</v>
      </c>
      <c r="BP356">
        <v>1</v>
      </c>
      <c r="BQ356">
        <v>30</v>
      </c>
      <c r="BR356">
        <v>0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 t="s">
        <v>3</v>
      </c>
      <c r="BZ356">
        <v>109</v>
      </c>
      <c r="CA356">
        <v>61</v>
      </c>
      <c r="CB356" t="s">
        <v>3</v>
      </c>
      <c r="CE356">
        <v>30</v>
      </c>
      <c r="CF356">
        <v>0</v>
      </c>
      <c r="CG356">
        <v>0</v>
      </c>
      <c r="CM356">
        <v>0</v>
      </c>
      <c r="CN356" t="s">
        <v>3</v>
      </c>
      <c r="CO356">
        <v>0</v>
      </c>
      <c r="CP356">
        <f t="shared" si="242"/>
        <v>5457.45</v>
      </c>
      <c r="CQ356">
        <f t="shared" si="243"/>
        <v>1364.36</v>
      </c>
      <c r="CR356">
        <f t="shared" si="266"/>
        <v>0</v>
      </c>
      <c r="CS356">
        <f t="shared" si="244"/>
        <v>0</v>
      </c>
      <c r="CT356">
        <f t="shared" si="245"/>
        <v>0</v>
      </c>
      <c r="CU356">
        <f t="shared" si="246"/>
        <v>0</v>
      </c>
      <c r="CV356">
        <f t="shared" si="247"/>
        <v>0</v>
      </c>
      <c r="CW356">
        <f t="shared" si="248"/>
        <v>0</v>
      </c>
      <c r="CX356">
        <f t="shared" si="249"/>
        <v>0</v>
      </c>
      <c r="CY356">
        <f t="shared" si="250"/>
        <v>0</v>
      </c>
      <c r="CZ356">
        <f t="shared" si="251"/>
        <v>0</v>
      </c>
      <c r="DC356" t="s">
        <v>3</v>
      </c>
      <c r="DD356" t="s">
        <v>3</v>
      </c>
      <c r="DE356" t="s">
        <v>3</v>
      </c>
      <c r="DF356" t="s">
        <v>3</v>
      </c>
      <c r="DG356" t="s">
        <v>3</v>
      </c>
      <c r="DH356" t="s">
        <v>3</v>
      </c>
      <c r="DI356" t="s">
        <v>3</v>
      </c>
      <c r="DJ356" t="s">
        <v>3</v>
      </c>
      <c r="DK356" t="s">
        <v>3</v>
      </c>
      <c r="DL356" t="s">
        <v>3</v>
      </c>
      <c r="DM356" t="s">
        <v>3</v>
      </c>
      <c r="DN356">
        <v>0</v>
      </c>
      <c r="DO356">
        <v>0</v>
      </c>
      <c r="DP356">
        <v>1</v>
      </c>
      <c r="DQ356">
        <v>1</v>
      </c>
      <c r="DU356">
        <v>1010</v>
      </c>
      <c r="DV356" t="s">
        <v>49</v>
      </c>
      <c r="DW356" t="s">
        <v>49</v>
      </c>
      <c r="DX356">
        <v>1</v>
      </c>
      <c r="DZ356" t="s">
        <v>3</v>
      </c>
      <c r="EA356" t="s">
        <v>3</v>
      </c>
      <c r="EB356" t="s">
        <v>3</v>
      </c>
      <c r="EC356" t="s">
        <v>3</v>
      </c>
      <c r="EE356">
        <v>58807897</v>
      </c>
      <c r="EF356">
        <v>30</v>
      </c>
      <c r="EG356" t="s">
        <v>29</v>
      </c>
      <c r="EH356">
        <v>0</v>
      </c>
      <c r="EI356" t="s">
        <v>3</v>
      </c>
      <c r="EJ356">
        <v>1</v>
      </c>
      <c r="EK356">
        <v>21</v>
      </c>
      <c r="EL356" t="s">
        <v>30</v>
      </c>
      <c r="EM356" t="s">
        <v>31</v>
      </c>
      <c r="EO356" t="s">
        <v>3</v>
      </c>
      <c r="EQ356">
        <v>0</v>
      </c>
      <c r="ER356">
        <v>66.36</v>
      </c>
      <c r="ES356">
        <v>66.36</v>
      </c>
      <c r="ET356">
        <v>0</v>
      </c>
      <c r="EU356">
        <v>0</v>
      </c>
      <c r="EV356">
        <v>0</v>
      </c>
      <c r="EW356">
        <v>0</v>
      </c>
      <c r="EX356">
        <v>0</v>
      </c>
      <c r="FQ356">
        <v>0</v>
      </c>
      <c r="FR356">
        <v>0</v>
      </c>
      <c r="FS356">
        <v>0</v>
      </c>
      <c r="FX356">
        <v>109</v>
      </c>
      <c r="FY356">
        <v>61</v>
      </c>
      <c r="GA356" t="s">
        <v>3</v>
      </c>
      <c r="GD356">
        <v>1</v>
      </c>
      <c r="GF356">
        <v>1048972163</v>
      </c>
      <c r="GG356">
        <v>2</v>
      </c>
      <c r="GH356">
        <v>1</v>
      </c>
      <c r="GI356">
        <v>2</v>
      </c>
      <c r="GJ356">
        <v>0</v>
      </c>
      <c r="GK356">
        <v>0</v>
      </c>
      <c r="GL356">
        <f t="shared" si="252"/>
        <v>0</v>
      </c>
      <c r="GM356">
        <f t="shared" si="253"/>
        <v>5457.45</v>
      </c>
      <c r="GN356">
        <f t="shared" si="254"/>
        <v>5457.45</v>
      </c>
      <c r="GO356">
        <f t="shared" si="255"/>
        <v>0</v>
      </c>
      <c r="GP356">
        <f t="shared" si="256"/>
        <v>0</v>
      </c>
      <c r="GR356">
        <v>0</v>
      </c>
      <c r="GS356">
        <v>3</v>
      </c>
      <c r="GT356">
        <v>0</v>
      </c>
      <c r="GU356" t="s">
        <v>3</v>
      </c>
      <c r="GV356">
        <f t="shared" si="257"/>
        <v>0</v>
      </c>
      <c r="GW356">
        <v>1</v>
      </c>
      <c r="GX356">
        <f t="shared" si="258"/>
        <v>0</v>
      </c>
      <c r="HA356">
        <v>0</v>
      </c>
      <c r="HB356">
        <v>0</v>
      </c>
      <c r="HC356">
        <f t="shared" si="259"/>
        <v>0</v>
      </c>
      <c r="HE356" t="s">
        <v>3</v>
      </c>
      <c r="HF356" t="s">
        <v>3</v>
      </c>
      <c r="HM356" t="s">
        <v>3</v>
      </c>
      <c r="HN356" t="s">
        <v>3</v>
      </c>
      <c r="HO356" t="s">
        <v>3</v>
      </c>
      <c r="HP356" t="s">
        <v>3</v>
      </c>
      <c r="HQ356" t="s">
        <v>3</v>
      </c>
      <c r="HS356">
        <v>0</v>
      </c>
      <c r="IK356">
        <v>0</v>
      </c>
    </row>
    <row r="357" spans="1:255" x14ac:dyDescent="0.2">
      <c r="A357" s="2">
        <v>18</v>
      </c>
      <c r="B357" s="2">
        <v>1</v>
      </c>
      <c r="C357" s="2">
        <v>297</v>
      </c>
      <c r="D357" s="2"/>
      <c r="E357" s="2" t="s">
        <v>268</v>
      </c>
      <c r="F357" s="2" t="s">
        <v>269</v>
      </c>
      <c r="G357" s="2" t="s">
        <v>270</v>
      </c>
      <c r="H357" s="2" t="s">
        <v>49</v>
      </c>
      <c r="I357" s="2">
        <f>I349*J357</f>
        <v>11</v>
      </c>
      <c r="J357" s="2">
        <v>14.102564102564102</v>
      </c>
      <c r="K357" s="2">
        <v>14.102563999999999</v>
      </c>
      <c r="L357" s="2"/>
      <c r="M357" s="2"/>
      <c r="N357" s="2"/>
      <c r="O357" s="2">
        <f t="shared" si="228"/>
        <v>2412.7399999999998</v>
      </c>
      <c r="P357" s="2">
        <f t="shared" si="229"/>
        <v>2412.7399999999998</v>
      </c>
      <c r="Q357" s="2">
        <f t="shared" si="262"/>
        <v>0</v>
      </c>
      <c r="R357" s="2">
        <f t="shared" si="230"/>
        <v>0</v>
      </c>
      <c r="S357" s="2">
        <f t="shared" si="231"/>
        <v>0</v>
      </c>
      <c r="T357" s="2">
        <f t="shared" si="232"/>
        <v>0</v>
      </c>
      <c r="U357" s="2">
        <f t="shared" si="233"/>
        <v>0</v>
      </c>
      <c r="V357" s="2">
        <f t="shared" si="234"/>
        <v>0</v>
      </c>
      <c r="W357" s="2">
        <f t="shared" si="235"/>
        <v>0</v>
      </c>
      <c r="X357" s="2">
        <f t="shared" si="236"/>
        <v>0</v>
      </c>
      <c r="Y357" s="2">
        <f t="shared" si="237"/>
        <v>0</v>
      </c>
      <c r="Z357" s="2"/>
      <c r="AA357" s="2">
        <v>59209203</v>
      </c>
      <c r="AB357" s="2">
        <f t="shared" si="238"/>
        <v>219.34</v>
      </c>
      <c r="AC357" s="2">
        <f t="shared" si="239"/>
        <v>219.34</v>
      </c>
      <c r="AD357" s="2">
        <f t="shared" si="263"/>
        <v>0</v>
      </c>
      <c r="AE357" s="2">
        <f t="shared" si="264"/>
        <v>0</v>
      </c>
      <c r="AF357" s="2">
        <f t="shared" si="264"/>
        <v>0</v>
      </c>
      <c r="AG357" s="2">
        <f t="shared" si="240"/>
        <v>0</v>
      </c>
      <c r="AH357" s="2">
        <f t="shared" si="265"/>
        <v>0</v>
      </c>
      <c r="AI357" s="2">
        <f t="shared" si="265"/>
        <v>0</v>
      </c>
      <c r="AJ357" s="2">
        <f t="shared" si="241"/>
        <v>0</v>
      </c>
      <c r="AK357" s="2">
        <v>219.34</v>
      </c>
      <c r="AL357" s="2">
        <v>219.34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109</v>
      </c>
      <c r="AU357" s="2">
        <v>61</v>
      </c>
      <c r="AV357" s="2">
        <v>1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3</v>
      </c>
      <c r="BK357" s="2"/>
      <c r="BL357" s="2"/>
      <c r="BM357" s="2">
        <v>21</v>
      </c>
      <c r="BN357" s="2">
        <v>0</v>
      </c>
      <c r="BO357" s="2" t="s">
        <v>3</v>
      </c>
      <c r="BP357" s="2">
        <v>0</v>
      </c>
      <c r="BQ357" s="2">
        <v>30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109</v>
      </c>
      <c r="CA357" s="2">
        <v>61</v>
      </c>
      <c r="CB357" s="2" t="s">
        <v>3</v>
      </c>
      <c r="CC357" s="2"/>
      <c r="CD357" s="2"/>
      <c r="CE357" s="2">
        <v>30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3</v>
      </c>
      <c r="CO357" s="2">
        <v>0</v>
      </c>
      <c r="CP357" s="2">
        <f t="shared" si="242"/>
        <v>2412.7399999999998</v>
      </c>
      <c r="CQ357" s="2">
        <f t="shared" si="243"/>
        <v>219.34</v>
      </c>
      <c r="CR357" s="2">
        <f t="shared" si="266"/>
        <v>0</v>
      </c>
      <c r="CS357" s="2">
        <f t="shared" si="244"/>
        <v>0</v>
      </c>
      <c r="CT357" s="2">
        <f t="shared" si="245"/>
        <v>0</v>
      </c>
      <c r="CU357" s="2">
        <f t="shared" si="246"/>
        <v>0</v>
      </c>
      <c r="CV357" s="2">
        <f t="shared" si="247"/>
        <v>0</v>
      </c>
      <c r="CW357" s="2">
        <f t="shared" si="248"/>
        <v>0</v>
      </c>
      <c r="CX357" s="2">
        <f t="shared" si="249"/>
        <v>0</v>
      </c>
      <c r="CY357" s="2">
        <f t="shared" si="250"/>
        <v>0</v>
      </c>
      <c r="CZ357" s="2">
        <f t="shared" si="251"/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1010</v>
      </c>
      <c r="DV357" s="2" t="s">
        <v>49</v>
      </c>
      <c r="DW357" s="2" t="s">
        <v>49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58807897</v>
      </c>
      <c r="EF357" s="2">
        <v>30</v>
      </c>
      <c r="EG357" s="2" t="s">
        <v>29</v>
      </c>
      <c r="EH357" s="2">
        <v>0</v>
      </c>
      <c r="EI357" s="2" t="s">
        <v>3</v>
      </c>
      <c r="EJ357" s="2">
        <v>1</v>
      </c>
      <c r="EK357" s="2">
        <v>21</v>
      </c>
      <c r="EL357" s="2" t="s">
        <v>30</v>
      </c>
      <c r="EM357" s="2" t="s">
        <v>31</v>
      </c>
      <c r="EN357" s="2"/>
      <c r="EO357" s="2" t="s">
        <v>3</v>
      </c>
      <c r="EP357" s="2"/>
      <c r="EQ357" s="2">
        <v>0</v>
      </c>
      <c r="ER357" s="2">
        <v>0</v>
      </c>
      <c r="ES357" s="2">
        <v>219.34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109</v>
      </c>
      <c r="FY357" s="2">
        <v>61</v>
      </c>
      <c r="FZ357" s="2"/>
      <c r="GA357" s="2" t="s">
        <v>271</v>
      </c>
      <c r="GB357" s="2"/>
      <c r="GC357" s="2"/>
      <c r="GD357" s="2">
        <v>1</v>
      </c>
      <c r="GE357" s="2"/>
      <c r="GF357" s="2">
        <v>1629785459</v>
      </c>
      <c r="GG357" s="2">
        <v>2</v>
      </c>
      <c r="GH357" s="2">
        <v>4</v>
      </c>
      <c r="GI357" s="2">
        <v>0</v>
      </c>
      <c r="GJ357" s="2">
        <v>0</v>
      </c>
      <c r="GK357" s="2">
        <v>0</v>
      </c>
      <c r="GL357" s="2">
        <f t="shared" si="252"/>
        <v>0</v>
      </c>
      <c r="GM357" s="2">
        <f t="shared" si="253"/>
        <v>2412.7399999999998</v>
      </c>
      <c r="GN357" s="2">
        <f t="shared" si="254"/>
        <v>2412.7399999999998</v>
      </c>
      <c r="GO357" s="2">
        <f t="shared" si="255"/>
        <v>0</v>
      </c>
      <c r="GP357" s="2">
        <f t="shared" si="256"/>
        <v>0</v>
      </c>
      <c r="GQ357" s="2"/>
      <c r="GR357" s="2">
        <v>0</v>
      </c>
      <c r="GS357" s="2">
        <v>2</v>
      </c>
      <c r="GT357" s="2">
        <v>0</v>
      </c>
      <c r="GU357" s="2" t="s">
        <v>3</v>
      </c>
      <c r="GV357" s="2">
        <f t="shared" si="257"/>
        <v>0</v>
      </c>
      <c r="GW357" s="2">
        <v>1</v>
      </c>
      <c r="GX357" s="2">
        <f t="shared" si="258"/>
        <v>0</v>
      </c>
      <c r="GY357" s="2"/>
      <c r="GZ357" s="2"/>
      <c r="HA357" s="2">
        <v>0</v>
      </c>
      <c r="HB357" s="2">
        <v>0</v>
      </c>
      <c r="HC357" s="2">
        <f t="shared" si="259"/>
        <v>0</v>
      </c>
      <c r="HD357" s="2"/>
      <c r="HE357" s="2" t="s">
        <v>253</v>
      </c>
      <c r="HF357" s="2" t="s">
        <v>38</v>
      </c>
      <c r="HG357" s="2"/>
      <c r="HH357" s="2"/>
      <c r="HI357" s="2"/>
      <c r="HJ357" s="2"/>
      <c r="HK357" s="2"/>
      <c r="HL357" s="2"/>
      <c r="HM357" s="2" t="s">
        <v>3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>
        <v>18</v>
      </c>
      <c r="B358">
        <v>1</v>
      </c>
      <c r="C358">
        <v>308</v>
      </c>
      <c r="E358" t="s">
        <v>268</v>
      </c>
      <c r="F358" t="s">
        <v>269</v>
      </c>
      <c r="G358" t="s">
        <v>270</v>
      </c>
      <c r="H358" t="s">
        <v>49</v>
      </c>
      <c r="I358">
        <f>I350*J358</f>
        <v>11</v>
      </c>
      <c r="J358">
        <v>14.102564102564102</v>
      </c>
      <c r="K358">
        <v>14.102563999999999</v>
      </c>
      <c r="O358">
        <f t="shared" si="228"/>
        <v>23837.87</v>
      </c>
      <c r="P358">
        <f t="shared" si="229"/>
        <v>23837.87</v>
      </c>
      <c r="Q358">
        <f t="shared" si="262"/>
        <v>0</v>
      </c>
      <c r="R358">
        <f t="shared" si="230"/>
        <v>0</v>
      </c>
      <c r="S358">
        <f t="shared" si="231"/>
        <v>0</v>
      </c>
      <c r="T358">
        <f t="shared" si="232"/>
        <v>0</v>
      </c>
      <c r="U358">
        <f t="shared" si="233"/>
        <v>0</v>
      </c>
      <c r="V358">
        <f t="shared" si="234"/>
        <v>0</v>
      </c>
      <c r="W358">
        <f t="shared" si="235"/>
        <v>0</v>
      </c>
      <c r="X358">
        <f t="shared" si="236"/>
        <v>0</v>
      </c>
      <c r="Y358">
        <f t="shared" si="237"/>
        <v>0</v>
      </c>
      <c r="AA358">
        <v>59209200</v>
      </c>
      <c r="AB358">
        <f t="shared" si="238"/>
        <v>219.34</v>
      </c>
      <c r="AC358">
        <f t="shared" si="239"/>
        <v>219.34</v>
      </c>
      <c r="AD358">
        <f t="shared" si="263"/>
        <v>0</v>
      </c>
      <c r="AE358">
        <f t="shared" si="264"/>
        <v>0</v>
      </c>
      <c r="AF358">
        <f t="shared" si="264"/>
        <v>0</v>
      </c>
      <c r="AG358">
        <f t="shared" si="240"/>
        <v>0</v>
      </c>
      <c r="AH358">
        <f t="shared" si="265"/>
        <v>0</v>
      </c>
      <c r="AI358">
        <f t="shared" si="265"/>
        <v>0</v>
      </c>
      <c r="AJ358">
        <f t="shared" si="241"/>
        <v>0</v>
      </c>
      <c r="AK358">
        <v>219.34</v>
      </c>
      <c r="AL358">
        <v>219.34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109</v>
      </c>
      <c r="AU358">
        <v>61</v>
      </c>
      <c r="AV358">
        <v>1</v>
      </c>
      <c r="AW358">
        <v>1</v>
      </c>
      <c r="AZ358">
        <v>1</v>
      </c>
      <c r="BA358">
        <v>1</v>
      </c>
      <c r="BB358">
        <v>1</v>
      </c>
      <c r="BC358">
        <v>9.8800000000000008</v>
      </c>
      <c r="BD358" t="s">
        <v>3</v>
      </c>
      <c r="BE358" t="s">
        <v>3</v>
      </c>
      <c r="BF358" t="s">
        <v>3</v>
      </c>
      <c r="BG358" t="s">
        <v>3</v>
      </c>
      <c r="BH358">
        <v>3</v>
      </c>
      <c r="BI358">
        <v>1</v>
      </c>
      <c r="BJ358" t="s">
        <v>3</v>
      </c>
      <c r="BM358">
        <v>21</v>
      </c>
      <c r="BN358">
        <v>0</v>
      </c>
      <c r="BO358" t="s">
        <v>3</v>
      </c>
      <c r="BP358">
        <v>0</v>
      </c>
      <c r="BQ358">
        <v>30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 t="s">
        <v>3</v>
      </c>
      <c r="BZ358">
        <v>109</v>
      </c>
      <c r="CA358">
        <v>61</v>
      </c>
      <c r="CB358" t="s">
        <v>3</v>
      </c>
      <c r="CE358">
        <v>30</v>
      </c>
      <c r="CF358">
        <v>0</v>
      </c>
      <c r="CG358">
        <v>0</v>
      </c>
      <c r="CM358">
        <v>0</v>
      </c>
      <c r="CN358" t="s">
        <v>3</v>
      </c>
      <c r="CO358">
        <v>0</v>
      </c>
      <c r="CP358">
        <f t="shared" si="242"/>
        <v>23837.87</v>
      </c>
      <c r="CQ358">
        <f t="shared" si="243"/>
        <v>2167.08</v>
      </c>
      <c r="CR358">
        <f t="shared" si="266"/>
        <v>0</v>
      </c>
      <c r="CS358">
        <f t="shared" si="244"/>
        <v>0</v>
      </c>
      <c r="CT358">
        <f t="shared" si="245"/>
        <v>0</v>
      </c>
      <c r="CU358">
        <f t="shared" si="246"/>
        <v>0</v>
      </c>
      <c r="CV358">
        <f t="shared" si="247"/>
        <v>0</v>
      </c>
      <c r="CW358">
        <f t="shared" si="248"/>
        <v>0</v>
      </c>
      <c r="CX358">
        <f t="shared" si="249"/>
        <v>0</v>
      </c>
      <c r="CY358">
        <f t="shared" si="250"/>
        <v>0</v>
      </c>
      <c r="CZ358">
        <f t="shared" si="251"/>
        <v>0</v>
      </c>
      <c r="DC358" t="s">
        <v>3</v>
      </c>
      <c r="DD358" t="s">
        <v>3</v>
      </c>
      <c r="DE358" t="s">
        <v>3</v>
      </c>
      <c r="DF358" t="s">
        <v>3</v>
      </c>
      <c r="DG358" t="s">
        <v>3</v>
      </c>
      <c r="DH358" t="s">
        <v>3</v>
      </c>
      <c r="DI358" t="s">
        <v>3</v>
      </c>
      <c r="DJ358" t="s">
        <v>3</v>
      </c>
      <c r="DK358" t="s">
        <v>3</v>
      </c>
      <c r="DL358" t="s">
        <v>3</v>
      </c>
      <c r="DM358" t="s">
        <v>3</v>
      </c>
      <c r="DN358">
        <v>0</v>
      </c>
      <c r="DO358">
        <v>0</v>
      </c>
      <c r="DP358">
        <v>1</v>
      </c>
      <c r="DQ358">
        <v>1</v>
      </c>
      <c r="DU358">
        <v>1010</v>
      </c>
      <c r="DV358" t="s">
        <v>49</v>
      </c>
      <c r="DW358" t="s">
        <v>49</v>
      </c>
      <c r="DX358">
        <v>1</v>
      </c>
      <c r="DZ358" t="s">
        <v>3</v>
      </c>
      <c r="EA358" t="s">
        <v>3</v>
      </c>
      <c r="EB358" t="s">
        <v>3</v>
      </c>
      <c r="EC358" t="s">
        <v>3</v>
      </c>
      <c r="EE358">
        <v>58807897</v>
      </c>
      <c r="EF358">
        <v>30</v>
      </c>
      <c r="EG358" t="s">
        <v>29</v>
      </c>
      <c r="EH358">
        <v>0</v>
      </c>
      <c r="EI358" t="s">
        <v>3</v>
      </c>
      <c r="EJ358">
        <v>1</v>
      </c>
      <c r="EK358">
        <v>21</v>
      </c>
      <c r="EL358" t="s">
        <v>30</v>
      </c>
      <c r="EM358" t="s">
        <v>31</v>
      </c>
      <c r="EO358" t="s">
        <v>3</v>
      </c>
      <c r="EQ358">
        <v>0</v>
      </c>
      <c r="ER358">
        <v>219.34</v>
      </c>
      <c r="ES358">
        <v>219.34</v>
      </c>
      <c r="ET358">
        <v>0</v>
      </c>
      <c r="EU358">
        <v>0</v>
      </c>
      <c r="EV358">
        <v>0</v>
      </c>
      <c r="EW358">
        <v>0</v>
      </c>
      <c r="EX358">
        <v>0</v>
      </c>
      <c r="EZ358">
        <v>5</v>
      </c>
      <c r="FC358">
        <v>1</v>
      </c>
      <c r="FD358">
        <v>18</v>
      </c>
      <c r="FF358">
        <v>2549.5</v>
      </c>
      <c r="FQ358">
        <v>0</v>
      </c>
      <c r="FR358">
        <v>0</v>
      </c>
      <c r="FS358">
        <v>0</v>
      </c>
      <c r="FX358">
        <v>109</v>
      </c>
      <c r="FY358">
        <v>61</v>
      </c>
      <c r="GA358" t="s">
        <v>271</v>
      </c>
      <c r="GD358">
        <v>1</v>
      </c>
      <c r="GF358">
        <v>1629785459</v>
      </c>
      <c r="GG358">
        <v>2</v>
      </c>
      <c r="GH358">
        <v>3</v>
      </c>
      <c r="GI358">
        <v>5</v>
      </c>
      <c r="GJ358">
        <v>0</v>
      </c>
      <c r="GK358">
        <v>0</v>
      </c>
      <c r="GL358">
        <f t="shared" si="252"/>
        <v>0</v>
      </c>
      <c r="GM358">
        <f t="shared" si="253"/>
        <v>23837.87</v>
      </c>
      <c r="GN358">
        <f t="shared" si="254"/>
        <v>23837.87</v>
      </c>
      <c r="GO358">
        <f t="shared" si="255"/>
        <v>0</v>
      </c>
      <c r="GP358">
        <f t="shared" si="256"/>
        <v>0</v>
      </c>
      <c r="GR358">
        <v>1</v>
      </c>
      <c r="GS358">
        <v>1</v>
      </c>
      <c r="GT358">
        <v>0</v>
      </c>
      <c r="GU358" t="s">
        <v>3</v>
      </c>
      <c r="GV358">
        <f t="shared" si="257"/>
        <v>0</v>
      </c>
      <c r="GW358">
        <v>1</v>
      </c>
      <c r="GX358">
        <f t="shared" si="258"/>
        <v>0</v>
      </c>
      <c r="HA358">
        <v>0</v>
      </c>
      <c r="HB358">
        <v>0</v>
      </c>
      <c r="HC358">
        <f t="shared" si="259"/>
        <v>0</v>
      </c>
      <c r="HE358" t="s">
        <v>253</v>
      </c>
      <c r="HF358" t="s">
        <v>38</v>
      </c>
      <c r="HM358" t="s">
        <v>3</v>
      </c>
      <c r="HN358" t="s">
        <v>3</v>
      </c>
      <c r="HO358" t="s">
        <v>3</v>
      </c>
      <c r="HP358" t="s">
        <v>3</v>
      </c>
      <c r="HQ358" t="s">
        <v>3</v>
      </c>
      <c r="HS358">
        <v>0</v>
      </c>
      <c r="IK358">
        <v>0</v>
      </c>
    </row>
    <row r="359" spans="1:255" x14ac:dyDescent="0.2">
      <c r="A359" s="2">
        <v>17</v>
      </c>
      <c r="B359" s="2">
        <v>1</v>
      </c>
      <c r="C359" s="2">
        <f>ROW(SmtRes!A312)</f>
        <v>312</v>
      </c>
      <c r="D359" s="2">
        <f>ROW(EtalonRes!A313)</f>
        <v>313</v>
      </c>
      <c r="E359" s="2" t="s">
        <v>272</v>
      </c>
      <c r="F359" s="2" t="s">
        <v>68</v>
      </c>
      <c r="G359" s="2" t="s">
        <v>69</v>
      </c>
      <c r="H359" s="2" t="s">
        <v>70</v>
      </c>
      <c r="I359" s="2">
        <f>ROUND(ROUND(1,4),9)</f>
        <v>1</v>
      </c>
      <c r="J359" s="2">
        <v>0</v>
      </c>
      <c r="K359" s="2">
        <f>ROUND(ROUND(1,4),9)</f>
        <v>1</v>
      </c>
      <c r="L359" s="2"/>
      <c r="M359" s="2"/>
      <c r="N359" s="2"/>
      <c r="O359" s="2">
        <f t="shared" si="228"/>
        <v>144.13999999999999</v>
      </c>
      <c r="P359" s="2">
        <f t="shared" si="229"/>
        <v>8.01</v>
      </c>
      <c r="Q359" s="2">
        <f>(ROUND((ROUND(((((ET359*1.25)*1.1))*AV359*I359),2)*BB359),2)+ROUND((ROUND(((AE359-(((EU359*1.25)*1.1)))*AV359*I359),2)*BS359),2))</f>
        <v>1.22</v>
      </c>
      <c r="R359" s="2">
        <f t="shared" si="230"/>
        <v>0.19</v>
      </c>
      <c r="S359" s="2">
        <f t="shared" si="231"/>
        <v>134.91</v>
      </c>
      <c r="T359" s="2">
        <f t="shared" si="232"/>
        <v>0</v>
      </c>
      <c r="U359" s="2">
        <f t="shared" si="233"/>
        <v>12.066809699999999</v>
      </c>
      <c r="V359" s="2">
        <f t="shared" si="234"/>
        <v>0</v>
      </c>
      <c r="W359" s="2">
        <f t="shared" si="235"/>
        <v>0</v>
      </c>
      <c r="X359" s="2">
        <f t="shared" si="236"/>
        <v>147.26</v>
      </c>
      <c r="Y359" s="2">
        <f t="shared" si="237"/>
        <v>82.41</v>
      </c>
      <c r="Z359" s="2"/>
      <c r="AA359" s="2">
        <v>59209203</v>
      </c>
      <c r="AB359" s="2">
        <f t="shared" si="238"/>
        <v>135.58799999999999</v>
      </c>
      <c r="AC359" s="2">
        <f t="shared" si="239"/>
        <v>8.01</v>
      </c>
      <c r="AD359" s="2">
        <f>ROUND((((((ET359*1.25)*1.1))-(((EU359*1.25)*1.1)))+AE359),6)</f>
        <v>1.1412500000000001</v>
      </c>
      <c r="AE359" s="2">
        <f>ROUND((((EU359*1.25)*1.1)),6)</f>
        <v>0.17874999999999999</v>
      </c>
      <c r="AF359" s="2">
        <f>ROUND((((EV359*1.15)*1.1)),6)</f>
        <v>126.43675</v>
      </c>
      <c r="AG359" s="2">
        <f t="shared" si="240"/>
        <v>0</v>
      </c>
      <c r="AH359" s="2">
        <f>(((EW359*1.15)*1.1))</f>
        <v>11.309099999999999</v>
      </c>
      <c r="AI359" s="2">
        <f>(((EX359*1.25)*1.1))</f>
        <v>0</v>
      </c>
      <c r="AJ359" s="2">
        <f t="shared" si="241"/>
        <v>0</v>
      </c>
      <c r="AK359" s="2">
        <v>108.79</v>
      </c>
      <c r="AL359" s="2">
        <v>8.01</v>
      </c>
      <c r="AM359" s="2">
        <v>0.83</v>
      </c>
      <c r="AN359" s="2">
        <v>0.13</v>
      </c>
      <c r="AO359" s="2">
        <v>99.95</v>
      </c>
      <c r="AP359" s="2">
        <v>0</v>
      </c>
      <c r="AQ359" s="2">
        <v>8.94</v>
      </c>
      <c r="AR359" s="2">
        <v>0</v>
      </c>
      <c r="AS359" s="2">
        <v>0</v>
      </c>
      <c r="AT359" s="2">
        <v>109</v>
      </c>
      <c r="AU359" s="2">
        <v>61</v>
      </c>
      <c r="AV359" s="2">
        <v>1.0669999999999999</v>
      </c>
      <c r="AW359" s="2">
        <v>1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0</v>
      </c>
      <c r="BI359" s="2">
        <v>1</v>
      </c>
      <c r="BJ359" s="2" t="s">
        <v>71</v>
      </c>
      <c r="BK359" s="2"/>
      <c r="BL359" s="2"/>
      <c r="BM359" s="2">
        <v>21</v>
      </c>
      <c r="BN359" s="2">
        <v>58807811</v>
      </c>
      <c r="BO359" s="2" t="s">
        <v>68</v>
      </c>
      <c r="BP359" s="2">
        <v>1</v>
      </c>
      <c r="BQ359" s="2">
        <v>30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109</v>
      </c>
      <c r="CA359" s="2">
        <v>61</v>
      </c>
      <c r="CB359" s="2" t="s">
        <v>3</v>
      </c>
      <c r="CC359" s="2"/>
      <c r="CD359" s="2"/>
      <c r="CE359" s="2">
        <v>30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865</v>
      </c>
      <c r="CO359" s="2">
        <v>0</v>
      </c>
      <c r="CP359" s="2">
        <f t="shared" si="242"/>
        <v>144.13999999999999</v>
      </c>
      <c r="CQ359" s="2">
        <f t="shared" si="243"/>
        <v>8.01</v>
      </c>
      <c r="CR359" s="2">
        <f>(ROUND((ROUND(((((ET359*1.25)*1.1))*AV359*1),2)*BB359),2)+ROUND((ROUND(((AE359-(((EU359*1.25)*1.1)))*AV359*1),2)*BS359),2))</f>
        <v>1.22</v>
      </c>
      <c r="CS359" s="2">
        <f t="shared" si="244"/>
        <v>0.19</v>
      </c>
      <c r="CT359" s="2">
        <f t="shared" si="245"/>
        <v>134.91</v>
      </c>
      <c r="CU359" s="2">
        <f t="shared" si="246"/>
        <v>0</v>
      </c>
      <c r="CV359" s="2">
        <f t="shared" si="247"/>
        <v>12.066809699999999</v>
      </c>
      <c r="CW359" s="2">
        <f t="shared" si="248"/>
        <v>0</v>
      </c>
      <c r="CX359" s="2">
        <f t="shared" si="249"/>
        <v>0</v>
      </c>
      <c r="CY359" s="2">
        <f t="shared" si="250"/>
        <v>147.25899999999999</v>
      </c>
      <c r="CZ359" s="2">
        <f t="shared" si="251"/>
        <v>82.411000000000001</v>
      </c>
      <c r="DA359" s="2"/>
      <c r="DB359" s="2">
        <v>69</v>
      </c>
      <c r="DC359" s="2" t="s">
        <v>3</v>
      </c>
      <c r="DD359" s="2" t="s">
        <v>3</v>
      </c>
      <c r="DE359" s="2" t="s">
        <v>27</v>
      </c>
      <c r="DF359" s="2" t="s">
        <v>27</v>
      </c>
      <c r="DG359" s="2" t="s">
        <v>28</v>
      </c>
      <c r="DH359" s="2" t="s">
        <v>3</v>
      </c>
      <c r="DI359" s="2" t="s">
        <v>28</v>
      </c>
      <c r="DJ359" s="2" t="s">
        <v>27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1013</v>
      </c>
      <c r="DV359" s="2" t="s">
        <v>70</v>
      </c>
      <c r="DW359" s="2" t="s">
        <v>70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58807897</v>
      </c>
      <c r="EF359" s="2">
        <v>30</v>
      </c>
      <c r="EG359" s="2" t="s">
        <v>29</v>
      </c>
      <c r="EH359" s="2">
        <v>0</v>
      </c>
      <c r="EI359" s="2" t="s">
        <v>3</v>
      </c>
      <c r="EJ359" s="2">
        <v>1</v>
      </c>
      <c r="EK359" s="2">
        <v>21</v>
      </c>
      <c r="EL359" s="2" t="s">
        <v>30</v>
      </c>
      <c r="EM359" s="2" t="s">
        <v>31</v>
      </c>
      <c r="EN359" s="2"/>
      <c r="EO359" s="2" t="s">
        <v>32</v>
      </c>
      <c r="EP359" s="2"/>
      <c r="EQ359" s="2">
        <v>0</v>
      </c>
      <c r="ER359" s="2">
        <v>108.79</v>
      </c>
      <c r="ES359" s="2">
        <v>8.01</v>
      </c>
      <c r="ET359" s="2">
        <v>0.83</v>
      </c>
      <c r="EU359" s="2">
        <v>0.13</v>
      </c>
      <c r="EV359" s="2">
        <v>99.95</v>
      </c>
      <c r="EW359" s="2">
        <v>8.94</v>
      </c>
      <c r="EX359" s="2">
        <v>0</v>
      </c>
      <c r="EY359" s="2">
        <v>0</v>
      </c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109</v>
      </c>
      <c r="FY359" s="2">
        <v>61</v>
      </c>
      <c r="FZ359" s="2"/>
      <c r="GA359" s="2" t="s">
        <v>3</v>
      </c>
      <c r="GB359" s="2"/>
      <c r="GC359" s="2"/>
      <c r="GD359" s="2">
        <v>1</v>
      </c>
      <c r="GE359" s="2"/>
      <c r="GF359" s="2">
        <v>-2118052753</v>
      </c>
      <c r="GG359" s="2">
        <v>2</v>
      </c>
      <c r="GH359" s="2">
        <v>1</v>
      </c>
      <c r="GI359" s="2">
        <v>2</v>
      </c>
      <c r="GJ359" s="2">
        <v>0</v>
      </c>
      <c r="GK359" s="2">
        <v>0</v>
      </c>
      <c r="GL359" s="2">
        <f t="shared" si="252"/>
        <v>0</v>
      </c>
      <c r="GM359" s="2">
        <f t="shared" si="253"/>
        <v>373.81</v>
      </c>
      <c r="GN359" s="2">
        <f t="shared" si="254"/>
        <v>373.81</v>
      </c>
      <c r="GO359" s="2">
        <f t="shared" si="255"/>
        <v>0</v>
      </c>
      <c r="GP359" s="2">
        <f t="shared" si="256"/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si="257"/>
        <v>0</v>
      </c>
      <c r="GW359" s="2">
        <v>1</v>
      </c>
      <c r="GX359" s="2">
        <f t="shared" si="258"/>
        <v>0</v>
      </c>
      <c r="GY359" s="2"/>
      <c r="GZ359" s="2"/>
      <c r="HA359" s="2">
        <v>0</v>
      </c>
      <c r="HB359" s="2">
        <v>0</v>
      </c>
      <c r="HC359" s="2">
        <f t="shared" si="259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>
        <v>17</v>
      </c>
      <c r="B360">
        <v>1</v>
      </c>
      <c r="C360">
        <f>ROW(SmtRes!A316)</f>
        <v>316</v>
      </c>
      <c r="D360">
        <f>ROW(EtalonRes!A320)</f>
        <v>320</v>
      </c>
      <c r="E360" t="s">
        <v>272</v>
      </c>
      <c r="F360" t="s">
        <v>68</v>
      </c>
      <c r="G360" t="s">
        <v>69</v>
      </c>
      <c r="H360" t="s">
        <v>70</v>
      </c>
      <c r="I360">
        <f>ROUND(ROUND(1,4),9)</f>
        <v>1</v>
      </c>
      <c r="J360">
        <v>0</v>
      </c>
      <c r="K360">
        <f>ROUND(ROUND(1,4),9)</f>
        <v>1</v>
      </c>
      <c r="O360">
        <f t="shared" si="228"/>
        <v>7609.31</v>
      </c>
      <c r="P360">
        <f t="shared" si="229"/>
        <v>170.69</v>
      </c>
      <c r="Q360">
        <f>(ROUND((ROUND(((((ET360*1.25)*1.1))*AV360*I360),2)*BB360),2)+ROUND((ROUND(((AE360-(((EU360*1.25)*1.1)))*AV360*I360),2)*BS360),2))</f>
        <v>19.920000000000002</v>
      </c>
      <c r="R360">
        <f t="shared" si="230"/>
        <v>10.45</v>
      </c>
      <c r="S360">
        <f t="shared" si="231"/>
        <v>7418.7</v>
      </c>
      <c r="T360">
        <f t="shared" si="232"/>
        <v>0</v>
      </c>
      <c r="U360">
        <f t="shared" si="233"/>
        <v>12.066809699999999</v>
      </c>
      <c r="V360">
        <f t="shared" si="234"/>
        <v>0</v>
      </c>
      <c r="W360">
        <f t="shared" si="235"/>
        <v>0</v>
      </c>
      <c r="X360">
        <f t="shared" si="236"/>
        <v>8097.77</v>
      </c>
      <c r="Y360">
        <f t="shared" si="237"/>
        <v>4531.78</v>
      </c>
      <c r="AA360">
        <v>59209200</v>
      </c>
      <c r="AB360">
        <f t="shared" si="238"/>
        <v>135.58799999999999</v>
      </c>
      <c r="AC360">
        <f t="shared" si="239"/>
        <v>8.01</v>
      </c>
      <c r="AD360">
        <f>ROUND((((((ET360*1.25)*1.1))-(((EU360*1.25)*1.1)))+AE360),6)</f>
        <v>1.1412500000000001</v>
      </c>
      <c r="AE360">
        <f>ROUND((((EU360*1.25)*1.1)),6)</f>
        <v>0.17874999999999999</v>
      </c>
      <c r="AF360">
        <f>ROUND((((EV360*1.15)*1.1)),6)</f>
        <v>126.43675</v>
      </c>
      <c r="AG360">
        <f t="shared" si="240"/>
        <v>0</v>
      </c>
      <c r="AH360">
        <f>(((EW360*1.15)*1.1))</f>
        <v>11.309099999999999</v>
      </c>
      <c r="AI360">
        <f>(((EX360*1.25)*1.1))</f>
        <v>0</v>
      </c>
      <c r="AJ360">
        <f t="shared" si="241"/>
        <v>0</v>
      </c>
      <c r="AK360">
        <v>108.79</v>
      </c>
      <c r="AL360">
        <v>8.01</v>
      </c>
      <c r="AM360">
        <v>0.83</v>
      </c>
      <c r="AN360">
        <v>0.13</v>
      </c>
      <c r="AO360">
        <v>99.95</v>
      </c>
      <c r="AP360">
        <v>0</v>
      </c>
      <c r="AQ360">
        <v>8.94</v>
      </c>
      <c r="AR360">
        <v>0</v>
      </c>
      <c r="AS360">
        <v>0</v>
      </c>
      <c r="AT360">
        <v>109</v>
      </c>
      <c r="AU360">
        <v>61</v>
      </c>
      <c r="AV360">
        <v>1.0669999999999999</v>
      </c>
      <c r="AW360">
        <v>1</v>
      </c>
      <c r="AZ360">
        <v>1</v>
      </c>
      <c r="BA360">
        <v>54.99</v>
      </c>
      <c r="BB360">
        <v>16.329999999999998</v>
      </c>
      <c r="BC360">
        <v>21.31</v>
      </c>
      <c r="BD360" t="s">
        <v>3</v>
      </c>
      <c r="BE360" t="s">
        <v>3</v>
      </c>
      <c r="BF360" t="s">
        <v>3</v>
      </c>
      <c r="BG360" t="s">
        <v>3</v>
      </c>
      <c r="BH360">
        <v>0</v>
      </c>
      <c r="BI360">
        <v>1</v>
      </c>
      <c r="BJ360" t="s">
        <v>71</v>
      </c>
      <c r="BM360">
        <v>21</v>
      </c>
      <c r="BN360">
        <v>58807811</v>
      </c>
      <c r="BO360" t="s">
        <v>68</v>
      </c>
      <c r="BP360">
        <v>1</v>
      </c>
      <c r="BQ360">
        <v>30</v>
      </c>
      <c r="BR360">
        <v>0</v>
      </c>
      <c r="BS360">
        <v>54.99</v>
      </c>
      <c r="BT360">
        <v>1</v>
      </c>
      <c r="BU360">
        <v>1</v>
      </c>
      <c r="BV360">
        <v>1</v>
      </c>
      <c r="BW360">
        <v>1</v>
      </c>
      <c r="BX360">
        <v>1</v>
      </c>
      <c r="BY360" t="s">
        <v>3</v>
      </c>
      <c r="BZ360">
        <v>109</v>
      </c>
      <c r="CA360">
        <v>61</v>
      </c>
      <c r="CB360" t="s">
        <v>3</v>
      </c>
      <c r="CE360">
        <v>30</v>
      </c>
      <c r="CF360">
        <v>0</v>
      </c>
      <c r="CG360">
        <v>0</v>
      </c>
      <c r="CM360">
        <v>0</v>
      </c>
      <c r="CN360" t="s">
        <v>865</v>
      </c>
      <c r="CO360">
        <v>0</v>
      </c>
      <c r="CP360">
        <f t="shared" si="242"/>
        <v>7609.3099999999995</v>
      </c>
      <c r="CQ360">
        <f t="shared" si="243"/>
        <v>170.69</v>
      </c>
      <c r="CR360">
        <f>(ROUND((ROUND(((((ET360*1.25)*1.1))*AV360*1),2)*BB360),2)+ROUND((ROUND(((AE360-(((EU360*1.25)*1.1)))*AV360*1),2)*BS360),2))</f>
        <v>19.920000000000002</v>
      </c>
      <c r="CS360">
        <f t="shared" si="244"/>
        <v>10.45</v>
      </c>
      <c r="CT360">
        <f t="shared" si="245"/>
        <v>7418.7</v>
      </c>
      <c r="CU360">
        <f t="shared" si="246"/>
        <v>0</v>
      </c>
      <c r="CV360">
        <f t="shared" si="247"/>
        <v>12.066809699999999</v>
      </c>
      <c r="CW360">
        <f t="shared" si="248"/>
        <v>0</v>
      </c>
      <c r="CX360">
        <f t="shared" si="249"/>
        <v>0</v>
      </c>
      <c r="CY360">
        <f t="shared" si="250"/>
        <v>8097.7734999999993</v>
      </c>
      <c r="CZ360">
        <f t="shared" si="251"/>
        <v>4531.7815000000001</v>
      </c>
      <c r="DB360">
        <v>71</v>
      </c>
      <c r="DC360" t="s">
        <v>3</v>
      </c>
      <c r="DD360" t="s">
        <v>3</v>
      </c>
      <c r="DE360" t="s">
        <v>27</v>
      </c>
      <c r="DF360" t="s">
        <v>27</v>
      </c>
      <c r="DG360" t="s">
        <v>28</v>
      </c>
      <c r="DH360" t="s">
        <v>3</v>
      </c>
      <c r="DI360" t="s">
        <v>28</v>
      </c>
      <c r="DJ360" t="s">
        <v>27</v>
      </c>
      <c r="DK360" t="s">
        <v>3</v>
      </c>
      <c r="DL360" t="s">
        <v>3</v>
      </c>
      <c r="DM360" t="s">
        <v>3</v>
      </c>
      <c r="DN360">
        <v>0</v>
      </c>
      <c r="DO360">
        <v>0</v>
      </c>
      <c r="DP360">
        <v>1</v>
      </c>
      <c r="DQ360">
        <v>1</v>
      </c>
      <c r="DU360">
        <v>1013</v>
      </c>
      <c r="DV360" t="s">
        <v>70</v>
      </c>
      <c r="DW360" t="s">
        <v>70</v>
      </c>
      <c r="DX360">
        <v>1</v>
      </c>
      <c r="DZ360" t="s">
        <v>3</v>
      </c>
      <c r="EA360" t="s">
        <v>3</v>
      </c>
      <c r="EB360" t="s">
        <v>3</v>
      </c>
      <c r="EC360" t="s">
        <v>3</v>
      </c>
      <c r="EE360">
        <v>58807897</v>
      </c>
      <c r="EF360">
        <v>30</v>
      </c>
      <c r="EG360" t="s">
        <v>29</v>
      </c>
      <c r="EH360">
        <v>0</v>
      </c>
      <c r="EI360" t="s">
        <v>3</v>
      </c>
      <c r="EJ360">
        <v>1</v>
      </c>
      <c r="EK360">
        <v>21</v>
      </c>
      <c r="EL360" t="s">
        <v>30</v>
      </c>
      <c r="EM360" t="s">
        <v>31</v>
      </c>
      <c r="EO360" t="s">
        <v>32</v>
      </c>
      <c r="EQ360">
        <v>0</v>
      </c>
      <c r="ER360">
        <v>108.79</v>
      </c>
      <c r="ES360">
        <v>8.01</v>
      </c>
      <c r="ET360">
        <v>0.83</v>
      </c>
      <c r="EU360">
        <v>0.13</v>
      </c>
      <c r="EV360">
        <v>99.95</v>
      </c>
      <c r="EW360">
        <v>8.94</v>
      </c>
      <c r="EX360">
        <v>0</v>
      </c>
      <c r="EY360">
        <v>0</v>
      </c>
      <c r="FQ360">
        <v>0</v>
      </c>
      <c r="FR360">
        <v>0</v>
      </c>
      <c r="FS360">
        <v>0</v>
      </c>
      <c r="FX360">
        <v>109</v>
      </c>
      <c r="FY360">
        <v>61</v>
      </c>
      <c r="GA360" t="s">
        <v>3</v>
      </c>
      <c r="GD360">
        <v>1</v>
      </c>
      <c r="GF360">
        <v>-2118052753</v>
      </c>
      <c r="GG360">
        <v>2</v>
      </c>
      <c r="GH360">
        <v>1</v>
      </c>
      <c r="GI360">
        <v>2</v>
      </c>
      <c r="GJ360">
        <v>0</v>
      </c>
      <c r="GK360">
        <v>0</v>
      </c>
      <c r="GL360">
        <f t="shared" si="252"/>
        <v>0</v>
      </c>
      <c r="GM360">
        <f t="shared" si="253"/>
        <v>20238.86</v>
      </c>
      <c r="GN360">
        <f t="shared" si="254"/>
        <v>20238.86</v>
      </c>
      <c r="GO360">
        <f t="shared" si="255"/>
        <v>0</v>
      </c>
      <c r="GP360">
        <f t="shared" si="256"/>
        <v>0</v>
      </c>
      <c r="GR360">
        <v>0</v>
      </c>
      <c r="GS360">
        <v>3</v>
      </c>
      <c r="GT360">
        <v>0</v>
      </c>
      <c r="GU360" t="s">
        <v>3</v>
      </c>
      <c r="GV360">
        <f t="shared" si="257"/>
        <v>0</v>
      </c>
      <c r="GW360">
        <v>1</v>
      </c>
      <c r="GX360">
        <f t="shared" si="258"/>
        <v>0</v>
      </c>
      <c r="HA360">
        <v>0</v>
      </c>
      <c r="HB360">
        <v>0</v>
      </c>
      <c r="HC360">
        <f t="shared" si="259"/>
        <v>0</v>
      </c>
      <c r="HE360" t="s">
        <v>3</v>
      </c>
      <c r="HF360" t="s">
        <v>3</v>
      </c>
      <c r="HM360" t="s">
        <v>3</v>
      </c>
      <c r="HN360" t="s">
        <v>3</v>
      </c>
      <c r="HO360" t="s">
        <v>3</v>
      </c>
      <c r="HP360" t="s">
        <v>3</v>
      </c>
      <c r="HQ360" t="s">
        <v>3</v>
      </c>
      <c r="HS360">
        <v>0</v>
      </c>
      <c r="IK360">
        <v>0</v>
      </c>
    </row>
    <row r="361" spans="1:255" x14ac:dyDescent="0.2">
      <c r="A361" s="2">
        <v>17</v>
      </c>
      <c r="B361" s="2">
        <v>1</v>
      </c>
      <c r="C361" s="2">
        <f>ROW(SmtRes!A319)</f>
        <v>319</v>
      </c>
      <c r="D361" s="2">
        <f>ROW(EtalonRes!A322)</f>
        <v>322</v>
      </c>
      <c r="E361" s="2" t="s">
        <v>273</v>
      </c>
      <c r="F361" s="2" t="s">
        <v>73</v>
      </c>
      <c r="G361" s="2" t="s">
        <v>74</v>
      </c>
      <c r="H361" s="2" t="s">
        <v>75</v>
      </c>
      <c r="I361" s="2">
        <f>ROUND(ROUND((18+11)/100,4),9)</f>
        <v>0.28999999999999998</v>
      </c>
      <c r="J361" s="2">
        <v>0</v>
      </c>
      <c r="K361" s="2">
        <f>ROUND(ROUND((18+11)/100,4),9)</f>
        <v>0.28999999999999998</v>
      </c>
      <c r="L361" s="2"/>
      <c r="M361" s="2"/>
      <c r="N361" s="2"/>
      <c r="O361" s="2">
        <f t="shared" si="228"/>
        <v>72.069999999999993</v>
      </c>
      <c r="P361" s="2">
        <f t="shared" si="229"/>
        <v>0</v>
      </c>
      <c r="Q361" s="2">
        <f>(ROUND((ROUND(((((ET361*1.25)*1.1))*AV361*I361),2)*BB361),2)+ROUND((ROUND(((AE361-(((EU361*1.25)*1.1)))*AV361*I361),2)*BS361),2))</f>
        <v>0</v>
      </c>
      <c r="R361" s="2">
        <f t="shared" si="230"/>
        <v>0</v>
      </c>
      <c r="S361" s="2">
        <f t="shared" si="231"/>
        <v>72.069999999999993</v>
      </c>
      <c r="T361" s="2">
        <f t="shared" si="232"/>
        <v>0</v>
      </c>
      <c r="U361" s="2">
        <f t="shared" si="233"/>
        <v>5.7266055385000003</v>
      </c>
      <c r="V361" s="2">
        <f t="shared" si="234"/>
        <v>0</v>
      </c>
      <c r="W361" s="2">
        <f t="shared" si="235"/>
        <v>0</v>
      </c>
      <c r="X361" s="2">
        <f t="shared" si="236"/>
        <v>78.56</v>
      </c>
      <c r="Y361" s="2">
        <f t="shared" si="237"/>
        <v>43.96</v>
      </c>
      <c r="Z361" s="2"/>
      <c r="AA361" s="2">
        <v>59209203</v>
      </c>
      <c r="AB361" s="2">
        <f t="shared" si="238"/>
        <v>232.92445000000001</v>
      </c>
      <c r="AC361" s="2">
        <f t="shared" si="239"/>
        <v>0</v>
      </c>
      <c r="AD361" s="2">
        <f>ROUND((((((ET361*1.25)*1.1))-(((EU361*1.25)*1.1)))+AE361),6)</f>
        <v>0</v>
      </c>
      <c r="AE361" s="2">
        <f>ROUND((((EU361*1.25)*1.1)),6)</f>
        <v>0</v>
      </c>
      <c r="AF361" s="2">
        <f>ROUND((((EV361*1.15)*1.1)),6)</f>
        <v>232.92445000000001</v>
      </c>
      <c r="AG361" s="2">
        <f t="shared" si="240"/>
        <v>0</v>
      </c>
      <c r="AH361" s="2">
        <f>(((EW361*1.15)*1.1))</f>
        <v>18.506950000000003</v>
      </c>
      <c r="AI361" s="2">
        <f>(((EX361*1.25)*1.1))</f>
        <v>0</v>
      </c>
      <c r="AJ361" s="2">
        <f t="shared" si="241"/>
        <v>0</v>
      </c>
      <c r="AK361" s="2">
        <v>184.13</v>
      </c>
      <c r="AL361" s="2">
        <v>0</v>
      </c>
      <c r="AM361" s="2">
        <v>0</v>
      </c>
      <c r="AN361" s="2">
        <v>0</v>
      </c>
      <c r="AO361" s="2">
        <v>184.13</v>
      </c>
      <c r="AP361" s="2">
        <v>0</v>
      </c>
      <c r="AQ361" s="2">
        <v>14.63</v>
      </c>
      <c r="AR361" s="2">
        <v>0</v>
      </c>
      <c r="AS361" s="2">
        <v>0</v>
      </c>
      <c r="AT361" s="2">
        <v>109</v>
      </c>
      <c r="AU361" s="2">
        <v>61</v>
      </c>
      <c r="AV361" s="2">
        <v>1.0669999999999999</v>
      </c>
      <c r="AW361" s="2">
        <v>1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0</v>
      </c>
      <c r="BI361" s="2">
        <v>1</v>
      </c>
      <c r="BJ361" s="2" t="s">
        <v>76</v>
      </c>
      <c r="BK361" s="2"/>
      <c r="BL361" s="2"/>
      <c r="BM361" s="2">
        <v>21</v>
      </c>
      <c r="BN361" s="2">
        <v>58807811</v>
      </c>
      <c r="BO361" s="2" t="s">
        <v>73</v>
      </c>
      <c r="BP361" s="2">
        <v>1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109</v>
      </c>
      <c r="CA361" s="2">
        <v>61</v>
      </c>
      <c r="CB361" s="2" t="s">
        <v>3</v>
      </c>
      <c r="CC361" s="2"/>
      <c r="CD361" s="2"/>
      <c r="CE361" s="2">
        <v>30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865</v>
      </c>
      <c r="CO361" s="2">
        <v>0</v>
      </c>
      <c r="CP361" s="2">
        <f t="shared" si="242"/>
        <v>72.069999999999993</v>
      </c>
      <c r="CQ361" s="2">
        <f t="shared" si="243"/>
        <v>0</v>
      </c>
      <c r="CR361" s="2">
        <f>(ROUND((ROUND(((((ET361*1.25)*1.1))*AV361*1),2)*BB361),2)+ROUND((ROUND(((AE361-(((EU361*1.25)*1.1)))*AV361*1),2)*BS361),2))</f>
        <v>0</v>
      </c>
      <c r="CS361" s="2">
        <f t="shared" si="244"/>
        <v>0</v>
      </c>
      <c r="CT361" s="2">
        <f t="shared" si="245"/>
        <v>248.53</v>
      </c>
      <c r="CU361" s="2">
        <f t="shared" si="246"/>
        <v>0</v>
      </c>
      <c r="CV361" s="2">
        <f t="shared" si="247"/>
        <v>19.746915650000002</v>
      </c>
      <c r="CW361" s="2">
        <f t="shared" si="248"/>
        <v>0</v>
      </c>
      <c r="CX361" s="2">
        <f t="shared" si="249"/>
        <v>0</v>
      </c>
      <c r="CY361" s="2">
        <f t="shared" si="250"/>
        <v>78.556299999999993</v>
      </c>
      <c r="CZ361" s="2">
        <f t="shared" si="251"/>
        <v>43.962699999999998</v>
      </c>
      <c r="DA361" s="2"/>
      <c r="DB361" s="2">
        <v>73</v>
      </c>
      <c r="DC361" s="2" t="s">
        <v>3</v>
      </c>
      <c r="DD361" s="2" t="s">
        <v>3</v>
      </c>
      <c r="DE361" s="2" t="s">
        <v>27</v>
      </c>
      <c r="DF361" s="2" t="s">
        <v>27</v>
      </c>
      <c r="DG361" s="2" t="s">
        <v>28</v>
      </c>
      <c r="DH361" s="2" t="s">
        <v>3</v>
      </c>
      <c r="DI361" s="2" t="s">
        <v>28</v>
      </c>
      <c r="DJ361" s="2" t="s">
        <v>27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1010</v>
      </c>
      <c r="DV361" s="2" t="s">
        <v>75</v>
      </c>
      <c r="DW361" s="2" t="s">
        <v>75</v>
      </c>
      <c r="DX361" s="2">
        <v>100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58807897</v>
      </c>
      <c r="EF361" s="2">
        <v>30</v>
      </c>
      <c r="EG361" s="2" t="s">
        <v>29</v>
      </c>
      <c r="EH361" s="2">
        <v>0</v>
      </c>
      <c r="EI361" s="2" t="s">
        <v>3</v>
      </c>
      <c r="EJ361" s="2">
        <v>1</v>
      </c>
      <c r="EK361" s="2">
        <v>21</v>
      </c>
      <c r="EL361" s="2" t="s">
        <v>30</v>
      </c>
      <c r="EM361" s="2" t="s">
        <v>31</v>
      </c>
      <c r="EN361" s="2"/>
      <c r="EO361" s="2" t="s">
        <v>32</v>
      </c>
      <c r="EP361" s="2"/>
      <c r="EQ361" s="2">
        <v>0</v>
      </c>
      <c r="ER361" s="2">
        <v>184.13</v>
      </c>
      <c r="ES361" s="2">
        <v>0</v>
      </c>
      <c r="ET361" s="2">
        <v>0</v>
      </c>
      <c r="EU361" s="2">
        <v>0</v>
      </c>
      <c r="EV361" s="2">
        <v>184.13</v>
      </c>
      <c r="EW361" s="2">
        <v>14.63</v>
      </c>
      <c r="EX361" s="2">
        <v>0</v>
      </c>
      <c r="EY361" s="2">
        <v>0</v>
      </c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109</v>
      </c>
      <c r="FY361" s="2">
        <v>61</v>
      </c>
      <c r="FZ361" s="2"/>
      <c r="GA361" s="2" t="s">
        <v>3</v>
      </c>
      <c r="GB361" s="2"/>
      <c r="GC361" s="2"/>
      <c r="GD361" s="2">
        <v>1</v>
      </c>
      <c r="GE361" s="2"/>
      <c r="GF361" s="2">
        <v>974445208</v>
      </c>
      <c r="GG361" s="2">
        <v>2</v>
      </c>
      <c r="GH361" s="2">
        <v>1</v>
      </c>
      <c r="GI361" s="2">
        <v>2</v>
      </c>
      <c r="GJ361" s="2">
        <v>0</v>
      </c>
      <c r="GK361" s="2">
        <v>0</v>
      </c>
      <c r="GL361" s="2">
        <f t="shared" si="252"/>
        <v>0</v>
      </c>
      <c r="GM361" s="2">
        <f t="shared" si="253"/>
        <v>194.59</v>
      </c>
      <c r="GN361" s="2">
        <f t="shared" si="254"/>
        <v>194.59</v>
      </c>
      <c r="GO361" s="2">
        <f t="shared" si="255"/>
        <v>0</v>
      </c>
      <c r="GP361" s="2">
        <f t="shared" si="256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257"/>
        <v>0</v>
      </c>
      <c r="GW361" s="2">
        <v>1</v>
      </c>
      <c r="GX361" s="2">
        <f t="shared" si="258"/>
        <v>0</v>
      </c>
      <c r="GY361" s="2"/>
      <c r="GZ361" s="2"/>
      <c r="HA361" s="2">
        <v>0</v>
      </c>
      <c r="HB361" s="2">
        <v>0</v>
      </c>
      <c r="HC361" s="2">
        <f t="shared" si="259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>
        <v>17</v>
      </c>
      <c r="B362">
        <v>1</v>
      </c>
      <c r="C362">
        <f>ROW(SmtRes!A322)</f>
        <v>322</v>
      </c>
      <c r="D362">
        <f>ROW(EtalonRes!A324)</f>
        <v>324</v>
      </c>
      <c r="E362" t="s">
        <v>273</v>
      </c>
      <c r="F362" t="s">
        <v>73</v>
      </c>
      <c r="G362" t="s">
        <v>74</v>
      </c>
      <c r="H362" t="s">
        <v>75</v>
      </c>
      <c r="I362">
        <f>ROUND(ROUND((18+11)/100,4),9)</f>
        <v>0.28999999999999998</v>
      </c>
      <c r="J362">
        <v>0</v>
      </c>
      <c r="K362">
        <f>ROUND(ROUND((18+11)/100,4),9)</f>
        <v>0.28999999999999998</v>
      </c>
      <c r="O362">
        <f t="shared" si="228"/>
        <v>3963.13</v>
      </c>
      <c r="P362">
        <f t="shared" si="229"/>
        <v>0</v>
      </c>
      <c r="Q362">
        <f>(ROUND((ROUND(((((ET362*1.25)*1.1))*AV362*I362),2)*BB362),2)+ROUND((ROUND(((AE362-(((EU362*1.25)*1.1)))*AV362*I362),2)*BS362),2))</f>
        <v>0</v>
      </c>
      <c r="R362">
        <f t="shared" si="230"/>
        <v>0</v>
      </c>
      <c r="S362">
        <f t="shared" si="231"/>
        <v>3963.13</v>
      </c>
      <c r="T362">
        <f t="shared" si="232"/>
        <v>0</v>
      </c>
      <c r="U362">
        <f t="shared" si="233"/>
        <v>5.7266055385000003</v>
      </c>
      <c r="V362">
        <f t="shared" si="234"/>
        <v>0</v>
      </c>
      <c r="W362">
        <f t="shared" si="235"/>
        <v>0</v>
      </c>
      <c r="X362">
        <f t="shared" si="236"/>
        <v>4319.8100000000004</v>
      </c>
      <c r="Y362">
        <f t="shared" si="237"/>
        <v>2417.5100000000002</v>
      </c>
      <c r="AA362">
        <v>59209200</v>
      </c>
      <c r="AB362">
        <f t="shared" si="238"/>
        <v>232.92445000000001</v>
      </c>
      <c r="AC362">
        <f t="shared" si="239"/>
        <v>0</v>
      </c>
      <c r="AD362">
        <f>ROUND((((((ET362*1.25)*1.1))-(((EU362*1.25)*1.1)))+AE362),6)</f>
        <v>0</v>
      </c>
      <c r="AE362">
        <f>ROUND((((EU362*1.25)*1.1)),6)</f>
        <v>0</v>
      </c>
      <c r="AF362">
        <f>ROUND((((EV362*1.15)*1.1)),6)</f>
        <v>232.92445000000001</v>
      </c>
      <c r="AG362">
        <f t="shared" si="240"/>
        <v>0</v>
      </c>
      <c r="AH362">
        <f>(((EW362*1.15)*1.1))</f>
        <v>18.506950000000003</v>
      </c>
      <c r="AI362">
        <f>(((EX362*1.25)*1.1))</f>
        <v>0</v>
      </c>
      <c r="AJ362">
        <f t="shared" si="241"/>
        <v>0</v>
      </c>
      <c r="AK362">
        <v>184.13</v>
      </c>
      <c r="AL362">
        <v>0</v>
      </c>
      <c r="AM362">
        <v>0</v>
      </c>
      <c r="AN362">
        <v>0</v>
      </c>
      <c r="AO362">
        <v>184.13</v>
      </c>
      <c r="AP362">
        <v>0</v>
      </c>
      <c r="AQ362">
        <v>14.63</v>
      </c>
      <c r="AR362">
        <v>0</v>
      </c>
      <c r="AS362">
        <v>0</v>
      </c>
      <c r="AT362">
        <v>109</v>
      </c>
      <c r="AU362">
        <v>61</v>
      </c>
      <c r="AV362">
        <v>1.0669999999999999</v>
      </c>
      <c r="AW362">
        <v>1</v>
      </c>
      <c r="AZ362">
        <v>1</v>
      </c>
      <c r="BA362">
        <v>54.99</v>
      </c>
      <c r="BB362">
        <v>1</v>
      </c>
      <c r="BC362">
        <v>1</v>
      </c>
      <c r="BD362" t="s">
        <v>3</v>
      </c>
      <c r="BE362" t="s">
        <v>3</v>
      </c>
      <c r="BF362" t="s">
        <v>3</v>
      </c>
      <c r="BG362" t="s">
        <v>3</v>
      </c>
      <c r="BH362">
        <v>0</v>
      </c>
      <c r="BI362">
        <v>1</v>
      </c>
      <c r="BJ362" t="s">
        <v>76</v>
      </c>
      <c r="BM362">
        <v>21</v>
      </c>
      <c r="BN362">
        <v>58807811</v>
      </c>
      <c r="BO362" t="s">
        <v>73</v>
      </c>
      <c r="BP362">
        <v>1</v>
      </c>
      <c r="BQ362">
        <v>30</v>
      </c>
      <c r="BR362">
        <v>0</v>
      </c>
      <c r="BS362">
        <v>54.99</v>
      </c>
      <c r="BT362">
        <v>1</v>
      </c>
      <c r="BU362">
        <v>1</v>
      </c>
      <c r="BV362">
        <v>1</v>
      </c>
      <c r="BW362">
        <v>1</v>
      </c>
      <c r="BX362">
        <v>1</v>
      </c>
      <c r="BY362" t="s">
        <v>3</v>
      </c>
      <c r="BZ362">
        <v>109</v>
      </c>
      <c r="CA362">
        <v>61</v>
      </c>
      <c r="CB362" t="s">
        <v>3</v>
      </c>
      <c r="CE362">
        <v>30</v>
      </c>
      <c r="CF362">
        <v>0</v>
      </c>
      <c r="CG362">
        <v>0</v>
      </c>
      <c r="CM362">
        <v>0</v>
      </c>
      <c r="CN362" t="s">
        <v>865</v>
      </c>
      <c r="CO362">
        <v>0</v>
      </c>
      <c r="CP362">
        <f t="shared" si="242"/>
        <v>3963.13</v>
      </c>
      <c r="CQ362">
        <f t="shared" si="243"/>
        <v>0</v>
      </c>
      <c r="CR362">
        <f>(ROUND((ROUND(((((ET362*1.25)*1.1))*AV362*1),2)*BB362),2)+ROUND((ROUND(((AE362-(((EU362*1.25)*1.1)))*AV362*1),2)*BS362),2))</f>
        <v>0</v>
      </c>
      <c r="CS362">
        <f t="shared" si="244"/>
        <v>0</v>
      </c>
      <c r="CT362">
        <f t="shared" si="245"/>
        <v>13666.66</v>
      </c>
      <c r="CU362">
        <f t="shared" si="246"/>
        <v>0</v>
      </c>
      <c r="CV362">
        <f t="shared" si="247"/>
        <v>19.746915650000002</v>
      </c>
      <c r="CW362">
        <f t="shared" si="248"/>
        <v>0</v>
      </c>
      <c r="CX362">
        <f t="shared" si="249"/>
        <v>0</v>
      </c>
      <c r="CY362">
        <f t="shared" si="250"/>
        <v>4319.8117000000002</v>
      </c>
      <c r="CZ362">
        <f t="shared" si="251"/>
        <v>2417.5092999999997</v>
      </c>
      <c r="DB362">
        <v>75</v>
      </c>
      <c r="DC362" t="s">
        <v>3</v>
      </c>
      <c r="DD362" t="s">
        <v>3</v>
      </c>
      <c r="DE362" t="s">
        <v>27</v>
      </c>
      <c r="DF362" t="s">
        <v>27</v>
      </c>
      <c r="DG362" t="s">
        <v>28</v>
      </c>
      <c r="DH362" t="s">
        <v>3</v>
      </c>
      <c r="DI362" t="s">
        <v>28</v>
      </c>
      <c r="DJ362" t="s">
        <v>27</v>
      </c>
      <c r="DK362" t="s">
        <v>3</v>
      </c>
      <c r="DL362" t="s">
        <v>3</v>
      </c>
      <c r="DM362" t="s">
        <v>3</v>
      </c>
      <c r="DN362">
        <v>0</v>
      </c>
      <c r="DO362">
        <v>0</v>
      </c>
      <c r="DP362">
        <v>1</v>
      </c>
      <c r="DQ362">
        <v>1</v>
      </c>
      <c r="DU362">
        <v>1010</v>
      </c>
      <c r="DV362" t="s">
        <v>75</v>
      </c>
      <c r="DW362" t="s">
        <v>75</v>
      </c>
      <c r="DX362">
        <v>100</v>
      </c>
      <c r="DZ362" t="s">
        <v>3</v>
      </c>
      <c r="EA362" t="s">
        <v>3</v>
      </c>
      <c r="EB362" t="s">
        <v>3</v>
      </c>
      <c r="EC362" t="s">
        <v>3</v>
      </c>
      <c r="EE362">
        <v>58807897</v>
      </c>
      <c r="EF362">
        <v>30</v>
      </c>
      <c r="EG362" t="s">
        <v>29</v>
      </c>
      <c r="EH362">
        <v>0</v>
      </c>
      <c r="EI362" t="s">
        <v>3</v>
      </c>
      <c r="EJ362">
        <v>1</v>
      </c>
      <c r="EK362">
        <v>21</v>
      </c>
      <c r="EL362" t="s">
        <v>30</v>
      </c>
      <c r="EM362" t="s">
        <v>31</v>
      </c>
      <c r="EO362" t="s">
        <v>32</v>
      </c>
      <c r="EQ362">
        <v>0</v>
      </c>
      <c r="ER362">
        <v>184.13</v>
      </c>
      <c r="ES362">
        <v>0</v>
      </c>
      <c r="ET362">
        <v>0</v>
      </c>
      <c r="EU362">
        <v>0</v>
      </c>
      <c r="EV362">
        <v>184.13</v>
      </c>
      <c r="EW362">
        <v>14.63</v>
      </c>
      <c r="EX362">
        <v>0</v>
      </c>
      <c r="EY362">
        <v>0</v>
      </c>
      <c r="FQ362">
        <v>0</v>
      </c>
      <c r="FR362">
        <v>0</v>
      </c>
      <c r="FS362">
        <v>0</v>
      </c>
      <c r="FX362">
        <v>109</v>
      </c>
      <c r="FY362">
        <v>61</v>
      </c>
      <c r="GA362" t="s">
        <v>3</v>
      </c>
      <c r="GD362">
        <v>1</v>
      </c>
      <c r="GF362">
        <v>974445208</v>
      </c>
      <c r="GG362">
        <v>2</v>
      </c>
      <c r="GH362">
        <v>1</v>
      </c>
      <c r="GI362">
        <v>2</v>
      </c>
      <c r="GJ362">
        <v>0</v>
      </c>
      <c r="GK362">
        <v>0</v>
      </c>
      <c r="GL362">
        <f t="shared" si="252"/>
        <v>0</v>
      </c>
      <c r="GM362">
        <f t="shared" si="253"/>
        <v>10700.45</v>
      </c>
      <c r="GN362">
        <f t="shared" si="254"/>
        <v>10700.45</v>
      </c>
      <c r="GO362">
        <f t="shared" si="255"/>
        <v>0</v>
      </c>
      <c r="GP362">
        <f t="shared" si="256"/>
        <v>0</v>
      </c>
      <c r="GR362">
        <v>0</v>
      </c>
      <c r="GS362">
        <v>3</v>
      </c>
      <c r="GT362">
        <v>0</v>
      </c>
      <c r="GU362" t="s">
        <v>3</v>
      </c>
      <c r="GV362">
        <f t="shared" si="257"/>
        <v>0</v>
      </c>
      <c r="GW362">
        <v>1</v>
      </c>
      <c r="GX362">
        <f t="shared" si="258"/>
        <v>0</v>
      </c>
      <c r="HA362">
        <v>0</v>
      </c>
      <c r="HB362">
        <v>0</v>
      </c>
      <c r="HC362">
        <f t="shared" si="259"/>
        <v>0</v>
      </c>
      <c r="HE362" t="s">
        <v>3</v>
      </c>
      <c r="HF362" t="s">
        <v>3</v>
      </c>
      <c r="HM362" t="s">
        <v>3</v>
      </c>
      <c r="HN362" t="s">
        <v>3</v>
      </c>
      <c r="HO362" t="s">
        <v>3</v>
      </c>
      <c r="HP362" t="s">
        <v>3</v>
      </c>
      <c r="HQ362" t="s">
        <v>3</v>
      </c>
      <c r="HS362">
        <v>0</v>
      </c>
      <c r="IK362">
        <v>0</v>
      </c>
    </row>
    <row r="363" spans="1:255" x14ac:dyDescent="0.2">
      <c r="A363" s="2">
        <v>18</v>
      </c>
      <c r="B363" s="2">
        <v>1</v>
      </c>
      <c r="C363" s="2">
        <v>318</v>
      </c>
      <c r="D363" s="2"/>
      <c r="E363" s="2" t="s">
        <v>274</v>
      </c>
      <c r="F363" s="2" t="s">
        <v>78</v>
      </c>
      <c r="G363" s="2" t="s">
        <v>79</v>
      </c>
      <c r="H363" s="2" t="s">
        <v>49</v>
      </c>
      <c r="I363" s="2">
        <f>I361*J363</f>
        <v>18</v>
      </c>
      <c r="J363" s="2">
        <v>62.068965517241381</v>
      </c>
      <c r="K363" s="2">
        <v>62.068966000000003</v>
      </c>
      <c r="L363" s="2"/>
      <c r="M363" s="2"/>
      <c r="N363" s="2"/>
      <c r="O363" s="2">
        <f t="shared" si="228"/>
        <v>4774.32</v>
      </c>
      <c r="P363" s="2">
        <f t="shared" si="229"/>
        <v>4774.32</v>
      </c>
      <c r="Q363" s="2">
        <f>(ROUND((ROUND(((ET363)*AV363*I363),2)*BB363),2)+ROUND((ROUND(((AE363-(EU363))*AV363*I363),2)*BS363),2))</f>
        <v>0</v>
      </c>
      <c r="R363" s="2">
        <f t="shared" si="230"/>
        <v>0</v>
      </c>
      <c r="S363" s="2">
        <f t="shared" si="231"/>
        <v>0</v>
      </c>
      <c r="T363" s="2">
        <f t="shared" si="232"/>
        <v>0</v>
      </c>
      <c r="U363" s="2">
        <f t="shared" si="233"/>
        <v>0</v>
      </c>
      <c r="V363" s="2">
        <f t="shared" si="234"/>
        <v>0</v>
      </c>
      <c r="W363" s="2">
        <f t="shared" si="235"/>
        <v>0</v>
      </c>
      <c r="X363" s="2">
        <f t="shared" si="236"/>
        <v>0</v>
      </c>
      <c r="Y363" s="2">
        <f t="shared" si="237"/>
        <v>0</v>
      </c>
      <c r="Z363" s="2"/>
      <c r="AA363" s="2">
        <v>59209203</v>
      </c>
      <c r="AB363" s="2">
        <f t="shared" si="238"/>
        <v>265.24</v>
      </c>
      <c r="AC363" s="2">
        <f t="shared" si="239"/>
        <v>265.24</v>
      </c>
      <c r="AD363" s="2">
        <f>ROUND((((ET363)-(EU363))+AE363),6)</f>
        <v>0</v>
      </c>
      <c r="AE363" s="2">
        <f t="shared" ref="AE363:AF366" si="267">ROUND((EU363),6)</f>
        <v>0</v>
      </c>
      <c r="AF363" s="2">
        <f t="shared" si="267"/>
        <v>0</v>
      </c>
      <c r="AG363" s="2">
        <f t="shared" si="240"/>
        <v>0</v>
      </c>
      <c r="AH363" s="2">
        <f t="shared" ref="AH363:AI366" si="268">(EW363)</f>
        <v>0</v>
      </c>
      <c r="AI363" s="2">
        <f t="shared" si="268"/>
        <v>0</v>
      </c>
      <c r="AJ363" s="2">
        <f t="shared" si="241"/>
        <v>0</v>
      </c>
      <c r="AK363" s="2">
        <v>265.24</v>
      </c>
      <c r="AL363" s="2">
        <v>265.24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109</v>
      </c>
      <c r="AU363" s="2">
        <v>61</v>
      </c>
      <c r="AV363" s="2">
        <v>1</v>
      </c>
      <c r="AW363" s="2">
        <v>1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80</v>
      </c>
      <c r="BK363" s="2"/>
      <c r="BL363" s="2"/>
      <c r="BM363" s="2">
        <v>21</v>
      </c>
      <c r="BN363" s="2">
        <v>58807811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109</v>
      </c>
      <c r="CA363" s="2">
        <v>61</v>
      </c>
      <c r="CB363" s="2" t="s">
        <v>3</v>
      </c>
      <c r="CC363" s="2"/>
      <c r="CD363" s="2"/>
      <c r="CE363" s="2">
        <v>30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3</v>
      </c>
      <c r="CO363" s="2">
        <v>0</v>
      </c>
      <c r="CP363" s="2">
        <f t="shared" si="242"/>
        <v>4774.32</v>
      </c>
      <c r="CQ363" s="2">
        <f t="shared" si="243"/>
        <v>265.24</v>
      </c>
      <c r="CR363" s="2">
        <f>(ROUND((ROUND(((ET363)*AV363*1),2)*BB363),2)+ROUND((ROUND(((AE363-(EU363))*AV363*1),2)*BS363),2))</f>
        <v>0</v>
      </c>
      <c r="CS363" s="2">
        <f t="shared" si="244"/>
        <v>0</v>
      </c>
      <c r="CT363" s="2">
        <f t="shared" si="245"/>
        <v>0</v>
      </c>
      <c r="CU363" s="2">
        <f t="shared" si="246"/>
        <v>0</v>
      </c>
      <c r="CV363" s="2">
        <f t="shared" si="247"/>
        <v>0</v>
      </c>
      <c r="CW363" s="2">
        <f t="shared" si="248"/>
        <v>0</v>
      </c>
      <c r="CX363" s="2">
        <f t="shared" si="249"/>
        <v>0</v>
      </c>
      <c r="CY363" s="2">
        <f t="shared" si="250"/>
        <v>0</v>
      </c>
      <c r="CZ363" s="2">
        <f t="shared" si="251"/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1010</v>
      </c>
      <c r="DV363" s="2" t="s">
        <v>49</v>
      </c>
      <c r="DW363" s="2" t="s">
        <v>49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58807897</v>
      </c>
      <c r="EF363" s="2">
        <v>30</v>
      </c>
      <c r="EG363" s="2" t="s">
        <v>29</v>
      </c>
      <c r="EH363" s="2">
        <v>0</v>
      </c>
      <c r="EI363" s="2" t="s">
        <v>3</v>
      </c>
      <c r="EJ363" s="2">
        <v>1</v>
      </c>
      <c r="EK363" s="2">
        <v>21</v>
      </c>
      <c r="EL363" s="2" t="s">
        <v>30</v>
      </c>
      <c r="EM363" s="2" t="s">
        <v>31</v>
      </c>
      <c r="EN363" s="2"/>
      <c r="EO363" s="2" t="s">
        <v>3</v>
      </c>
      <c r="EP363" s="2"/>
      <c r="EQ363" s="2">
        <v>0</v>
      </c>
      <c r="ER363" s="2">
        <v>265.24</v>
      </c>
      <c r="ES363" s="2">
        <v>265.24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109</v>
      </c>
      <c r="FY363" s="2">
        <v>61</v>
      </c>
      <c r="FZ363" s="2"/>
      <c r="GA363" s="2" t="s">
        <v>3</v>
      </c>
      <c r="GB363" s="2"/>
      <c r="GC363" s="2"/>
      <c r="GD363" s="2">
        <v>1</v>
      </c>
      <c r="GE363" s="2"/>
      <c r="GF363" s="2">
        <v>-462889033</v>
      </c>
      <c r="GG363" s="2">
        <v>2</v>
      </c>
      <c r="GH363" s="2">
        <v>1</v>
      </c>
      <c r="GI363" s="2">
        <v>-2</v>
      </c>
      <c r="GJ363" s="2">
        <v>0</v>
      </c>
      <c r="GK363" s="2">
        <v>0</v>
      </c>
      <c r="GL363" s="2">
        <f t="shared" si="252"/>
        <v>0</v>
      </c>
      <c r="GM363" s="2">
        <f t="shared" si="253"/>
        <v>4774.32</v>
      </c>
      <c r="GN363" s="2">
        <f t="shared" si="254"/>
        <v>4774.32</v>
      </c>
      <c r="GO363" s="2">
        <f t="shared" si="255"/>
        <v>0</v>
      </c>
      <c r="GP363" s="2">
        <f t="shared" si="256"/>
        <v>0</v>
      </c>
      <c r="GQ363" s="2"/>
      <c r="GR363" s="2">
        <v>0</v>
      </c>
      <c r="GS363" s="2">
        <v>3</v>
      </c>
      <c r="GT363" s="2">
        <v>0</v>
      </c>
      <c r="GU363" s="2" t="s">
        <v>3</v>
      </c>
      <c r="GV363" s="2">
        <f t="shared" si="257"/>
        <v>0</v>
      </c>
      <c r="GW363" s="2">
        <v>1</v>
      </c>
      <c r="GX363" s="2">
        <f t="shared" si="258"/>
        <v>0</v>
      </c>
      <c r="GY363" s="2"/>
      <c r="GZ363" s="2"/>
      <c r="HA363" s="2">
        <v>0</v>
      </c>
      <c r="HB363" s="2">
        <v>0</v>
      </c>
      <c r="HC363" s="2">
        <f t="shared" si="259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3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">
      <c r="A364">
        <v>18</v>
      </c>
      <c r="B364">
        <v>1</v>
      </c>
      <c r="C364">
        <v>321</v>
      </c>
      <c r="E364" t="s">
        <v>274</v>
      </c>
      <c r="F364" t="s">
        <v>78</v>
      </c>
      <c r="G364" t="s">
        <v>79</v>
      </c>
      <c r="H364" t="s">
        <v>49</v>
      </c>
      <c r="I364">
        <f>I362*J364</f>
        <v>18</v>
      </c>
      <c r="J364">
        <v>62.068965517241381</v>
      </c>
      <c r="K364">
        <v>62.068966000000003</v>
      </c>
      <c r="O364">
        <f t="shared" si="228"/>
        <v>3962.69</v>
      </c>
      <c r="P364">
        <f t="shared" si="229"/>
        <v>3962.69</v>
      </c>
      <c r="Q364">
        <f>(ROUND((ROUND(((ET364)*AV364*I364),2)*BB364),2)+ROUND((ROUND(((AE364-(EU364))*AV364*I364),2)*BS364),2))</f>
        <v>0</v>
      </c>
      <c r="R364">
        <f t="shared" si="230"/>
        <v>0</v>
      </c>
      <c r="S364">
        <f t="shared" si="231"/>
        <v>0</v>
      </c>
      <c r="T364">
        <f t="shared" si="232"/>
        <v>0</v>
      </c>
      <c r="U364">
        <f t="shared" si="233"/>
        <v>0</v>
      </c>
      <c r="V364">
        <f t="shared" si="234"/>
        <v>0</v>
      </c>
      <c r="W364">
        <f t="shared" si="235"/>
        <v>0</v>
      </c>
      <c r="X364">
        <f t="shared" si="236"/>
        <v>0</v>
      </c>
      <c r="Y364">
        <f t="shared" si="237"/>
        <v>0</v>
      </c>
      <c r="AA364">
        <v>59209200</v>
      </c>
      <c r="AB364">
        <f t="shared" si="238"/>
        <v>265.24</v>
      </c>
      <c r="AC364">
        <f t="shared" si="239"/>
        <v>265.24</v>
      </c>
      <c r="AD364">
        <f>ROUND((((ET364)-(EU364))+AE364),6)</f>
        <v>0</v>
      </c>
      <c r="AE364">
        <f t="shared" si="267"/>
        <v>0</v>
      </c>
      <c r="AF364">
        <f t="shared" si="267"/>
        <v>0</v>
      </c>
      <c r="AG364">
        <f t="shared" si="240"/>
        <v>0</v>
      </c>
      <c r="AH364">
        <f t="shared" si="268"/>
        <v>0</v>
      </c>
      <c r="AI364">
        <f t="shared" si="268"/>
        <v>0</v>
      </c>
      <c r="AJ364">
        <f t="shared" si="241"/>
        <v>0</v>
      </c>
      <c r="AK364">
        <v>265.24</v>
      </c>
      <c r="AL364">
        <v>265.24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109</v>
      </c>
      <c r="AU364">
        <v>61</v>
      </c>
      <c r="AV364">
        <v>1</v>
      </c>
      <c r="AW364">
        <v>1</v>
      </c>
      <c r="AZ364">
        <v>1</v>
      </c>
      <c r="BA364">
        <v>1</v>
      </c>
      <c r="BB364">
        <v>1</v>
      </c>
      <c r="BC364">
        <v>0.83</v>
      </c>
      <c r="BD364" t="s">
        <v>3</v>
      </c>
      <c r="BE364" t="s">
        <v>3</v>
      </c>
      <c r="BF364" t="s">
        <v>3</v>
      </c>
      <c r="BG364" t="s">
        <v>3</v>
      </c>
      <c r="BH364">
        <v>3</v>
      </c>
      <c r="BI364">
        <v>1</v>
      </c>
      <c r="BJ364" t="s">
        <v>80</v>
      </c>
      <c r="BM364">
        <v>21</v>
      </c>
      <c r="BN364">
        <v>58807811</v>
      </c>
      <c r="BO364" t="s">
        <v>78</v>
      </c>
      <c r="BP364">
        <v>1</v>
      </c>
      <c r="BQ364">
        <v>30</v>
      </c>
      <c r="BR364">
        <v>0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 t="s">
        <v>3</v>
      </c>
      <c r="BZ364">
        <v>109</v>
      </c>
      <c r="CA364">
        <v>61</v>
      </c>
      <c r="CB364" t="s">
        <v>3</v>
      </c>
      <c r="CE364">
        <v>30</v>
      </c>
      <c r="CF364">
        <v>0</v>
      </c>
      <c r="CG364">
        <v>0</v>
      </c>
      <c r="CM364">
        <v>0</v>
      </c>
      <c r="CN364" t="s">
        <v>3</v>
      </c>
      <c r="CO364">
        <v>0</v>
      </c>
      <c r="CP364">
        <f t="shared" si="242"/>
        <v>3962.69</v>
      </c>
      <c r="CQ364">
        <f t="shared" si="243"/>
        <v>220.15</v>
      </c>
      <c r="CR364">
        <f>(ROUND((ROUND(((ET364)*AV364*1),2)*BB364),2)+ROUND((ROUND(((AE364-(EU364))*AV364*1),2)*BS364),2))</f>
        <v>0</v>
      </c>
      <c r="CS364">
        <f t="shared" si="244"/>
        <v>0</v>
      </c>
      <c r="CT364">
        <f t="shared" si="245"/>
        <v>0</v>
      </c>
      <c r="CU364">
        <f t="shared" si="246"/>
        <v>0</v>
      </c>
      <c r="CV364">
        <f t="shared" si="247"/>
        <v>0</v>
      </c>
      <c r="CW364">
        <f t="shared" si="248"/>
        <v>0</v>
      </c>
      <c r="CX364">
        <f t="shared" si="249"/>
        <v>0</v>
      </c>
      <c r="CY364">
        <f t="shared" si="250"/>
        <v>0</v>
      </c>
      <c r="CZ364">
        <f t="shared" si="251"/>
        <v>0</v>
      </c>
      <c r="DC364" t="s">
        <v>3</v>
      </c>
      <c r="DD364" t="s">
        <v>3</v>
      </c>
      <c r="DE364" t="s">
        <v>3</v>
      </c>
      <c r="DF364" t="s">
        <v>3</v>
      </c>
      <c r="DG364" t="s">
        <v>3</v>
      </c>
      <c r="DH364" t="s">
        <v>3</v>
      </c>
      <c r="DI364" t="s">
        <v>3</v>
      </c>
      <c r="DJ364" t="s">
        <v>3</v>
      </c>
      <c r="DK364" t="s">
        <v>3</v>
      </c>
      <c r="DL364" t="s">
        <v>3</v>
      </c>
      <c r="DM364" t="s">
        <v>3</v>
      </c>
      <c r="DN364">
        <v>0</v>
      </c>
      <c r="DO364">
        <v>0</v>
      </c>
      <c r="DP364">
        <v>1</v>
      </c>
      <c r="DQ364">
        <v>1</v>
      </c>
      <c r="DU364">
        <v>1010</v>
      </c>
      <c r="DV364" t="s">
        <v>49</v>
      </c>
      <c r="DW364" t="s">
        <v>49</v>
      </c>
      <c r="DX364">
        <v>1</v>
      </c>
      <c r="DZ364" t="s">
        <v>3</v>
      </c>
      <c r="EA364" t="s">
        <v>3</v>
      </c>
      <c r="EB364" t="s">
        <v>3</v>
      </c>
      <c r="EC364" t="s">
        <v>3</v>
      </c>
      <c r="EE364">
        <v>58807897</v>
      </c>
      <c r="EF364">
        <v>30</v>
      </c>
      <c r="EG364" t="s">
        <v>29</v>
      </c>
      <c r="EH364">
        <v>0</v>
      </c>
      <c r="EI364" t="s">
        <v>3</v>
      </c>
      <c r="EJ364">
        <v>1</v>
      </c>
      <c r="EK364">
        <v>21</v>
      </c>
      <c r="EL364" t="s">
        <v>30</v>
      </c>
      <c r="EM364" t="s">
        <v>31</v>
      </c>
      <c r="EO364" t="s">
        <v>3</v>
      </c>
      <c r="EQ364">
        <v>0</v>
      </c>
      <c r="ER364">
        <v>265.24</v>
      </c>
      <c r="ES364">
        <v>265.24</v>
      </c>
      <c r="ET364">
        <v>0</v>
      </c>
      <c r="EU364">
        <v>0</v>
      </c>
      <c r="EV364">
        <v>0</v>
      </c>
      <c r="EW364">
        <v>0</v>
      </c>
      <c r="EX364">
        <v>0</v>
      </c>
      <c r="FQ364">
        <v>0</v>
      </c>
      <c r="FR364">
        <v>0</v>
      </c>
      <c r="FS364">
        <v>0</v>
      </c>
      <c r="FX364">
        <v>109</v>
      </c>
      <c r="FY364">
        <v>61</v>
      </c>
      <c r="GA364" t="s">
        <v>3</v>
      </c>
      <c r="GD364">
        <v>1</v>
      </c>
      <c r="GF364">
        <v>-462889033</v>
      </c>
      <c r="GG364">
        <v>2</v>
      </c>
      <c r="GH364">
        <v>1</v>
      </c>
      <c r="GI364">
        <v>2</v>
      </c>
      <c r="GJ364">
        <v>0</v>
      </c>
      <c r="GK364">
        <v>0</v>
      </c>
      <c r="GL364">
        <f t="shared" si="252"/>
        <v>0</v>
      </c>
      <c r="GM364">
        <f t="shared" si="253"/>
        <v>3962.69</v>
      </c>
      <c r="GN364">
        <f t="shared" si="254"/>
        <v>3962.69</v>
      </c>
      <c r="GO364">
        <f t="shared" si="255"/>
        <v>0</v>
      </c>
      <c r="GP364">
        <f t="shared" si="256"/>
        <v>0</v>
      </c>
      <c r="GR364">
        <v>0</v>
      </c>
      <c r="GS364">
        <v>3</v>
      </c>
      <c r="GT364">
        <v>0</v>
      </c>
      <c r="GU364" t="s">
        <v>3</v>
      </c>
      <c r="GV364">
        <f t="shared" si="257"/>
        <v>0</v>
      </c>
      <c r="GW364">
        <v>1</v>
      </c>
      <c r="GX364">
        <f t="shared" si="258"/>
        <v>0</v>
      </c>
      <c r="HA364">
        <v>0</v>
      </c>
      <c r="HB364">
        <v>0</v>
      </c>
      <c r="HC364">
        <f t="shared" si="259"/>
        <v>0</v>
      </c>
      <c r="HE364" t="s">
        <v>3</v>
      </c>
      <c r="HF364" t="s">
        <v>3</v>
      </c>
      <c r="HM364" t="s">
        <v>3</v>
      </c>
      <c r="HN364" t="s">
        <v>3</v>
      </c>
      <c r="HO364" t="s">
        <v>3</v>
      </c>
      <c r="HP364" t="s">
        <v>3</v>
      </c>
      <c r="HQ364" t="s">
        <v>3</v>
      </c>
      <c r="HS364">
        <v>0</v>
      </c>
      <c r="IK364">
        <v>0</v>
      </c>
    </row>
    <row r="365" spans="1:255" x14ac:dyDescent="0.2">
      <c r="A365" s="2">
        <v>18</v>
      </c>
      <c r="B365" s="2">
        <v>1</v>
      </c>
      <c r="C365" s="2">
        <v>319</v>
      </c>
      <c r="D365" s="2"/>
      <c r="E365" s="2" t="s">
        <v>275</v>
      </c>
      <c r="F365" s="2" t="s">
        <v>82</v>
      </c>
      <c r="G365" s="2" t="s">
        <v>83</v>
      </c>
      <c r="H365" s="2" t="s">
        <v>49</v>
      </c>
      <c r="I365" s="2">
        <f>I361*J365</f>
        <v>11</v>
      </c>
      <c r="J365" s="2">
        <v>37.931034482758626</v>
      </c>
      <c r="K365" s="2">
        <v>37.931033999999997</v>
      </c>
      <c r="L365" s="2"/>
      <c r="M365" s="2"/>
      <c r="N365" s="2"/>
      <c r="O365" s="2">
        <f t="shared" si="228"/>
        <v>1997.49</v>
      </c>
      <c r="P365" s="2">
        <f t="shared" si="229"/>
        <v>1997.49</v>
      </c>
      <c r="Q365" s="2">
        <f>(ROUND((ROUND(((ET365)*AV365*I365),2)*BB365),2)+ROUND((ROUND(((AE365-(EU365))*AV365*I365),2)*BS365),2))</f>
        <v>0</v>
      </c>
      <c r="R365" s="2">
        <f t="shared" si="230"/>
        <v>0</v>
      </c>
      <c r="S365" s="2">
        <f t="shared" si="231"/>
        <v>0</v>
      </c>
      <c r="T365" s="2">
        <f t="shared" si="232"/>
        <v>0</v>
      </c>
      <c r="U365" s="2">
        <f t="shared" si="233"/>
        <v>0</v>
      </c>
      <c r="V365" s="2">
        <f t="shared" si="234"/>
        <v>0</v>
      </c>
      <c r="W365" s="2">
        <f t="shared" si="235"/>
        <v>0</v>
      </c>
      <c r="X365" s="2">
        <f t="shared" si="236"/>
        <v>0</v>
      </c>
      <c r="Y365" s="2">
        <f t="shared" si="237"/>
        <v>0</v>
      </c>
      <c r="Z365" s="2"/>
      <c r="AA365" s="2">
        <v>59209203</v>
      </c>
      <c r="AB365" s="2">
        <f t="shared" si="238"/>
        <v>181.59</v>
      </c>
      <c r="AC365" s="2">
        <f t="shared" si="239"/>
        <v>181.59</v>
      </c>
      <c r="AD365" s="2">
        <f>ROUND((((ET365)-(EU365))+AE365),6)</f>
        <v>0</v>
      </c>
      <c r="AE365" s="2">
        <f t="shared" si="267"/>
        <v>0</v>
      </c>
      <c r="AF365" s="2">
        <f t="shared" si="267"/>
        <v>0</v>
      </c>
      <c r="AG365" s="2">
        <f t="shared" si="240"/>
        <v>0</v>
      </c>
      <c r="AH365" s="2">
        <f t="shared" si="268"/>
        <v>0</v>
      </c>
      <c r="AI365" s="2">
        <f t="shared" si="268"/>
        <v>0</v>
      </c>
      <c r="AJ365" s="2">
        <f t="shared" si="241"/>
        <v>0</v>
      </c>
      <c r="AK365" s="2">
        <v>181.59</v>
      </c>
      <c r="AL365" s="2">
        <v>181.59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109</v>
      </c>
      <c r="AU365" s="2">
        <v>61</v>
      </c>
      <c r="AV365" s="2">
        <v>1</v>
      </c>
      <c r="AW365" s="2">
        <v>1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3</v>
      </c>
      <c r="BI365" s="2">
        <v>1</v>
      </c>
      <c r="BJ365" s="2" t="s">
        <v>84</v>
      </c>
      <c r="BK365" s="2"/>
      <c r="BL365" s="2"/>
      <c r="BM365" s="2">
        <v>21</v>
      </c>
      <c r="BN365" s="2">
        <v>58807811</v>
      </c>
      <c r="BO365" s="2" t="s">
        <v>3</v>
      </c>
      <c r="BP365" s="2">
        <v>0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109</v>
      </c>
      <c r="CA365" s="2">
        <v>61</v>
      </c>
      <c r="CB365" s="2" t="s">
        <v>3</v>
      </c>
      <c r="CC365" s="2"/>
      <c r="CD365" s="2"/>
      <c r="CE365" s="2">
        <v>30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3</v>
      </c>
      <c r="CO365" s="2">
        <v>0</v>
      </c>
      <c r="CP365" s="2">
        <f t="shared" si="242"/>
        <v>1997.49</v>
      </c>
      <c r="CQ365" s="2">
        <f t="shared" si="243"/>
        <v>181.59</v>
      </c>
      <c r="CR365" s="2">
        <f>(ROUND((ROUND(((ET365)*AV365*1),2)*BB365),2)+ROUND((ROUND(((AE365-(EU365))*AV365*1),2)*BS365),2))</f>
        <v>0</v>
      </c>
      <c r="CS365" s="2">
        <f t="shared" si="244"/>
        <v>0</v>
      </c>
      <c r="CT365" s="2">
        <f t="shared" si="245"/>
        <v>0</v>
      </c>
      <c r="CU365" s="2">
        <f t="shared" si="246"/>
        <v>0</v>
      </c>
      <c r="CV365" s="2">
        <f t="shared" si="247"/>
        <v>0</v>
      </c>
      <c r="CW365" s="2">
        <f t="shared" si="248"/>
        <v>0</v>
      </c>
      <c r="CX365" s="2">
        <f t="shared" si="249"/>
        <v>0</v>
      </c>
      <c r="CY365" s="2">
        <f t="shared" si="250"/>
        <v>0</v>
      </c>
      <c r="CZ365" s="2">
        <f t="shared" si="251"/>
        <v>0</v>
      </c>
      <c r="DA365" s="2"/>
      <c r="DB365" s="2"/>
      <c r="DC365" s="2" t="s">
        <v>3</v>
      </c>
      <c r="DD365" s="2" t="s">
        <v>3</v>
      </c>
      <c r="DE365" s="2" t="s">
        <v>3</v>
      </c>
      <c r="DF365" s="2" t="s">
        <v>3</v>
      </c>
      <c r="DG365" s="2" t="s">
        <v>3</v>
      </c>
      <c r="DH365" s="2" t="s">
        <v>3</v>
      </c>
      <c r="DI365" s="2" t="s">
        <v>3</v>
      </c>
      <c r="DJ365" s="2" t="s">
        <v>3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1010</v>
      </c>
      <c r="DV365" s="2" t="s">
        <v>49</v>
      </c>
      <c r="DW365" s="2" t="s">
        <v>49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58807897</v>
      </c>
      <c r="EF365" s="2">
        <v>30</v>
      </c>
      <c r="EG365" s="2" t="s">
        <v>29</v>
      </c>
      <c r="EH365" s="2">
        <v>0</v>
      </c>
      <c r="EI365" s="2" t="s">
        <v>3</v>
      </c>
      <c r="EJ365" s="2">
        <v>1</v>
      </c>
      <c r="EK365" s="2">
        <v>21</v>
      </c>
      <c r="EL365" s="2" t="s">
        <v>30</v>
      </c>
      <c r="EM365" s="2" t="s">
        <v>31</v>
      </c>
      <c r="EN365" s="2"/>
      <c r="EO365" s="2" t="s">
        <v>3</v>
      </c>
      <c r="EP365" s="2"/>
      <c r="EQ365" s="2">
        <v>0</v>
      </c>
      <c r="ER365" s="2">
        <v>181.59</v>
      </c>
      <c r="ES365" s="2">
        <v>181.59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109</v>
      </c>
      <c r="FY365" s="2">
        <v>61</v>
      </c>
      <c r="FZ365" s="2"/>
      <c r="GA365" s="2" t="s">
        <v>3</v>
      </c>
      <c r="GB365" s="2"/>
      <c r="GC365" s="2"/>
      <c r="GD365" s="2">
        <v>1</v>
      </c>
      <c r="GE365" s="2"/>
      <c r="GF365" s="2">
        <v>-1001613449</v>
      </c>
      <c r="GG365" s="2">
        <v>2</v>
      </c>
      <c r="GH365" s="2">
        <v>1</v>
      </c>
      <c r="GI365" s="2">
        <v>-2</v>
      </c>
      <c r="GJ365" s="2">
        <v>0</v>
      </c>
      <c r="GK365" s="2">
        <v>0</v>
      </c>
      <c r="GL365" s="2">
        <f t="shared" si="252"/>
        <v>0</v>
      </c>
      <c r="GM365" s="2">
        <f t="shared" si="253"/>
        <v>1997.49</v>
      </c>
      <c r="GN365" s="2">
        <f t="shared" si="254"/>
        <v>1997.49</v>
      </c>
      <c r="GO365" s="2">
        <f t="shared" si="255"/>
        <v>0</v>
      </c>
      <c r="GP365" s="2">
        <f t="shared" si="256"/>
        <v>0</v>
      </c>
      <c r="GQ365" s="2"/>
      <c r="GR365" s="2">
        <v>0</v>
      </c>
      <c r="GS365" s="2">
        <v>3</v>
      </c>
      <c r="GT365" s="2">
        <v>0</v>
      </c>
      <c r="GU365" s="2" t="s">
        <v>3</v>
      </c>
      <c r="GV365" s="2">
        <f t="shared" si="257"/>
        <v>0</v>
      </c>
      <c r="GW365" s="2">
        <v>1</v>
      </c>
      <c r="GX365" s="2">
        <f t="shared" si="258"/>
        <v>0</v>
      </c>
      <c r="GY365" s="2"/>
      <c r="GZ365" s="2"/>
      <c r="HA365" s="2">
        <v>0</v>
      </c>
      <c r="HB365" s="2">
        <v>0</v>
      </c>
      <c r="HC365" s="2">
        <f t="shared" si="259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3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">
      <c r="A366">
        <v>18</v>
      </c>
      <c r="B366">
        <v>1</v>
      </c>
      <c r="C366">
        <v>322</v>
      </c>
      <c r="E366" t="s">
        <v>275</v>
      </c>
      <c r="F366" t="s">
        <v>82</v>
      </c>
      <c r="G366" t="s">
        <v>83</v>
      </c>
      <c r="H366" t="s">
        <v>49</v>
      </c>
      <c r="I366">
        <f>I362*J366</f>
        <v>11</v>
      </c>
      <c r="J366">
        <v>37.931034482758626</v>
      </c>
      <c r="K366">
        <v>37.931033999999997</v>
      </c>
      <c r="O366">
        <f t="shared" si="228"/>
        <v>1518.09</v>
      </c>
      <c r="P366">
        <f t="shared" si="229"/>
        <v>1518.09</v>
      </c>
      <c r="Q366">
        <f>(ROUND((ROUND(((ET366)*AV366*I366),2)*BB366),2)+ROUND((ROUND(((AE366-(EU366))*AV366*I366),2)*BS366),2))</f>
        <v>0</v>
      </c>
      <c r="R366">
        <f t="shared" si="230"/>
        <v>0</v>
      </c>
      <c r="S366">
        <f t="shared" si="231"/>
        <v>0</v>
      </c>
      <c r="T366">
        <f t="shared" si="232"/>
        <v>0</v>
      </c>
      <c r="U366">
        <f t="shared" si="233"/>
        <v>0</v>
      </c>
      <c r="V366">
        <f t="shared" si="234"/>
        <v>0</v>
      </c>
      <c r="W366">
        <f t="shared" si="235"/>
        <v>0</v>
      </c>
      <c r="X366">
        <f t="shared" si="236"/>
        <v>0</v>
      </c>
      <c r="Y366">
        <f t="shared" si="237"/>
        <v>0</v>
      </c>
      <c r="AA366">
        <v>59209200</v>
      </c>
      <c r="AB366">
        <f t="shared" si="238"/>
        <v>181.59</v>
      </c>
      <c r="AC366">
        <f t="shared" si="239"/>
        <v>181.59</v>
      </c>
      <c r="AD366">
        <f>ROUND((((ET366)-(EU366))+AE366),6)</f>
        <v>0</v>
      </c>
      <c r="AE366">
        <f t="shared" si="267"/>
        <v>0</v>
      </c>
      <c r="AF366">
        <f t="shared" si="267"/>
        <v>0</v>
      </c>
      <c r="AG366">
        <f t="shared" si="240"/>
        <v>0</v>
      </c>
      <c r="AH366">
        <f t="shared" si="268"/>
        <v>0</v>
      </c>
      <c r="AI366">
        <f t="shared" si="268"/>
        <v>0</v>
      </c>
      <c r="AJ366">
        <f t="shared" si="241"/>
        <v>0</v>
      </c>
      <c r="AK366">
        <v>181.59</v>
      </c>
      <c r="AL366">
        <v>181.59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109</v>
      </c>
      <c r="AU366">
        <v>61</v>
      </c>
      <c r="AV366">
        <v>1</v>
      </c>
      <c r="AW366">
        <v>1</v>
      </c>
      <c r="AZ366">
        <v>1</v>
      </c>
      <c r="BA366">
        <v>1</v>
      </c>
      <c r="BB366">
        <v>1</v>
      </c>
      <c r="BC366">
        <v>0.76</v>
      </c>
      <c r="BD366" t="s">
        <v>3</v>
      </c>
      <c r="BE366" t="s">
        <v>3</v>
      </c>
      <c r="BF366" t="s">
        <v>3</v>
      </c>
      <c r="BG366" t="s">
        <v>3</v>
      </c>
      <c r="BH366">
        <v>3</v>
      </c>
      <c r="BI366">
        <v>1</v>
      </c>
      <c r="BJ366" t="s">
        <v>84</v>
      </c>
      <c r="BM366">
        <v>21</v>
      </c>
      <c r="BN366">
        <v>58807811</v>
      </c>
      <c r="BO366" t="s">
        <v>82</v>
      </c>
      <c r="BP366">
        <v>1</v>
      </c>
      <c r="BQ366">
        <v>30</v>
      </c>
      <c r="BR366">
        <v>0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 t="s">
        <v>3</v>
      </c>
      <c r="BZ366">
        <v>109</v>
      </c>
      <c r="CA366">
        <v>61</v>
      </c>
      <c r="CB366" t="s">
        <v>3</v>
      </c>
      <c r="CE366">
        <v>30</v>
      </c>
      <c r="CF366">
        <v>0</v>
      </c>
      <c r="CG366">
        <v>0</v>
      </c>
      <c r="CM366">
        <v>0</v>
      </c>
      <c r="CN366" t="s">
        <v>3</v>
      </c>
      <c r="CO366">
        <v>0</v>
      </c>
      <c r="CP366">
        <f t="shared" si="242"/>
        <v>1518.09</v>
      </c>
      <c r="CQ366">
        <f t="shared" si="243"/>
        <v>138.01</v>
      </c>
      <c r="CR366">
        <f>(ROUND((ROUND(((ET366)*AV366*1),2)*BB366),2)+ROUND((ROUND(((AE366-(EU366))*AV366*1),2)*BS366),2))</f>
        <v>0</v>
      </c>
      <c r="CS366">
        <f t="shared" si="244"/>
        <v>0</v>
      </c>
      <c r="CT366">
        <f t="shared" si="245"/>
        <v>0</v>
      </c>
      <c r="CU366">
        <f t="shared" si="246"/>
        <v>0</v>
      </c>
      <c r="CV366">
        <f t="shared" si="247"/>
        <v>0</v>
      </c>
      <c r="CW366">
        <f t="shared" si="248"/>
        <v>0</v>
      </c>
      <c r="CX366">
        <f t="shared" si="249"/>
        <v>0</v>
      </c>
      <c r="CY366">
        <f t="shared" si="250"/>
        <v>0</v>
      </c>
      <c r="CZ366">
        <f t="shared" si="251"/>
        <v>0</v>
      </c>
      <c r="DC366" t="s">
        <v>3</v>
      </c>
      <c r="DD366" t="s">
        <v>3</v>
      </c>
      <c r="DE366" t="s">
        <v>3</v>
      </c>
      <c r="DF366" t="s">
        <v>3</v>
      </c>
      <c r="DG366" t="s">
        <v>3</v>
      </c>
      <c r="DH366" t="s">
        <v>3</v>
      </c>
      <c r="DI366" t="s">
        <v>3</v>
      </c>
      <c r="DJ366" t="s">
        <v>3</v>
      </c>
      <c r="DK366" t="s">
        <v>3</v>
      </c>
      <c r="DL366" t="s">
        <v>3</v>
      </c>
      <c r="DM366" t="s">
        <v>3</v>
      </c>
      <c r="DN366">
        <v>0</v>
      </c>
      <c r="DO366">
        <v>0</v>
      </c>
      <c r="DP366">
        <v>1</v>
      </c>
      <c r="DQ366">
        <v>1</v>
      </c>
      <c r="DU366">
        <v>1010</v>
      </c>
      <c r="DV366" t="s">
        <v>49</v>
      </c>
      <c r="DW366" t="s">
        <v>49</v>
      </c>
      <c r="DX366">
        <v>1</v>
      </c>
      <c r="DZ366" t="s">
        <v>3</v>
      </c>
      <c r="EA366" t="s">
        <v>3</v>
      </c>
      <c r="EB366" t="s">
        <v>3</v>
      </c>
      <c r="EC366" t="s">
        <v>3</v>
      </c>
      <c r="EE366">
        <v>58807897</v>
      </c>
      <c r="EF366">
        <v>30</v>
      </c>
      <c r="EG366" t="s">
        <v>29</v>
      </c>
      <c r="EH366">
        <v>0</v>
      </c>
      <c r="EI366" t="s">
        <v>3</v>
      </c>
      <c r="EJ366">
        <v>1</v>
      </c>
      <c r="EK366">
        <v>21</v>
      </c>
      <c r="EL366" t="s">
        <v>30</v>
      </c>
      <c r="EM366" t="s">
        <v>31</v>
      </c>
      <c r="EO366" t="s">
        <v>3</v>
      </c>
      <c r="EQ366">
        <v>0</v>
      </c>
      <c r="ER366">
        <v>181.59</v>
      </c>
      <c r="ES366">
        <v>181.59</v>
      </c>
      <c r="ET366">
        <v>0</v>
      </c>
      <c r="EU366">
        <v>0</v>
      </c>
      <c r="EV366">
        <v>0</v>
      </c>
      <c r="EW366">
        <v>0</v>
      </c>
      <c r="EX366">
        <v>0</v>
      </c>
      <c r="FQ366">
        <v>0</v>
      </c>
      <c r="FR366">
        <v>0</v>
      </c>
      <c r="FS366">
        <v>0</v>
      </c>
      <c r="FX366">
        <v>109</v>
      </c>
      <c r="FY366">
        <v>61</v>
      </c>
      <c r="GA366" t="s">
        <v>3</v>
      </c>
      <c r="GD366">
        <v>1</v>
      </c>
      <c r="GF366">
        <v>-1001613449</v>
      </c>
      <c r="GG366">
        <v>2</v>
      </c>
      <c r="GH366">
        <v>1</v>
      </c>
      <c r="GI366">
        <v>2</v>
      </c>
      <c r="GJ366">
        <v>0</v>
      </c>
      <c r="GK366">
        <v>0</v>
      </c>
      <c r="GL366">
        <f t="shared" si="252"/>
        <v>0</v>
      </c>
      <c r="GM366">
        <f t="shared" si="253"/>
        <v>1518.09</v>
      </c>
      <c r="GN366">
        <f t="shared" si="254"/>
        <v>1518.09</v>
      </c>
      <c r="GO366">
        <f t="shared" si="255"/>
        <v>0</v>
      </c>
      <c r="GP366">
        <f t="shared" si="256"/>
        <v>0</v>
      </c>
      <c r="GR366">
        <v>0</v>
      </c>
      <c r="GS366">
        <v>3</v>
      </c>
      <c r="GT366">
        <v>0</v>
      </c>
      <c r="GU366" t="s">
        <v>3</v>
      </c>
      <c r="GV366">
        <f t="shared" si="257"/>
        <v>0</v>
      </c>
      <c r="GW366">
        <v>1</v>
      </c>
      <c r="GX366">
        <f t="shared" si="258"/>
        <v>0</v>
      </c>
      <c r="HA366">
        <v>0</v>
      </c>
      <c r="HB366">
        <v>0</v>
      </c>
      <c r="HC366">
        <f t="shared" si="259"/>
        <v>0</v>
      </c>
      <c r="HE366" t="s">
        <v>3</v>
      </c>
      <c r="HF366" t="s">
        <v>3</v>
      </c>
      <c r="HM366" t="s">
        <v>3</v>
      </c>
      <c r="HN366" t="s">
        <v>3</v>
      </c>
      <c r="HO366" t="s">
        <v>3</v>
      </c>
      <c r="HP366" t="s">
        <v>3</v>
      </c>
      <c r="HQ366" t="s">
        <v>3</v>
      </c>
      <c r="HS366">
        <v>0</v>
      </c>
      <c r="IK366">
        <v>0</v>
      </c>
    </row>
    <row r="368" spans="1:255" x14ac:dyDescent="0.2">
      <c r="A368" s="3">
        <v>51</v>
      </c>
      <c r="B368" s="3">
        <f>B339</f>
        <v>1</v>
      </c>
      <c r="C368" s="3">
        <f>A339</f>
        <v>5</v>
      </c>
      <c r="D368" s="3">
        <f>ROW(A339)</f>
        <v>339</v>
      </c>
      <c r="E368" s="3"/>
      <c r="F368" s="3" t="str">
        <f>IF(F339&lt;&gt;"",F339,"")</f>
        <v>Новый подраздел</v>
      </c>
      <c r="G368" s="3" t="str">
        <f>IF(G339&lt;&gt;"",G339,"")</f>
        <v>Монтажные работы</v>
      </c>
      <c r="H368" s="3">
        <v>0</v>
      </c>
      <c r="I368" s="3"/>
      <c r="J368" s="3"/>
      <c r="K368" s="3"/>
      <c r="L368" s="3"/>
      <c r="M368" s="3"/>
      <c r="N368" s="3"/>
      <c r="O368" s="3">
        <f t="shared" ref="O368:T368" si="269">ROUND(AB368,2)</f>
        <v>154115.88</v>
      </c>
      <c r="P368" s="3">
        <f t="shared" si="269"/>
        <v>150974.78</v>
      </c>
      <c r="Q368" s="3">
        <f t="shared" si="269"/>
        <v>49.88</v>
      </c>
      <c r="R368" s="3">
        <f t="shared" si="269"/>
        <v>4.46</v>
      </c>
      <c r="S368" s="3">
        <f t="shared" si="269"/>
        <v>3091.22</v>
      </c>
      <c r="T368" s="3">
        <f t="shared" si="269"/>
        <v>0</v>
      </c>
      <c r="U368" s="3">
        <f>AH368</f>
        <v>242.21461455399998</v>
      </c>
      <c r="V368" s="3">
        <f>AI368</f>
        <v>0</v>
      </c>
      <c r="W368" s="3">
        <f>ROUND(AJ368,2)</f>
        <v>0</v>
      </c>
      <c r="X368" s="3">
        <f>ROUND(AK368,2)</f>
        <v>3374.3</v>
      </c>
      <c r="Y368" s="3">
        <f>ROUND(AL368,2)</f>
        <v>1888.36</v>
      </c>
      <c r="Z368" s="3"/>
      <c r="AA368" s="3"/>
      <c r="AB368" s="3">
        <f>ROUND(SUMIF(AA343:AA366,"=59209203",O343:O366),2)</f>
        <v>154115.88</v>
      </c>
      <c r="AC368" s="3">
        <f>ROUND(SUMIF(AA343:AA366,"=59209203",P343:P366),2)</f>
        <v>150974.78</v>
      </c>
      <c r="AD368" s="3">
        <f>ROUND(SUMIF(AA343:AA366,"=59209203",Q343:Q366),2)</f>
        <v>49.88</v>
      </c>
      <c r="AE368" s="3">
        <f>ROUND(SUMIF(AA343:AA366,"=59209203",R343:R366),2)</f>
        <v>4.46</v>
      </c>
      <c r="AF368" s="3">
        <f>ROUND(SUMIF(AA343:AA366,"=59209203",S343:S366),2)</f>
        <v>3091.22</v>
      </c>
      <c r="AG368" s="3">
        <f>ROUND(SUMIF(AA343:AA366,"=59209203",T343:T366),2)</f>
        <v>0</v>
      </c>
      <c r="AH368" s="3">
        <f>SUMIF(AA343:AA366,"=59209203",U343:U366)</f>
        <v>242.21461455399998</v>
      </c>
      <c r="AI368" s="3">
        <f>SUMIF(AA343:AA366,"=59209203",V343:V366)</f>
        <v>0</v>
      </c>
      <c r="AJ368" s="3">
        <f>ROUND(SUMIF(AA343:AA366,"=59209203",W343:W366),2)</f>
        <v>0</v>
      </c>
      <c r="AK368" s="3">
        <f>ROUND(SUMIF(AA343:AA366,"=59209203",X343:X366),2)</f>
        <v>3374.3</v>
      </c>
      <c r="AL368" s="3">
        <f>ROUND(SUMIF(AA343:AA366,"=59209203",Y343:Y366),2)</f>
        <v>1888.36</v>
      </c>
      <c r="AM368" s="3"/>
      <c r="AN368" s="3"/>
      <c r="AO368" s="3">
        <f t="shared" ref="AO368:BD368" si="270">ROUND(BX368,2)</f>
        <v>0</v>
      </c>
      <c r="AP368" s="3">
        <f t="shared" si="270"/>
        <v>0</v>
      </c>
      <c r="AQ368" s="3">
        <f t="shared" si="270"/>
        <v>0</v>
      </c>
      <c r="AR368" s="3">
        <f t="shared" si="270"/>
        <v>159378.54</v>
      </c>
      <c r="AS368" s="3">
        <f t="shared" si="270"/>
        <v>159378.54</v>
      </c>
      <c r="AT368" s="3">
        <f t="shared" si="270"/>
        <v>0</v>
      </c>
      <c r="AU368" s="3">
        <f t="shared" si="270"/>
        <v>0</v>
      </c>
      <c r="AV368" s="3">
        <f t="shared" si="270"/>
        <v>150974.78</v>
      </c>
      <c r="AW368" s="3">
        <f t="shared" si="270"/>
        <v>150974.78</v>
      </c>
      <c r="AX368" s="3">
        <f t="shared" si="270"/>
        <v>0</v>
      </c>
      <c r="AY368" s="3">
        <f t="shared" si="270"/>
        <v>150974.78</v>
      </c>
      <c r="AZ368" s="3">
        <f t="shared" si="270"/>
        <v>0</v>
      </c>
      <c r="BA368" s="3">
        <f t="shared" si="270"/>
        <v>0</v>
      </c>
      <c r="BB368" s="3">
        <f t="shared" si="270"/>
        <v>0</v>
      </c>
      <c r="BC368" s="3">
        <f t="shared" si="270"/>
        <v>0</v>
      </c>
      <c r="BD368" s="3">
        <f t="shared" si="270"/>
        <v>0</v>
      </c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>
        <f>ROUND(SUMIF(AA343:AA366,"=59209203",FQ343:FQ366),2)</f>
        <v>0</v>
      </c>
      <c r="BY368" s="3">
        <f>ROUND(SUMIF(AA343:AA366,"=59209203",FR343:FR366),2)</f>
        <v>0</v>
      </c>
      <c r="BZ368" s="3">
        <f>ROUND(SUMIF(AA343:AA366,"=59209203",GL343:GL366),2)</f>
        <v>0</v>
      </c>
      <c r="CA368" s="3">
        <f>ROUND(SUMIF(AA343:AA366,"=59209203",GM343:GM366),2)</f>
        <v>159378.54</v>
      </c>
      <c r="CB368" s="3">
        <f>ROUND(SUMIF(AA343:AA366,"=59209203",GN343:GN366),2)</f>
        <v>159378.54</v>
      </c>
      <c r="CC368" s="3">
        <f>ROUND(SUMIF(AA343:AA366,"=59209203",GO343:GO366),2)</f>
        <v>0</v>
      </c>
      <c r="CD368" s="3">
        <f>ROUND(SUMIF(AA343:AA366,"=59209203",GP343:GP366),2)</f>
        <v>0</v>
      </c>
      <c r="CE368" s="3">
        <f>AC368-BX368</f>
        <v>150974.78</v>
      </c>
      <c r="CF368" s="3">
        <f>AC368-BY368</f>
        <v>150974.78</v>
      </c>
      <c r="CG368" s="3">
        <f>BX368-BZ368</f>
        <v>0</v>
      </c>
      <c r="CH368" s="3">
        <f>AC368-BX368-BY368+BZ368</f>
        <v>150974.78</v>
      </c>
      <c r="CI368" s="3">
        <f>BY368-BZ368</f>
        <v>0</v>
      </c>
      <c r="CJ368" s="3">
        <f>ROUND(SUMIF(AA343:AA366,"=59209203",GX343:GX366),2)</f>
        <v>0</v>
      </c>
      <c r="CK368" s="3">
        <f>ROUND(SUMIF(AA343:AA366,"=59209203",GY343:GY366),2)</f>
        <v>0</v>
      </c>
      <c r="CL368" s="3">
        <f>ROUND(SUMIF(AA343:AA366,"=59209203",GZ343:GZ366),2)</f>
        <v>0</v>
      </c>
      <c r="CM368" s="3">
        <f>ROUND(SUMIF(AA343:AA366,"=59209203",HD343:HD366),2)</f>
        <v>0</v>
      </c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4">
        <f t="shared" ref="DG368:DL368" si="271">ROUND(DT368,2)</f>
        <v>470192.71</v>
      </c>
      <c r="DH368" s="4">
        <f t="shared" si="271"/>
        <v>299541.69</v>
      </c>
      <c r="DI368" s="4">
        <f t="shared" si="271"/>
        <v>664.83</v>
      </c>
      <c r="DJ368" s="4">
        <f t="shared" si="271"/>
        <v>245.25</v>
      </c>
      <c r="DK368" s="4">
        <f t="shared" si="271"/>
        <v>169986.19</v>
      </c>
      <c r="DL368" s="4">
        <f t="shared" si="271"/>
        <v>0</v>
      </c>
      <c r="DM368" s="4">
        <f>DZ368</f>
        <v>242.21461455399998</v>
      </c>
      <c r="DN368" s="4">
        <f>EA368</f>
        <v>0</v>
      </c>
      <c r="DO368" s="4">
        <f>ROUND(EB368,2)</f>
        <v>0</v>
      </c>
      <c r="DP368" s="4">
        <f>ROUND(EC368,2)</f>
        <v>185552.26</v>
      </c>
      <c r="DQ368" s="4">
        <f>ROUND(ED368,2)</f>
        <v>103841.18</v>
      </c>
      <c r="DR368" s="4"/>
      <c r="DS368" s="4"/>
      <c r="DT368" s="4">
        <f>ROUND(SUMIF(AA343:AA366,"=59209200",O343:O366),2)</f>
        <v>470192.71</v>
      </c>
      <c r="DU368" s="4">
        <f>ROUND(SUMIF(AA343:AA366,"=59209200",P343:P366),2)</f>
        <v>299541.69</v>
      </c>
      <c r="DV368" s="4">
        <f>ROUND(SUMIF(AA343:AA366,"=59209200",Q343:Q366),2)</f>
        <v>664.83</v>
      </c>
      <c r="DW368" s="4">
        <f>ROUND(SUMIF(AA343:AA366,"=59209200",R343:R366),2)</f>
        <v>245.25</v>
      </c>
      <c r="DX368" s="4">
        <f>ROUND(SUMIF(AA343:AA366,"=59209200",S343:S366),2)</f>
        <v>169986.19</v>
      </c>
      <c r="DY368" s="4">
        <f>ROUND(SUMIF(AA343:AA366,"=59209200",T343:T366),2)</f>
        <v>0</v>
      </c>
      <c r="DZ368" s="4">
        <f>SUMIF(AA343:AA366,"=59209200",U343:U366)</f>
        <v>242.21461455399998</v>
      </c>
      <c r="EA368" s="4">
        <f>SUMIF(AA343:AA366,"=59209200",V343:V366)</f>
        <v>0</v>
      </c>
      <c r="EB368" s="4">
        <f>ROUND(SUMIF(AA343:AA366,"=59209200",W343:W366),2)</f>
        <v>0</v>
      </c>
      <c r="EC368" s="4">
        <f>ROUND(SUMIF(AA343:AA366,"=59209200",X343:X366),2)</f>
        <v>185552.26</v>
      </c>
      <c r="ED368" s="4">
        <f>ROUND(SUMIF(AA343:AA366,"=59209200",Y343:Y366),2)</f>
        <v>103841.18</v>
      </c>
      <c r="EE368" s="4"/>
      <c r="EF368" s="4"/>
      <c r="EG368" s="4">
        <f t="shared" ref="EG368:EV368" si="272">ROUND(FP368,2)</f>
        <v>0</v>
      </c>
      <c r="EH368" s="4">
        <f t="shared" si="272"/>
        <v>0</v>
      </c>
      <c r="EI368" s="4">
        <f t="shared" si="272"/>
        <v>0</v>
      </c>
      <c r="EJ368" s="4">
        <f t="shared" si="272"/>
        <v>759586.15</v>
      </c>
      <c r="EK368" s="4">
        <f t="shared" si="272"/>
        <v>759586.15</v>
      </c>
      <c r="EL368" s="4">
        <f t="shared" si="272"/>
        <v>0</v>
      </c>
      <c r="EM368" s="4">
        <f t="shared" si="272"/>
        <v>0</v>
      </c>
      <c r="EN368" s="4">
        <f t="shared" si="272"/>
        <v>299541.69</v>
      </c>
      <c r="EO368" s="4">
        <f t="shared" si="272"/>
        <v>299541.69</v>
      </c>
      <c r="EP368" s="4">
        <f t="shared" si="272"/>
        <v>0</v>
      </c>
      <c r="EQ368" s="4">
        <f t="shared" si="272"/>
        <v>299541.69</v>
      </c>
      <c r="ER368" s="4">
        <f t="shared" si="272"/>
        <v>0</v>
      </c>
      <c r="ES368" s="4">
        <f t="shared" si="272"/>
        <v>0</v>
      </c>
      <c r="ET368" s="4">
        <f t="shared" si="272"/>
        <v>0</v>
      </c>
      <c r="EU368" s="4">
        <f t="shared" si="272"/>
        <v>0</v>
      </c>
      <c r="EV368" s="4">
        <f t="shared" si="272"/>
        <v>0</v>
      </c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>
        <f>ROUND(SUMIF(AA343:AA366,"=59209200",FQ343:FQ366),2)</f>
        <v>0</v>
      </c>
      <c r="FQ368" s="4">
        <f>ROUND(SUMIF(AA343:AA366,"=59209200",FR343:FR366),2)</f>
        <v>0</v>
      </c>
      <c r="FR368" s="4">
        <f>ROUND(SUMIF(AA343:AA366,"=59209200",GL343:GL366),2)</f>
        <v>0</v>
      </c>
      <c r="FS368" s="4">
        <f>ROUND(SUMIF(AA343:AA366,"=59209200",GM343:GM366),2)</f>
        <v>759586.15</v>
      </c>
      <c r="FT368" s="4">
        <f>ROUND(SUMIF(AA343:AA366,"=59209200",GN343:GN366),2)</f>
        <v>759586.15</v>
      </c>
      <c r="FU368" s="4">
        <f>ROUND(SUMIF(AA343:AA366,"=59209200",GO343:GO366),2)</f>
        <v>0</v>
      </c>
      <c r="FV368" s="4">
        <f>ROUND(SUMIF(AA343:AA366,"=59209200",GP343:GP366),2)</f>
        <v>0</v>
      </c>
      <c r="FW368" s="4">
        <f>DU368-FP368</f>
        <v>299541.69</v>
      </c>
      <c r="FX368" s="4">
        <f>DU368-FQ368</f>
        <v>299541.69</v>
      </c>
      <c r="FY368" s="4">
        <f>FP368-FR368</f>
        <v>0</v>
      </c>
      <c r="FZ368" s="4">
        <f>DU368-FP368-FQ368+FR368</f>
        <v>299541.69</v>
      </c>
      <c r="GA368" s="4">
        <f>FQ368-FR368</f>
        <v>0</v>
      </c>
      <c r="GB368" s="4">
        <f>ROUND(SUMIF(AA343:AA366,"=59209200",GX343:GX366),2)</f>
        <v>0</v>
      </c>
      <c r="GC368" s="4">
        <f>ROUND(SUMIF(AA343:AA366,"=59209200",GY343:GY366),2)</f>
        <v>0</v>
      </c>
      <c r="GD368" s="4">
        <f>ROUND(SUMIF(AA343:AA366,"=59209200",GZ343:GZ366),2)</f>
        <v>0</v>
      </c>
      <c r="GE368" s="4">
        <f>ROUND(SUMIF(AA343:AA366,"=59209200",HD343:HD366),2)</f>
        <v>0</v>
      </c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>
        <v>0</v>
      </c>
    </row>
    <row r="370" spans="1:28" x14ac:dyDescent="0.2">
      <c r="A370" s="5">
        <v>50</v>
      </c>
      <c r="B370" s="5">
        <v>0</v>
      </c>
      <c r="C370" s="5">
        <v>0</v>
      </c>
      <c r="D370" s="5">
        <v>1</v>
      </c>
      <c r="E370" s="5">
        <v>201</v>
      </c>
      <c r="F370" s="5">
        <f>ROUND(Source!O368,O370)</f>
        <v>154115.88</v>
      </c>
      <c r="G370" s="5" t="s">
        <v>85</v>
      </c>
      <c r="H370" s="5" t="s">
        <v>86</v>
      </c>
      <c r="I370" s="5"/>
      <c r="J370" s="5"/>
      <c r="K370" s="5">
        <v>201</v>
      </c>
      <c r="L370" s="5">
        <v>1</v>
      </c>
      <c r="M370" s="5">
        <v>3</v>
      </c>
      <c r="N370" s="5" t="s">
        <v>3</v>
      </c>
      <c r="O370" s="5">
        <v>2</v>
      </c>
      <c r="P370" s="5">
        <f>ROUND(Source!DG368,O370)</f>
        <v>470192.71</v>
      </c>
      <c r="Q370" s="5"/>
      <c r="R370" s="5"/>
      <c r="S370" s="5"/>
      <c r="T370" s="5"/>
      <c r="U370" s="5"/>
      <c r="V370" s="5"/>
      <c r="W370" s="5">
        <v>154115.88</v>
      </c>
      <c r="X370" s="5">
        <v>1</v>
      </c>
      <c r="Y370" s="5">
        <v>154115.88</v>
      </c>
      <c r="Z370" s="5">
        <v>470192.71</v>
      </c>
      <c r="AA370" s="5">
        <v>1</v>
      </c>
      <c r="AB370" s="5">
        <v>470192.71</v>
      </c>
    </row>
    <row r="371" spans="1:28" x14ac:dyDescent="0.2">
      <c r="A371" s="5">
        <v>50</v>
      </c>
      <c r="B371" s="5">
        <v>0</v>
      </c>
      <c r="C371" s="5">
        <v>0</v>
      </c>
      <c r="D371" s="5">
        <v>1</v>
      </c>
      <c r="E371" s="5">
        <v>202</v>
      </c>
      <c r="F371" s="5">
        <f>ROUND(Source!P368,O371)</f>
        <v>150974.78</v>
      </c>
      <c r="G371" s="5" t="s">
        <v>87</v>
      </c>
      <c r="H371" s="5" t="s">
        <v>88</v>
      </c>
      <c r="I371" s="5"/>
      <c r="J371" s="5"/>
      <c r="K371" s="5">
        <v>202</v>
      </c>
      <c r="L371" s="5">
        <v>2</v>
      </c>
      <c r="M371" s="5">
        <v>3</v>
      </c>
      <c r="N371" s="5" t="s">
        <v>3</v>
      </c>
      <c r="O371" s="5">
        <v>2</v>
      </c>
      <c r="P371" s="5">
        <f>ROUND(Source!DH368,O371)</f>
        <v>299541.69</v>
      </c>
      <c r="Q371" s="5"/>
      <c r="R371" s="5"/>
      <c r="S371" s="5"/>
      <c r="T371" s="5"/>
      <c r="U371" s="5"/>
      <c r="V371" s="5"/>
      <c r="W371" s="5">
        <v>150974.78</v>
      </c>
      <c r="X371" s="5">
        <v>1</v>
      </c>
      <c r="Y371" s="5">
        <v>150974.78</v>
      </c>
      <c r="Z371" s="5">
        <v>299541.69</v>
      </c>
      <c r="AA371" s="5">
        <v>1</v>
      </c>
      <c r="AB371" s="5">
        <v>299541.69</v>
      </c>
    </row>
    <row r="372" spans="1:28" x14ac:dyDescent="0.2">
      <c r="A372" s="5">
        <v>50</v>
      </c>
      <c r="B372" s="5">
        <v>0</v>
      </c>
      <c r="C372" s="5">
        <v>0</v>
      </c>
      <c r="D372" s="5">
        <v>1</v>
      </c>
      <c r="E372" s="5">
        <v>222</v>
      </c>
      <c r="F372" s="5">
        <f>ROUND(Source!AO368,O372)</f>
        <v>0</v>
      </c>
      <c r="G372" s="5" t="s">
        <v>89</v>
      </c>
      <c r="H372" s="5" t="s">
        <v>90</v>
      </c>
      <c r="I372" s="5"/>
      <c r="J372" s="5"/>
      <c r="K372" s="5">
        <v>222</v>
      </c>
      <c r="L372" s="5">
        <v>3</v>
      </c>
      <c r="M372" s="5">
        <v>3</v>
      </c>
      <c r="N372" s="5" t="s">
        <v>3</v>
      </c>
      <c r="O372" s="5">
        <v>2</v>
      </c>
      <c r="P372" s="5">
        <f>ROUND(Source!EG368,O372)</f>
        <v>0</v>
      </c>
      <c r="Q372" s="5"/>
      <c r="R372" s="5"/>
      <c r="S372" s="5"/>
      <c r="T372" s="5"/>
      <c r="U372" s="5"/>
      <c r="V372" s="5"/>
      <c r="W372" s="5">
        <v>0</v>
      </c>
      <c r="X372" s="5">
        <v>1</v>
      </c>
      <c r="Y372" s="5">
        <v>0</v>
      </c>
      <c r="Z372" s="5">
        <v>0</v>
      </c>
      <c r="AA372" s="5">
        <v>1</v>
      </c>
      <c r="AB372" s="5">
        <v>0</v>
      </c>
    </row>
    <row r="373" spans="1:28" x14ac:dyDescent="0.2">
      <c r="A373" s="5">
        <v>50</v>
      </c>
      <c r="B373" s="5">
        <v>0</v>
      </c>
      <c r="C373" s="5">
        <v>0</v>
      </c>
      <c r="D373" s="5">
        <v>1</v>
      </c>
      <c r="E373" s="5">
        <v>225</v>
      </c>
      <c r="F373" s="5">
        <f>ROUND(Source!AV368,O373)</f>
        <v>150974.78</v>
      </c>
      <c r="G373" s="5" t="s">
        <v>91</v>
      </c>
      <c r="H373" s="5" t="s">
        <v>92</v>
      </c>
      <c r="I373" s="5"/>
      <c r="J373" s="5"/>
      <c r="K373" s="5">
        <v>225</v>
      </c>
      <c r="L373" s="5">
        <v>4</v>
      </c>
      <c r="M373" s="5">
        <v>3</v>
      </c>
      <c r="N373" s="5" t="s">
        <v>3</v>
      </c>
      <c r="O373" s="5">
        <v>2</v>
      </c>
      <c r="P373" s="5">
        <f>ROUND(Source!EN368,O373)</f>
        <v>299541.69</v>
      </c>
      <c r="Q373" s="5"/>
      <c r="R373" s="5"/>
      <c r="S373" s="5"/>
      <c r="T373" s="5"/>
      <c r="U373" s="5"/>
      <c r="V373" s="5"/>
      <c r="W373" s="5">
        <v>150974.78</v>
      </c>
      <c r="X373" s="5">
        <v>1</v>
      </c>
      <c r="Y373" s="5">
        <v>150974.78</v>
      </c>
      <c r="Z373" s="5">
        <v>299541.69</v>
      </c>
      <c r="AA373" s="5">
        <v>1</v>
      </c>
      <c r="AB373" s="5">
        <v>299541.69</v>
      </c>
    </row>
    <row r="374" spans="1:28" x14ac:dyDescent="0.2">
      <c r="A374" s="5">
        <v>50</v>
      </c>
      <c r="B374" s="5">
        <v>0</v>
      </c>
      <c r="C374" s="5">
        <v>0</v>
      </c>
      <c r="D374" s="5">
        <v>1</v>
      </c>
      <c r="E374" s="5">
        <v>226</v>
      </c>
      <c r="F374" s="5">
        <f>ROUND(Source!AW368,O374)</f>
        <v>150974.78</v>
      </c>
      <c r="G374" s="5" t="s">
        <v>93</v>
      </c>
      <c r="H374" s="5" t="s">
        <v>94</v>
      </c>
      <c r="I374" s="5"/>
      <c r="J374" s="5"/>
      <c r="K374" s="5">
        <v>226</v>
      </c>
      <c r="L374" s="5">
        <v>5</v>
      </c>
      <c r="M374" s="5">
        <v>3</v>
      </c>
      <c r="N374" s="5" t="s">
        <v>3</v>
      </c>
      <c r="O374" s="5">
        <v>2</v>
      </c>
      <c r="P374" s="5">
        <f>ROUND(Source!EO368,O374)</f>
        <v>299541.69</v>
      </c>
      <c r="Q374" s="5"/>
      <c r="R374" s="5"/>
      <c r="S374" s="5"/>
      <c r="T374" s="5"/>
      <c r="U374" s="5"/>
      <c r="V374" s="5"/>
      <c r="W374" s="5">
        <v>150974.78</v>
      </c>
      <c r="X374" s="5">
        <v>1</v>
      </c>
      <c r="Y374" s="5">
        <v>150974.78</v>
      </c>
      <c r="Z374" s="5">
        <v>299541.69</v>
      </c>
      <c r="AA374" s="5">
        <v>1</v>
      </c>
      <c r="AB374" s="5">
        <v>299541.69</v>
      </c>
    </row>
    <row r="375" spans="1:28" x14ac:dyDescent="0.2">
      <c r="A375" s="5">
        <v>50</v>
      </c>
      <c r="B375" s="5">
        <v>0</v>
      </c>
      <c r="C375" s="5">
        <v>0</v>
      </c>
      <c r="D375" s="5">
        <v>1</v>
      </c>
      <c r="E375" s="5">
        <v>227</v>
      </c>
      <c r="F375" s="5">
        <f>ROUND(Source!AX368,O375)</f>
        <v>0</v>
      </c>
      <c r="G375" s="5" t="s">
        <v>95</v>
      </c>
      <c r="H375" s="5" t="s">
        <v>96</v>
      </c>
      <c r="I375" s="5"/>
      <c r="J375" s="5"/>
      <c r="K375" s="5">
        <v>227</v>
      </c>
      <c r="L375" s="5">
        <v>6</v>
      </c>
      <c r="M375" s="5">
        <v>3</v>
      </c>
      <c r="N375" s="5" t="s">
        <v>3</v>
      </c>
      <c r="O375" s="5">
        <v>2</v>
      </c>
      <c r="P375" s="5">
        <f>ROUND(Source!EP368,O375)</f>
        <v>0</v>
      </c>
      <c r="Q375" s="5"/>
      <c r="R375" s="5"/>
      <c r="S375" s="5"/>
      <c r="T375" s="5"/>
      <c r="U375" s="5"/>
      <c r="V375" s="5"/>
      <c r="W375" s="5">
        <v>0</v>
      </c>
      <c r="X375" s="5">
        <v>1</v>
      </c>
      <c r="Y375" s="5">
        <v>0</v>
      </c>
      <c r="Z375" s="5">
        <v>0</v>
      </c>
      <c r="AA375" s="5">
        <v>1</v>
      </c>
      <c r="AB375" s="5">
        <v>0</v>
      </c>
    </row>
    <row r="376" spans="1:28" x14ac:dyDescent="0.2">
      <c r="A376" s="5">
        <v>50</v>
      </c>
      <c r="B376" s="5">
        <v>0</v>
      </c>
      <c r="C376" s="5">
        <v>0</v>
      </c>
      <c r="D376" s="5">
        <v>1</v>
      </c>
      <c r="E376" s="5">
        <v>228</v>
      </c>
      <c r="F376" s="5">
        <f>ROUND(Source!AY368,O376)</f>
        <v>150974.78</v>
      </c>
      <c r="G376" s="5" t="s">
        <v>97</v>
      </c>
      <c r="H376" s="5" t="s">
        <v>98</v>
      </c>
      <c r="I376" s="5"/>
      <c r="J376" s="5"/>
      <c r="K376" s="5">
        <v>228</v>
      </c>
      <c r="L376" s="5">
        <v>7</v>
      </c>
      <c r="M376" s="5">
        <v>3</v>
      </c>
      <c r="N376" s="5" t="s">
        <v>3</v>
      </c>
      <c r="O376" s="5">
        <v>2</v>
      </c>
      <c r="P376" s="5">
        <f>ROUND(Source!EQ368,O376)</f>
        <v>299541.69</v>
      </c>
      <c r="Q376" s="5"/>
      <c r="R376" s="5"/>
      <c r="S376" s="5"/>
      <c r="T376" s="5"/>
      <c r="U376" s="5"/>
      <c r="V376" s="5"/>
      <c r="W376" s="5">
        <v>150974.78</v>
      </c>
      <c r="X376" s="5">
        <v>1</v>
      </c>
      <c r="Y376" s="5">
        <v>150974.78</v>
      </c>
      <c r="Z376" s="5">
        <v>299541.69</v>
      </c>
      <c r="AA376" s="5">
        <v>1</v>
      </c>
      <c r="AB376" s="5">
        <v>299541.69</v>
      </c>
    </row>
    <row r="377" spans="1:28" x14ac:dyDescent="0.2">
      <c r="A377" s="5">
        <v>50</v>
      </c>
      <c r="B377" s="5">
        <v>0</v>
      </c>
      <c r="C377" s="5">
        <v>0</v>
      </c>
      <c r="D377" s="5">
        <v>1</v>
      </c>
      <c r="E377" s="5">
        <v>216</v>
      </c>
      <c r="F377" s="5">
        <f>ROUND(Source!AP368,O377)</f>
        <v>0</v>
      </c>
      <c r="G377" s="5" t="s">
        <v>99</v>
      </c>
      <c r="H377" s="5" t="s">
        <v>100</v>
      </c>
      <c r="I377" s="5"/>
      <c r="J377" s="5"/>
      <c r="K377" s="5">
        <v>216</v>
      </c>
      <c r="L377" s="5">
        <v>8</v>
      </c>
      <c r="M377" s="5">
        <v>3</v>
      </c>
      <c r="N377" s="5" t="s">
        <v>3</v>
      </c>
      <c r="O377" s="5">
        <v>2</v>
      </c>
      <c r="P377" s="5">
        <f>ROUND(Source!EH368,O377)</f>
        <v>0</v>
      </c>
      <c r="Q377" s="5"/>
      <c r="R377" s="5"/>
      <c r="S377" s="5"/>
      <c r="T377" s="5"/>
      <c r="U377" s="5"/>
      <c r="V377" s="5"/>
      <c r="W377" s="5">
        <v>0</v>
      </c>
      <c r="X377" s="5">
        <v>1</v>
      </c>
      <c r="Y377" s="5">
        <v>0</v>
      </c>
      <c r="Z377" s="5">
        <v>0</v>
      </c>
      <c r="AA377" s="5">
        <v>1</v>
      </c>
      <c r="AB377" s="5">
        <v>0</v>
      </c>
    </row>
    <row r="378" spans="1:28" x14ac:dyDescent="0.2">
      <c r="A378" s="5">
        <v>50</v>
      </c>
      <c r="B378" s="5">
        <v>0</v>
      </c>
      <c r="C378" s="5">
        <v>0</v>
      </c>
      <c r="D378" s="5">
        <v>1</v>
      </c>
      <c r="E378" s="5">
        <v>223</v>
      </c>
      <c r="F378" s="5">
        <f>ROUND(Source!AQ368,O378)</f>
        <v>0</v>
      </c>
      <c r="G378" s="5" t="s">
        <v>101</v>
      </c>
      <c r="H378" s="5" t="s">
        <v>102</v>
      </c>
      <c r="I378" s="5"/>
      <c r="J378" s="5"/>
      <c r="K378" s="5">
        <v>223</v>
      </c>
      <c r="L378" s="5">
        <v>9</v>
      </c>
      <c r="M378" s="5">
        <v>3</v>
      </c>
      <c r="N378" s="5" t="s">
        <v>3</v>
      </c>
      <c r="O378" s="5">
        <v>2</v>
      </c>
      <c r="P378" s="5">
        <f>ROUND(Source!EI368,O378)</f>
        <v>0</v>
      </c>
      <c r="Q378" s="5"/>
      <c r="R378" s="5"/>
      <c r="S378" s="5"/>
      <c r="T378" s="5"/>
      <c r="U378" s="5"/>
      <c r="V378" s="5"/>
      <c r="W378" s="5">
        <v>0</v>
      </c>
      <c r="X378" s="5">
        <v>1</v>
      </c>
      <c r="Y378" s="5">
        <v>0</v>
      </c>
      <c r="Z378" s="5">
        <v>0</v>
      </c>
      <c r="AA378" s="5">
        <v>1</v>
      </c>
      <c r="AB378" s="5">
        <v>0</v>
      </c>
    </row>
    <row r="379" spans="1:28" x14ac:dyDescent="0.2">
      <c r="A379" s="5">
        <v>50</v>
      </c>
      <c r="B379" s="5">
        <v>0</v>
      </c>
      <c r="C379" s="5">
        <v>0</v>
      </c>
      <c r="D379" s="5">
        <v>1</v>
      </c>
      <c r="E379" s="5">
        <v>229</v>
      </c>
      <c r="F379" s="5">
        <f>ROUND(Source!AZ368,O379)</f>
        <v>0</v>
      </c>
      <c r="G379" s="5" t="s">
        <v>103</v>
      </c>
      <c r="H379" s="5" t="s">
        <v>104</v>
      </c>
      <c r="I379" s="5"/>
      <c r="J379" s="5"/>
      <c r="K379" s="5">
        <v>229</v>
      </c>
      <c r="L379" s="5">
        <v>10</v>
      </c>
      <c r="M379" s="5">
        <v>3</v>
      </c>
      <c r="N379" s="5" t="s">
        <v>3</v>
      </c>
      <c r="O379" s="5">
        <v>2</v>
      </c>
      <c r="P379" s="5">
        <f>ROUND(Source!ER368,O379)</f>
        <v>0</v>
      </c>
      <c r="Q379" s="5"/>
      <c r="R379" s="5"/>
      <c r="S379" s="5"/>
      <c r="T379" s="5"/>
      <c r="U379" s="5"/>
      <c r="V379" s="5"/>
      <c r="W379" s="5">
        <v>0</v>
      </c>
      <c r="X379" s="5">
        <v>1</v>
      </c>
      <c r="Y379" s="5">
        <v>0</v>
      </c>
      <c r="Z379" s="5">
        <v>0</v>
      </c>
      <c r="AA379" s="5">
        <v>1</v>
      </c>
      <c r="AB379" s="5">
        <v>0</v>
      </c>
    </row>
    <row r="380" spans="1:28" x14ac:dyDescent="0.2">
      <c r="A380" s="5">
        <v>50</v>
      </c>
      <c r="B380" s="5">
        <v>0</v>
      </c>
      <c r="C380" s="5">
        <v>0</v>
      </c>
      <c r="D380" s="5">
        <v>1</v>
      </c>
      <c r="E380" s="5">
        <v>203</v>
      </c>
      <c r="F380" s="5">
        <f>ROUND(Source!Q368,O380)</f>
        <v>49.88</v>
      </c>
      <c r="G380" s="5" t="s">
        <v>105</v>
      </c>
      <c r="H380" s="5" t="s">
        <v>106</v>
      </c>
      <c r="I380" s="5"/>
      <c r="J380" s="5"/>
      <c r="K380" s="5">
        <v>203</v>
      </c>
      <c r="L380" s="5">
        <v>11</v>
      </c>
      <c r="M380" s="5">
        <v>3</v>
      </c>
      <c r="N380" s="5" t="s">
        <v>3</v>
      </c>
      <c r="O380" s="5">
        <v>2</v>
      </c>
      <c r="P380" s="5">
        <f>ROUND(Source!DI368,O380)</f>
        <v>664.83</v>
      </c>
      <c r="Q380" s="5"/>
      <c r="R380" s="5"/>
      <c r="S380" s="5"/>
      <c r="T380" s="5"/>
      <c r="U380" s="5"/>
      <c r="V380" s="5"/>
      <c r="W380" s="5">
        <v>49.88</v>
      </c>
      <c r="X380" s="5">
        <v>1</v>
      </c>
      <c r="Y380" s="5">
        <v>49.88</v>
      </c>
      <c r="Z380" s="5">
        <v>664.83</v>
      </c>
      <c r="AA380" s="5">
        <v>1</v>
      </c>
      <c r="AB380" s="5">
        <v>664.83</v>
      </c>
    </row>
    <row r="381" spans="1:28" x14ac:dyDescent="0.2">
      <c r="A381" s="5">
        <v>50</v>
      </c>
      <c r="B381" s="5">
        <v>0</v>
      </c>
      <c r="C381" s="5">
        <v>0</v>
      </c>
      <c r="D381" s="5">
        <v>1</v>
      </c>
      <c r="E381" s="5">
        <v>231</v>
      </c>
      <c r="F381" s="5">
        <f>ROUND(Source!BB368,O381)</f>
        <v>0</v>
      </c>
      <c r="G381" s="5" t="s">
        <v>107</v>
      </c>
      <c r="H381" s="5" t="s">
        <v>108</v>
      </c>
      <c r="I381" s="5"/>
      <c r="J381" s="5"/>
      <c r="K381" s="5">
        <v>231</v>
      </c>
      <c r="L381" s="5">
        <v>12</v>
      </c>
      <c r="M381" s="5">
        <v>3</v>
      </c>
      <c r="N381" s="5" t="s">
        <v>3</v>
      </c>
      <c r="O381" s="5">
        <v>2</v>
      </c>
      <c r="P381" s="5">
        <f>ROUND(Source!ET368,O381)</f>
        <v>0</v>
      </c>
      <c r="Q381" s="5"/>
      <c r="R381" s="5"/>
      <c r="S381" s="5"/>
      <c r="T381" s="5"/>
      <c r="U381" s="5"/>
      <c r="V381" s="5"/>
      <c r="W381" s="5">
        <v>0</v>
      </c>
      <c r="X381" s="5">
        <v>1</v>
      </c>
      <c r="Y381" s="5">
        <v>0</v>
      </c>
      <c r="Z381" s="5">
        <v>0</v>
      </c>
      <c r="AA381" s="5">
        <v>1</v>
      </c>
      <c r="AB381" s="5">
        <v>0</v>
      </c>
    </row>
    <row r="382" spans="1:28" x14ac:dyDescent="0.2">
      <c r="A382" s="5">
        <v>50</v>
      </c>
      <c r="B382" s="5">
        <v>0</v>
      </c>
      <c r="C382" s="5">
        <v>0</v>
      </c>
      <c r="D382" s="5">
        <v>1</v>
      </c>
      <c r="E382" s="5">
        <v>204</v>
      </c>
      <c r="F382" s="5">
        <f>ROUND(Source!R368,O382)</f>
        <v>4.46</v>
      </c>
      <c r="G382" s="5" t="s">
        <v>109</v>
      </c>
      <c r="H382" s="5" t="s">
        <v>110</v>
      </c>
      <c r="I382" s="5"/>
      <c r="J382" s="5"/>
      <c r="K382" s="5">
        <v>204</v>
      </c>
      <c r="L382" s="5">
        <v>13</v>
      </c>
      <c r="M382" s="5">
        <v>3</v>
      </c>
      <c r="N382" s="5" t="s">
        <v>3</v>
      </c>
      <c r="O382" s="5">
        <v>2</v>
      </c>
      <c r="P382" s="5">
        <f>ROUND(Source!DJ368,O382)</f>
        <v>245.25</v>
      </c>
      <c r="Q382" s="5"/>
      <c r="R382" s="5"/>
      <c r="S382" s="5"/>
      <c r="T382" s="5"/>
      <c r="U382" s="5"/>
      <c r="V382" s="5"/>
      <c r="W382" s="5">
        <v>4.46</v>
      </c>
      <c r="X382" s="5">
        <v>1</v>
      </c>
      <c r="Y382" s="5">
        <v>4.46</v>
      </c>
      <c r="Z382" s="5">
        <v>245.25</v>
      </c>
      <c r="AA382" s="5">
        <v>1</v>
      </c>
      <c r="AB382" s="5">
        <v>245.25</v>
      </c>
    </row>
    <row r="383" spans="1:28" x14ac:dyDescent="0.2">
      <c r="A383" s="5">
        <v>50</v>
      </c>
      <c r="B383" s="5">
        <v>0</v>
      </c>
      <c r="C383" s="5">
        <v>0</v>
      </c>
      <c r="D383" s="5">
        <v>1</v>
      </c>
      <c r="E383" s="5">
        <v>205</v>
      </c>
      <c r="F383" s="5">
        <f>ROUND(Source!S368,O383)</f>
        <v>3091.22</v>
      </c>
      <c r="G383" s="5" t="s">
        <v>111</v>
      </c>
      <c r="H383" s="5" t="s">
        <v>112</v>
      </c>
      <c r="I383" s="5"/>
      <c r="J383" s="5"/>
      <c r="K383" s="5">
        <v>205</v>
      </c>
      <c r="L383" s="5">
        <v>14</v>
      </c>
      <c r="M383" s="5">
        <v>3</v>
      </c>
      <c r="N383" s="5" t="s">
        <v>3</v>
      </c>
      <c r="O383" s="5">
        <v>2</v>
      </c>
      <c r="P383" s="5">
        <f>ROUND(Source!DK368,O383)</f>
        <v>169986.19</v>
      </c>
      <c r="Q383" s="5"/>
      <c r="R383" s="5"/>
      <c r="S383" s="5"/>
      <c r="T383" s="5"/>
      <c r="U383" s="5"/>
      <c r="V383" s="5"/>
      <c r="W383" s="5">
        <v>3091.22</v>
      </c>
      <c r="X383" s="5">
        <v>1</v>
      </c>
      <c r="Y383" s="5">
        <v>3091.22</v>
      </c>
      <c r="Z383" s="5">
        <v>169986.19</v>
      </c>
      <c r="AA383" s="5">
        <v>1</v>
      </c>
      <c r="AB383" s="5">
        <v>169986.19</v>
      </c>
    </row>
    <row r="384" spans="1:28" x14ac:dyDescent="0.2">
      <c r="A384" s="5">
        <v>50</v>
      </c>
      <c r="B384" s="5">
        <v>0</v>
      </c>
      <c r="C384" s="5">
        <v>0</v>
      </c>
      <c r="D384" s="5">
        <v>1</v>
      </c>
      <c r="E384" s="5">
        <v>232</v>
      </c>
      <c r="F384" s="5">
        <f>ROUND(Source!BC368,O384)</f>
        <v>0</v>
      </c>
      <c r="G384" s="5" t="s">
        <v>113</v>
      </c>
      <c r="H384" s="5" t="s">
        <v>114</v>
      </c>
      <c r="I384" s="5"/>
      <c r="J384" s="5"/>
      <c r="K384" s="5">
        <v>232</v>
      </c>
      <c r="L384" s="5">
        <v>15</v>
      </c>
      <c r="M384" s="5">
        <v>3</v>
      </c>
      <c r="N384" s="5" t="s">
        <v>3</v>
      </c>
      <c r="O384" s="5">
        <v>2</v>
      </c>
      <c r="P384" s="5">
        <f>ROUND(Source!EU368,O384)</f>
        <v>0</v>
      </c>
      <c r="Q384" s="5"/>
      <c r="R384" s="5"/>
      <c r="S384" s="5"/>
      <c r="T384" s="5"/>
      <c r="U384" s="5"/>
      <c r="V384" s="5"/>
      <c r="W384" s="5">
        <v>0</v>
      </c>
      <c r="X384" s="5">
        <v>1</v>
      </c>
      <c r="Y384" s="5">
        <v>0</v>
      </c>
      <c r="Z384" s="5">
        <v>0</v>
      </c>
      <c r="AA384" s="5">
        <v>1</v>
      </c>
      <c r="AB384" s="5">
        <v>0</v>
      </c>
    </row>
    <row r="385" spans="1:206" x14ac:dyDescent="0.2">
      <c r="A385" s="5">
        <v>50</v>
      </c>
      <c r="B385" s="5">
        <v>0</v>
      </c>
      <c r="C385" s="5">
        <v>0</v>
      </c>
      <c r="D385" s="5">
        <v>1</v>
      </c>
      <c r="E385" s="5">
        <v>214</v>
      </c>
      <c r="F385" s="5">
        <f>ROUND(Source!AS368,O385)</f>
        <v>159378.54</v>
      </c>
      <c r="G385" s="5" t="s">
        <v>115</v>
      </c>
      <c r="H385" s="5" t="s">
        <v>116</v>
      </c>
      <c r="I385" s="5"/>
      <c r="J385" s="5"/>
      <c r="K385" s="5">
        <v>214</v>
      </c>
      <c r="L385" s="5">
        <v>16</v>
      </c>
      <c r="M385" s="5">
        <v>3</v>
      </c>
      <c r="N385" s="5" t="s">
        <v>3</v>
      </c>
      <c r="O385" s="5">
        <v>2</v>
      </c>
      <c r="P385" s="5">
        <f>ROUND(Source!EK368,O385)</f>
        <v>759586.15</v>
      </c>
      <c r="Q385" s="5"/>
      <c r="R385" s="5"/>
      <c r="S385" s="5"/>
      <c r="T385" s="5"/>
      <c r="U385" s="5"/>
      <c r="V385" s="5"/>
      <c r="W385" s="5">
        <v>159378.54</v>
      </c>
      <c r="X385" s="5">
        <v>1</v>
      </c>
      <c r="Y385" s="5">
        <v>159378.54</v>
      </c>
      <c r="Z385" s="5">
        <v>759586.15</v>
      </c>
      <c r="AA385" s="5">
        <v>1</v>
      </c>
      <c r="AB385" s="5">
        <v>759586.15</v>
      </c>
    </row>
    <row r="386" spans="1:206" x14ac:dyDescent="0.2">
      <c r="A386" s="5">
        <v>50</v>
      </c>
      <c r="B386" s="5">
        <v>0</v>
      </c>
      <c r="C386" s="5">
        <v>0</v>
      </c>
      <c r="D386" s="5">
        <v>1</v>
      </c>
      <c r="E386" s="5">
        <v>215</v>
      </c>
      <c r="F386" s="5">
        <f>ROUND(Source!AT368,O386)</f>
        <v>0</v>
      </c>
      <c r="G386" s="5" t="s">
        <v>117</v>
      </c>
      <c r="H386" s="5" t="s">
        <v>118</v>
      </c>
      <c r="I386" s="5"/>
      <c r="J386" s="5"/>
      <c r="K386" s="5">
        <v>215</v>
      </c>
      <c r="L386" s="5">
        <v>17</v>
      </c>
      <c r="M386" s="5">
        <v>3</v>
      </c>
      <c r="N386" s="5" t="s">
        <v>3</v>
      </c>
      <c r="O386" s="5">
        <v>2</v>
      </c>
      <c r="P386" s="5">
        <f>ROUND(Source!EL368,O386)</f>
        <v>0</v>
      </c>
      <c r="Q386" s="5"/>
      <c r="R386" s="5"/>
      <c r="S386" s="5"/>
      <c r="T386" s="5"/>
      <c r="U386" s="5"/>
      <c r="V386" s="5"/>
      <c r="W386" s="5">
        <v>0</v>
      </c>
      <c r="X386" s="5">
        <v>1</v>
      </c>
      <c r="Y386" s="5">
        <v>0</v>
      </c>
      <c r="Z386" s="5">
        <v>0</v>
      </c>
      <c r="AA386" s="5">
        <v>1</v>
      </c>
      <c r="AB386" s="5">
        <v>0</v>
      </c>
    </row>
    <row r="387" spans="1:206" x14ac:dyDescent="0.2">
      <c r="A387" s="5">
        <v>50</v>
      </c>
      <c r="B387" s="5">
        <v>0</v>
      </c>
      <c r="C387" s="5">
        <v>0</v>
      </c>
      <c r="D387" s="5">
        <v>1</v>
      </c>
      <c r="E387" s="5">
        <v>217</v>
      </c>
      <c r="F387" s="5">
        <f>ROUND(Source!AU368,O387)</f>
        <v>0</v>
      </c>
      <c r="G387" s="5" t="s">
        <v>119</v>
      </c>
      <c r="H387" s="5" t="s">
        <v>120</v>
      </c>
      <c r="I387" s="5"/>
      <c r="J387" s="5"/>
      <c r="K387" s="5">
        <v>217</v>
      </c>
      <c r="L387" s="5">
        <v>18</v>
      </c>
      <c r="M387" s="5">
        <v>3</v>
      </c>
      <c r="N387" s="5" t="s">
        <v>3</v>
      </c>
      <c r="O387" s="5">
        <v>2</v>
      </c>
      <c r="P387" s="5">
        <f>ROUND(Source!EM368,O387)</f>
        <v>0</v>
      </c>
      <c r="Q387" s="5"/>
      <c r="R387" s="5"/>
      <c r="S387" s="5"/>
      <c r="T387" s="5"/>
      <c r="U387" s="5"/>
      <c r="V387" s="5"/>
      <c r="W387" s="5">
        <v>0</v>
      </c>
      <c r="X387" s="5">
        <v>1</v>
      </c>
      <c r="Y387" s="5">
        <v>0</v>
      </c>
      <c r="Z387" s="5">
        <v>0</v>
      </c>
      <c r="AA387" s="5">
        <v>1</v>
      </c>
      <c r="AB387" s="5">
        <v>0</v>
      </c>
    </row>
    <row r="388" spans="1:206" x14ac:dyDescent="0.2">
      <c r="A388" s="5">
        <v>50</v>
      </c>
      <c r="B388" s="5">
        <v>0</v>
      </c>
      <c r="C388" s="5">
        <v>0</v>
      </c>
      <c r="D388" s="5">
        <v>1</v>
      </c>
      <c r="E388" s="5">
        <v>230</v>
      </c>
      <c r="F388" s="5">
        <f>ROUND(Source!BA368,O388)</f>
        <v>0</v>
      </c>
      <c r="G388" s="5" t="s">
        <v>121</v>
      </c>
      <c r="H388" s="5" t="s">
        <v>122</v>
      </c>
      <c r="I388" s="5"/>
      <c r="J388" s="5"/>
      <c r="K388" s="5">
        <v>230</v>
      </c>
      <c r="L388" s="5">
        <v>19</v>
      </c>
      <c r="M388" s="5">
        <v>3</v>
      </c>
      <c r="N388" s="5" t="s">
        <v>3</v>
      </c>
      <c r="O388" s="5">
        <v>2</v>
      </c>
      <c r="P388" s="5">
        <f>ROUND(Source!ES368,O388)</f>
        <v>0</v>
      </c>
      <c r="Q388" s="5"/>
      <c r="R388" s="5"/>
      <c r="S388" s="5"/>
      <c r="T388" s="5"/>
      <c r="U388" s="5"/>
      <c r="V388" s="5"/>
      <c r="W388" s="5">
        <v>0</v>
      </c>
      <c r="X388" s="5">
        <v>1</v>
      </c>
      <c r="Y388" s="5">
        <v>0</v>
      </c>
      <c r="Z388" s="5">
        <v>0</v>
      </c>
      <c r="AA388" s="5">
        <v>1</v>
      </c>
      <c r="AB388" s="5">
        <v>0</v>
      </c>
    </row>
    <row r="389" spans="1:206" x14ac:dyDescent="0.2">
      <c r="A389" s="5">
        <v>50</v>
      </c>
      <c r="B389" s="5">
        <v>0</v>
      </c>
      <c r="C389" s="5">
        <v>0</v>
      </c>
      <c r="D389" s="5">
        <v>1</v>
      </c>
      <c r="E389" s="5">
        <v>206</v>
      </c>
      <c r="F389" s="5">
        <f>ROUND(Source!T368,O389)</f>
        <v>0</v>
      </c>
      <c r="G389" s="5" t="s">
        <v>123</v>
      </c>
      <c r="H389" s="5" t="s">
        <v>124</v>
      </c>
      <c r="I389" s="5"/>
      <c r="J389" s="5"/>
      <c r="K389" s="5">
        <v>206</v>
      </c>
      <c r="L389" s="5">
        <v>20</v>
      </c>
      <c r="M389" s="5">
        <v>3</v>
      </c>
      <c r="N389" s="5" t="s">
        <v>3</v>
      </c>
      <c r="O389" s="5">
        <v>2</v>
      </c>
      <c r="P389" s="5">
        <f>ROUND(Source!DL368,O389)</f>
        <v>0</v>
      </c>
      <c r="Q389" s="5"/>
      <c r="R389" s="5"/>
      <c r="S389" s="5"/>
      <c r="T389" s="5"/>
      <c r="U389" s="5"/>
      <c r="V389" s="5"/>
      <c r="W389" s="5">
        <v>0</v>
      </c>
      <c r="X389" s="5">
        <v>1</v>
      </c>
      <c r="Y389" s="5">
        <v>0</v>
      </c>
      <c r="Z389" s="5">
        <v>0</v>
      </c>
      <c r="AA389" s="5">
        <v>1</v>
      </c>
      <c r="AB389" s="5">
        <v>0</v>
      </c>
    </row>
    <row r="390" spans="1:206" x14ac:dyDescent="0.2">
      <c r="A390" s="5">
        <v>50</v>
      </c>
      <c r="B390" s="5">
        <v>0</v>
      </c>
      <c r="C390" s="5">
        <v>0</v>
      </c>
      <c r="D390" s="5">
        <v>1</v>
      </c>
      <c r="E390" s="5">
        <v>207</v>
      </c>
      <c r="F390" s="5">
        <f>Source!U368</f>
        <v>242.21461455399998</v>
      </c>
      <c r="G390" s="5" t="s">
        <v>125</v>
      </c>
      <c r="H390" s="5" t="s">
        <v>126</v>
      </c>
      <c r="I390" s="5"/>
      <c r="J390" s="5"/>
      <c r="K390" s="5">
        <v>207</v>
      </c>
      <c r="L390" s="5">
        <v>21</v>
      </c>
      <c r="M390" s="5">
        <v>3</v>
      </c>
      <c r="N390" s="5" t="s">
        <v>3</v>
      </c>
      <c r="O390" s="5">
        <v>-1</v>
      </c>
      <c r="P390" s="5">
        <f>Source!DM368</f>
        <v>242.21461455399998</v>
      </c>
      <c r="Q390" s="5"/>
      <c r="R390" s="5"/>
      <c r="S390" s="5"/>
      <c r="T390" s="5"/>
      <c r="U390" s="5"/>
      <c r="V390" s="5"/>
      <c r="W390" s="5">
        <v>242.21461455400001</v>
      </c>
      <c r="X390" s="5">
        <v>1</v>
      </c>
      <c r="Y390" s="5">
        <v>242.21461455400001</v>
      </c>
      <c r="Z390" s="5">
        <v>242.21461455400001</v>
      </c>
      <c r="AA390" s="5">
        <v>1</v>
      </c>
      <c r="AB390" s="5">
        <v>242.21461455400001</v>
      </c>
    </row>
    <row r="391" spans="1:206" x14ac:dyDescent="0.2">
      <c r="A391" s="5">
        <v>50</v>
      </c>
      <c r="B391" s="5">
        <v>0</v>
      </c>
      <c r="C391" s="5">
        <v>0</v>
      </c>
      <c r="D391" s="5">
        <v>1</v>
      </c>
      <c r="E391" s="5">
        <v>208</v>
      </c>
      <c r="F391" s="5">
        <f>Source!V368</f>
        <v>0</v>
      </c>
      <c r="G391" s="5" t="s">
        <v>127</v>
      </c>
      <c r="H391" s="5" t="s">
        <v>128</v>
      </c>
      <c r="I391" s="5"/>
      <c r="J391" s="5"/>
      <c r="K391" s="5">
        <v>208</v>
      </c>
      <c r="L391" s="5">
        <v>22</v>
      </c>
      <c r="M391" s="5">
        <v>3</v>
      </c>
      <c r="N391" s="5" t="s">
        <v>3</v>
      </c>
      <c r="O391" s="5">
        <v>-1</v>
      </c>
      <c r="P391" s="5">
        <f>Source!DN368</f>
        <v>0</v>
      </c>
      <c r="Q391" s="5"/>
      <c r="R391" s="5"/>
      <c r="S391" s="5"/>
      <c r="T391" s="5"/>
      <c r="U391" s="5"/>
      <c r="V391" s="5"/>
      <c r="W391" s="5">
        <v>0</v>
      </c>
      <c r="X391" s="5">
        <v>1</v>
      </c>
      <c r="Y391" s="5">
        <v>0</v>
      </c>
      <c r="Z391" s="5">
        <v>0</v>
      </c>
      <c r="AA391" s="5">
        <v>1</v>
      </c>
      <c r="AB391" s="5">
        <v>0</v>
      </c>
    </row>
    <row r="392" spans="1:206" x14ac:dyDescent="0.2">
      <c r="A392" s="5">
        <v>50</v>
      </c>
      <c r="B392" s="5">
        <v>0</v>
      </c>
      <c r="C392" s="5">
        <v>0</v>
      </c>
      <c r="D392" s="5">
        <v>1</v>
      </c>
      <c r="E392" s="5">
        <v>209</v>
      </c>
      <c r="F392" s="5">
        <f>ROUND(Source!W368,O392)</f>
        <v>0</v>
      </c>
      <c r="G392" s="5" t="s">
        <v>129</v>
      </c>
      <c r="H392" s="5" t="s">
        <v>130</v>
      </c>
      <c r="I392" s="5"/>
      <c r="J392" s="5"/>
      <c r="K392" s="5">
        <v>209</v>
      </c>
      <c r="L392" s="5">
        <v>23</v>
      </c>
      <c r="M392" s="5">
        <v>3</v>
      </c>
      <c r="N392" s="5" t="s">
        <v>3</v>
      </c>
      <c r="O392" s="5">
        <v>2</v>
      </c>
      <c r="P392" s="5">
        <f>ROUND(Source!DO368,O392)</f>
        <v>0</v>
      </c>
      <c r="Q392" s="5"/>
      <c r="R392" s="5"/>
      <c r="S392" s="5"/>
      <c r="T392" s="5"/>
      <c r="U392" s="5"/>
      <c r="V392" s="5"/>
      <c r="W392" s="5">
        <v>0</v>
      </c>
      <c r="X392" s="5">
        <v>1</v>
      </c>
      <c r="Y392" s="5">
        <v>0</v>
      </c>
      <c r="Z392" s="5">
        <v>0</v>
      </c>
      <c r="AA392" s="5">
        <v>1</v>
      </c>
      <c r="AB392" s="5">
        <v>0</v>
      </c>
    </row>
    <row r="393" spans="1:206" x14ac:dyDescent="0.2">
      <c r="A393" s="5">
        <v>50</v>
      </c>
      <c r="B393" s="5">
        <v>0</v>
      </c>
      <c r="C393" s="5">
        <v>0</v>
      </c>
      <c r="D393" s="5">
        <v>1</v>
      </c>
      <c r="E393" s="5">
        <v>233</v>
      </c>
      <c r="F393" s="5">
        <f>ROUND(Source!BD368,O393)</f>
        <v>0</v>
      </c>
      <c r="G393" s="5" t="s">
        <v>131</v>
      </c>
      <c r="H393" s="5" t="s">
        <v>132</v>
      </c>
      <c r="I393" s="5"/>
      <c r="J393" s="5"/>
      <c r="K393" s="5">
        <v>233</v>
      </c>
      <c r="L393" s="5">
        <v>24</v>
      </c>
      <c r="M393" s="5">
        <v>3</v>
      </c>
      <c r="N393" s="5" t="s">
        <v>3</v>
      </c>
      <c r="O393" s="5">
        <v>2</v>
      </c>
      <c r="P393" s="5">
        <f>ROUND(Source!EV368,O393)</f>
        <v>0</v>
      </c>
      <c r="Q393" s="5"/>
      <c r="R393" s="5"/>
      <c r="S393" s="5"/>
      <c r="T393" s="5"/>
      <c r="U393" s="5"/>
      <c r="V393" s="5"/>
      <c r="W393" s="5">
        <v>0</v>
      </c>
      <c r="X393" s="5">
        <v>1</v>
      </c>
      <c r="Y393" s="5">
        <v>0</v>
      </c>
      <c r="Z393" s="5">
        <v>0</v>
      </c>
      <c r="AA393" s="5">
        <v>1</v>
      </c>
      <c r="AB393" s="5">
        <v>0</v>
      </c>
    </row>
    <row r="394" spans="1:206" x14ac:dyDescent="0.2">
      <c r="A394" s="5">
        <v>50</v>
      </c>
      <c r="B394" s="5">
        <v>0</v>
      </c>
      <c r="C394" s="5">
        <v>0</v>
      </c>
      <c r="D394" s="5">
        <v>1</v>
      </c>
      <c r="E394" s="5">
        <v>210</v>
      </c>
      <c r="F394" s="5">
        <f>ROUND(Source!X368,O394)</f>
        <v>3374.3</v>
      </c>
      <c r="G394" s="5" t="s">
        <v>133</v>
      </c>
      <c r="H394" s="5" t="s">
        <v>134</v>
      </c>
      <c r="I394" s="5"/>
      <c r="J394" s="5"/>
      <c r="K394" s="5">
        <v>210</v>
      </c>
      <c r="L394" s="5">
        <v>25</v>
      </c>
      <c r="M394" s="5">
        <v>3</v>
      </c>
      <c r="N394" s="5" t="s">
        <v>3</v>
      </c>
      <c r="O394" s="5">
        <v>2</v>
      </c>
      <c r="P394" s="5">
        <f>ROUND(Source!DP368,O394)</f>
        <v>185552.26</v>
      </c>
      <c r="Q394" s="5"/>
      <c r="R394" s="5"/>
      <c r="S394" s="5"/>
      <c r="T394" s="5"/>
      <c r="U394" s="5"/>
      <c r="V394" s="5"/>
      <c r="W394" s="5">
        <v>3374.3</v>
      </c>
      <c r="X394" s="5">
        <v>1</v>
      </c>
      <c r="Y394" s="5">
        <v>3374.3</v>
      </c>
      <c r="Z394" s="5">
        <v>185552.26</v>
      </c>
      <c r="AA394" s="5">
        <v>1</v>
      </c>
      <c r="AB394" s="5">
        <v>185552.26</v>
      </c>
    </row>
    <row r="395" spans="1:206" x14ac:dyDescent="0.2">
      <c r="A395" s="5">
        <v>50</v>
      </c>
      <c r="B395" s="5">
        <v>0</v>
      </c>
      <c r="C395" s="5">
        <v>0</v>
      </c>
      <c r="D395" s="5">
        <v>1</v>
      </c>
      <c r="E395" s="5">
        <v>211</v>
      </c>
      <c r="F395" s="5">
        <f>ROUND(Source!Y368,O395)</f>
        <v>1888.36</v>
      </c>
      <c r="G395" s="5" t="s">
        <v>135</v>
      </c>
      <c r="H395" s="5" t="s">
        <v>136</v>
      </c>
      <c r="I395" s="5"/>
      <c r="J395" s="5"/>
      <c r="K395" s="5">
        <v>211</v>
      </c>
      <c r="L395" s="5">
        <v>26</v>
      </c>
      <c r="M395" s="5">
        <v>3</v>
      </c>
      <c r="N395" s="5" t="s">
        <v>3</v>
      </c>
      <c r="O395" s="5">
        <v>2</v>
      </c>
      <c r="P395" s="5">
        <f>ROUND(Source!DQ368,O395)</f>
        <v>103841.18</v>
      </c>
      <c r="Q395" s="5"/>
      <c r="R395" s="5"/>
      <c r="S395" s="5"/>
      <c r="T395" s="5"/>
      <c r="U395" s="5"/>
      <c r="V395" s="5"/>
      <c r="W395" s="5">
        <v>1888.36</v>
      </c>
      <c r="X395" s="5">
        <v>1</v>
      </c>
      <c r="Y395" s="5">
        <v>1888.36</v>
      </c>
      <c r="Z395" s="5">
        <v>103841.18</v>
      </c>
      <c r="AA395" s="5">
        <v>1</v>
      </c>
      <c r="AB395" s="5">
        <v>103841.18</v>
      </c>
    </row>
    <row r="396" spans="1:206" x14ac:dyDescent="0.2">
      <c r="A396" s="5">
        <v>50</v>
      </c>
      <c r="B396" s="5">
        <v>0</v>
      </c>
      <c r="C396" s="5">
        <v>0</v>
      </c>
      <c r="D396" s="5">
        <v>1</v>
      </c>
      <c r="E396" s="5">
        <v>224</v>
      </c>
      <c r="F396" s="5">
        <f>ROUND(Source!AR368,O396)</f>
        <v>159378.54</v>
      </c>
      <c r="G396" s="5" t="s">
        <v>137</v>
      </c>
      <c r="H396" s="5" t="s">
        <v>138</v>
      </c>
      <c r="I396" s="5"/>
      <c r="J396" s="5"/>
      <c r="K396" s="5">
        <v>224</v>
      </c>
      <c r="L396" s="5">
        <v>27</v>
      </c>
      <c r="M396" s="5">
        <v>3</v>
      </c>
      <c r="N396" s="5" t="s">
        <v>3</v>
      </c>
      <c r="O396" s="5">
        <v>2</v>
      </c>
      <c r="P396" s="5">
        <f>ROUND(Source!EJ368,O396)</f>
        <v>759586.15</v>
      </c>
      <c r="Q396" s="5"/>
      <c r="R396" s="5"/>
      <c r="S396" s="5"/>
      <c r="T396" s="5"/>
      <c r="U396" s="5"/>
      <c r="V396" s="5"/>
      <c r="W396" s="5">
        <v>159378.54</v>
      </c>
      <c r="X396" s="5">
        <v>1</v>
      </c>
      <c r="Y396" s="5">
        <v>159378.54</v>
      </c>
      <c r="Z396" s="5">
        <v>759586.15</v>
      </c>
      <c r="AA396" s="5">
        <v>1</v>
      </c>
      <c r="AB396" s="5">
        <v>759586.15</v>
      </c>
    </row>
    <row r="398" spans="1:206" x14ac:dyDescent="0.2">
      <c r="A398" s="3">
        <v>51</v>
      </c>
      <c r="B398" s="3">
        <f>B335</f>
        <v>1</v>
      </c>
      <c r="C398" s="3">
        <f>A335</f>
        <v>4</v>
      </c>
      <c r="D398" s="3">
        <f>ROW(A335)</f>
        <v>335</v>
      </c>
      <c r="E398" s="3"/>
      <c r="F398" s="3" t="str">
        <f>IF(F335&lt;&gt;"",F335,"")</f>
        <v>Новый раздел</v>
      </c>
      <c r="G398" s="3" t="str">
        <f>IF(G335&lt;&gt;"",G335,"")</f>
        <v>Канализация производственная (К3) (подвал)</v>
      </c>
      <c r="H398" s="3">
        <v>0</v>
      </c>
      <c r="I398" s="3"/>
      <c r="J398" s="3"/>
      <c r="K398" s="3"/>
      <c r="L398" s="3"/>
      <c r="M398" s="3"/>
      <c r="N398" s="3"/>
      <c r="O398" s="3">
        <f t="shared" ref="O398:T398" si="273">ROUND(O368+AB398,2)</f>
        <v>154115.88</v>
      </c>
      <c r="P398" s="3">
        <f t="shared" si="273"/>
        <v>150974.78</v>
      </c>
      <c r="Q398" s="3">
        <f t="shared" si="273"/>
        <v>49.88</v>
      </c>
      <c r="R398" s="3">
        <f t="shared" si="273"/>
        <v>4.46</v>
      </c>
      <c r="S398" s="3">
        <f t="shared" si="273"/>
        <v>3091.22</v>
      </c>
      <c r="T398" s="3">
        <f t="shared" si="273"/>
        <v>0</v>
      </c>
      <c r="U398" s="3">
        <f>U368+AH398</f>
        <v>242.21461455399998</v>
      </c>
      <c r="V398" s="3">
        <f>V368+AI398</f>
        <v>0</v>
      </c>
      <c r="W398" s="3">
        <f>ROUND(W368+AJ398,2)</f>
        <v>0</v>
      </c>
      <c r="X398" s="3">
        <f>ROUND(X368+AK398,2)</f>
        <v>3374.3</v>
      </c>
      <c r="Y398" s="3">
        <f>ROUND(Y368+AL398,2)</f>
        <v>1888.36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>
        <f t="shared" ref="AO398:BD398" si="274">ROUND(AO368+BX398,2)</f>
        <v>0</v>
      </c>
      <c r="AP398" s="3">
        <f t="shared" si="274"/>
        <v>0</v>
      </c>
      <c r="AQ398" s="3">
        <f t="shared" si="274"/>
        <v>0</v>
      </c>
      <c r="AR398" s="3">
        <f t="shared" si="274"/>
        <v>159378.54</v>
      </c>
      <c r="AS398" s="3">
        <f t="shared" si="274"/>
        <v>159378.54</v>
      </c>
      <c r="AT398" s="3">
        <f t="shared" si="274"/>
        <v>0</v>
      </c>
      <c r="AU398" s="3">
        <f t="shared" si="274"/>
        <v>0</v>
      </c>
      <c r="AV398" s="3">
        <f t="shared" si="274"/>
        <v>150974.78</v>
      </c>
      <c r="AW398" s="3">
        <f t="shared" si="274"/>
        <v>150974.78</v>
      </c>
      <c r="AX398" s="3">
        <f t="shared" si="274"/>
        <v>0</v>
      </c>
      <c r="AY398" s="3">
        <f t="shared" si="274"/>
        <v>150974.78</v>
      </c>
      <c r="AZ398" s="3">
        <f t="shared" si="274"/>
        <v>0</v>
      </c>
      <c r="BA398" s="3">
        <f t="shared" si="274"/>
        <v>0</v>
      </c>
      <c r="BB398" s="3">
        <f t="shared" si="274"/>
        <v>0</v>
      </c>
      <c r="BC398" s="3">
        <f t="shared" si="274"/>
        <v>0</v>
      </c>
      <c r="BD398" s="3">
        <f t="shared" si="274"/>
        <v>0</v>
      </c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4">
        <f t="shared" ref="DG398:DL398" si="275">ROUND(DG368+DT398,2)</f>
        <v>470192.71</v>
      </c>
      <c r="DH398" s="4">
        <f t="shared" si="275"/>
        <v>299541.69</v>
      </c>
      <c r="DI398" s="4">
        <f t="shared" si="275"/>
        <v>664.83</v>
      </c>
      <c r="DJ398" s="4">
        <f t="shared" si="275"/>
        <v>245.25</v>
      </c>
      <c r="DK398" s="4">
        <f t="shared" si="275"/>
        <v>169986.19</v>
      </c>
      <c r="DL398" s="4">
        <f t="shared" si="275"/>
        <v>0</v>
      </c>
      <c r="DM398" s="4">
        <f>DM368+DZ398</f>
        <v>242.21461455399998</v>
      </c>
      <c r="DN398" s="4">
        <f>DN368+EA398</f>
        <v>0</v>
      </c>
      <c r="DO398" s="4">
        <f>ROUND(DO368+EB398,2)</f>
        <v>0</v>
      </c>
      <c r="DP398" s="4">
        <f>ROUND(DP368+EC398,2)</f>
        <v>185552.26</v>
      </c>
      <c r="DQ398" s="4">
        <f>ROUND(DQ368+ED398,2)</f>
        <v>103841.18</v>
      </c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>
        <f t="shared" ref="EG398:EV398" si="276">ROUND(EG368+FP398,2)</f>
        <v>0</v>
      </c>
      <c r="EH398" s="4">
        <f t="shared" si="276"/>
        <v>0</v>
      </c>
      <c r="EI398" s="4">
        <f t="shared" si="276"/>
        <v>0</v>
      </c>
      <c r="EJ398" s="4">
        <f t="shared" si="276"/>
        <v>759586.15</v>
      </c>
      <c r="EK398" s="4">
        <f t="shared" si="276"/>
        <v>759586.15</v>
      </c>
      <c r="EL398" s="4">
        <f t="shared" si="276"/>
        <v>0</v>
      </c>
      <c r="EM398" s="4">
        <f t="shared" si="276"/>
        <v>0</v>
      </c>
      <c r="EN398" s="4">
        <f t="shared" si="276"/>
        <v>299541.69</v>
      </c>
      <c r="EO398" s="4">
        <f t="shared" si="276"/>
        <v>299541.69</v>
      </c>
      <c r="EP398" s="4">
        <f t="shared" si="276"/>
        <v>0</v>
      </c>
      <c r="EQ398" s="4">
        <f t="shared" si="276"/>
        <v>299541.69</v>
      </c>
      <c r="ER398" s="4">
        <f t="shared" si="276"/>
        <v>0</v>
      </c>
      <c r="ES398" s="4">
        <f t="shared" si="276"/>
        <v>0</v>
      </c>
      <c r="ET398" s="4">
        <f t="shared" si="276"/>
        <v>0</v>
      </c>
      <c r="EU398" s="4">
        <f t="shared" si="276"/>
        <v>0</v>
      </c>
      <c r="EV398" s="4">
        <f t="shared" si="276"/>
        <v>0</v>
      </c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>
        <v>0</v>
      </c>
    </row>
    <row r="400" spans="1:206" x14ac:dyDescent="0.2">
      <c r="A400" s="5">
        <v>50</v>
      </c>
      <c r="B400" s="5">
        <v>0</v>
      </c>
      <c r="C400" s="5">
        <v>0</v>
      </c>
      <c r="D400" s="5">
        <v>1</v>
      </c>
      <c r="E400" s="5">
        <v>201</v>
      </c>
      <c r="F400" s="5">
        <f>ROUND(Source!O398,O400)</f>
        <v>154115.88</v>
      </c>
      <c r="G400" s="5" t="s">
        <v>85</v>
      </c>
      <c r="H400" s="5" t="s">
        <v>86</v>
      </c>
      <c r="I400" s="5"/>
      <c r="J400" s="5"/>
      <c r="K400" s="5">
        <v>201</v>
      </c>
      <c r="L400" s="5">
        <v>1</v>
      </c>
      <c r="M400" s="5">
        <v>3</v>
      </c>
      <c r="N400" s="5" t="s">
        <v>3</v>
      </c>
      <c r="O400" s="5">
        <v>2</v>
      </c>
      <c r="P400" s="5">
        <f>ROUND(Source!DG398,O400)</f>
        <v>470192.71</v>
      </c>
      <c r="Q400" s="5"/>
      <c r="R400" s="5"/>
      <c r="S400" s="5"/>
      <c r="T400" s="5"/>
      <c r="U400" s="5"/>
      <c r="V400" s="5"/>
      <c r="W400" s="5">
        <v>154115.88</v>
      </c>
      <c r="X400" s="5">
        <v>1</v>
      </c>
      <c r="Y400" s="5">
        <v>154115.88</v>
      </c>
      <c r="Z400" s="5">
        <v>470192.71</v>
      </c>
      <c r="AA400" s="5">
        <v>1</v>
      </c>
      <c r="AB400" s="5">
        <v>470192.71</v>
      </c>
    </row>
    <row r="401" spans="1:28" x14ac:dyDescent="0.2">
      <c r="A401" s="5">
        <v>50</v>
      </c>
      <c r="B401" s="5">
        <v>0</v>
      </c>
      <c r="C401" s="5">
        <v>0</v>
      </c>
      <c r="D401" s="5">
        <v>1</v>
      </c>
      <c r="E401" s="5">
        <v>202</v>
      </c>
      <c r="F401" s="5">
        <f>ROUND(Source!P398,O401)</f>
        <v>150974.78</v>
      </c>
      <c r="G401" s="5" t="s">
        <v>87</v>
      </c>
      <c r="H401" s="5" t="s">
        <v>88</v>
      </c>
      <c r="I401" s="5"/>
      <c r="J401" s="5"/>
      <c r="K401" s="5">
        <v>202</v>
      </c>
      <c r="L401" s="5">
        <v>2</v>
      </c>
      <c r="M401" s="5">
        <v>3</v>
      </c>
      <c r="N401" s="5" t="s">
        <v>3</v>
      </c>
      <c r="O401" s="5">
        <v>2</v>
      </c>
      <c r="P401" s="5">
        <f>ROUND(Source!DH398,O401)</f>
        <v>299541.69</v>
      </c>
      <c r="Q401" s="5"/>
      <c r="R401" s="5"/>
      <c r="S401" s="5"/>
      <c r="T401" s="5"/>
      <c r="U401" s="5"/>
      <c r="V401" s="5"/>
      <c r="W401" s="5">
        <v>150974.78</v>
      </c>
      <c r="X401" s="5">
        <v>1</v>
      </c>
      <c r="Y401" s="5">
        <v>150974.78</v>
      </c>
      <c r="Z401" s="5">
        <v>299541.69</v>
      </c>
      <c r="AA401" s="5">
        <v>1</v>
      </c>
      <c r="AB401" s="5">
        <v>299541.69</v>
      </c>
    </row>
    <row r="402" spans="1:28" x14ac:dyDescent="0.2">
      <c r="A402" s="5">
        <v>50</v>
      </c>
      <c r="B402" s="5">
        <v>0</v>
      </c>
      <c r="C402" s="5">
        <v>0</v>
      </c>
      <c r="D402" s="5">
        <v>1</v>
      </c>
      <c r="E402" s="5">
        <v>222</v>
      </c>
      <c r="F402" s="5">
        <f>ROUND(Source!AO398,O402)</f>
        <v>0</v>
      </c>
      <c r="G402" s="5" t="s">
        <v>89</v>
      </c>
      <c r="H402" s="5" t="s">
        <v>90</v>
      </c>
      <c r="I402" s="5"/>
      <c r="J402" s="5"/>
      <c r="K402" s="5">
        <v>222</v>
      </c>
      <c r="L402" s="5">
        <v>3</v>
      </c>
      <c r="M402" s="5">
        <v>3</v>
      </c>
      <c r="N402" s="5" t="s">
        <v>3</v>
      </c>
      <c r="O402" s="5">
        <v>2</v>
      </c>
      <c r="P402" s="5">
        <f>ROUND(Source!EG398,O402)</f>
        <v>0</v>
      </c>
      <c r="Q402" s="5"/>
      <c r="R402" s="5"/>
      <c r="S402" s="5"/>
      <c r="T402" s="5"/>
      <c r="U402" s="5"/>
      <c r="V402" s="5"/>
      <c r="W402" s="5">
        <v>0</v>
      </c>
      <c r="X402" s="5">
        <v>1</v>
      </c>
      <c r="Y402" s="5">
        <v>0</v>
      </c>
      <c r="Z402" s="5">
        <v>0</v>
      </c>
      <c r="AA402" s="5">
        <v>1</v>
      </c>
      <c r="AB402" s="5">
        <v>0</v>
      </c>
    </row>
    <row r="403" spans="1:28" x14ac:dyDescent="0.2">
      <c r="A403" s="5">
        <v>50</v>
      </c>
      <c r="B403" s="5">
        <v>0</v>
      </c>
      <c r="C403" s="5">
        <v>0</v>
      </c>
      <c r="D403" s="5">
        <v>1</v>
      </c>
      <c r="E403" s="5">
        <v>225</v>
      </c>
      <c r="F403" s="5">
        <f>ROUND(Source!AV398,O403)</f>
        <v>150974.78</v>
      </c>
      <c r="G403" s="5" t="s">
        <v>91</v>
      </c>
      <c r="H403" s="5" t="s">
        <v>92</v>
      </c>
      <c r="I403" s="5"/>
      <c r="J403" s="5"/>
      <c r="K403" s="5">
        <v>225</v>
      </c>
      <c r="L403" s="5">
        <v>4</v>
      </c>
      <c r="M403" s="5">
        <v>3</v>
      </c>
      <c r="N403" s="5" t="s">
        <v>3</v>
      </c>
      <c r="O403" s="5">
        <v>2</v>
      </c>
      <c r="P403" s="5">
        <f>ROUND(Source!EN398,O403)</f>
        <v>299541.69</v>
      </c>
      <c r="Q403" s="5"/>
      <c r="R403" s="5"/>
      <c r="S403" s="5"/>
      <c r="T403" s="5"/>
      <c r="U403" s="5"/>
      <c r="V403" s="5"/>
      <c r="W403" s="5">
        <v>150974.78</v>
      </c>
      <c r="X403" s="5">
        <v>1</v>
      </c>
      <c r="Y403" s="5">
        <v>150974.78</v>
      </c>
      <c r="Z403" s="5">
        <v>299541.69</v>
      </c>
      <c r="AA403" s="5">
        <v>1</v>
      </c>
      <c r="AB403" s="5">
        <v>299541.69</v>
      </c>
    </row>
    <row r="404" spans="1:28" x14ac:dyDescent="0.2">
      <c r="A404" s="5">
        <v>50</v>
      </c>
      <c r="B404" s="5">
        <v>0</v>
      </c>
      <c r="C404" s="5">
        <v>0</v>
      </c>
      <c r="D404" s="5">
        <v>1</v>
      </c>
      <c r="E404" s="5">
        <v>226</v>
      </c>
      <c r="F404" s="5">
        <f>ROUND(Source!AW398,O404)</f>
        <v>150974.78</v>
      </c>
      <c r="G404" s="5" t="s">
        <v>93</v>
      </c>
      <c r="H404" s="5" t="s">
        <v>94</v>
      </c>
      <c r="I404" s="5"/>
      <c r="J404" s="5"/>
      <c r="K404" s="5">
        <v>226</v>
      </c>
      <c r="L404" s="5">
        <v>5</v>
      </c>
      <c r="M404" s="5">
        <v>3</v>
      </c>
      <c r="N404" s="5" t="s">
        <v>3</v>
      </c>
      <c r="O404" s="5">
        <v>2</v>
      </c>
      <c r="P404" s="5">
        <f>ROUND(Source!EO398,O404)</f>
        <v>299541.69</v>
      </c>
      <c r="Q404" s="5"/>
      <c r="R404" s="5"/>
      <c r="S404" s="5"/>
      <c r="T404" s="5"/>
      <c r="U404" s="5"/>
      <c r="V404" s="5"/>
      <c r="W404" s="5">
        <v>150974.78</v>
      </c>
      <c r="X404" s="5">
        <v>1</v>
      </c>
      <c r="Y404" s="5">
        <v>150974.78</v>
      </c>
      <c r="Z404" s="5">
        <v>299541.69</v>
      </c>
      <c r="AA404" s="5">
        <v>1</v>
      </c>
      <c r="AB404" s="5">
        <v>299541.69</v>
      </c>
    </row>
    <row r="405" spans="1:28" x14ac:dyDescent="0.2">
      <c r="A405" s="5">
        <v>50</v>
      </c>
      <c r="B405" s="5">
        <v>0</v>
      </c>
      <c r="C405" s="5">
        <v>0</v>
      </c>
      <c r="D405" s="5">
        <v>1</v>
      </c>
      <c r="E405" s="5">
        <v>227</v>
      </c>
      <c r="F405" s="5">
        <f>ROUND(Source!AX398,O405)</f>
        <v>0</v>
      </c>
      <c r="G405" s="5" t="s">
        <v>95</v>
      </c>
      <c r="H405" s="5" t="s">
        <v>96</v>
      </c>
      <c r="I405" s="5"/>
      <c r="J405" s="5"/>
      <c r="K405" s="5">
        <v>227</v>
      </c>
      <c r="L405" s="5">
        <v>6</v>
      </c>
      <c r="M405" s="5">
        <v>3</v>
      </c>
      <c r="N405" s="5" t="s">
        <v>3</v>
      </c>
      <c r="O405" s="5">
        <v>2</v>
      </c>
      <c r="P405" s="5">
        <f>ROUND(Source!EP398,O405)</f>
        <v>0</v>
      </c>
      <c r="Q405" s="5"/>
      <c r="R405" s="5"/>
      <c r="S405" s="5"/>
      <c r="T405" s="5"/>
      <c r="U405" s="5"/>
      <c r="V405" s="5"/>
      <c r="W405" s="5">
        <v>0</v>
      </c>
      <c r="X405" s="5">
        <v>1</v>
      </c>
      <c r="Y405" s="5">
        <v>0</v>
      </c>
      <c r="Z405" s="5">
        <v>0</v>
      </c>
      <c r="AA405" s="5">
        <v>1</v>
      </c>
      <c r="AB405" s="5">
        <v>0</v>
      </c>
    </row>
    <row r="406" spans="1:28" x14ac:dyDescent="0.2">
      <c r="A406" s="5">
        <v>50</v>
      </c>
      <c r="B406" s="5">
        <v>0</v>
      </c>
      <c r="C406" s="5">
        <v>0</v>
      </c>
      <c r="D406" s="5">
        <v>1</v>
      </c>
      <c r="E406" s="5">
        <v>228</v>
      </c>
      <c r="F406" s="5">
        <f>ROUND(Source!AY398,O406)</f>
        <v>150974.78</v>
      </c>
      <c r="G406" s="5" t="s">
        <v>97</v>
      </c>
      <c r="H406" s="5" t="s">
        <v>98</v>
      </c>
      <c r="I406" s="5"/>
      <c r="J406" s="5"/>
      <c r="K406" s="5">
        <v>228</v>
      </c>
      <c r="L406" s="5">
        <v>7</v>
      </c>
      <c r="M406" s="5">
        <v>3</v>
      </c>
      <c r="N406" s="5" t="s">
        <v>3</v>
      </c>
      <c r="O406" s="5">
        <v>2</v>
      </c>
      <c r="P406" s="5">
        <f>ROUND(Source!EQ398,O406)</f>
        <v>299541.69</v>
      </c>
      <c r="Q406" s="5"/>
      <c r="R406" s="5"/>
      <c r="S406" s="5"/>
      <c r="T406" s="5"/>
      <c r="U406" s="5"/>
      <c r="V406" s="5"/>
      <c r="W406" s="5">
        <v>150974.78</v>
      </c>
      <c r="X406" s="5">
        <v>1</v>
      </c>
      <c r="Y406" s="5">
        <v>150974.78</v>
      </c>
      <c r="Z406" s="5">
        <v>299541.69</v>
      </c>
      <c r="AA406" s="5">
        <v>1</v>
      </c>
      <c r="AB406" s="5">
        <v>299541.69</v>
      </c>
    </row>
    <row r="407" spans="1:28" x14ac:dyDescent="0.2">
      <c r="A407" s="5">
        <v>50</v>
      </c>
      <c r="B407" s="5">
        <v>0</v>
      </c>
      <c r="C407" s="5">
        <v>0</v>
      </c>
      <c r="D407" s="5">
        <v>1</v>
      </c>
      <c r="E407" s="5">
        <v>216</v>
      </c>
      <c r="F407" s="5">
        <f>ROUND(Source!AP398,O407)</f>
        <v>0</v>
      </c>
      <c r="G407" s="5" t="s">
        <v>99</v>
      </c>
      <c r="H407" s="5" t="s">
        <v>100</v>
      </c>
      <c r="I407" s="5"/>
      <c r="J407" s="5"/>
      <c r="K407" s="5">
        <v>216</v>
      </c>
      <c r="L407" s="5">
        <v>8</v>
      </c>
      <c r="M407" s="5">
        <v>3</v>
      </c>
      <c r="N407" s="5" t="s">
        <v>3</v>
      </c>
      <c r="O407" s="5">
        <v>2</v>
      </c>
      <c r="P407" s="5">
        <f>ROUND(Source!EH398,O407)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8" x14ac:dyDescent="0.2">
      <c r="A408" s="5">
        <v>50</v>
      </c>
      <c r="B408" s="5">
        <v>0</v>
      </c>
      <c r="C408" s="5">
        <v>0</v>
      </c>
      <c r="D408" s="5">
        <v>1</v>
      </c>
      <c r="E408" s="5">
        <v>223</v>
      </c>
      <c r="F408" s="5">
        <f>ROUND(Source!AQ398,O408)</f>
        <v>0</v>
      </c>
      <c r="G408" s="5" t="s">
        <v>101</v>
      </c>
      <c r="H408" s="5" t="s">
        <v>102</v>
      </c>
      <c r="I408" s="5"/>
      <c r="J408" s="5"/>
      <c r="K408" s="5">
        <v>223</v>
      </c>
      <c r="L408" s="5">
        <v>9</v>
      </c>
      <c r="M408" s="5">
        <v>3</v>
      </c>
      <c r="N408" s="5" t="s">
        <v>3</v>
      </c>
      <c r="O408" s="5">
        <v>2</v>
      </c>
      <c r="P408" s="5">
        <f>ROUND(Source!EI398,O408)</f>
        <v>0</v>
      </c>
      <c r="Q408" s="5"/>
      <c r="R408" s="5"/>
      <c r="S408" s="5"/>
      <c r="T408" s="5"/>
      <c r="U408" s="5"/>
      <c r="V408" s="5"/>
      <c r="W408" s="5">
        <v>0</v>
      </c>
      <c r="X408" s="5">
        <v>1</v>
      </c>
      <c r="Y408" s="5">
        <v>0</v>
      </c>
      <c r="Z408" s="5">
        <v>0</v>
      </c>
      <c r="AA408" s="5">
        <v>1</v>
      </c>
      <c r="AB408" s="5">
        <v>0</v>
      </c>
    </row>
    <row r="409" spans="1:28" x14ac:dyDescent="0.2">
      <c r="A409" s="5">
        <v>50</v>
      </c>
      <c r="B409" s="5">
        <v>0</v>
      </c>
      <c r="C409" s="5">
        <v>0</v>
      </c>
      <c r="D409" s="5">
        <v>1</v>
      </c>
      <c r="E409" s="5">
        <v>229</v>
      </c>
      <c r="F409" s="5">
        <f>ROUND(Source!AZ398,O409)</f>
        <v>0</v>
      </c>
      <c r="G409" s="5" t="s">
        <v>103</v>
      </c>
      <c r="H409" s="5" t="s">
        <v>104</v>
      </c>
      <c r="I409" s="5"/>
      <c r="J409" s="5"/>
      <c r="K409" s="5">
        <v>229</v>
      </c>
      <c r="L409" s="5">
        <v>10</v>
      </c>
      <c r="M409" s="5">
        <v>3</v>
      </c>
      <c r="N409" s="5" t="s">
        <v>3</v>
      </c>
      <c r="O409" s="5">
        <v>2</v>
      </c>
      <c r="P409" s="5">
        <f>ROUND(Source!ER398,O409)</f>
        <v>0</v>
      </c>
      <c r="Q409" s="5"/>
      <c r="R409" s="5"/>
      <c r="S409" s="5"/>
      <c r="T409" s="5"/>
      <c r="U409" s="5"/>
      <c r="V409" s="5"/>
      <c r="W409" s="5">
        <v>0</v>
      </c>
      <c r="X409" s="5">
        <v>1</v>
      </c>
      <c r="Y409" s="5">
        <v>0</v>
      </c>
      <c r="Z409" s="5">
        <v>0</v>
      </c>
      <c r="AA409" s="5">
        <v>1</v>
      </c>
      <c r="AB409" s="5">
        <v>0</v>
      </c>
    </row>
    <row r="410" spans="1:28" x14ac:dyDescent="0.2">
      <c r="A410" s="5">
        <v>50</v>
      </c>
      <c r="B410" s="5">
        <v>0</v>
      </c>
      <c r="C410" s="5">
        <v>0</v>
      </c>
      <c r="D410" s="5">
        <v>1</v>
      </c>
      <c r="E410" s="5">
        <v>203</v>
      </c>
      <c r="F410" s="5">
        <f>ROUND(Source!Q398,O410)</f>
        <v>49.88</v>
      </c>
      <c r="G410" s="5" t="s">
        <v>105</v>
      </c>
      <c r="H410" s="5" t="s">
        <v>106</v>
      </c>
      <c r="I410" s="5"/>
      <c r="J410" s="5"/>
      <c r="K410" s="5">
        <v>203</v>
      </c>
      <c r="L410" s="5">
        <v>11</v>
      </c>
      <c r="M410" s="5">
        <v>3</v>
      </c>
      <c r="N410" s="5" t="s">
        <v>3</v>
      </c>
      <c r="O410" s="5">
        <v>2</v>
      </c>
      <c r="P410" s="5">
        <f>ROUND(Source!DI398,O410)</f>
        <v>664.83</v>
      </c>
      <c r="Q410" s="5"/>
      <c r="R410" s="5"/>
      <c r="S410" s="5"/>
      <c r="T410" s="5"/>
      <c r="U410" s="5"/>
      <c r="V410" s="5"/>
      <c r="W410" s="5">
        <v>49.88</v>
      </c>
      <c r="X410" s="5">
        <v>1</v>
      </c>
      <c r="Y410" s="5">
        <v>49.88</v>
      </c>
      <c r="Z410" s="5">
        <v>664.83</v>
      </c>
      <c r="AA410" s="5">
        <v>1</v>
      </c>
      <c r="AB410" s="5">
        <v>664.83</v>
      </c>
    </row>
    <row r="411" spans="1:28" x14ac:dyDescent="0.2">
      <c r="A411" s="5">
        <v>50</v>
      </c>
      <c r="B411" s="5">
        <v>0</v>
      </c>
      <c r="C411" s="5">
        <v>0</v>
      </c>
      <c r="D411" s="5">
        <v>1</v>
      </c>
      <c r="E411" s="5">
        <v>231</v>
      </c>
      <c r="F411" s="5">
        <f>ROUND(Source!BB398,O411)</f>
        <v>0</v>
      </c>
      <c r="G411" s="5" t="s">
        <v>107</v>
      </c>
      <c r="H411" s="5" t="s">
        <v>108</v>
      </c>
      <c r="I411" s="5"/>
      <c r="J411" s="5"/>
      <c r="K411" s="5">
        <v>231</v>
      </c>
      <c r="L411" s="5">
        <v>12</v>
      </c>
      <c r="M411" s="5">
        <v>3</v>
      </c>
      <c r="N411" s="5" t="s">
        <v>3</v>
      </c>
      <c r="O411" s="5">
        <v>2</v>
      </c>
      <c r="P411" s="5">
        <f>ROUND(Source!ET398,O411)</f>
        <v>0</v>
      </c>
      <c r="Q411" s="5"/>
      <c r="R411" s="5"/>
      <c r="S411" s="5"/>
      <c r="T411" s="5"/>
      <c r="U411" s="5"/>
      <c r="V411" s="5"/>
      <c r="W411" s="5">
        <v>0</v>
      </c>
      <c r="X411" s="5">
        <v>1</v>
      </c>
      <c r="Y411" s="5">
        <v>0</v>
      </c>
      <c r="Z411" s="5">
        <v>0</v>
      </c>
      <c r="AA411" s="5">
        <v>1</v>
      </c>
      <c r="AB411" s="5">
        <v>0</v>
      </c>
    </row>
    <row r="412" spans="1:28" x14ac:dyDescent="0.2">
      <c r="A412" s="5">
        <v>50</v>
      </c>
      <c r="B412" s="5">
        <v>0</v>
      </c>
      <c r="C412" s="5">
        <v>0</v>
      </c>
      <c r="D412" s="5">
        <v>1</v>
      </c>
      <c r="E412" s="5">
        <v>204</v>
      </c>
      <c r="F412" s="5">
        <f>ROUND(Source!R398,O412)</f>
        <v>4.46</v>
      </c>
      <c r="G412" s="5" t="s">
        <v>109</v>
      </c>
      <c r="H412" s="5" t="s">
        <v>110</v>
      </c>
      <c r="I412" s="5"/>
      <c r="J412" s="5"/>
      <c r="K412" s="5">
        <v>204</v>
      </c>
      <c r="L412" s="5">
        <v>13</v>
      </c>
      <c r="M412" s="5">
        <v>3</v>
      </c>
      <c r="N412" s="5" t="s">
        <v>3</v>
      </c>
      <c r="O412" s="5">
        <v>2</v>
      </c>
      <c r="P412" s="5">
        <f>ROUND(Source!DJ398,O412)</f>
        <v>245.25</v>
      </c>
      <c r="Q412" s="5"/>
      <c r="R412" s="5"/>
      <c r="S412" s="5"/>
      <c r="T412" s="5"/>
      <c r="U412" s="5"/>
      <c r="V412" s="5"/>
      <c r="W412" s="5">
        <v>4.46</v>
      </c>
      <c r="X412" s="5">
        <v>1</v>
      </c>
      <c r="Y412" s="5">
        <v>4.46</v>
      </c>
      <c r="Z412" s="5">
        <v>245.25</v>
      </c>
      <c r="AA412" s="5">
        <v>1</v>
      </c>
      <c r="AB412" s="5">
        <v>245.25</v>
      </c>
    </row>
    <row r="413" spans="1:28" x14ac:dyDescent="0.2">
      <c r="A413" s="5">
        <v>50</v>
      </c>
      <c r="B413" s="5">
        <v>0</v>
      </c>
      <c r="C413" s="5">
        <v>0</v>
      </c>
      <c r="D413" s="5">
        <v>1</v>
      </c>
      <c r="E413" s="5">
        <v>205</v>
      </c>
      <c r="F413" s="5">
        <f>ROUND(Source!S398,O413)</f>
        <v>3091.22</v>
      </c>
      <c r="G413" s="5" t="s">
        <v>111</v>
      </c>
      <c r="H413" s="5" t="s">
        <v>112</v>
      </c>
      <c r="I413" s="5"/>
      <c r="J413" s="5"/>
      <c r="K413" s="5">
        <v>205</v>
      </c>
      <c r="L413" s="5">
        <v>14</v>
      </c>
      <c r="M413" s="5">
        <v>3</v>
      </c>
      <c r="N413" s="5" t="s">
        <v>3</v>
      </c>
      <c r="O413" s="5">
        <v>2</v>
      </c>
      <c r="P413" s="5">
        <f>ROUND(Source!DK398,O413)</f>
        <v>169986.19</v>
      </c>
      <c r="Q413" s="5"/>
      <c r="R413" s="5"/>
      <c r="S413" s="5"/>
      <c r="T413" s="5"/>
      <c r="U413" s="5"/>
      <c r="V413" s="5"/>
      <c r="W413" s="5">
        <v>3091.22</v>
      </c>
      <c r="X413" s="5">
        <v>1</v>
      </c>
      <c r="Y413" s="5">
        <v>3091.22</v>
      </c>
      <c r="Z413" s="5">
        <v>169986.19</v>
      </c>
      <c r="AA413" s="5">
        <v>1</v>
      </c>
      <c r="AB413" s="5">
        <v>169986.19</v>
      </c>
    </row>
    <row r="414" spans="1:28" x14ac:dyDescent="0.2">
      <c r="A414" s="5">
        <v>50</v>
      </c>
      <c r="B414" s="5">
        <v>0</v>
      </c>
      <c r="C414" s="5">
        <v>0</v>
      </c>
      <c r="D414" s="5">
        <v>1</v>
      </c>
      <c r="E414" s="5">
        <v>232</v>
      </c>
      <c r="F414" s="5">
        <f>ROUND(Source!BC398,O414)</f>
        <v>0</v>
      </c>
      <c r="G414" s="5" t="s">
        <v>113</v>
      </c>
      <c r="H414" s="5" t="s">
        <v>114</v>
      </c>
      <c r="I414" s="5"/>
      <c r="J414" s="5"/>
      <c r="K414" s="5">
        <v>232</v>
      </c>
      <c r="L414" s="5">
        <v>15</v>
      </c>
      <c r="M414" s="5">
        <v>3</v>
      </c>
      <c r="N414" s="5" t="s">
        <v>3</v>
      </c>
      <c r="O414" s="5">
        <v>2</v>
      </c>
      <c r="P414" s="5">
        <f>ROUND(Source!EU398,O414)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8" x14ac:dyDescent="0.2">
      <c r="A415" s="5">
        <v>50</v>
      </c>
      <c r="B415" s="5">
        <v>0</v>
      </c>
      <c r="C415" s="5">
        <v>0</v>
      </c>
      <c r="D415" s="5">
        <v>1</v>
      </c>
      <c r="E415" s="5">
        <v>214</v>
      </c>
      <c r="F415" s="5">
        <f>ROUND(Source!AS398,O415)</f>
        <v>159378.54</v>
      </c>
      <c r="G415" s="5" t="s">
        <v>115</v>
      </c>
      <c r="H415" s="5" t="s">
        <v>116</v>
      </c>
      <c r="I415" s="5"/>
      <c r="J415" s="5"/>
      <c r="K415" s="5">
        <v>214</v>
      </c>
      <c r="L415" s="5">
        <v>16</v>
      </c>
      <c r="M415" s="5">
        <v>3</v>
      </c>
      <c r="N415" s="5" t="s">
        <v>3</v>
      </c>
      <c r="O415" s="5">
        <v>2</v>
      </c>
      <c r="P415" s="5">
        <f>ROUND(Source!EK398,O415)</f>
        <v>759586.15</v>
      </c>
      <c r="Q415" s="5"/>
      <c r="R415" s="5"/>
      <c r="S415" s="5"/>
      <c r="T415" s="5"/>
      <c r="U415" s="5"/>
      <c r="V415" s="5"/>
      <c r="W415" s="5">
        <v>159378.54</v>
      </c>
      <c r="X415" s="5">
        <v>1</v>
      </c>
      <c r="Y415" s="5">
        <v>159378.54</v>
      </c>
      <c r="Z415" s="5">
        <v>759586.15</v>
      </c>
      <c r="AA415" s="5">
        <v>1</v>
      </c>
      <c r="AB415" s="5">
        <v>759586.15</v>
      </c>
    </row>
    <row r="416" spans="1:28" x14ac:dyDescent="0.2">
      <c r="A416" s="5">
        <v>50</v>
      </c>
      <c r="B416" s="5">
        <v>0</v>
      </c>
      <c r="C416" s="5">
        <v>0</v>
      </c>
      <c r="D416" s="5">
        <v>1</v>
      </c>
      <c r="E416" s="5">
        <v>215</v>
      </c>
      <c r="F416" s="5">
        <f>ROUND(Source!AT398,O416)</f>
        <v>0</v>
      </c>
      <c r="G416" s="5" t="s">
        <v>117</v>
      </c>
      <c r="H416" s="5" t="s">
        <v>118</v>
      </c>
      <c r="I416" s="5"/>
      <c r="J416" s="5"/>
      <c r="K416" s="5">
        <v>215</v>
      </c>
      <c r="L416" s="5">
        <v>17</v>
      </c>
      <c r="M416" s="5">
        <v>3</v>
      </c>
      <c r="N416" s="5" t="s">
        <v>3</v>
      </c>
      <c r="O416" s="5">
        <v>2</v>
      </c>
      <c r="P416" s="5">
        <f>ROUND(Source!EL398,O416)</f>
        <v>0</v>
      </c>
      <c r="Q416" s="5"/>
      <c r="R416" s="5"/>
      <c r="S416" s="5"/>
      <c r="T416" s="5"/>
      <c r="U416" s="5"/>
      <c r="V416" s="5"/>
      <c r="W416" s="5">
        <v>0</v>
      </c>
      <c r="X416" s="5">
        <v>1</v>
      </c>
      <c r="Y416" s="5">
        <v>0</v>
      </c>
      <c r="Z416" s="5">
        <v>0</v>
      </c>
      <c r="AA416" s="5">
        <v>1</v>
      </c>
      <c r="AB416" s="5">
        <v>0</v>
      </c>
    </row>
    <row r="417" spans="1:206" x14ac:dyDescent="0.2">
      <c r="A417" s="5">
        <v>50</v>
      </c>
      <c r="B417" s="5">
        <v>0</v>
      </c>
      <c r="C417" s="5">
        <v>0</v>
      </c>
      <c r="D417" s="5">
        <v>1</v>
      </c>
      <c r="E417" s="5">
        <v>217</v>
      </c>
      <c r="F417" s="5">
        <f>ROUND(Source!AU398,O417)</f>
        <v>0</v>
      </c>
      <c r="G417" s="5" t="s">
        <v>119</v>
      </c>
      <c r="H417" s="5" t="s">
        <v>120</v>
      </c>
      <c r="I417" s="5"/>
      <c r="J417" s="5"/>
      <c r="K417" s="5">
        <v>217</v>
      </c>
      <c r="L417" s="5">
        <v>18</v>
      </c>
      <c r="M417" s="5">
        <v>3</v>
      </c>
      <c r="N417" s="5" t="s">
        <v>3</v>
      </c>
      <c r="O417" s="5">
        <v>2</v>
      </c>
      <c r="P417" s="5">
        <f>ROUND(Source!EM398,O417)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06" x14ac:dyDescent="0.2">
      <c r="A418" s="5">
        <v>50</v>
      </c>
      <c r="B418" s="5">
        <v>0</v>
      </c>
      <c r="C418" s="5">
        <v>0</v>
      </c>
      <c r="D418" s="5">
        <v>1</v>
      </c>
      <c r="E418" s="5">
        <v>230</v>
      </c>
      <c r="F418" s="5">
        <f>ROUND(Source!BA398,O418)</f>
        <v>0</v>
      </c>
      <c r="G418" s="5" t="s">
        <v>121</v>
      </c>
      <c r="H418" s="5" t="s">
        <v>122</v>
      </c>
      <c r="I418" s="5"/>
      <c r="J418" s="5"/>
      <c r="K418" s="5">
        <v>230</v>
      </c>
      <c r="L418" s="5">
        <v>19</v>
      </c>
      <c r="M418" s="5">
        <v>3</v>
      </c>
      <c r="N418" s="5" t="s">
        <v>3</v>
      </c>
      <c r="O418" s="5">
        <v>2</v>
      </c>
      <c r="P418" s="5">
        <f>ROUND(Source!ES398,O418)</f>
        <v>0</v>
      </c>
      <c r="Q418" s="5"/>
      <c r="R418" s="5"/>
      <c r="S418" s="5"/>
      <c r="T418" s="5"/>
      <c r="U418" s="5"/>
      <c r="V418" s="5"/>
      <c r="W418" s="5">
        <v>0</v>
      </c>
      <c r="X418" s="5">
        <v>1</v>
      </c>
      <c r="Y418" s="5">
        <v>0</v>
      </c>
      <c r="Z418" s="5">
        <v>0</v>
      </c>
      <c r="AA418" s="5">
        <v>1</v>
      </c>
      <c r="AB418" s="5">
        <v>0</v>
      </c>
    </row>
    <row r="419" spans="1:206" x14ac:dyDescent="0.2">
      <c r="A419" s="5">
        <v>50</v>
      </c>
      <c r="B419" s="5">
        <v>0</v>
      </c>
      <c r="C419" s="5">
        <v>0</v>
      </c>
      <c r="D419" s="5">
        <v>1</v>
      </c>
      <c r="E419" s="5">
        <v>206</v>
      </c>
      <c r="F419" s="5">
        <f>ROUND(Source!T398,O419)</f>
        <v>0</v>
      </c>
      <c r="G419" s="5" t="s">
        <v>123</v>
      </c>
      <c r="H419" s="5" t="s">
        <v>124</v>
      </c>
      <c r="I419" s="5"/>
      <c r="J419" s="5"/>
      <c r="K419" s="5">
        <v>206</v>
      </c>
      <c r="L419" s="5">
        <v>20</v>
      </c>
      <c r="M419" s="5">
        <v>3</v>
      </c>
      <c r="N419" s="5" t="s">
        <v>3</v>
      </c>
      <c r="O419" s="5">
        <v>2</v>
      </c>
      <c r="P419" s="5">
        <f>ROUND(Source!DL398,O419)</f>
        <v>0</v>
      </c>
      <c r="Q419" s="5"/>
      <c r="R419" s="5"/>
      <c r="S419" s="5"/>
      <c r="T419" s="5"/>
      <c r="U419" s="5"/>
      <c r="V419" s="5"/>
      <c r="W419" s="5">
        <v>0</v>
      </c>
      <c r="X419" s="5">
        <v>1</v>
      </c>
      <c r="Y419" s="5">
        <v>0</v>
      </c>
      <c r="Z419" s="5">
        <v>0</v>
      </c>
      <c r="AA419" s="5">
        <v>1</v>
      </c>
      <c r="AB419" s="5">
        <v>0</v>
      </c>
    </row>
    <row r="420" spans="1:206" x14ac:dyDescent="0.2">
      <c r="A420" s="5">
        <v>50</v>
      </c>
      <c r="B420" s="5">
        <v>0</v>
      </c>
      <c r="C420" s="5">
        <v>0</v>
      </c>
      <c r="D420" s="5">
        <v>1</v>
      </c>
      <c r="E420" s="5">
        <v>207</v>
      </c>
      <c r="F420" s="5">
        <f>Source!U398</f>
        <v>242.21461455399998</v>
      </c>
      <c r="G420" s="5" t="s">
        <v>125</v>
      </c>
      <c r="H420" s="5" t="s">
        <v>126</v>
      </c>
      <c r="I420" s="5"/>
      <c r="J420" s="5"/>
      <c r="K420" s="5">
        <v>207</v>
      </c>
      <c r="L420" s="5">
        <v>21</v>
      </c>
      <c r="M420" s="5">
        <v>3</v>
      </c>
      <c r="N420" s="5" t="s">
        <v>3</v>
      </c>
      <c r="O420" s="5">
        <v>-1</v>
      </c>
      <c r="P420" s="5">
        <f>Source!DM398</f>
        <v>242.21461455399998</v>
      </c>
      <c r="Q420" s="5"/>
      <c r="R420" s="5"/>
      <c r="S420" s="5"/>
      <c r="T420" s="5"/>
      <c r="U420" s="5"/>
      <c r="V420" s="5"/>
      <c r="W420" s="5">
        <v>242.21461455400001</v>
      </c>
      <c r="X420" s="5">
        <v>1</v>
      </c>
      <c r="Y420" s="5">
        <v>242.21461455400001</v>
      </c>
      <c r="Z420" s="5">
        <v>242.21461455400001</v>
      </c>
      <c r="AA420" s="5">
        <v>1</v>
      </c>
      <c r="AB420" s="5">
        <v>242.21461455400001</v>
      </c>
    </row>
    <row r="421" spans="1:206" x14ac:dyDescent="0.2">
      <c r="A421" s="5">
        <v>50</v>
      </c>
      <c r="B421" s="5">
        <v>0</v>
      </c>
      <c r="C421" s="5">
        <v>0</v>
      </c>
      <c r="D421" s="5">
        <v>1</v>
      </c>
      <c r="E421" s="5">
        <v>208</v>
      </c>
      <c r="F421" s="5">
        <f>Source!V398</f>
        <v>0</v>
      </c>
      <c r="G421" s="5" t="s">
        <v>127</v>
      </c>
      <c r="H421" s="5" t="s">
        <v>128</v>
      </c>
      <c r="I421" s="5"/>
      <c r="J421" s="5"/>
      <c r="K421" s="5">
        <v>208</v>
      </c>
      <c r="L421" s="5">
        <v>22</v>
      </c>
      <c r="M421" s="5">
        <v>3</v>
      </c>
      <c r="N421" s="5" t="s">
        <v>3</v>
      </c>
      <c r="O421" s="5">
        <v>-1</v>
      </c>
      <c r="P421" s="5">
        <f>Source!DN398</f>
        <v>0</v>
      </c>
      <c r="Q421" s="5"/>
      <c r="R421" s="5"/>
      <c r="S421" s="5"/>
      <c r="T421" s="5"/>
      <c r="U421" s="5"/>
      <c r="V421" s="5"/>
      <c r="W421" s="5">
        <v>0</v>
      </c>
      <c r="X421" s="5">
        <v>1</v>
      </c>
      <c r="Y421" s="5">
        <v>0</v>
      </c>
      <c r="Z421" s="5">
        <v>0</v>
      </c>
      <c r="AA421" s="5">
        <v>1</v>
      </c>
      <c r="AB421" s="5">
        <v>0</v>
      </c>
    </row>
    <row r="422" spans="1:206" x14ac:dyDescent="0.2">
      <c r="A422" s="5">
        <v>50</v>
      </c>
      <c r="B422" s="5">
        <v>0</v>
      </c>
      <c r="C422" s="5">
        <v>0</v>
      </c>
      <c r="D422" s="5">
        <v>1</v>
      </c>
      <c r="E422" s="5">
        <v>209</v>
      </c>
      <c r="F422" s="5">
        <f>ROUND(Source!W398,O422)</f>
        <v>0</v>
      </c>
      <c r="G422" s="5" t="s">
        <v>129</v>
      </c>
      <c r="H422" s="5" t="s">
        <v>130</v>
      </c>
      <c r="I422" s="5"/>
      <c r="J422" s="5"/>
      <c r="K422" s="5">
        <v>209</v>
      </c>
      <c r="L422" s="5">
        <v>23</v>
      </c>
      <c r="M422" s="5">
        <v>3</v>
      </c>
      <c r="N422" s="5" t="s">
        <v>3</v>
      </c>
      <c r="O422" s="5">
        <v>2</v>
      </c>
      <c r="P422" s="5">
        <f>ROUND(Source!DO398,O422)</f>
        <v>0</v>
      </c>
      <c r="Q422" s="5"/>
      <c r="R422" s="5"/>
      <c r="S422" s="5"/>
      <c r="T422" s="5"/>
      <c r="U422" s="5"/>
      <c r="V422" s="5"/>
      <c r="W422" s="5">
        <v>0</v>
      </c>
      <c r="X422" s="5">
        <v>1</v>
      </c>
      <c r="Y422" s="5">
        <v>0</v>
      </c>
      <c r="Z422" s="5">
        <v>0</v>
      </c>
      <c r="AA422" s="5">
        <v>1</v>
      </c>
      <c r="AB422" s="5">
        <v>0</v>
      </c>
    </row>
    <row r="423" spans="1:206" x14ac:dyDescent="0.2">
      <c r="A423" s="5">
        <v>50</v>
      </c>
      <c r="B423" s="5">
        <v>0</v>
      </c>
      <c r="C423" s="5">
        <v>0</v>
      </c>
      <c r="D423" s="5">
        <v>1</v>
      </c>
      <c r="E423" s="5">
        <v>233</v>
      </c>
      <c r="F423" s="5">
        <f>ROUND(Source!BD398,O423)</f>
        <v>0</v>
      </c>
      <c r="G423" s="5" t="s">
        <v>131</v>
      </c>
      <c r="H423" s="5" t="s">
        <v>132</v>
      </c>
      <c r="I423" s="5"/>
      <c r="J423" s="5"/>
      <c r="K423" s="5">
        <v>233</v>
      </c>
      <c r="L423" s="5">
        <v>24</v>
      </c>
      <c r="M423" s="5">
        <v>3</v>
      </c>
      <c r="N423" s="5" t="s">
        <v>3</v>
      </c>
      <c r="O423" s="5">
        <v>2</v>
      </c>
      <c r="P423" s="5">
        <f>ROUND(Source!EV398,O423)</f>
        <v>0</v>
      </c>
      <c r="Q423" s="5"/>
      <c r="R423" s="5"/>
      <c r="S423" s="5"/>
      <c r="T423" s="5"/>
      <c r="U423" s="5"/>
      <c r="V423" s="5"/>
      <c r="W423" s="5">
        <v>0</v>
      </c>
      <c r="X423" s="5">
        <v>1</v>
      </c>
      <c r="Y423" s="5">
        <v>0</v>
      </c>
      <c r="Z423" s="5">
        <v>0</v>
      </c>
      <c r="AA423" s="5">
        <v>1</v>
      </c>
      <c r="AB423" s="5">
        <v>0</v>
      </c>
    </row>
    <row r="424" spans="1:206" x14ac:dyDescent="0.2">
      <c r="A424" s="5">
        <v>50</v>
      </c>
      <c r="B424" s="5">
        <v>0</v>
      </c>
      <c r="C424" s="5">
        <v>0</v>
      </c>
      <c r="D424" s="5">
        <v>1</v>
      </c>
      <c r="E424" s="5">
        <v>210</v>
      </c>
      <c r="F424" s="5">
        <f>ROUND(Source!X398,O424)</f>
        <v>3374.3</v>
      </c>
      <c r="G424" s="5" t="s">
        <v>133</v>
      </c>
      <c r="H424" s="5" t="s">
        <v>134</v>
      </c>
      <c r="I424" s="5"/>
      <c r="J424" s="5"/>
      <c r="K424" s="5">
        <v>210</v>
      </c>
      <c r="L424" s="5">
        <v>25</v>
      </c>
      <c r="M424" s="5">
        <v>3</v>
      </c>
      <c r="N424" s="5" t="s">
        <v>3</v>
      </c>
      <c r="O424" s="5">
        <v>2</v>
      </c>
      <c r="P424" s="5">
        <f>ROUND(Source!DP398,O424)</f>
        <v>185552.26</v>
      </c>
      <c r="Q424" s="5"/>
      <c r="R424" s="5"/>
      <c r="S424" s="5"/>
      <c r="T424" s="5"/>
      <c r="U424" s="5"/>
      <c r="V424" s="5"/>
      <c r="W424" s="5">
        <v>3374.3</v>
      </c>
      <c r="X424" s="5">
        <v>1</v>
      </c>
      <c r="Y424" s="5">
        <v>3374.3</v>
      </c>
      <c r="Z424" s="5">
        <v>185552.26</v>
      </c>
      <c r="AA424" s="5">
        <v>1</v>
      </c>
      <c r="AB424" s="5">
        <v>185552.26</v>
      </c>
    </row>
    <row r="425" spans="1:206" x14ac:dyDescent="0.2">
      <c r="A425" s="5">
        <v>50</v>
      </c>
      <c r="B425" s="5">
        <v>0</v>
      </c>
      <c r="C425" s="5">
        <v>0</v>
      </c>
      <c r="D425" s="5">
        <v>1</v>
      </c>
      <c r="E425" s="5">
        <v>211</v>
      </c>
      <c r="F425" s="5">
        <f>ROUND(Source!Y398,O425)</f>
        <v>1888.36</v>
      </c>
      <c r="G425" s="5" t="s">
        <v>135</v>
      </c>
      <c r="H425" s="5" t="s">
        <v>136</v>
      </c>
      <c r="I425" s="5"/>
      <c r="J425" s="5"/>
      <c r="K425" s="5">
        <v>211</v>
      </c>
      <c r="L425" s="5">
        <v>26</v>
      </c>
      <c r="M425" s="5">
        <v>3</v>
      </c>
      <c r="N425" s="5" t="s">
        <v>3</v>
      </c>
      <c r="O425" s="5">
        <v>2</v>
      </c>
      <c r="P425" s="5">
        <f>ROUND(Source!DQ398,O425)</f>
        <v>103841.18</v>
      </c>
      <c r="Q425" s="5"/>
      <c r="R425" s="5"/>
      <c r="S425" s="5"/>
      <c r="T425" s="5"/>
      <c r="U425" s="5"/>
      <c r="V425" s="5"/>
      <c r="W425" s="5">
        <v>1888.36</v>
      </c>
      <c r="X425" s="5">
        <v>1</v>
      </c>
      <c r="Y425" s="5">
        <v>1888.36</v>
      </c>
      <c r="Z425" s="5">
        <v>103841.18</v>
      </c>
      <c r="AA425" s="5">
        <v>1</v>
      </c>
      <c r="AB425" s="5">
        <v>103841.18</v>
      </c>
    </row>
    <row r="426" spans="1:206" x14ac:dyDescent="0.2">
      <c r="A426" s="5">
        <v>50</v>
      </c>
      <c r="B426" s="5">
        <v>0</v>
      </c>
      <c r="C426" s="5">
        <v>0</v>
      </c>
      <c r="D426" s="5">
        <v>1</v>
      </c>
      <c r="E426" s="5">
        <v>224</v>
      </c>
      <c r="F426" s="5">
        <f>ROUND(Source!AR398,O426)</f>
        <v>159378.54</v>
      </c>
      <c r="G426" s="5" t="s">
        <v>137</v>
      </c>
      <c r="H426" s="5" t="s">
        <v>138</v>
      </c>
      <c r="I426" s="5"/>
      <c r="J426" s="5"/>
      <c r="K426" s="5">
        <v>224</v>
      </c>
      <c r="L426" s="5">
        <v>27</v>
      </c>
      <c r="M426" s="5">
        <v>3</v>
      </c>
      <c r="N426" s="5" t="s">
        <v>3</v>
      </c>
      <c r="O426" s="5">
        <v>2</v>
      </c>
      <c r="P426" s="5">
        <f>ROUND(Source!EJ398,O426)</f>
        <v>759586.15</v>
      </c>
      <c r="Q426" s="5"/>
      <c r="R426" s="5"/>
      <c r="S426" s="5"/>
      <c r="T426" s="5"/>
      <c r="U426" s="5"/>
      <c r="V426" s="5"/>
      <c r="W426" s="5">
        <v>159378.54</v>
      </c>
      <c r="X426" s="5">
        <v>1</v>
      </c>
      <c r="Y426" s="5">
        <v>159378.54</v>
      </c>
      <c r="Z426" s="5">
        <v>759586.15</v>
      </c>
      <c r="AA426" s="5">
        <v>1</v>
      </c>
      <c r="AB426" s="5">
        <v>759586.15</v>
      </c>
    </row>
    <row r="428" spans="1:206" x14ac:dyDescent="0.2">
      <c r="A428" s="1">
        <v>4</v>
      </c>
      <c r="B428" s="1">
        <v>1</v>
      </c>
      <c r="C428" s="1"/>
      <c r="D428" s="1">
        <f>ROW(A487)</f>
        <v>487</v>
      </c>
      <c r="E428" s="1"/>
      <c r="F428" s="1" t="s">
        <v>18</v>
      </c>
      <c r="G428" s="1" t="s">
        <v>276</v>
      </c>
      <c r="H428" s="1" t="s">
        <v>3</v>
      </c>
      <c r="I428" s="1">
        <v>0</v>
      </c>
      <c r="J428" s="1"/>
      <c r="K428" s="1">
        <v>0</v>
      </c>
      <c r="L428" s="1"/>
      <c r="M428" s="1" t="s">
        <v>3</v>
      </c>
      <c r="N428" s="1"/>
      <c r="O428" s="1"/>
      <c r="P428" s="1"/>
      <c r="Q428" s="1"/>
      <c r="R428" s="1"/>
      <c r="S428" s="1">
        <v>0</v>
      </c>
      <c r="T428" s="1">
        <v>0</v>
      </c>
      <c r="U428" s="1" t="s">
        <v>3</v>
      </c>
      <c r="V428" s="1">
        <v>0</v>
      </c>
      <c r="W428" s="1"/>
      <c r="X428" s="1"/>
      <c r="Y428" s="1"/>
      <c r="Z428" s="1"/>
      <c r="AA428" s="1"/>
      <c r="AB428" s="1" t="s">
        <v>3</v>
      </c>
      <c r="AC428" s="1" t="s">
        <v>3</v>
      </c>
      <c r="AD428" s="1" t="s">
        <v>3</v>
      </c>
      <c r="AE428" s="1" t="s">
        <v>3</v>
      </c>
      <c r="AF428" s="1" t="s">
        <v>3</v>
      </c>
      <c r="AG428" s="1" t="s">
        <v>3</v>
      </c>
      <c r="AH428" s="1"/>
      <c r="AI428" s="1"/>
      <c r="AJ428" s="1"/>
      <c r="AK428" s="1"/>
      <c r="AL428" s="1"/>
      <c r="AM428" s="1"/>
      <c r="AN428" s="1"/>
      <c r="AO428" s="1"/>
      <c r="AP428" s="1" t="s">
        <v>3</v>
      </c>
      <c r="AQ428" s="1" t="s">
        <v>3</v>
      </c>
      <c r="AR428" s="1" t="s">
        <v>3</v>
      </c>
      <c r="AS428" s="1"/>
      <c r="AT428" s="1"/>
      <c r="AU428" s="1"/>
      <c r="AV428" s="1"/>
      <c r="AW428" s="1"/>
      <c r="AX428" s="1"/>
      <c r="AY428" s="1"/>
      <c r="AZ428" s="1" t="s">
        <v>3</v>
      </c>
      <c r="BA428" s="1"/>
      <c r="BB428" s="1" t="s">
        <v>3</v>
      </c>
      <c r="BC428" s="1" t="s">
        <v>3</v>
      </c>
      <c r="BD428" s="1" t="s">
        <v>3</v>
      </c>
      <c r="BE428" s="1" t="s">
        <v>3</v>
      </c>
      <c r="BF428" s="1" t="s">
        <v>3</v>
      </c>
      <c r="BG428" s="1" t="s">
        <v>3</v>
      </c>
      <c r="BH428" s="1" t="s">
        <v>3</v>
      </c>
      <c r="BI428" s="1" t="s">
        <v>3</v>
      </c>
      <c r="BJ428" s="1" t="s">
        <v>3</v>
      </c>
      <c r="BK428" s="1" t="s">
        <v>3</v>
      </c>
      <c r="BL428" s="1" t="s">
        <v>3</v>
      </c>
      <c r="BM428" s="1" t="s">
        <v>3</v>
      </c>
      <c r="BN428" s="1" t="s">
        <v>3</v>
      </c>
      <c r="BO428" s="1" t="s">
        <v>3</v>
      </c>
      <c r="BP428" s="1" t="s">
        <v>3</v>
      </c>
      <c r="BQ428" s="1"/>
      <c r="BR428" s="1"/>
      <c r="BS428" s="1"/>
      <c r="BT428" s="1"/>
      <c r="BU428" s="1"/>
      <c r="BV428" s="1"/>
      <c r="BW428" s="1"/>
      <c r="BX428" s="1">
        <v>0</v>
      </c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>
        <v>0</v>
      </c>
    </row>
    <row r="430" spans="1:206" x14ac:dyDescent="0.2">
      <c r="A430" s="3">
        <v>52</v>
      </c>
      <c r="B430" s="3">
        <f t="shared" ref="B430:G430" si="277">B487</f>
        <v>1</v>
      </c>
      <c r="C430" s="3">
        <f t="shared" si="277"/>
        <v>4</v>
      </c>
      <c r="D430" s="3">
        <f t="shared" si="277"/>
        <v>428</v>
      </c>
      <c r="E430" s="3">
        <f t="shared" si="277"/>
        <v>0</v>
      </c>
      <c r="F430" s="3" t="str">
        <f t="shared" si="277"/>
        <v>Новый раздел</v>
      </c>
      <c r="G430" s="3" t="str">
        <f t="shared" si="277"/>
        <v>Канализация производственная напорная (К3н) (подвал)</v>
      </c>
      <c r="H430" s="3"/>
      <c r="I430" s="3"/>
      <c r="J430" s="3"/>
      <c r="K430" s="3"/>
      <c r="L430" s="3"/>
      <c r="M430" s="3"/>
      <c r="N430" s="3"/>
      <c r="O430" s="3">
        <f t="shared" ref="O430:AT430" si="278">O487</f>
        <v>2737.93</v>
      </c>
      <c r="P430" s="3">
        <f t="shared" si="278"/>
        <v>2624.04</v>
      </c>
      <c r="Q430" s="3">
        <f t="shared" si="278"/>
        <v>39.479999999999997</v>
      </c>
      <c r="R430" s="3">
        <f t="shared" si="278"/>
        <v>4.53</v>
      </c>
      <c r="S430" s="3">
        <f t="shared" si="278"/>
        <v>74.41</v>
      </c>
      <c r="T430" s="3">
        <f t="shared" si="278"/>
        <v>0</v>
      </c>
      <c r="U430" s="3">
        <f t="shared" si="278"/>
        <v>5.8237856050000003</v>
      </c>
      <c r="V430" s="3">
        <f t="shared" si="278"/>
        <v>0</v>
      </c>
      <c r="W430" s="3">
        <f t="shared" si="278"/>
        <v>0</v>
      </c>
      <c r="X430" s="3">
        <f t="shared" si="278"/>
        <v>84.09</v>
      </c>
      <c r="Y430" s="3">
        <f t="shared" si="278"/>
        <v>46.61</v>
      </c>
      <c r="Z430" s="3">
        <f t="shared" si="278"/>
        <v>0</v>
      </c>
      <c r="AA430" s="3">
        <f t="shared" si="278"/>
        <v>0</v>
      </c>
      <c r="AB430" s="3">
        <f t="shared" si="278"/>
        <v>0</v>
      </c>
      <c r="AC430" s="3">
        <f t="shared" si="278"/>
        <v>0</v>
      </c>
      <c r="AD430" s="3">
        <f t="shared" si="278"/>
        <v>0</v>
      </c>
      <c r="AE430" s="3">
        <f t="shared" si="278"/>
        <v>0</v>
      </c>
      <c r="AF430" s="3">
        <f t="shared" si="278"/>
        <v>0</v>
      </c>
      <c r="AG430" s="3">
        <f t="shared" si="278"/>
        <v>0</v>
      </c>
      <c r="AH430" s="3">
        <f t="shared" si="278"/>
        <v>0</v>
      </c>
      <c r="AI430" s="3">
        <f t="shared" si="278"/>
        <v>0</v>
      </c>
      <c r="AJ430" s="3">
        <f t="shared" si="278"/>
        <v>0</v>
      </c>
      <c r="AK430" s="3">
        <f t="shared" si="278"/>
        <v>0</v>
      </c>
      <c r="AL430" s="3">
        <f t="shared" si="278"/>
        <v>0</v>
      </c>
      <c r="AM430" s="3">
        <f t="shared" si="278"/>
        <v>0</v>
      </c>
      <c r="AN430" s="3">
        <f t="shared" si="278"/>
        <v>0</v>
      </c>
      <c r="AO430" s="3">
        <f t="shared" si="278"/>
        <v>0</v>
      </c>
      <c r="AP430" s="3">
        <f t="shared" si="278"/>
        <v>1504.8</v>
      </c>
      <c r="AQ430" s="3">
        <f t="shared" si="278"/>
        <v>0</v>
      </c>
      <c r="AR430" s="3">
        <f t="shared" si="278"/>
        <v>2868.63</v>
      </c>
      <c r="AS430" s="3">
        <f t="shared" si="278"/>
        <v>1310.6199999999999</v>
      </c>
      <c r="AT430" s="3">
        <f t="shared" si="278"/>
        <v>53.21</v>
      </c>
      <c r="AU430" s="3">
        <f t="shared" ref="AU430:BZ430" si="279">AU487</f>
        <v>0</v>
      </c>
      <c r="AV430" s="3">
        <f t="shared" si="279"/>
        <v>2624.04</v>
      </c>
      <c r="AW430" s="3">
        <f t="shared" si="279"/>
        <v>1119.24</v>
      </c>
      <c r="AX430" s="3">
        <f t="shared" si="279"/>
        <v>0</v>
      </c>
      <c r="AY430" s="3">
        <f t="shared" si="279"/>
        <v>1119.24</v>
      </c>
      <c r="AZ430" s="3">
        <f t="shared" si="279"/>
        <v>1504.8</v>
      </c>
      <c r="BA430" s="3">
        <f t="shared" si="279"/>
        <v>0</v>
      </c>
      <c r="BB430" s="3">
        <f t="shared" si="279"/>
        <v>0</v>
      </c>
      <c r="BC430" s="3">
        <f t="shared" si="279"/>
        <v>0</v>
      </c>
      <c r="BD430" s="3">
        <f t="shared" si="279"/>
        <v>0</v>
      </c>
      <c r="BE430" s="3">
        <f t="shared" si="279"/>
        <v>0</v>
      </c>
      <c r="BF430" s="3">
        <f t="shared" si="279"/>
        <v>0</v>
      </c>
      <c r="BG430" s="3">
        <f t="shared" si="279"/>
        <v>0</v>
      </c>
      <c r="BH430" s="3">
        <f t="shared" si="279"/>
        <v>0</v>
      </c>
      <c r="BI430" s="3">
        <f t="shared" si="279"/>
        <v>0</v>
      </c>
      <c r="BJ430" s="3">
        <f t="shared" si="279"/>
        <v>0</v>
      </c>
      <c r="BK430" s="3">
        <f t="shared" si="279"/>
        <v>0</v>
      </c>
      <c r="BL430" s="3">
        <f t="shared" si="279"/>
        <v>0</v>
      </c>
      <c r="BM430" s="3">
        <f t="shared" si="279"/>
        <v>0</v>
      </c>
      <c r="BN430" s="3">
        <f t="shared" si="279"/>
        <v>0</v>
      </c>
      <c r="BO430" s="3">
        <f t="shared" si="279"/>
        <v>0</v>
      </c>
      <c r="BP430" s="3">
        <f t="shared" si="279"/>
        <v>0</v>
      </c>
      <c r="BQ430" s="3">
        <f t="shared" si="279"/>
        <v>0</v>
      </c>
      <c r="BR430" s="3">
        <f t="shared" si="279"/>
        <v>0</v>
      </c>
      <c r="BS430" s="3">
        <f t="shared" si="279"/>
        <v>0</v>
      </c>
      <c r="BT430" s="3">
        <f t="shared" si="279"/>
        <v>0</v>
      </c>
      <c r="BU430" s="3">
        <f t="shared" si="279"/>
        <v>0</v>
      </c>
      <c r="BV430" s="3">
        <f t="shared" si="279"/>
        <v>0</v>
      </c>
      <c r="BW430" s="3">
        <f t="shared" si="279"/>
        <v>0</v>
      </c>
      <c r="BX430" s="3">
        <f t="shared" si="279"/>
        <v>0</v>
      </c>
      <c r="BY430" s="3">
        <f t="shared" si="279"/>
        <v>0</v>
      </c>
      <c r="BZ430" s="3">
        <f t="shared" si="279"/>
        <v>0</v>
      </c>
      <c r="CA430" s="3">
        <f t="shared" ref="CA430:DF430" si="280">CA487</f>
        <v>0</v>
      </c>
      <c r="CB430" s="3">
        <f t="shared" si="280"/>
        <v>0</v>
      </c>
      <c r="CC430" s="3">
        <f t="shared" si="280"/>
        <v>0</v>
      </c>
      <c r="CD430" s="3">
        <f t="shared" si="280"/>
        <v>0</v>
      </c>
      <c r="CE430" s="3">
        <f t="shared" si="280"/>
        <v>0</v>
      </c>
      <c r="CF430" s="3">
        <f t="shared" si="280"/>
        <v>0</v>
      </c>
      <c r="CG430" s="3">
        <f t="shared" si="280"/>
        <v>0</v>
      </c>
      <c r="CH430" s="3">
        <f t="shared" si="280"/>
        <v>0</v>
      </c>
      <c r="CI430" s="3">
        <f t="shared" si="280"/>
        <v>0</v>
      </c>
      <c r="CJ430" s="3">
        <f t="shared" si="280"/>
        <v>0</v>
      </c>
      <c r="CK430" s="3">
        <f t="shared" si="280"/>
        <v>0</v>
      </c>
      <c r="CL430" s="3">
        <f t="shared" si="280"/>
        <v>0</v>
      </c>
      <c r="CM430" s="3">
        <f t="shared" si="280"/>
        <v>0</v>
      </c>
      <c r="CN430" s="3">
        <f t="shared" si="280"/>
        <v>0</v>
      </c>
      <c r="CO430" s="3">
        <f t="shared" si="280"/>
        <v>0</v>
      </c>
      <c r="CP430" s="3">
        <f t="shared" si="280"/>
        <v>0</v>
      </c>
      <c r="CQ430" s="3">
        <f t="shared" si="280"/>
        <v>0</v>
      </c>
      <c r="CR430" s="3">
        <f t="shared" si="280"/>
        <v>0</v>
      </c>
      <c r="CS430" s="3">
        <f t="shared" si="280"/>
        <v>0</v>
      </c>
      <c r="CT430" s="3">
        <f t="shared" si="280"/>
        <v>0</v>
      </c>
      <c r="CU430" s="3">
        <f t="shared" si="280"/>
        <v>0</v>
      </c>
      <c r="CV430" s="3">
        <f t="shared" si="280"/>
        <v>0</v>
      </c>
      <c r="CW430" s="3">
        <f t="shared" si="280"/>
        <v>0</v>
      </c>
      <c r="CX430" s="3">
        <f t="shared" si="280"/>
        <v>0</v>
      </c>
      <c r="CY430" s="3">
        <f t="shared" si="280"/>
        <v>0</v>
      </c>
      <c r="CZ430" s="3">
        <f t="shared" si="280"/>
        <v>0</v>
      </c>
      <c r="DA430" s="3">
        <f t="shared" si="280"/>
        <v>0</v>
      </c>
      <c r="DB430" s="3">
        <f t="shared" si="280"/>
        <v>0</v>
      </c>
      <c r="DC430" s="3">
        <f t="shared" si="280"/>
        <v>0</v>
      </c>
      <c r="DD430" s="3">
        <f t="shared" si="280"/>
        <v>0</v>
      </c>
      <c r="DE430" s="3">
        <f t="shared" si="280"/>
        <v>0</v>
      </c>
      <c r="DF430" s="3">
        <f t="shared" si="280"/>
        <v>0</v>
      </c>
      <c r="DG430" s="4">
        <f t="shared" ref="DG430:EL430" si="281">DG487</f>
        <v>25851.75</v>
      </c>
      <c r="DH430" s="4">
        <f t="shared" si="281"/>
        <v>21172.29</v>
      </c>
      <c r="DI430" s="4">
        <f t="shared" si="281"/>
        <v>587.65</v>
      </c>
      <c r="DJ430" s="4">
        <f t="shared" si="281"/>
        <v>249.1</v>
      </c>
      <c r="DK430" s="4">
        <f t="shared" si="281"/>
        <v>4091.81</v>
      </c>
      <c r="DL430" s="4">
        <f t="shared" si="281"/>
        <v>0</v>
      </c>
      <c r="DM430" s="4">
        <f t="shared" si="281"/>
        <v>5.8237856050000003</v>
      </c>
      <c r="DN430" s="4">
        <f t="shared" si="281"/>
        <v>0</v>
      </c>
      <c r="DO430" s="4">
        <f t="shared" si="281"/>
        <v>0</v>
      </c>
      <c r="DP430" s="4">
        <f t="shared" si="281"/>
        <v>4623.67</v>
      </c>
      <c r="DQ430" s="4">
        <f t="shared" si="281"/>
        <v>2562.7600000000002</v>
      </c>
      <c r="DR430" s="4">
        <f t="shared" si="281"/>
        <v>0</v>
      </c>
      <c r="DS430" s="4">
        <f t="shared" si="281"/>
        <v>0</v>
      </c>
      <c r="DT430" s="4">
        <f t="shared" si="281"/>
        <v>0</v>
      </c>
      <c r="DU430" s="4">
        <f t="shared" si="281"/>
        <v>0</v>
      </c>
      <c r="DV430" s="4">
        <f t="shared" si="281"/>
        <v>0</v>
      </c>
      <c r="DW430" s="4">
        <f t="shared" si="281"/>
        <v>0</v>
      </c>
      <c r="DX430" s="4">
        <f t="shared" si="281"/>
        <v>0</v>
      </c>
      <c r="DY430" s="4">
        <f t="shared" si="281"/>
        <v>0</v>
      </c>
      <c r="DZ430" s="4">
        <f t="shared" si="281"/>
        <v>0</v>
      </c>
      <c r="EA430" s="4">
        <f t="shared" si="281"/>
        <v>0</v>
      </c>
      <c r="EB430" s="4">
        <f t="shared" si="281"/>
        <v>0</v>
      </c>
      <c r="EC430" s="4">
        <f t="shared" si="281"/>
        <v>0</v>
      </c>
      <c r="ED430" s="4">
        <f t="shared" si="281"/>
        <v>0</v>
      </c>
      <c r="EE430" s="4">
        <f t="shared" si="281"/>
        <v>0</v>
      </c>
      <c r="EF430" s="4">
        <f t="shared" si="281"/>
        <v>0</v>
      </c>
      <c r="EG430" s="4">
        <f t="shared" si="281"/>
        <v>0</v>
      </c>
      <c r="EH430" s="4">
        <f t="shared" si="281"/>
        <v>11526.77</v>
      </c>
      <c r="EI430" s="4">
        <f t="shared" si="281"/>
        <v>0</v>
      </c>
      <c r="EJ430" s="4">
        <f t="shared" si="281"/>
        <v>33038.18</v>
      </c>
      <c r="EK430" s="4">
        <f t="shared" si="281"/>
        <v>19891.080000000002</v>
      </c>
      <c r="EL430" s="4">
        <f t="shared" si="281"/>
        <v>1620.33</v>
      </c>
      <c r="EM430" s="4">
        <f t="shared" ref="EM430:FR430" si="282">EM487</f>
        <v>0</v>
      </c>
      <c r="EN430" s="4">
        <f t="shared" si="282"/>
        <v>21172.29</v>
      </c>
      <c r="EO430" s="4">
        <f t="shared" si="282"/>
        <v>9645.52</v>
      </c>
      <c r="EP430" s="4">
        <f t="shared" si="282"/>
        <v>0</v>
      </c>
      <c r="EQ430" s="4">
        <f t="shared" si="282"/>
        <v>9645.52</v>
      </c>
      <c r="ER430" s="4">
        <f t="shared" si="282"/>
        <v>11526.77</v>
      </c>
      <c r="ES430" s="4">
        <f t="shared" si="282"/>
        <v>0</v>
      </c>
      <c r="ET430" s="4">
        <f t="shared" si="282"/>
        <v>0</v>
      </c>
      <c r="EU430" s="4">
        <f t="shared" si="282"/>
        <v>0</v>
      </c>
      <c r="EV430" s="4">
        <f t="shared" si="282"/>
        <v>0</v>
      </c>
      <c r="EW430" s="4">
        <f t="shared" si="282"/>
        <v>0</v>
      </c>
      <c r="EX430" s="4">
        <f t="shared" si="282"/>
        <v>0</v>
      </c>
      <c r="EY430" s="4">
        <f t="shared" si="282"/>
        <v>0</v>
      </c>
      <c r="EZ430" s="4">
        <f t="shared" si="282"/>
        <v>0</v>
      </c>
      <c r="FA430" s="4">
        <f t="shared" si="282"/>
        <v>0</v>
      </c>
      <c r="FB430" s="4">
        <f t="shared" si="282"/>
        <v>0</v>
      </c>
      <c r="FC430" s="4">
        <f t="shared" si="282"/>
        <v>0</v>
      </c>
      <c r="FD430" s="4">
        <f t="shared" si="282"/>
        <v>0</v>
      </c>
      <c r="FE430" s="4">
        <f t="shared" si="282"/>
        <v>0</v>
      </c>
      <c r="FF430" s="4">
        <f t="shared" si="282"/>
        <v>0</v>
      </c>
      <c r="FG430" s="4">
        <f t="shared" si="282"/>
        <v>0</v>
      </c>
      <c r="FH430" s="4">
        <f t="shared" si="282"/>
        <v>0</v>
      </c>
      <c r="FI430" s="4">
        <f t="shared" si="282"/>
        <v>0</v>
      </c>
      <c r="FJ430" s="4">
        <f t="shared" si="282"/>
        <v>0</v>
      </c>
      <c r="FK430" s="4">
        <f t="shared" si="282"/>
        <v>0</v>
      </c>
      <c r="FL430" s="4">
        <f t="shared" si="282"/>
        <v>0</v>
      </c>
      <c r="FM430" s="4">
        <f t="shared" si="282"/>
        <v>0</v>
      </c>
      <c r="FN430" s="4">
        <f t="shared" si="282"/>
        <v>0</v>
      </c>
      <c r="FO430" s="4">
        <f t="shared" si="282"/>
        <v>0</v>
      </c>
      <c r="FP430" s="4">
        <f t="shared" si="282"/>
        <v>0</v>
      </c>
      <c r="FQ430" s="4">
        <f t="shared" si="282"/>
        <v>0</v>
      </c>
      <c r="FR430" s="4">
        <f t="shared" si="282"/>
        <v>0</v>
      </c>
      <c r="FS430" s="4">
        <f t="shared" ref="FS430:GX430" si="283">FS487</f>
        <v>0</v>
      </c>
      <c r="FT430" s="4">
        <f t="shared" si="283"/>
        <v>0</v>
      </c>
      <c r="FU430" s="4">
        <f t="shared" si="283"/>
        <v>0</v>
      </c>
      <c r="FV430" s="4">
        <f t="shared" si="283"/>
        <v>0</v>
      </c>
      <c r="FW430" s="4">
        <f t="shared" si="283"/>
        <v>0</v>
      </c>
      <c r="FX430" s="4">
        <f t="shared" si="283"/>
        <v>0</v>
      </c>
      <c r="FY430" s="4">
        <f t="shared" si="283"/>
        <v>0</v>
      </c>
      <c r="FZ430" s="4">
        <f t="shared" si="283"/>
        <v>0</v>
      </c>
      <c r="GA430" s="4">
        <f t="shared" si="283"/>
        <v>0</v>
      </c>
      <c r="GB430" s="4">
        <f t="shared" si="283"/>
        <v>0</v>
      </c>
      <c r="GC430" s="4">
        <f t="shared" si="283"/>
        <v>0</v>
      </c>
      <c r="GD430" s="4">
        <f t="shared" si="283"/>
        <v>0</v>
      </c>
      <c r="GE430" s="4">
        <f t="shared" si="283"/>
        <v>0</v>
      </c>
      <c r="GF430" s="4">
        <f t="shared" si="283"/>
        <v>0</v>
      </c>
      <c r="GG430" s="4">
        <f t="shared" si="283"/>
        <v>0</v>
      </c>
      <c r="GH430" s="4">
        <f t="shared" si="283"/>
        <v>0</v>
      </c>
      <c r="GI430" s="4">
        <f t="shared" si="283"/>
        <v>0</v>
      </c>
      <c r="GJ430" s="4">
        <f t="shared" si="283"/>
        <v>0</v>
      </c>
      <c r="GK430" s="4">
        <f t="shared" si="283"/>
        <v>0</v>
      </c>
      <c r="GL430" s="4">
        <f t="shared" si="283"/>
        <v>0</v>
      </c>
      <c r="GM430" s="4">
        <f t="shared" si="283"/>
        <v>0</v>
      </c>
      <c r="GN430" s="4">
        <f t="shared" si="283"/>
        <v>0</v>
      </c>
      <c r="GO430" s="4">
        <f t="shared" si="283"/>
        <v>0</v>
      </c>
      <c r="GP430" s="4">
        <f t="shared" si="283"/>
        <v>0</v>
      </c>
      <c r="GQ430" s="4">
        <f t="shared" si="283"/>
        <v>0</v>
      </c>
      <c r="GR430" s="4">
        <f t="shared" si="283"/>
        <v>0</v>
      </c>
      <c r="GS430" s="4">
        <f t="shared" si="283"/>
        <v>0</v>
      </c>
      <c r="GT430" s="4">
        <f t="shared" si="283"/>
        <v>0</v>
      </c>
      <c r="GU430" s="4">
        <f t="shared" si="283"/>
        <v>0</v>
      </c>
      <c r="GV430" s="4">
        <f t="shared" si="283"/>
        <v>0</v>
      </c>
      <c r="GW430" s="4">
        <f t="shared" si="283"/>
        <v>0</v>
      </c>
      <c r="GX430" s="4">
        <f t="shared" si="283"/>
        <v>0</v>
      </c>
    </row>
    <row r="432" spans="1:206" x14ac:dyDescent="0.2">
      <c r="A432" s="1">
        <v>5</v>
      </c>
      <c r="B432" s="1">
        <v>1</v>
      </c>
      <c r="C432" s="1"/>
      <c r="D432" s="1">
        <f>ROW(A457)</f>
        <v>457</v>
      </c>
      <c r="E432" s="1"/>
      <c r="F432" s="1" t="s">
        <v>20</v>
      </c>
      <c r="G432" s="1" t="s">
        <v>21</v>
      </c>
      <c r="H432" s="1" t="s">
        <v>3</v>
      </c>
      <c r="I432" s="1">
        <v>0</v>
      </c>
      <c r="J432" s="1"/>
      <c r="K432" s="1">
        <v>0</v>
      </c>
      <c r="L432" s="1"/>
      <c r="M432" s="1" t="s">
        <v>3</v>
      </c>
      <c r="N432" s="1"/>
      <c r="O432" s="1"/>
      <c r="P432" s="1"/>
      <c r="Q432" s="1"/>
      <c r="R432" s="1"/>
      <c r="S432" s="1">
        <v>0</v>
      </c>
      <c r="T432" s="1">
        <v>0</v>
      </c>
      <c r="U432" s="1" t="s">
        <v>3</v>
      </c>
      <c r="V432" s="1">
        <v>0</v>
      </c>
      <c r="W432" s="1"/>
      <c r="X432" s="1"/>
      <c r="Y432" s="1"/>
      <c r="Z432" s="1"/>
      <c r="AA432" s="1"/>
      <c r="AB432" s="1" t="s">
        <v>3</v>
      </c>
      <c r="AC432" s="1" t="s">
        <v>3</v>
      </c>
      <c r="AD432" s="1" t="s">
        <v>3</v>
      </c>
      <c r="AE432" s="1" t="s">
        <v>3</v>
      </c>
      <c r="AF432" s="1" t="s">
        <v>3</v>
      </c>
      <c r="AG432" s="1" t="s">
        <v>3</v>
      </c>
      <c r="AH432" s="1"/>
      <c r="AI432" s="1"/>
      <c r="AJ432" s="1"/>
      <c r="AK432" s="1"/>
      <c r="AL432" s="1"/>
      <c r="AM432" s="1"/>
      <c r="AN432" s="1"/>
      <c r="AO432" s="1"/>
      <c r="AP432" s="1" t="s">
        <v>3</v>
      </c>
      <c r="AQ432" s="1" t="s">
        <v>3</v>
      </c>
      <c r="AR432" s="1" t="s">
        <v>3</v>
      </c>
      <c r="AS432" s="1"/>
      <c r="AT432" s="1"/>
      <c r="AU432" s="1"/>
      <c r="AV432" s="1"/>
      <c r="AW432" s="1"/>
      <c r="AX432" s="1"/>
      <c r="AY432" s="1"/>
      <c r="AZ432" s="1" t="s">
        <v>3</v>
      </c>
      <c r="BA432" s="1"/>
      <c r="BB432" s="1" t="s">
        <v>3</v>
      </c>
      <c r="BC432" s="1" t="s">
        <v>3</v>
      </c>
      <c r="BD432" s="1" t="s">
        <v>3</v>
      </c>
      <c r="BE432" s="1" t="s">
        <v>3</v>
      </c>
      <c r="BF432" s="1" t="s">
        <v>3</v>
      </c>
      <c r="BG432" s="1" t="s">
        <v>3</v>
      </c>
      <c r="BH432" s="1" t="s">
        <v>3</v>
      </c>
      <c r="BI432" s="1" t="s">
        <v>3</v>
      </c>
      <c r="BJ432" s="1" t="s">
        <v>3</v>
      </c>
      <c r="BK432" s="1" t="s">
        <v>3</v>
      </c>
      <c r="BL432" s="1" t="s">
        <v>3</v>
      </c>
      <c r="BM432" s="1" t="s">
        <v>3</v>
      </c>
      <c r="BN432" s="1" t="s">
        <v>3</v>
      </c>
      <c r="BO432" s="1" t="s">
        <v>3</v>
      </c>
      <c r="BP432" s="1" t="s">
        <v>3</v>
      </c>
      <c r="BQ432" s="1"/>
      <c r="BR432" s="1"/>
      <c r="BS432" s="1"/>
      <c r="BT432" s="1"/>
      <c r="BU432" s="1"/>
      <c r="BV432" s="1"/>
      <c r="BW432" s="1"/>
      <c r="BX432" s="1">
        <v>0</v>
      </c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>
        <v>0</v>
      </c>
    </row>
    <row r="434" spans="1:255" x14ac:dyDescent="0.2">
      <c r="A434" s="3">
        <v>52</v>
      </c>
      <c r="B434" s="3">
        <f t="shared" ref="B434:G434" si="284">B457</f>
        <v>1</v>
      </c>
      <c r="C434" s="3">
        <f t="shared" si="284"/>
        <v>5</v>
      </c>
      <c r="D434" s="3">
        <f t="shared" si="284"/>
        <v>432</v>
      </c>
      <c r="E434" s="3">
        <f t="shared" si="284"/>
        <v>0</v>
      </c>
      <c r="F434" s="3" t="str">
        <f t="shared" si="284"/>
        <v>Новый подраздел</v>
      </c>
      <c r="G434" s="3" t="str">
        <f t="shared" si="284"/>
        <v>Монтажные работы</v>
      </c>
      <c r="H434" s="3"/>
      <c r="I434" s="3"/>
      <c r="J434" s="3"/>
      <c r="K434" s="3"/>
      <c r="L434" s="3"/>
      <c r="M434" s="3"/>
      <c r="N434" s="3"/>
      <c r="O434" s="3">
        <f t="shared" ref="O434:AT434" si="285">O457</f>
        <v>2737.93</v>
      </c>
      <c r="P434" s="3">
        <f t="shared" si="285"/>
        <v>2624.04</v>
      </c>
      <c r="Q434" s="3">
        <f t="shared" si="285"/>
        <v>39.479999999999997</v>
      </c>
      <c r="R434" s="3">
        <f t="shared" si="285"/>
        <v>4.53</v>
      </c>
      <c r="S434" s="3">
        <f t="shared" si="285"/>
        <v>74.41</v>
      </c>
      <c r="T434" s="3">
        <f t="shared" si="285"/>
        <v>0</v>
      </c>
      <c r="U434" s="3">
        <f t="shared" si="285"/>
        <v>5.8237856050000003</v>
      </c>
      <c r="V434" s="3">
        <f t="shared" si="285"/>
        <v>0</v>
      </c>
      <c r="W434" s="3">
        <f t="shared" si="285"/>
        <v>0</v>
      </c>
      <c r="X434" s="3">
        <f t="shared" si="285"/>
        <v>84.09</v>
      </c>
      <c r="Y434" s="3">
        <f t="shared" si="285"/>
        <v>46.61</v>
      </c>
      <c r="Z434" s="3">
        <f t="shared" si="285"/>
        <v>0</v>
      </c>
      <c r="AA434" s="3">
        <f t="shared" si="285"/>
        <v>0</v>
      </c>
      <c r="AB434" s="3">
        <f t="shared" si="285"/>
        <v>2737.93</v>
      </c>
      <c r="AC434" s="3">
        <f t="shared" si="285"/>
        <v>2624.04</v>
      </c>
      <c r="AD434" s="3">
        <f t="shared" si="285"/>
        <v>39.479999999999997</v>
      </c>
      <c r="AE434" s="3">
        <f t="shared" si="285"/>
        <v>4.53</v>
      </c>
      <c r="AF434" s="3">
        <f t="shared" si="285"/>
        <v>74.41</v>
      </c>
      <c r="AG434" s="3">
        <f t="shared" si="285"/>
        <v>0</v>
      </c>
      <c r="AH434" s="3">
        <f t="shared" si="285"/>
        <v>5.8237856050000003</v>
      </c>
      <c r="AI434" s="3">
        <f t="shared" si="285"/>
        <v>0</v>
      </c>
      <c r="AJ434" s="3">
        <f t="shared" si="285"/>
        <v>0</v>
      </c>
      <c r="AK434" s="3">
        <f t="shared" si="285"/>
        <v>84.09</v>
      </c>
      <c r="AL434" s="3">
        <f t="shared" si="285"/>
        <v>46.61</v>
      </c>
      <c r="AM434" s="3">
        <f t="shared" si="285"/>
        <v>0</v>
      </c>
      <c r="AN434" s="3">
        <f t="shared" si="285"/>
        <v>0</v>
      </c>
      <c r="AO434" s="3">
        <f t="shared" si="285"/>
        <v>0</v>
      </c>
      <c r="AP434" s="3">
        <f t="shared" si="285"/>
        <v>1504.8</v>
      </c>
      <c r="AQ434" s="3">
        <f t="shared" si="285"/>
        <v>0</v>
      </c>
      <c r="AR434" s="3">
        <f t="shared" si="285"/>
        <v>2868.63</v>
      </c>
      <c r="AS434" s="3">
        <f t="shared" si="285"/>
        <v>1310.6199999999999</v>
      </c>
      <c r="AT434" s="3">
        <f t="shared" si="285"/>
        <v>53.21</v>
      </c>
      <c r="AU434" s="3">
        <f t="shared" ref="AU434:BZ434" si="286">AU457</f>
        <v>0</v>
      </c>
      <c r="AV434" s="3">
        <f t="shared" si="286"/>
        <v>2624.04</v>
      </c>
      <c r="AW434" s="3">
        <f t="shared" si="286"/>
        <v>1119.24</v>
      </c>
      <c r="AX434" s="3">
        <f t="shared" si="286"/>
        <v>0</v>
      </c>
      <c r="AY434" s="3">
        <f t="shared" si="286"/>
        <v>1119.24</v>
      </c>
      <c r="AZ434" s="3">
        <f t="shared" si="286"/>
        <v>1504.8</v>
      </c>
      <c r="BA434" s="3">
        <f t="shared" si="286"/>
        <v>0</v>
      </c>
      <c r="BB434" s="3">
        <f t="shared" si="286"/>
        <v>0</v>
      </c>
      <c r="BC434" s="3">
        <f t="shared" si="286"/>
        <v>0</v>
      </c>
      <c r="BD434" s="3">
        <f t="shared" si="286"/>
        <v>0</v>
      </c>
      <c r="BE434" s="3">
        <f t="shared" si="286"/>
        <v>0</v>
      </c>
      <c r="BF434" s="3">
        <f t="shared" si="286"/>
        <v>0</v>
      </c>
      <c r="BG434" s="3">
        <f t="shared" si="286"/>
        <v>0</v>
      </c>
      <c r="BH434" s="3">
        <f t="shared" si="286"/>
        <v>0</v>
      </c>
      <c r="BI434" s="3">
        <f t="shared" si="286"/>
        <v>0</v>
      </c>
      <c r="BJ434" s="3">
        <f t="shared" si="286"/>
        <v>0</v>
      </c>
      <c r="BK434" s="3">
        <f t="shared" si="286"/>
        <v>0</v>
      </c>
      <c r="BL434" s="3">
        <f t="shared" si="286"/>
        <v>0</v>
      </c>
      <c r="BM434" s="3">
        <f t="shared" si="286"/>
        <v>0</v>
      </c>
      <c r="BN434" s="3">
        <f t="shared" si="286"/>
        <v>0</v>
      </c>
      <c r="BO434" s="3">
        <f t="shared" si="286"/>
        <v>0</v>
      </c>
      <c r="BP434" s="3">
        <f t="shared" si="286"/>
        <v>0</v>
      </c>
      <c r="BQ434" s="3">
        <f t="shared" si="286"/>
        <v>0</v>
      </c>
      <c r="BR434" s="3">
        <f t="shared" si="286"/>
        <v>0</v>
      </c>
      <c r="BS434" s="3">
        <f t="shared" si="286"/>
        <v>0</v>
      </c>
      <c r="BT434" s="3">
        <f t="shared" si="286"/>
        <v>0</v>
      </c>
      <c r="BU434" s="3">
        <f t="shared" si="286"/>
        <v>0</v>
      </c>
      <c r="BV434" s="3">
        <f t="shared" si="286"/>
        <v>0</v>
      </c>
      <c r="BW434" s="3">
        <f t="shared" si="286"/>
        <v>0</v>
      </c>
      <c r="BX434" s="3">
        <f t="shared" si="286"/>
        <v>0</v>
      </c>
      <c r="BY434" s="3">
        <f t="shared" si="286"/>
        <v>1504.8</v>
      </c>
      <c r="BZ434" s="3">
        <f t="shared" si="286"/>
        <v>0</v>
      </c>
      <c r="CA434" s="3">
        <f t="shared" ref="CA434:DF434" si="287">CA457</f>
        <v>2868.63</v>
      </c>
      <c r="CB434" s="3">
        <f t="shared" si="287"/>
        <v>1310.6199999999999</v>
      </c>
      <c r="CC434" s="3">
        <f t="shared" si="287"/>
        <v>53.21</v>
      </c>
      <c r="CD434" s="3">
        <f t="shared" si="287"/>
        <v>0</v>
      </c>
      <c r="CE434" s="3">
        <f t="shared" si="287"/>
        <v>2624.04</v>
      </c>
      <c r="CF434" s="3">
        <f t="shared" si="287"/>
        <v>1119.24</v>
      </c>
      <c r="CG434" s="3">
        <f t="shared" si="287"/>
        <v>0</v>
      </c>
      <c r="CH434" s="3">
        <f t="shared" si="287"/>
        <v>1119.24</v>
      </c>
      <c r="CI434" s="3">
        <f t="shared" si="287"/>
        <v>1504.8</v>
      </c>
      <c r="CJ434" s="3">
        <f t="shared" si="287"/>
        <v>0</v>
      </c>
      <c r="CK434" s="3">
        <f t="shared" si="287"/>
        <v>0</v>
      </c>
      <c r="CL434" s="3">
        <f t="shared" si="287"/>
        <v>0</v>
      </c>
      <c r="CM434" s="3">
        <f t="shared" si="287"/>
        <v>0</v>
      </c>
      <c r="CN434" s="3">
        <f t="shared" si="287"/>
        <v>0</v>
      </c>
      <c r="CO434" s="3">
        <f t="shared" si="287"/>
        <v>0</v>
      </c>
      <c r="CP434" s="3">
        <f t="shared" si="287"/>
        <v>0</v>
      </c>
      <c r="CQ434" s="3">
        <f t="shared" si="287"/>
        <v>0</v>
      </c>
      <c r="CR434" s="3">
        <f t="shared" si="287"/>
        <v>0</v>
      </c>
      <c r="CS434" s="3">
        <f t="shared" si="287"/>
        <v>0</v>
      </c>
      <c r="CT434" s="3">
        <f t="shared" si="287"/>
        <v>0</v>
      </c>
      <c r="CU434" s="3">
        <f t="shared" si="287"/>
        <v>0</v>
      </c>
      <c r="CV434" s="3">
        <f t="shared" si="287"/>
        <v>0</v>
      </c>
      <c r="CW434" s="3">
        <f t="shared" si="287"/>
        <v>0</v>
      </c>
      <c r="CX434" s="3">
        <f t="shared" si="287"/>
        <v>0</v>
      </c>
      <c r="CY434" s="3">
        <f t="shared" si="287"/>
        <v>0</v>
      </c>
      <c r="CZ434" s="3">
        <f t="shared" si="287"/>
        <v>0</v>
      </c>
      <c r="DA434" s="3">
        <f t="shared" si="287"/>
        <v>0</v>
      </c>
      <c r="DB434" s="3">
        <f t="shared" si="287"/>
        <v>0</v>
      </c>
      <c r="DC434" s="3">
        <f t="shared" si="287"/>
        <v>0</v>
      </c>
      <c r="DD434" s="3">
        <f t="shared" si="287"/>
        <v>0</v>
      </c>
      <c r="DE434" s="3">
        <f t="shared" si="287"/>
        <v>0</v>
      </c>
      <c r="DF434" s="3">
        <f t="shared" si="287"/>
        <v>0</v>
      </c>
      <c r="DG434" s="4">
        <f t="shared" ref="DG434:EL434" si="288">DG457</f>
        <v>25851.75</v>
      </c>
      <c r="DH434" s="4">
        <f t="shared" si="288"/>
        <v>21172.29</v>
      </c>
      <c r="DI434" s="4">
        <f t="shared" si="288"/>
        <v>587.65</v>
      </c>
      <c r="DJ434" s="4">
        <f t="shared" si="288"/>
        <v>249.1</v>
      </c>
      <c r="DK434" s="4">
        <f t="shared" si="288"/>
        <v>4091.81</v>
      </c>
      <c r="DL434" s="4">
        <f t="shared" si="288"/>
        <v>0</v>
      </c>
      <c r="DM434" s="4">
        <f t="shared" si="288"/>
        <v>5.8237856050000003</v>
      </c>
      <c r="DN434" s="4">
        <f t="shared" si="288"/>
        <v>0</v>
      </c>
      <c r="DO434" s="4">
        <f t="shared" si="288"/>
        <v>0</v>
      </c>
      <c r="DP434" s="4">
        <f t="shared" si="288"/>
        <v>4623.67</v>
      </c>
      <c r="DQ434" s="4">
        <f t="shared" si="288"/>
        <v>2562.7600000000002</v>
      </c>
      <c r="DR434" s="4">
        <f t="shared" si="288"/>
        <v>0</v>
      </c>
      <c r="DS434" s="4">
        <f t="shared" si="288"/>
        <v>0</v>
      </c>
      <c r="DT434" s="4">
        <f t="shared" si="288"/>
        <v>25851.75</v>
      </c>
      <c r="DU434" s="4">
        <f t="shared" si="288"/>
        <v>21172.29</v>
      </c>
      <c r="DV434" s="4">
        <f t="shared" si="288"/>
        <v>587.65</v>
      </c>
      <c r="DW434" s="4">
        <f t="shared" si="288"/>
        <v>249.1</v>
      </c>
      <c r="DX434" s="4">
        <f t="shared" si="288"/>
        <v>4091.81</v>
      </c>
      <c r="DY434" s="4">
        <f t="shared" si="288"/>
        <v>0</v>
      </c>
      <c r="DZ434" s="4">
        <f t="shared" si="288"/>
        <v>5.8237856050000003</v>
      </c>
      <c r="EA434" s="4">
        <f t="shared" si="288"/>
        <v>0</v>
      </c>
      <c r="EB434" s="4">
        <f t="shared" si="288"/>
        <v>0</v>
      </c>
      <c r="EC434" s="4">
        <f t="shared" si="288"/>
        <v>4623.67</v>
      </c>
      <c r="ED434" s="4">
        <f t="shared" si="288"/>
        <v>2562.7600000000002</v>
      </c>
      <c r="EE434" s="4">
        <f t="shared" si="288"/>
        <v>0</v>
      </c>
      <c r="EF434" s="4">
        <f t="shared" si="288"/>
        <v>0</v>
      </c>
      <c r="EG434" s="4">
        <f t="shared" si="288"/>
        <v>0</v>
      </c>
      <c r="EH434" s="4">
        <f t="shared" si="288"/>
        <v>11526.77</v>
      </c>
      <c r="EI434" s="4">
        <f t="shared" si="288"/>
        <v>0</v>
      </c>
      <c r="EJ434" s="4">
        <f t="shared" si="288"/>
        <v>33038.18</v>
      </c>
      <c r="EK434" s="4">
        <f t="shared" si="288"/>
        <v>19891.080000000002</v>
      </c>
      <c r="EL434" s="4">
        <f t="shared" si="288"/>
        <v>1620.33</v>
      </c>
      <c r="EM434" s="4">
        <f t="shared" ref="EM434:FR434" si="289">EM457</f>
        <v>0</v>
      </c>
      <c r="EN434" s="4">
        <f t="shared" si="289"/>
        <v>21172.29</v>
      </c>
      <c r="EO434" s="4">
        <f t="shared" si="289"/>
        <v>9645.52</v>
      </c>
      <c r="EP434" s="4">
        <f t="shared" si="289"/>
        <v>0</v>
      </c>
      <c r="EQ434" s="4">
        <f t="shared" si="289"/>
        <v>9645.52</v>
      </c>
      <c r="ER434" s="4">
        <f t="shared" si="289"/>
        <v>11526.77</v>
      </c>
      <c r="ES434" s="4">
        <f t="shared" si="289"/>
        <v>0</v>
      </c>
      <c r="ET434" s="4">
        <f t="shared" si="289"/>
        <v>0</v>
      </c>
      <c r="EU434" s="4">
        <f t="shared" si="289"/>
        <v>0</v>
      </c>
      <c r="EV434" s="4">
        <f t="shared" si="289"/>
        <v>0</v>
      </c>
      <c r="EW434" s="4">
        <f t="shared" si="289"/>
        <v>0</v>
      </c>
      <c r="EX434" s="4">
        <f t="shared" si="289"/>
        <v>0</v>
      </c>
      <c r="EY434" s="4">
        <f t="shared" si="289"/>
        <v>0</v>
      </c>
      <c r="EZ434" s="4">
        <f t="shared" si="289"/>
        <v>0</v>
      </c>
      <c r="FA434" s="4">
        <f t="shared" si="289"/>
        <v>0</v>
      </c>
      <c r="FB434" s="4">
        <f t="shared" si="289"/>
        <v>0</v>
      </c>
      <c r="FC434" s="4">
        <f t="shared" si="289"/>
        <v>0</v>
      </c>
      <c r="FD434" s="4">
        <f t="shared" si="289"/>
        <v>0</v>
      </c>
      <c r="FE434" s="4">
        <f t="shared" si="289"/>
        <v>0</v>
      </c>
      <c r="FF434" s="4">
        <f t="shared" si="289"/>
        <v>0</v>
      </c>
      <c r="FG434" s="4">
        <f t="shared" si="289"/>
        <v>0</v>
      </c>
      <c r="FH434" s="4">
        <f t="shared" si="289"/>
        <v>0</v>
      </c>
      <c r="FI434" s="4">
        <f t="shared" si="289"/>
        <v>0</v>
      </c>
      <c r="FJ434" s="4">
        <f t="shared" si="289"/>
        <v>0</v>
      </c>
      <c r="FK434" s="4">
        <f t="shared" si="289"/>
        <v>0</v>
      </c>
      <c r="FL434" s="4">
        <f t="shared" si="289"/>
        <v>0</v>
      </c>
      <c r="FM434" s="4">
        <f t="shared" si="289"/>
        <v>0</v>
      </c>
      <c r="FN434" s="4">
        <f t="shared" si="289"/>
        <v>0</v>
      </c>
      <c r="FO434" s="4">
        <f t="shared" si="289"/>
        <v>0</v>
      </c>
      <c r="FP434" s="4">
        <f t="shared" si="289"/>
        <v>0</v>
      </c>
      <c r="FQ434" s="4">
        <f t="shared" si="289"/>
        <v>11526.77</v>
      </c>
      <c r="FR434" s="4">
        <f t="shared" si="289"/>
        <v>0</v>
      </c>
      <c r="FS434" s="4">
        <f t="shared" ref="FS434:GX434" si="290">FS457</f>
        <v>33038.18</v>
      </c>
      <c r="FT434" s="4">
        <f t="shared" si="290"/>
        <v>19891.080000000002</v>
      </c>
      <c r="FU434" s="4">
        <f t="shared" si="290"/>
        <v>1620.33</v>
      </c>
      <c r="FV434" s="4">
        <f t="shared" si="290"/>
        <v>0</v>
      </c>
      <c r="FW434" s="4">
        <f t="shared" si="290"/>
        <v>21172.29</v>
      </c>
      <c r="FX434" s="4">
        <f t="shared" si="290"/>
        <v>9645.52</v>
      </c>
      <c r="FY434" s="4">
        <f t="shared" si="290"/>
        <v>0</v>
      </c>
      <c r="FZ434" s="4">
        <f t="shared" si="290"/>
        <v>9645.52</v>
      </c>
      <c r="GA434" s="4">
        <f t="shared" si="290"/>
        <v>11526.77</v>
      </c>
      <c r="GB434" s="4">
        <f t="shared" si="290"/>
        <v>0</v>
      </c>
      <c r="GC434" s="4">
        <f t="shared" si="290"/>
        <v>0</v>
      </c>
      <c r="GD434" s="4">
        <f t="shared" si="290"/>
        <v>0</v>
      </c>
      <c r="GE434" s="4">
        <f t="shared" si="290"/>
        <v>0</v>
      </c>
      <c r="GF434" s="4">
        <f t="shared" si="290"/>
        <v>0</v>
      </c>
      <c r="GG434" s="4">
        <f t="shared" si="290"/>
        <v>0</v>
      </c>
      <c r="GH434" s="4">
        <f t="shared" si="290"/>
        <v>0</v>
      </c>
      <c r="GI434" s="4">
        <f t="shared" si="290"/>
        <v>0</v>
      </c>
      <c r="GJ434" s="4">
        <f t="shared" si="290"/>
        <v>0</v>
      </c>
      <c r="GK434" s="4">
        <f t="shared" si="290"/>
        <v>0</v>
      </c>
      <c r="GL434" s="4">
        <f t="shared" si="290"/>
        <v>0</v>
      </c>
      <c r="GM434" s="4">
        <f t="shared" si="290"/>
        <v>0</v>
      </c>
      <c r="GN434" s="4">
        <f t="shared" si="290"/>
        <v>0</v>
      </c>
      <c r="GO434" s="4">
        <f t="shared" si="290"/>
        <v>0</v>
      </c>
      <c r="GP434" s="4">
        <f t="shared" si="290"/>
        <v>0</v>
      </c>
      <c r="GQ434" s="4">
        <f t="shared" si="290"/>
        <v>0</v>
      </c>
      <c r="GR434" s="4">
        <f t="shared" si="290"/>
        <v>0</v>
      </c>
      <c r="GS434" s="4">
        <f t="shared" si="290"/>
        <v>0</v>
      </c>
      <c r="GT434" s="4">
        <f t="shared" si="290"/>
        <v>0</v>
      </c>
      <c r="GU434" s="4">
        <f t="shared" si="290"/>
        <v>0</v>
      </c>
      <c r="GV434" s="4">
        <f t="shared" si="290"/>
        <v>0</v>
      </c>
      <c r="GW434" s="4">
        <f t="shared" si="290"/>
        <v>0</v>
      </c>
      <c r="GX434" s="4">
        <f t="shared" si="290"/>
        <v>0</v>
      </c>
    </row>
    <row r="436" spans="1:255" x14ac:dyDescent="0.2">
      <c r="A436" s="2">
        <v>17</v>
      </c>
      <c r="B436" s="2">
        <v>1</v>
      </c>
      <c r="C436" s="2">
        <f>ROW(SmtRes!A337)</f>
        <v>337</v>
      </c>
      <c r="D436" s="2">
        <f>ROW(EtalonRes!A339)</f>
        <v>339</v>
      </c>
      <c r="E436" s="2" t="s">
        <v>277</v>
      </c>
      <c r="F436" s="2" t="s">
        <v>141</v>
      </c>
      <c r="G436" s="2" t="s">
        <v>142</v>
      </c>
      <c r="H436" s="2" t="s">
        <v>143</v>
      </c>
      <c r="I436" s="2">
        <f>ROUND(ROUND(10/100,4),9)</f>
        <v>0.1</v>
      </c>
      <c r="J436" s="2">
        <v>0</v>
      </c>
      <c r="K436" s="2">
        <f>ROUND(ROUND(10/100,4),9)</f>
        <v>0.1</v>
      </c>
      <c r="L436" s="2"/>
      <c r="M436" s="2"/>
      <c r="N436" s="2"/>
      <c r="O436" s="2">
        <f t="shared" ref="O436:O455" si="291">ROUND(CP436,2)</f>
        <v>69.010000000000005</v>
      </c>
      <c r="P436" s="2">
        <f t="shared" ref="P436:P453" si="292">ROUND((ROUND((AC436*AW436*I436),2)*BC436),2)</f>
        <v>4.5999999999999996</v>
      </c>
      <c r="Q436" s="2">
        <f>(ROUND((ROUND(((((ET436*1.25)*1.1))*AV436*I436),2)*BB436),2)+ROUND((ROUND(((AE436-(((EU436*1.25)*1.1)))*AV436*I436),2)*BS436),2))</f>
        <v>7.01</v>
      </c>
      <c r="R436" s="2">
        <f t="shared" ref="R436:R455" si="293">ROUND((ROUND((AE436*AV436*I436),2)*BS436),2)</f>
        <v>0.89</v>
      </c>
      <c r="S436" s="2">
        <f t="shared" ref="S436:S455" si="294">ROUND((ROUND((AF436*AV436*I436),2)*BA436),2)</f>
        <v>57.4</v>
      </c>
      <c r="T436" s="2">
        <f t="shared" ref="T436:T455" si="295">ROUND(CU436*I436,2)</f>
        <v>0</v>
      </c>
      <c r="U436" s="2">
        <f t="shared" ref="U436:U455" si="296">CV436*I436</f>
        <v>4.5486743500000006</v>
      </c>
      <c r="V436" s="2">
        <f t="shared" ref="V436:V455" si="297">CW436*I436</f>
        <v>0</v>
      </c>
      <c r="W436" s="2">
        <f t="shared" ref="W436:W455" si="298">ROUND(CX436*I436,2)</f>
        <v>0</v>
      </c>
      <c r="X436" s="2">
        <f t="shared" ref="X436:X455" si="299">ROUND(CY436,2)</f>
        <v>63.54</v>
      </c>
      <c r="Y436" s="2">
        <f t="shared" ref="Y436:Y455" si="300">ROUND(CZ436,2)</f>
        <v>35.56</v>
      </c>
      <c r="Z436" s="2"/>
      <c r="AA436" s="2">
        <v>59209203</v>
      </c>
      <c r="AB436" s="2">
        <f t="shared" ref="AB436:AB455" si="301">ROUND((AC436+AD436+AF436),6)</f>
        <v>649.69560000000001</v>
      </c>
      <c r="AC436" s="2">
        <f t="shared" ref="AC436:AC455" si="302">ROUND((ES436),6)</f>
        <v>46.02</v>
      </c>
      <c r="AD436" s="2">
        <f>ROUND((((((ET436*1.25)*1.1))-(((EU436*1.25)*1.1)))+AE436),6)</f>
        <v>65.683750000000003</v>
      </c>
      <c r="AE436" s="2">
        <f>ROUND((((EU436*1.25)*1.1)),6)</f>
        <v>8.3324999999999996</v>
      </c>
      <c r="AF436" s="2">
        <f>ROUND((((EV436*1.15)*1.1)),6)</f>
        <v>537.99185</v>
      </c>
      <c r="AG436" s="2">
        <f t="shared" ref="AG436:AG455" si="303">ROUND((AP436),6)</f>
        <v>0</v>
      </c>
      <c r="AH436" s="2">
        <f>(((EW436*1.15)*1.1))</f>
        <v>42.630500000000005</v>
      </c>
      <c r="AI436" s="2">
        <f>(((EX436*1.25)*1.1))</f>
        <v>0</v>
      </c>
      <c r="AJ436" s="2">
        <f t="shared" ref="AJ436:AJ455" si="304">(AS436)</f>
        <v>0</v>
      </c>
      <c r="AK436" s="2">
        <v>519.08000000000004</v>
      </c>
      <c r="AL436" s="2">
        <v>46.02</v>
      </c>
      <c r="AM436" s="2">
        <v>47.77</v>
      </c>
      <c r="AN436" s="2">
        <v>6.06</v>
      </c>
      <c r="AO436" s="2">
        <v>425.29</v>
      </c>
      <c r="AP436" s="2">
        <v>0</v>
      </c>
      <c r="AQ436" s="2">
        <v>33.700000000000003</v>
      </c>
      <c r="AR436" s="2">
        <v>0</v>
      </c>
      <c r="AS436" s="2">
        <v>0</v>
      </c>
      <c r="AT436" s="2">
        <v>109</v>
      </c>
      <c r="AU436" s="2">
        <v>61</v>
      </c>
      <c r="AV436" s="2">
        <v>1.0669999999999999</v>
      </c>
      <c r="AW436" s="2">
        <v>1</v>
      </c>
      <c r="AX436" s="2"/>
      <c r="AY436" s="2"/>
      <c r="AZ436" s="2">
        <v>1</v>
      </c>
      <c r="BA436" s="2">
        <v>1</v>
      </c>
      <c r="BB436" s="2">
        <v>1</v>
      </c>
      <c r="BC436" s="2">
        <v>1</v>
      </c>
      <c r="BD436" s="2" t="s">
        <v>3</v>
      </c>
      <c r="BE436" s="2" t="s">
        <v>3</v>
      </c>
      <c r="BF436" s="2" t="s">
        <v>3</v>
      </c>
      <c r="BG436" s="2" t="s">
        <v>3</v>
      </c>
      <c r="BH436" s="2">
        <v>0</v>
      </c>
      <c r="BI436" s="2">
        <v>1</v>
      </c>
      <c r="BJ436" s="2" t="s">
        <v>144</v>
      </c>
      <c r="BK436" s="2"/>
      <c r="BL436" s="2"/>
      <c r="BM436" s="2">
        <v>21</v>
      </c>
      <c r="BN436" s="2">
        <v>58807811</v>
      </c>
      <c r="BO436" s="2" t="s">
        <v>141</v>
      </c>
      <c r="BP436" s="2">
        <v>1</v>
      </c>
      <c r="BQ436" s="2">
        <v>30</v>
      </c>
      <c r="BR436" s="2">
        <v>0</v>
      </c>
      <c r="BS436" s="2">
        <v>1</v>
      </c>
      <c r="BT436" s="2">
        <v>1</v>
      </c>
      <c r="BU436" s="2">
        <v>1</v>
      </c>
      <c r="BV436" s="2">
        <v>1</v>
      </c>
      <c r="BW436" s="2">
        <v>1</v>
      </c>
      <c r="BX436" s="2">
        <v>1</v>
      </c>
      <c r="BY436" s="2" t="s">
        <v>3</v>
      </c>
      <c r="BZ436" s="2">
        <v>109</v>
      </c>
      <c r="CA436" s="2">
        <v>61</v>
      </c>
      <c r="CB436" s="2" t="s">
        <v>3</v>
      </c>
      <c r="CC436" s="2"/>
      <c r="CD436" s="2"/>
      <c r="CE436" s="2">
        <v>30</v>
      </c>
      <c r="CF436" s="2">
        <v>0</v>
      </c>
      <c r="CG436" s="2">
        <v>0</v>
      </c>
      <c r="CH436" s="2"/>
      <c r="CI436" s="2"/>
      <c r="CJ436" s="2"/>
      <c r="CK436" s="2"/>
      <c r="CL436" s="2"/>
      <c r="CM436" s="2">
        <v>0</v>
      </c>
      <c r="CN436" s="2" t="s">
        <v>865</v>
      </c>
      <c r="CO436" s="2">
        <v>0</v>
      </c>
      <c r="CP436" s="2">
        <f t="shared" ref="CP436:CP455" si="305">(P436+Q436+S436)</f>
        <v>69.009999999999991</v>
      </c>
      <c r="CQ436" s="2">
        <f t="shared" ref="CQ436:CQ453" si="306">ROUND((ROUND((AC436*AW436*1),2)*BC436),2)</f>
        <v>46.02</v>
      </c>
      <c r="CR436" s="2">
        <f>(ROUND((ROUND(((((ET436*1.25)*1.1))*AV436*1),2)*BB436),2)+ROUND((ROUND(((AE436-(((EU436*1.25)*1.1)))*AV436*1),2)*BS436),2))</f>
        <v>70.08</v>
      </c>
      <c r="CS436" s="2">
        <f t="shared" ref="CS436:CS455" si="307">ROUND((ROUND((AE436*AV436*1),2)*BS436),2)</f>
        <v>8.89</v>
      </c>
      <c r="CT436" s="2">
        <f t="shared" ref="CT436:CT455" si="308">ROUND((ROUND((AF436*AV436*1),2)*BA436),2)</f>
        <v>574.04</v>
      </c>
      <c r="CU436" s="2">
        <f t="shared" ref="CU436:CU455" si="309">AG436</f>
        <v>0</v>
      </c>
      <c r="CV436" s="2">
        <f t="shared" ref="CV436:CV455" si="310">(AH436*AV436)</f>
        <v>45.486743500000003</v>
      </c>
      <c r="CW436" s="2">
        <f t="shared" ref="CW436:CW455" si="311">AI436</f>
        <v>0</v>
      </c>
      <c r="CX436" s="2">
        <f t="shared" ref="CX436:CX455" si="312">AJ436</f>
        <v>0</v>
      </c>
      <c r="CY436" s="2">
        <f t="shared" ref="CY436:CY455" si="313">(((S436+R436)*AT436)/100)</f>
        <v>63.536099999999998</v>
      </c>
      <c r="CZ436" s="2">
        <f t="shared" ref="CZ436:CZ455" si="314">(((S436+R436)*AU436)/100)</f>
        <v>35.556899999999999</v>
      </c>
      <c r="DA436" s="2"/>
      <c r="DB436" s="2">
        <v>77</v>
      </c>
      <c r="DC436" s="2" t="s">
        <v>3</v>
      </c>
      <c r="DD436" s="2" t="s">
        <v>3</v>
      </c>
      <c r="DE436" s="2" t="s">
        <v>27</v>
      </c>
      <c r="DF436" s="2" t="s">
        <v>27</v>
      </c>
      <c r="DG436" s="2" t="s">
        <v>28</v>
      </c>
      <c r="DH436" s="2" t="s">
        <v>3</v>
      </c>
      <c r="DI436" s="2" t="s">
        <v>28</v>
      </c>
      <c r="DJ436" s="2" t="s">
        <v>27</v>
      </c>
      <c r="DK436" s="2" t="s">
        <v>3</v>
      </c>
      <c r="DL436" s="2" t="s">
        <v>3</v>
      </c>
      <c r="DM436" s="2" t="s">
        <v>3</v>
      </c>
      <c r="DN436" s="2">
        <v>0</v>
      </c>
      <c r="DO436" s="2">
        <v>0</v>
      </c>
      <c r="DP436" s="2">
        <v>1</v>
      </c>
      <c r="DQ436" s="2">
        <v>1</v>
      </c>
      <c r="DR436" s="2"/>
      <c r="DS436" s="2"/>
      <c r="DT436" s="2"/>
      <c r="DU436" s="2">
        <v>1013</v>
      </c>
      <c r="DV436" s="2" t="s">
        <v>143</v>
      </c>
      <c r="DW436" s="2" t="s">
        <v>143</v>
      </c>
      <c r="DX436" s="2">
        <v>1</v>
      </c>
      <c r="DY436" s="2"/>
      <c r="DZ436" s="2" t="s">
        <v>3</v>
      </c>
      <c r="EA436" s="2" t="s">
        <v>3</v>
      </c>
      <c r="EB436" s="2" t="s">
        <v>3</v>
      </c>
      <c r="EC436" s="2" t="s">
        <v>3</v>
      </c>
      <c r="ED436" s="2"/>
      <c r="EE436" s="2">
        <v>58807897</v>
      </c>
      <c r="EF436" s="2">
        <v>30</v>
      </c>
      <c r="EG436" s="2" t="s">
        <v>29</v>
      </c>
      <c r="EH436" s="2">
        <v>0</v>
      </c>
      <c r="EI436" s="2" t="s">
        <v>3</v>
      </c>
      <c r="EJ436" s="2">
        <v>1</v>
      </c>
      <c r="EK436" s="2">
        <v>21</v>
      </c>
      <c r="EL436" s="2" t="s">
        <v>30</v>
      </c>
      <c r="EM436" s="2" t="s">
        <v>31</v>
      </c>
      <c r="EN436" s="2"/>
      <c r="EO436" s="2" t="s">
        <v>32</v>
      </c>
      <c r="EP436" s="2"/>
      <c r="EQ436" s="2">
        <v>0</v>
      </c>
      <c r="ER436" s="2">
        <v>519.08000000000004</v>
      </c>
      <c r="ES436" s="2">
        <v>46.02</v>
      </c>
      <c r="ET436" s="2">
        <v>47.77</v>
      </c>
      <c r="EU436" s="2">
        <v>6.06</v>
      </c>
      <c r="EV436" s="2">
        <v>425.29</v>
      </c>
      <c r="EW436" s="2">
        <v>33.700000000000003</v>
      </c>
      <c r="EX436" s="2">
        <v>0</v>
      </c>
      <c r="EY436" s="2">
        <v>0</v>
      </c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>
        <v>0</v>
      </c>
      <c r="FR436" s="2">
        <v>0</v>
      </c>
      <c r="FS436" s="2">
        <v>0</v>
      </c>
      <c r="FT436" s="2"/>
      <c r="FU436" s="2"/>
      <c r="FV436" s="2"/>
      <c r="FW436" s="2"/>
      <c r="FX436" s="2">
        <v>109</v>
      </c>
      <c r="FY436" s="2">
        <v>61</v>
      </c>
      <c r="FZ436" s="2"/>
      <c r="GA436" s="2" t="s">
        <v>3</v>
      </c>
      <c r="GB436" s="2"/>
      <c r="GC436" s="2"/>
      <c r="GD436" s="2">
        <v>1</v>
      </c>
      <c r="GE436" s="2"/>
      <c r="GF436" s="2">
        <v>-94379843</v>
      </c>
      <c r="GG436" s="2">
        <v>2</v>
      </c>
      <c r="GH436" s="2">
        <v>1</v>
      </c>
      <c r="GI436" s="2">
        <v>2</v>
      </c>
      <c r="GJ436" s="2">
        <v>0</v>
      </c>
      <c r="GK436" s="2">
        <v>0</v>
      </c>
      <c r="GL436" s="2">
        <f t="shared" ref="GL436:GL455" si="315">ROUND(IF(AND(BH436=3,BI436=3,FS436&lt;&gt;0),P436,0),2)</f>
        <v>0</v>
      </c>
      <c r="GM436" s="2">
        <f t="shared" ref="GM436:GM455" si="316">ROUND(O436+X436+Y436,2)+GX436</f>
        <v>168.11</v>
      </c>
      <c r="GN436" s="2">
        <f t="shared" ref="GN436:GN455" si="317">IF(OR(BI436=0,BI436=1),GM436-GX436,0)</f>
        <v>168.11</v>
      </c>
      <c r="GO436" s="2">
        <f t="shared" ref="GO436:GO455" si="318">IF(BI436=2,GM436-GX436,0)</f>
        <v>0</v>
      </c>
      <c r="GP436" s="2">
        <f t="shared" ref="GP436:GP455" si="319">IF(BI436=4,GM436-GX436,0)</f>
        <v>0</v>
      </c>
      <c r="GQ436" s="2"/>
      <c r="GR436" s="2">
        <v>0</v>
      </c>
      <c r="GS436" s="2">
        <v>3</v>
      </c>
      <c r="GT436" s="2">
        <v>0</v>
      </c>
      <c r="GU436" s="2" t="s">
        <v>3</v>
      </c>
      <c r="GV436" s="2">
        <f t="shared" ref="GV436:GV455" si="320">ROUND((GT436),6)</f>
        <v>0</v>
      </c>
      <c r="GW436" s="2">
        <v>1</v>
      </c>
      <c r="GX436" s="2">
        <f t="shared" ref="GX436:GX455" si="321">ROUND(HC436*I436,2)</f>
        <v>0</v>
      </c>
      <c r="GY436" s="2"/>
      <c r="GZ436" s="2"/>
      <c r="HA436" s="2">
        <v>0</v>
      </c>
      <c r="HB436" s="2">
        <v>0</v>
      </c>
      <c r="HC436" s="2">
        <f t="shared" ref="HC436:HC455" si="322">GV436*GW436</f>
        <v>0</v>
      </c>
      <c r="HD436" s="2"/>
      <c r="HE436" s="2" t="s">
        <v>3</v>
      </c>
      <c r="HF436" s="2" t="s">
        <v>3</v>
      </c>
      <c r="HG436" s="2"/>
      <c r="HH436" s="2"/>
      <c r="HI436" s="2"/>
      <c r="HJ436" s="2"/>
      <c r="HK436" s="2"/>
      <c r="HL436" s="2"/>
      <c r="HM436" s="2" t="s">
        <v>3</v>
      </c>
      <c r="HN436" s="2" t="s">
        <v>3</v>
      </c>
      <c r="HO436" s="2" t="s">
        <v>3</v>
      </c>
      <c r="HP436" s="2" t="s">
        <v>3</v>
      </c>
      <c r="HQ436" s="2" t="s">
        <v>3</v>
      </c>
      <c r="HR436" s="2"/>
      <c r="HS436" s="2">
        <v>0</v>
      </c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>
        <v>0</v>
      </c>
      <c r="IL436" s="2"/>
      <c r="IM436" s="2"/>
      <c r="IN436" s="2"/>
      <c r="IO436" s="2"/>
      <c r="IP436" s="2"/>
      <c r="IQ436" s="2"/>
      <c r="IR436" s="2"/>
      <c r="IS436" s="2"/>
      <c r="IT436" s="2"/>
      <c r="IU436" s="2"/>
    </row>
    <row r="437" spans="1:255" x14ac:dyDescent="0.2">
      <c r="A437">
        <v>17</v>
      </c>
      <c r="B437">
        <v>1</v>
      </c>
      <c r="C437">
        <f>ROW(SmtRes!A352)</f>
        <v>352</v>
      </c>
      <c r="D437">
        <f>ROW(EtalonRes!A354)</f>
        <v>354</v>
      </c>
      <c r="E437" t="s">
        <v>277</v>
      </c>
      <c r="F437" t="s">
        <v>141</v>
      </c>
      <c r="G437" t="s">
        <v>142</v>
      </c>
      <c r="H437" t="s">
        <v>143</v>
      </c>
      <c r="I437">
        <f>ROUND(ROUND(10/100,4),9)</f>
        <v>0.1</v>
      </c>
      <c r="J437">
        <v>0</v>
      </c>
      <c r="K437">
        <f>ROUND(ROUND(10/100,4),9)</f>
        <v>0.1</v>
      </c>
      <c r="O437">
        <f t="shared" si="291"/>
        <v>3292.74</v>
      </c>
      <c r="P437">
        <f t="shared" si="292"/>
        <v>28.57</v>
      </c>
      <c r="Q437">
        <f>(ROUND((ROUND(((((ET437*1.25)*1.1))*AV437*I437),2)*BB437),2)+ROUND((ROUND(((AE437-(((EU437*1.25)*1.1)))*AV437*I437),2)*BS437),2))</f>
        <v>107.74</v>
      </c>
      <c r="R437">
        <f t="shared" si="293"/>
        <v>48.94</v>
      </c>
      <c r="S437">
        <f t="shared" si="294"/>
        <v>3156.43</v>
      </c>
      <c r="T437">
        <f t="shared" si="295"/>
        <v>0</v>
      </c>
      <c r="U437">
        <f t="shared" si="296"/>
        <v>4.5486743500000006</v>
      </c>
      <c r="V437">
        <f t="shared" si="297"/>
        <v>0</v>
      </c>
      <c r="W437">
        <f t="shared" si="298"/>
        <v>0</v>
      </c>
      <c r="X437">
        <f t="shared" si="299"/>
        <v>3493.85</v>
      </c>
      <c r="Y437">
        <f t="shared" si="300"/>
        <v>1955.28</v>
      </c>
      <c r="AA437">
        <v>59209200</v>
      </c>
      <c r="AB437">
        <f t="shared" si="301"/>
        <v>649.69560000000001</v>
      </c>
      <c r="AC437">
        <f t="shared" si="302"/>
        <v>46.02</v>
      </c>
      <c r="AD437">
        <f>ROUND((((((ET437*1.25)*1.1))-(((EU437*1.25)*1.1)))+AE437),6)</f>
        <v>65.683750000000003</v>
      </c>
      <c r="AE437">
        <f>ROUND((((EU437*1.25)*1.1)),6)</f>
        <v>8.3324999999999996</v>
      </c>
      <c r="AF437">
        <f>ROUND((((EV437*1.15)*1.1)),6)</f>
        <v>537.99185</v>
      </c>
      <c r="AG437">
        <f t="shared" si="303"/>
        <v>0</v>
      </c>
      <c r="AH437">
        <f>(((EW437*1.15)*1.1))</f>
        <v>42.630500000000005</v>
      </c>
      <c r="AI437">
        <f>(((EX437*1.25)*1.1))</f>
        <v>0</v>
      </c>
      <c r="AJ437">
        <f t="shared" si="304"/>
        <v>0</v>
      </c>
      <c r="AK437">
        <v>519.08000000000004</v>
      </c>
      <c r="AL437">
        <v>46.02</v>
      </c>
      <c r="AM437">
        <v>47.77</v>
      </c>
      <c r="AN437">
        <v>6.06</v>
      </c>
      <c r="AO437">
        <v>425.29</v>
      </c>
      <c r="AP437">
        <v>0</v>
      </c>
      <c r="AQ437">
        <v>33.700000000000003</v>
      </c>
      <c r="AR437">
        <v>0</v>
      </c>
      <c r="AS437">
        <v>0</v>
      </c>
      <c r="AT437">
        <v>109</v>
      </c>
      <c r="AU437">
        <v>61</v>
      </c>
      <c r="AV437">
        <v>1.0669999999999999</v>
      </c>
      <c r="AW437">
        <v>1</v>
      </c>
      <c r="AZ437">
        <v>1</v>
      </c>
      <c r="BA437">
        <v>54.99</v>
      </c>
      <c r="BB437">
        <v>15.37</v>
      </c>
      <c r="BC437">
        <v>6.21</v>
      </c>
      <c r="BD437" t="s">
        <v>3</v>
      </c>
      <c r="BE437" t="s">
        <v>3</v>
      </c>
      <c r="BF437" t="s">
        <v>3</v>
      </c>
      <c r="BG437" t="s">
        <v>3</v>
      </c>
      <c r="BH437">
        <v>0</v>
      </c>
      <c r="BI437">
        <v>1</v>
      </c>
      <c r="BJ437" t="s">
        <v>144</v>
      </c>
      <c r="BM437">
        <v>21</v>
      </c>
      <c r="BN437">
        <v>58807811</v>
      </c>
      <c r="BO437" t="s">
        <v>141</v>
      </c>
      <c r="BP437">
        <v>1</v>
      </c>
      <c r="BQ437">
        <v>30</v>
      </c>
      <c r="BR437">
        <v>0</v>
      </c>
      <c r="BS437">
        <v>54.99</v>
      </c>
      <c r="BT437">
        <v>1</v>
      </c>
      <c r="BU437">
        <v>1</v>
      </c>
      <c r="BV437">
        <v>1</v>
      </c>
      <c r="BW437">
        <v>1</v>
      </c>
      <c r="BX437">
        <v>1</v>
      </c>
      <c r="BY437" t="s">
        <v>3</v>
      </c>
      <c r="BZ437">
        <v>109</v>
      </c>
      <c r="CA437">
        <v>61</v>
      </c>
      <c r="CB437" t="s">
        <v>3</v>
      </c>
      <c r="CE437">
        <v>30</v>
      </c>
      <c r="CF437">
        <v>0</v>
      </c>
      <c r="CG437">
        <v>0</v>
      </c>
      <c r="CM437">
        <v>0</v>
      </c>
      <c r="CN437" t="s">
        <v>865</v>
      </c>
      <c r="CO437">
        <v>0</v>
      </c>
      <c r="CP437">
        <f t="shared" si="305"/>
        <v>3292.74</v>
      </c>
      <c r="CQ437">
        <f t="shared" si="306"/>
        <v>285.77999999999997</v>
      </c>
      <c r="CR437">
        <f>(ROUND((ROUND(((((ET437*1.25)*1.1))*AV437*1),2)*BB437),2)+ROUND((ROUND(((AE437-(((EU437*1.25)*1.1)))*AV437*1),2)*BS437),2))</f>
        <v>1077.1300000000001</v>
      </c>
      <c r="CS437">
        <f t="shared" si="307"/>
        <v>488.86</v>
      </c>
      <c r="CT437">
        <f t="shared" si="308"/>
        <v>31566.46</v>
      </c>
      <c r="CU437">
        <f t="shared" si="309"/>
        <v>0</v>
      </c>
      <c r="CV437">
        <f t="shared" si="310"/>
        <v>45.486743500000003</v>
      </c>
      <c r="CW437">
        <f t="shared" si="311"/>
        <v>0</v>
      </c>
      <c r="CX437">
        <f t="shared" si="312"/>
        <v>0</v>
      </c>
      <c r="CY437">
        <f t="shared" si="313"/>
        <v>3493.8533000000002</v>
      </c>
      <c r="CZ437">
        <f t="shared" si="314"/>
        <v>1955.2757000000001</v>
      </c>
      <c r="DB437">
        <v>79</v>
      </c>
      <c r="DC437" t="s">
        <v>3</v>
      </c>
      <c r="DD437" t="s">
        <v>3</v>
      </c>
      <c r="DE437" t="s">
        <v>27</v>
      </c>
      <c r="DF437" t="s">
        <v>27</v>
      </c>
      <c r="DG437" t="s">
        <v>28</v>
      </c>
      <c r="DH437" t="s">
        <v>3</v>
      </c>
      <c r="DI437" t="s">
        <v>28</v>
      </c>
      <c r="DJ437" t="s">
        <v>27</v>
      </c>
      <c r="DK437" t="s">
        <v>3</v>
      </c>
      <c r="DL437" t="s">
        <v>3</v>
      </c>
      <c r="DM437" t="s">
        <v>3</v>
      </c>
      <c r="DN437">
        <v>0</v>
      </c>
      <c r="DO437">
        <v>0</v>
      </c>
      <c r="DP437">
        <v>1</v>
      </c>
      <c r="DQ437">
        <v>1</v>
      </c>
      <c r="DU437">
        <v>1013</v>
      </c>
      <c r="DV437" t="s">
        <v>143</v>
      </c>
      <c r="DW437" t="s">
        <v>143</v>
      </c>
      <c r="DX437">
        <v>1</v>
      </c>
      <c r="DZ437" t="s">
        <v>3</v>
      </c>
      <c r="EA437" t="s">
        <v>3</v>
      </c>
      <c r="EB437" t="s">
        <v>3</v>
      </c>
      <c r="EC437" t="s">
        <v>3</v>
      </c>
      <c r="EE437">
        <v>58807897</v>
      </c>
      <c r="EF437">
        <v>30</v>
      </c>
      <c r="EG437" t="s">
        <v>29</v>
      </c>
      <c r="EH437">
        <v>0</v>
      </c>
      <c r="EI437" t="s">
        <v>3</v>
      </c>
      <c r="EJ437">
        <v>1</v>
      </c>
      <c r="EK437">
        <v>21</v>
      </c>
      <c r="EL437" t="s">
        <v>30</v>
      </c>
      <c r="EM437" t="s">
        <v>31</v>
      </c>
      <c r="EO437" t="s">
        <v>32</v>
      </c>
      <c r="EQ437">
        <v>0</v>
      </c>
      <c r="ER437">
        <v>519.08000000000004</v>
      </c>
      <c r="ES437">
        <v>46.02</v>
      </c>
      <c r="ET437">
        <v>47.77</v>
      </c>
      <c r="EU437">
        <v>6.06</v>
      </c>
      <c r="EV437">
        <v>425.29</v>
      </c>
      <c r="EW437">
        <v>33.700000000000003</v>
      </c>
      <c r="EX437">
        <v>0</v>
      </c>
      <c r="EY437">
        <v>0</v>
      </c>
      <c r="FQ437">
        <v>0</v>
      </c>
      <c r="FR437">
        <v>0</v>
      </c>
      <c r="FS437">
        <v>0</v>
      </c>
      <c r="FX437">
        <v>109</v>
      </c>
      <c r="FY437">
        <v>61</v>
      </c>
      <c r="GA437" t="s">
        <v>3</v>
      </c>
      <c r="GD437">
        <v>1</v>
      </c>
      <c r="GF437">
        <v>-94379843</v>
      </c>
      <c r="GG437">
        <v>2</v>
      </c>
      <c r="GH437">
        <v>1</v>
      </c>
      <c r="GI437">
        <v>2</v>
      </c>
      <c r="GJ437">
        <v>0</v>
      </c>
      <c r="GK437">
        <v>0</v>
      </c>
      <c r="GL437">
        <f t="shared" si="315"/>
        <v>0</v>
      </c>
      <c r="GM437">
        <f t="shared" si="316"/>
        <v>8741.8700000000008</v>
      </c>
      <c r="GN437">
        <f t="shared" si="317"/>
        <v>8741.8700000000008</v>
      </c>
      <c r="GO437">
        <f t="shared" si="318"/>
        <v>0</v>
      </c>
      <c r="GP437">
        <f t="shared" si="319"/>
        <v>0</v>
      </c>
      <c r="GR437">
        <v>0</v>
      </c>
      <c r="GS437">
        <v>3</v>
      </c>
      <c r="GT437">
        <v>0</v>
      </c>
      <c r="GU437" t="s">
        <v>3</v>
      </c>
      <c r="GV437">
        <f t="shared" si="320"/>
        <v>0</v>
      </c>
      <c r="GW437">
        <v>1</v>
      </c>
      <c r="GX437">
        <f t="shared" si="321"/>
        <v>0</v>
      </c>
      <c r="HA437">
        <v>0</v>
      </c>
      <c r="HB437">
        <v>0</v>
      </c>
      <c r="HC437">
        <f t="shared" si="322"/>
        <v>0</v>
      </c>
      <c r="HE437" t="s">
        <v>3</v>
      </c>
      <c r="HF437" t="s">
        <v>3</v>
      </c>
      <c r="HM437" t="s">
        <v>3</v>
      </c>
      <c r="HN437" t="s">
        <v>3</v>
      </c>
      <c r="HO437" t="s">
        <v>3</v>
      </c>
      <c r="HP437" t="s">
        <v>3</v>
      </c>
      <c r="HQ437" t="s">
        <v>3</v>
      </c>
      <c r="HS437">
        <v>0</v>
      </c>
      <c r="IK437">
        <v>0</v>
      </c>
    </row>
    <row r="438" spans="1:255" x14ac:dyDescent="0.2">
      <c r="A438" s="2">
        <v>18</v>
      </c>
      <c r="B438" s="2">
        <v>1</v>
      </c>
      <c r="C438" s="2">
        <v>336</v>
      </c>
      <c r="D438" s="2"/>
      <c r="E438" s="2" t="s">
        <v>278</v>
      </c>
      <c r="F438" s="2" t="s">
        <v>146</v>
      </c>
      <c r="G438" s="2" t="s">
        <v>147</v>
      </c>
      <c r="H438" s="2" t="s">
        <v>49</v>
      </c>
      <c r="I438" s="2">
        <f>I436*J438</f>
        <v>4</v>
      </c>
      <c r="J438" s="2">
        <v>40</v>
      </c>
      <c r="K438" s="2">
        <v>40</v>
      </c>
      <c r="L438" s="2"/>
      <c r="M438" s="2"/>
      <c r="N438" s="2"/>
      <c r="O438" s="2">
        <f t="shared" si="291"/>
        <v>78.44</v>
      </c>
      <c r="P438" s="2">
        <f t="shared" si="292"/>
        <v>78.44</v>
      </c>
      <c r="Q438" s="2">
        <f t="shared" ref="Q438:Q445" si="323">(ROUND((ROUND(((ET438)*AV438*I438),2)*BB438),2)+ROUND((ROUND(((AE438-(EU438))*AV438*I438),2)*BS438),2))</f>
        <v>0</v>
      </c>
      <c r="R438" s="2">
        <f t="shared" si="293"/>
        <v>0</v>
      </c>
      <c r="S438" s="2">
        <f t="shared" si="294"/>
        <v>0</v>
      </c>
      <c r="T438" s="2">
        <f t="shared" si="295"/>
        <v>0</v>
      </c>
      <c r="U438" s="2">
        <f t="shared" si="296"/>
        <v>0</v>
      </c>
      <c r="V438" s="2">
        <f t="shared" si="297"/>
        <v>0</v>
      </c>
      <c r="W438" s="2">
        <f t="shared" si="298"/>
        <v>0</v>
      </c>
      <c r="X438" s="2">
        <f t="shared" si="299"/>
        <v>0</v>
      </c>
      <c r="Y438" s="2">
        <f t="shared" si="300"/>
        <v>0</v>
      </c>
      <c r="Z438" s="2"/>
      <c r="AA438" s="2">
        <v>59209203</v>
      </c>
      <c r="AB438" s="2">
        <f t="shared" si="301"/>
        <v>19.61</v>
      </c>
      <c r="AC438" s="2">
        <f t="shared" si="302"/>
        <v>19.61</v>
      </c>
      <c r="AD438" s="2">
        <f t="shared" ref="AD438:AD445" si="324">ROUND((((ET438)-(EU438))+AE438),6)</f>
        <v>0</v>
      </c>
      <c r="AE438" s="2">
        <f t="shared" ref="AE438:AF445" si="325">ROUND((EU438),6)</f>
        <v>0</v>
      </c>
      <c r="AF438" s="2">
        <f t="shared" si="325"/>
        <v>0</v>
      </c>
      <c r="AG438" s="2">
        <f t="shared" si="303"/>
        <v>0</v>
      </c>
      <c r="AH438" s="2">
        <f t="shared" ref="AH438:AI445" si="326">(EW438)</f>
        <v>0</v>
      </c>
      <c r="AI438" s="2">
        <f t="shared" si="326"/>
        <v>0</v>
      </c>
      <c r="AJ438" s="2">
        <f t="shared" si="304"/>
        <v>0</v>
      </c>
      <c r="AK438" s="2">
        <v>19.61</v>
      </c>
      <c r="AL438" s="2">
        <v>19.61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109</v>
      </c>
      <c r="AU438" s="2">
        <v>61</v>
      </c>
      <c r="AV438" s="2">
        <v>1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3</v>
      </c>
      <c r="BI438" s="2">
        <v>1</v>
      </c>
      <c r="BJ438" s="2" t="s">
        <v>148</v>
      </c>
      <c r="BK438" s="2"/>
      <c r="BL438" s="2"/>
      <c r="BM438" s="2">
        <v>21</v>
      </c>
      <c r="BN438" s="2">
        <v>58807811</v>
      </c>
      <c r="BO438" s="2" t="s">
        <v>3</v>
      </c>
      <c r="BP438" s="2">
        <v>0</v>
      </c>
      <c r="BQ438" s="2">
        <v>30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109</v>
      </c>
      <c r="CA438" s="2">
        <v>61</v>
      </c>
      <c r="CB438" s="2" t="s">
        <v>3</v>
      </c>
      <c r="CC438" s="2"/>
      <c r="CD438" s="2"/>
      <c r="CE438" s="2">
        <v>30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3</v>
      </c>
      <c r="CO438" s="2">
        <v>0</v>
      </c>
      <c r="CP438" s="2">
        <f t="shared" si="305"/>
        <v>78.44</v>
      </c>
      <c r="CQ438" s="2">
        <f t="shared" si="306"/>
        <v>19.61</v>
      </c>
      <c r="CR438" s="2">
        <f t="shared" ref="CR438:CR445" si="327">(ROUND((ROUND(((ET438)*AV438*1),2)*BB438),2)+ROUND((ROUND(((AE438-(EU438))*AV438*1),2)*BS438),2))</f>
        <v>0</v>
      </c>
      <c r="CS438" s="2">
        <f t="shared" si="307"/>
        <v>0</v>
      </c>
      <c r="CT438" s="2">
        <f t="shared" si="308"/>
        <v>0</v>
      </c>
      <c r="CU438" s="2">
        <f t="shared" si="309"/>
        <v>0</v>
      </c>
      <c r="CV438" s="2">
        <f t="shared" si="310"/>
        <v>0</v>
      </c>
      <c r="CW438" s="2">
        <f t="shared" si="311"/>
        <v>0</v>
      </c>
      <c r="CX438" s="2">
        <f t="shared" si="312"/>
        <v>0</v>
      </c>
      <c r="CY438" s="2">
        <f t="shared" si="313"/>
        <v>0</v>
      </c>
      <c r="CZ438" s="2">
        <f t="shared" si="314"/>
        <v>0</v>
      </c>
      <c r="DA438" s="2"/>
      <c r="DB438" s="2"/>
      <c r="DC438" s="2" t="s">
        <v>3</v>
      </c>
      <c r="DD438" s="2" t="s">
        <v>3</v>
      </c>
      <c r="DE438" s="2" t="s">
        <v>3</v>
      </c>
      <c r="DF438" s="2" t="s">
        <v>3</v>
      </c>
      <c r="DG438" s="2" t="s">
        <v>3</v>
      </c>
      <c r="DH438" s="2" t="s">
        <v>3</v>
      </c>
      <c r="DI438" s="2" t="s">
        <v>3</v>
      </c>
      <c r="DJ438" s="2" t="s">
        <v>3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1010</v>
      </c>
      <c r="DV438" s="2" t="s">
        <v>49</v>
      </c>
      <c r="DW438" s="2" t="s">
        <v>49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58807897</v>
      </c>
      <c r="EF438" s="2">
        <v>30</v>
      </c>
      <c r="EG438" s="2" t="s">
        <v>29</v>
      </c>
      <c r="EH438" s="2">
        <v>0</v>
      </c>
      <c r="EI438" s="2" t="s">
        <v>3</v>
      </c>
      <c r="EJ438" s="2">
        <v>1</v>
      </c>
      <c r="EK438" s="2">
        <v>21</v>
      </c>
      <c r="EL438" s="2" t="s">
        <v>30</v>
      </c>
      <c r="EM438" s="2" t="s">
        <v>31</v>
      </c>
      <c r="EN438" s="2"/>
      <c r="EO438" s="2" t="s">
        <v>3</v>
      </c>
      <c r="EP438" s="2"/>
      <c r="EQ438" s="2">
        <v>0</v>
      </c>
      <c r="ER438" s="2">
        <v>19.61</v>
      </c>
      <c r="ES438" s="2">
        <v>19.61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v>0</v>
      </c>
      <c r="FS438" s="2">
        <v>0</v>
      </c>
      <c r="FT438" s="2"/>
      <c r="FU438" s="2"/>
      <c r="FV438" s="2"/>
      <c r="FW438" s="2"/>
      <c r="FX438" s="2">
        <v>109</v>
      </c>
      <c r="FY438" s="2">
        <v>61</v>
      </c>
      <c r="FZ438" s="2"/>
      <c r="GA438" s="2" t="s">
        <v>3</v>
      </c>
      <c r="GB438" s="2"/>
      <c r="GC438" s="2"/>
      <c r="GD438" s="2">
        <v>1</v>
      </c>
      <c r="GE438" s="2"/>
      <c r="GF438" s="2">
        <v>793962712</v>
      </c>
      <c r="GG438" s="2">
        <v>2</v>
      </c>
      <c r="GH438" s="2">
        <v>1</v>
      </c>
      <c r="GI438" s="2">
        <v>-2</v>
      </c>
      <c r="GJ438" s="2">
        <v>0</v>
      </c>
      <c r="GK438" s="2">
        <v>0</v>
      </c>
      <c r="GL438" s="2">
        <f t="shared" si="315"/>
        <v>0</v>
      </c>
      <c r="GM438" s="2">
        <f t="shared" si="316"/>
        <v>78.44</v>
      </c>
      <c r="GN438" s="2">
        <f t="shared" si="317"/>
        <v>78.44</v>
      </c>
      <c r="GO438" s="2">
        <f t="shared" si="318"/>
        <v>0</v>
      </c>
      <c r="GP438" s="2">
        <f t="shared" si="319"/>
        <v>0</v>
      </c>
      <c r="GQ438" s="2"/>
      <c r="GR438" s="2">
        <v>0</v>
      </c>
      <c r="GS438" s="2">
        <v>3</v>
      </c>
      <c r="GT438" s="2">
        <v>0</v>
      </c>
      <c r="GU438" s="2" t="s">
        <v>3</v>
      </c>
      <c r="GV438" s="2">
        <f t="shared" si="320"/>
        <v>0</v>
      </c>
      <c r="GW438" s="2">
        <v>1</v>
      </c>
      <c r="GX438" s="2">
        <f t="shared" si="321"/>
        <v>0</v>
      </c>
      <c r="GY438" s="2"/>
      <c r="GZ438" s="2"/>
      <c r="HA438" s="2">
        <v>0</v>
      </c>
      <c r="HB438" s="2">
        <v>0</v>
      </c>
      <c r="HC438" s="2">
        <f t="shared" si="322"/>
        <v>0</v>
      </c>
      <c r="HD438" s="2"/>
      <c r="HE438" s="2" t="s">
        <v>3</v>
      </c>
      <c r="HF438" s="2" t="s">
        <v>3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">
      <c r="A439">
        <v>18</v>
      </c>
      <c r="B439">
        <v>1</v>
      </c>
      <c r="C439">
        <v>351</v>
      </c>
      <c r="E439" t="s">
        <v>278</v>
      </c>
      <c r="F439" t="s">
        <v>146</v>
      </c>
      <c r="G439" t="s">
        <v>147</v>
      </c>
      <c r="H439" t="s">
        <v>49</v>
      </c>
      <c r="I439">
        <f>I437*J439</f>
        <v>4</v>
      </c>
      <c r="J439">
        <v>40</v>
      </c>
      <c r="K439">
        <v>40</v>
      </c>
      <c r="O439">
        <f t="shared" si="291"/>
        <v>78.44</v>
      </c>
      <c r="P439">
        <f t="shared" si="292"/>
        <v>78.44</v>
      </c>
      <c r="Q439">
        <f t="shared" si="323"/>
        <v>0</v>
      </c>
      <c r="R439">
        <f t="shared" si="293"/>
        <v>0</v>
      </c>
      <c r="S439">
        <f t="shared" si="294"/>
        <v>0</v>
      </c>
      <c r="T439">
        <f t="shared" si="295"/>
        <v>0</v>
      </c>
      <c r="U439">
        <f t="shared" si="296"/>
        <v>0</v>
      </c>
      <c r="V439">
        <f t="shared" si="297"/>
        <v>0</v>
      </c>
      <c r="W439">
        <f t="shared" si="298"/>
        <v>0</v>
      </c>
      <c r="X439">
        <f t="shared" si="299"/>
        <v>0</v>
      </c>
      <c r="Y439">
        <f t="shared" si="300"/>
        <v>0</v>
      </c>
      <c r="AA439">
        <v>59209200</v>
      </c>
      <c r="AB439">
        <f t="shared" si="301"/>
        <v>19.61</v>
      </c>
      <c r="AC439">
        <f t="shared" si="302"/>
        <v>19.61</v>
      </c>
      <c r="AD439">
        <f t="shared" si="324"/>
        <v>0</v>
      </c>
      <c r="AE439">
        <f t="shared" si="325"/>
        <v>0</v>
      </c>
      <c r="AF439">
        <f t="shared" si="325"/>
        <v>0</v>
      </c>
      <c r="AG439">
        <f t="shared" si="303"/>
        <v>0</v>
      </c>
      <c r="AH439">
        <f t="shared" si="326"/>
        <v>0</v>
      </c>
      <c r="AI439">
        <f t="shared" si="326"/>
        <v>0</v>
      </c>
      <c r="AJ439">
        <f t="shared" si="304"/>
        <v>0</v>
      </c>
      <c r="AK439">
        <v>19.61</v>
      </c>
      <c r="AL439">
        <v>19.61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109</v>
      </c>
      <c r="AU439">
        <v>61</v>
      </c>
      <c r="AV439">
        <v>1</v>
      </c>
      <c r="AW439">
        <v>1</v>
      </c>
      <c r="AZ439">
        <v>1</v>
      </c>
      <c r="BA439">
        <v>1</v>
      </c>
      <c r="BB439">
        <v>1</v>
      </c>
      <c r="BC439">
        <v>1</v>
      </c>
      <c r="BD439" t="s">
        <v>3</v>
      </c>
      <c r="BE439" t="s">
        <v>3</v>
      </c>
      <c r="BF439" t="s">
        <v>3</v>
      </c>
      <c r="BG439" t="s">
        <v>3</v>
      </c>
      <c r="BH439">
        <v>3</v>
      </c>
      <c r="BI439">
        <v>1</v>
      </c>
      <c r="BJ439" t="s">
        <v>148</v>
      </c>
      <c r="BM439">
        <v>21</v>
      </c>
      <c r="BN439">
        <v>58807811</v>
      </c>
      <c r="BO439" t="s">
        <v>146</v>
      </c>
      <c r="BP439">
        <v>1</v>
      </c>
      <c r="BQ439">
        <v>30</v>
      </c>
      <c r="BR439">
        <v>0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 t="s">
        <v>3</v>
      </c>
      <c r="BZ439">
        <v>109</v>
      </c>
      <c r="CA439">
        <v>61</v>
      </c>
      <c r="CB439" t="s">
        <v>3</v>
      </c>
      <c r="CE439">
        <v>30</v>
      </c>
      <c r="CF439">
        <v>0</v>
      </c>
      <c r="CG439">
        <v>0</v>
      </c>
      <c r="CM439">
        <v>0</v>
      </c>
      <c r="CN439" t="s">
        <v>3</v>
      </c>
      <c r="CO439">
        <v>0</v>
      </c>
      <c r="CP439">
        <f t="shared" si="305"/>
        <v>78.44</v>
      </c>
      <c r="CQ439">
        <f t="shared" si="306"/>
        <v>19.61</v>
      </c>
      <c r="CR439">
        <f t="shared" si="327"/>
        <v>0</v>
      </c>
      <c r="CS439">
        <f t="shared" si="307"/>
        <v>0</v>
      </c>
      <c r="CT439">
        <f t="shared" si="308"/>
        <v>0</v>
      </c>
      <c r="CU439">
        <f t="shared" si="309"/>
        <v>0</v>
      </c>
      <c r="CV439">
        <f t="shared" si="310"/>
        <v>0</v>
      </c>
      <c r="CW439">
        <f t="shared" si="311"/>
        <v>0</v>
      </c>
      <c r="CX439">
        <f t="shared" si="312"/>
        <v>0</v>
      </c>
      <c r="CY439">
        <f t="shared" si="313"/>
        <v>0</v>
      </c>
      <c r="CZ439">
        <f t="shared" si="314"/>
        <v>0</v>
      </c>
      <c r="DC439" t="s">
        <v>3</v>
      </c>
      <c r="DD439" t="s">
        <v>3</v>
      </c>
      <c r="DE439" t="s">
        <v>3</v>
      </c>
      <c r="DF439" t="s">
        <v>3</v>
      </c>
      <c r="DG439" t="s">
        <v>3</v>
      </c>
      <c r="DH439" t="s">
        <v>3</v>
      </c>
      <c r="DI439" t="s">
        <v>3</v>
      </c>
      <c r="DJ439" t="s">
        <v>3</v>
      </c>
      <c r="DK439" t="s">
        <v>3</v>
      </c>
      <c r="DL439" t="s">
        <v>3</v>
      </c>
      <c r="DM439" t="s">
        <v>3</v>
      </c>
      <c r="DN439">
        <v>0</v>
      </c>
      <c r="DO439">
        <v>0</v>
      </c>
      <c r="DP439">
        <v>1</v>
      </c>
      <c r="DQ439">
        <v>1</v>
      </c>
      <c r="DU439">
        <v>1010</v>
      </c>
      <c r="DV439" t="s">
        <v>49</v>
      </c>
      <c r="DW439" t="s">
        <v>49</v>
      </c>
      <c r="DX439">
        <v>1</v>
      </c>
      <c r="DZ439" t="s">
        <v>3</v>
      </c>
      <c r="EA439" t="s">
        <v>3</v>
      </c>
      <c r="EB439" t="s">
        <v>3</v>
      </c>
      <c r="EC439" t="s">
        <v>3</v>
      </c>
      <c r="EE439">
        <v>58807897</v>
      </c>
      <c r="EF439">
        <v>30</v>
      </c>
      <c r="EG439" t="s">
        <v>29</v>
      </c>
      <c r="EH439">
        <v>0</v>
      </c>
      <c r="EI439" t="s">
        <v>3</v>
      </c>
      <c r="EJ439">
        <v>1</v>
      </c>
      <c r="EK439">
        <v>21</v>
      </c>
      <c r="EL439" t="s">
        <v>30</v>
      </c>
      <c r="EM439" t="s">
        <v>31</v>
      </c>
      <c r="EO439" t="s">
        <v>3</v>
      </c>
      <c r="EQ439">
        <v>0</v>
      </c>
      <c r="ER439">
        <v>19.61</v>
      </c>
      <c r="ES439">
        <v>19.61</v>
      </c>
      <c r="ET439">
        <v>0</v>
      </c>
      <c r="EU439">
        <v>0</v>
      </c>
      <c r="EV439">
        <v>0</v>
      </c>
      <c r="EW439">
        <v>0</v>
      </c>
      <c r="EX439">
        <v>0</v>
      </c>
      <c r="FQ439">
        <v>0</v>
      </c>
      <c r="FR439">
        <v>0</v>
      </c>
      <c r="FS439">
        <v>0</v>
      </c>
      <c r="FX439">
        <v>109</v>
      </c>
      <c r="FY439">
        <v>61</v>
      </c>
      <c r="GA439" t="s">
        <v>3</v>
      </c>
      <c r="GD439">
        <v>1</v>
      </c>
      <c r="GF439">
        <v>793962712</v>
      </c>
      <c r="GG439">
        <v>2</v>
      </c>
      <c r="GH439">
        <v>1</v>
      </c>
      <c r="GI439">
        <v>2</v>
      </c>
      <c r="GJ439">
        <v>0</v>
      </c>
      <c r="GK439">
        <v>0</v>
      </c>
      <c r="GL439">
        <f t="shared" si="315"/>
        <v>0</v>
      </c>
      <c r="GM439">
        <f t="shared" si="316"/>
        <v>78.44</v>
      </c>
      <c r="GN439">
        <f t="shared" si="317"/>
        <v>78.44</v>
      </c>
      <c r="GO439">
        <f t="shared" si="318"/>
        <v>0</v>
      </c>
      <c r="GP439">
        <f t="shared" si="319"/>
        <v>0</v>
      </c>
      <c r="GR439">
        <v>0</v>
      </c>
      <c r="GS439">
        <v>3</v>
      </c>
      <c r="GT439">
        <v>0</v>
      </c>
      <c r="GU439" t="s">
        <v>3</v>
      </c>
      <c r="GV439">
        <f t="shared" si="320"/>
        <v>0</v>
      </c>
      <c r="GW439">
        <v>1</v>
      </c>
      <c r="GX439">
        <f t="shared" si="321"/>
        <v>0</v>
      </c>
      <c r="HA439">
        <v>0</v>
      </c>
      <c r="HB439">
        <v>0</v>
      </c>
      <c r="HC439">
        <f t="shared" si="322"/>
        <v>0</v>
      </c>
      <c r="HE439" t="s">
        <v>3</v>
      </c>
      <c r="HF439" t="s">
        <v>3</v>
      </c>
      <c r="HM439" t="s">
        <v>3</v>
      </c>
      <c r="HN439" t="s">
        <v>3</v>
      </c>
      <c r="HO439" t="s">
        <v>3</v>
      </c>
      <c r="HP439" t="s">
        <v>3</v>
      </c>
      <c r="HQ439" t="s">
        <v>3</v>
      </c>
      <c r="HS439">
        <v>0</v>
      </c>
      <c r="IK439">
        <v>0</v>
      </c>
    </row>
    <row r="440" spans="1:255" x14ac:dyDescent="0.2">
      <c r="A440" s="2">
        <v>18</v>
      </c>
      <c r="B440" s="2">
        <v>1</v>
      </c>
      <c r="C440" s="2">
        <v>337</v>
      </c>
      <c r="D440" s="2"/>
      <c r="E440" s="2" t="s">
        <v>279</v>
      </c>
      <c r="F440" s="2" t="s">
        <v>194</v>
      </c>
      <c r="G440" s="2" t="s">
        <v>195</v>
      </c>
      <c r="H440" s="2" t="s">
        <v>49</v>
      </c>
      <c r="I440" s="2">
        <f>I436*J440</f>
        <v>1</v>
      </c>
      <c r="J440" s="2">
        <v>10</v>
      </c>
      <c r="K440" s="2">
        <v>10</v>
      </c>
      <c r="L440" s="2"/>
      <c r="M440" s="2"/>
      <c r="N440" s="2"/>
      <c r="O440" s="2">
        <f t="shared" si="291"/>
        <v>139.83000000000001</v>
      </c>
      <c r="P440" s="2">
        <f t="shared" si="292"/>
        <v>139.83000000000001</v>
      </c>
      <c r="Q440" s="2">
        <f t="shared" si="323"/>
        <v>0</v>
      </c>
      <c r="R440" s="2">
        <f t="shared" si="293"/>
        <v>0</v>
      </c>
      <c r="S440" s="2">
        <f t="shared" si="294"/>
        <v>0</v>
      </c>
      <c r="T440" s="2">
        <f t="shared" si="295"/>
        <v>0</v>
      </c>
      <c r="U440" s="2">
        <f t="shared" si="296"/>
        <v>0</v>
      </c>
      <c r="V440" s="2">
        <f t="shared" si="297"/>
        <v>0</v>
      </c>
      <c r="W440" s="2">
        <f t="shared" si="298"/>
        <v>0</v>
      </c>
      <c r="X440" s="2">
        <f t="shared" si="299"/>
        <v>0</v>
      </c>
      <c r="Y440" s="2">
        <f t="shared" si="300"/>
        <v>0</v>
      </c>
      <c r="Z440" s="2"/>
      <c r="AA440" s="2">
        <v>59209203</v>
      </c>
      <c r="AB440" s="2">
        <f t="shared" si="301"/>
        <v>139.83000000000001</v>
      </c>
      <c r="AC440" s="2">
        <f t="shared" si="302"/>
        <v>139.83000000000001</v>
      </c>
      <c r="AD440" s="2">
        <f t="shared" si="324"/>
        <v>0</v>
      </c>
      <c r="AE440" s="2">
        <f t="shared" si="325"/>
        <v>0</v>
      </c>
      <c r="AF440" s="2">
        <f t="shared" si="325"/>
        <v>0</v>
      </c>
      <c r="AG440" s="2">
        <f t="shared" si="303"/>
        <v>0</v>
      </c>
      <c r="AH440" s="2">
        <f t="shared" si="326"/>
        <v>0</v>
      </c>
      <c r="AI440" s="2">
        <f t="shared" si="326"/>
        <v>0</v>
      </c>
      <c r="AJ440" s="2">
        <f t="shared" si="304"/>
        <v>0</v>
      </c>
      <c r="AK440" s="2">
        <v>139.83000000000001</v>
      </c>
      <c r="AL440" s="2">
        <v>139.83000000000001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109</v>
      </c>
      <c r="AU440" s="2">
        <v>61</v>
      </c>
      <c r="AV440" s="2">
        <v>1</v>
      </c>
      <c r="AW440" s="2">
        <v>1</v>
      </c>
      <c r="AX440" s="2"/>
      <c r="AY440" s="2"/>
      <c r="AZ440" s="2">
        <v>1</v>
      </c>
      <c r="BA440" s="2">
        <v>1</v>
      </c>
      <c r="BB440" s="2">
        <v>1</v>
      </c>
      <c r="BC440" s="2">
        <v>1</v>
      </c>
      <c r="BD440" s="2" t="s">
        <v>3</v>
      </c>
      <c r="BE440" s="2" t="s">
        <v>3</v>
      </c>
      <c r="BF440" s="2" t="s">
        <v>3</v>
      </c>
      <c r="BG440" s="2" t="s">
        <v>3</v>
      </c>
      <c r="BH440" s="2">
        <v>3</v>
      </c>
      <c r="BI440" s="2">
        <v>1</v>
      </c>
      <c r="BJ440" s="2" t="s">
        <v>196</v>
      </c>
      <c r="BK440" s="2"/>
      <c r="BL440" s="2"/>
      <c r="BM440" s="2">
        <v>21</v>
      </c>
      <c r="BN440" s="2">
        <v>58807811</v>
      </c>
      <c r="BO440" s="2" t="s">
        <v>3</v>
      </c>
      <c r="BP440" s="2">
        <v>0</v>
      </c>
      <c r="BQ440" s="2">
        <v>30</v>
      </c>
      <c r="BR440" s="2">
        <v>0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 t="s">
        <v>3</v>
      </c>
      <c r="BZ440" s="2">
        <v>109</v>
      </c>
      <c r="CA440" s="2">
        <v>61</v>
      </c>
      <c r="CB440" s="2" t="s">
        <v>3</v>
      </c>
      <c r="CC440" s="2"/>
      <c r="CD440" s="2"/>
      <c r="CE440" s="2">
        <v>30</v>
      </c>
      <c r="CF440" s="2">
        <v>0</v>
      </c>
      <c r="CG440" s="2">
        <v>0</v>
      </c>
      <c r="CH440" s="2"/>
      <c r="CI440" s="2"/>
      <c r="CJ440" s="2"/>
      <c r="CK440" s="2"/>
      <c r="CL440" s="2"/>
      <c r="CM440" s="2">
        <v>0</v>
      </c>
      <c r="CN440" s="2" t="s">
        <v>3</v>
      </c>
      <c r="CO440" s="2">
        <v>0</v>
      </c>
      <c r="CP440" s="2">
        <f t="shared" si="305"/>
        <v>139.83000000000001</v>
      </c>
      <c r="CQ440" s="2">
        <f t="shared" si="306"/>
        <v>139.83000000000001</v>
      </c>
      <c r="CR440" s="2">
        <f t="shared" si="327"/>
        <v>0</v>
      </c>
      <c r="CS440" s="2">
        <f t="shared" si="307"/>
        <v>0</v>
      </c>
      <c r="CT440" s="2">
        <f t="shared" si="308"/>
        <v>0</v>
      </c>
      <c r="CU440" s="2">
        <f t="shared" si="309"/>
        <v>0</v>
      </c>
      <c r="CV440" s="2">
        <f t="shared" si="310"/>
        <v>0</v>
      </c>
      <c r="CW440" s="2">
        <f t="shared" si="311"/>
        <v>0</v>
      </c>
      <c r="CX440" s="2">
        <f t="shared" si="312"/>
        <v>0</v>
      </c>
      <c r="CY440" s="2">
        <f t="shared" si="313"/>
        <v>0</v>
      </c>
      <c r="CZ440" s="2">
        <f t="shared" si="314"/>
        <v>0</v>
      </c>
      <c r="DA440" s="2"/>
      <c r="DB440" s="2"/>
      <c r="DC440" s="2" t="s">
        <v>3</v>
      </c>
      <c r="DD440" s="2" t="s">
        <v>3</v>
      </c>
      <c r="DE440" s="2" t="s">
        <v>3</v>
      </c>
      <c r="DF440" s="2" t="s">
        <v>3</v>
      </c>
      <c r="DG440" s="2" t="s">
        <v>3</v>
      </c>
      <c r="DH440" s="2" t="s">
        <v>3</v>
      </c>
      <c r="DI440" s="2" t="s">
        <v>3</v>
      </c>
      <c r="DJ440" s="2" t="s">
        <v>3</v>
      </c>
      <c r="DK440" s="2" t="s">
        <v>3</v>
      </c>
      <c r="DL440" s="2" t="s">
        <v>3</v>
      </c>
      <c r="DM440" s="2" t="s">
        <v>3</v>
      </c>
      <c r="DN440" s="2">
        <v>0</v>
      </c>
      <c r="DO440" s="2">
        <v>0</v>
      </c>
      <c r="DP440" s="2">
        <v>1</v>
      </c>
      <c r="DQ440" s="2">
        <v>1</v>
      </c>
      <c r="DR440" s="2"/>
      <c r="DS440" s="2"/>
      <c r="DT440" s="2"/>
      <c r="DU440" s="2">
        <v>1010</v>
      </c>
      <c r="DV440" s="2" t="s">
        <v>49</v>
      </c>
      <c r="DW440" s="2" t="s">
        <v>49</v>
      </c>
      <c r="DX440" s="2">
        <v>1</v>
      </c>
      <c r="DY440" s="2"/>
      <c r="DZ440" s="2" t="s">
        <v>3</v>
      </c>
      <c r="EA440" s="2" t="s">
        <v>3</v>
      </c>
      <c r="EB440" s="2" t="s">
        <v>3</v>
      </c>
      <c r="EC440" s="2" t="s">
        <v>3</v>
      </c>
      <c r="ED440" s="2"/>
      <c r="EE440" s="2">
        <v>58807897</v>
      </c>
      <c r="EF440" s="2">
        <v>30</v>
      </c>
      <c r="EG440" s="2" t="s">
        <v>29</v>
      </c>
      <c r="EH440" s="2">
        <v>0</v>
      </c>
      <c r="EI440" s="2" t="s">
        <v>3</v>
      </c>
      <c r="EJ440" s="2">
        <v>1</v>
      </c>
      <c r="EK440" s="2">
        <v>21</v>
      </c>
      <c r="EL440" s="2" t="s">
        <v>30</v>
      </c>
      <c r="EM440" s="2" t="s">
        <v>31</v>
      </c>
      <c r="EN440" s="2"/>
      <c r="EO440" s="2" t="s">
        <v>3</v>
      </c>
      <c r="EP440" s="2"/>
      <c r="EQ440" s="2">
        <v>0</v>
      </c>
      <c r="ER440" s="2">
        <v>139.83000000000001</v>
      </c>
      <c r="ES440" s="2">
        <v>139.83000000000001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>
        <v>0</v>
      </c>
      <c r="FR440" s="2">
        <v>0</v>
      </c>
      <c r="FS440" s="2">
        <v>0</v>
      </c>
      <c r="FT440" s="2"/>
      <c r="FU440" s="2"/>
      <c r="FV440" s="2"/>
      <c r="FW440" s="2"/>
      <c r="FX440" s="2">
        <v>109</v>
      </c>
      <c r="FY440" s="2">
        <v>61</v>
      </c>
      <c r="FZ440" s="2"/>
      <c r="GA440" s="2" t="s">
        <v>3</v>
      </c>
      <c r="GB440" s="2"/>
      <c r="GC440" s="2"/>
      <c r="GD440" s="2">
        <v>1</v>
      </c>
      <c r="GE440" s="2"/>
      <c r="GF440" s="2">
        <v>1735639789</v>
      </c>
      <c r="GG440" s="2">
        <v>2</v>
      </c>
      <c r="GH440" s="2">
        <v>1</v>
      </c>
      <c r="GI440" s="2">
        <v>-2</v>
      </c>
      <c r="GJ440" s="2">
        <v>0</v>
      </c>
      <c r="GK440" s="2">
        <v>0</v>
      </c>
      <c r="GL440" s="2">
        <f t="shared" si="315"/>
        <v>0</v>
      </c>
      <c r="GM440" s="2">
        <f t="shared" si="316"/>
        <v>139.83000000000001</v>
      </c>
      <c r="GN440" s="2">
        <f t="shared" si="317"/>
        <v>139.83000000000001</v>
      </c>
      <c r="GO440" s="2">
        <f t="shared" si="318"/>
        <v>0</v>
      </c>
      <c r="GP440" s="2">
        <f t="shared" si="319"/>
        <v>0</v>
      </c>
      <c r="GQ440" s="2"/>
      <c r="GR440" s="2">
        <v>0</v>
      </c>
      <c r="GS440" s="2">
        <v>3</v>
      </c>
      <c r="GT440" s="2">
        <v>0</v>
      </c>
      <c r="GU440" s="2" t="s">
        <v>3</v>
      </c>
      <c r="GV440" s="2">
        <f t="shared" si="320"/>
        <v>0</v>
      </c>
      <c r="GW440" s="2">
        <v>1</v>
      </c>
      <c r="GX440" s="2">
        <f t="shared" si="321"/>
        <v>0</v>
      </c>
      <c r="GY440" s="2"/>
      <c r="GZ440" s="2"/>
      <c r="HA440" s="2">
        <v>0</v>
      </c>
      <c r="HB440" s="2">
        <v>0</v>
      </c>
      <c r="HC440" s="2">
        <f t="shared" si="322"/>
        <v>0</v>
      </c>
      <c r="HD440" s="2"/>
      <c r="HE440" s="2" t="s">
        <v>3</v>
      </c>
      <c r="HF440" s="2" t="s">
        <v>3</v>
      </c>
      <c r="HG440" s="2"/>
      <c r="HH440" s="2"/>
      <c r="HI440" s="2"/>
      <c r="HJ440" s="2"/>
      <c r="HK440" s="2"/>
      <c r="HL440" s="2"/>
      <c r="HM440" s="2" t="s">
        <v>3</v>
      </c>
      <c r="HN440" s="2" t="s">
        <v>3</v>
      </c>
      <c r="HO440" s="2" t="s">
        <v>3</v>
      </c>
      <c r="HP440" s="2" t="s">
        <v>3</v>
      </c>
      <c r="HQ440" s="2" t="s">
        <v>3</v>
      </c>
      <c r="HR440" s="2"/>
      <c r="HS440" s="2">
        <v>0</v>
      </c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>
        <v>0</v>
      </c>
      <c r="IL440" s="2"/>
      <c r="IM440" s="2"/>
      <c r="IN440" s="2"/>
      <c r="IO440" s="2"/>
      <c r="IP440" s="2"/>
      <c r="IQ440" s="2"/>
      <c r="IR440" s="2"/>
      <c r="IS440" s="2"/>
      <c r="IT440" s="2"/>
      <c r="IU440" s="2"/>
    </row>
    <row r="441" spans="1:255" x14ac:dyDescent="0.2">
      <c r="A441">
        <v>18</v>
      </c>
      <c r="B441">
        <v>1</v>
      </c>
      <c r="C441">
        <v>352</v>
      </c>
      <c r="E441" t="s">
        <v>279</v>
      </c>
      <c r="F441" t="s">
        <v>194</v>
      </c>
      <c r="G441" t="s">
        <v>195</v>
      </c>
      <c r="H441" t="s">
        <v>49</v>
      </c>
      <c r="I441">
        <f>I437*J441</f>
        <v>1</v>
      </c>
      <c r="J441">
        <v>10</v>
      </c>
      <c r="K441">
        <v>10</v>
      </c>
      <c r="O441">
        <f t="shared" si="291"/>
        <v>468.43</v>
      </c>
      <c r="P441">
        <f t="shared" si="292"/>
        <v>468.43</v>
      </c>
      <c r="Q441">
        <f t="shared" si="323"/>
        <v>0</v>
      </c>
      <c r="R441">
        <f t="shared" si="293"/>
        <v>0</v>
      </c>
      <c r="S441">
        <f t="shared" si="294"/>
        <v>0</v>
      </c>
      <c r="T441">
        <f t="shared" si="295"/>
        <v>0</v>
      </c>
      <c r="U441">
        <f t="shared" si="296"/>
        <v>0</v>
      </c>
      <c r="V441">
        <f t="shared" si="297"/>
        <v>0</v>
      </c>
      <c r="W441">
        <f t="shared" si="298"/>
        <v>0</v>
      </c>
      <c r="X441">
        <f t="shared" si="299"/>
        <v>0</v>
      </c>
      <c r="Y441">
        <f t="shared" si="300"/>
        <v>0</v>
      </c>
      <c r="AA441">
        <v>59209200</v>
      </c>
      <c r="AB441">
        <f t="shared" si="301"/>
        <v>139.83000000000001</v>
      </c>
      <c r="AC441">
        <f t="shared" si="302"/>
        <v>139.83000000000001</v>
      </c>
      <c r="AD441">
        <f t="shared" si="324"/>
        <v>0</v>
      </c>
      <c r="AE441">
        <f t="shared" si="325"/>
        <v>0</v>
      </c>
      <c r="AF441">
        <f t="shared" si="325"/>
        <v>0</v>
      </c>
      <c r="AG441">
        <f t="shared" si="303"/>
        <v>0</v>
      </c>
      <c r="AH441">
        <f t="shared" si="326"/>
        <v>0</v>
      </c>
      <c r="AI441">
        <f t="shared" si="326"/>
        <v>0</v>
      </c>
      <c r="AJ441">
        <f t="shared" si="304"/>
        <v>0</v>
      </c>
      <c r="AK441">
        <v>139.83000000000001</v>
      </c>
      <c r="AL441">
        <v>139.83000000000001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109</v>
      </c>
      <c r="AU441">
        <v>61</v>
      </c>
      <c r="AV441">
        <v>1</v>
      </c>
      <c r="AW441">
        <v>1</v>
      </c>
      <c r="AZ441">
        <v>1</v>
      </c>
      <c r="BA441">
        <v>1</v>
      </c>
      <c r="BB441">
        <v>1</v>
      </c>
      <c r="BC441">
        <v>3.35</v>
      </c>
      <c r="BD441" t="s">
        <v>3</v>
      </c>
      <c r="BE441" t="s">
        <v>3</v>
      </c>
      <c r="BF441" t="s">
        <v>3</v>
      </c>
      <c r="BG441" t="s">
        <v>3</v>
      </c>
      <c r="BH441">
        <v>3</v>
      </c>
      <c r="BI441">
        <v>1</v>
      </c>
      <c r="BJ441" t="s">
        <v>196</v>
      </c>
      <c r="BM441">
        <v>21</v>
      </c>
      <c r="BN441">
        <v>58807811</v>
      </c>
      <c r="BO441" t="s">
        <v>194</v>
      </c>
      <c r="BP441">
        <v>1</v>
      </c>
      <c r="BQ441">
        <v>30</v>
      </c>
      <c r="BR441">
        <v>0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 t="s">
        <v>3</v>
      </c>
      <c r="BZ441">
        <v>109</v>
      </c>
      <c r="CA441">
        <v>61</v>
      </c>
      <c r="CB441" t="s">
        <v>3</v>
      </c>
      <c r="CE441">
        <v>30</v>
      </c>
      <c r="CF441">
        <v>0</v>
      </c>
      <c r="CG441">
        <v>0</v>
      </c>
      <c r="CM441">
        <v>0</v>
      </c>
      <c r="CN441" t="s">
        <v>3</v>
      </c>
      <c r="CO441">
        <v>0</v>
      </c>
      <c r="CP441">
        <f t="shared" si="305"/>
        <v>468.43</v>
      </c>
      <c r="CQ441">
        <f t="shared" si="306"/>
        <v>468.43</v>
      </c>
      <c r="CR441">
        <f t="shared" si="327"/>
        <v>0</v>
      </c>
      <c r="CS441">
        <f t="shared" si="307"/>
        <v>0</v>
      </c>
      <c r="CT441">
        <f t="shared" si="308"/>
        <v>0</v>
      </c>
      <c r="CU441">
        <f t="shared" si="309"/>
        <v>0</v>
      </c>
      <c r="CV441">
        <f t="shared" si="310"/>
        <v>0</v>
      </c>
      <c r="CW441">
        <f t="shared" si="311"/>
        <v>0</v>
      </c>
      <c r="CX441">
        <f t="shared" si="312"/>
        <v>0</v>
      </c>
      <c r="CY441">
        <f t="shared" si="313"/>
        <v>0</v>
      </c>
      <c r="CZ441">
        <f t="shared" si="314"/>
        <v>0</v>
      </c>
      <c r="DC441" t="s">
        <v>3</v>
      </c>
      <c r="DD441" t="s">
        <v>3</v>
      </c>
      <c r="DE441" t="s">
        <v>3</v>
      </c>
      <c r="DF441" t="s">
        <v>3</v>
      </c>
      <c r="DG441" t="s">
        <v>3</v>
      </c>
      <c r="DH441" t="s">
        <v>3</v>
      </c>
      <c r="DI441" t="s">
        <v>3</v>
      </c>
      <c r="DJ441" t="s">
        <v>3</v>
      </c>
      <c r="DK441" t="s">
        <v>3</v>
      </c>
      <c r="DL441" t="s">
        <v>3</v>
      </c>
      <c r="DM441" t="s">
        <v>3</v>
      </c>
      <c r="DN441">
        <v>0</v>
      </c>
      <c r="DO441">
        <v>0</v>
      </c>
      <c r="DP441">
        <v>1</v>
      </c>
      <c r="DQ441">
        <v>1</v>
      </c>
      <c r="DU441">
        <v>1010</v>
      </c>
      <c r="DV441" t="s">
        <v>49</v>
      </c>
      <c r="DW441" t="s">
        <v>49</v>
      </c>
      <c r="DX441">
        <v>1</v>
      </c>
      <c r="DZ441" t="s">
        <v>3</v>
      </c>
      <c r="EA441" t="s">
        <v>3</v>
      </c>
      <c r="EB441" t="s">
        <v>3</v>
      </c>
      <c r="EC441" t="s">
        <v>3</v>
      </c>
      <c r="EE441">
        <v>58807897</v>
      </c>
      <c r="EF441">
        <v>30</v>
      </c>
      <c r="EG441" t="s">
        <v>29</v>
      </c>
      <c r="EH441">
        <v>0</v>
      </c>
      <c r="EI441" t="s">
        <v>3</v>
      </c>
      <c r="EJ441">
        <v>1</v>
      </c>
      <c r="EK441">
        <v>21</v>
      </c>
      <c r="EL441" t="s">
        <v>30</v>
      </c>
      <c r="EM441" t="s">
        <v>31</v>
      </c>
      <c r="EO441" t="s">
        <v>3</v>
      </c>
      <c r="EQ441">
        <v>0</v>
      </c>
      <c r="ER441">
        <v>139.83000000000001</v>
      </c>
      <c r="ES441">
        <v>139.83000000000001</v>
      </c>
      <c r="ET441">
        <v>0</v>
      </c>
      <c r="EU441">
        <v>0</v>
      </c>
      <c r="EV441">
        <v>0</v>
      </c>
      <c r="EW441">
        <v>0</v>
      </c>
      <c r="EX441">
        <v>0</v>
      </c>
      <c r="FQ441">
        <v>0</v>
      </c>
      <c r="FR441">
        <v>0</v>
      </c>
      <c r="FS441">
        <v>0</v>
      </c>
      <c r="FX441">
        <v>109</v>
      </c>
      <c r="FY441">
        <v>61</v>
      </c>
      <c r="GA441" t="s">
        <v>3</v>
      </c>
      <c r="GD441">
        <v>1</v>
      </c>
      <c r="GF441">
        <v>1735639789</v>
      </c>
      <c r="GG441">
        <v>2</v>
      </c>
      <c r="GH441">
        <v>1</v>
      </c>
      <c r="GI441">
        <v>2</v>
      </c>
      <c r="GJ441">
        <v>0</v>
      </c>
      <c r="GK441">
        <v>0</v>
      </c>
      <c r="GL441">
        <f t="shared" si="315"/>
        <v>0</v>
      </c>
      <c r="GM441">
        <f t="shared" si="316"/>
        <v>468.43</v>
      </c>
      <c r="GN441">
        <f t="shared" si="317"/>
        <v>468.43</v>
      </c>
      <c r="GO441">
        <f t="shared" si="318"/>
        <v>0</v>
      </c>
      <c r="GP441">
        <f t="shared" si="319"/>
        <v>0</v>
      </c>
      <c r="GR441">
        <v>0</v>
      </c>
      <c r="GS441">
        <v>3</v>
      </c>
      <c r="GT441">
        <v>0</v>
      </c>
      <c r="GU441" t="s">
        <v>3</v>
      </c>
      <c r="GV441">
        <f t="shared" si="320"/>
        <v>0</v>
      </c>
      <c r="GW441">
        <v>1</v>
      </c>
      <c r="GX441">
        <f t="shared" si="321"/>
        <v>0</v>
      </c>
      <c r="HA441">
        <v>0</v>
      </c>
      <c r="HB441">
        <v>0</v>
      </c>
      <c r="HC441">
        <f t="shared" si="322"/>
        <v>0</v>
      </c>
      <c r="HE441" t="s">
        <v>3</v>
      </c>
      <c r="HF441" t="s">
        <v>3</v>
      </c>
      <c r="HM441" t="s">
        <v>3</v>
      </c>
      <c r="HN441" t="s">
        <v>3</v>
      </c>
      <c r="HO441" t="s">
        <v>3</v>
      </c>
      <c r="HP441" t="s">
        <v>3</v>
      </c>
      <c r="HQ441" t="s">
        <v>3</v>
      </c>
      <c r="HS441">
        <v>0</v>
      </c>
      <c r="IK441">
        <v>0</v>
      </c>
    </row>
    <row r="442" spans="1:255" x14ac:dyDescent="0.2">
      <c r="A442" s="2">
        <v>18</v>
      </c>
      <c r="B442" s="2">
        <v>1</v>
      </c>
      <c r="C442" s="2">
        <v>335</v>
      </c>
      <c r="D442" s="2"/>
      <c r="E442" s="2" t="s">
        <v>280</v>
      </c>
      <c r="F442" s="2" t="s">
        <v>154</v>
      </c>
      <c r="G442" s="2" t="s">
        <v>155</v>
      </c>
      <c r="H442" s="2" t="s">
        <v>36</v>
      </c>
      <c r="I442" s="2">
        <f>I436*J442</f>
        <v>10</v>
      </c>
      <c r="J442" s="2">
        <v>100</v>
      </c>
      <c r="K442" s="2">
        <v>100</v>
      </c>
      <c r="L442" s="2"/>
      <c r="M442" s="2"/>
      <c r="N442" s="2"/>
      <c r="O442" s="2">
        <f t="shared" si="291"/>
        <v>615.79999999999995</v>
      </c>
      <c r="P442" s="2">
        <f t="shared" si="292"/>
        <v>615.79999999999995</v>
      </c>
      <c r="Q442" s="2">
        <f t="shared" si="323"/>
        <v>0</v>
      </c>
      <c r="R442" s="2">
        <f t="shared" si="293"/>
        <v>0</v>
      </c>
      <c r="S442" s="2">
        <f t="shared" si="294"/>
        <v>0</v>
      </c>
      <c r="T442" s="2">
        <f t="shared" si="295"/>
        <v>0</v>
      </c>
      <c r="U442" s="2">
        <f t="shared" si="296"/>
        <v>0</v>
      </c>
      <c r="V442" s="2">
        <f t="shared" si="297"/>
        <v>0</v>
      </c>
      <c r="W442" s="2">
        <f t="shared" si="298"/>
        <v>0</v>
      </c>
      <c r="X442" s="2">
        <f t="shared" si="299"/>
        <v>0</v>
      </c>
      <c r="Y442" s="2">
        <f t="shared" si="300"/>
        <v>0</v>
      </c>
      <c r="Z442" s="2"/>
      <c r="AA442" s="2">
        <v>59209203</v>
      </c>
      <c r="AB442" s="2">
        <f t="shared" si="301"/>
        <v>61.58</v>
      </c>
      <c r="AC442" s="2">
        <f t="shared" si="302"/>
        <v>61.58</v>
      </c>
      <c r="AD442" s="2">
        <f t="shared" si="324"/>
        <v>0</v>
      </c>
      <c r="AE442" s="2">
        <f t="shared" si="325"/>
        <v>0</v>
      </c>
      <c r="AF442" s="2">
        <f t="shared" si="325"/>
        <v>0</v>
      </c>
      <c r="AG442" s="2">
        <f t="shared" si="303"/>
        <v>0</v>
      </c>
      <c r="AH442" s="2">
        <f t="shared" si="326"/>
        <v>0</v>
      </c>
      <c r="AI442" s="2">
        <f t="shared" si="326"/>
        <v>0</v>
      </c>
      <c r="AJ442" s="2">
        <f t="shared" si="304"/>
        <v>0</v>
      </c>
      <c r="AK442" s="2">
        <v>61.58</v>
      </c>
      <c r="AL442" s="2">
        <v>61.58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109</v>
      </c>
      <c r="AU442" s="2">
        <v>61</v>
      </c>
      <c r="AV442" s="2">
        <v>1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3</v>
      </c>
      <c r="BI442" s="2">
        <v>1</v>
      </c>
      <c r="BJ442" s="2" t="s">
        <v>156</v>
      </c>
      <c r="BK442" s="2"/>
      <c r="BL442" s="2"/>
      <c r="BM442" s="2">
        <v>21</v>
      </c>
      <c r="BN442" s="2">
        <v>58807811</v>
      </c>
      <c r="BO442" s="2" t="s">
        <v>3</v>
      </c>
      <c r="BP442" s="2">
        <v>0</v>
      </c>
      <c r="BQ442" s="2">
        <v>30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109</v>
      </c>
      <c r="CA442" s="2">
        <v>61</v>
      </c>
      <c r="CB442" s="2" t="s">
        <v>3</v>
      </c>
      <c r="CC442" s="2"/>
      <c r="CD442" s="2"/>
      <c r="CE442" s="2">
        <v>30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3</v>
      </c>
      <c r="CO442" s="2">
        <v>0</v>
      </c>
      <c r="CP442" s="2">
        <f t="shared" si="305"/>
        <v>615.79999999999995</v>
      </c>
      <c r="CQ442" s="2">
        <f t="shared" si="306"/>
        <v>61.58</v>
      </c>
      <c r="CR442" s="2">
        <f t="shared" si="327"/>
        <v>0</v>
      </c>
      <c r="CS442" s="2">
        <f t="shared" si="307"/>
        <v>0</v>
      </c>
      <c r="CT442" s="2">
        <f t="shared" si="308"/>
        <v>0</v>
      </c>
      <c r="CU442" s="2">
        <f t="shared" si="309"/>
        <v>0</v>
      </c>
      <c r="CV442" s="2">
        <f t="shared" si="310"/>
        <v>0</v>
      </c>
      <c r="CW442" s="2">
        <f t="shared" si="311"/>
        <v>0</v>
      </c>
      <c r="CX442" s="2">
        <f t="shared" si="312"/>
        <v>0</v>
      </c>
      <c r="CY442" s="2">
        <f t="shared" si="313"/>
        <v>0</v>
      </c>
      <c r="CZ442" s="2">
        <f t="shared" si="314"/>
        <v>0</v>
      </c>
      <c r="DA442" s="2"/>
      <c r="DB442" s="2"/>
      <c r="DC442" s="2" t="s">
        <v>3</v>
      </c>
      <c r="DD442" s="2" t="s">
        <v>3</v>
      </c>
      <c r="DE442" s="2" t="s">
        <v>3</v>
      </c>
      <c r="DF442" s="2" t="s">
        <v>3</v>
      </c>
      <c r="DG442" s="2" t="s">
        <v>3</v>
      </c>
      <c r="DH442" s="2" t="s">
        <v>3</v>
      </c>
      <c r="DI442" s="2" t="s">
        <v>3</v>
      </c>
      <c r="DJ442" s="2" t="s">
        <v>3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1003</v>
      </c>
      <c r="DV442" s="2" t="s">
        <v>36</v>
      </c>
      <c r="DW442" s="2" t="s">
        <v>36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58807897</v>
      </c>
      <c r="EF442" s="2">
        <v>30</v>
      </c>
      <c r="EG442" s="2" t="s">
        <v>29</v>
      </c>
      <c r="EH442" s="2">
        <v>0</v>
      </c>
      <c r="EI442" s="2" t="s">
        <v>3</v>
      </c>
      <c r="EJ442" s="2">
        <v>1</v>
      </c>
      <c r="EK442" s="2">
        <v>21</v>
      </c>
      <c r="EL442" s="2" t="s">
        <v>30</v>
      </c>
      <c r="EM442" s="2" t="s">
        <v>31</v>
      </c>
      <c r="EN442" s="2"/>
      <c r="EO442" s="2" t="s">
        <v>3</v>
      </c>
      <c r="EP442" s="2"/>
      <c r="EQ442" s="2">
        <v>0</v>
      </c>
      <c r="ER442" s="2">
        <v>61.58</v>
      </c>
      <c r="ES442" s="2">
        <v>61.58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109</v>
      </c>
      <c r="FY442" s="2">
        <v>61</v>
      </c>
      <c r="FZ442" s="2"/>
      <c r="GA442" s="2" t="s">
        <v>3</v>
      </c>
      <c r="GB442" s="2"/>
      <c r="GC442" s="2"/>
      <c r="GD442" s="2">
        <v>1</v>
      </c>
      <c r="GE442" s="2"/>
      <c r="GF442" s="2">
        <v>-1904747147</v>
      </c>
      <c r="GG442" s="2">
        <v>2</v>
      </c>
      <c r="GH442" s="2">
        <v>1</v>
      </c>
      <c r="GI442" s="2">
        <v>-2</v>
      </c>
      <c r="GJ442" s="2">
        <v>0</v>
      </c>
      <c r="GK442" s="2">
        <v>0</v>
      </c>
      <c r="GL442" s="2">
        <f t="shared" si="315"/>
        <v>0</v>
      </c>
      <c r="GM442" s="2">
        <f t="shared" si="316"/>
        <v>615.79999999999995</v>
      </c>
      <c r="GN442" s="2">
        <f t="shared" si="317"/>
        <v>615.79999999999995</v>
      </c>
      <c r="GO442" s="2">
        <f t="shared" si="318"/>
        <v>0</v>
      </c>
      <c r="GP442" s="2">
        <f t="shared" si="319"/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si="320"/>
        <v>0</v>
      </c>
      <c r="GW442" s="2">
        <v>1</v>
      </c>
      <c r="GX442" s="2">
        <f t="shared" si="321"/>
        <v>0</v>
      </c>
      <c r="GY442" s="2"/>
      <c r="GZ442" s="2"/>
      <c r="HA442" s="2">
        <v>0</v>
      </c>
      <c r="HB442" s="2">
        <v>0</v>
      </c>
      <c r="HC442" s="2">
        <f t="shared" si="322"/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3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">
      <c r="A443">
        <v>18</v>
      </c>
      <c r="B443">
        <v>1</v>
      </c>
      <c r="C443">
        <v>350</v>
      </c>
      <c r="E443" t="s">
        <v>280</v>
      </c>
      <c r="F443" t="s">
        <v>154</v>
      </c>
      <c r="G443" t="s">
        <v>155</v>
      </c>
      <c r="H443" t="s">
        <v>36</v>
      </c>
      <c r="I443">
        <f>I437*J443</f>
        <v>10</v>
      </c>
      <c r="J443">
        <v>100</v>
      </c>
      <c r="K443">
        <v>100</v>
      </c>
      <c r="O443">
        <f t="shared" si="291"/>
        <v>7315.7</v>
      </c>
      <c r="P443">
        <f t="shared" si="292"/>
        <v>7315.7</v>
      </c>
      <c r="Q443">
        <f t="shared" si="323"/>
        <v>0</v>
      </c>
      <c r="R443">
        <f t="shared" si="293"/>
        <v>0</v>
      </c>
      <c r="S443">
        <f t="shared" si="294"/>
        <v>0</v>
      </c>
      <c r="T443">
        <f t="shared" si="295"/>
        <v>0</v>
      </c>
      <c r="U443">
        <f t="shared" si="296"/>
        <v>0</v>
      </c>
      <c r="V443">
        <f t="shared" si="297"/>
        <v>0</v>
      </c>
      <c r="W443">
        <f t="shared" si="298"/>
        <v>0</v>
      </c>
      <c r="X443">
        <f t="shared" si="299"/>
        <v>0</v>
      </c>
      <c r="Y443">
        <f t="shared" si="300"/>
        <v>0</v>
      </c>
      <c r="AA443">
        <v>59209200</v>
      </c>
      <c r="AB443">
        <f t="shared" si="301"/>
        <v>61.58</v>
      </c>
      <c r="AC443">
        <f t="shared" si="302"/>
        <v>61.58</v>
      </c>
      <c r="AD443">
        <f t="shared" si="324"/>
        <v>0</v>
      </c>
      <c r="AE443">
        <f t="shared" si="325"/>
        <v>0</v>
      </c>
      <c r="AF443">
        <f t="shared" si="325"/>
        <v>0</v>
      </c>
      <c r="AG443">
        <f t="shared" si="303"/>
        <v>0</v>
      </c>
      <c r="AH443">
        <f t="shared" si="326"/>
        <v>0</v>
      </c>
      <c r="AI443">
        <f t="shared" si="326"/>
        <v>0</v>
      </c>
      <c r="AJ443">
        <f t="shared" si="304"/>
        <v>0</v>
      </c>
      <c r="AK443">
        <v>61.58</v>
      </c>
      <c r="AL443">
        <v>61.58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109</v>
      </c>
      <c r="AU443">
        <v>61</v>
      </c>
      <c r="AV443">
        <v>1</v>
      </c>
      <c r="AW443">
        <v>1</v>
      </c>
      <c r="AZ443">
        <v>1</v>
      </c>
      <c r="BA443">
        <v>1</v>
      </c>
      <c r="BB443">
        <v>1</v>
      </c>
      <c r="BC443">
        <v>11.88</v>
      </c>
      <c r="BD443" t="s">
        <v>3</v>
      </c>
      <c r="BE443" t="s">
        <v>3</v>
      </c>
      <c r="BF443" t="s">
        <v>3</v>
      </c>
      <c r="BG443" t="s">
        <v>3</v>
      </c>
      <c r="BH443">
        <v>3</v>
      </c>
      <c r="BI443">
        <v>1</v>
      </c>
      <c r="BJ443" t="s">
        <v>156</v>
      </c>
      <c r="BM443">
        <v>21</v>
      </c>
      <c r="BN443">
        <v>58807811</v>
      </c>
      <c r="BO443" t="s">
        <v>154</v>
      </c>
      <c r="BP443">
        <v>1</v>
      </c>
      <c r="BQ443">
        <v>30</v>
      </c>
      <c r="BR443">
        <v>0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 t="s">
        <v>3</v>
      </c>
      <c r="BZ443">
        <v>109</v>
      </c>
      <c r="CA443">
        <v>61</v>
      </c>
      <c r="CB443" t="s">
        <v>3</v>
      </c>
      <c r="CE443">
        <v>30</v>
      </c>
      <c r="CF443">
        <v>0</v>
      </c>
      <c r="CG443">
        <v>0</v>
      </c>
      <c r="CM443">
        <v>0</v>
      </c>
      <c r="CN443" t="s">
        <v>3</v>
      </c>
      <c r="CO443">
        <v>0</v>
      </c>
      <c r="CP443">
        <f t="shared" si="305"/>
        <v>7315.7</v>
      </c>
      <c r="CQ443">
        <f t="shared" si="306"/>
        <v>731.57</v>
      </c>
      <c r="CR443">
        <f t="shared" si="327"/>
        <v>0</v>
      </c>
      <c r="CS443">
        <f t="shared" si="307"/>
        <v>0</v>
      </c>
      <c r="CT443">
        <f t="shared" si="308"/>
        <v>0</v>
      </c>
      <c r="CU443">
        <f t="shared" si="309"/>
        <v>0</v>
      </c>
      <c r="CV443">
        <f t="shared" si="310"/>
        <v>0</v>
      </c>
      <c r="CW443">
        <f t="shared" si="311"/>
        <v>0</v>
      </c>
      <c r="CX443">
        <f t="shared" si="312"/>
        <v>0</v>
      </c>
      <c r="CY443">
        <f t="shared" si="313"/>
        <v>0</v>
      </c>
      <c r="CZ443">
        <f t="shared" si="314"/>
        <v>0</v>
      </c>
      <c r="DC443" t="s">
        <v>3</v>
      </c>
      <c r="DD443" t="s">
        <v>3</v>
      </c>
      <c r="DE443" t="s">
        <v>3</v>
      </c>
      <c r="DF443" t="s">
        <v>3</v>
      </c>
      <c r="DG443" t="s">
        <v>3</v>
      </c>
      <c r="DH443" t="s">
        <v>3</v>
      </c>
      <c r="DI443" t="s">
        <v>3</v>
      </c>
      <c r="DJ443" t="s">
        <v>3</v>
      </c>
      <c r="DK443" t="s">
        <v>3</v>
      </c>
      <c r="DL443" t="s">
        <v>3</v>
      </c>
      <c r="DM443" t="s">
        <v>3</v>
      </c>
      <c r="DN443">
        <v>0</v>
      </c>
      <c r="DO443">
        <v>0</v>
      </c>
      <c r="DP443">
        <v>1</v>
      </c>
      <c r="DQ443">
        <v>1</v>
      </c>
      <c r="DU443">
        <v>1003</v>
      </c>
      <c r="DV443" t="s">
        <v>36</v>
      </c>
      <c r="DW443" t="s">
        <v>36</v>
      </c>
      <c r="DX443">
        <v>1</v>
      </c>
      <c r="DZ443" t="s">
        <v>3</v>
      </c>
      <c r="EA443" t="s">
        <v>3</v>
      </c>
      <c r="EB443" t="s">
        <v>3</v>
      </c>
      <c r="EC443" t="s">
        <v>3</v>
      </c>
      <c r="EE443">
        <v>58807897</v>
      </c>
      <c r="EF443">
        <v>30</v>
      </c>
      <c r="EG443" t="s">
        <v>29</v>
      </c>
      <c r="EH443">
        <v>0</v>
      </c>
      <c r="EI443" t="s">
        <v>3</v>
      </c>
      <c r="EJ443">
        <v>1</v>
      </c>
      <c r="EK443">
        <v>21</v>
      </c>
      <c r="EL443" t="s">
        <v>30</v>
      </c>
      <c r="EM443" t="s">
        <v>31</v>
      </c>
      <c r="EO443" t="s">
        <v>3</v>
      </c>
      <c r="EQ443">
        <v>0</v>
      </c>
      <c r="ER443">
        <v>61.58</v>
      </c>
      <c r="ES443">
        <v>61.58</v>
      </c>
      <c r="ET443">
        <v>0</v>
      </c>
      <c r="EU443">
        <v>0</v>
      </c>
      <c r="EV443">
        <v>0</v>
      </c>
      <c r="EW443">
        <v>0</v>
      </c>
      <c r="EX443">
        <v>0</v>
      </c>
      <c r="FQ443">
        <v>0</v>
      </c>
      <c r="FR443">
        <v>0</v>
      </c>
      <c r="FS443">
        <v>0</v>
      </c>
      <c r="FX443">
        <v>109</v>
      </c>
      <c r="FY443">
        <v>61</v>
      </c>
      <c r="GA443" t="s">
        <v>3</v>
      </c>
      <c r="GD443">
        <v>1</v>
      </c>
      <c r="GF443">
        <v>-1904747147</v>
      </c>
      <c r="GG443">
        <v>2</v>
      </c>
      <c r="GH443">
        <v>1</v>
      </c>
      <c r="GI443">
        <v>2</v>
      </c>
      <c r="GJ443">
        <v>0</v>
      </c>
      <c r="GK443">
        <v>0</v>
      </c>
      <c r="GL443">
        <f t="shared" si="315"/>
        <v>0</v>
      </c>
      <c r="GM443">
        <f t="shared" si="316"/>
        <v>7315.7</v>
      </c>
      <c r="GN443">
        <f t="shared" si="317"/>
        <v>7315.7</v>
      </c>
      <c r="GO443">
        <f t="shared" si="318"/>
        <v>0</v>
      </c>
      <c r="GP443">
        <f t="shared" si="319"/>
        <v>0</v>
      </c>
      <c r="GR443">
        <v>0</v>
      </c>
      <c r="GS443">
        <v>3</v>
      </c>
      <c r="GT443">
        <v>0</v>
      </c>
      <c r="GU443" t="s">
        <v>3</v>
      </c>
      <c r="GV443">
        <f t="shared" si="320"/>
        <v>0</v>
      </c>
      <c r="GW443">
        <v>1</v>
      </c>
      <c r="GX443">
        <f t="shared" si="321"/>
        <v>0</v>
      </c>
      <c r="HA443">
        <v>0</v>
      </c>
      <c r="HB443">
        <v>0</v>
      </c>
      <c r="HC443">
        <f t="shared" si="322"/>
        <v>0</v>
      </c>
      <c r="HE443" t="s">
        <v>3</v>
      </c>
      <c r="HF443" t="s">
        <v>3</v>
      </c>
      <c r="HM443" t="s">
        <v>3</v>
      </c>
      <c r="HN443" t="s">
        <v>3</v>
      </c>
      <c r="HO443" t="s">
        <v>3</v>
      </c>
      <c r="HP443" t="s">
        <v>3</v>
      </c>
      <c r="HQ443" t="s">
        <v>3</v>
      </c>
      <c r="HS443">
        <v>0</v>
      </c>
      <c r="IK443">
        <v>0</v>
      </c>
    </row>
    <row r="444" spans="1:255" x14ac:dyDescent="0.2">
      <c r="A444" s="2">
        <v>17</v>
      </c>
      <c r="B444" s="2">
        <v>1</v>
      </c>
      <c r="C444" s="2"/>
      <c r="D444" s="2"/>
      <c r="E444" s="2" t="s">
        <v>281</v>
      </c>
      <c r="F444" s="2" t="s">
        <v>210</v>
      </c>
      <c r="G444" s="2" t="s">
        <v>211</v>
      </c>
      <c r="H444" s="2" t="s">
        <v>49</v>
      </c>
      <c r="I444" s="2">
        <v>1</v>
      </c>
      <c r="J444" s="2">
        <v>0</v>
      </c>
      <c r="K444" s="2">
        <v>1</v>
      </c>
      <c r="L444" s="2"/>
      <c r="M444" s="2"/>
      <c r="N444" s="2"/>
      <c r="O444" s="2">
        <f t="shared" si="291"/>
        <v>279.67</v>
      </c>
      <c r="P444" s="2">
        <f t="shared" si="292"/>
        <v>279.67</v>
      </c>
      <c r="Q444" s="2">
        <f t="shared" si="323"/>
        <v>0</v>
      </c>
      <c r="R444" s="2">
        <f t="shared" si="293"/>
        <v>0</v>
      </c>
      <c r="S444" s="2">
        <f t="shared" si="294"/>
        <v>0</v>
      </c>
      <c r="T444" s="2">
        <f t="shared" si="295"/>
        <v>0</v>
      </c>
      <c r="U444" s="2">
        <f t="shared" si="296"/>
        <v>0</v>
      </c>
      <c r="V444" s="2">
        <f t="shared" si="297"/>
        <v>0</v>
      </c>
      <c r="W444" s="2">
        <f t="shared" si="298"/>
        <v>0</v>
      </c>
      <c r="X444" s="2">
        <f t="shared" si="299"/>
        <v>0</v>
      </c>
      <c r="Y444" s="2">
        <f t="shared" si="300"/>
        <v>0</v>
      </c>
      <c r="Z444" s="2"/>
      <c r="AA444" s="2">
        <v>59209203</v>
      </c>
      <c r="AB444" s="2">
        <f t="shared" si="301"/>
        <v>279.67</v>
      </c>
      <c r="AC444" s="2">
        <f t="shared" si="302"/>
        <v>279.67</v>
      </c>
      <c r="AD444" s="2">
        <f t="shared" si="324"/>
        <v>0</v>
      </c>
      <c r="AE444" s="2">
        <f t="shared" si="325"/>
        <v>0</v>
      </c>
      <c r="AF444" s="2">
        <f t="shared" si="325"/>
        <v>0</v>
      </c>
      <c r="AG444" s="2">
        <f t="shared" si="303"/>
        <v>0</v>
      </c>
      <c r="AH444" s="2">
        <f t="shared" si="326"/>
        <v>0</v>
      </c>
      <c r="AI444" s="2">
        <f t="shared" si="326"/>
        <v>0</v>
      </c>
      <c r="AJ444" s="2">
        <f t="shared" si="304"/>
        <v>0</v>
      </c>
      <c r="AK444" s="2">
        <v>279.67</v>
      </c>
      <c r="AL444" s="2">
        <v>279.67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109</v>
      </c>
      <c r="AU444" s="2">
        <v>61</v>
      </c>
      <c r="AV444" s="2">
        <v>1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3</v>
      </c>
      <c r="BI444" s="2">
        <v>1</v>
      </c>
      <c r="BJ444" s="2" t="s">
        <v>212</v>
      </c>
      <c r="BK444" s="2"/>
      <c r="BL444" s="2"/>
      <c r="BM444" s="2">
        <v>21</v>
      </c>
      <c r="BN444" s="2">
        <v>0</v>
      </c>
      <c r="BO444" s="2" t="s">
        <v>3</v>
      </c>
      <c r="BP444" s="2">
        <v>0</v>
      </c>
      <c r="BQ444" s="2">
        <v>30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109</v>
      </c>
      <c r="CA444" s="2">
        <v>61</v>
      </c>
      <c r="CB444" s="2" t="s">
        <v>3</v>
      </c>
      <c r="CC444" s="2"/>
      <c r="CD444" s="2"/>
      <c r="CE444" s="2">
        <v>30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3</v>
      </c>
      <c r="CO444" s="2">
        <v>0</v>
      </c>
      <c r="CP444" s="2">
        <f t="shared" si="305"/>
        <v>279.67</v>
      </c>
      <c r="CQ444" s="2">
        <f t="shared" si="306"/>
        <v>279.67</v>
      </c>
      <c r="CR444" s="2">
        <f t="shared" si="327"/>
        <v>0</v>
      </c>
      <c r="CS444" s="2">
        <f t="shared" si="307"/>
        <v>0</v>
      </c>
      <c r="CT444" s="2">
        <f t="shared" si="308"/>
        <v>0</v>
      </c>
      <c r="CU444" s="2">
        <f t="shared" si="309"/>
        <v>0</v>
      </c>
      <c r="CV444" s="2">
        <f t="shared" si="310"/>
        <v>0</v>
      </c>
      <c r="CW444" s="2">
        <f t="shared" si="311"/>
        <v>0</v>
      </c>
      <c r="CX444" s="2">
        <f t="shared" si="312"/>
        <v>0</v>
      </c>
      <c r="CY444" s="2">
        <f t="shared" si="313"/>
        <v>0</v>
      </c>
      <c r="CZ444" s="2">
        <f t="shared" si="314"/>
        <v>0</v>
      </c>
      <c r="DA444" s="2"/>
      <c r="DB444" s="2"/>
      <c r="DC444" s="2" t="s">
        <v>3</v>
      </c>
      <c r="DD444" s="2" t="s">
        <v>3</v>
      </c>
      <c r="DE444" s="2" t="s">
        <v>3</v>
      </c>
      <c r="DF444" s="2" t="s">
        <v>3</v>
      </c>
      <c r="DG444" s="2" t="s">
        <v>3</v>
      </c>
      <c r="DH444" s="2" t="s">
        <v>3</v>
      </c>
      <c r="DI444" s="2" t="s">
        <v>3</v>
      </c>
      <c r="DJ444" s="2" t="s">
        <v>3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1010</v>
      </c>
      <c r="DV444" s="2" t="s">
        <v>49</v>
      </c>
      <c r="DW444" s="2" t="s">
        <v>49</v>
      </c>
      <c r="DX444" s="2">
        <v>1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58807897</v>
      </c>
      <c r="EF444" s="2">
        <v>30</v>
      </c>
      <c r="EG444" s="2" t="s">
        <v>29</v>
      </c>
      <c r="EH444" s="2">
        <v>0</v>
      </c>
      <c r="EI444" s="2" t="s">
        <v>3</v>
      </c>
      <c r="EJ444" s="2">
        <v>1</v>
      </c>
      <c r="EK444" s="2">
        <v>21</v>
      </c>
      <c r="EL444" s="2" t="s">
        <v>30</v>
      </c>
      <c r="EM444" s="2" t="s">
        <v>31</v>
      </c>
      <c r="EN444" s="2"/>
      <c r="EO444" s="2" t="s">
        <v>3</v>
      </c>
      <c r="EP444" s="2"/>
      <c r="EQ444" s="2">
        <v>0</v>
      </c>
      <c r="ER444" s="2">
        <v>279.67</v>
      </c>
      <c r="ES444" s="2">
        <v>279.67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v>0</v>
      </c>
      <c r="FS444" s="2">
        <v>0</v>
      </c>
      <c r="FT444" s="2"/>
      <c r="FU444" s="2"/>
      <c r="FV444" s="2"/>
      <c r="FW444" s="2"/>
      <c r="FX444" s="2">
        <v>109</v>
      </c>
      <c r="FY444" s="2">
        <v>61</v>
      </c>
      <c r="FZ444" s="2"/>
      <c r="GA444" s="2" t="s">
        <v>3</v>
      </c>
      <c r="GB444" s="2"/>
      <c r="GC444" s="2"/>
      <c r="GD444" s="2">
        <v>1</v>
      </c>
      <c r="GE444" s="2"/>
      <c r="GF444" s="2">
        <v>-94298429</v>
      </c>
      <c r="GG444" s="2">
        <v>2</v>
      </c>
      <c r="GH444" s="2">
        <v>1</v>
      </c>
      <c r="GI444" s="2">
        <v>-2</v>
      </c>
      <c r="GJ444" s="2">
        <v>0</v>
      </c>
      <c r="GK444" s="2">
        <v>0</v>
      </c>
      <c r="GL444" s="2">
        <f t="shared" si="315"/>
        <v>0</v>
      </c>
      <c r="GM444" s="2">
        <f t="shared" si="316"/>
        <v>279.67</v>
      </c>
      <c r="GN444" s="2">
        <f t="shared" si="317"/>
        <v>279.67</v>
      </c>
      <c r="GO444" s="2">
        <f t="shared" si="318"/>
        <v>0</v>
      </c>
      <c r="GP444" s="2">
        <f t="shared" si="319"/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si="320"/>
        <v>0</v>
      </c>
      <c r="GW444" s="2">
        <v>1</v>
      </c>
      <c r="GX444" s="2">
        <f t="shared" si="321"/>
        <v>0</v>
      </c>
      <c r="GY444" s="2"/>
      <c r="GZ444" s="2"/>
      <c r="HA444" s="2">
        <v>0</v>
      </c>
      <c r="HB444" s="2">
        <v>0</v>
      </c>
      <c r="HC444" s="2">
        <f t="shared" si="322"/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3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">
      <c r="A445">
        <v>17</v>
      </c>
      <c r="B445">
        <v>1</v>
      </c>
      <c r="E445" t="s">
        <v>281</v>
      </c>
      <c r="F445" t="s">
        <v>210</v>
      </c>
      <c r="G445" t="s">
        <v>211</v>
      </c>
      <c r="H445" t="s">
        <v>49</v>
      </c>
      <c r="I445">
        <v>1</v>
      </c>
      <c r="J445">
        <v>0</v>
      </c>
      <c r="K445">
        <v>1</v>
      </c>
      <c r="O445">
        <f t="shared" si="291"/>
        <v>1747.94</v>
      </c>
      <c r="P445">
        <f t="shared" si="292"/>
        <v>1747.94</v>
      </c>
      <c r="Q445">
        <f t="shared" si="323"/>
        <v>0</v>
      </c>
      <c r="R445">
        <f t="shared" si="293"/>
        <v>0</v>
      </c>
      <c r="S445">
        <f t="shared" si="294"/>
        <v>0</v>
      </c>
      <c r="T445">
        <f t="shared" si="295"/>
        <v>0</v>
      </c>
      <c r="U445">
        <f t="shared" si="296"/>
        <v>0</v>
      </c>
      <c r="V445">
        <f t="shared" si="297"/>
        <v>0</v>
      </c>
      <c r="W445">
        <f t="shared" si="298"/>
        <v>0</v>
      </c>
      <c r="X445">
        <f t="shared" si="299"/>
        <v>0</v>
      </c>
      <c r="Y445">
        <f t="shared" si="300"/>
        <v>0</v>
      </c>
      <c r="AA445">
        <v>59209200</v>
      </c>
      <c r="AB445">
        <f t="shared" si="301"/>
        <v>279.67</v>
      </c>
      <c r="AC445">
        <f t="shared" si="302"/>
        <v>279.67</v>
      </c>
      <c r="AD445">
        <f t="shared" si="324"/>
        <v>0</v>
      </c>
      <c r="AE445">
        <f t="shared" si="325"/>
        <v>0</v>
      </c>
      <c r="AF445">
        <f t="shared" si="325"/>
        <v>0</v>
      </c>
      <c r="AG445">
        <f t="shared" si="303"/>
        <v>0</v>
      </c>
      <c r="AH445">
        <f t="shared" si="326"/>
        <v>0</v>
      </c>
      <c r="AI445">
        <f t="shared" si="326"/>
        <v>0</v>
      </c>
      <c r="AJ445">
        <f t="shared" si="304"/>
        <v>0</v>
      </c>
      <c r="AK445">
        <v>279.67</v>
      </c>
      <c r="AL445">
        <v>279.67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109</v>
      </c>
      <c r="AU445">
        <v>61</v>
      </c>
      <c r="AV445">
        <v>1</v>
      </c>
      <c r="AW445">
        <v>1</v>
      </c>
      <c r="AZ445">
        <v>1</v>
      </c>
      <c r="BA445">
        <v>1</v>
      </c>
      <c r="BB445">
        <v>1</v>
      </c>
      <c r="BC445">
        <v>6.25</v>
      </c>
      <c r="BD445" t="s">
        <v>3</v>
      </c>
      <c r="BE445" t="s">
        <v>3</v>
      </c>
      <c r="BF445" t="s">
        <v>3</v>
      </c>
      <c r="BG445" t="s">
        <v>3</v>
      </c>
      <c r="BH445">
        <v>3</v>
      </c>
      <c r="BI445">
        <v>1</v>
      </c>
      <c r="BJ445" t="s">
        <v>212</v>
      </c>
      <c r="BM445">
        <v>21</v>
      </c>
      <c r="BN445">
        <v>0</v>
      </c>
      <c r="BO445" t="s">
        <v>210</v>
      </c>
      <c r="BP445">
        <v>1</v>
      </c>
      <c r="BQ445">
        <v>30</v>
      </c>
      <c r="BR445">
        <v>0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 t="s">
        <v>3</v>
      </c>
      <c r="BZ445">
        <v>109</v>
      </c>
      <c r="CA445">
        <v>61</v>
      </c>
      <c r="CB445" t="s">
        <v>3</v>
      </c>
      <c r="CE445">
        <v>30</v>
      </c>
      <c r="CF445">
        <v>0</v>
      </c>
      <c r="CG445">
        <v>0</v>
      </c>
      <c r="CM445">
        <v>0</v>
      </c>
      <c r="CN445" t="s">
        <v>3</v>
      </c>
      <c r="CO445">
        <v>0</v>
      </c>
      <c r="CP445">
        <f t="shared" si="305"/>
        <v>1747.94</v>
      </c>
      <c r="CQ445">
        <f t="shared" si="306"/>
        <v>1747.94</v>
      </c>
      <c r="CR445">
        <f t="shared" si="327"/>
        <v>0</v>
      </c>
      <c r="CS445">
        <f t="shared" si="307"/>
        <v>0</v>
      </c>
      <c r="CT445">
        <f t="shared" si="308"/>
        <v>0</v>
      </c>
      <c r="CU445">
        <f t="shared" si="309"/>
        <v>0</v>
      </c>
      <c r="CV445">
        <f t="shared" si="310"/>
        <v>0</v>
      </c>
      <c r="CW445">
        <f t="shared" si="311"/>
        <v>0</v>
      </c>
      <c r="CX445">
        <f t="shared" si="312"/>
        <v>0</v>
      </c>
      <c r="CY445">
        <f t="shared" si="313"/>
        <v>0</v>
      </c>
      <c r="CZ445">
        <f t="shared" si="314"/>
        <v>0</v>
      </c>
      <c r="DC445" t="s">
        <v>3</v>
      </c>
      <c r="DD445" t="s">
        <v>3</v>
      </c>
      <c r="DE445" t="s">
        <v>3</v>
      </c>
      <c r="DF445" t="s">
        <v>3</v>
      </c>
      <c r="DG445" t="s">
        <v>3</v>
      </c>
      <c r="DH445" t="s">
        <v>3</v>
      </c>
      <c r="DI445" t="s">
        <v>3</v>
      </c>
      <c r="DJ445" t="s">
        <v>3</v>
      </c>
      <c r="DK445" t="s">
        <v>3</v>
      </c>
      <c r="DL445" t="s">
        <v>3</v>
      </c>
      <c r="DM445" t="s">
        <v>3</v>
      </c>
      <c r="DN445">
        <v>0</v>
      </c>
      <c r="DO445">
        <v>0</v>
      </c>
      <c r="DP445">
        <v>1</v>
      </c>
      <c r="DQ445">
        <v>1</v>
      </c>
      <c r="DU445">
        <v>1010</v>
      </c>
      <c r="DV445" t="s">
        <v>49</v>
      </c>
      <c r="DW445" t="s">
        <v>49</v>
      </c>
      <c r="DX445">
        <v>1</v>
      </c>
      <c r="DZ445" t="s">
        <v>3</v>
      </c>
      <c r="EA445" t="s">
        <v>3</v>
      </c>
      <c r="EB445" t="s">
        <v>3</v>
      </c>
      <c r="EC445" t="s">
        <v>3</v>
      </c>
      <c r="EE445">
        <v>58807897</v>
      </c>
      <c r="EF445">
        <v>30</v>
      </c>
      <c r="EG445" t="s">
        <v>29</v>
      </c>
      <c r="EH445">
        <v>0</v>
      </c>
      <c r="EI445" t="s">
        <v>3</v>
      </c>
      <c r="EJ445">
        <v>1</v>
      </c>
      <c r="EK445">
        <v>21</v>
      </c>
      <c r="EL445" t="s">
        <v>30</v>
      </c>
      <c r="EM445" t="s">
        <v>31</v>
      </c>
      <c r="EO445" t="s">
        <v>3</v>
      </c>
      <c r="EQ445">
        <v>0</v>
      </c>
      <c r="ER445">
        <v>279.67</v>
      </c>
      <c r="ES445">
        <v>279.67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FQ445">
        <v>0</v>
      </c>
      <c r="FR445">
        <v>0</v>
      </c>
      <c r="FS445">
        <v>0</v>
      </c>
      <c r="FX445">
        <v>109</v>
      </c>
      <c r="FY445">
        <v>61</v>
      </c>
      <c r="GA445" t="s">
        <v>3</v>
      </c>
      <c r="GD445">
        <v>1</v>
      </c>
      <c r="GF445">
        <v>-94298429</v>
      </c>
      <c r="GG445">
        <v>2</v>
      </c>
      <c r="GH445">
        <v>1</v>
      </c>
      <c r="GI445">
        <v>2</v>
      </c>
      <c r="GJ445">
        <v>0</v>
      </c>
      <c r="GK445">
        <v>0</v>
      </c>
      <c r="GL445">
        <f t="shared" si="315"/>
        <v>0</v>
      </c>
      <c r="GM445">
        <f t="shared" si="316"/>
        <v>1747.94</v>
      </c>
      <c r="GN445">
        <f t="shared" si="317"/>
        <v>1747.94</v>
      </c>
      <c r="GO445">
        <f t="shared" si="318"/>
        <v>0</v>
      </c>
      <c r="GP445">
        <f t="shared" si="319"/>
        <v>0</v>
      </c>
      <c r="GR445">
        <v>0</v>
      </c>
      <c r="GS445">
        <v>3</v>
      </c>
      <c r="GT445">
        <v>0</v>
      </c>
      <c r="GU445" t="s">
        <v>3</v>
      </c>
      <c r="GV445">
        <f t="shared" si="320"/>
        <v>0</v>
      </c>
      <c r="GW445">
        <v>1</v>
      </c>
      <c r="GX445">
        <f t="shared" si="321"/>
        <v>0</v>
      </c>
      <c r="HA445">
        <v>0</v>
      </c>
      <c r="HB445">
        <v>0</v>
      </c>
      <c r="HC445">
        <f t="shared" si="322"/>
        <v>0</v>
      </c>
      <c r="HE445" t="s">
        <v>3</v>
      </c>
      <c r="HF445" t="s">
        <v>3</v>
      </c>
      <c r="HM445" t="s">
        <v>3</v>
      </c>
      <c r="HN445" t="s">
        <v>3</v>
      </c>
      <c r="HO445" t="s">
        <v>3</v>
      </c>
      <c r="HP445" t="s">
        <v>3</v>
      </c>
      <c r="HQ445" t="s">
        <v>3</v>
      </c>
      <c r="HS445">
        <v>0</v>
      </c>
      <c r="IK445">
        <v>0</v>
      </c>
    </row>
    <row r="446" spans="1:255" x14ac:dyDescent="0.2">
      <c r="A446" s="2">
        <v>17</v>
      </c>
      <c r="B446" s="2">
        <v>1</v>
      </c>
      <c r="C446" s="2">
        <f>ROW(SmtRes!A359)</f>
        <v>359</v>
      </c>
      <c r="D446" s="2">
        <f>ROW(EtalonRes!A362)</f>
        <v>362</v>
      </c>
      <c r="E446" s="2" t="s">
        <v>3</v>
      </c>
      <c r="F446" s="2" t="s">
        <v>161</v>
      </c>
      <c r="G446" s="2" t="s">
        <v>162</v>
      </c>
      <c r="H446" s="2" t="s">
        <v>163</v>
      </c>
      <c r="I446" s="2">
        <f>ROUND(ROUND(1,4)*0,9)</f>
        <v>0</v>
      </c>
      <c r="J446" s="2">
        <v>0</v>
      </c>
      <c r="K446" s="2">
        <f>ROUND(ROUND(1,4)*0,9)</f>
        <v>0</v>
      </c>
      <c r="L446" s="2"/>
      <c r="M446" s="2"/>
      <c r="N446" s="2"/>
      <c r="O446" s="2">
        <f t="shared" si="291"/>
        <v>0</v>
      </c>
      <c r="P446" s="2">
        <f t="shared" si="292"/>
        <v>0</v>
      </c>
      <c r="Q446" s="2">
        <f>(ROUND((ROUND(((((ET446*1.25)*1.1))*AV446*I446),2)*BB446),2)+ROUND((ROUND(((AE446-(((EU446*1.25)*1.1)))*AV446*I446),2)*BS446),2))</f>
        <v>0</v>
      </c>
      <c r="R446" s="2">
        <f t="shared" si="293"/>
        <v>0</v>
      </c>
      <c r="S446" s="2">
        <f t="shared" si="294"/>
        <v>0</v>
      </c>
      <c r="T446" s="2">
        <f t="shared" si="295"/>
        <v>0</v>
      </c>
      <c r="U446" s="2">
        <f t="shared" si="296"/>
        <v>0</v>
      </c>
      <c r="V446" s="2">
        <f t="shared" si="297"/>
        <v>0</v>
      </c>
      <c r="W446" s="2">
        <f t="shared" si="298"/>
        <v>0</v>
      </c>
      <c r="X446" s="2">
        <f t="shared" si="299"/>
        <v>0</v>
      </c>
      <c r="Y446" s="2">
        <f t="shared" si="300"/>
        <v>0</v>
      </c>
      <c r="Z446" s="2"/>
      <c r="AA446" s="2">
        <v>-1</v>
      </c>
      <c r="AB446" s="2">
        <f t="shared" si="301"/>
        <v>49.641100000000002</v>
      </c>
      <c r="AC446" s="2">
        <f t="shared" si="302"/>
        <v>21.81</v>
      </c>
      <c r="AD446" s="2">
        <f>ROUND((((((ET446*1.25)*1.1))-(((EU446*1.25)*1.1)))+AE446),6)</f>
        <v>5.7062499999999998</v>
      </c>
      <c r="AE446" s="2">
        <f>ROUND((((EU446*1.25)*1.1)),6)</f>
        <v>0.34375</v>
      </c>
      <c r="AF446" s="2">
        <f>ROUND((((EV446*1.15)*1.1)),6)</f>
        <v>22.124849999999999</v>
      </c>
      <c r="AG446" s="2">
        <f t="shared" si="303"/>
        <v>0</v>
      </c>
      <c r="AH446" s="2">
        <f>(((EW446*1.15)*1.1))</f>
        <v>1.85955</v>
      </c>
      <c r="AI446" s="2">
        <f>(((EX446*1.25)*1.1))</f>
        <v>0</v>
      </c>
      <c r="AJ446" s="2">
        <f t="shared" si="304"/>
        <v>0</v>
      </c>
      <c r="AK446" s="2">
        <v>43.45</v>
      </c>
      <c r="AL446" s="2">
        <v>21.81</v>
      </c>
      <c r="AM446" s="2">
        <v>4.1500000000000004</v>
      </c>
      <c r="AN446" s="2">
        <v>0.25</v>
      </c>
      <c r="AO446" s="2">
        <v>17.489999999999998</v>
      </c>
      <c r="AP446" s="2">
        <v>0</v>
      </c>
      <c r="AQ446" s="2">
        <v>1.47</v>
      </c>
      <c r="AR446" s="2">
        <v>0</v>
      </c>
      <c r="AS446" s="2">
        <v>0</v>
      </c>
      <c r="AT446" s="2">
        <v>109</v>
      </c>
      <c r="AU446" s="2">
        <v>61</v>
      </c>
      <c r="AV446" s="2">
        <v>1.0669999999999999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0</v>
      </c>
      <c r="BI446" s="2">
        <v>1</v>
      </c>
      <c r="BJ446" s="2" t="s">
        <v>164</v>
      </c>
      <c r="BK446" s="2"/>
      <c r="BL446" s="2"/>
      <c r="BM446" s="2">
        <v>21</v>
      </c>
      <c r="BN446" s="2">
        <v>58807811</v>
      </c>
      <c r="BO446" s="2" t="s">
        <v>161</v>
      </c>
      <c r="BP446" s="2">
        <v>1</v>
      </c>
      <c r="BQ446" s="2">
        <v>30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109</v>
      </c>
      <c r="CA446" s="2">
        <v>61</v>
      </c>
      <c r="CB446" s="2" t="s">
        <v>3</v>
      </c>
      <c r="CC446" s="2"/>
      <c r="CD446" s="2"/>
      <c r="CE446" s="2">
        <v>30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865</v>
      </c>
      <c r="CO446" s="2">
        <v>0</v>
      </c>
      <c r="CP446" s="2">
        <f t="shared" si="305"/>
        <v>0</v>
      </c>
      <c r="CQ446" s="2">
        <f t="shared" si="306"/>
        <v>21.81</v>
      </c>
      <c r="CR446" s="2">
        <f>(ROUND((ROUND(((((ET446*1.25)*1.1))*AV446*1),2)*BB446),2)+ROUND((ROUND(((AE446-(((EU446*1.25)*1.1)))*AV446*1),2)*BS446),2))</f>
        <v>6.09</v>
      </c>
      <c r="CS446" s="2">
        <f t="shared" si="307"/>
        <v>0.37</v>
      </c>
      <c r="CT446" s="2">
        <f t="shared" si="308"/>
        <v>23.61</v>
      </c>
      <c r="CU446" s="2">
        <f t="shared" si="309"/>
        <v>0</v>
      </c>
      <c r="CV446" s="2">
        <f t="shared" si="310"/>
        <v>1.98413985</v>
      </c>
      <c r="CW446" s="2">
        <f t="shared" si="311"/>
        <v>0</v>
      </c>
      <c r="CX446" s="2">
        <f t="shared" si="312"/>
        <v>0</v>
      </c>
      <c r="CY446" s="2">
        <f t="shared" si="313"/>
        <v>0</v>
      </c>
      <c r="CZ446" s="2">
        <f t="shared" si="314"/>
        <v>0</v>
      </c>
      <c r="DA446" s="2"/>
      <c r="DB446" s="2">
        <v>81</v>
      </c>
      <c r="DC446" s="2" t="s">
        <v>3</v>
      </c>
      <c r="DD446" s="2" t="s">
        <v>3</v>
      </c>
      <c r="DE446" s="2" t="s">
        <v>27</v>
      </c>
      <c r="DF446" s="2" t="s">
        <v>27</v>
      </c>
      <c r="DG446" s="2" t="s">
        <v>28</v>
      </c>
      <c r="DH446" s="2" t="s">
        <v>3</v>
      </c>
      <c r="DI446" s="2" t="s">
        <v>28</v>
      </c>
      <c r="DJ446" s="2" t="s">
        <v>27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1013</v>
      </c>
      <c r="DV446" s="2" t="s">
        <v>163</v>
      </c>
      <c r="DW446" s="2" t="s">
        <v>163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58807897</v>
      </c>
      <c r="EF446" s="2">
        <v>30</v>
      </c>
      <c r="EG446" s="2" t="s">
        <v>29</v>
      </c>
      <c r="EH446" s="2">
        <v>0</v>
      </c>
      <c r="EI446" s="2" t="s">
        <v>3</v>
      </c>
      <c r="EJ446" s="2">
        <v>1</v>
      </c>
      <c r="EK446" s="2">
        <v>21</v>
      </c>
      <c r="EL446" s="2" t="s">
        <v>30</v>
      </c>
      <c r="EM446" s="2" t="s">
        <v>31</v>
      </c>
      <c r="EN446" s="2"/>
      <c r="EO446" s="2" t="s">
        <v>32</v>
      </c>
      <c r="EP446" s="2"/>
      <c r="EQ446" s="2">
        <v>1024</v>
      </c>
      <c r="ER446" s="2">
        <v>43.45</v>
      </c>
      <c r="ES446" s="2">
        <v>21.81</v>
      </c>
      <c r="ET446" s="2">
        <v>4.1500000000000004</v>
      </c>
      <c r="EU446" s="2">
        <v>0.25</v>
      </c>
      <c r="EV446" s="2">
        <v>17.489999999999998</v>
      </c>
      <c r="EW446" s="2">
        <v>1.47</v>
      </c>
      <c r="EX446" s="2">
        <v>0</v>
      </c>
      <c r="EY446" s="2">
        <v>0</v>
      </c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109</v>
      </c>
      <c r="FY446" s="2">
        <v>61</v>
      </c>
      <c r="FZ446" s="2"/>
      <c r="GA446" s="2" t="s">
        <v>3</v>
      </c>
      <c r="GB446" s="2"/>
      <c r="GC446" s="2"/>
      <c r="GD446" s="2">
        <v>1</v>
      </c>
      <c r="GE446" s="2"/>
      <c r="GF446" s="2">
        <v>752751470</v>
      </c>
      <c r="GG446" s="2">
        <v>2</v>
      </c>
      <c r="GH446" s="2">
        <v>1</v>
      </c>
      <c r="GI446" s="2">
        <v>2</v>
      </c>
      <c r="GJ446" s="2">
        <v>0</v>
      </c>
      <c r="GK446" s="2">
        <v>0</v>
      </c>
      <c r="GL446" s="2">
        <f t="shared" si="315"/>
        <v>0</v>
      </c>
      <c r="GM446" s="2">
        <f t="shared" si="316"/>
        <v>0</v>
      </c>
      <c r="GN446" s="2">
        <f t="shared" si="317"/>
        <v>0</v>
      </c>
      <c r="GO446" s="2">
        <f t="shared" si="318"/>
        <v>0</v>
      </c>
      <c r="GP446" s="2">
        <f t="shared" si="319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320"/>
        <v>0</v>
      </c>
      <c r="GW446" s="2">
        <v>1</v>
      </c>
      <c r="GX446" s="2">
        <f t="shared" si="321"/>
        <v>0</v>
      </c>
      <c r="GY446" s="2"/>
      <c r="GZ446" s="2"/>
      <c r="HA446" s="2">
        <v>0</v>
      </c>
      <c r="HB446" s="2">
        <v>0</v>
      </c>
      <c r="HC446" s="2">
        <f t="shared" si="322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">
      <c r="A447">
        <v>17</v>
      </c>
      <c r="B447">
        <v>1</v>
      </c>
      <c r="C447">
        <f>ROW(SmtRes!A366)</f>
        <v>366</v>
      </c>
      <c r="D447">
        <f>ROW(EtalonRes!A370)</f>
        <v>370</v>
      </c>
      <c r="E447" t="s">
        <v>3</v>
      </c>
      <c r="F447" t="s">
        <v>161</v>
      </c>
      <c r="G447" t="s">
        <v>162</v>
      </c>
      <c r="H447" t="s">
        <v>163</v>
      </c>
      <c r="I447">
        <f>ROUND(ROUND(1,4)*0,9)</f>
        <v>0</v>
      </c>
      <c r="J447">
        <v>0</v>
      </c>
      <c r="K447">
        <f>ROUND(ROUND(1,4)*0,9)</f>
        <v>0</v>
      </c>
      <c r="O447">
        <f t="shared" si="291"/>
        <v>0</v>
      </c>
      <c r="P447">
        <f t="shared" si="292"/>
        <v>0</v>
      </c>
      <c r="Q447">
        <f>(ROUND((ROUND(((((ET447*1.25)*1.1))*AV447*I447),2)*BB447),2)+ROUND((ROUND(((AE447-(((EU447*1.25)*1.1)))*AV447*I447),2)*BS447),2))</f>
        <v>0</v>
      </c>
      <c r="R447">
        <f t="shared" si="293"/>
        <v>0</v>
      </c>
      <c r="S447">
        <f t="shared" si="294"/>
        <v>0</v>
      </c>
      <c r="T447">
        <f t="shared" si="295"/>
        <v>0</v>
      </c>
      <c r="U447">
        <f t="shared" si="296"/>
        <v>0</v>
      </c>
      <c r="V447">
        <f t="shared" si="297"/>
        <v>0</v>
      </c>
      <c r="W447">
        <f t="shared" si="298"/>
        <v>0</v>
      </c>
      <c r="X447">
        <f t="shared" si="299"/>
        <v>0</v>
      </c>
      <c r="Y447">
        <f t="shared" si="300"/>
        <v>0</v>
      </c>
      <c r="AA447">
        <v>-1</v>
      </c>
      <c r="AB447">
        <f t="shared" si="301"/>
        <v>49.641100000000002</v>
      </c>
      <c r="AC447">
        <f t="shared" si="302"/>
        <v>21.81</v>
      </c>
      <c r="AD447">
        <f>ROUND((((((ET447*1.25)*1.1))-(((EU447*1.25)*1.1)))+AE447),6)</f>
        <v>5.7062499999999998</v>
      </c>
      <c r="AE447">
        <f>ROUND((((EU447*1.25)*1.1)),6)</f>
        <v>0.34375</v>
      </c>
      <c r="AF447">
        <f>ROUND((((EV447*1.15)*1.1)),6)</f>
        <v>22.124849999999999</v>
      </c>
      <c r="AG447">
        <f t="shared" si="303"/>
        <v>0</v>
      </c>
      <c r="AH447">
        <f>(((EW447*1.15)*1.1))</f>
        <v>1.85955</v>
      </c>
      <c r="AI447">
        <f>(((EX447*1.25)*1.1))</f>
        <v>0</v>
      </c>
      <c r="AJ447">
        <f t="shared" si="304"/>
        <v>0</v>
      </c>
      <c r="AK447">
        <v>43.45</v>
      </c>
      <c r="AL447">
        <v>21.81</v>
      </c>
      <c r="AM447">
        <v>4.1500000000000004</v>
      </c>
      <c r="AN447">
        <v>0.25</v>
      </c>
      <c r="AO447">
        <v>17.489999999999998</v>
      </c>
      <c r="AP447">
        <v>0</v>
      </c>
      <c r="AQ447">
        <v>1.47</v>
      </c>
      <c r="AR447">
        <v>0</v>
      </c>
      <c r="AS447">
        <v>0</v>
      </c>
      <c r="AT447">
        <v>109</v>
      </c>
      <c r="AU447">
        <v>61</v>
      </c>
      <c r="AV447">
        <v>1.0669999999999999</v>
      </c>
      <c r="AW447">
        <v>1</v>
      </c>
      <c r="AZ447">
        <v>1</v>
      </c>
      <c r="BA447">
        <v>54.99</v>
      </c>
      <c r="BB447">
        <v>13.44</v>
      </c>
      <c r="BC447">
        <v>8.42</v>
      </c>
      <c r="BD447" t="s">
        <v>3</v>
      </c>
      <c r="BE447" t="s">
        <v>3</v>
      </c>
      <c r="BF447" t="s">
        <v>3</v>
      </c>
      <c r="BG447" t="s">
        <v>3</v>
      </c>
      <c r="BH447">
        <v>0</v>
      </c>
      <c r="BI447">
        <v>1</v>
      </c>
      <c r="BJ447" t="s">
        <v>164</v>
      </c>
      <c r="BM447">
        <v>21</v>
      </c>
      <c r="BN447">
        <v>58807811</v>
      </c>
      <c r="BO447" t="s">
        <v>161</v>
      </c>
      <c r="BP447">
        <v>1</v>
      </c>
      <c r="BQ447">
        <v>30</v>
      </c>
      <c r="BR447">
        <v>0</v>
      </c>
      <c r="BS447">
        <v>54.99</v>
      </c>
      <c r="BT447">
        <v>1</v>
      </c>
      <c r="BU447">
        <v>1</v>
      </c>
      <c r="BV447">
        <v>1</v>
      </c>
      <c r="BW447">
        <v>1</v>
      </c>
      <c r="BX447">
        <v>1</v>
      </c>
      <c r="BY447" t="s">
        <v>3</v>
      </c>
      <c r="BZ447">
        <v>109</v>
      </c>
      <c r="CA447">
        <v>61</v>
      </c>
      <c r="CB447" t="s">
        <v>3</v>
      </c>
      <c r="CE447">
        <v>30</v>
      </c>
      <c r="CF447">
        <v>0</v>
      </c>
      <c r="CG447">
        <v>0</v>
      </c>
      <c r="CM447">
        <v>0</v>
      </c>
      <c r="CN447" t="s">
        <v>865</v>
      </c>
      <c r="CO447">
        <v>0</v>
      </c>
      <c r="CP447">
        <f t="shared" si="305"/>
        <v>0</v>
      </c>
      <c r="CQ447">
        <f t="shared" si="306"/>
        <v>183.64</v>
      </c>
      <c r="CR447">
        <f>(ROUND((ROUND(((((ET447*1.25)*1.1))*AV447*1),2)*BB447),2)+ROUND((ROUND(((AE447-(((EU447*1.25)*1.1)))*AV447*1),2)*BS447),2))</f>
        <v>81.849999999999994</v>
      </c>
      <c r="CS447">
        <f t="shared" si="307"/>
        <v>20.350000000000001</v>
      </c>
      <c r="CT447">
        <f t="shared" si="308"/>
        <v>1298.31</v>
      </c>
      <c r="CU447">
        <f t="shared" si="309"/>
        <v>0</v>
      </c>
      <c r="CV447">
        <f t="shared" si="310"/>
        <v>1.98413985</v>
      </c>
      <c r="CW447">
        <f t="shared" si="311"/>
        <v>0</v>
      </c>
      <c r="CX447">
        <f t="shared" si="312"/>
        <v>0</v>
      </c>
      <c r="CY447">
        <f t="shared" si="313"/>
        <v>0</v>
      </c>
      <c r="CZ447">
        <f t="shared" si="314"/>
        <v>0</v>
      </c>
      <c r="DB447">
        <v>83</v>
      </c>
      <c r="DC447" t="s">
        <v>3</v>
      </c>
      <c r="DD447" t="s">
        <v>3</v>
      </c>
      <c r="DE447" t="s">
        <v>27</v>
      </c>
      <c r="DF447" t="s">
        <v>27</v>
      </c>
      <c r="DG447" t="s">
        <v>28</v>
      </c>
      <c r="DH447" t="s">
        <v>3</v>
      </c>
      <c r="DI447" t="s">
        <v>28</v>
      </c>
      <c r="DJ447" t="s">
        <v>27</v>
      </c>
      <c r="DK447" t="s">
        <v>3</v>
      </c>
      <c r="DL447" t="s">
        <v>3</v>
      </c>
      <c r="DM447" t="s">
        <v>3</v>
      </c>
      <c r="DN447">
        <v>0</v>
      </c>
      <c r="DO447">
        <v>0</v>
      </c>
      <c r="DP447">
        <v>1</v>
      </c>
      <c r="DQ447">
        <v>1</v>
      </c>
      <c r="DU447">
        <v>1013</v>
      </c>
      <c r="DV447" t="s">
        <v>163</v>
      </c>
      <c r="DW447" t="s">
        <v>163</v>
      </c>
      <c r="DX447">
        <v>1</v>
      </c>
      <c r="DZ447" t="s">
        <v>3</v>
      </c>
      <c r="EA447" t="s">
        <v>3</v>
      </c>
      <c r="EB447" t="s">
        <v>3</v>
      </c>
      <c r="EC447" t="s">
        <v>3</v>
      </c>
      <c r="EE447">
        <v>58807897</v>
      </c>
      <c r="EF447">
        <v>30</v>
      </c>
      <c r="EG447" t="s">
        <v>29</v>
      </c>
      <c r="EH447">
        <v>0</v>
      </c>
      <c r="EI447" t="s">
        <v>3</v>
      </c>
      <c r="EJ447">
        <v>1</v>
      </c>
      <c r="EK447">
        <v>21</v>
      </c>
      <c r="EL447" t="s">
        <v>30</v>
      </c>
      <c r="EM447" t="s">
        <v>31</v>
      </c>
      <c r="EO447" t="s">
        <v>32</v>
      </c>
      <c r="EQ447">
        <v>1024</v>
      </c>
      <c r="ER447">
        <v>43.45</v>
      </c>
      <c r="ES447">
        <v>21.81</v>
      </c>
      <c r="ET447">
        <v>4.1500000000000004</v>
      </c>
      <c r="EU447">
        <v>0.25</v>
      </c>
      <c r="EV447">
        <v>17.489999999999998</v>
      </c>
      <c r="EW447">
        <v>1.47</v>
      </c>
      <c r="EX447">
        <v>0</v>
      </c>
      <c r="EY447">
        <v>0</v>
      </c>
      <c r="FQ447">
        <v>0</v>
      </c>
      <c r="FR447">
        <v>0</v>
      </c>
      <c r="FS447">
        <v>0</v>
      </c>
      <c r="FX447">
        <v>109</v>
      </c>
      <c r="FY447">
        <v>61</v>
      </c>
      <c r="GA447" t="s">
        <v>3</v>
      </c>
      <c r="GD447">
        <v>1</v>
      </c>
      <c r="GF447">
        <v>752751470</v>
      </c>
      <c r="GG447">
        <v>2</v>
      </c>
      <c r="GH447">
        <v>1</v>
      </c>
      <c r="GI447">
        <v>2</v>
      </c>
      <c r="GJ447">
        <v>0</v>
      </c>
      <c r="GK447">
        <v>0</v>
      </c>
      <c r="GL447">
        <f t="shared" si="315"/>
        <v>0</v>
      </c>
      <c r="GM447">
        <f t="shared" si="316"/>
        <v>0</v>
      </c>
      <c r="GN447">
        <f t="shared" si="317"/>
        <v>0</v>
      </c>
      <c r="GO447">
        <f t="shared" si="318"/>
        <v>0</v>
      </c>
      <c r="GP447">
        <f t="shared" si="319"/>
        <v>0</v>
      </c>
      <c r="GR447">
        <v>0</v>
      </c>
      <c r="GS447">
        <v>3</v>
      </c>
      <c r="GT447">
        <v>0</v>
      </c>
      <c r="GU447" t="s">
        <v>3</v>
      </c>
      <c r="GV447">
        <f t="shared" si="320"/>
        <v>0</v>
      </c>
      <c r="GW447">
        <v>1</v>
      </c>
      <c r="GX447">
        <f t="shared" si="321"/>
        <v>0</v>
      </c>
      <c r="HA447">
        <v>0</v>
      </c>
      <c r="HB447">
        <v>0</v>
      </c>
      <c r="HC447">
        <f t="shared" si="322"/>
        <v>0</v>
      </c>
      <c r="HE447" t="s">
        <v>3</v>
      </c>
      <c r="HF447" t="s">
        <v>3</v>
      </c>
      <c r="HM447" t="s">
        <v>3</v>
      </c>
      <c r="HN447" t="s">
        <v>3</v>
      </c>
      <c r="HO447" t="s">
        <v>3</v>
      </c>
      <c r="HP447" t="s">
        <v>3</v>
      </c>
      <c r="HQ447" t="s">
        <v>3</v>
      </c>
      <c r="HS447">
        <v>0</v>
      </c>
      <c r="IK447">
        <v>0</v>
      </c>
    </row>
    <row r="448" spans="1:255" x14ac:dyDescent="0.2">
      <c r="A448" s="2">
        <v>18</v>
      </c>
      <c r="B448" s="2">
        <v>1</v>
      </c>
      <c r="C448" s="2">
        <v>358</v>
      </c>
      <c r="D448" s="2"/>
      <c r="E448" s="2" t="s">
        <v>3</v>
      </c>
      <c r="F448" s="2" t="s">
        <v>210</v>
      </c>
      <c r="G448" s="2" t="s">
        <v>211</v>
      </c>
      <c r="H448" s="2" t="s">
        <v>49</v>
      </c>
      <c r="I448" s="2">
        <f>I446*J448</f>
        <v>0</v>
      </c>
      <c r="J448" s="2">
        <v>1</v>
      </c>
      <c r="K448" s="2">
        <v>1</v>
      </c>
      <c r="L448" s="2"/>
      <c r="M448" s="2"/>
      <c r="N448" s="2"/>
      <c r="O448" s="2">
        <f t="shared" si="291"/>
        <v>0</v>
      </c>
      <c r="P448" s="2">
        <f t="shared" si="292"/>
        <v>0</v>
      </c>
      <c r="Q448" s="2">
        <f>(ROUND((ROUND(((ET448)*AV448*I448),2)*BB448),2)+ROUND((ROUND(((AE448-(EU448))*AV448*I448),2)*BS448),2))</f>
        <v>0</v>
      </c>
      <c r="R448" s="2">
        <f t="shared" si="293"/>
        <v>0</v>
      </c>
      <c r="S448" s="2">
        <f t="shared" si="294"/>
        <v>0</v>
      </c>
      <c r="T448" s="2">
        <f t="shared" si="295"/>
        <v>0</v>
      </c>
      <c r="U448" s="2">
        <f t="shared" si="296"/>
        <v>0</v>
      </c>
      <c r="V448" s="2">
        <f t="shared" si="297"/>
        <v>0</v>
      </c>
      <c r="W448" s="2">
        <f t="shared" si="298"/>
        <v>0</v>
      </c>
      <c r="X448" s="2">
        <f t="shared" si="299"/>
        <v>0</v>
      </c>
      <c r="Y448" s="2">
        <f t="shared" si="300"/>
        <v>0</v>
      </c>
      <c r="Z448" s="2"/>
      <c r="AA448" s="2">
        <v>-1</v>
      </c>
      <c r="AB448" s="2">
        <f t="shared" si="301"/>
        <v>279.67</v>
      </c>
      <c r="AC448" s="2">
        <f t="shared" si="302"/>
        <v>279.67</v>
      </c>
      <c r="AD448" s="2">
        <f>ROUND((((ET448)-(EU448))+AE448),6)</f>
        <v>0</v>
      </c>
      <c r="AE448" s="2">
        <f>ROUND((EU448),6)</f>
        <v>0</v>
      </c>
      <c r="AF448" s="2">
        <f>ROUND((EV448),6)</f>
        <v>0</v>
      </c>
      <c r="AG448" s="2">
        <f t="shared" si="303"/>
        <v>0</v>
      </c>
      <c r="AH448" s="2">
        <f>(EW448)</f>
        <v>0</v>
      </c>
      <c r="AI448" s="2">
        <f>(EX448)</f>
        <v>0</v>
      </c>
      <c r="AJ448" s="2">
        <f t="shared" si="304"/>
        <v>0</v>
      </c>
      <c r="AK448" s="2">
        <v>279.67</v>
      </c>
      <c r="AL448" s="2">
        <v>279.67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109</v>
      </c>
      <c r="AU448" s="2">
        <v>61</v>
      </c>
      <c r="AV448" s="2">
        <v>1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3</v>
      </c>
      <c r="BI448" s="2">
        <v>1</v>
      </c>
      <c r="BJ448" s="2" t="s">
        <v>212</v>
      </c>
      <c r="BK448" s="2"/>
      <c r="BL448" s="2"/>
      <c r="BM448" s="2">
        <v>21</v>
      </c>
      <c r="BN448" s="2">
        <v>58807811</v>
      </c>
      <c r="BO448" s="2" t="s">
        <v>3</v>
      </c>
      <c r="BP448" s="2">
        <v>0</v>
      </c>
      <c r="BQ448" s="2">
        <v>30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109</v>
      </c>
      <c r="CA448" s="2">
        <v>61</v>
      </c>
      <c r="CB448" s="2" t="s">
        <v>3</v>
      </c>
      <c r="CC448" s="2"/>
      <c r="CD448" s="2"/>
      <c r="CE448" s="2">
        <v>30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3</v>
      </c>
      <c r="CO448" s="2">
        <v>0</v>
      </c>
      <c r="CP448" s="2">
        <f t="shared" si="305"/>
        <v>0</v>
      </c>
      <c r="CQ448" s="2">
        <f t="shared" si="306"/>
        <v>279.67</v>
      </c>
      <c r="CR448" s="2">
        <f>(ROUND((ROUND(((ET448)*AV448*1),2)*BB448),2)+ROUND((ROUND(((AE448-(EU448))*AV448*1),2)*BS448),2))</f>
        <v>0</v>
      </c>
      <c r="CS448" s="2">
        <f t="shared" si="307"/>
        <v>0</v>
      </c>
      <c r="CT448" s="2">
        <f t="shared" si="308"/>
        <v>0</v>
      </c>
      <c r="CU448" s="2">
        <f t="shared" si="309"/>
        <v>0</v>
      </c>
      <c r="CV448" s="2">
        <f t="shared" si="310"/>
        <v>0</v>
      </c>
      <c r="CW448" s="2">
        <f t="shared" si="311"/>
        <v>0</v>
      </c>
      <c r="CX448" s="2">
        <f t="shared" si="312"/>
        <v>0</v>
      </c>
      <c r="CY448" s="2">
        <f t="shared" si="313"/>
        <v>0</v>
      </c>
      <c r="CZ448" s="2">
        <f t="shared" si="314"/>
        <v>0</v>
      </c>
      <c r="DA448" s="2"/>
      <c r="DB448" s="2"/>
      <c r="DC448" s="2" t="s">
        <v>3</v>
      </c>
      <c r="DD448" s="2" t="s">
        <v>3</v>
      </c>
      <c r="DE448" s="2" t="s">
        <v>3</v>
      </c>
      <c r="DF448" s="2" t="s">
        <v>3</v>
      </c>
      <c r="DG448" s="2" t="s">
        <v>3</v>
      </c>
      <c r="DH448" s="2" t="s">
        <v>3</v>
      </c>
      <c r="DI448" s="2" t="s">
        <v>3</v>
      </c>
      <c r="DJ448" s="2" t="s">
        <v>3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1010</v>
      </c>
      <c r="DV448" s="2" t="s">
        <v>49</v>
      </c>
      <c r="DW448" s="2" t="s">
        <v>49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58807897</v>
      </c>
      <c r="EF448" s="2">
        <v>30</v>
      </c>
      <c r="EG448" s="2" t="s">
        <v>29</v>
      </c>
      <c r="EH448" s="2">
        <v>0</v>
      </c>
      <c r="EI448" s="2" t="s">
        <v>3</v>
      </c>
      <c r="EJ448" s="2">
        <v>1</v>
      </c>
      <c r="EK448" s="2">
        <v>21</v>
      </c>
      <c r="EL448" s="2" t="s">
        <v>30</v>
      </c>
      <c r="EM448" s="2" t="s">
        <v>31</v>
      </c>
      <c r="EN448" s="2"/>
      <c r="EO448" s="2" t="s">
        <v>3</v>
      </c>
      <c r="EP448" s="2"/>
      <c r="EQ448" s="2">
        <v>1024</v>
      </c>
      <c r="ER448" s="2">
        <v>279.67</v>
      </c>
      <c r="ES448" s="2">
        <v>279.67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109</v>
      </c>
      <c r="FY448" s="2">
        <v>61</v>
      </c>
      <c r="FZ448" s="2"/>
      <c r="GA448" s="2" t="s">
        <v>3</v>
      </c>
      <c r="GB448" s="2"/>
      <c r="GC448" s="2"/>
      <c r="GD448" s="2">
        <v>1</v>
      </c>
      <c r="GE448" s="2"/>
      <c r="GF448" s="2">
        <v>-94298429</v>
      </c>
      <c r="GG448" s="2">
        <v>2</v>
      </c>
      <c r="GH448" s="2">
        <v>1</v>
      </c>
      <c r="GI448" s="2">
        <v>-2</v>
      </c>
      <c r="GJ448" s="2">
        <v>0</v>
      </c>
      <c r="GK448" s="2">
        <v>0</v>
      </c>
      <c r="GL448" s="2">
        <f t="shared" si="315"/>
        <v>0</v>
      </c>
      <c r="GM448" s="2">
        <f t="shared" si="316"/>
        <v>0</v>
      </c>
      <c r="GN448" s="2">
        <f t="shared" si="317"/>
        <v>0</v>
      </c>
      <c r="GO448" s="2">
        <f t="shared" si="318"/>
        <v>0</v>
      </c>
      <c r="GP448" s="2">
        <f t="shared" si="319"/>
        <v>0</v>
      </c>
      <c r="GQ448" s="2"/>
      <c r="GR448" s="2">
        <v>0</v>
      </c>
      <c r="GS448" s="2">
        <v>3</v>
      </c>
      <c r="GT448" s="2">
        <v>0</v>
      </c>
      <c r="GU448" s="2" t="s">
        <v>3</v>
      </c>
      <c r="GV448" s="2">
        <f t="shared" si="320"/>
        <v>0</v>
      </c>
      <c r="GW448" s="2">
        <v>1</v>
      </c>
      <c r="GX448" s="2">
        <f t="shared" si="321"/>
        <v>0</v>
      </c>
      <c r="GY448" s="2"/>
      <c r="GZ448" s="2"/>
      <c r="HA448" s="2">
        <v>0</v>
      </c>
      <c r="HB448" s="2">
        <v>0</v>
      </c>
      <c r="HC448" s="2">
        <f t="shared" si="322"/>
        <v>0</v>
      </c>
      <c r="HD448" s="2"/>
      <c r="HE448" s="2" t="s">
        <v>3</v>
      </c>
      <c r="HF448" s="2" t="s">
        <v>3</v>
      </c>
      <c r="HG448" s="2"/>
      <c r="HH448" s="2"/>
      <c r="HI448" s="2"/>
      <c r="HJ448" s="2"/>
      <c r="HK448" s="2"/>
      <c r="HL448" s="2"/>
      <c r="HM448" s="2" t="s">
        <v>3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">
      <c r="A449">
        <v>18</v>
      </c>
      <c r="B449">
        <v>1</v>
      </c>
      <c r="C449">
        <v>365</v>
      </c>
      <c r="E449" t="s">
        <v>3</v>
      </c>
      <c r="F449" t="s">
        <v>210</v>
      </c>
      <c r="G449" t="s">
        <v>211</v>
      </c>
      <c r="H449" t="s">
        <v>49</v>
      </c>
      <c r="I449">
        <f>I447*J449</f>
        <v>0</v>
      </c>
      <c r="J449">
        <v>1</v>
      </c>
      <c r="K449">
        <v>1</v>
      </c>
      <c r="O449">
        <f t="shared" si="291"/>
        <v>0</v>
      </c>
      <c r="P449">
        <f t="shared" si="292"/>
        <v>0</v>
      </c>
      <c r="Q449">
        <f>(ROUND((ROUND(((ET449)*AV449*I449),2)*BB449),2)+ROUND((ROUND(((AE449-(EU449))*AV449*I449),2)*BS449),2))</f>
        <v>0</v>
      </c>
      <c r="R449">
        <f t="shared" si="293"/>
        <v>0</v>
      </c>
      <c r="S449">
        <f t="shared" si="294"/>
        <v>0</v>
      </c>
      <c r="T449">
        <f t="shared" si="295"/>
        <v>0</v>
      </c>
      <c r="U449">
        <f t="shared" si="296"/>
        <v>0</v>
      </c>
      <c r="V449">
        <f t="shared" si="297"/>
        <v>0</v>
      </c>
      <c r="W449">
        <f t="shared" si="298"/>
        <v>0</v>
      </c>
      <c r="X449">
        <f t="shared" si="299"/>
        <v>0</v>
      </c>
      <c r="Y449">
        <f t="shared" si="300"/>
        <v>0</v>
      </c>
      <c r="AA449">
        <v>-1</v>
      </c>
      <c r="AB449">
        <f t="shared" si="301"/>
        <v>279.67</v>
      </c>
      <c r="AC449">
        <f t="shared" si="302"/>
        <v>279.67</v>
      </c>
      <c r="AD449">
        <f>ROUND((((ET449)-(EU449))+AE449),6)</f>
        <v>0</v>
      </c>
      <c r="AE449">
        <f>ROUND((EU449),6)</f>
        <v>0</v>
      </c>
      <c r="AF449">
        <f>ROUND((EV449),6)</f>
        <v>0</v>
      </c>
      <c r="AG449">
        <f t="shared" si="303"/>
        <v>0</v>
      </c>
      <c r="AH449">
        <f>(EW449)</f>
        <v>0</v>
      </c>
      <c r="AI449">
        <f>(EX449)</f>
        <v>0</v>
      </c>
      <c r="AJ449">
        <f t="shared" si="304"/>
        <v>0</v>
      </c>
      <c r="AK449">
        <v>279.67</v>
      </c>
      <c r="AL449">
        <v>279.67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109</v>
      </c>
      <c r="AU449">
        <v>61</v>
      </c>
      <c r="AV449">
        <v>1</v>
      </c>
      <c r="AW449">
        <v>1</v>
      </c>
      <c r="AZ449">
        <v>1</v>
      </c>
      <c r="BA449">
        <v>1</v>
      </c>
      <c r="BB449">
        <v>1</v>
      </c>
      <c r="BC449">
        <v>6.25</v>
      </c>
      <c r="BD449" t="s">
        <v>3</v>
      </c>
      <c r="BE449" t="s">
        <v>3</v>
      </c>
      <c r="BF449" t="s">
        <v>3</v>
      </c>
      <c r="BG449" t="s">
        <v>3</v>
      </c>
      <c r="BH449">
        <v>3</v>
      </c>
      <c r="BI449">
        <v>1</v>
      </c>
      <c r="BJ449" t="s">
        <v>212</v>
      </c>
      <c r="BM449">
        <v>21</v>
      </c>
      <c r="BN449">
        <v>58807811</v>
      </c>
      <c r="BO449" t="s">
        <v>210</v>
      </c>
      <c r="BP449">
        <v>1</v>
      </c>
      <c r="BQ449">
        <v>30</v>
      </c>
      <c r="BR449">
        <v>0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 t="s">
        <v>3</v>
      </c>
      <c r="BZ449">
        <v>109</v>
      </c>
      <c r="CA449">
        <v>61</v>
      </c>
      <c r="CB449" t="s">
        <v>3</v>
      </c>
      <c r="CE449">
        <v>30</v>
      </c>
      <c r="CF449">
        <v>0</v>
      </c>
      <c r="CG449">
        <v>0</v>
      </c>
      <c r="CM449">
        <v>0</v>
      </c>
      <c r="CN449" t="s">
        <v>3</v>
      </c>
      <c r="CO449">
        <v>0</v>
      </c>
      <c r="CP449">
        <f t="shared" si="305"/>
        <v>0</v>
      </c>
      <c r="CQ449">
        <f t="shared" si="306"/>
        <v>1747.94</v>
      </c>
      <c r="CR449">
        <f>(ROUND((ROUND(((ET449)*AV449*1),2)*BB449),2)+ROUND((ROUND(((AE449-(EU449))*AV449*1),2)*BS449),2))</f>
        <v>0</v>
      </c>
      <c r="CS449">
        <f t="shared" si="307"/>
        <v>0</v>
      </c>
      <c r="CT449">
        <f t="shared" si="308"/>
        <v>0</v>
      </c>
      <c r="CU449">
        <f t="shared" si="309"/>
        <v>0</v>
      </c>
      <c r="CV449">
        <f t="shared" si="310"/>
        <v>0</v>
      </c>
      <c r="CW449">
        <f t="shared" si="311"/>
        <v>0</v>
      </c>
      <c r="CX449">
        <f t="shared" si="312"/>
        <v>0</v>
      </c>
      <c r="CY449">
        <f t="shared" si="313"/>
        <v>0</v>
      </c>
      <c r="CZ449">
        <f t="shared" si="314"/>
        <v>0</v>
      </c>
      <c r="DC449" t="s">
        <v>3</v>
      </c>
      <c r="DD449" t="s">
        <v>3</v>
      </c>
      <c r="DE449" t="s">
        <v>3</v>
      </c>
      <c r="DF449" t="s">
        <v>3</v>
      </c>
      <c r="DG449" t="s">
        <v>3</v>
      </c>
      <c r="DH449" t="s">
        <v>3</v>
      </c>
      <c r="DI449" t="s">
        <v>3</v>
      </c>
      <c r="DJ449" t="s">
        <v>3</v>
      </c>
      <c r="DK449" t="s">
        <v>3</v>
      </c>
      <c r="DL449" t="s">
        <v>3</v>
      </c>
      <c r="DM449" t="s">
        <v>3</v>
      </c>
      <c r="DN449">
        <v>0</v>
      </c>
      <c r="DO449">
        <v>0</v>
      </c>
      <c r="DP449">
        <v>1</v>
      </c>
      <c r="DQ449">
        <v>1</v>
      </c>
      <c r="DU449">
        <v>1010</v>
      </c>
      <c r="DV449" t="s">
        <v>49</v>
      </c>
      <c r="DW449" t="s">
        <v>49</v>
      </c>
      <c r="DX449">
        <v>1</v>
      </c>
      <c r="DZ449" t="s">
        <v>3</v>
      </c>
      <c r="EA449" t="s">
        <v>3</v>
      </c>
      <c r="EB449" t="s">
        <v>3</v>
      </c>
      <c r="EC449" t="s">
        <v>3</v>
      </c>
      <c r="EE449">
        <v>58807897</v>
      </c>
      <c r="EF449">
        <v>30</v>
      </c>
      <c r="EG449" t="s">
        <v>29</v>
      </c>
      <c r="EH449">
        <v>0</v>
      </c>
      <c r="EI449" t="s">
        <v>3</v>
      </c>
      <c r="EJ449">
        <v>1</v>
      </c>
      <c r="EK449">
        <v>21</v>
      </c>
      <c r="EL449" t="s">
        <v>30</v>
      </c>
      <c r="EM449" t="s">
        <v>31</v>
      </c>
      <c r="EO449" t="s">
        <v>3</v>
      </c>
      <c r="EQ449">
        <v>1024</v>
      </c>
      <c r="ER449">
        <v>279.67</v>
      </c>
      <c r="ES449">
        <v>279.67</v>
      </c>
      <c r="ET449">
        <v>0</v>
      </c>
      <c r="EU449">
        <v>0</v>
      </c>
      <c r="EV449">
        <v>0</v>
      </c>
      <c r="EW449">
        <v>0</v>
      </c>
      <c r="EX449">
        <v>0</v>
      </c>
      <c r="FQ449">
        <v>0</v>
      </c>
      <c r="FR449">
        <v>0</v>
      </c>
      <c r="FS449">
        <v>0</v>
      </c>
      <c r="FX449">
        <v>109</v>
      </c>
      <c r="FY449">
        <v>61</v>
      </c>
      <c r="GA449" t="s">
        <v>3</v>
      </c>
      <c r="GD449">
        <v>1</v>
      </c>
      <c r="GF449">
        <v>-94298429</v>
      </c>
      <c r="GG449">
        <v>2</v>
      </c>
      <c r="GH449">
        <v>1</v>
      </c>
      <c r="GI449">
        <v>2</v>
      </c>
      <c r="GJ449">
        <v>0</v>
      </c>
      <c r="GK449">
        <v>0</v>
      </c>
      <c r="GL449">
        <f t="shared" si="315"/>
        <v>0</v>
      </c>
      <c r="GM449">
        <f t="shared" si="316"/>
        <v>0</v>
      </c>
      <c r="GN449">
        <f t="shared" si="317"/>
        <v>0</v>
      </c>
      <c r="GO449">
        <f t="shared" si="318"/>
        <v>0</v>
      </c>
      <c r="GP449">
        <f t="shared" si="319"/>
        <v>0</v>
      </c>
      <c r="GR449">
        <v>0</v>
      </c>
      <c r="GS449">
        <v>3</v>
      </c>
      <c r="GT449">
        <v>0</v>
      </c>
      <c r="GU449" t="s">
        <v>3</v>
      </c>
      <c r="GV449">
        <f t="shared" si="320"/>
        <v>0</v>
      </c>
      <c r="GW449">
        <v>1</v>
      </c>
      <c r="GX449">
        <f t="shared" si="321"/>
        <v>0</v>
      </c>
      <c r="HA449">
        <v>0</v>
      </c>
      <c r="HB449">
        <v>0</v>
      </c>
      <c r="HC449">
        <f t="shared" si="322"/>
        <v>0</v>
      </c>
      <c r="HE449" t="s">
        <v>3</v>
      </c>
      <c r="HF449" t="s">
        <v>3</v>
      </c>
      <c r="HM449" t="s">
        <v>3</v>
      </c>
      <c r="HN449" t="s">
        <v>3</v>
      </c>
      <c r="HO449" t="s">
        <v>3</v>
      </c>
      <c r="HP449" t="s">
        <v>3</v>
      </c>
      <c r="HQ449" t="s">
        <v>3</v>
      </c>
      <c r="HS449">
        <v>0</v>
      </c>
      <c r="IK449">
        <v>0</v>
      </c>
    </row>
    <row r="450" spans="1:255" x14ac:dyDescent="0.2">
      <c r="A450" s="2">
        <v>17</v>
      </c>
      <c r="B450" s="2">
        <v>1</v>
      </c>
      <c r="C450" s="2">
        <f>ROW(SmtRes!A371)</f>
        <v>371</v>
      </c>
      <c r="D450" s="2">
        <f>ROW(EtalonRes!A375)</f>
        <v>375</v>
      </c>
      <c r="E450" s="2" t="s">
        <v>282</v>
      </c>
      <c r="F450" s="2" t="s">
        <v>214</v>
      </c>
      <c r="G450" s="2" t="s">
        <v>215</v>
      </c>
      <c r="H450" s="2" t="s">
        <v>143</v>
      </c>
      <c r="I450" s="2">
        <f>ROUND(ROUND(10/100,4),9)</f>
        <v>0.1</v>
      </c>
      <c r="J450" s="2">
        <v>0</v>
      </c>
      <c r="K450" s="2">
        <f>ROUND(ROUND(10/100,4),9)</f>
        <v>0.1</v>
      </c>
      <c r="L450" s="2"/>
      <c r="M450" s="2"/>
      <c r="N450" s="2"/>
      <c r="O450" s="2">
        <f t="shared" si="291"/>
        <v>11.22</v>
      </c>
      <c r="P450" s="2">
        <f t="shared" si="292"/>
        <v>0.9</v>
      </c>
      <c r="Q450" s="2">
        <f>(ROUND((ROUND(((((ET450*1.25)*1.1))*AV450*I450),2)*BB450),2)+ROUND((ROUND(((AE450-(((EU450*1.25)*1.1)))*AV450*I450),2)*BS450),2))</f>
        <v>0</v>
      </c>
      <c r="R450" s="2">
        <f t="shared" si="293"/>
        <v>0</v>
      </c>
      <c r="S450" s="2">
        <f t="shared" si="294"/>
        <v>10.32</v>
      </c>
      <c r="T450" s="2">
        <f t="shared" si="295"/>
        <v>0</v>
      </c>
      <c r="U450" s="2">
        <f t="shared" si="296"/>
        <v>0.67622725499999992</v>
      </c>
      <c r="V450" s="2">
        <f t="shared" si="297"/>
        <v>0</v>
      </c>
      <c r="W450" s="2">
        <f t="shared" si="298"/>
        <v>0</v>
      </c>
      <c r="X450" s="2">
        <f t="shared" si="299"/>
        <v>11.25</v>
      </c>
      <c r="Y450" s="2">
        <f t="shared" si="300"/>
        <v>6.3</v>
      </c>
      <c r="Z450" s="2"/>
      <c r="AA450" s="2">
        <v>59209203</v>
      </c>
      <c r="AB450" s="2">
        <f t="shared" si="301"/>
        <v>105.74925</v>
      </c>
      <c r="AC450" s="2">
        <f t="shared" si="302"/>
        <v>9.0399999999999991</v>
      </c>
      <c r="AD450" s="2">
        <f>ROUND((((((ET450*1.25)*1.1))-(((EU450*1.25)*1.1)))+AE450),6)</f>
        <v>0</v>
      </c>
      <c r="AE450" s="2">
        <f>ROUND((((EU450*1.25)*1.1)),6)</f>
        <v>0</v>
      </c>
      <c r="AF450" s="2">
        <f>ROUND((((EV450*1.15)*1.1)),6)</f>
        <v>96.709249999999997</v>
      </c>
      <c r="AG450" s="2">
        <f t="shared" si="303"/>
        <v>0</v>
      </c>
      <c r="AH450" s="2">
        <f>(((EW450*1.15)*1.1))</f>
        <v>6.3376499999999991</v>
      </c>
      <c r="AI450" s="2">
        <f>(((EX450*1.25)*1.1))</f>
        <v>0</v>
      </c>
      <c r="AJ450" s="2">
        <f t="shared" si="304"/>
        <v>0</v>
      </c>
      <c r="AK450" s="2">
        <v>85.49</v>
      </c>
      <c r="AL450" s="2">
        <v>9.0399999999999991</v>
      </c>
      <c r="AM450" s="2">
        <v>0</v>
      </c>
      <c r="AN450" s="2">
        <v>0</v>
      </c>
      <c r="AO450" s="2">
        <v>76.45</v>
      </c>
      <c r="AP450" s="2">
        <v>0</v>
      </c>
      <c r="AQ450" s="2">
        <v>5.01</v>
      </c>
      <c r="AR450" s="2">
        <v>0</v>
      </c>
      <c r="AS450" s="2">
        <v>0</v>
      </c>
      <c r="AT450" s="2">
        <v>109</v>
      </c>
      <c r="AU450" s="2">
        <v>61</v>
      </c>
      <c r="AV450" s="2">
        <v>1.0669999999999999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0</v>
      </c>
      <c r="BI450" s="2">
        <v>1</v>
      </c>
      <c r="BJ450" s="2" t="s">
        <v>216</v>
      </c>
      <c r="BK450" s="2"/>
      <c r="BL450" s="2"/>
      <c r="BM450" s="2">
        <v>21</v>
      </c>
      <c r="BN450" s="2">
        <v>58807811</v>
      </c>
      <c r="BO450" s="2" t="s">
        <v>214</v>
      </c>
      <c r="BP450" s="2">
        <v>1</v>
      </c>
      <c r="BQ450" s="2">
        <v>30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109</v>
      </c>
      <c r="CA450" s="2">
        <v>61</v>
      </c>
      <c r="CB450" s="2" t="s">
        <v>3</v>
      </c>
      <c r="CC450" s="2"/>
      <c r="CD450" s="2"/>
      <c r="CE450" s="2">
        <v>30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865</v>
      </c>
      <c r="CO450" s="2">
        <v>0</v>
      </c>
      <c r="CP450" s="2">
        <f t="shared" si="305"/>
        <v>11.22</v>
      </c>
      <c r="CQ450" s="2">
        <f t="shared" si="306"/>
        <v>9.0399999999999991</v>
      </c>
      <c r="CR450" s="2">
        <f>(ROUND((ROUND(((((ET450*1.25)*1.1))*AV450*1),2)*BB450),2)+ROUND((ROUND(((AE450-(((EU450*1.25)*1.1)))*AV450*1),2)*BS450),2))</f>
        <v>0</v>
      </c>
      <c r="CS450" s="2">
        <f t="shared" si="307"/>
        <v>0</v>
      </c>
      <c r="CT450" s="2">
        <f t="shared" si="308"/>
        <v>103.19</v>
      </c>
      <c r="CU450" s="2">
        <f t="shared" si="309"/>
        <v>0</v>
      </c>
      <c r="CV450" s="2">
        <f t="shared" si="310"/>
        <v>6.7622725499999987</v>
      </c>
      <c r="CW450" s="2">
        <f t="shared" si="311"/>
        <v>0</v>
      </c>
      <c r="CX450" s="2">
        <f t="shared" si="312"/>
        <v>0</v>
      </c>
      <c r="CY450" s="2">
        <f t="shared" si="313"/>
        <v>11.248800000000001</v>
      </c>
      <c r="CZ450" s="2">
        <f t="shared" si="314"/>
        <v>6.2951999999999995</v>
      </c>
      <c r="DA450" s="2"/>
      <c r="DB450" s="2">
        <v>85</v>
      </c>
      <c r="DC450" s="2" t="s">
        <v>3</v>
      </c>
      <c r="DD450" s="2" t="s">
        <v>3</v>
      </c>
      <c r="DE450" s="2" t="s">
        <v>27</v>
      </c>
      <c r="DF450" s="2" t="s">
        <v>27</v>
      </c>
      <c r="DG450" s="2" t="s">
        <v>28</v>
      </c>
      <c r="DH450" s="2" t="s">
        <v>3</v>
      </c>
      <c r="DI450" s="2" t="s">
        <v>28</v>
      </c>
      <c r="DJ450" s="2" t="s">
        <v>27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1013</v>
      </c>
      <c r="DV450" s="2" t="s">
        <v>143</v>
      </c>
      <c r="DW450" s="2" t="s">
        <v>143</v>
      </c>
      <c r="DX450" s="2">
        <v>1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58807897</v>
      </c>
      <c r="EF450" s="2">
        <v>30</v>
      </c>
      <c r="EG450" s="2" t="s">
        <v>29</v>
      </c>
      <c r="EH450" s="2">
        <v>0</v>
      </c>
      <c r="EI450" s="2" t="s">
        <v>3</v>
      </c>
      <c r="EJ450" s="2">
        <v>1</v>
      </c>
      <c r="EK450" s="2">
        <v>21</v>
      </c>
      <c r="EL450" s="2" t="s">
        <v>30</v>
      </c>
      <c r="EM450" s="2" t="s">
        <v>31</v>
      </c>
      <c r="EN450" s="2"/>
      <c r="EO450" s="2" t="s">
        <v>32</v>
      </c>
      <c r="EP450" s="2"/>
      <c r="EQ450" s="2">
        <v>0</v>
      </c>
      <c r="ER450" s="2">
        <v>85.49</v>
      </c>
      <c r="ES450" s="2">
        <v>9.0399999999999991</v>
      </c>
      <c r="ET450" s="2">
        <v>0</v>
      </c>
      <c r="EU450" s="2">
        <v>0</v>
      </c>
      <c r="EV450" s="2">
        <v>76.45</v>
      </c>
      <c r="EW450" s="2">
        <v>5.01</v>
      </c>
      <c r="EX450" s="2">
        <v>0</v>
      </c>
      <c r="EY450" s="2">
        <v>0</v>
      </c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109</v>
      </c>
      <c r="FY450" s="2">
        <v>61</v>
      </c>
      <c r="FZ450" s="2"/>
      <c r="GA450" s="2" t="s">
        <v>3</v>
      </c>
      <c r="GB450" s="2"/>
      <c r="GC450" s="2"/>
      <c r="GD450" s="2">
        <v>1</v>
      </c>
      <c r="GE450" s="2"/>
      <c r="GF450" s="2">
        <v>-508176970</v>
      </c>
      <c r="GG450" s="2">
        <v>2</v>
      </c>
      <c r="GH450" s="2">
        <v>1</v>
      </c>
      <c r="GI450" s="2">
        <v>2</v>
      </c>
      <c r="GJ450" s="2">
        <v>0</v>
      </c>
      <c r="GK450" s="2">
        <v>0</v>
      </c>
      <c r="GL450" s="2">
        <f t="shared" si="315"/>
        <v>0</v>
      </c>
      <c r="GM450" s="2">
        <f t="shared" si="316"/>
        <v>28.77</v>
      </c>
      <c r="GN450" s="2">
        <f t="shared" si="317"/>
        <v>28.77</v>
      </c>
      <c r="GO450" s="2">
        <f t="shared" si="318"/>
        <v>0</v>
      </c>
      <c r="GP450" s="2">
        <f t="shared" si="319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320"/>
        <v>0</v>
      </c>
      <c r="GW450" s="2">
        <v>1</v>
      </c>
      <c r="GX450" s="2">
        <f t="shared" si="321"/>
        <v>0</v>
      </c>
      <c r="GY450" s="2"/>
      <c r="GZ450" s="2"/>
      <c r="HA450" s="2">
        <v>0</v>
      </c>
      <c r="HB450" s="2">
        <v>0</v>
      </c>
      <c r="HC450" s="2">
        <f t="shared" si="322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3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">
      <c r="A451">
        <v>17</v>
      </c>
      <c r="B451">
        <v>1</v>
      </c>
      <c r="C451">
        <f>ROW(SmtRes!A376)</f>
        <v>376</v>
      </c>
      <c r="D451">
        <f>ROW(EtalonRes!A380)</f>
        <v>380</v>
      </c>
      <c r="E451" t="s">
        <v>282</v>
      </c>
      <c r="F451" t="s">
        <v>214</v>
      </c>
      <c r="G451" t="s">
        <v>215</v>
      </c>
      <c r="H451" t="s">
        <v>143</v>
      </c>
      <c r="I451">
        <f>ROUND(ROUND(10/100,4),9)</f>
        <v>0.1</v>
      </c>
      <c r="J451">
        <v>0</v>
      </c>
      <c r="K451">
        <f>ROUND(ROUND(10/100,4),9)</f>
        <v>0.1</v>
      </c>
      <c r="O451">
        <f t="shared" si="291"/>
        <v>573.94000000000005</v>
      </c>
      <c r="P451">
        <f t="shared" si="292"/>
        <v>6.44</v>
      </c>
      <c r="Q451">
        <f>(ROUND((ROUND(((((ET451*1.25)*1.1))*AV451*I451),2)*BB451),2)+ROUND((ROUND(((AE451-(((EU451*1.25)*1.1)))*AV451*I451),2)*BS451),2))</f>
        <v>0</v>
      </c>
      <c r="R451">
        <f t="shared" si="293"/>
        <v>0</v>
      </c>
      <c r="S451">
        <f t="shared" si="294"/>
        <v>567.5</v>
      </c>
      <c r="T451">
        <f t="shared" si="295"/>
        <v>0</v>
      </c>
      <c r="U451">
        <f t="shared" si="296"/>
        <v>0.67622725499999992</v>
      </c>
      <c r="V451">
        <f t="shared" si="297"/>
        <v>0</v>
      </c>
      <c r="W451">
        <f t="shared" si="298"/>
        <v>0</v>
      </c>
      <c r="X451">
        <f t="shared" si="299"/>
        <v>618.58000000000004</v>
      </c>
      <c r="Y451">
        <f t="shared" si="300"/>
        <v>346.18</v>
      </c>
      <c r="AA451">
        <v>59209200</v>
      </c>
      <c r="AB451">
        <f t="shared" si="301"/>
        <v>105.74925</v>
      </c>
      <c r="AC451">
        <f t="shared" si="302"/>
        <v>9.0399999999999991</v>
      </c>
      <c r="AD451">
        <f>ROUND((((((ET451*1.25)*1.1))-(((EU451*1.25)*1.1)))+AE451),6)</f>
        <v>0</v>
      </c>
      <c r="AE451">
        <f>ROUND((((EU451*1.25)*1.1)),6)</f>
        <v>0</v>
      </c>
      <c r="AF451">
        <f>ROUND((((EV451*1.15)*1.1)),6)</f>
        <v>96.709249999999997</v>
      </c>
      <c r="AG451">
        <f t="shared" si="303"/>
        <v>0</v>
      </c>
      <c r="AH451">
        <f>(((EW451*1.15)*1.1))</f>
        <v>6.3376499999999991</v>
      </c>
      <c r="AI451">
        <f>(((EX451*1.25)*1.1))</f>
        <v>0</v>
      </c>
      <c r="AJ451">
        <f t="shared" si="304"/>
        <v>0</v>
      </c>
      <c r="AK451">
        <v>85.49</v>
      </c>
      <c r="AL451">
        <v>9.0399999999999991</v>
      </c>
      <c r="AM451">
        <v>0</v>
      </c>
      <c r="AN451">
        <v>0</v>
      </c>
      <c r="AO451">
        <v>76.45</v>
      </c>
      <c r="AP451">
        <v>0</v>
      </c>
      <c r="AQ451">
        <v>5.01</v>
      </c>
      <c r="AR451">
        <v>0</v>
      </c>
      <c r="AS451">
        <v>0</v>
      </c>
      <c r="AT451">
        <v>109</v>
      </c>
      <c r="AU451">
        <v>61</v>
      </c>
      <c r="AV451">
        <v>1.0669999999999999</v>
      </c>
      <c r="AW451">
        <v>1</v>
      </c>
      <c r="AZ451">
        <v>1</v>
      </c>
      <c r="BA451">
        <v>54.99</v>
      </c>
      <c r="BB451">
        <v>1</v>
      </c>
      <c r="BC451">
        <v>7.16</v>
      </c>
      <c r="BD451" t="s">
        <v>3</v>
      </c>
      <c r="BE451" t="s">
        <v>3</v>
      </c>
      <c r="BF451" t="s">
        <v>3</v>
      </c>
      <c r="BG451" t="s">
        <v>3</v>
      </c>
      <c r="BH451">
        <v>0</v>
      </c>
      <c r="BI451">
        <v>1</v>
      </c>
      <c r="BJ451" t="s">
        <v>216</v>
      </c>
      <c r="BM451">
        <v>21</v>
      </c>
      <c r="BN451">
        <v>58807811</v>
      </c>
      <c r="BO451" t="s">
        <v>214</v>
      </c>
      <c r="BP451">
        <v>1</v>
      </c>
      <c r="BQ451">
        <v>30</v>
      </c>
      <c r="BR451">
        <v>0</v>
      </c>
      <c r="BS451">
        <v>54.99</v>
      </c>
      <c r="BT451">
        <v>1</v>
      </c>
      <c r="BU451">
        <v>1</v>
      </c>
      <c r="BV451">
        <v>1</v>
      </c>
      <c r="BW451">
        <v>1</v>
      </c>
      <c r="BX451">
        <v>1</v>
      </c>
      <c r="BY451" t="s">
        <v>3</v>
      </c>
      <c r="BZ451">
        <v>109</v>
      </c>
      <c r="CA451">
        <v>61</v>
      </c>
      <c r="CB451" t="s">
        <v>3</v>
      </c>
      <c r="CE451">
        <v>30</v>
      </c>
      <c r="CF451">
        <v>0</v>
      </c>
      <c r="CG451">
        <v>0</v>
      </c>
      <c r="CM451">
        <v>0</v>
      </c>
      <c r="CN451" t="s">
        <v>865</v>
      </c>
      <c r="CO451">
        <v>0</v>
      </c>
      <c r="CP451">
        <f t="shared" si="305"/>
        <v>573.94000000000005</v>
      </c>
      <c r="CQ451">
        <f t="shared" si="306"/>
        <v>64.73</v>
      </c>
      <c r="CR451">
        <f>(ROUND((ROUND(((((ET451*1.25)*1.1))*AV451*1),2)*BB451),2)+ROUND((ROUND(((AE451-(((EU451*1.25)*1.1)))*AV451*1),2)*BS451),2))</f>
        <v>0</v>
      </c>
      <c r="CS451">
        <f t="shared" si="307"/>
        <v>0</v>
      </c>
      <c r="CT451">
        <f t="shared" si="308"/>
        <v>5674.42</v>
      </c>
      <c r="CU451">
        <f t="shared" si="309"/>
        <v>0</v>
      </c>
      <c r="CV451">
        <f t="shared" si="310"/>
        <v>6.7622725499999987</v>
      </c>
      <c r="CW451">
        <f t="shared" si="311"/>
        <v>0</v>
      </c>
      <c r="CX451">
        <f t="shared" si="312"/>
        <v>0</v>
      </c>
      <c r="CY451">
        <f t="shared" si="313"/>
        <v>618.57500000000005</v>
      </c>
      <c r="CZ451">
        <f t="shared" si="314"/>
        <v>346.17500000000001</v>
      </c>
      <c r="DB451">
        <v>87</v>
      </c>
      <c r="DC451" t="s">
        <v>3</v>
      </c>
      <c r="DD451" t="s">
        <v>3</v>
      </c>
      <c r="DE451" t="s">
        <v>27</v>
      </c>
      <c r="DF451" t="s">
        <v>27</v>
      </c>
      <c r="DG451" t="s">
        <v>28</v>
      </c>
      <c r="DH451" t="s">
        <v>3</v>
      </c>
      <c r="DI451" t="s">
        <v>28</v>
      </c>
      <c r="DJ451" t="s">
        <v>27</v>
      </c>
      <c r="DK451" t="s">
        <v>3</v>
      </c>
      <c r="DL451" t="s">
        <v>3</v>
      </c>
      <c r="DM451" t="s">
        <v>3</v>
      </c>
      <c r="DN451">
        <v>0</v>
      </c>
      <c r="DO451">
        <v>0</v>
      </c>
      <c r="DP451">
        <v>1</v>
      </c>
      <c r="DQ451">
        <v>1</v>
      </c>
      <c r="DU451">
        <v>1013</v>
      </c>
      <c r="DV451" t="s">
        <v>143</v>
      </c>
      <c r="DW451" t="s">
        <v>143</v>
      </c>
      <c r="DX451">
        <v>1</v>
      </c>
      <c r="DZ451" t="s">
        <v>3</v>
      </c>
      <c r="EA451" t="s">
        <v>3</v>
      </c>
      <c r="EB451" t="s">
        <v>3</v>
      </c>
      <c r="EC451" t="s">
        <v>3</v>
      </c>
      <c r="EE451">
        <v>58807897</v>
      </c>
      <c r="EF451">
        <v>30</v>
      </c>
      <c r="EG451" t="s">
        <v>29</v>
      </c>
      <c r="EH451">
        <v>0</v>
      </c>
      <c r="EI451" t="s">
        <v>3</v>
      </c>
      <c r="EJ451">
        <v>1</v>
      </c>
      <c r="EK451">
        <v>21</v>
      </c>
      <c r="EL451" t="s">
        <v>30</v>
      </c>
      <c r="EM451" t="s">
        <v>31</v>
      </c>
      <c r="EO451" t="s">
        <v>32</v>
      </c>
      <c r="EQ451">
        <v>0</v>
      </c>
      <c r="ER451">
        <v>85.49</v>
      </c>
      <c r="ES451">
        <v>9.0399999999999991</v>
      </c>
      <c r="ET451">
        <v>0</v>
      </c>
      <c r="EU451">
        <v>0</v>
      </c>
      <c r="EV451">
        <v>76.45</v>
      </c>
      <c r="EW451">
        <v>5.01</v>
      </c>
      <c r="EX451">
        <v>0</v>
      </c>
      <c r="EY451">
        <v>0</v>
      </c>
      <c r="FQ451">
        <v>0</v>
      </c>
      <c r="FR451">
        <v>0</v>
      </c>
      <c r="FS451">
        <v>0</v>
      </c>
      <c r="FX451">
        <v>109</v>
      </c>
      <c r="FY451">
        <v>61</v>
      </c>
      <c r="GA451" t="s">
        <v>3</v>
      </c>
      <c r="GD451">
        <v>1</v>
      </c>
      <c r="GF451">
        <v>-508176970</v>
      </c>
      <c r="GG451">
        <v>2</v>
      </c>
      <c r="GH451">
        <v>1</v>
      </c>
      <c r="GI451">
        <v>2</v>
      </c>
      <c r="GJ451">
        <v>0</v>
      </c>
      <c r="GK451">
        <v>0</v>
      </c>
      <c r="GL451">
        <f t="shared" si="315"/>
        <v>0</v>
      </c>
      <c r="GM451">
        <f t="shared" si="316"/>
        <v>1538.7</v>
      </c>
      <c r="GN451">
        <f t="shared" si="317"/>
        <v>1538.7</v>
      </c>
      <c r="GO451">
        <f t="shared" si="318"/>
        <v>0</v>
      </c>
      <c r="GP451">
        <f t="shared" si="319"/>
        <v>0</v>
      </c>
      <c r="GR451">
        <v>0</v>
      </c>
      <c r="GS451">
        <v>3</v>
      </c>
      <c r="GT451">
        <v>0</v>
      </c>
      <c r="GU451" t="s">
        <v>3</v>
      </c>
      <c r="GV451">
        <f t="shared" si="320"/>
        <v>0</v>
      </c>
      <c r="GW451">
        <v>1</v>
      </c>
      <c r="GX451">
        <f t="shared" si="321"/>
        <v>0</v>
      </c>
      <c r="HA451">
        <v>0</v>
      </c>
      <c r="HB451">
        <v>0</v>
      </c>
      <c r="HC451">
        <f t="shared" si="322"/>
        <v>0</v>
      </c>
      <c r="HE451" t="s">
        <v>3</v>
      </c>
      <c r="HF451" t="s">
        <v>3</v>
      </c>
      <c r="HM451" t="s">
        <v>3</v>
      </c>
      <c r="HN451" t="s">
        <v>3</v>
      </c>
      <c r="HO451" t="s">
        <v>3</v>
      </c>
      <c r="HP451" t="s">
        <v>3</v>
      </c>
      <c r="HQ451" t="s">
        <v>3</v>
      </c>
      <c r="HS451">
        <v>0</v>
      </c>
      <c r="IK451">
        <v>0</v>
      </c>
    </row>
    <row r="452" spans="1:255" x14ac:dyDescent="0.2">
      <c r="A452" s="2">
        <v>17</v>
      </c>
      <c r="B452" s="2">
        <v>1</v>
      </c>
      <c r="C452" s="2">
        <f>ROW(SmtRes!A380)</f>
        <v>380</v>
      </c>
      <c r="D452" s="2">
        <f>ROW(EtalonRes!A385)</f>
        <v>385</v>
      </c>
      <c r="E452" s="2" t="s">
        <v>283</v>
      </c>
      <c r="F452" s="2" t="s">
        <v>166</v>
      </c>
      <c r="G452" s="2" t="s">
        <v>167</v>
      </c>
      <c r="H452" s="2" t="s">
        <v>163</v>
      </c>
      <c r="I452" s="2">
        <f>ROUND(ROUND(1,4),9)</f>
        <v>1</v>
      </c>
      <c r="J452" s="2">
        <v>0</v>
      </c>
      <c r="K452" s="2">
        <f>ROUND(ROUND(1,4),9)</f>
        <v>1</v>
      </c>
      <c r="L452" s="2"/>
      <c r="M452" s="2"/>
      <c r="N452" s="2"/>
      <c r="O452" s="2">
        <f t="shared" si="291"/>
        <v>39.159999999999997</v>
      </c>
      <c r="P452" s="2">
        <f t="shared" si="292"/>
        <v>0</v>
      </c>
      <c r="Q452" s="2">
        <f>(ROUND((ROUND((((ET452*1.1))*AV452*I452),2)*BB452),2)+ROUND((ROUND(((AE452-((EU452*1.1)))*AV452*I452),2)*BS452),2))</f>
        <v>32.47</v>
      </c>
      <c r="R452" s="2">
        <f t="shared" si="293"/>
        <v>3.64</v>
      </c>
      <c r="S452" s="2">
        <f t="shared" si="294"/>
        <v>6.69</v>
      </c>
      <c r="T452" s="2">
        <f t="shared" si="295"/>
        <v>0</v>
      </c>
      <c r="U452" s="2">
        <f t="shared" si="296"/>
        <v>0.59888399999999997</v>
      </c>
      <c r="V452" s="2">
        <f t="shared" si="297"/>
        <v>0</v>
      </c>
      <c r="W452" s="2">
        <f t="shared" si="298"/>
        <v>0</v>
      </c>
      <c r="X452" s="2">
        <f t="shared" si="299"/>
        <v>9.3000000000000007</v>
      </c>
      <c r="Y452" s="2">
        <f t="shared" si="300"/>
        <v>4.75</v>
      </c>
      <c r="Z452" s="2"/>
      <c r="AA452" s="2">
        <v>59209203</v>
      </c>
      <c r="AB452" s="2">
        <f t="shared" si="301"/>
        <v>37.4</v>
      </c>
      <c r="AC452" s="2">
        <f t="shared" si="302"/>
        <v>0</v>
      </c>
      <c r="AD452" s="2">
        <f>ROUND(((((ET452*1.1))-((EU452*1.1)))+AE452),6)</f>
        <v>31.009</v>
      </c>
      <c r="AE452" s="2">
        <f>ROUND(((EU452*1.1)),6)</f>
        <v>3.476</v>
      </c>
      <c r="AF452" s="2">
        <f>ROUND(((EV452*1.1)),6)</f>
        <v>6.391</v>
      </c>
      <c r="AG452" s="2">
        <f t="shared" si="303"/>
        <v>0</v>
      </c>
      <c r="AH452" s="2">
        <f>((EW452*1.1))</f>
        <v>0.57200000000000006</v>
      </c>
      <c r="AI452" s="2">
        <f>((EX452*1.1))</f>
        <v>0</v>
      </c>
      <c r="AJ452" s="2">
        <f t="shared" si="304"/>
        <v>0</v>
      </c>
      <c r="AK452" s="2">
        <v>34</v>
      </c>
      <c r="AL452" s="2">
        <v>0</v>
      </c>
      <c r="AM452" s="2">
        <v>28.19</v>
      </c>
      <c r="AN452" s="2">
        <v>3.16</v>
      </c>
      <c r="AO452" s="2">
        <v>5.81</v>
      </c>
      <c r="AP452" s="2">
        <v>0</v>
      </c>
      <c r="AQ452" s="2">
        <v>0.52</v>
      </c>
      <c r="AR452" s="2">
        <v>0</v>
      </c>
      <c r="AS452" s="2">
        <v>0</v>
      </c>
      <c r="AT452" s="2">
        <v>90</v>
      </c>
      <c r="AU452" s="2">
        <v>46</v>
      </c>
      <c r="AV452" s="2">
        <v>1.0469999999999999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0</v>
      </c>
      <c r="BI452" s="2">
        <v>2</v>
      </c>
      <c r="BJ452" s="2" t="s">
        <v>168</v>
      </c>
      <c r="BK452" s="2"/>
      <c r="BL452" s="2"/>
      <c r="BM452" s="2">
        <v>72</v>
      </c>
      <c r="BN452" s="2">
        <v>58807811</v>
      </c>
      <c r="BO452" s="2" t="s">
        <v>166</v>
      </c>
      <c r="BP452" s="2">
        <v>1</v>
      </c>
      <c r="BQ452" s="2">
        <v>40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90</v>
      </c>
      <c r="CA452" s="2">
        <v>46</v>
      </c>
      <c r="CB452" s="2" t="s">
        <v>3</v>
      </c>
      <c r="CC452" s="2"/>
      <c r="CD452" s="2"/>
      <c r="CE452" s="2">
        <v>30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866</v>
      </c>
      <c r="CO452" s="2">
        <v>0</v>
      </c>
      <c r="CP452" s="2">
        <f t="shared" si="305"/>
        <v>39.159999999999997</v>
      </c>
      <c r="CQ452" s="2">
        <f t="shared" si="306"/>
        <v>0</v>
      </c>
      <c r="CR452" s="2">
        <f>(ROUND((ROUND((((ET452*1.1))*AV452*1),2)*BB452),2)+ROUND((ROUND(((AE452-((EU452*1.1)))*AV452*1),2)*BS452),2))</f>
        <v>32.47</v>
      </c>
      <c r="CS452" s="2">
        <f t="shared" si="307"/>
        <v>3.64</v>
      </c>
      <c r="CT452" s="2">
        <f t="shared" si="308"/>
        <v>6.69</v>
      </c>
      <c r="CU452" s="2">
        <f t="shared" si="309"/>
        <v>0</v>
      </c>
      <c r="CV452" s="2">
        <f t="shared" si="310"/>
        <v>0.59888399999999997</v>
      </c>
      <c r="CW452" s="2">
        <f t="shared" si="311"/>
        <v>0</v>
      </c>
      <c r="CX452" s="2">
        <f t="shared" si="312"/>
        <v>0</v>
      </c>
      <c r="CY452" s="2">
        <f t="shared" si="313"/>
        <v>9.2970000000000006</v>
      </c>
      <c r="CZ452" s="2">
        <f t="shared" si="314"/>
        <v>4.7518000000000002</v>
      </c>
      <c r="DA452" s="2"/>
      <c r="DB452" s="2"/>
      <c r="DC452" s="2" t="s">
        <v>3</v>
      </c>
      <c r="DD452" s="2" t="s">
        <v>3</v>
      </c>
      <c r="DE452" s="2" t="s">
        <v>169</v>
      </c>
      <c r="DF452" s="2" t="s">
        <v>169</v>
      </c>
      <c r="DG452" s="2" t="s">
        <v>169</v>
      </c>
      <c r="DH452" s="2" t="s">
        <v>3</v>
      </c>
      <c r="DI452" s="2" t="s">
        <v>169</v>
      </c>
      <c r="DJ452" s="2" t="s">
        <v>169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1013</v>
      </c>
      <c r="DV452" s="2" t="s">
        <v>163</v>
      </c>
      <c r="DW452" s="2" t="s">
        <v>163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58807949</v>
      </c>
      <c r="EF452" s="2">
        <v>40</v>
      </c>
      <c r="EG452" s="2" t="s">
        <v>170</v>
      </c>
      <c r="EH452" s="2">
        <v>0</v>
      </c>
      <c r="EI452" s="2" t="s">
        <v>3</v>
      </c>
      <c r="EJ452" s="2">
        <v>2</v>
      </c>
      <c r="EK452" s="2">
        <v>72</v>
      </c>
      <c r="EL452" s="2" t="s">
        <v>171</v>
      </c>
      <c r="EM452" s="2" t="s">
        <v>172</v>
      </c>
      <c r="EN452" s="2"/>
      <c r="EO452" s="2" t="s">
        <v>173</v>
      </c>
      <c r="EP452" s="2"/>
      <c r="EQ452" s="2">
        <v>0</v>
      </c>
      <c r="ER452" s="2">
        <v>34</v>
      </c>
      <c r="ES452" s="2">
        <v>0</v>
      </c>
      <c r="ET452" s="2">
        <v>28.19</v>
      </c>
      <c r="EU452" s="2">
        <v>3.16</v>
      </c>
      <c r="EV452" s="2">
        <v>5.81</v>
      </c>
      <c r="EW452" s="2">
        <v>0.52</v>
      </c>
      <c r="EX452" s="2">
        <v>0</v>
      </c>
      <c r="EY452" s="2">
        <v>0</v>
      </c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90</v>
      </c>
      <c r="FY452" s="2">
        <v>46</v>
      </c>
      <c r="FZ452" s="2"/>
      <c r="GA452" s="2" t="s">
        <v>3</v>
      </c>
      <c r="GB452" s="2"/>
      <c r="GC452" s="2"/>
      <c r="GD452" s="2">
        <v>1</v>
      </c>
      <c r="GE452" s="2"/>
      <c r="GF452" s="2">
        <v>-792869215</v>
      </c>
      <c r="GG452" s="2">
        <v>2</v>
      </c>
      <c r="GH452" s="2">
        <v>1</v>
      </c>
      <c r="GI452" s="2">
        <v>2</v>
      </c>
      <c r="GJ452" s="2">
        <v>0</v>
      </c>
      <c r="GK452" s="2">
        <v>0</v>
      </c>
      <c r="GL452" s="2">
        <f t="shared" si="315"/>
        <v>0</v>
      </c>
      <c r="GM452" s="2">
        <f t="shared" si="316"/>
        <v>53.21</v>
      </c>
      <c r="GN452" s="2">
        <f t="shared" si="317"/>
        <v>0</v>
      </c>
      <c r="GO452" s="2">
        <f t="shared" si="318"/>
        <v>53.21</v>
      </c>
      <c r="GP452" s="2">
        <f t="shared" si="319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320"/>
        <v>0</v>
      </c>
      <c r="GW452" s="2">
        <v>1</v>
      </c>
      <c r="GX452" s="2">
        <f t="shared" si="321"/>
        <v>0</v>
      </c>
      <c r="GY452" s="2"/>
      <c r="GZ452" s="2"/>
      <c r="HA452" s="2">
        <v>0</v>
      </c>
      <c r="HB452" s="2">
        <v>0</v>
      </c>
      <c r="HC452" s="2">
        <f t="shared" si="322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3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">
      <c r="A453">
        <v>17</v>
      </c>
      <c r="B453">
        <v>1</v>
      </c>
      <c r="C453">
        <f>ROW(SmtRes!A384)</f>
        <v>384</v>
      </c>
      <c r="D453">
        <f>ROW(EtalonRes!A390)</f>
        <v>390</v>
      </c>
      <c r="E453" t="s">
        <v>283</v>
      </c>
      <c r="F453" t="s">
        <v>166</v>
      </c>
      <c r="G453" t="s">
        <v>167</v>
      </c>
      <c r="H453" t="s">
        <v>163</v>
      </c>
      <c r="I453">
        <f>ROUND(ROUND(1,4),9)</f>
        <v>1</v>
      </c>
      <c r="J453">
        <v>0</v>
      </c>
      <c r="K453">
        <f>ROUND(ROUND(1,4),9)</f>
        <v>1</v>
      </c>
      <c r="O453">
        <f t="shared" si="291"/>
        <v>847.79</v>
      </c>
      <c r="P453">
        <f t="shared" si="292"/>
        <v>0</v>
      </c>
      <c r="Q453">
        <f>(ROUND((ROUND((((ET453*1.1))*AV453*I453),2)*BB453),2)+ROUND((ROUND(((AE453-((EU453*1.1)))*AV453*I453),2)*BS453),2))</f>
        <v>479.91</v>
      </c>
      <c r="R453">
        <f t="shared" si="293"/>
        <v>200.16</v>
      </c>
      <c r="S453">
        <f t="shared" si="294"/>
        <v>367.88</v>
      </c>
      <c r="T453">
        <f t="shared" si="295"/>
        <v>0</v>
      </c>
      <c r="U453">
        <f t="shared" si="296"/>
        <v>0.59888399999999997</v>
      </c>
      <c r="V453">
        <f t="shared" si="297"/>
        <v>0</v>
      </c>
      <c r="W453">
        <f t="shared" si="298"/>
        <v>0</v>
      </c>
      <c r="X453">
        <f t="shared" si="299"/>
        <v>511.24</v>
      </c>
      <c r="Y453">
        <f t="shared" si="300"/>
        <v>261.3</v>
      </c>
      <c r="AA453">
        <v>59209200</v>
      </c>
      <c r="AB453">
        <f t="shared" si="301"/>
        <v>37.4</v>
      </c>
      <c r="AC453">
        <f t="shared" si="302"/>
        <v>0</v>
      </c>
      <c r="AD453">
        <f>ROUND(((((ET453*1.1))-((EU453*1.1)))+AE453),6)</f>
        <v>31.009</v>
      </c>
      <c r="AE453">
        <f>ROUND(((EU453*1.1)),6)</f>
        <v>3.476</v>
      </c>
      <c r="AF453">
        <f>ROUND(((EV453*1.1)),6)</f>
        <v>6.391</v>
      </c>
      <c r="AG453">
        <f t="shared" si="303"/>
        <v>0</v>
      </c>
      <c r="AH453">
        <f>((EW453*1.1))</f>
        <v>0.57200000000000006</v>
      </c>
      <c r="AI453">
        <f>((EX453*1.1))</f>
        <v>0</v>
      </c>
      <c r="AJ453">
        <f t="shared" si="304"/>
        <v>0</v>
      </c>
      <c r="AK453">
        <v>34</v>
      </c>
      <c r="AL453">
        <v>0</v>
      </c>
      <c r="AM453">
        <v>28.19</v>
      </c>
      <c r="AN453">
        <v>3.16</v>
      </c>
      <c r="AO453">
        <v>5.81</v>
      </c>
      <c r="AP453">
        <v>0</v>
      </c>
      <c r="AQ453">
        <v>0.52</v>
      </c>
      <c r="AR453">
        <v>0</v>
      </c>
      <c r="AS453">
        <v>0</v>
      </c>
      <c r="AT453">
        <v>90</v>
      </c>
      <c r="AU453">
        <v>46</v>
      </c>
      <c r="AV453">
        <v>1.0469999999999999</v>
      </c>
      <c r="AW453">
        <v>1</v>
      </c>
      <c r="AZ453">
        <v>1</v>
      </c>
      <c r="BA453">
        <v>54.99</v>
      </c>
      <c r="BB453">
        <v>14.78</v>
      </c>
      <c r="BC453">
        <v>1</v>
      </c>
      <c r="BD453" t="s">
        <v>3</v>
      </c>
      <c r="BE453" t="s">
        <v>3</v>
      </c>
      <c r="BF453" t="s">
        <v>3</v>
      </c>
      <c r="BG453" t="s">
        <v>3</v>
      </c>
      <c r="BH453">
        <v>0</v>
      </c>
      <c r="BI453">
        <v>2</v>
      </c>
      <c r="BJ453" t="s">
        <v>168</v>
      </c>
      <c r="BM453">
        <v>72</v>
      </c>
      <c r="BN453">
        <v>58807811</v>
      </c>
      <c r="BO453" t="s">
        <v>166</v>
      </c>
      <c r="BP453">
        <v>1</v>
      </c>
      <c r="BQ453">
        <v>40</v>
      </c>
      <c r="BR453">
        <v>0</v>
      </c>
      <c r="BS453">
        <v>54.99</v>
      </c>
      <c r="BT453">
        <v>1</v>
      </c>
      <c r="BU453">
        <v>1</v>
      </c>
      <c r="BV453">
        <v>1</v>
      </c>
      <c r="BW453">
        <v>1</v>
      </c>
      <c r="BX453">
        <v>1</v>
      </c>
      <c r="BY453" t="s">
        <v>3</v>
      </c>
      <c r="BZ453">
        <v>90</v>
      </c>
      <c r="CA453">
        <v>46</v>
      </c>
      <c r="CB453" t="s">
        <v>3</v>
      </c>
      <c r="CE453">
        <v>30</v>
      </c>
      <c r="CF453">
        <v>0</v>
      </c>
      <c r="CG453">
        <v>0</v>
      </c>
      <c r="CM453">
        <v>0</v>
      </c>
      <c r="CN453" t="s">
        <v>866</v>
      </c>
      <c r="CO453">
        <v>0</v>
      </c>
      <c r="CP453">
        <f t="shared" si="305"/>
        <v>847.79</v>
      </c>
      <c r="CQ453">
        <f t="shared" si="306"/>
        <v>0</v>
      </c>
      <c r="CR453">
        <f>(ROUND((ROUND((((ET453*1.1))*AV453*1),2)*BB453),2)+ROUND((ROUND(((AE453-((EU453*1.1)))*AV453*1),2)*BS453),2))</f>
        <v>479.91</v>
      </c>
      <c r="CS453">
        <f t="shared" si="307"/>
        <v>200.16</v>
      </c>
      <c r="CT453">
        <f t="shared" si="308"/>
        <v>367.88</v>
      </c>
      <c r="CU453">
        <f t="shared" si="309"/>
        <v>0</v>
      </c>
      <c r="CV453">
        <f t="shared" si="310"/>
        <v>0.59888399999999997</v>
      </c>
      <c r="CW453">
        <f t="shared" si="311"/>
        <v>0</v>
      </c>
      <c r="CX453">
        <f t="shared" si="312"/>
        <v>0</v>
      </c>
      <c r="CY453">
        <f t="shared" si="313"/>
        <v>511.23599999999999</v>
      </c>
      <c r="CZ453">
        <f t="shared" si="314"/>
        <v>261.29839999999996</v>
      </c>
      <c r="DC453" t="s">
        <v>3</v>
      </c>
      <c r="DD453" t="s">
        <v>3</v>
      </c>
      <c r="DE453" t="s">
        <v>169</v>
      </c>
      <c r="DF453" t="s">
        <v>169</v>
      </c>
      <c r="DG453" t="s">
        <v>169</v>
      </c>
      <c r="DH453" t="s">
        <v>3</v>
      </c>
      <c r="DI453" t="s">
        <v>169</v>
      </c>
      <c r="DJ453" t="s">
        <v>169</v>
      </c>
      <c r="DK453" t="s">
        <v>3</v>
      </c>
      <c r="DL453" t="s">
        <v>3</v>
      </c>
      <c r="DM453" t="s">
        <v>3</v>
      </c>
      <c r="DN453">
        <v>0</v>
      </c>
      <c r="DO453">
        <v>0</v>
      </c>
      <c r="DP453">
        <v>1</v>
      </c>
      <c r="DQ453">
        <v>1</v>
      </c>
      <c r="DU453">
        <v>1013</v>
      </c>
      <c r="DV453" t="s">
        <v>163</v>
      </c>
      <c r="DW453" t="s">
        <v>163</v>
      </c>
      <c r="DX453">
        <v>1</v>
      </c>
      <c r="DZ453" t="s">
        <v>3</v>
      </c>
      <c r="EA453" t="s">
        <v>3</v>
      </c>
      <c r="EB453" t="s">
        <v>3</v>
      </c>
      <c r="EC453" t="s">
        <v>3</v>
      </c>
      <c r="EE453">
        <v>58807949</v>
      </c>
      <c r="EF453">
        <v>40</v>
      </c>
      <c r="EG453" t="s">
        <v>170</v>
      </c>
      <c r="EH453">
        <v>0</v>
      </c>
      <c r="EI453" t="s">
        <v>3</v>
      </c>
      <c r="EJ453">
        <v>2</v>
      </c>
      <c r="EK453">
        <v>72</v>
      </c>
      <c r="EL453" t="s">
        <v>171</v>
      </c>
      <c r="EM453" t="s">
        <v>172</v>
      </c>
      <c r="EO453" t="s">
        <v>173</v>
      </c>
      <c r="EQ453">
        <v>0</v>
      </c>
      <c r="ER453">
        <v>34</v>
      </c>
      <c r="ES453">
        <v>0</v>
      </c>
      <c r="ET453">
        <v>28.19</v>
      </c>
      <c r="EU453">
        <v>3.16</v>
      </c>
      <c r="EV453">
        <v>5.81</v>
      </c>
      <c r="EW453">
        <v>0.52</v>
      </c>
      <c r="EX453">
        <v>0</v>
      </c>
      <c r="EY453">
        <v>0</v>
      </c>
      <c r="FQ453">
        <v>0</v>
      </c>
      <c r="FR453">
        <v>0</v>
      </c>
      <c r="FS453">
        <v>0</v>
      </c>
      <c r="FX453">
        <v>90</v>
      </c>
      <c r="FY453">
        <v>46</v>
      </c>
      <c r="GA453" t="s">
        <v>3</v>
      </c>
      <c r="GD453">
        <v>1</v>
      </c>
      <c r="GF453">
        <v>-792869215</v>
      </c>
      <c r="GG453">
        <v>2</v>
      </c>
      <c r="GH453">
        <v>1</v>
      </c>
      <c r="GI453">
        <v>2</v>
      </c>
      <c r="GJ453">
        <v>0</v>
      </c>
      <c r="GK453">
        <v>0</v>
      </c>
      <c r="GL453">
        <f t="shared" si="315"/>
        <v>0</v>
      </c>
      <c r="GM453">
        <f t="shared" si="316"/>
        <v>1620.33</v>
      </c>
      <c r="GN453">
        <f t="shared" si="317"/>
        <v>0</v>
      </c>
      <c r="GO453">
        <f t="shared" si="318"/>
        <v>1620.33</v>
      </c>
      <c r="GP453">
        <f t="shared" si="319"/>
        <v>0</v>
      </c>
      <c r="GR453">
        <v>0</v>
      </c>
      <c r="GS453">
        <v>3</v>
      </c>
      <c r="GT453">
        <v>0</v>
      </c>
      <c r="GU453" t="s">
        <v>3</v>
      </c>
      <c r="GV453">
        <f t="shared" si="320"/>
        <v>0</v>
      </c>
      <c r="GW453">
        <v>1</v>
      </c>
      <c r="GX453">
        <f t="shared" si="321"/>
        <v>0</v>
      </c>
      <c r="HA453">
        <v>0</v>
      </c>
      <c r="HB453">
        <v>0</v>
      </c>
      <c r="HC453">
        <f t="shared" si="322"/>
        <v>0</v>
      </c>
      <c r="HE453" t="s">
        <v>3</v>
      </c>
      <c r="HF453" t="s">
        <v>3</v>
      </c>
      <c r="HM453" t="s">
        <v>3</v>
      </c>
      <c r="HN453" t="s">
        <v>3</v>
      </c>
      <c r="HO453" t="s">
        <v>3</v>
      </c>
      <c r="HP453" t="s">
        <v>3</v>
      </c>
      <c r="HQ453" t="s">
        <v>3</v>
      </c>
      <c r="HS453">
        <v>0</v>
      </c>
      <c r="IK453">
        <v>0</v>
      </c>
    </row>
    <row r="454" spans="1:255" x14ac:dyDescent="0.2">
      <c r="A454" s="2">
        <v>18</v>
      </c>
      <c r="B454" s="2">
        <v>1</v>
      </c>
      <c r="C454" s="2">
        <v>380</v>
      </c>
      <c r="D454" s="2"/>
      <c r="E454" s="2" t="s">
        <v>284</v>
      </c>
      <c r="F454" s="2" t="s">
        <v>219</v>
      </c>
      <c r="G454" s="2" t="s">
        <v>220</v>
      </c>
      <c r="H454" s="2" t="s">
        <v>49</v>
      </c>
      <c r="I454" s="2">
        <f>I452*J454</f>
        <v>1</v>
      </c>
      <c r="J454" s="2">
        <v>1</v>
      </c>
      <c r="K454" s="2">
        <v>1</v>
      </c>
      <c r="L454" s="2"/>
      <c r="M454" s="2"/>
      <c r="N454" s="2"/>
      <c r="O454" s="2">
        <f t="shared" si="291"/>
        <v>1504.8</v>
      </c>
      <c r="P454" s="2">
        <f>ROUND((ROUND((AC454*I454),2)*BC454),2)</f>
        <v>1504.8</v>
      </c>
      <c r="Q454" s="2">
        <f>(ROUND((ROUND(((ET454)*AV454*I454),2)*BB454),2)+ROUND((ROUND(((AE454-(EU454))*AV454*I454),2)*BS454),2))</f>
        <v>0</v>
      </c>
      <c r="R454" s="2">
        <f t="shared" si="293"/>
        <v>0</v>
      </c>
      <c r="S454" s="2">
        <f t="shared" si="294"/>
        <v>0</v>
      </c>
      <c r="T454" s="2">
        <f t="shared" si="295"/>
        <v>0</v>
      </c>
      <c r="U454" s="2">
        <f t="shared" si="296"/>
        <v>0</v>
      </c>
      <c r="V454" s="2">
        <f t="shared" si="297"/>
        <v>0</v>
      </c>
      <c r="W454" s="2">
        <f t="shared" si="298"/>
        <v>0</v>
      </c>
      <c r="X454" s="2">
        <f t="shared" si="299"/>
        <v>0</v>
      </c>
      <c r="Y454" s="2">
        <f t="shared" si="300"/>
        <v>0</v>
      </c>
      <c r="Z454" s="2"/>
      <c r="AA454" s="2">
        <v>59209203</v>
      </c>
      <c r="AB454" s="2">
        <f t="shared" si="301"/>
        <v>1504.8</v>
      </c>
      <c r="AC454" s="2">
        <f t="shared" si="302"/>
        <v>1504.8</v>
      </c>
      <c r="AD454" s="2">
        <f>ROUND((((ET454)-(EU454))+AE454),6)</f>
        <v>0</v>
      </c>
      <c r="AE454" s="2">
        <f>ROUND((EU454),6)</f>
        <v>0</v>
      </c>
      <c r="AF454" s="2">
        <f>ROUND((EV454),6)</f>
        <v>0</v>
      </c>
      <c r="AG454" s="2">
        <f t="shared" si="303"/>
        <v>0</v>
      </c>
      <c r="AH454" s="2">
        <f>(EW454)</f>
        <v>0</v>
      </c>
      <c r="AI454" s="2">
        <f>(EX454)</f>
        <v>0</v>
      </c>
      <c r="AJ454" s="2">
        <f t="shared" si="304"/>
        <v>0</v>
      </c>
      <c r="AK454" s="2">
        <v>1504.8</v>
      </c>
      <c r="AL454" s="2">
        <v>1504.8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1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3</v>
      </c>
      <c r="BI454" s="2">
        <v>3</v>
      </c>
      <c r="BJ454" s="2" t="s">
        <v>3</v>
      </c>
      <c r="BK454" s="2"/>
      <c r="BL454" s="2"/>
      <c r="BM454" s="2">
        <v>746</v>
      </c>
      <c r="BN454" s="2">
        <v>0</v>
      </c>
      <c r="BO454" s="2" t="s">
        <v>3</v>
      </c>
      <c r="BP454" s="2">
        <v>0</v>
      </c>
      <c r="BQ454" s="2">
        <v>130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90</v>
      </c>
      <c r="CA454" s="2">
        <v>46</v>
      </c>
      <c r="CB454" s="2" t="s">
        <v>3</v>
      </c>
      <c r="CC454" s="2"/>
      <c r="CD454" s="2"/>
      <c r="CE454" s="2">
        <v>30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3</v>
      </c>
      <c r="CO454" s="2">
        <v>0</v>
      </c>
      <c r="CP454" s="2">
        <f t="shared" si="305"/>
        <v>1504.8</v>
      </c>
      <c r="CQ454" s="2">
        <f>ROUND((ROUND((AC454*1),2)*BC454),2)</f>
        <v>1504.8</v>
      </c>
      <c r="CR454" s="2">
        <f>(ROUND((ROUND(((ET454)*AV454*1),2)*BB454),2)+ROUND((ROUND(((AE454-(EU454))*AV454*1),2)*BS454),2))</f>
        <v>0</v>
      </c>
      <c r="CS454" s="2">
        <f t="shared" si="307"/>
        <v>0</v>
      </c>
      <c r="CT454" s="2">
        <f t="shared" si="308"/>
        <v>0</v>
      </c>
      <c r="CU454" s="2">
        <f t="shared" si="309"/>
        <v>0</v>
      </c>
      <c r="CV454" s="2">
        <f t="shared" si="310"/>
        <v>0</v>
      </c>
      <c r="CW454" s="2">
        <f t="shared" si="311"/>
        <v>0</v>
      </c>
      <c r="CX454" s="2">
        <f t="shared" si="312"/>
        <v>0</v>
      </c>
      <c r="CY454" s="2">
        <f t="shared" si="313"/>
        <v>0</v>
      </c>
      <c r="CZ454" s="2">
        <f t="shared" si="314"/>
        <v>0</v>
      </c>
      <c r="DA454" s="2"/>
      <c r="DB454" s="2"/>
      <c r="DC454" s="2" t="s">
        <v>3</v>
      </c>
      <c r="DD454" s="2" t="s">
        <v>3</v>
      </c>
      <c r="DE454" s="2" t="s">
        <v>3</v>
      </c>
      <c r="DF454" s="2" t="s">
        <v>3</v>
      </c>
      <c r="DG454" s="2" t="s">
        <v>3</v>
      </c>
      <c r="DH454" s="2" t="s">
        <v>3</v>
      </c>
      <c r="DI454" s="2" t="s">
        <v>3</v>
      </c>
      <c r="DJ454" s="2" t="s">
        <v>3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1010</v>
      </c>
      <c r="DV454" s="2" t="s">
        <v>49</v>
      </c>
      <c r="DW454" s="2" t="s">
        <v>49</v>
      </c>
      <c r="DX454" s="2">
        <v>1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58807850</v>
      </c>
      <c r="EF454" s="2">
        <v>130</v>
      </c>
      <c r="EG454" s="2" t="s">
        <v>177</v>
      </c>
      <c r="EH454" s="2">
        <v>0</v>
      </c>
      <c r="EI454" s="2" t="s">
        <v>3</v>
      </c>
      <c r="EJ454" s="2">
        <v>3</v>
      </c>
      <c r="EK454" s="2">
        <v>746</v>
      </c>
      <c r="EL454" s="2" t="s">
        <v>178</v>
      </c>
      <c r="EM454" s="2" t="s">
        <v>179</v>
      </c>
      <c r="EN454" s="2"/>
      <c r="EO454" s="2" t="s">
        <v>3</v>
      </c>
      <c r="EP454" s="2"/>
      <c r="EQ454" s="2">
        <v>0</v>
      </c>
      <c r="ER454" s="2">
        <v>0</v>
      </c>
      <c r="ES454" s="2">
        <v>1504.8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f>P454</f>
        <v>1504.8</v>
      </c>
      <c r="FS454" s="2">
        <v>0</v>
      </c>
      <c r="FT454" s="2"/>
      <c r="FU454" s="2"/>
      <c r="FV454" s="2"/>
      <c r="FW454" s="2"/>
      <c r="FX454" s="2">
        <v>90</v>
      </c>
      <c r="FY454" s="2">
        <v>46</v>
      </c>
      <c r="FZ454" s="2"/>
      <c r="GA454" s="2" t="s">
        <v>221</v>
      </c>
      <c r="GB454" s="2"/>
      <c r="GC454" s="2"/>
      <c r="GD454" s="2">
        <v>1</v>
      </c>
      <c r="GE454" s="2"/>
      <c r="GF454" s="2">
        <v>-1092659405</v>
      </c>
      <c r="GG454" s="2">
        <v>2</v>
      </c>
      <c r="GH454" s="2">
        <v>4</v>
      </c>
      <c r="GI454" s="2">
        <v>-2</v>
      </c>
      <c r="GJ454" s="2">
        <v>0</v>
      </c>
      <c r="GK454" s="2">
        <v>0</v>
      </c>
      <c r="GL454" s="2">
        <f t="shared" si="315"/>
        <v>0</v>
      </c>
      <c r="GM454" s="2">
        <f t="shared" si="316"/>
        <v>1504.8</v>
      </c>
      <c r="GN454" s="2">
        <f t="shared" si="317"/>
        <v>0</v>
      </c>
      <c r="GO454" s="2">
        <f t="shared" si="318"/>
        <v>0</v>
      </c>
      <c r="GP454" s="2">
        <f t="shared" si="319"/>
        <v>0</v>
      </c>
      <c r="GQ454" s="2"/>
      <c r="GR454" s="2">
        <v>0</v>
      </c>
      <c r="GS454" s="2">
        <v>2</v>
      </c>
      <c r="GT454" s="2">
        <v>0</v>
      </c>
      <c r="GU454" s="2" t="s">
        <v>3</v>
      </c>
      <c r="GV454" s="2">
        <f t="shared" si="320"/>
        <v>0</v>
      </c>
      <c r="GW454" s="2">
        <v>1</v>
      </c>
      <c r="GX454" s="2">
        <f t="shared" si="321"/>
        <v>0</v>
      </c>
      <c r="GY454" s="2"/>
      <c r="GZ454" s="2"/>
      <c r="HA454" s="2">
        <v>0</v>
      </c>
      <c r="HB454" s="2">
        <v>0</v>
      </c>
      <c r="HC454" s="2">
        <f t="shared" si="322"/>
        <v>0</v>
      </c>
      <c r="HD454" s="2"/>
      <c r="HE454" s="2" t="s">
        <v>53</v>
      </c>
      <c r="HF454" s="2" t="s">
        <v>181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">
      <c r="A455">
        <v>18</v>
      </c>
      <c r="B455">
        <v>1</v>
      </c>
      <c r="C455">
        <v>384</v>
      </c>
      <c r="E455" t="s">
        <v>284</v>
      </c>
      <c r="F455" t="s">
        <v>219</v>
      </c>
      <c r="G455" t="s">
        <v>220</v>
      </c>
      <c r="H455" t="s">
        <v>49</v>
      </c>
      <c r="I455">
        <f>I453*J455</f>
        <v>1</v>
      </c>
      <c r="J455">
        <v>1</v>
      </c>
      <c r="K455">
        <v>1</v>
      </c>
      <c r="O455">
        <f t="shared" si="291"/>
        <v>11526.77</v>
      </c>
      <c r="P455">
        <f>ROUND((ROUND((AC455*I455),2)*BC455),2)</f>
        <v>11526.77</v>
      </c>
      <c r="Q455">
        <f>(ROUND((ROUND(((ET455)*AV455*I455),2)*BB455),2)+ROUND((ROUND(((AE455-(EU455))*AV455*I455),2)*BS455),2))</f>
        <v>0</v>
      </c>
      <c r="R455">
        <f t="shared" si="293"/>
        <v>0</v>
      </c>
      <c r="S455">
        <f t="shared" si="294"/>
        <v>0</v>
      </c>
      <c r="T455">
        <f t="shared" si="295"/>
        <v>0</v>
      </c>
      <c r="U455">
        <f t="shared" si="296"/>
        <v>0</v>
      </c>
      <c r="V455">
        <f t="shared" si="297"/>
        <v>0</v>
      </c>
      <c r="W455">
        <f t="shared" si="298"/>
        <v>0</v>
      </c>
      <c r="X455">
        <f t="shared" si="299"/>
        <v>0</v>
      </c>
      <c r="Y455">
        <f t="shared" si="300"/>
        <v>0</v>
      </c>
      <c r="AA455">
        <v>59209200</v>
      </c>
      <c r="AB455">
        <f t="shared" si="301"/>
        <v>1504.8</v>
      </c>
      <c r="AC455">
        <f t="shared" si="302"/>
        <v>1504.8</v>
      </c>
      <c r="AD455">
        <f>ROUND((((ET455)-(EU455))+AE455),6)</f>
        <v>0</v>
      </c>
      <c r="AE455">
        <f>ROUND((EU455),6)</f>
        <v>0</v>
      </c>
      <c r="AF455">
        <f>ROUND((EV455),6)</f>
        <v>0</v>
      </c>
      <c r="AG455">
        <f t="shared" si="303"/>
        <v>0</v>
      </c>
      <c r="AH455">
        <f>(EW455)</f>
        <v>0</v>
      </c>
      <c r="AI455">
        <f>(EX455)</f>
        <v>0</v>
      </c>
      <c r="AJ455">
        <f t="shared" si="304"/>
        <v>0</v>
      </c>
      <c r="AK455">
        <v>1504.8</v>
      </c>
      <c r="AL455">
        <v>1504.8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1</v>
      </c>
      <c r="AZ455">
        <v>1</v>
      </c>
      <c r="BA455">
        <v>1</v>
      </c>
      <c r="BB455">
        <v>1</v>
      </c>
      <c r="BC455">
        <v>7.66</v>
      </c>
      <c r="BD455" t="s">
        <v>3</v>
      </c>
      <c r="BE455" t="s">
        <v>3</v>
      </c>
      <c r="BF455" t="s">
        <v>3</v>
      </c>
      <c r="BG455" t="s">
        <v>3</v>
      </c>
      <c r="BH455">
        <v>3</v>
      </c>
      <c r="BI455">
        <v>3</v>
      </c>
      <c r="BJ455" t="s">
        <v>3</v>
      </c>
      <c r="BM455">
        <v>746</v>
      </c>
      <c r="BN455">
        <v>0</v>
      </c>
      <c r="BO455" t="s">
        <v>3</v>
      </c>
      <c r="BP455">
        <v>0</v>
      </c>
      <c r="BQ455">
        <v>130</v>
      </c>
      <c r="BR455">
        <v>0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 t="s">
        <v>3</v>
      </c>
      <c r="BZ455">
        <v>90</v>
      </c>
      <c r="CA455">
        <v>46</v>
      </c>
      <c r="CB455" t="s">
        <v>3</v>
      </c>
      <c r="CE455">
        <v>30</v>
      </c>
      <c r="CF455">
        <v>0</v>
      </c>
      <c r="CG455">
        <v>0</v>
      </c>
      <c r="CM455">
        <v>0</v>
      </c>
      <c r="CN455" t="s">
        <v>3</v>
      </c>
      <c r="CO455">
        <v>0</v>
      </c>
      <c r="CP455">
        <f t="shared" si="305"/>
        <v>11526.77</v>
      </c>
      <c r="CQ455">
        <f>ROUND((ROUND((AC455*1),2)*BC455),2)</f>
        <v>11526.77</v>
      </c>
      <c r="CR455">
        <f>(ROUND((ROUND(((ET455)*AV455*1),2)*BB455),2)+ROUND((ROUND(((AE455-(EU455))*AV455*1),2)*BS455),2))</f>
        <v>0</v>
      </c>
      <c r="CS455">
        <f t="shared" si="307"/>
        <v>0</v>
      </c>
      <c r="CT455">
        <f t="shared" si="308"/>
        <v>0</v>
      </c>
      <c r="CU455">
        <f t="shared" si="309"/>
        <v>0</v>
      </c>
      <c r="CV455">
        <f t="shared" si="310"/>
        <v>0</v>
      </c>
      <c r="CW455">
        <f t="shared" si="311"/>
        <v>0</v>
      </c>
      <c r="CX455">
        <f t="shared" si="312"/>
        <v>0</v>
      </c>
      <c r="CY455">
        <f t="shared" si="313"/>
        <v>0</v>
      </c>
      <c r="CZ455">
        <f t="shared" si="314"/>
        <v>0</v>
      </c>
      <c r="DC455" t="s">
        <v>3</v>
      </c>
      <c r="DD455" t="s">
        <v>3</v>
      </c>
      <c r="DE455" t="s">
        <v>3</v>
      </c>
      <c r="DF455" t="s">
        <v>3</v>
      </c>
      <c r="DG455" t="s">
        <v>3</v>
      </c>
      <c r="DH455" t="s">
        <v>3</v>
      </c>
      <c r="DI455" t="s">
        <v>3</v>
      </c>
      <c r="DJ455" t="s">
        <v>3</v>
      </c>
      <c r="DK455" t="s">
        <v>3</v>
      </c>
      <c r="DL455" t="s">
        <v>3</v>
      </c>
      <c r="DM455" t="s">
        <v>3</v>
      </c>
      <c r="DN455">
        <v>0</v>
      </c>
      <c r="DO455">
        <v>0</v>
      </c>
      <c r="DP455">
        <v>1</v>
      </c>
      <c r="DQ455">
        <v>1</v>
      </c>
      <c r="DU455">
        <v>1010</v>
      </c>
      <c r="DV455" t="s">
        <v>49</v>
      </c>
      <c r="DW455" t="s">
        <v>49</v>
      </c>
      <c r="DX455">
        <v>1</v>
      </c>
      <c r="DZ455" t="s">
        <v>3</v>
      </c>
      <c r="EA455" t="s">
        <v>3</v>
      </c>
      <c r="EB455" t="s">
        <v>3</v>
      </c>
      <c r="EC455" t="s">
        <v>3</v>
      </c>
      <c r="EE455">
        <v>58807850</v>
      </c>
      <c r="EF455">
        <v>130</v>
      </c>
      <c r="EG455" t="s">
        <v>177</v>
      </c>
      <c r="EH455">
        <v>0</v>
      </c>
      <c r="EI455" t="s">
        <v>3</v>
      </c>
      <c r="EJ455">
        <v>3</v>
      </c>
      <c r="EK455">
        <v>746</v>
      </c>
      <c r="EL455" t="s">
        <v>178</v>
      </c>
      <c r="EM455" t="s">
        <v>179</v>
      </c>
      <c r="EO455" t="s">
        <v>3</v>
      </c>
      <c r="EQ455">
        <v>0</v>
      </c>
      <c r="ER455">
        <v>1141.6500000000001</v>
      </c>
      <c r="ES455">
        <v>1504.8</v>
      </c>
      <c r="ET455">
        <v>0</v>
      </c>
      <c r="EU455">
        <v>0</v>
      </c>
      <c r="EV455">
        <v>0</v>
      </c>
      <c r="EW455">
        <v>0</v>
      </c>
      <c r="EX455">
        <v>0</v>
      </c>
      <c r="EZ455">
        <v>5</v>
      </c>
      <c r="FC455">
        <v>1</v>
      </c>
      <c r="FD455">
        <v>18</v>
      </c>
      <c r="FF455">
        <v>13270</v>
      </c>
      <c r="FQ455">
        <v>0</v>
      </c>
      <c r="FR455">
        <f>P455</f>
        <v>11526.77</v>
      </c>
      <c r="FS455">
        <v>0</v>
      </c>
      <c r="FX455">
        <v>90</v>
      </c>
      <c r="FY455">
        <v>46</v>
      </c>
      <c r="GA455" t="s">
        <v>221</v>
      </c>
      <c r="GD455">
        <v>1</v>
      </c>
      <c r="GF455">
        <v>-1092659405</v>
      </c>
      <c r="GG455">
        <v>2</v>
      </c>
      <c r="GH455">
        <v>3</v>
      </c>
      <c r="GI455">
        <v>5</v>
      </c>
      <c r="GJ455">
        <v>0</v>
      </c>
      <c r="GK455">
        <v>0</v>
      </c>
      <c r="GL455">
        <f t="shared" si="315"/>
        <v>0</v>
      </c>
      <c r="GM455">
        <f t="shared" si="316"/>
        <v>11526.77</v>
      </c>
      <c r="GN455">
        <f t="shared" si="317"/>
        <v>0</v>
      </c>
      <c r="GO455">
        <f t="shared" si="318"/>
        <v>0</v>
      </c>
      <c r="GP455">
        <f t="shared" si="319"/>
        <v>0</v>
      </c>
      <c r="GR455">
        <v>1</v>
      </c>
      <c r="GS455">
        <v>1</v>
      </c>
      <c r="GT455">
        <v>0</v>
      </c>
      <c r="GU455" t="s">
        <v>3</v>
      </c>
      <c r="GV455">
        <f t="shared" si="320"/>
        <v>0</v>
      </c>
      <c r="GW455">
        <v>1</v>
      </c>
      <c r="GX455">
        <f t="shared" si="321"/>
        <v>0</v>
      </c>
      <c r="HA455">
        <v>0</v>
      </c>
      <c r="HB455">
        <v>0</v>
      </c>
      <c r="HC455">
        <f t="shared" si="322"/>
        <v>0</v>
      </c>
      <c r="HE455" t="s">
        <v>53</v>
      </c>
      <c r="HF455" t="s">
        <v>181</v>
      </c>
      <c r="HM455" t="s">
        <v>3</v>
      </c>
      <c r="HN455" t="s">
        <v>3</v>
      </c>
      <c r="HO455" t="s">
        <v>3</v>
      </c>
      <c r="HP455" t="s">
        <v>3</v>
      </c>
      <c r="HQ455" t="s">
        <v>3</v>
      </c>
      <c r="HS455">
        <v>0</v>
      </c>
      <c r="IK455">
        <v>0</v>
      </c>
    </row>
    <row r="457" spans="1:255" x14ac:dyDescent="0.2">
      <c r="A457" s="3">
        <v>51</v>
      </c>
      <c r="B457" s="3">
        <f>B432</f>
        <v>1</v>
      </c>
      <c r="C457" s="3">
        <f>A432</f>
        <v>5</v>
      </c>
      <c r="D457" s="3">
        <f>ROW(A432)</f>
        <v>432</v>
      </c>
      <c r="E457" s="3"/>
      <c r="F457" s="3" t="str">
        <f>IF(F432&lt;&gt;"",F432,"")</f>
        <v>Новый подраздел</v>
      </c>
      <c r="G457" s="3" t="str">
        <f>IF(G432&lt;&gt;"",G432,"")</f>
        <v>Монтажные работы</v>
      </c>
      <c r="H457" s="3">
        <v>0</v>
      </c>
      <c r="I457" s="3"/>
      <c r="J457" s="3"/>
      <c r="K457" s="3"/>
      <c r="L457" s="3"/>
      <c r="M457" s="3"/>
      <c r="N457" s="3"/>
      <c r="O457" s="3">
        <f t="shared" ref="O457:T457" si="328">ROUND(AB457,2)</f>
        <v>2737.93</v>
      </c>
      <c r="P457" s="3">
        <f t="shared" si="328"/>
        <v>2624.04</v>
      </c>
      <c r="Q457" s="3">
        <f t="shared" si="328"/>
        <v>39.479999999999997</v>
      </c>
      <c r="R457" s="3">
        <f t="shared" si="328"/>
        <v>4.53</v>
      </c>
      <c r="S457" s="3">
        <f t="shared" si="328"/>
        <v>74.41</v>
      </c>
      <c r="T457" s="3">
        <f t="shared" si="328"/>
        <v>0</v>
      </c>
      <c r="U457" s="3">
        <f>AH457</f>
        <v>5.8237856050000003</v>
      </c>
      <c r="V457" s="3">
        <f>AI457</f>
        <v>0</v>
      </c>
      <c r="W457" s="3">
        <f>ROUND(AJ457,2)</f>
        <v>0</v>
      </c>
      <c r="X457" s="3">
        <f>ROUND(AK457,2)</f>
        <v>84.09</v>
      </c>
      <c r="Y457" s="3">
        <f>ROUND(AL457,2)</f>
        <v>46.61</v>
      </c>
      <c r="Z457" s="3"/>
      <c r="AA457" s="3"/>
      <c r="AB457" s="3">
        <f>ROUND(SUMIF(AA436:AA455,"=59209203",O436:O455),2)</f>
        <v>2737.93</v>
      </c>
      <c r="AC457" s="3">
        <f>ROUND(SUMIF(AA436:AA455,"=59209203",P436:P455),2)</f>
        <v>2624.04</v>
      </c>
      <c r="AD457" s="3">
        <f>ROUND(SUMIF(AA436:AA455,"=59209203",Q436:Q455),2)</f>
        <v>39.479999999999997</v>
      </c>
      <c r="AE457" s="3">
        <f>ROUND(SUMIF(AA436:AA455,"=59209203",R436:R455),2)</f>
        <v>4.53</v>
      </c>
      <c r="AF457" s="3">
        <f>ROUND(SUMIF(AA436:AA455,"=59209203",S436:S455),2)</f>
        <v>74.41</v>
      </c>
      <c r="AG457" s="3">
        <f>ROUND(SUMIF(AA436:AA455,"=59209203",T436:T455),2)</f>
        <v>0</v>
      </c>
      <c r="AH457" s="3">
        <f>SUMIF(AA436:AA455,"=59209203",U436:U455)</f>
        <v>5.8237856050000003</v>
      </c>
      <c r="AI457" s="3">
        <f>SUMIF(AA436:AA455,"=59209203",V436:V455)</f>
        <v>0</v>
      </c>
      <c r="AJ457" s="3">
        <f>ROUND(SUMIF(AA436:AA455,"=59209203",W436:W455),2)</f>
        <v>0</v>
      </c>
      <c r="AK457" s="3">
        <f>ROUND(SUMIF(AA436:AA455,"=59209203",X436:X455),2)</f>
        <v>84.09</v>
      </c>
      <c r="AL457" s="3">
        <f>ROUND(SUMIF(AA436:AA455,"=59209203",Y436:Y455),2)</f>
        <v>46.61</v>
      </c>
      <c r="AM457" s="3"/>
      <c r="AN457" s="3"/>
      <c r="AO457" s="3">
        <f t="shared" ref="AO457:BD457" si="329">ROUND(BX457,2)</f>
        <v>0</v>
      </c>
      <c r="AP457" s="3">
        <f t="shared" si="329"/>
        <v>1504.8</v>
      </c>
      <c r="AQ457" s="3">
        <f t="shared" si="329"/>
        <v>0</v>
      </c>
      <c r="AR457" s="3">
        <f t="shared" si="329"/>
        <v>2868.63</v>
      </c>
      <c r="AS457" s="3">
        <f t="shared" si="329"/>
        <v>1310.6199999999999</v>
      </c>
      <c r="AT457" s="3">
        <f t="shared" si="329"/>
        <v>53.21</v>
      </c>
      <c r="AU457" s="3">
        <f t="shared" si="329"/>
        <v>0</v>
      </c>
      <c r="AV457" s="3">
        <f t="shared" si="329"/>
        <v>2624.04</v>
      </c>
      <c r="AW457" s="3">
        <f t="shared" si="329"/>
        <v>1119.24</v>
      </c>
      <c r="AX457" s="3">
        <f t="shared" si="329"/>
        <v>0</v>
      </c>
      <c r="AY457" s="3">
        <f t="shared" si="329"/>
        <v>1119.24</v>
      </c>
      <c r="AZ457" s="3">
        <f t="shared" si="329"/>
        <v>1504.8</v>
      </c>
      <c r="BA457" s="3">
        <f t="shared" si="329"/>
        <v>0</v>
      </c>
      <c r="BB457" s="3">
        <f t="shared" si="329"/>
        <v>0</v>
      </c>
      <c r="BC457" s="3">
        <f t="shared" si="329"/>
        <v>0</v>
      </c>
      <c r="BD457" s="3">
        <f t="shared" si="329"/>
        <v>0</v>
      </c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>
        <f>ROUND(SUMIF(AA436:AA455,"=59209203",FQ436:FQ455),2)</f>
        <v>0</v>
      </c>
      <c r="BY457" s="3">
        <f>ROUND(SUMIF(AA436:AA455,"=59209203",FR436:FR455),2)</f>
        <v>1504.8</v>
      </c>
      <c r="BZ457" s="3">
        <f>ROUND(SUMIF(AA436:AA455,"=59209203",GL436:GL455),2)</f>
        <v>0</v>
      </c>
      <c r="CA457" s="3">
        <f>ROUND(SUMIF(AA436:AA455,"=59209203",GM436:GM455),2)</f>
        <v>2868.63</v>
      </c>
      <c r="CB457" s="3">
        <f>ROUND(SUMIF(AA436:AA455,"=59209203",GN436:GN455),2)</f>
        <v>1310.6199999999999</v>
      </c>
      <c r="CC457" s="3">
        <f>ROUND(SUMIF(AA436:AA455,"=59209203",GO436:GO455),2)</f>
        <v>53.21</v>
      </c>
      <c r="CD457" s="3">
        <f>ROUND(SUMIF(AA436:AA455,"=59209203",GP436:GP455),2)</f>
        <v>0</v>
      </c>
      <c r="CE457" s="3">
        <f>AC457-BX457</f>
        <v>2624.04</v>
      </c>
      <c r="CF457" s="3">
        <f>AC457-BY457</f>
        <v>1119.24</v>
      </c>
      <c r="CG457" s="3">
        <f>BX457-BZ457</f>
        <v>0</v>
      </c>
      <c r="CH457" s="3">
        <f>AC457-BX457-BY457+BZ457</f>
        <v>1119.24</v>
      </c>
      <c r="CI457" s="3">
        <f>BY457-BZ457</f>
        <v>1504.8</v>
      </c>
      <c r="CJ457" s="3">
        <f>ROUND(SUMIF(AA436:AA455,"=59209203",GX436:GX455),2)</f>
        <v>0</v>
      </c>
      <c r="CK457" s="3">
        <f>ROUND(SUMIF(AA436:AA455,"=59209203",GY436:GY455),2)</f>
        <v>0</v>
      </c>
      <c r="CL457" s="3">
        <f>ROUND(SUMIF(AA436:AA455,"=59209203",GZ436:GZ455),2)</f>
        <v>0</v>
      </c>
      <c r="CM457" s="3">
        <f>ROUND(SUMIF(AA436:AA455,"=59209203",HD436:HD455),2)</f>
        <v>0</v>
      </c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4">
        <f t="shared" ref="DG457:DL457" si="330">ROUND(DT457,2)</f>
        <v>25851.75</v>
      </c>
      <c r="DH457" s="4">
        <f t="shared" si="330"/>
        <v>21172.29</v>
      </c>
      <c r="DI457" s="4">
        <f t="shared" si="330"/>
        <v>587.65</v>
      </c>
      <c r="DJ457" s="4">
        <f t="shared" si="330"/>
        <v>249.1</v>
      </c>
      <c r="DK457" s="4">
        <f t="shared" si="330"/>
        <v>4091.81</v>
      </c>
      <c r="DL457" s="4">
        <f t="shared" si="330"/>
        <v>0</v>
      </c>
      <c r="DM457" s="4">
        <f>DZ457</f>
        <v>5.8237856050000003</v>
      </c>
      <c r="DN457" s="4">
        <f>EA457</f>
        <v>0</v>
      </c>
      <c r="DO457" s="4">
        <f>ROUND(EB457,2)</f>
        <v>0</v>
      </c>
      <c r="DP457" s="4">
        <f>ROUND(EC457,2)</f>
        <v>4623.67</v>
      </c>
      <c r="DQ457" s="4">
        <f>ROUND(ED457,2)</f>
        <v>2562.7600000000002</v>
      </c>
      <c r="DR457" s="4"/>
      <c r="DS457" s="4"/>
      <c r="DT457" s="4">
        <f>ROUND(SUMIF(AA436:AA455,"=59209200",O436:O455),2)</f>
        <v>25851.75</v>
      </c>
      <c r="DU457" s="4">
        <f>ROUND(SUMIF(AA436:AA455,"=59209200",P436:P455),2)</f>
        <v>21172.29</v>
      </c>
      <c r="DV457" s="4">
        <f>ROUND(SUMIF(AA436:AA455,"=59209200",Q436:Q455),2)</f>
        <v>587.65</v>
      </c>
      <c r="DW457" s="4">
        <f>ROUND(SUMIF(AA436:AA455,"=59209200",R436:R455),2)</f>
        <v>249.1</v>
      </c>
      <c r="DX457" s="4">
        <f>ROUND(SUMIF(AA436:AA455,"=59209200",S436:S455),2)</f>
        <v>4091.81</v>
      </c>
      <c r="DY457" s="4">
        <f>ROUND(SUMIF(AA436:AA455,"=59209200",T436:T455),2)</f>
        <v>0</v>
      </c>
      <c r="DZ457" s="4">
        <f>SUMIF(AA436:AA455,"=59209200",U436:U455)</f>
        <v>5.8237856050000003</v>
      </c>
      <c r="EA457" s="4">
        <f>SUMIF(AA436:AA455,"=59209200",V436:V455)</f>
        <v>0</v>
      </c>
      <c r="EB457" s="4">
        <f>ROUND(SUMIF(AA436:AA455,"=59209200",W436:W455),2)</f>
        <v>0</v>
      </c>
      <c r="EC457" s="4">
        <f>ROUND(SUMIF(AA436:AA455,"=59209200",X436:X455),2)</f>
        <v>4623.67</v>
      </c>
      <c r="ED457" s="4">
        <f>ROUND(SUMIF(AA436:AA455,"=59209200",Y436:Y455),2)</f>
        <v>2562.7600000000002</v>
      </c>
      <c r="EE457" s="4"/>
      <c r="EF457" s="4"/>
      <c r="EG457" s="4">
        <f t="shared" ref="EG457:EV457" si="331">ROUND(FP457,2)</f>
        <v>0</v>
      </c>
      <c r="EH457" s="4">
        <f t="shared" si="331"/>
        <v>11526.77</v>
      </c>
      <c r="EI457" s="4">
        <f t="shared" si="331"/>
        <v>0</v>
      </c>
      <c r="EJ457" s="4">
        <f t="shared" si="331"/>
        <v>33038.18</v>
      </c>
      <c r="EK457" s="4">
        <f t="shared" si="331"/>
        <v>19891.080000000002</v>
      </c>
      <c r="EL457" s="4">
        <f t="shared" si="331"/>
        <v>1620.33</v>
      </c>
      <c r="EM457" s="4">
        <f t="shared" si="331"/>
        <v>0</v>
      </c>
      <c r="EN457" s="4">
        <f t="shared" si="331"/>
        <v>21172.29</v>
      </c>
      <c r="EO457" s="4">
        <f t="shared" si="331"/>
        <v>9645.52</v>
      </c>
      <c r="EP457" s="4">
        <f t="shared" si="331"/>
        <v>0</v>
      </c>
      <c r="EQ457" s="4">
        <f t="shared" si="331"/>
        <v>9645.52</v>
      </c>
      <c r="ER457" s="4">
        <f t="shared" si="331"/>
        <v>11526.77</v>
      </c>
      <c r="ES457" s="4">
        <f t="shared" si="331"/>
        <v>0</v>
      </c>
      <c r="ET457" s="4">
        <f t="shared" si="331"/>
        <v>0</v>
      </c>
      <c r="EU457" s="4">
        <f t="shared" si="331"/>
        <v>0</v>
      </c>
      <c r="EV457" s="4">
        <f t="shared" si="331"/>
        <v>0</v>
      </c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>
        <f>ROUND(SUMIF(AA436:AA455,"=59209200",FQ436:FQ455),2)</f>
        <v>0</v>
      </c>
      <c r="FQ457" s="4">
        <f>ROUND(SUMIF(AA436:AA455,"=59209200",FR436:FR455),2)</f>
        <v>11526.77</v>
      </c>
      <c r="FR457" s="4">
        <f>ROUND(SUMIF(AA436:AA455,"=59209200",GL436:GL455),2)</f>
        <v>0</v>
      </c>
      <c r="FS457" s="4">
        <f>ROUND(SUMIF(AA436:AA455,"=59209200",GM436:GM455),2)</f>
        <v>33038.18</v>
      </c>
      <c r="FT457" s="4">
        <f>ROUND(SUMIF(AA436:AA455,"=59209200",GN436:GN455),2)</f>
        <v>19891.080000000002</v>
      </c>
      <c r="FU457" s="4">
        <f>ROUND(SUMIF(AA436:AA455,"=59209200",GO436:GO455),2)</f>
        <v>1620.33</v>
      </c>
      <c r="FV457" s="4">
        <f>ROUND(SUMIF(AA436:AA455,"=59209200",GP436:GP455),2)</f>
        <v>0</v>
      </c>
      <c r="FW457" s="4">
        <f>DU457-FP457</f>
        <v>21172.29</v>
      </c>
      <c r="FX457" s="4">
        <f>DU457-FQ457</f>
        <v>9645.52</v>
      </c>
      <c r="FY457" s="4">
        <f>FP457-FR457</f>
        <v>0</v>
      </c>
      <c r="FZ457" s="4">
        <f>DU457-FP457-FQ457+FR457</f>
        <v>9645.52</v>
      </c>
      <c r="GA457" s="4">
        <f>FQ457-FR457</f>
        <v>11526.77</v>
      </c>
      <c r="GB457" s="4">
        <f>ROUND(SUMIF(AA436:AA455,"=59209200",GX436:GX455),2)</f>
        <v>0</v>
      </c>
      <c r="GC457" s="4">
        <f>ROUND(SUMIF(AA436:AA455,"=59209200",GY436:GY455),2)</f>
        <v>0</v>
      </c>
      <c r="GD457" s="4">
        <f>ROUND(SUMIF(AA436:AA455,"=59209200",GZ436:GZ455),2)</f>
        <v>0</v>
      </c>
      <c r="GE457" s="4">
        <f>ROUND(SUMIF(AA436:AA455,"=59209200",HD436:HD455),2)</f>
        <v>0</v>
      </c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>
        <v>0</v>
      </c>
    </row>
    <row r="459" spans="1:255" x14ac:dyDescent="0.2">
      <c r="A459" s="5">
        <v>50</v>
      </c>
      <c r="B459" s="5">
        <v>0</v>
      </c>
      <c r="C459" s="5">
        <v>0</v>
      </c>
      <c r="D459" s="5">
        <v>1</v>
      </c>
      <c r="E459" s="5">
        <v>201</v>
      </c>
      <c r="F459" s="5">
        <f>ROUND(Source!O457,O459)</f>
        <v>2737.93</v>
      </c>
      <c r="G459" s="5" t="s">
        <v>85</v>
      </c>
      <c r="H459" s="5" t="s">
        <v>86</v>
      </c>
      <c r="I459" s="5"/>
      <c r="J459" s="5"/>
      <c r="K459" s="5">
        <v>201</v>
      </c>
      <c r="L459" s="5">
        <v>1</v>
      </c>
      <c r="M459" s="5">
        <v>3</v>
      </c>
      <c r="N459" s="5" t="s">
        <v>3</v>
      </c>
      <c r="O459" s="5">
        <v>2</v>
      </c>
      <c r="P459" s="5">
        <f>ROUND(Source!DG457,O459)</f>
        <v>25851.75</v>
      </c>
      <c r="Q459" s="5"/>
      <c r="R459" s="5"/>
      <c r="S459" s="5"/>
      <c r="T459" s="5"/>
      <c r="U459" s="5"/>
      <c r="V459" s="5"/>
      <c r="W459" s="5">
        <v>2737.93</v>
      </c>
      <c r="X459" s="5">
        <v>1</v>
      </c>
      <c r="Y459" s="5">
        <v>2737.93</v>
      </c>
      <c r="Z459" s="5">
        <v>25851.75</v>
      </c>
      <c r="AA459" s="5">
        <v>1</v>
      </c>
      <c r="AB459" s="5">
        <v>25851.75</v>
      </c>
    </row>
    <row r="460" spans="1:255" x14ac:dyDescent="0.2">
      <c r="A460" s="5">
        <v>50</v>
      </c>
      <c r="B460" s="5">
        <v>0</v>
      </c>
      <c r="C460" s="5">
        <v>0</v>
      </c>
      <c r="D460" s="5">
        <v>1</v>
      </c>
      <c r="E460" s="5">
        <v>202</v>
      </c>
      <c r="F460" s="5">
        <f>ROUND(Source!P457,O460)</f>
        <v>2624.04</v>
      </c>
      <c r="G460" s="5" t="s">
        <v>87</v>
      </c>
      <c r="H460" s="5" t="s">
        <v>88</v>
      </c>
      <c r="I460" s="5"/>
      <c r="J460" s="5"/>
      <c r="K460" s="5">
        <v>202</v>
      </c>
      <c r="L460" s="5">
        <v>2</v>
      </c>
      <c r="M460" s="5">
        <v>3</v>
      </c>
      <c r="N460" s="5" t="s">
        <v>3</v>
      </c>
      <c r="O460" s="5">
        <v>2</v>
      </c>
      <c r="P460" s="5">
        <f>ROUND(Source!DH457,O460)</f>
        <v>21172.29</v>
      </c>
      <c r="Q460" s="5"/>
      <c r="R460" s="5"/>
      <c r="S460" s="5"/>
      <c r="T460" s="5"/>
      <c r="U460" s="5"/>
      <c r="V460" s="5"/>
      <c r="W460" s="5">
        <v>2624.04</v>
      </c>
      <c r="X460" s="5">
        <v>1</v>
      </c>
      <c r="Y460" s="5">
        <v>2624.04</v>
      </c>
      <c r="Z460" s="5">
        <v>21172.29</v>
      </c>
      <c r="AA460" s="5">
        <v>1</v>
      </c>
      <c r="AB460" s="5">
        <v>21172.29</v>
      </c>
    </row>
    <row r="461" spans="1:255" x14ac:dyDescent="0.2">
      <c r="A461" s="5">
        <v>50</v>
      </c>
      <c r="B461" s="5">
        <v>0</v>
      </c>
      <c r="C461" s="5">
        <v>0</v>
      </c>
      <c r="D461" s="5">
        <v>1</v>
      </c>
      <c r="E461" s="5">
        <v>222</v>
      </c>
      <c r="F461" s="5">
        <f>ROUND(Source!AO457,O461)</f>
        <v>0</v>
      </c>
      <c r="G461" s="5" t="s">
        <v>89</v>
      </c>
      <c r="H461" s="5" t="s">
        <v>90</v>
      </c>
      <c r="I461" s="5"/>
      <c r="J461" s="5"/>
      <c r="K461" s="5">
        <v>222</v>
      </c>
      <c r="L461" s="5">
        <v>3</v>
      </c>
      <c r="M461" s="5">
        <v>3</v>
      </c>
      <c r="N461" s="5" t="s">
        <v>3</v>
      </c>
      <c r="O461" s="5">
        <v>2</v>
      </c>
      <c r="P461" s="5">
        <f>ROUND(Source!EG457,O461)</f>
        <v>0</v>
      </c>
      <c r="Q461" s="5"/>
      <c r="R461" s="5"/>
      <c r="S461" s="5"/>
      <c r="T461" s="5"/>
      <c r="U461" s="5"/>
      <c r="V461" s="5"/>
      <c r="W461" s="5">
        <v>0</v>
      </c>
      <c r="X461" s="5">
        <v>1</v>
      </c>
      <c r="Y461" s="5">
        <v>0</v>
      </c>
      <c r="Z461" s="5">
        <v>0</v>
      </c>
      <c r="AA461" s="5">
        <v>1</v>
      </c>
      <c r="AB461" s="5">
        <v>0</v>
      </c>
    </row>
    <row r="462" spans="1:255" x14ac:dyDescent="0.2">
      <c r="A462" s="5">
        <v>50</v>
      </c>
      <c r="B462" s="5">
        <v>0</v>
      </c>
      <c r="C462" s="5">
        <v>0</v>
      </c>
      <c r="D462" s="5">
        <v>1</v>
      </c>
      <c r="E462" s="5">
        <v>225</v>
      </c>
      <c r="F462" s="5">
        <f>ROUND(Source!AV457,O462)</f>
        <v>2624.04</v>
      </c>
      <c r="G462" s="5" t="s">
        <v>91</v>
      </c>
      <c r="H462" s="5" t="s">
        <v>92</v>
      </c>
      <c r="I462" s="5"/>
      <c r="J462" s="5"/>
      <c r="K462" s="5">
        <v>225</v>
      </c>
      <c r="L462" s="5">
        <v>4</v>
      </c>
      <c r="M462" s="5">
        <v>3</v>
      </c>
      <c r="N462" s="5" t="s">
        <v>3</v>
      </c>
      <c r="O462" s="5">
        <v>2</v>
      </c>
      <c r="P462" s="5">
        <f>ROUND(Source!EN457,O462)</f>
        <v>21172.29</v>
      </c>
      <c r="Q462" s="5"/>
      <c r="R462" s="5"/>
      <c r="S462" s="5"/>
      <c r="T462" s="5"/>
      <c r="U462" s="5"/>
      <c r="V462" s="5"/>
      <c r="W462" s="5">
        <v>2624.04</v>
      </c>
      <c r="X462" s="5">
        <v>1</v>
      </c>
      <c r="Y462" s="5">
        <v>2624.04</v>
      </c>
      <c r="Z462" s="5">
        <v>21172.29</v>
      </c>
      <c r="AA462" s="5">
        <v>1</v>
      </c>
      <c r="AB462" s="5">
        <v>21172.29</v>
      </c>
    </row>
    <row r="463" spans="1:255" x14ac:dyDescent="0.2">
      <c r="A463" s="5">
        <v>50</v>
      </c>
      <c r="B463" s="5">
        <v>0</v>
      </c>
      <c r="C463" s="5">
        <v>0</v>
      </c>
      <c r="D463" s="5">
        <v>1</v>
      </c>
      <c r="E463" s="5">
        <v>226</v>
      </c>
      <c r="F463" s="5">
        <f>ROUND(Source!AW457,O463)</f>
        <v>1119.24</v>
      </c>
      <c r="G463" s="5" t="s">
        <v>93</v>
      </c>
      <c r="H463" s="5" t="s">
        <v>94</v>
      </c>
      <c r="I463" s="5"/>
      <c r="J463" s="5"/>
      <c r="K463" s="5">
        <v>226</v>
      </c>
      <c r="L463" s="5">
        <v>5</v>
      </c>
      <c r="M463" s="5">
        <v>3</v>
      </c>
      <c r="N463" s="5" t="s">
        <v>3</v>
      </c>
      <c r="O463" s="5">
        <v>2</v>
      </c>
      <c r="P463" s="5">
        <f>ROUND(Source!EO457,O463)</f>
        <v>9645.52</v>
      </c>
      <c r="Q463" s="5"/>
      <c r="R463" s="5"/>
      <c r="S463" s="5"/>
      <c r="T463" s="5"/>
      <c r="U463" s="5"/>
      <c r="V463" s="5"/>
      <c r="W463" s="5">
        <v>1119.24</v>
      </c>
      <c r="X463" s="5">
        <v>1</v>
      </c>
      <c r="Y463" s="5">
        <v>1119.24</v>
      </c>
      <c r="Z463" s="5">
        <v>9645.52</v>
      </c>
      <c r="AA463" s="5">
        <v>1</v>
      </c>
      <c r="AB463" s="5">
        <v>9645.52</v>
      </c>
    </row>
    <row r="464" spans="1:255" x14ac:dyDescent="0.2">
      <c r="A464" s="5">
        <v>50</v>
      </c>
      <c r="B464" s="5">
        <v>0</v>
      </c>
      <c r="C464" s="5">
        <v>0</v>
      </c>
      <c r="D464" s="5">
        <v>1</v>
      </c>
      <c r="E464" s="5">
        <v>227</v>
      </c>
      <c r="F464" s="5">
        <f>ROUND(Source!AX457,O464)</f>
        <v>0</v>
      </c>
      <c r="G464" s="5" t="s">
        <v>95</v>
      </c>
      <c r="H464" s="5" t="s">
        <v>96</v>
      </c>
      <c r="I464" s="5"/>
      <c r="J464" s="5"/>
      <c r="K464" s="5">
        <v>227</v>
      </c>
      <c r="L464" s="5">
        <v>6</v>
      </c>
      <c r="M464" s="5">
        <v>3</v>
      </c>
      <c r="N464" s="5" t="s">
        <v>3</v>
      </c>
      <c r="O464" s="5">
        <v>2</v>
      </c>
      <c r="P464" s="5">
        <f>ROUND(Source!EP457,O464)</f>
        <v>0</v>
      </c>
      <c r="Q464" s="5"/>
      <c r="R464" s="5"/>
      <c r="S464" s="5"/>
      <c r="T464" s="5"/>
      <c r="U464" s="5"/>
      <c r="V464" s="5"/>
      <c r="W464" s="5">
        <v>0</v>
      </c>
      <c r="X464" s="5">
        <v>1</v>
      </c>
      <c r="Y464" s="5">
        <v>0</v>
      </c>
      <c r="Z464" s="5">
        <v>0</v>
      </c>
      <c r="AA464" s="5">
        <v>1</v>
      </c>
      <c r="AB464" s="5">
        <v>0</v>
      </c>
    </row>
    <row r="465" spans="1:28" x14ac:dyDescent="0.2">
      <c r="A465" s="5">
        <v>50</v>
      </c>
      <c r="B465" s="5">
        <v>0</v>
      </c>
      <c r="C465" s="5">
        <v>0</v>
      </c>
      <c r="D465" s="5">
        <v>1</v>
      </c>
      <c r="E465" s="5">
        <v>228</v>
      </c>
      <c r="F465" s="5">
        <f>ROUND(Source!AY457,O465)</f>
        <v>1119.24</v>
      </c>
      <c r="G465" s="5" t="s">
        <v>97</v>
      </c>
      <c r="H465" s="5" t="s">
        <v>98</v>
      </c>
      <c r="I465" s="5"/>
      <c r="J465" s="5"/>
      <c r="K465" s="5">
        <v>228</v>
      </c>
      <c r="L465" s="5">
        <v>7</v>
      </c>
      <c r="M465" s="5">
        <v>3</v>
      </c>
      <c r="N465" s="5" t="s">
        <v>3</v>
      </c>
      <c r="O465" s="5">
        <v>2</v>
      </c>
      <c r="P465" s="5">
        <f>ROUND(Source!EQ457,O465)</f>
        <v>9645.52</v>
      </c>
      <c r="Q465" s="5"/>
      <c r="R465" s="5"/>
      <c r="S465" s="5"/>
      <c r="T465" s="5"/>
      <c r="U465" s="5"/>
      <c r="V465" s="5"/>
      <c r="W465" s="5">
        <v>1119.24</v>
      </c>
      <c r="X465" s="5">
        <v>1</v>
      </c>
      <c r="Y465" s="5">
        <v>1119.24</v>
      </c>
      <c r="Z465" s="5">
        <v>9645.52</v>
      </c>
      <c r="AA465" s="5">
        <v>1</v>
      </c>
      <c r="AB465" s="5">
        <v>9645.52</v>
      </c>
    </row>
    <row r="466" spans="1:28" x14ac:dyDescent="0.2">
      <c r="A466" s="5">
        <v>50</v>
      </c>
      <c r="B466" s="5">
        <v>0</v>
      </c>
      <c r="C466" s="5">
        <v>0</v>
      </c>
      <c r="D466" s="5">
        <v>1</v>
      </c>
      <c r="E466" s="5">
        <v>216</v>
      </c>
      <c r="F466" s="5">
        <f>ROUND(Source!AP457,O466)</f>
        <v>1504.8</v>
      </c>
      <c r="G466" s="5" t="s">
        <v>99</v>
      </c>
      <c r="H466" s="5" t="s">
        <v>100</v>
      </c>
      <c r="I466" s="5"/>
      <c r="J466" s="5"/>
      <c r="K466" s="5">
        <v>216</v>
      </c>
      <c r="L466" s="5">
        <v>8</v>
      </c>
      <c r="M466" s="5">
        <v>3</v>
      </c>
      <c r="N466" s="5" t="s">
        <v>3</v>
      </c>
      <c r="O466" s="5">
        <v>2</v>
      </c>
      <c r="P466" s="5">
        <f>ROUND(Source!EH457,O466)</f>
        <v>11526.77</v>
      </c>
      <c r="Q466" s="5"/>
      <c r="R466" s="5"/>
      <c r="S466" s="5"/>
      <c r="T466" s="5"/>
      <c r="U466" s="5"/>
      <c r="V466" s="5"/>
      <c r="W466" s="5">
        <v>1504.8</v>
      </c>
      <c r="X466" s="5">
        <v>1</v>
      </c>
      <c r="Y466" s="5">
        <v>1504.8</v>
      </c>
      <c r="Z466" s="5">
        <v>11526.77</v>
      </c>
      <c r="AA466" s="5">
        <v>1</v>
      </c>
      <c r="AB466" s="5">
        <v>11526.77</v>
      </c>
    </row>
    <row r="467" spans="1:28" x14ac:dyDescent="0.2">
      <c r="A467" s="5">
        <v>50</v>
      </c>
      <c r="B467" s="5">
        <v>0</v>
      </c>
      <c r="C467" s="5">
        <v>0</v>
      </c>
      <c r="D467" s="5">
        <v>1</v>
      </c>
      <c r="E467" s="5">
        <v>223</v>
      </c>
      <c r="F467" s="5">
        <f>ROUND(Source!AQ457,O467)</f>
        <v>0</v>
      </c>
      <c r="G467" s="5" t="s">
        <v>101</v>
      </c>
      <c r="H467" s="5" t="s">
        <v>102</v>
      </c>
      <c r="I467" s="5"/>
      <c r="J467" s="5"/>
      <c r="K467" s="5">
        <v>223</v>
      </c>
      <c r="L467" s="5">
        <v>9</v>
      </c>
      <c r="M467" s="5">
        <v>3</v>
      </c>
      <c r="N467" s="5" t="s">
        <v>3</v>
      </c>
      <c r="O467" s="5">
        <v>2</v>
      </c>
      <c r="P467" s="5">
        <f>ROUND(Source!EI457,O467)</f>
        <v>0</v>
      </c>
      <c r="Q467" s="5"/>
      <c r="R467" s="5"/>
      <c r="S467" s="5"/>
      <c r="T467" s="5"/>
      <c r="U467" s="5"/>
      <c r="V467" s="5"/>
      <c r="W467" s="5">
        <v>0</v>
      </c>
      <c r="X467" s="5">
        <v>1</v>
      </c>
      <c r="Y467" s="5">
        <v>0</v>
      </c>
      <c r="Z467" s="5">
        <v>0</v>
      </c>
      <c r="AA467" s="5">
        <v>1</v>
      </c>
      <c r="AB467" s="5">
        <v>0</v>
      </c>
    </row>
    <row r="468" spans="1:28" x14ac:dyDescent="0.2">
      <c r="A468" s="5">
        <v>50</v>
      </c>
      <c r="B468" s="5">
        <v>0</v>
      </c>
      <c r="C468" s="5">
        <v>0</v>
      </c>
      <c r="D468" s="5">
        <v>1</v>
      </c>
      <c r="E468" s="5">
        <v>229</v>
      </c>
      <c r="F468" s="5">
        <f>ROUND(Source!AZ457,O468)</f>
        <v>1504.8</v>
      </c>
      <c r="G468" s="5" t="s">
        <v>103</v>
      </c>
      <c r="H468" s="5" t="s">
        <v>104</v>
      </c>
      <c r="I468" s="5"/>
      <c r="J468" s="5"/>
      <c r="K468" s="5">
        <v>229</v>
      </c>
      <c r="L468" s="5">
        <v>10</v>
      </c>
      <c r="M468" s="5">
        <v>3</v>
      </c>
      <c r="N468" s="5" t="s">
        <v>3</v>
      </c>
      <c r="O468" s="5">
        <v>2</v>
      </c>
      <c r="P468" s="5">
        <f>ROUND(Source!ER457,O468)</f>
        <v>11526.77</v>
      </c>
      <c r="Q468" s="5"/>
      <c r="R468" s="5"/>
      <c r="S468" s="5"/>
      <c r="T468" s="5"/>
      <c r="U468" s="5"/>
      <c r="V468" s="5"/>
      <c r="W468" s="5">
        <v>1504.8</v>
      </c>
      <c r="X468" s="5">
        <v>1</v>
      </c>
      <c r="Y468" s="5">
        <v>1504.8</v>
      </c>
      <c r="Z468" s="5">
        <v>11526.77</v>
      </c>
      <c r="AA468" s="5">
        <v>1</v>
      </c>
      <c r="AB468" s="5">
        <v>11526.77</v>
      </c>
    </row>
    <row r="469" spans="1:28" x14ac:dyDescent="0.2">
      <c r="A469" s="5">
        <v>50</v>
      </c>
      <c r="B469" s="5">
        <v>0</v>
      </c>
      <c r="C469" s="5">
        <v>0</v>
      </c>
      <c r="D469" s="5">
        <v>1</v>
      </c>
      <c r="E469" s="5">
        <v>203</v>
      </c>
      <c r="F469" s="5">
        <f>ROUND(Source!Q457,O469)</f>
        <v>39.479999999999997</v>
      </c>
      <c r="G469" s="5" t="s">
        <v>105</v>
      </c>
      <c r="H469" s="5" t="s">
        <v>106</v>
      </c>
      <c r="I469" s="5"/>
      <c r="J469" s="5"/>
      <c r="K469" s="5">
        <v>203</v>
      </c>
      <c r="L469" s="5">
        <v>11</v>
      </c>
      <c r="M469" s="5">
        <v>3</v>
      </c>
      <c r="N469" s="5" t="s">
        <v>3</v>
      </c>
      <c r="O469" s="5">
        <v>2</v>
      </c>
      <c r="P469" s="5">
        <f>ROUND(Source!DI457,O469)</f>
        <v>587.65</v>
      </c>
      <c r="Q469" s="5"/>
      <c r="R469" s="5"/>
      <c r="S469" s="5"/>
      <c r="T469" s="5"/>
      <c r="U469" s="5"/>
      <c r="V469" s="5"/>
      <c r="W469" s="5">
        <v>39.479999999999997</v>
      </c>
      <c r="X469" s="5">
        <v>1</v>
      </c>
      <c r="Y469" s="5">
        <v>39.479999999999997</v>
      </c>
      <c r="Z469" s="5">
        <v>587.65</v>
      </c>
      <c r="AA469" s="5">
        <v>1</v>
      </c>
      <c r="AB469" s="5">
        <v>587.65</v>
      </c>
    </row>
    <row r="470" spans="1:28" x14ac:dyDescent="0.2">
      <c r="A470" s="5">
        <v>50</v>
      </c>
      <c r="B470" s="5">
        <v>0</v>
      </c>
      <c r="C470" s="5">
        <v>0</v>
      </c>
      <c r="D470" s="5">
        <v>1</v>
      </c>
      <c r="E470" s="5">
        <v>231</v>
      </c>
      <c r="F470" s="5">
        <f>ROUND(Source!BB457,O470)</f>
        <v>0</v>
      </c>
      <c r="G470" s="5" t="s">
        <v>107</v>
      </c>
      <c r="H470" s="5" t="s">
        <v>108</v>
      </c>
      <c r="I470" s="5"/>
      <c r="J470" s="5"/>
      <c r="K470" s="5">
        <v>231</v>
      </c>
      <c r="L470" s="5">
        <v>12</v>
      </c>
      <c r="M470" s="5">
        <v>3</v>
      </c>
      <c r="N470" s="5" t="s">
        <v>3</v>
      </c>
      <c r="O470" s="5">
        <v>2</v>
      </c>
      <c r="P470" s="5">
        <f>ROUND(Source!ET457,O470)</f>
        <v>0</v>
      </c>
      <c r="Q470" s="5"/>
      <c r="R470" s="5"/>
      <c r="S470" s="5"/>
      <c r="T470" s="5"/>
      <c r="U470" s="5"/>
      <c r="V470" s="5"/>
      <c r="W470" s="5">
        <v>0</v>
      </c>
      <c r="X470" s="5">
        <v>1</v>
      </c>
      <c r="Y470" s="5">
        <v>0</v>
      </c>
      <c r="Z470" s="5">
        <v>0</v>
      </c>
      <c r="AA470" s="5">
        <v>1</v>
      </c>
      <c r="AB470" s="5">
        <v>0</v>
      </c>
    </row>
    <row r="471" spans="1:28" x14ac:dyDescent="0.2">
      <c r="A471" s="5">
        <v>50</v>
      </c>
      <c r="B471" s="5">
        <v>0</v>
      </c>
      <c r="C471" s="5">
        <v>0</v>
      </c>
      <c r="D471" s="5">
        <v>1</v>
      </c>
      <c r="E471" s="5">
        <v>204</v>
      </c>
      <c r="F471" s="5">
        <f>ROUND(Source!R457,O471)</f>
        <v>4.53</v>
      </c>
      <c r="G471" s="5" t="s">
        <v>109</v>
      </c>
      <c r="H471" s="5" t="s">
        <v>110</v>
      </c>
      <c r="I471" s="5"/>
      <c r="J471" s="5"/>
      <c r="K471" s="5">
        <v>204</v>
      </c>
      <c r="L471" s="5">
        <v>13</v>
      </c>
      <c r="M471" s="5">
        <v>3</v>
      </c>
      <c r="N471" s="5" t="s">
        <v>3</v>
      </c>
      <c r="O471" s="5">
        <v>2</v>
      </c>
      <c r="P471" s="5">
        <f>ROUND(Source!DJ457,O471)</f>
        <v>249.1</v>
      </c>
      <c r="Q471" s="5"/>
      <c r="R471" s="5"/>
      <c r="S471" s="5"/>
      <c r="T471" s="5"/>
      <c r="U471" s="5"/>
      <c r="V471" s="5"/>
      <c r="W471" s="5">
        <v>4.53</v>
      </c>
      <c r="X471" s="5">
        <v>1</v>
      </c>
      <c r="Y471" s="5">
        <v>4.53</v>
      </c>
      <c r="Z471" s="5">
        <v>249.1</v>
      </c>
      <c r="AA471" s="5">
        <v>1</v>
      </c>
      <c r="AB471" s="5">
        <v>249.1</v>
      </c>
    </row>
    <row r="472" spans="1:28" x14ac:dyDescent="0.2">
      <c r="A472" s="5">
        <v>50</v>
      </c>
      <c r="B472" s="5">
        <v>0</v>
      </c>
      <c r="C472" s="5">
        <v>0</v>
      </c>
      <c r="D472" s="5">
        <v>1</v>
      </c>
      <c r="E472" s="5">
        <v>205</v>
      </c>
      <c r="F472" s="5">
        <f>ROUND(Source!S457,O472)</f>
        <v>74.41</v>
      </c>
      <c r="G472" s="5" t="s">
        <v>111</v>
      </c>
      <c r="H472" s="5" t="s">
        <v>112</v>
      </c>
      <c r="I472" s="5"/>
      <c r="J472" s="5"/>
      <c r="K472" s="5">
        <v>205</v>
      </c>
      <c r="L472" s="5">
        <v>14</v>
      </c>
      <c r="M472" s="5">
        <v>3</v>
      </c>
      <c r="N472" s="5" t="s">
        <v>3</v>
      </c>
      <c r="O472" s="5">
        <v>2</v>
      </c>
      <c r="P472" s="5">
        <f>ROUND(Source!DK457,O472)</f>
        <v>4091.81</v>
      </c>
      <c r="Q472" s="5"/>
      <c r="R472" s="5"/>
      <c r="S472" s="5"/>
      <c r="T472" s="5"/>
      <c r="U472" s="5"/>
      <c r="V472" s="5"/>
      <c r="W472" s="5">
        <v>74.41</v>
      </c>
      <c r="X472" s="5">
        <v>1</v>
      </c>
      <c r="Y472" s="5">
        <v>74.41</v>
      </c>
      <c r="Z472" s="5">
        <v>4091.81</v>
      </c>
      <c r="AA472" s="5">
        <v>1</v>
      </c>
      <c r="AB472" s="5">
        <v>4091.81</v>
      </c>
    </row>
    <row r="473" spans="1:28" x14ac:dyDescent="0.2">
      <c r="A473" s="5">
        <v>50</v>
      </c>
      <c r="B473" s="5">
        <v>0</v>
      </c>
      <c r="C473" s="5">
        <v>0</v>
      </c>
      <c r="D473" s="5">
        <v>1</v>
      </c>
      <c r="E473" s="5">
        <v>232</v>
      </c>
      <c r="F473" s="5">
        <f>ROUND(Source!BC457,O473)</f>
        <v>0</v>
      </c>
      <c r="G473" s="5" t="s">
        <v>113</v>
      </c>
      <c r="H473" s="5" t="s">
        <v>114</v>
      </c>
      <c r="I473" s="5"/>
      <c r="J473" s="5"/>
      <c r="K473" s="5">
        <v>232</v>
      </c>
      <c r="L473" s="5">
        <v>15</v>
      </c>
      <c r="M473" s="5">
        <v>3</v>
      </c>
      <c r="N473" s="5" t="s">
        <v>3</v>
      </c>
      <c r="O473" s="5">
        <v>2</v>
      </c>
      <c r="P473" s="5">
        <f>ROUND(Source!EU457,O473)</f>
        <v>0</v>
      </c>
      <c r="Q473" s="5"/>
      <c r="R473" s="5"/>
      <c r="S473" s="5"/>
      <c r="T473" s="5"/>
      <c r="U473" s="5"/>
      <c r="V473" s="5"/>
      <c r="W473" s="5">
        <v>0</v>
      </c>
      <c r="X473" s="5">
        <v>1</v>
      </c>
      <c r="Y473" s="5">
        <v>0</v>
      </c>
      <c r="Z473" s="5">
        <v>0</v>
      </c>
      <c r="AA473" s="5">
        <v>1</v>
      </c>
      <c r="AB473" s="5">
        <v>0</v>
      </c>
    </row>
    <row r="474" spans="1:28" x14ac:dyDescent="0.2">
      <c r="A474" s="5">
        <v>50</v>
      </c>
      <c r="B474" s="5">
        <v>0</v>
      </c>
      <c r="C474" s="5">
        <v>0</v>
      </c>
      <c r="D474" s="5">
        <v>1</v>
      </c>
      <c r="E474" s="5">
        <v>214</v>
      </c>
      <c r="F474" s="5">
        <f>ROUND(Source!AS457,O474)</f>
        <v>1310.6199999999999</v>
      </c>
      <c r="G474" s="5" t="s">
        <v>115</v>
      </c>
      <c r="H474" s="5" t="s">
        <v>116</v>
      </c>
      <c r="I474" s="5"/>
      <c r="J474" s="5"/>
      <c r="K474" s="5">
        <v>214</v>
      </c>
      <c r="L474" s="5">
        <v>16</v>
      </c>
      <c r="M474" s="5">
        <v>3</v>
      </c>
      <c r="N474" s="5" t="s">
        <v>3</v>
      </c>
      <c r="O474" s="5">
        <v>2</v>
      </c>
      <c r="P474" s="5">
        <f>ROUND(Source!EK457,O474)</f>
        <v>19891.080000000002</v>
      </c>
      <c r="Q474" s="5"/>
      <c r="R474" s="5"/>
      <c r="S474" s="5"/>
      <c r="T474" s="5"/>
      <c r="U474" s="5"/>
      <c r="V474" s="5"/>
      <c r="W474" s="5">
        <v>1310.6199999999999</v>
      </c>
      <c r="X474" s="5">
        <v>1</v>
      </c>
      <c r="Y474" s="5">
        <v>1310.6199999999999</v>
      </c>
      <c r="Z474" s="5">
        <v>19891.080000000002</v>
      </c>
      <c r="AA474" s="5">
        <v>1</v>
      </c>
      <c r="AB474" s="5">
        <v>19891.080000000002</v>
      </c>
    </row>
    <row r="475" spans="1:28" x14ac:dyDescent="0.2">
      <c r="A475" s="5">
        <v>50</v>
      </c>
      <c r="B475" s="5">
        <v>0</v>
      </c>
      <c r="C475" s="5">
        <v>0</v>
      </c>
      <c r="D475" s="5">
        <v>1</v>
      </c>
      <c r="E475" s="5">
        <v>215</v>
      </c>
      <c r="F475" s="5">
        <f>ROUND(Source!AT457,O475)</f>
        <v>53.21</v>
      </c>
      <c r="G475" s="5" t="s">
        <v>117</v>
      </c>
      <c r="H475" s="5" t="s">
        <v>118</v>
      </c>
      <c r="I475" s="5"/>
      <c r="J475" s="5"/>
      <c r="K475" s="5">
        <v>215</v>
      </c>
      <c r="L475" s="5">
        <v>17</v>
      </c>
      <c r="M475" s="5">
        <v>3</v>
      </c>
      <c r="N475" s="5" t="s">
        <v>3</v>
      </c>
      <c r="O475" s="5">
        <v>2</v>
      </c>
      <c r="P475" s="5">
        <f>ROUND(Source!EL457,O475)</f>
        <v>1620.33</v>
      </c>
      <c r="Q475" s="5"/>
      <c r="R475" s="5"/>
      <c r="S475" s="5"/>
      <c r="T475" s="5"/>
      <c r="U475" s="5"/>
      <c r="V475" s="5"/>
      <c r="W475" s="5">
        <v>53.21</v>
      </c>
      <c r="X475" s="5">
        <v>1</v>
      </c>
      <c r="Y475" s="5">
        <v>53.21</v>
      </c>
      <c r="Z475" s="5">
        <v>1620.33</v>
      </c>
      <c r="AA475" s="5">
        <v>1</v>
      </c>
      <c r="AB475" s="5">
        <v>1620.33</v>
      </c>
    </row>
    <row r="476" spans="1:28" x14ac:dyDescent="0.2">
      <c r="A476" s="5">
        <v>50</v>
      </c>
      <c r="B476" s="5">
        <v>0</v>
      </c>
      <c r="C476" s="5">
        <v>0</v>
      </c>
      <c r="D476" s="5">
        <v>1</v>
      </c>
      <c r="E476" s="5">
        <v>217</v>
      </c>
      <c r="F476" s="5">
        <f>ROUND(Source!AU457,O476)</f>
        <v>0</v>
      </c>
      <c r="G476" s="5" t="s">
        <v>119</v>
      </c>
      <c r="H476" s="5" t="s">
        <v>120</v>
      </c>
      <c r="I476" s="5"/>
      <c r="J476" s="5"/>
      <c r="K476" s="5">
        <v>217</v>
      </c>
      <c r="L476" s="5">
        <v>18</v>
      </c>
      <c r="M476" s="5">
        <v>3</v>
      </c>
      <c r="N476" s="5" t="s">
        <v>3</v>
      </c>
      <c r="O476" s="5">
        <v>2</v>
      </c>
      <c r="P476" s="5">
        <f>ROUND(Source!EM457,O476)</f>
        <v>0</v>
      </c>
      <c r="Q476" s="5"/>
      <c r="R476" s="5"/>
      <c r="S476" s="5"/>
      <c r="T476" s="5"/>
      <c r="U476" s="5"/>
      <c r="V476" s="5"/>
      <c r="W476" s="5">
        <v>0</v>
      </c>
      <c r="X476" s="5">
        <v>1</v>
      </c>
      <c r="Y476" s="5">
        <v>0</v>
      </c>
      <c r="Z476" s="5">
        <v>0</v>
      </c>
      <c r="AA476" s="5">
        <v>1</v>
      </c>
      <c r="AB476" s="5">
        <v>0</v>
      </c>
    </row>
    <row r="477" spans="1:28" x14ac:dyDescent="0.2">
      <c r="A477" s="5">
        <v>50</v>
      </c>
      <c r="B477" s="5">
        <v>0</v>
      </c>
      <c r="C477" s="5">
        <v>0</v>
      </c>
      <c r="D477" s="5">
        <v>1</v>
      </c>
      <c r="E477" s="5">
        <v>230</v>
      </c>
      <c r="F477" s="5">
        <f>ROUND(Source!BA457,O477)</f>
        <v>0</v>
      </c>
      <c r="G477" s="5" t="s">
        <v>121</v>
      </c>
      <c r="H477" s="5" t="s">
        <v>122</v>
      </c>
      <c r="I477" s="5"/>
      <c r="J477" s="5"/>
      <c r="K477" s="5">
        <v>230</v>
      </c>
      <c r="L477" s="5">
        <v>19</v>
      </c>
      <c r="M477" s="5">
        <v>3</v>
      </c>
      <c r="N477" s="5" t="s">
        <v>3</v>
      </c>
      <c r="O477" s="5">
        <v>2</v>
      </c>
      <c r="P477" s="5">
        <f>ROUND(Source!ES457,O477)</f>
        <v>0</v>
      </c>
      <c r="Q477" s="5"/>
      <c r="R477" s="5"/>
      <c r="S477" s="5"/>
      <c r="T477" s="5"/>
      <c r="U477" s="5"/>
      <c r="V477" s="5"/>
      <c r="W477" s="5">
        <v>0</v>
      </c>
      <c r="X477" s="5">
        <v>1</v>
      </c>
      <c r="Y477" s="5">
        <v>0</v>
      </c>
      <c r="Z477" s="5">
        <v>0</v>
      </c>
      <c r="AA477" s="5">
        <v>1</v>
      </c>
      <c r="AB477" s="5">
        <v>0</v>
      </c>
    </row>
    <row r="478" spans="1:28" x14ac:dyDescent="0.2">
      <c r="A478" s="5">
        <v>50</v>
      </c>
      <c r="B478" s="5">
        <v>0</v>
      </c>
      <c r="C478" s="5">
        <v>0</v>
      </c>
      <c r="D478" s="5">
        <v>1</v>
      </c>
      <c r="E478" s="5">
        <v>206</v>
      </c>
      <c r="F478" s="5">
        <f>ROUND(Source!T457,O478)</f>
        <v>0</v>
      </c>
      <c r="G478" s="5" t="s">
        <v>123</v>
      </c>
      <c r="H478" s="5" t="s">
        <v>124</v>
      </c>
      <c r="I478" s="5"/>
      <c r="J478" s="5"/>
      <c r="K478" s="5">
        <v>206</v>
      </c>
      <c r="L478" s="5">
        <v>20</v>
      </c>
      <c r="M478" s="5">
        <v>3</v>
      </c>
      <c r="N478" s="5" t="s">
        <v>3</v>
      </c>
      <c r="O478" s="5">
        <v>2</v>
      </c>
      <c r="P478" s="5">
        <f>ROUND(Source!DL457,O478)</f>
        <v>0</v>
      </c>
      <c r="Q478" s="5"/>
      <c r="R478" s="5"/>
      <c r="S478" s="5"/>
      <c r="T478" s="5"/>
      <c r="U478" s="5"/>
      <c r="V478" s="5"/>
      <c r="W478" s="5">
        <v>0</v>
      </c>
      <c r="X478" s="5">
        <v>1</v>
      </c>
      <c r="Y478" s="5">
        <v>0</v>
      </c>
      <c r="Z478" s="5">
        <v>0</v>
      </c>
      <c r="AA478" s="5">
        <v>1</v>
      </c>
      <c r="AB478" s="5">
        <v>0</v>
      </c>
    </row>
    <row r="479" spans="1:28" x14ac:dyDescent="0.2">
      <c r="A479" s="5">
        <v>50</v>
      </c>
      <c r="B479" s="5">
        <v>0</v>
      </c>
      <c r="C479" s="5">
        <v>0</v>
      </c>
      <c r="D479" s="5">
        <v>1</v>
      </c>
      <c r="E479" s="5">
        <v>207</v>
      </c>
      <c r="F479" s="5">
        <f>Source!U457</f>
        <v>5.8237856050000003</v>
      </c>
      <c r="G479" s="5" t="s">
        <v>125</v>
      </c>
      <c r="H479" s="5" t="s">
        <v>126</v>
      </c>
      <c r="I479" s="5"/>
      <c r="J479" s="5"/>
      <c r="K479" s="5">
        <v>207</v>
      </c>
      <c r="L479" s="5">
        <v>21</v>
      </c>
      <c r="M479" s="5">
        <v>3</v>
      </c>
      <c r="N479" s="5" t="s">
        <v>3</v>
      </c>
      <c r="O479" s="5">
        <v>-1</v>
      </c>
      <c r="P479" s="5">
        <f>Source!DM457</f>
        <v>5.8237856050000003</v>
      </c>
      <c r="Q479" s="5"/>
      <c r="R479" s="5"/>
      <c r="S479" s="5"/>
      <c r="T479" s="5"/>
      <c r="U479" s="5"/>
      <c r="V479" s="5"/>
      <c r="W479" s="5">
        <v>5.8237856049999994</v>
      </c>
      <c r="X479" s="5">
        <v>1</v>
      </c>
      <c r="Y479" s="5">
        <v>5.8237856049999994</v>
      </c>
      <c r="Z479" s="5">
        <v>5.8237856049999994</v>
      </c>
      <c r="AA479" s="5">
        <v>1</v>
      </c>
      <c r="AB479" s="5">
        <v>5.8237856049999994</v>
      </c>
    </row>
    <row r="480" spans="1:28" x14ac:dyDescent="0.2">
      <c r="A480" s="5">
        <v>50</v>
      </c>
      <c r="B480" s="5">
        <v>0</v>
      </c>
      <c r="C480" s="5">
        <v>0</v>
      </c>
      <c r="D480" s="5">
        <v>1</v>
      </c>
      <c r="E480" s="5">
        <v>208</v>
      </c>
      <c r="F480" s="5">
        <f>Source!V457</f>
        <v>0</v>
      </c>
      <c r="G480" s="5" t="s">
        <v>127</v>
      </c>
      <c r="H480" s="5" t="s">
        <v>128</v>
      </c>
      <c r="I480" s="5"/>
      <c r="J480" s="5"/>
      <c r="K480" s="5">
        <v>208</v>
      </c>
      <c r="L480" s="5">
        <v>22</v>
      </c>
      <c r="M480" s="5">
        <v>3</v>
      </c>
      <c r="N480" s="5" t="s">
        <v>3</v>
      </c>
      <c r="O480" s="5">
        <v>-1</v>
      </c>
      <c r="P480" s="5">
        <f>Source!DN457</f>
        <v>0</v>
      </c>
      <c r="Q480" s="5"/>
      <c r="R480" s="5"/>
      <c r="S480" s="5"/>
      <c r="T480" s="5"/>
      <c r="U480" s="5"/>
      <c r="V480" s="5"/>
      <c r="W480" s="5">
        <v>0</v>
      </c>
      <c r="X480" s="5">
        <v>1</v>
      </c>
      <c r="Y480" s="5">
        <v>0</v>
      </c>
      <c r="Z480" s="5">
        <v>0</v>
      </c>
      <c r="AA480" s="5">
        <v>1</v>
      </c>
      <c r="AB480" s="5">
        <v>0</v>
      </c>
    </row>
    <row r="481" spans="1:206" x14ac:dyDescent="0.2">
      <c r="A481" s="5">
        <v>50</v>
      </c>
      <c r="B481" s="5">
        <v>0</v>
      </c>
      <c r="C481" s="5">
        <v>0</v>
      </c>
      <c r="D481" s="5">
        <v>1</v>
      </c>
      <c r="E481" s="5">
        <v>209</v>
      </c>
      <c r="F481" s="5">
        <f>ROUND(Source!W457,O481)</f>
        <v>0</v>
      </c>
      <c r="G481" s="5" t="s">
        <v>129</v>
      </c>
      <c r="H481" s="5" t="s">
        <v>130</v>
      </c>
      <c r="I481" s="5"/>
      <c r="J481" s="5"/>
      <c r="K481" s="5">
        <v>209</v>
      </c>
      <c r="L481" s="5">
        <v>23</v>
      </c>
      <c r="M481" s="5">
        <v>3</v>
      </c>
      <c r="N481" s="5" t="s">
        <v>3</v>
      </c>
      <c r="O481" s="5">
        <v>2</v>
      </c>
      <c r="P481" s="5">
        <f>ROUND(Source!DO457,O481)</f>
        <v>0</v>
      </c>
      <c r="Q481" s="5"/>
      <c r="R481" s="5"/>
      <c r="S481" s="5"/>
      <c r="T481" s="5"/>
      <c r="U481" s="5"/>
      <c r="V481" s="5"/>
      <c r="W481" s="5">
        <v>0</v>
      </c>
      <c r="X481" s="5">
        <v>1</v>
      </c>
      <c r="Y481" s="5">
        <v>0</v>
      </c>
      <c r="Z481" s="5">
        <v>0</v>
      </c>
      <c r="AA481" s="5">
        <v>1</v>
      </c>
      <c r="AB481" s="5">
        <v>0</v>
      </c>
    </row>
    <row r="482" spans="1:206" x14ac:dyDescent="0.2">
      <c r="A482" s="5">
        <v>50</v>
      </c>
      <c r="B482" s="5">
        <v>0</v>
      </c>
      <c r="C482" s="5">
        <v>0</v>
      </c>
      <c r="D482" s="5">
        <v>1</v>
      </c>
      <c r="E482" s="5">
        <v>233</v>
      </c>
      <c r="F482" s="5">
        <f>ROUND(Source!BD457,O482)</f>
        <v>0</v>
      </c>
      <c r="G482" s="5" t="s">
        <v>131</v>
      </c>
      <c r="H482" s="5" t="s">
        <v>132</v>
      </c>
      <c r="I482" s="5"/>
      <c r="J482" s="5"/>
      <c r="K482" s="5">
        <v>233</v>
      </c>
      <c r="L482" s="5">
        <v>24</v>
      </c>
      <c r="M482" s="5">
        <v>3</v>
      </c>
      <c r="N482" s="5" t="s">
        <v>3</v>
      </c>
      <c r="O482" s="5">
        <v>2</v>
      </c>
      <c r="P482" s="5">
        <f>ROUND(Source!EV457,O482)</f>
        <v>0</v>
      </c>
      <c r="Q482" s="5"/>
      <c r="R482" s="5"/>
      <c r="S482" s="5"/>
      <c r="T482" s="5"/>
      <c r="U482" s="5"/>
      <c r="V482" s="5"/>
      <c r="W482" s="5">
        <v>0</v>
      </c>
      <c r="X482" s="5">
        <v>1</v>
      </c>
      <c r="Y482" s="5">
        <v>0</v>
      </c>
      <c r="Z482" s="5">
        <v>0</v>
      </c>
      <c r="AA482" s="5">
        <v>1</v>
      </c>
      <c r="AB482" s="5">
        <v>0</v>
      </c>
    </row>
    <row r="483" spans="1:206" x14ac:dyDescent="0.2">
      <c r="A483" s="5">
        <v>50</v>
      </c>
      <c r="B483" s="5">
        <v>0</v>
      </c>
      <c r="C483" s="5">
        <v>0</v>
      </c>
      <c r="D483" s="5">
        <v>1</v>
      </c>
      <c r="E483" s="5">
        <v>210</v>
      </c>
      <c r="F483" s="5">
        <f>ROUND(Source!X457,O483)</f>
        <v>84.09</v>
      </c>
      <c r="G483" s="5" t="s">
        <v>133</v>
      </c>
      <c r="H483" s="5" t="s">
        <v>134</v>
      </c>
      <c r="I483" s="5"/>
      <c r="J483" s="5"/>
      <c r="K483" s="5">
        <v>210</v>
      </c>
      <c r="L483" s="5">
        <v>25</v>
      </c>
      <c r="M483" s="5">
        <v>3</v>
      </c>
      <c r="N483" s="5" t="s">
        <v>3</v>
      </c>
      <c r="O483" s="5">
        <v>2</v>
      </c>
      <c r="P483" s="5">
        <f>ROUND(Source!DP457,O483)</f>
        <v>4623.67</v>
      </c>
      <c r="Q483" s="5"/>
      <c r="R483" s="5"/>
      <c r="S483" s="5"/>
      <c r="T483" s="5"/>
      <c r="U483" s="5"/>
      <c r="V483" s="5"/>
      <c r="W483" s="5">
        <v>84.09</v>
      </c>
      <c r="X483" s="5">
        <v>1</v>
      </c>
      <c r="Y483" s="5">
        <v>84.09</v>
      </c>
      <c r="Z483" s="5">
        <v>4623.67</v>
      </c>
      <c r="AA483" s="5">
        <v>1</v>
      </c>
      <c r="AB483" s="5">
        <v>4623.67</v>
      </c>
    </row>
    <row r="484" spans="1:206" x14ac:dyDescent="0.2">
      <c r="A484" s="5">
        <v>50</v>
      </c>
      <c r="B484" s="5">
        <v>0</v>
      </c>
      <c r="C484" s="5">
        <v>0</v>
      </c>
      <c r="D484" s="5">
        <v>1</v>
      </c>
      <c r="E484" s="5">
        <v>211</v>
      </c>
      <c r="F484" s="5">
        <f>ROUND(Source!Y457,O484)</f>
        <v>46.61</v>
      </c>
      <c r="G484" s="5" t="s">
        <v>135</v>
      </c>
      <c r="H484" s="5" t="s">
        <v>136</v>
      </c>
      <c r="I484" s="5"/>
      <c r="J484" s="5"/>
      <c r="K484" s="5">
        <v>211</v>
      </c>
      <c r="L484" s="5">
        <v>26</v>
      </c>
      <c r="M484" s="5">
        <v>3</v>
      </c>
      <c r="N484" s="5" t="s">
        <v>3</v>
      </c>
      <c r="O484" s="5">
        <v>2</v>
      </c>
      <c r="P484" s="5">
        <f>ROUND(Source!DQ457,O484)</f>
        <v>2562.7600000000002</v>
      </c>
      <c r="Q484" s="5"/>
      <c r="R484" s="5"/>
      <c r="S484" s="5"/>
      <c r="T484" s="5"/>
      <c r="U484" s="5"/>
      <c r="V484" s="5"/>
      <c r="W484" s="5">
        <v>46.61</v>
      </c>
      <c r="X484" s="5">
        <v>1</v>
      </c>
      <c r="Y484" s="5">
        <v>46.61</v>
      </c>
      <c r="Z484" s="5">
        <v>2562.7600000000002</v>
      </c>
      <c r="AA484" s="5">
        <v>1</v>
      </c>
      <c r="AB484" s="5">
        <v>2562.7600000000002</v>
      </c>
    </row>
    <row r="485" spans="1:206" x14ac:dyDescent="0.2">
      <c r="A485" s="5">
        <v>50</v>
      </c>
      <c r="B485" s="5">
        <v>0</v>
      </c>
      <c r="C485" s="5">
        <v>0</v>
      </c>
      <c r="D485" s="5">
        <v>1</v>
      </c>
      <c r="E485" s="5">
        <v>224</v>
      </c>
      <c r="F485" s="5">
        <f>ROUND(Source!AR457,O485)</f>
        <v>2868.63</v>
      </c>
      <c r="G485" s="5" t="s">
        <v>137</v>
      </c>
      <c r="H485" s="5" t="s">
        <v>138</v>
      </c>
      <c r="I485" s="5"/>
      <c r="J485" s="5"/>
      <c r="K485" s="5">
        <v>224</v>
      </c>
      <c r="L485" s="5">
        <v>27</v>
      </c>
      <c r="M485" s="5">
        <v>3</v>
      </c>
      <c r="N485" s="5" t="s">
        <v>3</v>
      </c>
      <c r="O485" s="5">
        <v>2</v>
      </c>
      <c r="P485" s="5">
        <f>ROUND(Source!EJ457,O485)</f>
        <v>33038.18</v>
      </c>
      <c r="Q485" s="5"/>
      <c r="R485" s="5"/>
      <c r="S485" s="5"/>
      <c r="T485" s="5"/>
      <c r="U485" s="5"/>
      <c r="V485" s="5"/>
      <c r="W485" s="5">
        <v>2868.63</v>
      </c>
      <c r="X485" s="5">
        <v>1</v>
      </c>
      <c r="Y485" s="5">
        <v>2868.63</v>
      </c>
      <c r="Z485" s="5">
        <v>33038.18</v>
      </c>
      <c r="AA485" s="5">
        <v>1</v>
      </c>
      <c r="AB485" s="5">
        <v>33038.18</v>
      </c>
    </row>
    <row r="487" spans="1:206" x14ac:dyDescent="0.2">
      <c r="A487" s="3">
        <v>51</v>
      </c>
      <c r="B487" s="3">
        <f>B428</f>
        <v>1</v>
      </c>
      <c r="C487" s="3">
        <f>A428</f>
        <v>4</v>
      </c>
      <c r="D487" s="3">
        <f>ROW(A428)</f>
        <v>428</v>
      </c>
      <c r="E487" s="3"/>
      <c r="F487" s="3" t="str">
        <f>IF(F428&lt;&gt;"",F428,"")</f>
        <v>Новый раздел</v>
      </c>
      <c r="G487" s="3" t="str">
        <f>IF(G428&lt;&gt;"",G428,"")</f>
        <v>Канализация производственная напорная (К3н) (подвал)</v>
      </c>
      <c r="H487" s="3">
        <v>0</v>
      </c>
      <c r="I487" s="3"/>
      <c r="J487" s="3"/>
      <c r="K487" s="3"/>
      <c r="L487" s="3"/>
      <c r="M487" s="3"/>
      <c r="N487" s="3"/>
      <c r="O487" s="3">
        <f t="shared" ref="O487:T487" si="332">ROUND(O457+AB487,2)</f>
        <v>2737.93</v>
      </c>
      <c r="P487" s="3">
        <f t="shared" si="332"/>
        <v>2624.04</v>
      </c>
      <c r="Q487" s="3">
        <f t="shared" si="332"/>
        <v>39.479999999999997</v>
      </c>
      <c r="R487" s="3">
        <f t="shared" si="332"/>
        <v>4.53</v>
      </c>
      <c r="S487" s="3">
        <f t="shared" si="332"/>
        <v>74.41</v>
      </c>
      <c r="T487" s="3">
        <f t="shared" si="332"/>
        <v>0</v>
      </c>
      <c r="U487" s="3">
        <f>U457+AH487</f>
        <v>5.8237856050000003</v>
      </c>
      <c r="V487" s="3">
        <f>V457+AI487</f>
        <v>0</v>
      </c>
      <c r="W487" s="3">
        <f>ROUND(W457+AJ487,2)</f>
        <v>0</v>
      </c>
      <c r="X487" s="3">
        <f>ROUND(X457+AK487,2)</f>
        <v>84.09</v>
      </c>
      <c r="Y487" s="3">
        <f>ROUND(Y457+AL487,2)</f>
        <v>46.61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>
        <f t="shared" ref="AO487:BD487" si="333">ROUND(AO457+BX487,2)</f>
        <v>0</v>
      </c>
      <c r="AP487" s="3">
        <f t="shared" si="333"/>
        <v>1504.8</v>
      </c>
      <c r="AQ487" s="3">
        <f t="shared" si="333"/>
        <v>0</v>
      </c>
      <c r="AR487" s="3">
        <f t="shared" si="333"/>
        <v>2868.63</v>
      </c>
      <c r="AS487" s="3">
        <f t="shared" si="333"/>
        <v>1310.6199999999999</v>
      </c>
      <c r="AT487" s="3">
        <f t="shared" si="333"/>
        <v>53.21</v>
      </c>
      <c r="AU487" s="3">
        <f t="shared" si="333"/>
        <v>0</v>
      </c>
      <c r="AV487" s="3">
        <f t="shared" si="333"/>
        <v>2624.04</v>
      </c>
      <c r="AW487" s="3">
        <f t="shared" si="333"/>
        <v>1119.24</v>
      </c>
      <c r="AX487" s="3">
        <f t="shared" si="333"/>
        <v>0</v>
      </c>
      <c r="AY487" s="3">
        <f t="shared" si="333"/>
        <v>1119.24</v>
      </c>
      <c r="AZ487" s="3">
        <f t="shared" si="333"/>
        <v>1504.8</v>
      </c>
      <c r="BA487" s="3">
        <f t="shared" si="333"/>
        <v>0</v>
      </c>
      <c r="BB487" s="3">
        <f t="shared" si="333"/>
        <v>0</v>
      </c>
      <c r="BC487" s="3">
        <f t="shared" si="333"/>
        <v>0</v>
      </c>
      <c r="BD487" s="3">
        <f t="shared" si="333"/>
        <v>0</v>
      </c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4">
        <f t="shared" ref="DG487:DL487" si="334">ROUND(DG457+DT487,2)</f>
        <v>25851.75</v>
      </c>
      <c r="DH487" s="4">
        <f t="shared" si="334"/>
        <v>21172.29</v>
      </c>
      <c r="DI487" s="4">
        <f t="shared" si="334"/>
        <v>587.65</v>
      </c>
      <c r="DJ487" s="4">
        <f t="shared" si="334"/>
        <v>249.1</v>
      </c>
      <c r="DK487" s="4">
        <f t="shared" si="334"/>
        <v>4091.81</v>
      </c>
      <c r="DL487" s="4">
        <f t="shared" si="334"/>
        <v>0</v>
      </c>
      <c r="DM487" s="4">
        <f>DM457+DZ487</f>
        <v>5.8237856050000003</v>
      </c>
      <c r="DN487" s="4">
        <f>DN457+EA487</f>
        <v>0</v>
      </c>
      <c r="DO487" s="4">
        <f>ROUND(DO457+EB487,2)</f>
        <v>0</v>
      </c>
      <c r="DP487" s="4">
        <f>ROUND(DP457+EC487,2)</f>
        <v>4623.67</v>
      </c>
      <c r="DQ487" s="4">
        <f>ROUND(DQ457+ED487,2)</f>
        <v>2562.7600000000002</v>
      </c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>
        <f t="shared" ref="EG487:EV487" si="335">ROUND(EG457+FP487,2)</f>
        <v>0</v>
      </c>
      <c r="EH487" s="4">
        <f t="shared" si="335"/>
        <v>11526.77</v>
      </c>
      <c r="EI487" s="4">
        <f t="shared" si="335"/>
        <v>0</v>
      </c>
      <c r="EJ487" s="4">
        <f t="shared" si="335"/>
        <v>33038.18</v>
      </c>
      <c r="EK487" s="4">
        <f t="shared" si="335"/>
        <v>19891.080000000002</v>
      </c>
      <c r="EL487" s="4">
        <f t="shared" si="335"/>
        <v>1620.33</v>
      </c>
      <c r="EM487" s="4">
        <f t="shared" si="335"/>
        <v>0</v>
      </c>
      <c r="EN487" s="4">
        <f t="shared" si="335"/>
        <v>21172.29</v>
      </c>
      <c r="EO487" s="4">
        <f t="shared" si="335"/>
        <v>9645.52</v>
      </c>
      <c r="EP487" s="4">
        <f t="shared" si="335"/>
        <v>0</v>
      </c>
      <c r="EQ487" s="4">
        <f t="shared" si="335"/>
        <v>9645.52</v>
      </c>
      <c r="ER487" s="4">
        <f t="shared" si="335"/>
        <v>11526.77</v>
      </c>
      <c r="ES487" s="4">
        <f t="shared" si="335"/>
        <v>0</v>
      </c>
      <c r="ET487" s="4">
        <f t="shared" si="335"/>
        <v>0</v>
      </c>
      <c r="EU487" s="4">
        <f t="shared" si="335"/>
        <v>0</v>
      </c>
      <c r="EV487" s="4">
        <f t="shared" si="335"/>
        <v>0</v>
      </c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>
        <v>0</v>
      </c>
    </row>
    <row r="489" spans="1:206" x14ac:dyDescent="0.2">
      <c r="A489" s="5">
        <v>50</v>
      </c>
      <c r="B489" s="5">
        <v>0</v>
      </c>
      <c r="C489" s="5">
        <v>0</v>
      </c>
      <c r="D489" s="5">
        <v>1</v>
      </c>
      <c r="E489" s="5">
        <v>201</v>
      </c>
      <c r="F489" s="5">
        <f>ROUND(Source!O487,O489)</f>
        <v>2737.93</v>
      </c>
      <c r="G489" s="5" t="s">
        <v>85</v>
      </c>
      <c r="H489" s="5" t="s">
        <v>86</v>
      </c>
      <c r="I489" s="5"/>
      <c r="J489" s="5"/>
      <c r="K489" s="5">
        <v>201</v>
      </c>
      <c r="L489" s="5">
        <v>1</v>
      </c>
      <c r="M489" s="5">
        <v>3</v>
      </c>
      <c r="N489" s="5" t="s">
        <v>3</v>
      </c>
      <c r="O489" s="5">
        <v>2</v>
      </c>
      <c r="P489" s="5">
        <f>ROUND(Source!DG487,O489)</f>
        <v>25851.75</v>
      </c>
      <c r="Q489" s="5"/>
      <c r="R489" s="5"/>
      <c r="S489" s="5"/>
      <c r="T489" s="5"/>
      <c r="U489" s="5"/>
      <c r="V489" s="5"/>
      <c r="W489" s="5">
        <v>2737.93</v>
      </c>
      <c r="X489" s="5">
        <v>1</v>
      </c>
      <c r="Y489" s="5">
        <v>2737.93</v>
      </c>
      <c r="Z489" s="5">
        <v>25851.75</v>
      </c>
      <c r="AA489" s="5">
        <v>1</v>
      </c>
      <c r="AB489" s="5">
        <v>25851.75</v>
      </c>
    </row>
    <row r="490" spans="1:206" x14ac:dyDescent="0.2">
      <c r="A490" s="5">
        <v>50</v>
      </c>
      <c r="B490" s="5">
        <v>0</v>
      </c>
      <c r="C490" s="5">
        <v>0</v>
      </c>
      <c r="D490" s="5">
        <v>1</v>
      </c>
      <c r="E490" s="5">
        <v>202</v>
      </c>
      <c r="F490" s="5">
        <f>ROUND(Source!P487,O490)</f>
        <v>2624.04</v>
      </c>
      <c r="G490" s="5" t="s">
        <v>87</v>
      </c>
      <c r="H490" s="5" t="s">
        <v>88</v>
      </c>
      <c r="I490" s="5"/>
      <c r="J490" s="5"/>
      <c r="K490" s="5">
        <v>202</v>
      </c>
      <c r="L490" s="5">
        <v>2</v>
      </c>
      <c r="M490" s="5">
        <v>3</v>
      </c>
      <c r="N490" s="5" t="s">
        <v>3</v>
      </c>
      <c r="O490" s="5">
        <v>2</v>
      </c>
      <c r="P490" s="5">
        <f>ROUND(Source!DH487,O490)</f>
        <v>21172.29</v>
      </c>
      <c r="Q490" s="5"/>
      <c r="R490" s="5"/>
      <c r="S490" s="5"/>
      <c r="T490" s="5"/>
      <c r="U490" s="5"/>
      <c r="V490" s="5"/>
      <c r="W490" s="5">
        <v>2624.04</v>
      </c>
      <c r="X490" s="5">
        <v>1</v>
      </c>
      <c r="Y490" s="5">
        <v>2624.04</v>
      </c>
      <c r="Z490" s="5">
        <v>21172.29</v>
      </c>
      <c r="AA490" s="5">
        <v>1</v>
      </c>
      <c r="AB490" s="5">
        <v>21172.29</v>
      </c>
    </row>
    <row r="491" spans="1:206" x14ac:dyDescent="0.2">
      <c r="A491" s="5">
        <v>50</v>
      </c>
      <c r="B491" s="5">
        <v>0</v>
      </c>
      <c r="C491" s="5">
        <v>0</v>
      </c>
      <c r="D491" s="5">
        <v>1</v>
      </c>
      <c r="E491" s="5">
        <v>222</v>
      </c>
      <c r="F491" s="5">
        <f>ROUND(Source!AO487,O491)</f>
        <v>0</v>
      </c>
      <c r="G491" s="5" t="s">
        <v>89</v>
      </c>
      <c r="H491" s="5" t="s">
        <v>90</v>
      </c>
      <c r="I491" s="5"/>
      <c r="J491" s="5"/>
      <c r="K491" s="5">
        <v>222</v>
      </c>
      <c r="L491" s="5">
        <v>3</v>
      </c>
      <c r="M491" s="5">
        <v>3</v>
      </c>
      <c r="N491" s="5" t="s">
        <v>3</v>
      </c>
      <c r="O491" s="5">
        <v>2</v>
      </c>
      <c r="P491" s="5">
        <f>ROUND(Source!EG487,O491)</f>
        <v>0</v>
      </c>
      <c r="Q491" s="5"/>
      <c r="R491" s="5"/>
      <c r="S491" s="5"/>
      <c r="T491" s="5"/>
      <c r="U491" s="5"/>
      <c r="V491" s="5"/>
      <c r="W491" s="5">
        <v>0</v>
      </c>
      <c r="X491" s="5">
        <v>1</v>
      </c>
      <c r="Y491" s="5">
        <v>0</v>
      </c>
      <c r="Z491" s="5">
        <v>0</v>
      </c>
      <c r="AA491" s="5">
        <v>1</v>
      </c>
      <c r="AB491" s="5">
        <v>0</v>
      </c>
    </row>
    <row r="492" spans="1:206" x14ac:dyDescent="0.2">
      <c r="A492" s="5">
        <v>50</v>
      </c>
      <c r="B492" s="5">
        <v>0</v>
      </c>
      <c r="C492" s="5">
        <v>0</v>
      </c>
      <c r="D492" s="5">
        <v>1</v>
      </c>
      <c r="E492" s="5">
        <v>225</v>
      </c>
      <c r="F492" s="5">
        <f>ROUND(Source!AV487,O492)</f>
        <v>2624.04</v>
      </c>
      <c r="G492" s="5" t="s">
        <v>91</v>
      </c>
      <c r="H492" s="5" t="s">
        <v>92</v>
      </c>
      <c r="I492" s="5"/>
      <c r="J492" s="5"/>
      <c r="K492" s="5">
        <v>225</v>
      </c>
      <c r="L492" s="5">
        <v>4</v>
      </c>
      <c r="M492" s="5">
        <v>3</v>
      </c>
      <c r="N492" s="5" t="s">
        <v>3</v>
      </c>
      <c r="O492" s="5">
        <v>2</v>
      </c>
      <c r="P492" s="5">
        <f>ROUND(Source!EN487,O492)</f>
        <v>21172.29</v>
      </c>
      <c r="Q492" s="5"/>
      <c r="R492" s="5"/>
      <c r="S492" s="5"/>
      <c r="T492" s="5"/>
      <c r="U492" s="5"/>
      <c r="V492" s="5"/>
      <c r="W492" s="5">
        <v>2624.04</v>
      </c>
      <c r="X492" s="5">
        <v>1</v>
      </c>
      <c r="Y492" s="5">
        <v>2624.04</v>
      </c>
      <c r="Z492" s="5">
        <v>21172.29</v>
      </c>
      <c r="AA492" s="5">
        <v>1</v>
      </c>
      <c r="AB492" s="5">
        <v>21172.29</v>
      </c>
    </row>
    <row r="493" spans="1:206" x14ac:dyDescent="0.2">
      <c r="A493" s="5">
        <v>50</v>
      </c>
      <c r="B493" s="5">
        <v>0</v>
      </c>
      <c r="C493" s="5">
        <v>0</v>
      </c>
      <c r="D493" s="5">
        <v>1</v>
      </c>
      <c r="E493" s="5">
        <v>226</v>
      </c>
      <c r="F493" s="5">
        <f>ROUND(Source!AW487,O493)</f>
        <v>1119.24</v>
      </c>
      <c r="G493" s="5" t="s">
        <v>93</v>
      </c>
      <c r="H493" s="5" t="s">
        <v>94</v>
      </c>
      <c r="I493" s="5"/>
      <c r="J493" s="5"/>
      <c r="K493" s="5">
        <v>226</v>
      </c>
      <c r="L493" s="5">
        <v>5</v>
      </c>
      <c r="M493" s="5">
        <v>3</v>
      </c>
      <c r="N493" s="5" t="s">
        <v>3</v>
      </c>
      <c r="O493" s="5">
        <v>2</v>
      </c>
      <c r="P493" s="5">
        <f>ROUND(Source!EO487,O493)</f>
        <v>9645.52</v>
      </c>
      <c r="Q493" s="5"/>
      <c r="R493" s="5"/>
      <c r="S493" s="5"/>
      <c r="T493" s="5"/>
      <c r="U493" s="5"/>
      <c r="V493" s="5"/>
      <c r="W493" s="5">
        <v>1119.24</v>
      </c>
      <c r="X493" s="5">
        <v>1</v>
      </c>
      <c r="Y493" s="5">
        <v>1119.24</v>
      </c>
      <c r="Z493" s="5">
        <v>9645.52</v>
      </c>
      <c r="AA493" s="5">
        <v>1</v>
      </c>
      <c r="AB493" s="5">
        <v>9645.52</v>
      </c>
    </row>
    <row r="494" spans="1:206" x14ac:dyDescent="0.2">
      <c r="A494" s="5">
        <v>50</v>
      </c>
      <c r="B494" s="5">
        <v>0</v>
      </c>
      <c r="C494" s="5">
        <v>0</v>
      </c>
      <c r="D494" s="5">
        <v>1</v>
      </c>
      <c r="E494" s="5">
        <v>227</v>
      </c>
      <c r="F494" s="5">
        <f>ROUND(Source!AX487,O494)</f>
        <v>0</v>
      </c>
      <c r="G494" s="5" t="s">
        <v>95</v>
      </c>
      <c r="H494" s="5" t="s">
        <v>96</v>
      </c>
      <c r="I494" s="5"/>
      <c r="J494" s="5"/>
      <c r="K494" s="5">
        <v>227</v>
      </c>
      <c r="L494" s="5">
        <v>6</v>
      </c>
      <c r="M494" s="5">
        <v>3</v>
      </c>
      <c r="N494" s="5" t="s">
        <v>3</v>
      </c>
      <c r="O494" s="5">
        <v>2</v>
      </c>
      <c r="P494" s="5">
        <f>ROUND(Source!EP487,O494)</f>
        <v>0</v>
      </c>
      <c r="Q494" s="5"/>
      <c r="R494" s="5"/>
      <c r="S494" s="5"/>
      <c r="T494" s="5"/>
      <c r="U494" s="5"/>
      <c r="V494" s="5"/>
      <c r="W494" s="5">
        <v>0</v>
      </c>
      <c r="X494" s="5">
        <v>1</v>
      </c>
      <c r="Y494" s="5">
        <v>0</v>
      </c>
      <c r="Z494" s="5">
        <v>0</v>
      </c>
      <c r="AA494" s="5">
        <v>1</v>
      </c>
      <c r="AB494" s="5">
        <v>0</v>
      </c>
    </row>
    <row r="495" spans="1:206" x14ac:dyDescent="0.2">
      <c r="A495" s="5">
        <v>50</v>
      </c>
      <c r="B495" s="5">
        <v>0</v>
      </c>
      <c r="C495" s="5">
        <v>0</v>
      </c>
      <c r="D495" s="5">
        <v>1</v>
      </c>
      <c r="E495" s="5">
        <v>228</v>
      </c>
      <c r="F495" s="5">
        <f>ROUND(Source!AY487,O495)</f>
        <v>1119.24</v>
      </c>
      <c r="G495" s="5" t="s">
        <v>97</v>
      </c>
      <c r="H495" s="5" t="s">
        <v>98</v>
      </c>
      <c r="I495" s="5"/>
      <c r="J495" s="5"/>
      <c r="K495" s="5">
        <v>228</v>
      </c>
      <c r="L495" s="5">
        <v>7</v>
      </c>
      <c r="M495" s="5">
        <v>3</v>
      </c>
      <c r="N495" s="5" t="s">
        <v>3</v>
      </c>
      <c r="O495" s="5">
        <v>2</v>
      </c>
      <c r="P495" s="5">
        <f>ROUND(Source!EQ487,O495)</f>
        <v>9645.52</v>
      </c>
      <c r="Q495" s="5"/>
      <c r="R495" s="5"/>
      <c r="S495" s="5"/>
      <c r="T495" s="5"/>
      <c r="U495" s="5"/>
      <c r="V495" s="5"/>
      <c r="W495" s="5">
        <v>1119.24</v>
      </c>
      <c r="X495" s="5">
        <v>1</v>
      </c>
      <c r="Y495" s="5">
        <v>1119.24</v>
      </c>
      <c r="Z495" s="5">
        <v>9645.52</v>
      </c>
      <c r="AA495" s="5">
        <v>1</v>
      </c>
      <c r="AB495" s="5">
        <v>9645.52</v>
      </c>
    </row>
    <row r="496" spans="1:206" x14ac:dyDescent="0.2">
      <c r="A496" s="5">
        <v>50</v>
      </c>
      <c r="B496" s="5">
        <v>0</v>
      </c>
      <c r="C496" s="5">
        <v>0</v>
      </c>
      <c r="D496" s="5">
        <v>1</v>
      </c>
      <c r="E496" s="5">
        <v>216</v>
      </c>
      <c r="F496" s="5">
        <f>ROUND(Source!AP487,O496)</f>
        <v>1504.8</v>
      </c>
      <c r="G496" s="5" t="s">
        <v>99</v>
      </c>
      <c r="H496" s="5" t="s">
        <v>100</v>
      </c>
      <c r="I496" s="5"/>
      <c r="J496" s="5"/>
      <c r="K496" s="5">
        <v>216</v>
      </c>
      <c r="L496" s="5">
        <v>8</v>
      </c>
      <c r="M496" s="5">
        <v>3</v>
      </c>
      <c r="N496" s="5" t="s">
        <v>3</v>
      </c>
      <c r="O496" s="5">
        <v>2</v>
      </c>
      <c r="P496" s="5">
        <f>ROUND(Source!EH487,O496)</f>
        <v>11526.77</v>
      </c>
      <c r="Q496" s="5"/>
      <c r="R496" s="5"/>
      <c r="S496" s="5"/>
      <c r="T496" s="5"/>
      <c r="U496" s="5"/>
      <c r="V496" s="5"/>
      <c r="W496" s="5">
        <v>1504.8</v>
      </c>
      <c r="X496" s="5">
        <v>1</v>
      </c>
      <c r="Y496" s="5">
        <v>1504.8</v>
      </c>
      <c r="Z496" s="5">
        <v>11526.77</v>
      </c>
      <c r="AA496" s="5">
        <v>1</v>
      </c>
      <c r="AB496" s="5">
        <v>11526.77</v>
      </c>
    </row>
    <row r="497" spans="1:28" x14ac:dyDescent="0.2">
      <c r="A497" s="5">
        <v>50</v>
      </c>
      <c r="B497" s="5">
        <v>0</v>
      </c>
      <c r="C497" s="5">
        <v>0</v>
      </c>
      <c r="D497" s="5">
        <v>1</v>
      </c>
      <c r="E497" s="5">
        <v>223</v>
      </c>
      <c r="F497" s="5">
        <f>ROUND(Source!AQ487,O497)</f>
        <v>0</v>
      </c>
      <c r="G497" s="5" t="s">
        <v>101</v>
      </c>
      <c r="H497" s="5" t="s">
        <v>102</v>
      </c>
      <c r="I497" s="5"/>
      <c r="J497" s="5"/>
      <c r="K497" s="5">
        <v>223</v>
      </c>
      <c r="L497" s="5">
        <v>9</v>
      </c>
      <c r="M497" s="5">
        <v>3</v>
      </c>
      <c r="N497" s="5" t="s">
        <v>3</v>
      </c>
      <c r="O497" s="5">
        <v>2</v>
      </c>
      <c r="P497" s="5">
        <f>ROUND(Source!EI487,O497)</f>
        <v>0</v>
      </c>
      <c r="Q497" s="5"/>
      <c r="R497" s="5"/>
      <c r="S497" s="5"/>
      <c r="T497" s="5"/>
      <c r="U497" s="5"/>
      <c r="V497" s="5"/>
      <c r="W497" s="5">
        <v>0</v>
      </c>
      <c r="X497" s="5">
        <v>1</v>
      </c>
      <c r="Y497" s="5">
        <v>0</v>
      </c>
      <c r="Z497" s="5">
        <v>0</v>
      </c>
      <c r="AA497" s="5">
        <v>1</v>
      </c>
      <c r="AB497" s="5">
        <v>0</v>
      </c>
    </row>
    <row r="498" spans="1:28" x14ac:dyDescent="0.2">
      <c r="A498" s="5">
        <v>50</v>
      </c>
      <c r="B498" s="5">
        <v>0</v>
      </c>
      <c r="C498" s="5">
        <v>0</v>
      </c>
      <c r="D498" s="5">
        <v>1</v>
      </c>
      <c r="E498" s="5">
        <v>229</v>
      </c>
      <c r="F498" s="5">
        <f>ROUND(Source!AZ487,O498)</f>
        <v>1504.8</v>
      </c>
      <c r="G498" s="5" t="s">
        <v>103</v>
      </c>
      <c r="H498" s="5" t="s">
        <v>104</v>
      </c>
      <c r="I498" s="5"/>
      <c r="J498" s="5"/>
      <c r="K498" s="5">
        <v>229</v>
      </c>
      <c r="L498" s="5">
        <v>10</v>
      </c>
      <c r="M498" s="5">
        <v>3</v>
      </c>
      <c r="N498" s="5" t="s">
        <v>3</v>
      </c>
      <c r="O498" s="5">
        <v>2</v>
      </c>
      <c r="P498" s="5">
        <f>ROUND(Source!ER487,O498)</f>
        <v>11526.77</v>
      </c>
      <c r="Q498" s="5"/>
      <c r="R498" s="5"/>
      <c r="S498" s="5"/>
      <c r="T498" s="5"/>
      <c r="U498" s="5"/>
      <c r="V498" s="5"/>
      <c r="W498" s="5">
        <v>1504.8</v>
      </c>
      <c r="X498" s="5">
        <v>1</v>
      </c>
      <c r="Y498" s="5">
        <v>1504.8</v>
      </c>
      <c r="Z498" s="5">
        <v>11526.77</v>
      </c>
      <c r="AA498" s="5">
        <v>1</v>
      </c>
      <c r="AB498" s="5">
        <v>11526.77</v>
      </c>
    </row>
    <row r="499" spans="1:28" x14ac:dyDescent="0.2">
      <c r="A499" s="5">
        <v>50</v>
      </c>
      <c r="B499" s="5">
        <v>0</v>
      </c>
      <c r="C499" s="5">
        <v>0</v>
      </c>
      <c r="D499" s="5">
        <v>1</v>
      </c>
      <c r="E499" s="5">
        <v>203</v>
      </c>
      <c r="F499" s="5">
        <f>ROUND(Source!Q487,O499)</f>
        <v>39.479999999999997</v>
      </c>
      <c r="G499" s="5" t="s">
        <v>105</v>
      </c>
      <c r="H499" s="5" t="s">
        <v>106</v>
      </c>
      <c r="I499" s="5"/>
      <c r="J499" s="5"/>
      <c r="K499" s="5">
        <v>203</v>
      </c>
      <c r="L499" s="5">
        <v>11</v>
      </c>
      <c r="M499" s="5">
        <v>3</v>
      </c>
      <c r="N499" s="5" t="s">
        <v>3</v>
      </c>
      <c r="O499" s="5">
        <v>2</v>
      </c>
      <c r="P499" s="5">
        <f>ROUND(Source!DI487,O499)</f>
        <v>587.65</v>
      </c>
      <c r="Q499" s="5"/>
      <c r="R499" s="5"/>
      <c r="S499" s="5"/>
      <c r="T499" s="5"/>
      <c r="U499" s="5"/>
      <c r="V499" s="5"/>
      <c r="W499" s="5">
        <v>39.479999999999997</v>
      </c>
      <c r="X499" s="5">
        <v>1</v>
      </c>
      <c r="Y499" s="5">
        <v>39.479999999999997</v>
      </c>
      <c r="Z499" s="5">
        <v>587.65</v>
      </c>
      <c r="AA499" s="5">
        <v>1</v>
      </c>
      <c r="AB499" s="5">
        <v>587.65</v>
      </c>
    </row>
    <row r="500" spans="1:28" x14ac:dyDescent="0.2">
      <c r="A500" s="5">
        <v>50</v>
      </c>
      <c r="B500" s="5">
        <v>0</v>
      </c>
      <c r="C500" s="5">
        <v>0</v>
      </c>
      <c r="D500" s="5">
        <v>1</v>
      </c>
      <c r="E500" s="5">
        <v>231</v>
      </c>
      <c r="F500" s="5">
        <f>ROUND(Source!BB487,O500)</f>
        <v>0</v>
      </c>
      <c r="G500" s="5" t="s">
        <v>107</v>
      </c>
      <c r="H500" s="5" t="s">
        <v>108</v>
      </c>
      <c r="I500" s="5"/>
      <c r="J500" s="5"/>
      <c r="K500" s="5">
        <v>231</v>
      </c>
      <c r="L500" s="5">
        <v>12</v>
      </c>
      <c r="M500" s="5">
        <v>3</v>
      </c>
      <c r="N500" s="5" t="s">
        <v>3</v>
      </c>
      <c r="O500" s="5">
        <v>2</v>
      </c>
      <c r="P500" s="5">
        <f>ROUND(Source!ET487,O500)</f>
        <v>0</v>
      </c>
      <c r="Q500" s="5"/>
      <c r="R500" s="5"/>
      <c r="S500" s="5"/>
      <c r="T500" s="5"/>
      <c r="U500" s="5"/>
      <c r="V500" s="5"/>
      <c r="W500" s="5">
        <v>0</v>
      </c>
      <c r="X500" s="5">
        <v>1</v>
      </c>
      <c r="Y500" s="5">
        <v>0</v>
      </c>
      <c r="Z500" s="5">
        <v>0</v>
      </c>
      <c r="AA500" s="5">
        <v>1</v>
      </c>
      <c r="AB500" s="5">
        <v>0</v>
      </c>
    </row>
    <row r="501" spans="1:28" x14ac:dyDescent="0.2">
      <c r="A501" s="5">
        <v>50</v>
      </c>
      <c r="B501" s="5">
        <v>0</v>
      </c>
      <c r="C501" s="5">
        <v>0</v>
      </c>
      <c r="D501" s="5">
        <v>1</v>
      </c>
      <c r="E501" s="5">
        <v>204</v>
      </c>
      <c r="F501" s="5">
        <f>ROUND(Source!R487,O501)</f>
        <v>4.53</v>
      </c>
      <c r="G501" s="5" t="s">
        <v>109</v>
      </c>
      <c r="H501" s="5" t="s">
        <v>110</v>
      </c>
      <c r="I501" s="5"/>
      <c r="J501" s="5"/>
      <c r="K501" s="5">
        <v>204</v>
      </c>
      <c r="L501" s="5">
        <v>13</v>
      </c>
      <c r="M501" s="5">
        <v>3</v>
      </c>
      <c r="N501" s="5" t="s">
        <v>3</v>
      </c>
      <c r="O501" s="5">
        <v>2</v>
      </c>
      <c r="P501" s="5">
        <f>ROUND(Source!DJ487,O501)</f>
        <v>249.1</v>
      </c>
      <c r="Q501" s="5"/>
      <c r="R501" s="5"/>
      <c r="S501" s="5"/>
      <c r="T501" s="5"/>
      <c r="U501" s="5"/>
      <c r="V501" s="5"/>
      <c r="W501" s="5">
        <v>4.53</v>
      </c>
      <c r="X501" s="5">
        <v>1</v>
      </c>
      <c r="Y501" s="5">
        <v>4.53</v>
      </c>
      <c r="Z501" s="5">
        <v>249.1</v>
      </c>
      <c r="AA501" s="5">
        <v>1</v>
      </c>
      <c r="AB501" s="5">
        <v>249.1</v>
      </c>
    </row>
    <row r="502" spans="1:28" x14ac:dyDescent="0.2">
      <c r="A502" s="5">
        <v>50</v>
      </c>
      <c r="B502" s="5">
        <v>0</v>
      </c>
      <c r="C502" s="5">
        <v>0</v>
      </c>
      <c r="D502" s="5">
        <v>1</v>
      </c>
      <c r="E502" s="5">
        <v>205</v>
      </c>
      <c r="F502" s="5">
        <f>ROUND(Source!S487,O502)</f>
        <v>74.41</v>
      </c>
      <c r="G502" s="5" t="s">
        <v>111</v>
      </c>
      <c r="H502" s="5" t="s">
        <v>112</v>
      </c>
      <c r="I502" s="5"/>
      <c r="J502" s="5"/>
      <c r="K502" s="5">
        <v>205</v>
      </c>
      <c r="L502" s="5">
        <v>14</v>
      </c>
      <c r="M502" s="5">
        <v>3</v>
      </c>
      <c r="N502" s="5" t="s">
        <v>3</v>
      </c>
      <c r="O502" s="5">
        <v>2</v>
      </c>
      <c r="P502" s="5">
        <f>ROUND(Source!DK487,O502)</f>
        <v>4091.81</v>
      </c>
      <c r="Q502" s="5"/>
      <c r="R502" s="5"/>
      <c r="S502" s="5"/>
      <c r="T502" s="5"/>
      <c r="U502" s="5"/>
      <c r="V502" s="5"/>
      <c r="W502" s="5">
        <v>74.41</v>
      </c>
      <c r="X502" s="5">
        <v>1</v>
      </c>
      <c r="Y502" s="5">
        <v>74.41</v>
      </c>
      <c r="Z502" s="5">
        <v>4091.81</v>
      </c>
      <c r="AA502" s="5">
        <v>1</v>
      </c>
      <c r="AB502" s="5">
        <v>4091.81</v>
      </c>
    </row>
    <row r="503" spans="1:28" x14ac:dyDescent="0.2">
      <c r="A503" s="5">
        <v>50</v>
      </c>
      <c r="B503" s="5">
        <v>0</v>
      </c>
      <c r="C503" s="5">
        <v>0</v>
      </c>
      <c r="D503" s="5">
        <v>1</v>
      </c>
      <c r="E503" s="5">
        <v>232</v>
      </c>
      <c r="F503" s="5">
        <f>ROUND(Source!BC487,O503)</f>
        <v>0</v>
      </c>
      <c r="G503" s="5" t="s">
        <v>113</v>
      </c>
      <c r="H503" s="5" t="s">
        <v>114</v>
      </c>
      <c r="I503" s="5"/>
      <c r="J503" s="5"/>
      <c r="K503" s="5">
        <v>232</v>
      </c>
      <c r="L503" s="5">
        <v>15</v>
      </c>
      <c r="M503" s="5">
        <v>3</v>
      </c>
      <c r="N503" s="5" t="s">
        <v>3</v>
      </c>
      <c r="O503" s="5">
        <v>2</v>
      </c>
      <c r="P503" s="5">
        <f>ROUND(Source!EU487,O503)</f>
        <v>0</v>
      </c>
      <c r="Q503" s="5"/>
      <c r="R503" s="5"/>
      <c r="S503" s="5"/>
      <c r="T503" s="5"/>
      <c r="U503" s="5"/>
      <c r="V503" s="5"/>
      <c r="W503" s="5">
        <v>0</v>
      </c>
      <c r="X503" s="5">
        <v>1</v>
      </c>
      <c r="Y503" s="5">
        <v>0</v>
      </c>
      <c r="Z503" s="5">
        <v>0</v>
      </c>
      <c r="AA503" s="5">
        <v>1</v>
      </c>
      <c r="AB503" s="5">
        <v>0</v>
      </c>
    </row>
    <row r="504" spans="1:28" x14ac:dyDescent="0.2">
      <c r="A504" s="5">
        <v>50</v>
      </c>
      <c r="B504" s="5">
        <v>0</v>
      </c>
      <c r="C504" s="5">
        <v>0</v>
      </c>
      <c r="D504" s="5">
        <v>1</v>
      </c>
      <c r="E504" s="5">
        <v>214</v>
      </c>
      <c r="F504" s="5">
        <f>ROUND(Source!AS487,O504)</f>
        <v>1310.6199999999999</v>
      </c>
      <c r="G504" s="5" t="s">
        <v>115</v>
      </c>
      <c r="H504" s="5" t="s">
        <v>116</v>
      </c>
      <c r="I504" s="5"/>
      <c r="J504" s="5"/>
      <c r="K504" s="5">
        <v>214</v>
      </c>
      <c r="L504" s="5">
        <v>16</v>
      </c>
      <c r="M504" s="5">
        <v>3</v>
      </c>
      <c r="N504" s="5" t="s">
        <v>3</v>
      </c>
      <c r="O504" s="5">
        <v>2</v>
      </c>
      <c r="P504" s="5">
        <f>ROUND(Source!EK487,O504)</f>
        <v>19891.080000000002</v>
      </c>
      <c r="Q504" s="5"/>
      <c r="R504" s="5"/>
      <c r="S504" s="5"/>
      <c r="T504" s="5"/>
      <c r="U504" s="5"/>
      <c r="V504" s="5"/>
      <c r="W504" s="5">
        <v>1310.6199999999999</v>
      </c>
      <c r="X504" s="5">
        <v>1</v>
      </c>
      <c r="Y504" s="5">
        <v>1310.6199999999999</v>
      </c>
      <c r="Z504" s="5">
        <v>19891.080000000002</v>
      </c>
      <c r="AA504" s="5">
        <v>1</v>
      </c>
      <c r="AB504" s="5">
        <v>19891.080000000002</v>
      </c>
    </row>
    <row r="505" spans="1:28" x14ac:dyDescent="0.2">
      <c r="A505" s="5">
        <v>50</v>
      </c>
      <c r="B505" s="5">
        <v>0</v>
      </c>
      <c r="C505" s="5">
        <v>0</v>
      </c>
      <c r="D505" s="5">
        <v>1</v>
      </c>
      <c r="E505" s="5">
        <v>215</v>
      </c>
      <c r="F505" s="5">
        <f>ROUND(Source!AT487,O505)</f>
        <v>53.21</v>
      </c>
      <c r="G505" s="5" t="s">
        <v>117</v>
      </c>
      <c r="H505" s="5" t="s">
        <v>118</v>
      </c>
      <c r="I505" s="5"/>
      <c r="J505" s="5"/>
      <c r="K505" s="5">
        <v>215</v>
      </c>
      <c r="L505" s="5">
        <v>17</v>
      </c>
      <c r="M505" s="5">
        <v>3</v>
      </c>
      <c r="N505" s="5" t="s">
        <v>3</v>
      </c>
      <c r="O505" s="5">
        <v>2</v>
      </c>
      <c r="P505" s="5">
        <f>ROUND(Source!EL487,O505)</f>
        <v>1620.33</v>
      </c>
      <c r="Q505" s="5"/>
      <c r="R505" s="5"/>
      <c r="S505" s="5"/>
      <c r="T505" s="5"/>
      <c r="U505" s="5"/>
      <c r="V505" s="5"/>
      <c r="W505" s="5">
        <v>53.21</v>
      </c>
      <c r="X505" s="5">
        <v>1</v>
      </c>
      <c r="Y505" s="5">
        <v>53.21</v>
      </c>
      <c r="Z505" s="5">
        <v>1620.33</v>
      </c>
      <c r="AA505" s="5">
        <v>1</v>
      </c>
      <c r="AB505" s="5">
        <v>1620.33</v>
      </c>
    </row>
    <row r="506" spans="1:28" x14ac:dyDescent="0.2">
      <c r="A506" s="5">
        <v>50</v>
      </c>
      <c r="B506" s="5">
        <v>0</v>
      </c>
      <c r="C506" s="5">
        <v>0</v>
      </c>
      <c r="D506" s="5">
        <v>1</v>
      </c>
      <c r="E506" s="5">
        <v>217</v>
      </c>
      <c r="F506" s="5">
        <f>ROUND(Source!AU487,O506)</f>
        <v>0</v>
      </c>
      <c r="G506" s="5" t="s">
        <v>119</v>
      </c>
      <c r="H506" s="5" t="s">
        <v>120</v>
      </c>
      <c r="I506" s="5"/>
      <c r="J506" s="5"/>
      <c r="K506" s="5">
        <v>217</v>
      </c>
      <c r="L506" s="5">
        <v>18</v>
      </c>
      <c r="M506" s="5">
        <v>3</v>
      </c>
      <c r="N506" s="5" t="s">
        <v>3</v>
      </c>
      <c r="O506" s="5">
        <v>2</v>
      </c>
      <c r="P506" s="5">
        <f>ROUND(Source!EM487,O506)</f>
        <v>0</v>
      </c>
      <c r="Q506" s="5"/>
      <c r="R506" s="5"/>
      <c r="S506" s="5"/>
      <c r="T506" s="5"/>
      <c r="U506" s="5"/>
      <c r="V506" s="5"/>
      <c r="W506" s="5">
        <v>0</v>
      </c>
      <c r="X506" s="5">
        <v>1</v>
      </c>
      <c r="Y506" s="5">
        <v>0</v>
      </c>
      <c r="Z506" s="5">
        <v>0</v>
      </c>
      <c r="AA506" s="5">
        <v>1</v>
      </c>
      <c r="AB506" s="5">
        <v>0</v>
      </c>
    </row>
    <row r="507" spans="1:28" x14ac:dyDescent="0.2">
      <c r="A507" s="5">
        <v>50</v>
      </c>
      <c r="B507" s="5">
        <v>0</v>
      </c>
      <c r="C507" s="5">
        <v>0</v>
      </c>
      <c r="D507" s="5">
        <v>1</v>
      </c>
      <c r="E507" s="5">
        <v>230</v>
      </c>
      <c r="F507" s="5">
        <f>ROUND(Source!BA487,O507)</f>
        <v>0</v>
      </c>
      <c r="G507" s="5" t="s">
        <v>121</v>
      </c>
      <c r="H507" s="5" t="s">
        <v>122</v>
      </c>
      <c r="I507" s="5"/>
      <c r="J507" s="5"/>
      <c r="K507" s="5">
        <v>230</v>
      </c>
      <c r="L507" s="5">
        <v>19</v>
      </c>
      <c r="M507" s="5">
        <v>3</v>
      </c>
      <c r="N507" s="5" t="s">
        <v>3</v>
      </c>
      <c r="O507" s="5">
        <v>2</v>
      </c>
      <c r="P507" s="5">
        <f>ROUND(Source!ES487,O507)</f>
        <v>0</v>
      </c>
      <c r="Q507" s="5"/>
      <c r="R507" s="5"/>
      <c r="S507" s="5"/>
      <c r="T507" s="5"/>
      <c r="U507" s="5"/>
      <c r="V507" s="5"/>
      <c r="W507" s="5">
        <v>0</v>
      </c>
      <c r="X507" s="5">
        <v>1</v>
      </c>
      <c r="Y507" s="5">
        <v>0</v>
      </c>
      <c r="Z507" s="5">
        <v>0</v>
      </c>
      <c r="AA507" s="5">
        <v>1</v>
      </c>
      <c r="AB507" s="5">
        <v>0</v>
      </c>
    </row>
    <row r="508" spans="1:28" x14ac:dyDescent="0.2">
      <c r="A508" s="5">
        <v>50</v>
      </c>
      <c r="B508" s="5">
        <v>0</v>
      </c>
      <c r="C508" s="5">
        <v>0</v>
      </c>
      <c r="D508" s="5">
        <v>1</v>
      </c>
      <c r="E508" s="5">
        <v>206</v>
      </c>
      <c r="F508" s="5">
        <f>ROUND(Source!T487,O508)</f>
        <v>0</v>
      </c>
      <c r="G508" s="5" t="s">
        <v>123</v>
      </c>
      <c r="H508" s="5" t="s">
        <v>124</v>
      </c>
      <c r="I508" s="5"/>
      <c r="J508" s="5"/>
      <c r="K508" s="5">
        <v>206</v>
      </c>
      <c r="L508" s="5">
        <v>20</v>
      </c>
      <c r="M508" s="5">
        <v>3</v>
      </c>
      <c r="N508" s="5" t="s">
        <v>3</v>
      </c>
      <c r="O508" s="5">
        <v>2</v>
      </c>
      <c r="P508" s="5">
        <f>ROUND(Source!DL487,O508)</f>
        <v>0</v>
      </c>
      <c r="Q508" s="5"/>
      <c r="R508" s="5"/>
      <c r="S508" s="5"/>
      <c r="T508" s="5"/>
      <c r="U508" s="5"/>
      <c r="V508" s="5"/>
      <c r="W508" s="5">
        <v>0</v>
      </c>
      <c r="X508" s="5">
        <v>1</v>
      </c>
      <c r="Y508" s="5">
        <v>0</v>
      </c>
      <c r="Z508" s="5">
        <v>0</v>
      </c>
      <c r="AA508" s="5">
        <v>1</v>
      </c>
      <c r="AB508" s="5">
        <v>0</v>
      </c>
    </row>
    <row r="509" spans="1:28" x14ac:dyDescent="0.2">
      <c r="A509" s="5">
        <v>50</v>
      </c>
      <c r="B509" s="5">
        <v>0</v>
      </c>
      <c r="C509" s="5">
        <v>0</v>
      </c>
      <c r="D509" s="5">
        <v>1</v>
      </c>
      <c r="E509" s="5">
        <v>207</v>
      </c>
      <c r="F509" s="5">
        <f>Source!U487</f>
        <v>5.8237856050000003</v>
      </c>
      <c r="G509" s="5" t="s">
        <v>125</v>
      </c>
      <c r="H509" s="5" t="s">
        <v>126</v>
      </c>
      <c r="I509" s="5"/>
      <c r="J509" s="5"/>
      <c r="K509" s="5">
        <v>207</v>
      </c>
      <c r="L509" s="5">
        <v>21</v>
      </c>
      <c r="M509" s="5">
        <v>3</v>
      </c>
      <c r="N509" s="5" t="s">
        <v>3</v>
      </c>
      <c r="O509" s="5">
        <v>-1</v>
      </c>
      <c r="P509" s="5">
        <f>Source!DM487</f>
        <v>5.8237856050000003</v>
      </c>
      <c r="Q509" s="5"/>
      <c r="R509" s="5"/>
      <c r="S509" s="5"/>
      <c r="T509" s="5"/>
      <c r="U509" s="5"/>
      <c r="V509" s="5"/>
      <c r="W509" s="5">
        <v>5.8237856049999994</v>
      </c>
      <c r="X509" s="5">
        <v>1</v>
      </c>
      <c r="Y509" s="5">
        <v>5.8237856049999994</v>
      </c>
      <c r="Z509" s="5">
        <v>5.8237856049999994</v>
      </c>
      <c r="AA509" s="5">
        <v>1</v>
      </c>
      <c r="AB509" s="5">
        <v>5.8237856049999994</v>
      </c>
    </row>
    <row r="510" spans="1:28" x14ac:dyDescent="0.2">
      <c r="A510" s="5">
        <v>50</v>
      </c>
      <c r="B510" s="5">
        <v>0</v>
      </c>
      <c r="C510" s="5">
        <v>0</v>
      </c>
      <c r="D510" s="5">
        <v>1</v>
      </c>
      <c r="E510" s="5">
        <v>208</v>
      </c>
      <c r="F510" s="5">
        <f>Source!V487</f>
        <v>0</v>
      </c>
      <c r="G510" s="5" t="s">
        <v>127</v>
      </c>
      <c r="H510" s="5" t="s">
        <v>128</v>
      </c>
      <c r="I510" s="5"/>
      <c r="J510" s="5"/>
      <c r="K510" s="5">
        <v>208</v>
      </c>
      <c r="L510" s="5">
        <v>22</v>
      </c>
      <c r="M510" s="5">
        <v>3</v>
      </c>
      <c r="N510" s="5" t="s">
        <v>3</v>
      </c>
      <c r="O510" s="5">
        <v>-1</v>
      </c>
      <c r="P510" s="5">
        <f>Source!DN487</f>
        <v>0</v>
      </c>
      <c r="Q510" s="5"/>
      <c r="R510" s="5"/>
      <c r="S510" s="5"/>
      <c r="T510" s="5"/>
      <c r="U510" s="5"/>
      <c r="V510" s="5"/>
      <c r="W510" s="5">
        <v>0</v>
      </c>
      <c r="X510" s="5">
        <v>1</v>
      </c>
      <c r="Y510" s="5">
        <v>0</v>
      </c>
      <c r="Z510" s="5">
        <v>0</v>
      </c>
      <c r="AA510" s="5">
        <v>1</v>
      </c>
      <c r="AB510" s="5">
        <v>0</v>
      </c>
    </row>
    <row r="511" spans="1:28" x14ac:dyDescent="0.2">
      <c r="A511" s="5">
        <v>50</v>
      </c>
      <c r="B511" s="5">
        <v>0</v>
      </c>
      <c r="C511" s="5">
        <v>0</v>
      </c>
      <c r="D511" s="5">
        <v>1</v>
      </c>
      <c r="E511" s="5">
        <v>209</v>
      </c>
      <c r="F511" s="5">
        <f>ROUND(Source!W487,O511)</f>
        <v>0</v>
      </c>
      <c r="G511" s="5" t="s">
        <v>129</v>
      </c>
      <c r="H511" s="5" t="s">
        <v>130</v>
      </c>
      <c r="I511" s="5"/>
      <c r="J511" s="5"/>
      <c r="K511" s="5">
        <v>209</v>
      </c>
      <c r="L511" s="5">
        <v>23</v>
      </c>
      <c r="M511" s="5">
        <v>3</v>
      </c>
      <c r="N511" s="5" t="s">
        <v>3</v>
      </c>
      <c r="O511" s="5">
        <v>2</v>
      </c>
      <c r="P511" s="5">
        <f>ROUND(Source!DO487,O511)</f>
        <v>0</v>
      </c>
      <c r="Q511" s="5"/>
      <c r="R511" s="5"/>
      <c r="S511" s="5"/>
      <c r="T511" s="5"/>
      <c r="U511" s="5"/>
      <c r="V511" s="5"/>
      <c r="W511" s="5">
        <v>0</v>
      </c>
      <c r="X511" s="5">
        <v>1</v>
      </c>
      <c r="Y511" s="5">
        <v>0</v>
      </c>
      <c r="Z511" s="5">
        <v>0</v>
      </c>
      <c r="AA511" s="5">
        <v>1</v>
      </c>
      <c r="AB511" s="5">
        <v>0</v>
      </c>
    </row>
    <row r="512" spans="1:28" x14ac:dyDescent="0.2">
      <c r="A512" s="5">
        <v>50</v>
      </c>
      <c r="B512" s="5">
        <v>0</v>
      </c>
      <c r="C512" s="5">
        <v>0</v>
      </c>
      <c r="D512" s="5">
        <v>1</v>
      </c>
      <c r="E512" s="5">
        <v>233</v>
      </c>
      <c r="F512" s="5">
        <f>ROUND(Source!BD487,O512)</f>
        <v>0</v>
      </c>
      <c r="G512" s="5" t="s">
        <v>131</v>
      </c>
      <c r="H512" s="5" t="s">
        <v>132</v>
      </c>
      <c r="I512" s="5"/>
      <c r="J512" s="5"/>
      <c r="K512" s="5">
        <v>233</v>
      </c>
      <c r="L512" s="5">
        <v>24</v>
      </c>
      <c r="M512" s="5">
        <v>3</v>
      </c>
      <c r="N512" s="5" t="s">
        <v>3</v>
      </c>
      <c r="O512" s="5">
        <v>2</v>
      </c>
      <c r="P512" s="5">
        <f>ROUND(Source!EV487,O512)</f>
        <v>0</v>
      </c>
      <c r="Q512" s="5"/>
      <c r="R512" s="5"/>
      <c r="S512" s="5"/>
      <c r="T512" s="5"/>
      <c r="U512" s="5"/>
      <c r="V512" s="5"/>
      <c r="W512" s="5">
        <v>0</v>
      </c>
      <c r="X512" s="5">
        <v>1</v>
      </c>
      <c r="Y512" s="5">
        <v>0</v>
      </c>
      <c r="Z512" s="5">
        <v>0</v>
      </c>
      <c r="AA512" s="5">
        <v>1</v>
      </c>
      <c r="AB512" s="5">
        <v>0</v>
      </c>
    </row>
    <row r="513" spans="1:255" x14ac:dyDescent="0.2">
      <c r="A513" s="5">
        <v>50</v>
      </c>
      <c r="B513" s="5">
        <v>0</v>
      </c>
      <c r="C513" s="5">
        <v>0</v>
      </c>
      <c r="D513" s="5">
        <v>1</v>
      </c>
      <c r="E513" s="5">
        <v>210</v>
      </c>
      <c r="F513" s="5">
        <f>ROUND(Source!X487,O513)</f>
        <v>84.09</v>
      </c>
      <c r="G513" s="5" t="s">
        <v>133</v>
      </c>
      <c r="H513" s="5" t="s">
        <v>134</v>
      </c>
      <c r="I513" s="5"/>
      <c r="J513" s="5"/>
      <c r="K513" s="5">
        <v>210</v>
      </c>
      <c r="L513" s="5">
        <v>25</v>
      </c>
      <c r="M513" s="5">
        <v>3</v>
      </c>
      <c r="N513" s="5" t="s">
        <v>3</v>
      </c>
      <c r="O513" s="5">
        <v>2</v>
      </c>
      <c r="P513" s="5">
        <f>ROUND(Source!DP487,O513)</f>
        <v>4623.67</v>
      </c>
      <c r="Q513" s="5"/>
      <c r="R513" s="5"/>
      <c r="S513" s="5"/>
      <c r="T513" s="5"/>
      <c r="U513" s="5"/>
      <c r="V513" s="5"/>
      <c r="W513" s="5">
        <v>84.09</v>
      </c>
      <c r="X513" s="5">
        <v>1</v>
      </c>
      <c r="Y513" s="5">
        <v>84.09</v>
      </c>
      <c r="Z513" s="5">
        <v>4623.67</v>
      </c>
      <c r="AA513" s="5">
        <v>1</v>
      </c>
      <c r="AB513" s="5">
        <v>4623.67</v>
      </c>
    </row>
    <row r="514" spans="1:255" x14ac:dyDescent="0.2">
      <c r="A514" s="5">
        <v>50</v>
      </c>
      <c r="B514" s="5">
        <v>0</v>
      </c>
      <c r="C514" s="5">
        <v>0</v>
      </c>
      <c r="D514" s="5">
        <v>1</v>
      </c>
      <c r="E514" s="5">
        <v>211</v>
      </c>
      <c r="F514" s="5">
        <f>ROUND(Source!Y487,O514)</f>
        <v>46.61</v>
      </c>
      <c r="G514" s="5" t="s">
        <v>135</v>
      </c>
      <c r="H514" s="5" t="s">
        <v>136</v>
      </c>
      <c r="I514" s="5"/>
      <c r="J514" s="5"/>
      <c r="K514" s="5">
        <v>211</v>
      </c>
      <c r="L514" s="5">
        <v>26</v>
      </c>
      <c r="M514" s="5">
        <v>3</v>
      </c>
      <c r="N514" s="5" t="s">
        <v>3</v>
      </c>
      <c r="O514" s="5">
        <v>2</v>
      </c>
      <c r="P514" s="5">
        <f>ROUND(Source!DQ487,O514)</f>
        <v>2562.7600000000002</v>
      </c>
      <c r="Q514" s="5"/>
      <c r="R514" s="5"/>
      <c r="S514" s="5"/>
      <c r="T514" s="5"/>
      <c r="U514" s="5"/>
      <c r="V514" s="5"/>
      <c r="W514" s="5">
        <v>46.61</v>
      </c>
      <c r="X514" s="5">
        <v>1</v>
      </c>
      <c r="Y514" s="5">
        <v>46.61</v>
      </c>
      <c r="Z514" s="5">
        <v>2562.7600000000002</v>
      </c>
      <c r="AA514" s="5">
        <v>1</v>
      </c>
      <c r="AB514" s="5">
        <v>2562.7600000000002</v>
      </c>
    </row>
    <row r="515" spans="1:255" x14ac:dyDescent="0.2">
      <c r="A515" s="5">
        <v>50</v>
      </c>
      <c r="B515" s="5">
        <v>0</v>
      </c>
      <c r="C515" s="5">
        <v>0</v>
      </c>
      <c r="D515" s="5">
        <v>1</v>
      </c>
      <c r="E515" s="5">
        <v>224</v>
      </c>
      <c r="F515" s="5">
        <f>ROUND(Source!AR487,O515)</f>
        <v>2868.63</v>
      </c>
      <c r="G515" s="5" t="s">
        <v>137</v>
      </c>
      <c r="H515" s="5" t="s">
        <v>138</v>
      </c>
      <c r="I515" s="5"/>
      <c r="J515" s="5"/>
      <c r="K515" s="5">
        <v>224</v>
      </c>
      <c r="L515" s="5">
        <v>27</v>
      </c>
      <c r="M515" s="5">
        <v>3</v>
      </c>
      <c r="N515" s="5" t="s">
        <v>3</v>
      </c>
      <c r="O515" s="5">
        <v>2</v>
      </c>
      <c r="P515" s="5">
        <f>ROUND(Source!EJ487,O515)</f>
        <v>33038.18</v>
      </c>
      <c r="Q515" s="5"/>
      <c r="R515" s="5"/>
      <c r="S515" s="5"/>
      <c r="T515" s="5"/>
      <c r="U515" s="5"/>
      <c r="V515" s="5"/>
      <c r="W515" s="5">
        <v>2868.63</v>
      </c>
      <c r="X515" s="5">
        <v>1</v>
      </c>
      <c r="Y515" s="5">
        <v>2868.63</v>
      </c>
      <c r="Z515" s="5">
        <v>33038.18</v>
      </c>
      <c r="AA515" s="5">
        <v>1</v>
      </c>
      <c r="AB515" s="5">
        <v>33038.18</v>
      </c>
    </row>
    <row r="517" spans="1:255" x14ac:dyDescent="0.2">
      <c r="A517" s="1">
        <v>4</v>
      </c>
      <c r="B517" s="1">
        <v>1</v>
      </c>
      <c r="C517" s="1"/>
      <c r="D517" s="1">
        <f>ROW(A574)</f>
        <v>574</v>
      </c>
      <c r="E517" s="1"/>
      <c r="F517" s="1" t="s">
        <v>18</v>
      </c>
      <c r="G517" s="1" t="s">
        <v>285</v>
      </c>
      <c r="H517" s="1" t="s">
        <v>3</v>
      </c>
      <c r="I517" s="1">
        <v>0</v>
      </c>
      <c r="J517" s="1"/>
      <c r="K517" s="1">
        <v>0</v>
      </c>
      <c r="L517" s="1"/>
      <c r="M517" s="1" t="s">
        <v>3</v>
      </c>
      <c r="N517" s="1"/>
      <c r="O517" s="1"/>
      <c r="P517" s="1"/>
      <c r="Q517" s="1"/>
      <c r="R517" s="1"/>
      <c r="S517" s="1">
        <v>0</v>
      </c>
      <c r="T517" s="1">
        <v>0</v>
      </c>
      <c r="U517" s="1" t="s">
        <v>3</v>
      </c>
      <c r="V517" s="1">
        <v>0</v>
      </c>
      <c r="W517" s="1"/>
      <c r="X517" s="1"/>
      <c r="Y517" s="1"/>
      <c r="Z517" s="1"/>
      <c r="AA517" s="1"/>
      <c r="AB517" s="1" t="s">
        <v>3</v>
      </c>
      <c r="AC517" s="1" t="s">
        <v>3</v>
      </c>
      <c r="AD517" s="1" t="s">
        <v>3</v>
      </c>
      <c r="AE517" s="1" t="s">
        <v>3</v>
      </c>
      <c r="AF517" s="1" t="s">
        <v>3</v>
      </c>
      <c r="AG517" s="1" t="s">
        <v>3</v>
      </c>
      <c r="AH517" s="1"/>
      <c r="AI517" s="1"/>
      <c r="AJ517" s="1"/>
      <c r="AK517" s="1"/>
      <c r="AL517" s="1"/>
      <c r="AM517" s="1"/>
      <c r="AN517" s="1"/>
      <c r="AO517" s="1"/>
      <c r="AP517" s="1" t="s">
        <v>3</v>
      </c>
      <c r="AQ517" s="1" t="s">
        <v>3</v>
      </c>
      <c r="AR517" s="1" t="s">
        <v>3</v>
      </c>
      <c r="AS517" s="1"/>
      <c r="AT517" s="1"/>
      <c r="AU517" s="1"/>
      <c r="AV517" s="1"/>
      <c r="AW517" s="1"/>
      <c r="AX517" s="1"/>
      <c r="AY517" s="1"/>
      <c r="AZ517" s="1" t="s">
        <v>3</v>
      </c>
      <c r="BA517" s="1"/>
      <c r="BB517" s="1" t="s">
        <v>3</v>
      </c>
      <c r="BC517" s="1" t="s">
        <v>3</v>
      </c>
      <c r="BD517" s="1" t="s">
        <v>3</v>
      </c>
      <c r="BE517" s="1" t="s">
        <v>3</v>
      </c>
      <c r="BF517" s="1" t="s">
        <v>3</v>
      </c>
      <c r="BG517" s="1" t="s">
        <v>3</v>
      </c>
      <c r="BH517" s="1" t="s">
        <v>3</v>
      </c>
      <c r="BI517" s="1" t="s">
        <v>3</v>
      </c>
      <c r="BJ517" s="1" t="s">
        <v>3</v>
      </c>
      <c r="BK517" s="1" t="s">
        <v>3</v>
      </c>
      <c r="BL517" s="1" t="s">
        <v>3</v>
      </c>
      <c r="BM517" s="1" t="s">
        <v>3</v>
      </c>
      <c r="BN517" s="1" t="s">
        <v>3</v>
      </c>
      <c r="BO517" s="1" t="s">
        <v>3</v>
      </c>
      <c r="BP517" s="1" t="s">
        <v>3</v>
      </c>
      <c r="BQ517" s="1"/>
      <c r="BR517" s="1"/>
      <c r="BS517" s="1"/>
      <c r="BT517" s="1"/>
      <c r="BU517" s="1"/>
      <c r="BV517" s="1"/>
      <c r="BW517" s="1"/>
      <c r="BX517" s="1">
        <v>0</v>
      </c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>
        <v>0</v>
      </c>
    </row>
    <row r="519" spans="1:255" x14ac:dyDescent="0.2">
      <c r="A519" s="3">
        <v>52</v>
      </c>
      <c r="B519" s="3">
        <f t="shared" ref="B519:G519" si="336">B574</f>
        <v>1</v>
      </c>
      <c r="C519" s="3">
        <f t="shared" si="336"/>
        <v>4</v>
      </c>
      <c r="D519" s="3">
        <f t="shared" si="336"/>
        <v>517</v>
      </c>
      <c r="E519" s="3">
        <f t="shared" si="336"/>
        <v>0</v>
      </c>
      <c r="F519" s="3" t="str">
        <f t="shared" si="336"/>
        <v>Новый раздел</v>
      </c>
      <c r="G519" s="3" t="str">
        <f t="shared" si="336"/>
        <v>Канализация производственная (К3) (Надземная часть. Стояки и отводы)</v>
      </c>
      <c r="H519" s="3"/>
      <c r="I519" s="3"/>
      <c r="J519" s="3"/>
      <c r="K519" s="3"/>
      <c r="L519" s="3"/>
      <c r="M519" s="3"/>
      <c r="N519" s="3"/>
      <c r="O519" s="3">
        <f t="shared" ref="O519:AT519" si="337">O574</f>
        <v>16018.57</v>
      </c>
      <c r="P519" s="3">
        <f t="shared" si="337"/>
        <v>15089.6</v>
      </c>
      <c r="Q519" s="3">
        <f t="shared" si="337"/>
        <v>19.11</v>
      </c>
      <c r="R519" s="3">
        <f t="shared" si="337"/>
        <v>2.7</v>
      </c>
      <c r="S519" s="3">
        <f t="shared" si="337"/>
        <v>909.86</v>
      </c>
      <c r="T519" s="3">
        <f t="shared" si="337"/>
        <v>0</v>
      </c>
      <c r="U519" s="3">
        <f t="shared" si="337"/>
        <v>71.092810629500008</v>
      </c>
      <c r="V519" s="3">
        <f t="shared" si="337"/>
        <v>0</v>
      </c>
      <c r="W519" s="3">
        <f t="shared" si="337"/>
        <v>0</v>
      </c>
      <c r="X519" s="3">
        <f t="shared" si="337"/>
        <v>994.69</v>
      </c>
      <c r="Y519" s="3">
        <f t="shared" si="337"/>
        <v>556.66</v>
      </c>
      <c r="Z519" s="3">
        <f t="shared" si="337"/>
        <v>0</v>
      </c>
      <c r="AA519" s="3">
        <f t="shared" si="337"/>
        <v>0</v>
      </c>
      <c r="AB519" s="3">
        <f t="shared" si="337"/>
        <v>0</v>
      </c>
      <c r="AC519" s="3">
        <f t="shared" si="337"/>
        <v>0</v>
      </c>
      <c r="AD519" s="3">
        <f t="shared" si="337"/>
        <v>0</v>
      </c>
      <c r="AE519" s="3">
        <f t="shared" si="337"/>
        <v>0</v>
      </c>
      <c r="AF519" s="3">
        <f t="shared" si="337"/>
        <v>0</v>
      </c>
      <c r="AG519" s="3">
        <f t="shared" si="337"/>
        <v>0</v>
      </c>
      <c r="AH519" s="3">
        <f t="shared" si="337"/>
        <v>0</v>
      </c>
      <c r="AI519" s="3">
        <f t="shared" si="337"/>
        <v>0</v>
      </c>
      <c r="AJ519" s="3">
        <f t="shared" si="337"/>
        <v>0</v>
      </c>
      <c r="AK519" s="3">
        <f t="shared" si="337"/>
        <v>0</v>
      </c>
      <c r="AL519" s="3">
        <f t="shared" si="337"/>
        <v>0</v>
      </c>
      <c r="AM519" s="3">
        <f t="shared" si="337"/>
        <v>0</v>
      </c>
      <c r="AN519" s="3">
        <f t="shared" si="337"/>
        <v>0</v>
      </c>
      <c r="AO519" s="3">
        <f t="shared" si="337"/>
        <v>0</v>
      </c>
      <c r="AP519" s="3">
        <f t="shared" si="337"/>
        <v>0</v>
      </c>
      <c r="AQ519" s="3">
        <f t="shared" si="337"/>
        <v>0</v>
      </c>
      <c r="AR519" s="3">
        <f t="shared" si="337"/>
        <v>17569.919999999998</v>
      </c>
      <c r="AS519" s="3">
        <f t="shared" si="337"/>
        <v>17569.919999999998</v>
      </c>
      <c r="AT519" s="3">
        <f t="shared" si="337"/>
        <v>0</v>
      </c>
      <c r="AU519" s="3">
        <f t="shared" ref="AU519:BZ519" si="338">AU574</f>
        <v>0</v>
      </c>
      <c r="AV519" s="3">
        <f t="shared" si="338"/>
        <v>15089.6</v>
      </c>
      <c r="AW519" s="3">
        <f t="shared" si="338"/>
        <v>15089.6</v>
      </c>
      <c r="AX519" s="3">
        <f t="shared" si="338"/>
        <v>0</v>
      </c>
      <c r="AY519" s="3">
        <f t="shared" si="338"/>
        <v>15089.6</v>
      </c>
      <c r="AZ519" s="3">
        <f t="shared" si="338"/>
        <v>0</v>
      </c>
      <c r="BA519" s="3">
        <f t="shared" si="338"/>
        <v>0</v>
      </c>
      <c r="BB519" s="3">
        <f t="shared" si="338"/>
        <v>0</v>
      </c>
      <c r="BC519" s="3">
        <f t="shared" si="338"/>
        <v>0</v>
      </c>
      <c r="BD519" s="3">
        <f t="shared" si="338"/>
        <v>0</v>
      </c>
      <c r="BE519" s="3">
        <f t="shared" si="338"/>
        <v>0</v>
      </c>
      <c r="BF519" s="3">
        <f t="shared" si="338"/>
        <v>0</v>
      </c>
      <c r="BG519" s="3">
        <f t="shared" si="338"/>
        <v>0</v>
      </c>
      <c r="BH519" s="3">
        <f t="shared" si="338"/>
        <v>0</v>
      </c>
      <c r="BI519" s="3">
        <f t="shared" si="338"/>
        <v>0</v>
      </c>
      <c r="BJ519" s="3">
        <f t="shared" si="338"/>
        <v>0</v>
      </c>
      <c r="BK519" s="3">
        <f t="shared" si="338"/>
        <v>0</v>
      </c>
      <c r="BL519" s="3">
        <f t="shared" si="338"/>
        <v>0</v>
      </c>
      <c r="BM519" s="3">
        <f t="shared" si="338"/>
        <v>0</v>
      </c>
      <c r="BN519" s="3">
        <f t="shared" si="338"/>
        <v>0</v>
      </c>
      <c r="BO519" s="3">
        <f t="shared" si="338"/>
        <v>0</v>
      </c>
      <c r="BP519" s="3">
        <f t="shared" si="338"/>
        <v>0</v>
      </c>
      <c r="BQ519" s="3">
        <f t="shared" si="338"/>
        <v>0</v>
      </c>
      <c r="BR519" s="3">
        <f t="shared" si="338"/>
        <v>0</v>
      </c>
      <c r="BS519" s="3">
        <f t="shared" si="338"/>
        <v>0</v>
      </c>
      <c r="BT519" s="3">
        <f t="shared" si="338"/>
        <v>0</v>
      </c>
      <c r="BU519" s="3">
        <f t="shared" si="338"/>
        <v>0</v>
      </c>
      <c r="BV519" s="3">
        <f t="shared" si="338"/>
        <v>0</v>
      </c>
      <c r="BW519" s="3">
        <f t="shared" si="338"/>
        <v>0</v>
      </c>
      <c r="BX519" s="3">
        <f t="shared" si="338"/>
        <v>0</v>
      </c>
      <c r="BY519" s="3">
        <f t="shared" si="338"/>
        <v>0</v>
      </c>
      <c r="BZ519" s="3">
        <f t="shared" si="338"/>
        <v>0</v>
      </c>
      <c r="CA519" s="3">
        <f t="shared" ref="CA519:DF519" si="339">CA574</f>
        <v>0</v>
      </c>
      <c r="CB519" s="3">
        <f t="shared" si="339"/>
        <v>0</v>
      </c>
      <c r="CC519" s="3">
        <f t="shared" si="339"/>
        <v>0</v>
      </c>
      <c r="CD519" s="3">
        <f t="shared" si="339"/>
        <v>0</v>
      </c>
      <c r="CE519" s="3">
        <f t="shared" si="339"/>
        <v>0</v>
      </c>
      <c r="CF519" s="3">
        <f t="shared" si="339"/>
        <v>0</v>
      </c>
      <c r="CG519" s="3">
        <f t="shared" si="339"/>
        <v>0</v>
      </c>
      <c r="CH519" s="3">
        <f t="shared" si="339"/>
        <v>0</v>
      </c>
      <c r="CI519" s="3">
        <f t="shared" si="339"/>
        <v>0</v>
      </c>
      <c r="CJ519" s="3">
        <f t="shared" si="339"/>
        <v>0</v>
      </c>
      <c r="CK519" s="3">
        <f t="shared" si="339"/>
        <v>0</v>
      </c>
      <c r="CL519" s="3">
        <f t="shared" si="339"/>
        <v>0</v>
      </c>
      <c r="CM519" s="3">
        <f t="shared" si="339"/>
        <v>0</v>
      </c>
      <c r="CN519" s="3">
        <f t="shared" si="339"/>
        <v>0</v>
      </c>
      <c r="CO519" s="3">
        <f t="shared" si="339"/>
        <v>0</v>
      </c>
      <c r="CP519" s="3">
        <f t="shared" si="339"/>
        <v>0</v>
      </c>
      <c r="CQ519" s="3">
        <f t="shared" si="339"/>
        <v>0</v>
      </c>
      <c r="CR519" s="3">
        <f t="shared" si="339"/>
        <v>0</v>
      </c>
      <c r="CS519" s="3">
        <f t="shared" si="339"/>
        <v>0</v>
      </c>
      <c r="CT519" s="3">
        <f t="shared" si="339"/>
        <v>0</v>
      </c>
      <c r="CU519" s="3">
        <f t="shared" si="339"/>
        <v>0</v>
      </c>
      <c r="CV519" s="3">
        <f t="shared" si="339"/>
        <v>0</v>
      </c>
      <c r="CW519" s="3">
        <f t="shared" si="339"/>
        <v>0</v>
      </c>
      <c r="CX519" s="3">
        <f t="shared" si="339"/>
        <v>0</v>
      </c>
      <c r="CY519" s="3">
        <f t="shared" si="339"/>
        <v>0</v>
      </c>
      <c r="CZ519" s="3">
        <f t="shared" si="339"/>
        <v>0</v>
      </c>
      <c r="DA519" s="3">
        <f t="shared" si="339"/>
        <v>0</v>
      </c>
      <c r="DB519" s="3">
        <f t="shared" si="339"/>
        <v>0</v>
      </c>
      <c r="DC519" s="3">
        <f t="shared" si="339"/>
        <v>0</v>
      </c>
      <c r="DD519" s="3">
        <f t="shared" si="339"/>
        <v>0</v>
      </c>
      <c r="DE519" s="3">
        <f t="shared" si="339"/>
        <v>0</v>
      </c>
      <c r="DF519" s="3">
        <f t="shared" si="339"/>
        <v>0</v>
      </c>
      <c r="DG519" s="4">
        <f t="shared" ref="DG519:EL519" si="340">DG574</f>
        <v>82433.86</v>
      </c>
      <c r="DH519" s="4">
        <f t="shared" si="340"/>
        <v>32097.77</v>
      </c>
      <c r="DI519" s="4">
        <f t="shared" si="340"/>
        <v>302.89</v>
      </c>
      <c r="DJ519" s="4">
        <f t="shared" si="340"/>
        <v>148.47</v>
      </c>
      <c r="DK519" s="4">
        <f t="shared" si="340"/>
        <v>50033.2</v>
      </c>
      <c r="DL519" s="4">
        <f t="shared" si="340"/>
        <v>0</v>
      </c>
      <c r="DM519" s="4">
        <f t="shared" si="340"/>
        <v>71.092810629500008</v>
      </c>
      <c r="DN519" s="4">
        <f t="shared" si="340"/>
        <v>0</v>
      </c>
      <c r="DO519" s="4">
        <f t="shared" si="340"/>
        <v>0</v>
      </c>
      <c r="DP519" s="4">
        <f t="shared" si="340"/>
        <v>54698.02</v>
      </c>
      <c r="DQ519" s="4">
        <f t="shared" si="340"/>
        <v>30610.82</v>
      </c>
      <c r="DR519" s="4">
        <f t="shared" si="340"/>
        <v>0</v>
      </c>
      <c r="DS519" s="4">
        <f t="shared" si="340"/>
        <v>0</v>
      </c>
      <c r="DT519" s="4">
        <f t="shared" si="340"/>
        <v>0</v>
      </c>
      <c r="DU519" s="4">
        <f t="shared" si="340"/>
        <v>0</v>
      </c>
      <c r="DV519" s="4">
        <f t="shared" si="340"/>
        <v>0</v>
      </c>
      <c r="DW519" s="4">
        <f t="shared" si="340"/>
        <v>0</v>
      </c>
      <c r="DX519" s="4">
        <f t="shared" si="340"/>
        <v>0</v>
      </c>
      <c r="DY519" s="4">
        <f t="shared" si="340"/>
        <v>0</v>
      </c>
      <c r="DZ519" s="4">
        <f t="shared" si="340"/>
        <v>0</v>
      </c>
      <c r="EA519" s="4">
        <f t="shared" si="340"/>
        <v>0</v>
      </c>
      <c r="EB519" s="4">
        <f t="shared" si="340"/>
        <v>0</v>
      </c>
      <c r="EC519" s="4">
        <f t="shared" si="340"/>
        <v>0</v>
      </c>
      <c r="ED519" s="4">
        <f t="shared" si="340"/>
        <v>0</v>
      </c>
      <c r="EE519" s="4">
        <f t="shared" si="340"/>
        <v>0</v>
      </c>
      <c r="EF519" s="4">
        <f t="shared" si="340"/>
        <v>0</v>
      </c>
      <c r="EG519" s="4">
        <f t="shared" si="340"/>
        <v>0</v>
      </c>
      <c r="EH519" s="4">
        <f t="shared" si="340"/>
        <v>0</v>
      </c>
      <c r="EI519" s="4">
        <f t="shared" si="340"/>
        <v>0</v>
      </c>
      <c r="EJ519" s="4">
        <f t="shared" si="340"/>
        <v>167742.70000000001</v>
      </c>
      <c r="EK519" s="4">
        <f t="shared" si="340"/>
        <v>167742.70000000001</v>
      </c>
      <c r="EL519" s="4">
        <f t="shared" si="340"/>
        <v>0</v>
      </c>
      <c r="EM519" s="4">
        <f t="shared" ref="EM519:FR519" si="341">EM574</f>
        <v>0</v>
      </c>
      <c r="EN519" s="4">
        <f t="shared" si="341"/>
        <v>32097.77</v>
      </c>
      <c r="EO519" s="4">
        <f t="shared" si="341"/>
        <v>32097.77</v>
      </c>
      <c r="EP519" s="4">
        <f t="shared" si="341"/>
        <v>0</v>
      </c>
      <c r="EQ519" s="4">
        <f t="shared" si="341"/>
        <v>32097.77</v>
      </c>
      <c r="ER519" s="4">
        <f t="shared" si="341"/>
        <v>0</v>
      </c>
      <c r="ES519" s="4">
        <f t="shared" si="341"/>
        <v>0</v>
      </c>
      <c r="ET519" s="4">
        <f t="shared" si="341"/>
        <v>0</v>
      </c>
      <c r="EU519" s="4">
        <f t="shared" si="341"/>
        <v>0</v>
      </c>
      <c r="EV519" s="4">
        <f t="shared" si="341"/>
        <v>0</v>
      </c>
      <c r="EW519" s="4">
        <f t="shared" si="341"/>
        <v>0</v>
      </c>
      <c r="EX519" s="4">
        <f t="shared" si="341"/>
        <v>0</v>
      </c>
      <c r="EY519" s="4">
        <f t="shared" si="341"/>
        <v>0</v>
      </c>
      <c r="EZ519" s="4">
        <f t="shared" si="341"/>
        <v>0</v>
      </c>
      <c r="FA519" s="4">
        <f t="shared" si="341"/>
        <v>0</v>
      </c>
      <c r="FB519" s="4">
        <f t="shared" si="341"/>
        <v>0</v>
      </c>
      <c r="FC519" s="4">
        <f t="shared" si="341"/>
        <v>0</v>
      </c>
      <c r="FD519" s="4">
        <f t="shared" si="341"/>
        <v>0</v>
      </c>
      <c r="FE519" s="4">
        <f t="shared" si="341"/>
        <v>0</v>
      </c>
      <c r="FF519" s="4">
        <f t="shared" si="341"/>
        <v>0</v>
      </c>
      <c r="FG519" s="4">
        <f t="shared" si="341"/>
        <v>0</v>
      </c>
      <c r="FH519" s="4">
        <f t="shared" si="341"/>
        <v>0</v>
      </c>
      <c r="FI519" s="4">
        <f t="shared" si="341"/>
        <v>0</v>
      </c>
      <c r="FJ519" s="4">
        <f t="shared" si="341"/>
        <v>0</v>
      </c>
      <c r="FK519" s="4">
        <f t="shared" si="341"/>
        <v>0</v>
      </c>
      <c r="FL519" s="4">
        <f t="shared" si="341"/>
        <v>0</v>
      </c>
      <c r="FM519" s="4">
        <f t="shared" si="341"/>
        <v>0</v>
      </c>
      <c r="FN519" s="4">
        <f t="shared" si="341"/>
        <v>0</v>
      </c>
      <c r="FO519" s="4">
        <f t="shared" si="341"/>
        <v>0</v>
      </c>
      <c r="FP519" s="4">
        <f t="shared" si="341"/>
        <v>0</v>
      </c>
      <c r="FQ519" s="4">
        <f t="shared" si="341"/>
        <v>0</v>
      </c>
      <c r="FR519" s="4">
        <f t="shared" si="341"/>
        <v>0</v>
      </c>
      <c r="FS519" s="4">
        <f t="shared" ref="FS519:GX519" si="342">FS574</f>
        <v>0</v>
      </c>
      <c r="FT519" s="4">
        <f t="shared" si="342"/>
        <v>0</v>
      </c>
      <c r="FU519" s="4">
        <f t="shared" si="342"/>
        <v>0</v>
      </c>
      <c r="FV519" s="4">
        <f t="shared" si="342"/>
        <v>0</v>
      </c>
      <c r="FW519" s="4">
        <f t="shared" si="342"/>
        <v>0</v>
      </c>
      <c r="FX519" s="4">
        <f t="shared" si="342"/>
        <v>0</v>
      </c>
      <c r="FY519" s="4">
        <f t="shared" si="342"/>
        <v>0</v>
      </c>
      <c r="FZ519" s="4">
        <f t="shared" si="342"/>
        <v>0</v>
      </c>
      <c r="GA519" s="4">
        <f t="shared" si="342"/>
        <v>0</v>
      </c>
      <c r="GB519" s="4">
        <f t="shared" si="342"/>
        <v>0</v>
      </c>
      <c r="GC519" s="4">
        <f t="shared" si="342"/>
        <v>0</v>
      </c>
      <c r="GD519" s="4">
        <f t="shared" si="342"/>
        <v>0</v>
      </c>
      <c r="GE519" s="4">
        <f t="shared" si="342"/>
        <v>0</v>
      </c>
      <c r="GF519" s="4">
        <f t="shared" si="342"/>
        <v>0</v>
      </c>
      <c r="GG519" s="4">
        <f t="shared" si="342"/>
        <v>0</v>
      </c>
      <c r="GH519" s="4">
        <f t="shared" si="342"/>
        <v>0</v>
      </c>
      <c r="GI519" s="4">
        <f t="shared" si="342"/>
        <v>0</v>
      </c>
      <c r="GJ519" s="4">
        <f t="shared" si="342"/>
        <v>0</v>
      </c>
      <c r="GK519" s="4">
        <f t="shared" si="342"/>
        <v>0</v>
      </c>
      <c r="GL519" s="4">
        <f t="shared" si="342"/>
        <v>0</v>
      </c>
      <c r="GM519" s="4">
        <f t="shared" si="342"/>
        <v>0</v>
      </c>
      <c r="GN519" s="4">
        <f t="shared" si="342"/>
        <v>0</v>
      </c>
      <c r="GO519" s="4">
        <f t="shared" si="342"/>
        <v>0</v>
      </c>
      <c r="GP519" s="4">
        <f t="shared" si="342"/>
        <v>0</v>
      </c>
      <c r="GQ519" s="4">
        <f t="shared" si="342"/>
        <v>0</v>
      </c>
      <c r="GR519" s="4">
        <f t="shared" si="342"/>
        <v>0</v>
      </c>
      <c r="GS519" s="4">
        <f t="shared" si="342"/>
        <v>0</v>
      </c>
      <c r="GT519" s="4">
        <f t="shared" si="342"/>
        <v>0</v>
      </c>
      <c r="GU519" s="4">
        <f t="shared" si="342"/>
        <v>0</v>
      </c>
      <c r="GV519" s="4">
        <f t="shared" si="342"/>
        <v>0</v>
      </c>
      <c r="GW519" s="4">
        <f t="shared" si="342"/>
        <v>0</v>
      </c>
      <c r="GX519" s="4">
        <f t="shared" si="342"/>
        <v>0</v>
      </c>
    </row>
    <row r="521" spans="1:255" x14ac:dyDescent="0.2">
      <c r="A521" s="1">
        <v>5</v>
      </c>
      <c r="B521" s="1">
        <v>1</v>
      </c>
      <c r="C521" s="1"/>
      <c r="D521" s="1">
        <f>ROW(A544)</f>
        <v>544</v>
      </c>
      <c r="E521" s="1"/>
      <c r="F521" s="1" t="s">
        <v>20</v>
      </c>
      <c r="G521" s="1" t="s">
        <v>21</v>
      </c>
      <c r="H521" s="1" t="s">
        <v>3</v>
      </c>
      <c r="I521" s="1">
        <v>0</v>
      </c>
      <c r="J521" s="1"/>
      <c r="K521" s="1">
        <v>0</v>
      </c>
      <c r="L521" s="1"/>
      <c r="M521" s="1" t="s">
        <v>3</v>
      </c>
      <c r="N521" s="1"/>
      <c r="O521" s="1"/>
      <c r="P521" s="1"/>
      <c r="Q521" s="1"/>
      <c r="R521" s="1"/>
      <c r="S521" s="1">
        <v>0</v>
      </c>
      <c r="T521" s="1">
        <v>0</v>
      </c>
      <c r="U521" s="1" t="s">
        <v>3</v>
      </c>
      <c r="V521" s="1">
        <v>0</v>
      </c>
      <c r="W521" s="1"/>
      <c r="X521" s="1"/>
      <c r="Y521" s="1"/>
      <c r="Z521" s="1"/>
      <c r="AA521" s="1"/>
      <c r="AB521" s="1" t="s">
        <v>3</v>
      </c>
      <c r="AC521" s="1" t="s">
        <v>3</v>
      </c>
      <c r="AD521" s="1" t="s">
        <v>3</v>
      </c>
      <c r="AE521" s="1" t="s">
        <v>3</v>
      </c>
      <c r="AF521" s="1" t="s">
        <v>3</v>
      </c>
      <c r="AG521" s="1" t="s">
        <v>3</v>
      </c>
      <c r="AH521" s="1"/>
      <c r="AI521" s="1"/>
      <c r="AJ521" s="1"/>
      <c r="AK521" s="1"/>
      <c r="AL521" s="1"/>
      <c r="AM521" s="1"/>
      <c r="AN521" s="1"/>
      <c r="AO521" s="1"/>
      <c r="AP521" s="1" t="s">
        <v>3</v>
      </c>
      <c r="AQ521" s="1" t="s">
        <v>3</v>
      </c>
      <c r="AR521" s="1" t="s">
        <v>3</v>
      </c>
      <c r="AS521" s="1"/>
      <c r="AT521" s="1"/>
      <c r="AU521" s="1"/>
      <c r="AV521" s="1"/>
      <c r="AW521" s="1"/>
      <c r="AX521" s="1"/>
      <c r="AY521" s="1"/>
      <c r="AZ521" s="1" t="s">
        <v>3</v>
      </c>
      <c r="BA521" s="1"/>
      <c r="BB521" s="1" t="s">
        <v>3</v>
      </c>
      <c r="BC521" s="1" t="s">
        <v>3</v>
      </c>
      <c r="BD521" s="1" t="s">
        <v>3</v>
      </c>
      <c r="BE521" s="1" t="s">
        <v>3</v>
      </c>
      <c r="BF521" s="1" t="s">
        <v>3</v>
      </c>
      <c r="BG521" s="1" t="s">
        <v>3</v>
      </c>
      <c r="BH521" s="1" t="s">
        <v>3</v>
      </c>
      <c r="BI521" s="1" t="s">
        <v>3</v>
      </c>
      <c r="BJ521" s="1" t="s">
        <v>3</v>
      </c>
      <c r="BK521" s="1" t="s">
        <v>3</v>
      </c>
      <c r="BL521" s="1" t="s">
        <v>3</v>
      </c>
      <c r="BM521" s="1" t="s">
        <v>3</v>
      </c>
      <c r="BN521" s="1" t="s">
        <v>3</v>
      </c>
      <c r="BO521" s="1" t="s">
        <v>3</v>
      </c>
      <c r="BP521" s="1" t="s">
        <v>3</v>
      </c>
      <c r="BQ521" s="1"/>
      <c r="BR521" s="1"/>
      <c r="BS521" s="1"/>
      <c r="BT521" s="1"/>
      <c r="BU521" s="1"/>
      <c r="BV521" s="1"/>
      <c r="BW521" s="1"/>
      <c r="BX521" s="1">
        <v>0</v>
      </c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>
        <v>0</v>
      </c>
    </row>
    <row r="523" spans="1:255" x14ac:dyDescent="0.2">
      <c r="A523" s="3">
        <v>52</v>
      </c>
      <c r="B523" s="3">
        <f t="shared" ref="B523:G523" si="343">B544</f>
        <v>1</v>
      </c>
      <c r="C523" s="3">
        <f t="shared" si="343"/>
        <v>5</v>
      </c>
      <c r="D523" s="3">
        <f t="shared" si="343"/>
        <v>521</v>
      </c>
      <c r="E523" s="3">
        <f t="shared" si="343"/>
        <v>0</v>
      </c>
      <c r="F523" s="3" t="str">
        <f t="shared" si="343"/>
        <v>Новый подраздел</v>
      </c>
      <c r="G523" s="3" t="str">
        <f t="shared" si="343"/>
        <v>Монтажные работы</v>
      </c>
      <c r="H523" s="3"/>
      <c r="I523" s="3"/>
      <c r="J523" s="3"/>
      <c r="K523" s="3"/>
      <c r="L523" s="3"/>
      <c r="M523" s="3"/>
      <c r="N523" s="3"/>
      <c r="O523" s="3">
        <f t="shared" ref="O523:AT523" si="344">O544</f>
        <v>16018.57</v>
      </c>
      <c r="P523" s="3">
        <f t="shared" si="344"/>
        <v>15089.6</v>
      </c>
      <c r="Q523" s="3">
        <f t="shared" si="344"/>
        <v>19.11</v>
      </c>
      <c r="R523" s="3">
        <f t="shared" si="344"/>
        <v>2.7</v>
      </c>
      <c r="S523" s="3">
        <f t="shared" si="344"/>
        <v>909.86</v>
      </c>
      <c r="T523" s="3">
        <f t="shared" si="344"/>
        <v>0</v>
      </c>
      <c r="U523" s="3">
        <f t="shared" si="344"/>
        <v>71.092810629500008</v>
      </c>
      <c r="V523" s="3">
        <f t="shared" si="344"/>
        <v>0</v>
      </c>
      <c r="W523" s="3">
        <f t="shared" si="344"/>
        <v>0</v>
      </c>
      <c r="X523" s="3">
        <f t="shared" si="344"/>
        <v>994.69</v>
      </c>
      <c r="Y523" s="3">
        <f t="shared" si="344"/>
        <v>556.66</v>
      </c>
      <c r="Z523" s="3">
        <f t="shared" si="344"/>
        <v>0</v>
      </c>
      <c r="AA523" s="3">
        <f t="shared" si="344"/>
        <v>0</v>
      </c>
      <c r="AB523" s="3">
        <f t="shared" si="344"/>
        <v>16018.57</v>
      </c>
      <c r="AC523" s="3">
        <f t="shared" si="344"/>
        <v>15089.6</v>
      </c>
      <c r="AD523" s="3">
        <f t="shared" si="344"/>
        <v>19.11</v>
      </c>
      <c r="AE523" s="3">
        <f t="shared" si="344"/>
        <v>2.7</v>
      </c>
      <c r="AF523" s="3">
        <f t="shared" si="344"/>
        <v>909.86</v>
      </c>
      <c r="AG523" s="3">
        <f t="shared" si="344"/>
        <v>0</v>
      </c>
      <c r="AH523" s="3">
        <f t="shared" si="344"/>
        <v>71.092810629500008</v>
      </c>
      <c r="AI523" s="3">
        <f t="shared" si="344"/>
        <v>0</v>
      </c>
      <c r="AJ523" s="3">
        <f t="shared" si="344"/>
        <v>0</v>
      </c>
      <c r="AK523" s="3">
        <f t="shared" si="344"/>
        <v>994.69</v>
      </c>
      <c r="AL523" s="3">
        <f t="shared" si="344"/>
        <v>556.66</v>
      </c>
      <c r="AM523" s="3">
        <f t="shared" si="344"/>
        <v>0</v>
      </c>
      <c r="AN523" s="3">
        <f t="shared" si="344"/>
        <v>0</v>
      </c>
      <c r="AO523" s="3">
        <f t="shared" si="344"/>
        <v>0</v>
      </c>
      <c r="AP523" s="3">
        <f t="shared" si="344"/>
        <v>0</v>
      </c>
      <c r="AQ523" s="3">
        <f t="shared" si="344"/>
        <v>0</v>
      </c>
      <c r="AR523" s="3">
        <f t="shared" si="344"/>
        <v>17569.919999999998</v>
      </c>
      <c r="AS523" s="3">
        <f t="shared" si="344"/>
        <v>17569.919999999998</v>
      </c>
      <c r="AT523" s="3">
        <f t="shared" si="344"/>
        <v>0</v>
      </c>
      <c r="AU523" s="3">
        <f t="shared" ref="AU523:BZ523" si="345">AU544</f>
        <v>0</v>
      </c>
      <c r="AV523" s="3">
        <f t="shared" si="345"/>
        <v>15089.6</v>
      </c>
      <c r="AW523" s="3">
        <f t="shared" si="345"/>
        <v>15089.6</v>
      </c>
      <c r="AX523" s="3">
        <f t="shared" si="345"/>
        <v>0</v>
      </c>
      <c r="AY523" s="3">
        <f t="shared" si="345"/>
        <v>15089.6</v>
      </c>
      <c r="AZ523" s="3">
        <f t="shared" si="345"/>
        <v>0</v>
      </c>
      <c r="BA523" s="3">
        <f t="shared" si="345"/>
        <v>0</v>
      </c>
      <c r="BB523" s="3">
        <f t="shared" si="345"/>
        <v>0</v>
      </c>
      <c r="BC523" s="3">
        <f t="shared" si="345"/>
        <v>0</v>
      </c>
      <c r="BD523" s="3">
        <f t="shared" si="345"/>
        <v>0</v>
      </c>
      <c r="BE523" s="3">
        <f t="shared" si="345"/>
        <v>0</v>
      </c>
      <c r="BF523" s="3">
        <f t="shared" si="345"/>
        <v>0</v>
      </c>
      <c r="BG523" s="3">
        <f t="shared" si="345"/>
        <v>0</v>
      </c>
      <c r="BH523" s="3">
        <f t="shared" si="345"/>
        <v>0</v>
      </c>
      <c r="BI523" s="3">
        <f t="shared" si="345"/>
        <v>0</v>
      </c>
      <c r="BJ523" s="3">
        <f t="shared" si="345"/>
        <v>0</v>
      </c>
      <c r="BK523" s="3">
        <f t="shared" si="345"/>
        <v>0</v>
      </c>
      <c r="BL523" s="3">
        <f t="shared" si="345"/>
        <v>0</v>
      </c>
      <c r="BM523" s="3">
        <f t="shared" si="345"/>
        <v>0</v>
      </c>
      <c r="BN523" s="3">
        <f t="shared" si="345"/>
        <v>0</v>
      </c>
      <c r="BO523" s="3">
        <f t="shared" si="345"/>
        <v>0</v>
      </c>
      <c r="BP523" s="3">
        <f t="shared" si="345"/>
        <v>0</v>
      </c>
      <c r="BQ523" s="3">
        <f t="shared" si="345"/>
        <v>0</v>
      </c>
      <c r="BR523" s="3">
        <f t="shared" si="345"/>
        <v>0</v>
      </c>
      <c r="BS523" s="3">
        <f t="shared" si="345"/>
        <v>0</v>
      </c>
      <c r="BT523" s="3">
        <f t="shared" si="345"/>
        <v>0</v>
      </c>
      <c r="BU523" s="3">
        <f t="shared" si="345"/>
        <v>0</v>
      </c>
      <c r="BV523" s="3">
        <f t="shared" si="345"/>
        <v>0</v>
      </c>
      <c r="BW523" s="3">
        <f t="shared" si="345"/>
        <v>0</v>
      </c>
      <c r="BX523" s="3">
        <f t="shared" si="345"/>
        <v>0</v>
      </c>
      <c r="BY523" s="3">
        <f t="shared" si="345"/>
        <v>0</v>
      </c>
      <c r="BZ523" s="3">
        <f t="shared" si="345"/>
        <v>0</v>
      </c>
      <c r="CA523" s="3">
        <f t="shared" ref="CA523:DF523" si="346">CA544</f>
        <v>17569.919999999998</v>
      </c>
      <c r="CB523" s="3">
        <f t="shared" si="346"/>
        <v>17569.919999999998</v>
      </c>
      <c r="CC523" s="3">
        <f t="shared" si="346"/>
        <v>0</v>
      </c>
      <c r="CD523" s="3">
        <f t="shared" si="346"/>
        <v>0</v>
      </c>
      <c r="CE523" s="3">
        <f t="shared" si="346"/>
        <v>15089.6</v>
      </c>
      <c r="CF523" s="3">
        <f t="shared" si="346"/>
        <v>15089.6</v>
      </c>
      <c r="CG523" s="3">
        <f t="shared" si="346"/>
        <v>0</v>
      </c>
      <c r="CH523" s="3">
        <f t="shared" si="346"/>
        <v>15089.6</v>
      </c>
      <c r="CI523" s="3">
        <f t="shared" si="346"/>
        <v>0</v>
      </c>
      <c r="CJ523" s="3">
        <f t="shared" si="346"/>
        <v>0</v>
      </c>
      <c r="CK523" s="3">
        <f t="shared" si="346"/>
        <v>0</v>
      </c>
      <c r="CL523" s="3">
        <f t="shared" si="346"/>
        <v>0</v>
      </c>
      <c r="CM523" s="3">
        <f t="shared" si="346"/>
        <v>0</v>
      </c>
      <c r="CN523" s="3">
        <f t="shared" si="346"/>
        <v>0</v>
      </c>
      <c r="CO523" s="3">
        <f t="shared" si="346"/>
        <v>0</v>
      </c>
      <c r="CP523" s="3">
        <f t="shared" si="346"/>
        <v>0</v>
      </c>
      <c r="CQ523" s="3">
        <f t="shared" si="346"/>
        <v>0</v>
      </c>
      <c r="CR523" s="3">
        <f t="shared" si="346"/>
        <v>0</v>
      </c>
      <c r="CS523" s="3">
        <f t="shared" si="346"/>
        <v>0</v>
      </c>
      <c r="CT523" s="3">
        <f t="shared" si="346"/>
        <v>0</v>
      </c>
      <c r="CU523" s="3">
        <f t="shared" si="346"/>
        <v>0</v>
      </c>
      <c r="CV523" s="3">
        <f t="shared" si="346"/>
        <v>0</v>
      </c>
      <c r="CW523" s="3">
        <f t="shared" si="346"/>
        <v>0</v>
      </c>
      <c r="CX523" s="3">
        <f t="shared" si="346"/>
        <v>0</v>
      </c>
      <c r="CY523" s="3">
        <f t="shared" si="346"/>
        <v>0</v>
      </c>
      <c r="CZ523" s="3">
        <f t="shared" si="346"/>
        <v>0</v>
      </c>
      <c r="DA523" s="3">
        <f t="shared" si="346"/>
        <v>0</v>
      </c>
      <c r="DB523" s="3">
        <f t="shared" si="346"/>
        <v>0</v>
      </c>
      <c r="DC523" s="3">
        <f t="shared" si="346"/>
        <v>0</v>
      </c>
      <c r="DD523" s="3">
        <f t="shared" si="346"/>
        <v>0</v>
      </c>
      <c r="DE523" s="3">
        <f t="shared" si="346"/>
        <v>0</v>
      </c>
      <c r="DF523" s="3">
        <f t="shared" si="346"/>
        <v>0</v>
      </c>
      <c r="DG523" s="4">
        <f t="shared" ref="DG523:EL523" si="347">DG544</f>
        <v>82433.86</v>
      </c>
      <c r="DH523" s="4">
        <f t="shared" si="347"/>
        <v>32097.77</v>
      </c>
      <c r="DI523" s="4">
        <f t="shared" si="347"/>
        <v>302.89</v>
      </c>
      <c r="DJ523" s="4">
        <f t="shared" si="347"/>
        <v>148.47</v>
      </c>
      <c r="DK523" s="4">
        <f t="shared" si="347"/>
        <v>50033.2</v>
      </c>
      <c r="DL523" s="4">
        <f t="shared" si="347"/>
        <v>0</v>
      </c>
      <c r="DM523" s="4">
        <f t="shared" si="347"/>
        <v>71.092810629500008</v>
      </c>
      <c r="DN523" s="4">
        <f t="shared" si="347"/>
        <v>0</v>
      </c>
      <c r="DO523" s="4">
        <f t="shared" si="347"/>
        <v>0</v>
      </c>
      <c r="DP523" s="4">
        <f t="shared" si="347"/>
        <v>54698.02</v>
      </c>
      <c r="DQ523" s="4">
        <f t="shared" si="347"/>
        <v>30610.82</v>
      </c>
      <c r="DR523" s="4">
        <f t="shared" si="347"/>
        <v>0</v>
      </c>
      <c r="DS523" s="4">
        <f t="shared" si="347"/>
        <v>0</v>
      </c>
      <c r="DT523" s="4">
        <f t="shared" si="347"/>
        <v>82433.86</v>
      </c>
      <c r="DU523" s="4">
        <f t="shared" si="347"/>
        <v>32097.77</v>
      </c>
      <c r="DV523" s="4">
        <f t="shared" si="347"/>
        <v>302.89</v>
      </c>
      <c r="DW523" s="4">
        <f t="shared" si="347"/>
        <v>148.47</v>
      </c>
      <c r="DX523" s="4">
        <f t="shared" si="347"/>
        <v>50033.2</v>
      </c>
      <c r="DY523" s="4">
        <f t="shared" si="347"/>
        <v>0</v>
      </c>
      <c r="DZ523" s="4">
        <f t="shared" si="347"/>
        <v>71.092810629500008</v>
      </c>
      <c r="EA523" s="4">
        <f t="shared" si="347"/>
        <v>0</v>
      </c>
      <c r="EB523" s="4">
        <f t="shared" si="347"/>
        <v>0</v>
      </c>
      <c r="EC523" s="4">
        <f t="shared" si="347"/>
        <v>54698.02</v>
      </c>
      <c r="ED523" s="4">
        <f t="shared" si="347"/>
        <v>30610.82</v>
      </c>
      <c r="EE523" s="4">
        <f t="shared" si="347"/>
        <v>0</v>
      </c>
      <c r="EF523" s="4">
        <f t="shared" si="347"/>
        <v>0</v>
      </c>
      <c r="EG523" s="4">
        <f t="shared" si="347"/>
        <v>0</v>
      </c>
      <c r="EH523" s="4">
        <f t="shared" si="347"/>
        <v>0</v>
      </c>
      <c r="EI523" s="4">
        <f t="shared" si="347"/>
        <v>0</v>
      </c>
      <c r="EJ523" s="4">
        <f t="shared" si="347"/>
        <v>167742.70000000001</v>
      </c>
      <c r="EK523" s="4">
        <f t="shared" si="347"/>
        <v>167742.70000000001</v>
      </c>
      <c r="EL523" s="4">
        <f t="shared" si="347"/>
        <v>0</v>
      </c>
      <c r="EM523" s="4">
        <f t="shared" ref="EM523:FR523" si="348">EM544</f>
        <v>0</v>
      </c>
      <c r="EN523" s="4">
        <f t="shared" si="348"/>
        <v>32097.77</v>
      </c>
      <c r="EO523" s="4">
        <f t="shared" si="348"/>
        <v>32097.77</v>
      </c>
      <c r="EP523" s="4">
        <f t="shared" si="348"/>
        <v>0</v>
      </c>
      <c r="EQ523" s="4">
        <f t="shared" si="348"/>
        <v>32097.77</v>
      </c>
      <c r="ER523" s="4">
        <f t="shared" si="348"/>
        <v>0</v>
      </c>
      <c r="ES523" s="4">
        <f t="shared" si="348"/>
        <v>0</v>
      </c>
      <c r="ET523" s="4">
        <f t="shared" si="348"/>
        <v>0</v>
      </c>
      <c r="EU523" s="4">
        <f t="shared" si="348"/>
        <v>0</v>
      </c>
      <c r="EV523" s="4">
        <f t="shared" si="348"/>
        <v>0</v>
      </c>
      <c r="EW523" s="4">
        <f t="shared" si="348"/>
        <v>0</v>
      </c>
      <c r="EX523" s="4">
        <f t="shared" si="348"/>
        <v>0</v>
      </c>
      <c r="EY523" s="4">
        <f t="shared" si="348"/>
        <v>0</v>
      </c>
      <c r="EZ523" s="4">
        <f t="shared" si="348"/>
        <v>0</v>
      </c>
      <c r="FA523" s="4">
        <f t="shared" si="348"/>
        <v>0</v>
      </c>
      <c r="FB523" s="4">
        <f t="shared" si="348"/>
        <v>0</v>
      </c>
      <c r="FC523" s="4">
        <f t="shared" si="348"/>
        <v>0</v>
      </c>
      <c r="FD523" s="4">
        <f t="shared" si="348"/>
        <v>0</v>
      </c>
      <c r="FE523" s="4">
        <f t="shared" si="348"/>
        <v>0</v>
      </c>
      <c r="FF523" s="4">
        <f t="shared" si="348"/>
        <v>0</v>
      </c>
      <c r="FG523" s="4">
        <f t="shared" si="348"/>
        <v>0</v>
      </c>
      <c r="FH523" s="4">
        <f t="shared" si="348"/>
        <v>0</v>
      </c>
      <c r="FI523" s="4">
        <f t="shared" si="348"/>
        <v>0</v>
      </c>
      <c r="FJ523" s="4">
        <f t="shared" si="348"/>
        <v>0</v>
      </c>
      <c r="FK523" s="4">
        <f t="shared" si="348"/>
        <v>0</v>
      </c>
      <c r="FL523" s="4">
        <f t="shared" si="348"/>
        <v>0</v>
      </c>
      <c r="FM523" s="4">
        <f t="shared" si="348"/>
        <v>0</v>
      </c>
      <c r="FN523" s="4">
        <f t="shared" si="348"/>
        <v>0</v>
      </c>
      <c r="FO523" s="4">
        <f t="shared" si="348"/>
        <v>0</v>
      </c>
      <c r="FP523" s="4">
        <f t="shared" si="348"/>
        <v>0</v>
      </c>
      <c r="FQ523" s="4">
        <f t="shared" si="348"/>
        <v>0</v>
      </c>
      <c r="FR523" s="4">
        <f t="shared" si="348"/>
        <v>0</v>
      </c>
      <c r="FS523" s="4">
        <f t="shared" ref="FS523:GX523" si="349">FS544</f>
        <v>167742.70000000001</v>
      </c>
      <c r="FT523" s="4">
        <f t="shared" si="349"/>
        <v>167742.70000000001</v>
      </c>
      <c r="FU523" s="4">
        <f t="shared" si="349"/>
        <v>0</v>
      </c>
      <c r="FV523" s="4">
        <f t="shared" si="349"/>
        <v>0</v>
      </c>
      <c r="FW523" s="4">
        <f t="shared" si="349"/>
        <v>32097.77</v>
      </c>
      <c r="FX523" s="4">
        <f t="shared" si="349"/>
        <v>32097.77</v>
      </c>
      <c r="FY523" s="4">
        <f t="shared" si="349"/>
        <v>0</v>
      </c>
      <c r="FZ523" s="4">
        <f t="shared" si="349"/>
        <v>32097.77</v>
      </c>
      <c r="GA523" s="4">
        <f t="shared" si="349"/>
        <v>0</v>
      </c>
      <c r="GB523" s="4">
        <f t="shared" si="349"/>
        <v>0</v>
      </c>
      <c r="GC523" s="4">
        <f t="shared" si="349"/>
        <v>0</v>
      </c>
      <c r="GD523" s="4">
        <f t="shared" si="349"/>
        <v>0</v>
      </c>
      <c r="GE523" s="4">
        <f t="shared" si="349"/>
        <v>0</v>
      </c>
      <c r="GF523" s="4">
        <f t="shared" si="349"/>
        <v>0</v>
      </c>
      <c r="GG523" s="4">
        <f t="shared" si="349"/>
        <v>0</v>
      </c>
      <c r="GH523" s="4">
        <f t="shared" si="349"/>
        <v>0</v>
      </c>
      <c r="GI523" s="4">
        <f t="shared" si="349"/>
        <v>0</v>
      </c>
      <c r="GJ523" s="4">
        <f t="shared" si="349"/>
        <v>0</v>
      </c>
      <c r="GK523" s="4">
        <f t="shared" si="349"/>
        <v>0</v>
      </c>
      <c r="GL523" s="4">
        <f t="shared" si="349"/>
        <v>0</v>
      </c>
      <c r="GM523" s="4">
        <f t="shared" si="349"/>
        <v>0</v>
      </c>
      <c r="GN523" s="4">
        <f t="shared" si="349"/>
        <v>0</v>
      </c>
      <c r="GO523" s="4">
        <f t="shared" si="349"/>
        <v>0</v>
      </c>
      <c r="GP523" s="4">
        <f t="shared" si="349"/>
        <v>0</v>
      </c>
      <c r="GQ523" s="4">
        <f t="shared" si="349"/>
        <v>0</v>
      </c>
      <c r="GR523" s="4">
        <f t="shared" si="349"/>
        <v>0</v>
      </c>
      <c r="GS523" s="4">
        <f t="shared" si="349"/>
        <v>0</v>
      </c>
      <c r="GT523" s="4">
        <f t="shared" si="349"/>
        <v>0</v>
      </c>
      <c r="GU523" s="4">
        <f t="shared" si="349"/>
        <v>0</v>
      </c>
      <c r="GV523" s="4">
        <f t="shared" si="349"/>
        <v>0</v>
      </c>
      <c r="GW523" s="4">
        <f t="shared" si="349"/>
        <v>0</v>
      </c>
      <c r="GX523" s="4">
        <f t="shared" si="349"/>
        <v>0</v>
      </c>
    </row>
    <row r="525" spans="1:255" x14ac:dyDescent="0.2">
      <c r="A525" s="2">
        <v>17</v>
      </c>
      <c r="B525" s="2">
        <v>1</v>
      </c>
      <c r="C525" s="2">
        <f>ROW(SmtRes!A392)</f>
        <v>392</v>
      </c>
      <c r="D525" s="2">
        <f>ROW(EtalonRes!A399)</f>
        <v>399</v>
      </c>
      <c r="E525" s="2" t="s">
        <v>286</v>
      </c>
      <c r="F525" s="2" t="s">
        <v>54</v>
      </c>
      <c r="G525" s="2" t="s">
        <v>55</v>
      </c>
      <c r="H525" s="2" t="s">
        <v>25</v>
      </c>
      <c r="I525" s="2">
        <f>ROUND(ROUND(53/100,4),9)</f>
        <v>0.53</v>
      </c>
      <c r="J525" s="2">
        <v>0</v>
      </c>
      <c r="K525" s="2">
        <f>ROUND(ROUND(53/100,4),9)</f>
        <v>0.53</v>
      </c>
      <c r="L525" s="2"/>
      <c r="M525" s="2"/>
      <c r="N525" s="2"/>
      <c r="O525" s="2">
        <f t="shared" ref="O525:O542" si="350">ROUND(CP525,2)</f>
        <v>587.73</v>
      </c>
      <c r="P525" s="2">
        <f t="shared" ref="P525:P542" si="351">ROUND((ROUND((AC525*AW525*I525),2)*BC525),2)</f>
        <v>45.13</v>
      </c>
      <c r="Q525" s="2">
        <f>(ROUND((ROUND(((((ET525*1.25)*1.1))*AV525*I525),2)*BB525),2)+ROUND((ROUND(((AE525-(((EU525*1.25)*1.1)))*AV525*I525),2)*BS525),2))</f>
        <v>7.85</v>
      </c>
      <c r="R525" s="2">
        <f t="shared" ref="R525:R542" si="352">ROUND((ROUND((AE525*AV525*I525),2)*BS525),2)</f>
        <v>1.1100000000000001</v>
      </c>
      <c r="S525" s="2">
        <f t="shared" ref="S525:S542" si="353">ROUND((ROUND((AF525*AV525*I525),2)*BA525),2)</f>
        <v>534.75</v>
      </c>
      <c r="T525" s="2">
        <f t="shared" ref="T525:T542" si="354">ROUND(CU525*I525,2)</f>
        <v>0</v>
      </c>
      <c r="U525" s="2">
        <f t="shared" ref="U525:U542" si="355">CV525*I525</f>
        <v>41.777616760000001</v>
      </c>
      <c r="V525" s="2">
        <f t="shared" ref="V525:V542" si="356">CW525*I525</f>
        <v>0</v>
      </c>
      <c r="W525" s="2">
        <f t="shared" ref="W525:W542" si="357">ROUND(CX525*I525,2)</f>
        <v>0</v>
      </c>
      <c r="X525" s="2">
        <f t="shared" ref="X525:X542" si="358">ROUND(CY525,2)</f>
        <v>584.09</v>
      </c>
      <c r="Y525" s="2">
        <f t="shared" ref="Y525:Y542" si="359">ROUND(CZ525,2)</f>
        <v>326.87</v>
      </c>
      <c r="Z525" s="2"/>
      <c r="AA525" s="2">
        <v>59209203</v>
      </c>
      <c r="AB525" s="2">
        <f t="shared" ref="AB525:AB542" si="360">ROUND((AC525+AD525+AF525),6)</f>
        <v>1044.6603</v>
      </c>
      <c r="AC525" s="2">
        <f t="shared" ref="AC525:AC542" si="361">ROUND((ES525),6)</f>
        <v>85.16</v>
      </c>
      <c r="AD525" s="2">
        <f>ROUND((((((ET525*1.25)*1.1))-(((EU525*1.25)*1.1)))+AE525),6)</f>
        <v>13.887499999999999</v>
      </c>
      <c r="AE525" s="2">
        <f>ROUND((((EU525*1.25)*1.1)),6)</f>
        <v>1.9662500000000001</v>
      </c>
      <c r="AF525" s="2">
        <f>ROUND((((EV525*1.15)*1.1)),6)</f>
        <v>945.61279999999999</v>
      </c>
      <c r="AG525" s="2">
        <f t="shared" ref="AG525:AG542" si="362">ROUND((AP525),6)</f>
        <v>0</v>
      </c>
      <c r="AH525" s="2">
        <f>(((EW525*1.15)*1.1))</f>
        <v>73.876000000000005</v>
      </c>
      <c r="AI525" s="2">
        <f>(((EX525*1.25)*1.1))</f>
        <v>0</v>
      </c>
      <c r="AJ525" s="2">
        <f t="shared" ref="AJ525:AJ542" si="363">(AS525)</f>
        <v>0</v>
      </c>
      <c r="AK525" s="2">
        <v>842.78</v>
      </c>
      <c r="AL525" s="2">
        <v>85.16</v>
      </c>
      <c r="AM525" s="2">
        <v>10.1</v>
      </c>
      <c r="AN525" s="2">
        <v>1.43</v>
      </c>
      <c r="AO525" s="2">
        <v>747.52</v>
      </c>
      <c r="AP525" s="2">
        <v>0</v>
      </c>
      <c r="AQ525" s="2">
        <v>58.4</v>
      </c>
      <c r="AR525" s="2">
        <v>0</v>
      </c>
      <c r="AS525" s="2">
        <v>0</v>
      </c>
      <c r="AT525" s="2">
        <v>109</v>
      </c>
      <c r="AU525" s="2">
        <v>61</v>
      </c>
      <c r="AV525" s="2">
        <v>1.0669999999999999</v>
      </c>
      <c r="AW525" s="2">
        <v>1</v>
      </c>
      <c r="AX525" s="2"/>
      <c r="AY525" s="2"/>
      <c r="AZ525" s="2">
        <v>1</v>
      </c>
      <c r="BA525" s="2">
        <v>1</v>
      </c>
      <c r="BB525" s="2">
        <v>1</v>
      </c>
      <c r="BC525" s="2">
        <v>1</v>
      </c>
      <c r="BD525" s="2" t="s">
        <v>3</v>
      </c>
      <c r="BE525" s="2" t="s">
        <v>3</v>
      </c>
      <c r="BF525" s="2" t="s">
        <v>3</v>
      </c>
      <c r="BG525" s="2" t="s">
        <v>3</v>
      </c>
      <c r="BH525" s="2">
        <v>0</v>
      </c>
      <c r="BI525" s="2">
        <v>1</v>
      </c>
      <c r="BJ525" s="2" t="s">
        <v>56</v>
      </c>
      <c r="BK525" s="2"/>
      <c r="BL525" s="2"/>
      <c r="BM525" s="2">
        <v>21</v>
      </c>
      <c r="BN525" s="2">
        <v>58807811</v>
      </c>
      <c r="BO525" s="2" t="s">
        <v>54</v>
      </c>
      <c r="BP525" s="2">
        <v>1</v>
      </c>
      <c r="BQ525" s="2">
        <v>30</v>
      </c>
      <c r="BR525" s="2">
        <v>0</v>
      </c>
      <c r="BS525" s="2">
        <v>1</v>
      </c>
      <c r="BT525" s="2">
        <v>1</v>
      </c>
      <c r="BU525" s="2">
        <v>1</v>
      </c>
      <c r="BV525" s="2">
        <v>1</v>
      </c>
      <c r="BW525" s="2">
        <v>1</v>
      </c>
      <c r="BX525" s="2">
        <v>1</v>
      </c>
      <c r="BY525" s="2" t="s">
        <v>3</v>
      </c>
      <c r="BZ525" s="2">
        <v>109</v>
      </c>
      <c r="CA525" s="2">
        <v>61</v>
      </c>
      <c r="CB525" s="2" t="s">
        <v>3</v>
      </c>
      <c r="CC525" s="2"/>
      <c r="CD525" s="2"/>
      <c r="CE525" s="2">
        <v>30</v>
      </c>
      <c r="CF525" s="2">
        <v>0</v>
      </c>
      <c r="CG525" s="2">
        <v>0</v>
      </c>
      <c r="CH525" s="2"/>
      <c r="CI525" s="2"/>
      <c r="CJ525" s="2"/>
      <c r="CK525" s="2"/>
      <c r="CL525" s="2"/>
      <c r="CM525" s="2">
        <v>0</v>
      </c>
      <c r="CN525" s="2" t="s">
        <v>865</v>
      </c>
      <c r="CO525" s="2">
        <v>0</v>
      </c>
      <c r="CP525" s="2">
        <f t="shared" ref="CP525:CP542" si="364">(P525+Q525+S525)</f>
        <v>587.73</v>
      </c>
      <c r="CQ525" s="2">
        <f t="shared" ref="CQ525:CQ542" si="365">ROUND((ROUND((AC525*AW525*1),2)*BC525),2)</f>
        <v>85.16</v>
      </c>
      <c r="CR525" s="2">
        <f>(ROUND((ROUND(((((ET525*1.25)*1.1))*AV525*1),2)*BB525),2)+ROUND((ROUND(((AE525-(((EU525*1.25)*1.1)))*AV525*1),2)*BS525),2))</f>
        <v>14.82</v>
      </c>
      <c r="CS525" s="2">
        <f t="shared" ref="CS525:CS542" si="366">ROUND((ROUND((AE525*AV525*1),2)*BS525),2)</f>
        <v>2.1</v>
      </c>
      <c r="CT525" s="2">
        <f t="shared" ref="CT525:CT542" si="367">ROUND((ROUND((AF525*AV525*1),2)*BA525),2)</f>
        <v>1008.97</v>
      </c>
      <c r="CU525" s="2">
        <f t="shared" ref="CU525:CU542" si="368">AG525</f>
        <v>0</v>
      </c>
      <c r="CV525" s="2">
        <f t="shared" ref="CV525:CV542" si="369">(AH525*AV525)</f>
        <v>78.825692000000004</v>
      </c>
      <c r="CW525" s="2">
        <f t="shared" ref="CW525:CW542" si="370">AI525</f>
        <v>0</v>
      </c>
      <c r="CX525" s="2">
        <f t="shared" ref="CX525:CX542" si="371">AJ525</f>
        <v>0</v>
      </c>
      <c r="CY525" s="2">
        <f t="shared" ref="CY525:CY542" si="372">(((S525+R525)*AT525)/100)</f>
        <v>584.0874</v>
      </c>
      <c r="CZ525" s="2">
        <f t="shared" ref="CZ525:CZ542" si="373">(((S525+R525)*AU525)/100)</f>
        <v>326.87459999999999</v>
      </c>
      <c r="DA525" s="2"/>
      <c r="DB525" s="2">
        <v>89</v>
      </c>
      <c r="DC525" s="2" t="s">
        <v>3</v>
      </c>
      <c r="DD525" s="2" t="s">
        <v>3</v>
      </c>
      <c r="DE525" s="2" t="s">
        <v>27</v>
      </c>
      <c r="DF525" s="2" t="s">
        <v>27</v>
      </c>
      <c r="DG525" s="2" t="s">
        <v>28</v>
      </c>
      <c r="DH525" s="2" t="s">
        <v>3</v>
      </c>
      <c r="DI525" s="2" t="s">
        <v>28</v>
      </c>
      <c r="DJ525" s="2" t="s">
        <v>27</v>
      </c>
      <c r="DK525" s="2" t="s">
        <v>3</v>
      </c>
      <c r="DL525" s="2" t="s">
        <v>3</v>
      </c>
      <c r="DM525" s="2" t="s">
        <v>3</v>
      </c>
      <c r="DN525" s="2">
        <v>0</v>
      </c>
      <c r="DO525" s="2">
        <v>0</v>
      </c>
      <c r="DP525" s="2">
        <v>1</v>
      </c>
      <c r="DQ525" s="2">
        <v>1</v>
      </c>
      <c r="DR525" s="2"/>
      <c r="DS525" s="2"/>
      <c r="DT525" s="2"/>
      <c r="DU525" s="2">
        <v>1003</v>
      </c>
      <c r="DV525" s="2" t="s">
        <v>25</v>
      </c>
      <c r="DW525" s="2" t="s">
        <v>25</v>
      </c>
      <c r="DX525" s="2">
        <v>100</v>
      </c>
      <c r="DY525" s="2"/>
      <c r="DZ525" s="2" t="s">
        <v>3</v>
      </c>
      <c r="EA525" s="2" t="s">
        <v>3</v>
      </c>
      <c r="EB525" s="2" t="s">
        <v>3</v>
      </c>
      <c r="EC525" s="2" t="s">
        <v>3</v>
      </c>
      <c r="ED525" s="2"/>
      <c r="EE525" s="2">
        <v>58807897</v>
      </c>
      <c r="EF525" s="2">
        <v>30</v>
      </c>
      <c r="EG525" s="2" t="s">
        <v>29</v>
      </c>
      <c r="EH525" s="2">
        <v>0</v>
      </c>
      <c r="EI525" s="2" t="s">
        <v>3</v>
      </c>
      <c r="EJ525" s="2">
        <v>1</v>
      </c>
      <c r="EK525" s="2">
        <v>21</v>
      </c>
      <c r="EL525" s="2" t="s">
        <v>30</v>
      </c>
      <c r="EM525" s="2" t="s">
        <v>31</v>
      </c>
      <c r="EN525" s="2"/>
      <c r="EO525" s="2" t="s">
        <v>32</v>
      </c>
      <c r="EP525" s="2"/>
      <c r="EQ525" s="2">
        <v>0</v>
      </c>
      <c r="ER525" s="2">
        <v>842.78</v>
      </c>
      <c r="ES525" s="2">
        <v>85.16</v>
      </c>
      <c r="ET525" s="2">
        <v>10.1</v>
      </c>
      <c r="EU525" s="2">
        <v>1.43</v>
      </c>
      <c r="EV525" s="2">
        <v>747.52</v>
      </c>
      <c r="EW525" s="2">
        <v>58.4</v>
      </c>
      <c r="EX525" s="2">
        <v>0</v>
      </c>
      <c r="EY525" s="2">
        <v>0</v>
      </c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>
        <v>0</v>
      </c>
      <c r="FR525" s="2">
        <v>0</v>
      </c>
      <c r="FS525" s="2">
        <v>0</v>
      </c>
      <c r="FT525" s="2"/>
      <c r="FU525" s="2"/>
      <c r="FV525" s="2"/>
      <c r="FW525" s="2"/>
      <c r="FX525" s="2">
        <v>109</v>
      </c>
      <c r="FY525" s="2">
        <v>61</v>
      </c>
      <c r="FZ525" s="2"/>
      <c r="GA525" s="2" t="s">
        <v>3</v>
      </c>
      <c r="GB525" s="2"/>
      <c r="GC525" s="2"/>
      <c r="GD525" s="2">
        <v>1</v>
      </c>
      <c r="GE525" s="2"/>
      <c r="GF525" s="2">
        <v>428623321</v>
      </c>
      <c r="GG525" s="2">
        <v>2</v>
      </c>
      <c r="GH525" s="2">
        <v>1</v>
      </c>
      <c r="GI525" s="2">
        <v>2</v>
      </c>
      <c r="GJ525" s="2">
        <v>0</v>
      </c>
      <c r="GK525" s="2">
        <v>0</v>
      </c>
      <c r="GL525" s="2">
        <f t="shared" ref="GL525:GL542" si="374">ROUND(IF(AND(BH525=3,BI525=3,FS525&lt;&gt;0),P525,0),2)</f>
        <v>0</v>
      </c>
      <c r="GM525" s="2">
        <f t="shared" ref="GM525:GM542" si="375">ROUND(O525+X525+Y525,2)+GX525</f>
        <v>1498.69</v>
      </c>
      <c r="GN525" s="2">
        <f t="shared" ref="GN525:GN542" si="376">IF(OR(BI525=0,BI525=1),GM525-GX525,0)</f>
        <v>1498.69</v>
      </c>
      <c r="GO525" s="2">
        <f t="shared" ref="GO525:GO542" si="377">IF(BI525=2,GM525-GX525,0)</f>
        <v>0</v>
      </c>
      <c r="GP525" s="2">
        <f t="shared" ref="GP525:GP542" si="378">IF(BI525=4,GM525-GX525,0)</f>
        <v>0</v>
      </c>
      <c r="GQ525" s="2"/>
      <c r="GR525" s="2">
        <v>0</v>
      </c>
      <c r="GS525" s="2">
        <v>3</v>
      </c>
      <c r="GT525" s="2">
        <v>0</v>
      </c>
      <c r="GU525" s="2" t="s">
        <v>3</v>
      </c>
      <c r="GV525" s="2">
        <f t="shared" ref="GV525:GV542" si="379">ROUND((GT525),6)</f>
        <v>0</v>
      </c>
      <c r="GW525" s="2">
        <v>1</v>
      </c>
      <c r="GX525" s="2">
        <f t="shared" ref="GX525:GX542" si="380">ROUND(HC525*I525,2)</f>
        <v>0</v>
      </c>
      <c r="GY525" s="2"/>
      <c r="GZ525" s="2"/>
      <c r="HA525" s="2">
        <v>0</v>
      </c>
      <c r="HB525" s="2">
        <v>0</v>
      </c>
      <c r="HC525" s="2">
        <f t="shared" ref="HC525:HC542" si="381">GV525*GW525</f>
        <v>0</v>
      </c>
      <c r="HD525" s="2"/>
      <c r="HE525" s="2" t="s">
        <v>3</v>
      </c>
      <c r="HF525" s="2" t="s">
        <v>3</v>
      </c>
      <c r="HG525" s="2"/>
      <c r="HH525" s="2"/>
      <c r="HI525" s="2"/>
      <c r="HJ525" s="2"/>
      <c r="HK525" s="2"/>
      <c r="HL525" s="2"/>
      <c r="HM525" s="2" t="s">
        <v>3</v>
      </c>
      <c r="HN525" s="2" t="s">
        <v>3</v>
      </c>
      <c r="HO525" s="2" t="s">
        <v>3</v>
      </c>
      <c r="HP525" s="2" t="s">
        <v>3</v>
      </c>
      <c r="HQ525" s="2" t="s">
        <v>3</v>
      </c>
      <c r="HR525" s="2"/>
      <c r="HS525" s="2">
        <v>0</v>
      </c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>
        <v>0</v>
      </c>
      <c r="IL525" s="2"/>
      <c r="IM525" s="2"/>
      <c r="IN525" s="2"/>
      <c r="IO525" s="2"/>
      <c r="IP525" s="2"/>
      <c r="IQ525" s="2"/>
      <c r="IR525" s="2"/>
      <c r="IS525" s="2"/>
      <c r="IT525" s="2"/>
      <c r="IU525" s="2"/>
    </row>
    <row r="526" spans="1:255" x14ac:dyDescent="0.2">
      <c r="A526">
        <v>17</v>
      </c>
      <c r="B526">
        <v>1</v>
      </c>
      <c r="C526">
        <f>ROW(SmtRes!A400)</f>
        <v>400</v>
      </c>
      <c r="D526">
        <f>ROW(EtalonRes!A408)</f>
        <v>408</v>
      </c>
      <c r="E526" t="s">
        <v>286</v>
      </c>
      <c r="F526" t="s">
        <v>54</v>
      </c>
      <c r="G526" t="s">
        <v>55</v>
      </c>
      <c r="H526" t="s">
        <v>25</v>
      </c>
      <c r="I526">
        <f>ROUND(ROUND(53/100,4),9)</f>
        <v>0.53</v>
      </c>
      <c r="J526">
        <v>0</v>
      </c>
      <c r="K526">
        <f>ROUND(ROUND(53/100,4),9)</f>
        <v>0.53</v>
      </c>
      <c r="O526">
        <f t="shared" si="350"/>
        <v>30265.94</v>
      </c>
      <c r="P526">
        <f t="shared" si="351"/>
        <v>735.62</v>
      </c>
      <c r="Q526">
        <f>(ROUND((ROUND(((((ET526*1.25)*1.1))*AV526*I526),2)*BB526),2)+ROUND((ROUND(((AE526-(((EU526*1.25)*1.1)))*AV526*I526),2)*BS526),2))</f>
        <v>124.42</v>
      </c>
      <c r="R526">
        <f t="shared" si="352"/>
        <v>61.04</v>
      </c>
      <c r="S526">
        <f t="shared" si="353"/>
        <v>29405.9</v>
      </c>
      <c r="T526">
        <f t="shared" si="354"/>
        <v>0</v>
      </c>
      <c r="U526">
        <f t="shared" si="355"/>
        <v>41.777616760000001</v>
      </c>
      <c r="V526">
        <f t="shared" si="356"/>
        <v>0</v>
      </c>
      <c r="W526">
        <f t="shared" si="357"/>
        <v>0</v>
      </c>
      <c r="X526">
        <f t="shared" si="358"/>
        <v>32118.959999999999</v>
      </c>
      <c r="Y526">
        <f t="shared" si="359"/>
        <v>17974.830000000002</v>
      </c>
      <c r="AA526">
        <v>59209200</v>
      </c>
      <c r="AB526">
        <f t="shared" si="360"/>
        <v>1044.6603</v>
      </c>
      <c r="AC526">
        <f t="shared" si="361"/>
        <v>85.16</v>
      </c>
      <c r="AD526">
        <f>ROUND((((((ET526*1.25)*1.1))-(((EU526*1.25)*1.1)))+AE526),6)</f>
        <v>13.887499999999999</v>
      </c>
      <c r="AE526">
        <f>ROUND((((EU526*1.25)*1.1)),6)</f>
        <v>1.9662500000000001</v>
      </c>
      <c r="AF526">
        <f>ROUND((((EV526*1.15)*1.1)),6)</f>
        <v>945.61279999999999</v>
      </c>
      <c r="AG526">
        <f t="shared" si="362"/>
        <v>0</v>
      </c>
      <c r="AH526">
        <f>(((EW526*1.15)*1.1))</f>
        <v>73.876000000000005</v>
      </c>
      <c r="AI526">
        <f>(((EX526*1.25)*1.1))</f>
        <v>0</v>
      </c>
      <c r="AJ526">
        <f t="shared" si="363"/>
        <v>0</v>
      </c>
      <c r="AK526">
        <v>842.78</v>
      </c>
      <c r="AL526">
        <v>85.16</v>
      </c>
      <c r="AM526">
        <v>10.1</v>
      </c>
      <c r="AN526">
        <v>1.43</v>
      </c>
      <c r="AO526">
        <v>747.52</v>
      </c>
      <c r="AP526">
        <v>0</v>
      </c>
      <c r="AQ526">
        <v>58.4</v>
      </c>
      <c r="AR526">
        <v>0</v>
      </c>
      <c r="AS526">
        <v>0</v>
      </c>
      <c r="AT526">
        <v>109</v>
      </c>
      <c r="AU526">
        <v>61</v>
      </c>
      <c r="AV526">
        <v>1.0669999999999999</v>
      </c>
      <c r="AW526">
        <v>1</v>
      </c>
      <c r="AZ526">
        <v>1</v>
      </c>
      <c r="BA526">
        <v>54.99</v>
      </c>
      <c r="BB526">
        <v>15.85</v>
      </c>
      <c r="BC526">
        <v>16.3</v>
      </c>
      <c r="BD526" t="s">
        <v>3</v>
      </c>
      <c r="BE526" t="s">
        <v>3</v>
      </c>
      <c r="BF526" t="s">
        <v>3</v>
      </c>
      <c r="BG526" t="s">
        <v>3</v>
      </c>
      <c r="BH526">
        <v>0</v>
      </c>
      <c r="BI526">
        <v>1</v>
      </c>
      <c r="BJ526" t="s">
        <v>56</v>
      </c>
      <c r="BM526">
        <v>21</v>
      </c>
      <c r="BN526">
        <v>58807811</v>
      </c>
      <c r="BO526" t="s">
        <v>54</v>
      </c>
      <c r="BP526">
        <v>1</v>
      </c>
      <c r="BQ526">
        <v>30</v>
      </c>
      <c r="BR526">
        <v>0</v>
      </c>
      <c r="BS526">
        <v>54.99</v>
      </c>
      <c r="BT526">
        <v>1</v>
      </c>
      <c r="BU526">
        <v>1</v>
      </c>
      <c r="BV526">
        <v>1</v>
      </c>
      <c r="BW526">
        <v>1</v>
      </c>
      <c r="BX526">
        <v>1</v>
      </c>
      <c r="BY526" t="s">
        <v>3</v>
      </c>
      <c r="BZ526">
        <v>109</v>
      </c>
      <c r="CA526">
        <v>61</v>
      </c>
      <c r="CB526" t="s">
        <v>3</v>
      </c>
      <c r="CE526">
        <v>30</v>
      </c>
      <c r="CF526">
        <v>0</v>
      </c>
      <c r="CG526">
        <v>0</v>
      </c>
      <c r="CM526">
        <v>0</v>
      </c>
      <c r="CN526" t="s">
        <v>865</v>
      </c>
      <c r="CO526">
        <v>0</v>
      </c>
      <c r="CP526">
        <f t="shared" si="364"/>
        <v>30265.940000000002</v>
      </c>
      <c r="CQ526">
        <f t="shared" si="365"/>
        <v>1388.11</v>
      </c>
      <c r="CR526">
        <f>(ROUND((ROUND(((((ET526*1.25)*1.1))*AV526*1),2)*BB526),2)+ROUND((ROUND(((AE526-(((EU526*1.25)*1.1)))*AV526*1),2)*BS526),2))</f>
        <v>234.9</v>
      </c>
      <c r="CS526">
        <f t="shared" si="366"/>
        <v>115.48</v>
      </c>
      <c r="CT526">
        <f t="shared" si="367"/>
        <v>55483.26</v>
      </c>
      <c r="CU526">
        <f t="shared" si="368"/>
        <v>0</v>
      </c>
      <c r="CV526">
        <f t="shared" si="369"/>
        <v>78.825692000000004</v>
      </c>
      <c r="CW526">
        <f t="shared" si="370"/>
        <v>0</v>
      </c>
      <c r="CX526">
        <f t="shared" si="371"/>
        <v>0</v>
      </c>
      <c r="CY526">
        <f t="shared" si="372"/>
        <v>32118.964600000003</v>
      </c>
      <c r="CZ526">
        <f t="shared" si="373"/>
        <v>17974.8334</v>
      </c>
      <c r="DB526">
        <v>91</v>
      </c>
      <c r="DC526" t="s">
        <v>3</v>
      </c>
      <c r="DD526" t="s">
        <v>3</v>
      </c>
      <c r="DE526" t="s">
        <v>27</v>
      </c>
      <c r="DF526" t="s">
        <v>27</v>
      </c>
      <c r="DG526" t="s">
        <v>28</v>
      </c>
      <c r="DH526" t="s">
        <v>3</v>
      </c>
      <c r="DI526" t="s">
        <v>28</v>
      </c>
      <c r="DJ526" t="s">
        <v>27</v>
      </c>
      <c r="DK526" t="s">
        <v>3</v>
      </c>
      <c r="DL526" t="s">
        <v>3</v>
      </c>
      <c r="DM526" t="s">
        <v>3</v>
      </c>
      <c r="DN526">
        <v>0</v>
      </c>
      <c r="DO526">
        <v>0</v>
      </c>
      <c r="DP526">
        <v>1</v>
      </c>
      <c r="DQ526">
        <v>1</v>
      </c>
      <c r="DU526">
        <v>1003</v>
      </c>
      <c r="DV526" t="s">
        <v>25</v>
      </c>
      <c r="DW526" t="s">
        <v>25</v>
      </c>
      <c r="DX526">
        <v>100</v>
      </c>
      <c r="DZ526" t="s">
        <v>3</v>
      </c>
      <c r="EA526" t="s">
        <v>3</v>
      </c>
      <c r="EB526" t="s">
        <v>3</v>
      </c>
      <c r="EC526" t="s">
        <v>3</v>
      </c>
      <c r="EE526">
        <v>58807897</v>
      </c>
      <c r="EF526">
        <v>30</v>
      </c>
      <c r="EG526" t="s">
        <v>29</v>
      </c>
      <c r="EH526">
        <v>0</v>
      </c>
      <c r="EI526" t="s">
        <v>3</v>
      </c>
      <c r="EJ526">
        <v>1</v>
      </c>
      <c r="EK526">
        <v>21</v>
      </c>
      <c r="EL526" t="s">
        <v>30</v>
      </c>
      <c r="EM526" t="s">
        <v>31</v>
      </c>
      <c r="EO526" t="s">
        <v>32</v>
      </c>
      <c r="EQ526">
        <v>0</v>
      </c>
      <c r="ER526">
        <v>842.78</v>
      </c>
      <c r="ES526">
        <v>85.16</v>
      </c>
      <c r="ET526">
        <v>10.1</v>
      </c>
      <c r="EU526">
        <v>1.43</v>
      </c>
      <c r="EV526">
        <v>747.52</v>
      </c>
      <c r="EW526">
        <v>58.4</v>
      </c>
      <c r="EX526">
        <v>0</v>
      </c>
      <c r="EY526">
        <v>0</v>
      </c>
      <c r="FQ526">
        <v>0</v>
      </c>
      <c r="FR526">
        <v>0</v>
      </c>
      <c r="FS526">
        <v>0</v>
      </c>
      <c r="FX526">
        <v>109</v>
      </c>
      <c r="FY526">
        <v>61</v>
      </c>
      <c r="GA526" t="s">
        <v>3</v>
      </c>
      <c r="GD526">
        <v>1</v>
      </c>
      <c r="GF526">
        <v>428623321</v>
      </c>
      <c r="GG526">
        <v>2</v>
      </c>
      <c r="GH526">
        <v>1</v>
      </c>
      <c r="GI526">
        <v>2</v>
      </c>
      <c r="GJ526">
        <v>0</v>
      </c>
      <c r="GK526">
        <v>0</v>
      </c>
      <c r="GL526">
        <f t="shared" si="374"/>
        <v>0</v>
      </c>
      <c r="GM526">
        <f t="shared" si="375"/>
        <v>80359.73</v>
      </c>
      <c r="GN526">
        <f t="shared" si="376"/>
        <v>80359.73</v>
      </c>
      <c r="GO526">
        <f t="shared" si="377"/>
        <v>0</v>
      </c>
      <c r="GP526">
        <f t="shared" si="378"/>
        <v>0</v>
      </c>
      <c r="GR526">
        <v>0</v>
      </c>
      <c r="GS526">
        <v>3</v>
      </c>
      <c r="GT526">
        <v>0</v>
      </c>
      <c r="GU526" t="s">
        <v>3</v>
      </c>
      <c r="GV526">
        <f t="shared" si="379"/>
        <v>0</v>
      </c>
      <c r="GW526">
        <v>1</v>
      </c>
      <c r="GX526">
        <f t="shared" si="380"/>
        <v>0</v>
      </c>
      <c r="HA526">
        <v>0</v>
      </c>
      <c r="HB526">
        <v>0</v>
      </c>
      <c r="HC526">
        <f t="shared" si="381"/>
        <v>0</v>
      </c>
      <c r="HE526" t="s">
        <v>3</v>
      </c>
      <c r="HF526" t="s">
        <v>3</v>
      </c>
      <c r="HM526" t="s">
        <v>3</v>
      </c>
      <c r="HN526" t="s">
        <v>3</v>
      </c>
      <c r="HO526" t="s">
        <v>3</v>
      </c>
      <c r="HP526" t="s">
        <v>3</v>
      </c>
      <c r="HQ526" t="s">
        <v>3</v>
      </c>
      <c r="HS526">
        <v>0</v>
      </c>
      <c r="IK526">
        <v>0</v>
      </c>
    </row>
    <row r="527" spans="1:255" x14ac:dyDescent="0.2">
      <c r="A527" s="2">
        <v>18</v>
      </c>
      <c r="B527" s="2">
        <v>1</v>
      </c>
      <c r="C527" s="2">
        <v>390</v>
      </c>
      <c r="D527" s="2"/>
      <c r="E527" s="2" t="s">
        <v>287</v>
      </c>
      <c r="F527" s="2" t="s">
        <v>58</v>
      </c>
      <c r="G527" s="2" t="s">
        <v>59</v>
      </c>
      <c r="H527" s="2" t="s">
        <v>36</v>
      </c>
      <c r="I527" s="2">
        <f>I525*J527</f>
        <v>53</v>
      </c>
      <c r="J527" s="2">
        <v>100</v>
      </c>
      <c r="K527" s="2">
        <v>100</v>
      </c>
      <c r="L527" s="2"/>
      <c r="M527" s="2"/>
      <c r="N527" s="2"/>
      <c r="O527" s="2">
        <f t="shared" si="350"/>
        <v>6529.6</v>
      </c>
      <c r="P527" s="2">
        <f t="shared" si="351"/>
        <v>6529.6</v>
      </c>
      <c r="Q527" s="2">
        <f>(ROUND((ROUND(((ET527)*AV527*I527),2)*BB527),2)+ROUND((ROUND(((AE527-(EU527))*AV527*I527),2)*BS527),2))</f>
        <v>0</v>
      </c>
      <c r="R527" s="2">
        <f t="shared" si="352"/>
        <v>0</v>
      </c>
      <c r="S527" s="2">
        <f t="shared" si="353"/>
        <v>0</v>
      </c>
      <c r="T527" s="2">
        <f t="shared" si="354"/>
        <v>0</v>
      </c>
      <c r="U527" s="2">
        <f t="shared" si="355"/>
        <v>0</v>
      </c>
      <c r="V527" s="2">
        <f t="shared" si="356"/>
        <v>0</v>
      </c>
      <c r="W527" s="2">
        <f t="shared" si="357"/>
        <v>0</v>
      </c>
      <c r="X527" s="2">
        <f t="shared" si="358"/>
        <v>0</v>
      </c>
      <c r="Y527" s="2">
        <f t="shared" si="359"/>
        <v>0</v>
      </c>
      <c r="Z527" s="2"/>
      <c r="AA527" s="2">
        <v>59209203</v>
      </c>
      <c r="AB527" s="2">
        <f t="shared" si="360"/>
        <v>123.2</v>
      </c>
      <c r="AC527" s="2">
        <f t="shared" si="361"/>
        <v>123.2</v>
      </c>
      <c r="AD527" s="2">
        <f>ROUND((((ET527)-(EU527))+AE527),6)</f>
        <v>0</v>
      </c>
      <c r="AE527" s="2">
        <f t="shared" ref="AE527:AF530" si="382">ROUND((EU527),6)</f>
        <v>0</v>
      </c>
      <c r="AF527" s="2">
        <f t="shared" si="382"/>
        <v>0</v>
      </c>
      <c r="AG527" s="2">
        <f t="shared" si="362"/>
        <v>0</v>
      </c>
      <c r="AH527" s="2">
        <f t="shared" ref="AH527:AI530" si="383">(EW527)</f>
        <v>0</v>
      </c>
      <c r="AI527" s="2">
        <f t="shared" si="383"/>
        <v>0</v>
      </c>
      <c r="AJ527" s="2">
        <f t="shared" si="363"/>
        <v>0</v>
      </c>
      <c r="AK527" s="2">
        <v>123.2</v>
      </c>
      <c r="AL527" s="2">
        <v>123.2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109</v>
      </c>
      <c r="AU527" s="2">
        <v>61</v>
      </c>
      <c r="AV527" s="2">
        <v>1</v>
      </c>
      <c r="AW527" s="2">
        <v>1</v>
      </c>
      <c r="AX527" s="2"/>
      <c r="AY527" s="2"/>
      <c r="AZ527" s="2">
        <v>1</v>
      </c>
      <c r="BA527" s="2">
        <v>1</v>
      </c>
      <c r="BB527" s="2">
        <v>1</v>
      </c>
      <c r="BC527" s="2">
        <v>1</v>
      </c>
      <c r="BD527" s="2" t="s">
        <v>3</v>
      </c>
      <c r="BE527" s="2" t="s">
        <v>3</v>
      </c>
      <c r="BF527" s="2" t="s">
        <v>3</v>
      </c>
      <c r="BG527" s="2" t="s">
        <v>3</v>
      </c>
      <c r="BH527" s="2">
        <v>3</v>
      </c>
      <c r="BI527" s="2">
        <v>1</v>
      </c>
      <c r="BJ527" s="2" t="s">
        <v>60</v>
      </c>
      <c r="BK527" s="2"/>
      <c r="BL527" s="2"/>
      <c r="BM527" s="2">
        <v>21</v>
      </c>
      <c r="BN527" s="2">
        <v>58807811</v>
      </c>
      <c r="BO527" s="2" t="s">
        <v>3</v>
      </c>
      <c r="BP527" s="2">
        <v>0</v>
      </c>
      <c r="BQ527" s="2">
        <v>30</v>
      </c>
      <c r="BR527" s="2">
        <v>0</v>
      </c>
      <c r="BS527" s="2">
        <v>1</v>
      </c>
      <c r="BT527" s="2">
        <v>1</v>
      </c>
      <c r="BU527" s="2">
        <v>1</v>
      </c>
      <c r="BV527" s="2">
        <v>1</v>
      </c>
      <c r="BW527" s="2">
        <v>1</v>
      </c>
      <c r="BX527" s="2">
        <v>1</v>
      </c>
      <c r="BY527" s="2" t="s">
        <v>3</v>
      </c>
      <c r="BZ527" s="2">
        <v>109</v>
      </c>
      <c r="CA527" s="2">
        <v>61</v>
      </c>
      <c r="CB527" s="2" t="s">
        <v>3</v>
      </c>
      <c r="CC527" s="2"/>
      <c r="CD527" s="2"/>
      <c r="CE527" s="2">
        <v>30</v>
      </c>
      <c r="CF527" s="2">
        <v>0</v>
      </c>
      <c r="CG527" s="2">
        <v>0</v>
      </c>
      <c r="CH527" s="2"/>
      <c r="CI527" s="2"/>
      <c r="CJ527" s="2"/>
      <c r="CK527" s="2"/>
      <c r="CL527" s="2"/>
      <c r="CM527" s="2">
        <v>0</v>
      </c>
      <c r="CN527" s="2" t="s">
        <v>3</v>
      </c>
      <c r="CO527" s="2">
        <v>0</v>
      </c>
      <c r="CP527" s="2">
        <f t="shared" si="364"/>
        <v>6529.6</v>
      </c>
      <c r="CQ527" s="2">
        <f t="shared" si="365"/>
        <v>123.2</v>
      </c>
      <c r="CR527" s="2">
        <f>(ROUND((ROUND(((ET527)*AV527*1),2)*BB527),2)+ROUND((ROUND(((AE527-(EU527))*AV527*1),2)*BS527),2))</f>
        <v>0</v>
      </c>
      <c r="CS527" s="2">
        <f t="shared" si="366"/>
        <v>0</v>
      </c>
      <c r="CT527" s="2">
        <f t="shared" si="367"/>
        <v>0</v>
      </c>
      <c r="CU527" s="2">
        <f t="shared" si="368"/>
        <v>0</v>
      </c>
      <c r="CV527" s="2">
        <f t="shared" si="369"/>
        <v>0</v>
      </c>
      <c r="CW527" s="2">
        <f t="shared" si="370"/>
        <v>0</v>
      </c>
      <c r="CX527" s="2">
        <f t="shared" si="371"/>
        <v>0</v>
      </c>
      <c r="CY527" s="2">
        <f t="shared" si="372"/>
        <v>0</v>
      </c>
      <c r="CZ527" s="2">
        <f t="shared" si="373"/>
        <v>0</v>
      </c>
      <c r="DA527" s="2"/>
      <c r="DB527" s="2"/>
      <c r="DC527" s="2" t="s">
        <v>3</v>
      </c>
      <c r="DD527" s="2" t="s">
        <v>3</v>
      </c>
      <c r="DE527" s="2" t="s">
        <v>3</v>
      </c>
      <c r="DF527" s="2" t="s">
        <v>3</v>
      </c>
      <c r="DG527" s="2" t="s">
        <v>3</v>
      </c>
      <c r="DH527" s="2" t="s">
        <v>3</v>
      </c>
      <c r="DI527" s="2" t="s">
        <v>3</v>
      </c>
      <c r="DJ527" s="2" t="s">
        <v>3</v>
      </c>
      <c r="DK527" s="2" t="s">
        <v>3</v>
      </c>
      <c r="DL527" s="2" t="s">
        <v>3</v>
      </c>
      <c r="DM527" s="2" t="s">
        <v>3</v>
      </c>
      <c r="DN527" s="2">
        <v>0</v>
      </c>
      <c r="DO527" s="2">
        <v>0</v>
      </c>
      <c r="DP527" s="2">
        <v>1</v>
      </c>
      <c r="DQ527" s="2">
        <v>1</v>
      </c>
      <c r="DR527" s="2"/>
      <c r="DS527" s="2"/>
      <c r="DT527" s="2"/>
      <c r="DU527" s="2">
        <v>1003</v>
      </c>
      <c r="DV527" s="2" t="s">
        <v>36</v>
      </c>
      <c r="DW527" s="2" t="s">
        <v>36</v>
      </c>
      <c r="DX527" s="2">
        <v>1</v>
      </c>
      <c r="DY527" s="2"/>
      <c r="DZ527" s="2" t="s">
        <v>3</v>
      </c>
      <c r="EA527" s="2" t="s">
        <v>3</v>
      </c>
      <c r="EB527" s="2" t="s">
        <v>3</v>
      </c>
      <c r="EC527" s="2" t="s">
        <v>3</v>
      </c>
      <c r="ED527" s="2"/>
      <c r="EE527" s="2">
        <v>58807897</v>
      </c>
      <c r="EF527" s="2">
        <v>30</v>
      </c>
      <c r="EG527" s="2" t="s">
        <v>29</v>
      </c>
      <c r="EH527" s="2">
        <v>0</v>
      </c>
      <c r="EI527" s="2" t="s">
        <v>3</v>
      </c>
      <c r="EJ527" s="2">
        <v>1</v>
      </c>
      <c r="EK527" s="2">
        <v>21</v>
      </c>
      <c r="EL527" s="2" t="s">
        <v>30</v>
      </c>
      <c r="EM527" s="2" t="s">
        <v>31</v>
      </c>
      <c r="EN527" s="2"/>
      <c r="EO527" s="2" t="s">
        <v>3</v>
      </c>
      <c r="EP527" s="2"/>
      <c r="EQ527" s="2">
        <v>0</v>
      </c>
      <c r="ER527" s="2">
        <v>123.2</v>
      </c>
      <c r="ES527" s="2">
        <v>123.2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>
        <v>0</v>
      </c>
      <c r="FR527" s="2">
        <v>0</v>
      </c>
      <c r="FS527" s="2">
        <v>0</v>
      </c>
      <c r="FT527" s="2"/>
      <c r="FU527" s="2"/>
      <c r="FV527" s="2"/>
      <c r="FW527" s="2"/>
      <c r="FX527" s="2">
        <v>109</v>
      </c>
      <c r="FY527" s="2">
        <v>61</v>
      </c>
      <c r="FZ527" s="2"/>
      <c r="GA527" s="2" t="s">
        <v>3</v>
      </c>
      <c r="GB527" s="2"/>
      <c r="GC527" s="2"/>
      <c r="GD527" s="2">
        <v>1</v>
      </c>
      <c r="GE527" s="2"/>
      <c r="GF527" s="2">
        <v>-1698903675</v>
      </c>
      <c r="GG527" s="2">
        <v>2</v>
      </c>
      <c r="GH527" s="2">
        <v>1</v>
      </c>
      <c r="GI527" s="2">
        <v>-2</v>
      </c>
      <c r="GJ527" s="2">
        <v>0</v>
      </c>
      <c r="GK527" s="2">
        <v>0</v>
      </c>
      <c r="GL527" s="2">
        <f t="shared" si="374"/>
        <v>0</v>
      </c>
      <c r="GM527" s="2">
        <f t="shared" si="375"/>
        <v>6529.6</v>
      </c>
      <c r="GN527" s="2">
        <f t="shared" si="376"/>
        <v>6529.6</v>
      </c>
      <c r="GO527" s="2">
        <f t="shared" si="377"/>
        <v>0</v>
      </c>
      <c r="GP527" s="2">
        <f t="shared" si="378"/>
        <v>0</v>
      </c>
      <c r="GQ527" s="2"/>
      <c r="GR527" s="2">
        <v>0</v>
      </c>
      <c r="GS527" s="2">
        <v>3</v>
      </c>
      <c r="GT527" s="2">
        <v>0</v>
      </c>
      <c r="GU527" s="2" t="s">
        <v>3</v>
      </c>
      <c r="GV527" s="2">
        <f t="shared" si="379"/>
        <v>0</v>
      </c>
      <c r="GW527" s="2">
        <v>1</v>
      </c>
      <c r="GX527" s="2">
        <f t="shared" si="380"/>
        <v>0</v>
      </c>
      <c r="GY527" s="2"/>
      <c r="GZ527" s="2"/>
      <c r="HA527" s="2">
        <v>0</v>
      </c>
      <c r="HB527" s="2">
        <v>0</v>
      </c>
      <c r="HC527" s="2">
        <f t="shared" si="381"/>
        <v>0</v>
      </c>
      <c r="HD527" s="2"/>
      <c r="HE527" s="2" t="s">
        <v>3</v>
      </c>
      <c r="HF527" s="2" t="s">
        <v>3</v>
      </c>
      <c r="HG527" s="2"/>
      <c r="HH527" s="2"/>
      <c r="HI527" s="2"/>
      <c r="HJ527" s="2"/>
      <c r="HK527" s="2"/>
      <c r="HL527" s="2"/>
      <c r="HM527" s="2" t="s">
        <v>3</v>
      </c>
      <c r="HN527" s="2" t="s">
        <v>3</v>
      </c>
      <c r="HO527" s="2" t="s">
        <v>3</v>
      </c>
      <c r="HP527" s="2" t="s">
        <v>3</v>
      </c>
      <c r="HQ527" s="2" t="s">
        <v>3</v>
      </c>
      <c r="HR527" s="2"/>
      <c r="HS527" s="2">
        <v>0</v>
      </c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>
        <v>0</v>
      </c>
      <c r="IL527" s="2"/>
      <c r="IM527" s="2"/>
      <c r="IN527" s="2"/>
      <c r="IO527" s="2"/>
      <c r="IP527" s="2"/>
      <c r="IQ527" s="2"/>
      <c r="IR527" s="2"/>
      <c r="IS527" s="2"/>
      <c r="IT527" s="2"/>
      <c r="IU527" s="2"/>
    </row>
    <row r="528" spans="1:255" x14ac:dyDescent="0.2">
      <c r="A528">
        <v>18</v>
      </c>
      <c r="B528">
        <v>1</v>
      </c>
      <c r="C528">
        <v>398</v>
      </c>
      <c r="E528" t="s">
        <v>287</v>
      </c>
      <c r="F528" t="s">
        <v>58</v>
      </c>
      <c r="G528" t="s">
        <v>59</v>
      </c>
      <c r="H528" t="s">
        <v>36</v>
      </c>
      <c r="I528">
        <f>I526*J528</f>
        <v>53</v>
      </c>
      <c r="J528">
        <v>100</v>
      </c>
      <c r="K528">
        <v>100</v>
      </c>
      <c r="O528">
        <f t="shared" si="350"/>
        <v>11492.1</v>
      </c>
      <c r="P528">
        <f t="shared" si="351"/>
        <v>11492.1</v>
      </c>
      <c r="Q528">
        <f>(ROUND((ROUND(((ET528)*AV528*I528),2)*BB528),2)+ROUND((ROUND(((AE528-(EU528))*AV528*I528),2)*BS528),2))</f>
        <v>0</v>
      </c>
      <c r="R528">
        <f t="shared" si="352"/>
        <v>0</v>
      </c>
      <c r="S528">
        <f t="shared" si="353"/>
        <v>0</v>
      </c>
      <c r="T528">
        <f t="shared" si="354"/>
        <v>0</v>
      </c>
      <c r="U528">
        <f t="shared" si="355"/>
        <v>0</v>
      </c>
      <c r="V528">
        <f t="shared" si="356"/>
        <v>0</v>
      </c>
      <c r="W528">
        <f t="shared" si="357"/>
        <v>0</v>
      </c>
      <c r="X528">
        <f t="shared" si="358"/>
        <v>0</v>
      </c>
      <c r="Y528">
        <f t="shared" si="359"/>
        <v>0</v>
      </c>
      <c r="AA528">
        <v>59209200</v>
      </c>
      <c r="AB528">
        <f t="shared" si="360"/>
        <v>123.2</v>
      </c>
      <c r="AC528">
        <f t="shared" si="361"/>
        <v>123.2</v>
      </c>
      <c r="AD528">
        <f>ROUND((((ET528)-(EU528))+AE528),6)</f>
        <v>0</v>
      </c>
      <c r="AE528">
        <f t="shared" si="382"/>
        <v>0</v>
      </c>
      <c r="AF528">
        <f t="shared" si="382"/>
        <v>0</v>
      </c>
      <c r="AG528">
        <f t="shared" si="362"/>
        <v>0</v>
      </c>
      <c r="AH528">
        <f t="shared" si="383"/>
        <v>0</v>
      </c>
      <c r="AI528">
        <f t="shared" si="383"/>
        <v>0</v>
      </c>
      <c r="AJ528">
        <f t="shared" si="363"/>
        <v>0</v>
      </c>
      <c r="AK528">
        <v>123.2</v>
      </c>
      <c r="AL528">
        <v>123.2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109</v>
      </c>
      <c r="AU528">
        <v>61</v>
      </c>
      <c r="AV528">
        <v>1</v>
      </c>
      <c r="AW528">
        <v>1</v>
      </c>
      <c r="AZ528">
        <v>1</v>
      </c>
      <c r="BA528">
        <v>1</v>
      </c>
      <c r="BB528">
        <v>1</v>
      </c>
      <c r="BC528">
        <v>1.76</v>
      </c>
      <c r="BD528" t="s">
        <v>3</v>
      </c>
      <c r="BE528" t="s">
        <v>3</v>
      </c>
      <c r="BF528" t="s">
        <v>3</v>
      </c>
      <c r="BG528" t="s">
        <v>3</v>
      </c>
      <c r="BH528">
        <v>3</v>
      </c>
      <c r="BI528">
        <v>1</v>
      </c>
      <c r="BJ528" t="s">
        <v>60</v>
      </c>
      <c r="BM528">
        <v>21</v>
      </c>
      <c r="BN528">
        <v>58807811</v>
      </c>
      <c r="BO528" t="s">
        <v>58</v>
      </c>
      <c r="BP528">
        <v>1</v>
      </c>
      <c r="BQ528">
        <v>30</v>
      </c>
      <c r="BR528">
        <v>0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 t="s">
        <v>3</v>
      </c>
      <c r="BZ528">
        <v>109</v>
      </c>
      <c r="CA528">
        <v>61</v>
      </c>
      <c r="CB528" t="s">
        <v>3</v>
      </c>
      <c r="CE528">
        <v>30</v>
      </c>
      <c r="CF528">
        <v>0</v>
      </c>
      <c r="CG528">
        <v>0</v>
      </c>
      <c r="CM528">
        <v>0</v>
      </c>
      <c r="CN528" t="s">
        <v>3</v>
      </c>
      <c r="CO528">
        <v>0</v>
      </c>
      <c r="CP528">
        <f t="shared" si="364"/>
        <v>11492.1</v>
      </c>
      <c r="CQ528">
        <f t="shared" si="365"/>
        <v>216.83</v>
      </c>
      <c r="CR528">
        <f>(ROUND((ROUND(((ET528)*AV528*1),2)*BB528),2)+ROUND((ROUND(((AE528-(EU528))*AV528*1),2)*BS528),2))</f>
        <v>0</v>
      </c>
      <c r="CS528">
        <f t="shared" si="366"/>
        <v>0</v>
      </c>
      <c r="CT528">
        <f t="shared" si="367"/>
        <v>0</v>
      </c>
      <c r="CU528">
        <f t="shared" si="368"/>
        <v>0</v>
      </c>
      <c r="CV528">
        <f t="shared" si="369"/>
        <v>0</v>
      </c>
      <c r="CW528">
        <f t="shared" si="370"/>
        <v>0</v>
      </c>
      <c r="CX528">
        <f t="shared" si="371"/>
        <v>0</v>
      </c>
      <c r="CY528">
        <f t="shared" si="372"/>
        <v>0</v>
      </c>
      <c r="CZ528">
        <f t="shared" si="373"/>
        <v>0</v>
      </c>
      <c r="DC528" t="s">
        <v>3</v>
      </c>
      <c r="DD528" t="s">
        <v>3</v>
      </c>
      <c r="DE528" t="s">
        <v>3</v>
      </c>
      <c r="DF528" t="s">
        <v>3</v>
      </c>
      <c r="DG528" t="s">
        <v>3</v>
      </c>
      <c r="DH528" t="s">
        <v>3</v>
      </c>
      <c r="DI528" t="s">
        <v>3</v>
      </c>
      <c r="DJ528" t="s">
        <v>3</v>
      </c>
      <c r="DK528" t="s">
        <v>3</v>
      </c>
      <c r="DL528" t="s">
        <v>3</v>
      </c>
      <c r="DM528" t="s">
        <v>3</v>
      </c>
      <c r="DN528">
        <v>0</v>
      </c>
      <c r="DO528">
        <v>0</v>
      </c>
      <c r="DP528">
        <v>1</v>
      </c>
      <c r="DQ528">
        <v>1</v>
      </c>
      <c r="DU528">
        <v>1003</v>
      </c>
      <c r="DV528" t="s">
        <v>36</v>
      </c>
      <c r="DW528" t="s">
        <v>36</v>
      </c>
      <c r="DX528">
        <v>1</v>
      </c>
      <c r="DZ528" t="s">
        <v>3</v>
      </c>
      <c r="EA528" t="s">
        <v>3</v>
      </c>
      <c r="EB528" t="s">
        <v>3</v>
      </c>
      <c r="EC528" t="s">
        <v>3</v>
      </c>
      <c r="EE528">
        <v>58807897</v>
      </c>
      <c r="EF528">
        <v>30</v>
      </c>
      <c r="EG528" t="s">
        <v>29</v>
      </c>
      <c r="EH528">
        <v>0</v>
      </c>
      <c r="EI528" t="s">
        <v>3</v>
      </c>
      <c r="EJ528">
        <v>1</v>
      </c>
      <c r="EK528">
        <v>21</v>
      </c>
      <c r="EL528" t="s">
        <v>30</v>
      </c>
      <c r="EM528" t="s">
        <v>31</v>
      </c>
      <c r="EO528" t="s">
        <v>3</v>
      </c>
      <c r="EQ528">
        <v>0</v>
      </c>
      <c r="ER528">
        <v>123.2</v>
      </c>
      <c r="ES528">
        <v>123.2</v>
      </c>
      <c r="ET528">
        <v>0</v>
      </c>
      <c r="EU528">
        <v>0</v>
      </c>
      <c r="EV528">
        <v>0</v>
      </c>
      <c r="EW528">
        <v>0</v>
      </c>
      <c r="EX528">
        <v>0</v>
      </c>
      <c r="FQ528">
        <v>0</v>
      </c>
      <c r="FR528">
        <v>0</v>
      </c>
      <c r="FS528">
        <v>0</v>
      </c>
      <c r="FX528">
        <v>109</v>
      </c>
      <c r="FY528">
        <v>61</v>
      </c>
      <c r="GA528" t="s">
        <v>3</v>
      </c>
      <c r="GD528">
        <v>1</v>
      </c>
      <c r="GF528">
        <v>-1698903675</v>
      </c>
      <c r="GG528">
        <v>2</v>
      </c>
      <c r="GH528">
        <v>1</v>
      </c>
      <c r="GI528">
        <v>2</v>
      </c>
      <c r="GJ528">
        <v>0</v>
      </c>
      <c r="GK528">
        <v>0</v>
      </c>
      <c r="GL528">
        <f t="shared" si="374"/>
        <v>0</v>
      </c>
      <c r="GM528">
        <f t="shared" si="375"/>
        <v>11492.1</v>
      </c>
      <c r="GN528">
        <f t="shared" si="376"/>
        <v>11492.1</v>
      </c>
      <c r="GO528">
        <f t="shared" si="377"/>
        <v>0</v>
      </c>
      <c r="GP528">
        <f t="shared" si="378"/>
        <v>0</v>
      </c>
      <c r="GR528">
        <v>0</v>
      </c>
      <c r="GS528">
        <v>3</v>
      </c>
      <c r="GT528">
        <v>0</v>
      </c>
      <c r="GU528" t="s">
        <v>3</v>
      </c>
      <c r="GV528">
        <f t="shared" si="379"/>
        <v>0</v>
      </c>
      <c r="GW528">
        <v>1</v>
      </c>
      <c r="GX528">
        <f t="shared" si="380"/>
        <v>0</v>
      </c>
      <c r="HA528">
        <v>0</v>
      </c>
      <c r="HB528">
        <v>0</v>
      </c>
      <c r="HC528">
        <f t="shared" si="381"/>
        <v>0</v>
      </c>
      <c r="HE528" t="s">
        <v>3</v>
      </c>
      <c r="HF528" t="s">
        <v>3</v>
      </c>
      <c r="HM528" t="s">
        <v>3</v>
      </c>
      <c r="HN528" t="s">
        <v>3</v>
      </c>
      <c r="HO528" t="s">
        <v>3</v>
      </c>
      <c r="HP528" t="s">
        <v>3</v>
      </c>
      <c r="HQ528" t="s">
        <v>3</v>
      </c>
      <c r="HS528">
        <v>0</v>
      </c>
      <c r="IK528">
        <v>0</v>
      </c>
    </row>
    <row r="529" spans="1:255" x14ac:dyDescent="0.2">
      <c r="A529" s="2">
        <v>18</v>
      </c>
      <c r="B529" s="2">
        <v>1</v>
      </c>
      <c r="C529" s="2">
        <v>392</v>
      </c>
      <c r="D529" s="2"/>
      <c r="E529" s="2" t="s">
        <v>288</v>
      </c>
      <c r="F529" s="2" t="s">
        <v>62</v>
      </c>
      <c r="G529" s="2" t="s">
        <v>66</v>
      </c>
      <c r="H529" s="2" t="s">
        <v>49</v>
      </c>
      <c r="I529" s="2">
        <f>I525*J529</f>
        <v>11</v>
      </c>
      <c r="J529" s="2">
        <v>20.754716981132074</v>
      </c>
      <c r="K529" s="2">
        <v>20.754716999999999</v>
      </c>
      <c r="L529" s="2"/>
      <c r="M529" s="2"/>
      <c r="N529" s="2"/>
      <c r="O529" s="2">
        <f t="shared" si="350"/>
        <v>184.14</v>
      </c>
      <c r="P529" s="2">
        <f t="shared" si="351"/>
        <v>184.14</v>
      </c>
      <c r="Q529" s="2">
        <f>(ROUND((ROUND(((ET529)*AV529*I529),2)*BB529),2)+ROUND((ROUND(((AE529-(EU529))*AV529*I529),2)*BS529),2))</f>
        <v>0</v>
      </c>
      <c r="R529" s="2">
        <f t="shared" si="352"/>
        <v>0</v>
      </c>
      <c r="S529" s="2">
        <f t="shared" si="353"/>
        <v>0</v>
      </c>
      <c r="T529" s="2">
        <f t="shared" si="354"/>
        <v>0</v>
      </c>
      <c r="U529" s="2">
        <f t="shared" si="355"/>
        <v>0</v>
      </c>
      <c r="V529" s="2">
        <f t="shared" si="356"/>
        <v>0</v>
      </c>
      <c r="W529" s="2">
        <f t="shared" si="357"/>
        <v>0</v>
      </c>
      <c r="X529" s="2">
        <f t="shared" si="358"/>
        <v>0</v>
      </c>
      <c r="Y529" s="2">
        <f t="shared" si="359"/>
        <v>0</v>
      </c>
      <c r="Z529" s="2"/>
      <c r="AA529" s="2">
        <v>59209203</v>
      </c>
      <c r="AB529" s="2">
        <f t="shared" si="360"/>
        <v>16.739999999999998</v>
      </c>
      <c r="AC529" s="2">
        <f t="shared" si="361"/>
        <v>16.739999999999998</v>
      </c>
      <c r="AD529" s="2">
        <f>ROUND((((ET529)-(EU529))+AE529),6)</f>
        <v>0</v>
      </c>
      <c r="AE529" s="2">
        <f t="shared" si="382"/>
        <v>0</v>
      </c>
      <c r="AF529" s="2">
        <f t="shared" si="382"/>
        <v>0</v>
      </c>
      <c r="AG529" s="2">
        <f t="shared" si="362"/>
        <v>0</v>
      </c>
      <c r="AH529" s="2">
        <f t="shared" si="383"/>
        <v>0</v>
      </c>
      <c r="AI529" s="2">
        <f t="shared" si="383"/>
        <v>0</v>
      </c>
      <c r="AJ529" s="2">
        <f t="shared" si="363"/>
        <v>0</v>
      </c>
      <c r="AK529" s="2">
        <v>16.739999999999998</v>
      </c>
      <c r="AL529" s="2">
        <v>16.739999999999998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109</v>
      </c>
      <c r="AU529" s="2">
        <v>61</v>
      </c>
      <c r="AV529" s="2">
        <v>1</v>
      </c>
      <c r="AW529" s="2">
        <v>1</v>
      </c>
      <c r="AX529" s="2"/>
      <c r="AY529" s="2"/>
      <c r="AZ529" s="2">
        <v>1</v>
      </c>
      <c r="BA529" s="2">
        <v>1</v>
      </c>
      <c r="BB529" s="2">
        <v>1</v>
      </c>
      <c r="BC529" s="2">
        <v>1</v>
      </c>
      <c r="BD529" s="2" t="s">
        <v>3</v>
      </c>
      <c r="BE529" s="2" t="s">
        <v>3</v>
      </c>
      <c r="BF529" s="2" t="s">
        <v>3</v>
      </c>
      <c r="BG529" s="2" t="s">
        <v>3</v>
      </c>
      <c r="BH529" s="2">
        <v>3</v>
      </c>
      <c r="BI529" s="2">
        <v>1</v>
      </c>
      <c r="BJ529" s="2" t="s">
        <v>64</v>
      </c>
      <c r="BK529" s="2"/>
      <c r="BL529" s="2"/>
      <c r="BM529" s="2">
        <v>21</v>
      </c>
      <c r="BN529" s="2">
        <v>58807811</v>
      </c>
      <c r="BO529" s="2" t="s">
        <v>3</v>
      </c>
      <c r="BP529" s="2">
        <v>0</v>
      </c>
      <c r="BQ529" s="2">
        <v>30</v>
      </c>
      <c r="BR529" s="2">
        <v>0</v>
      </c>
      <c r="BS529" s="2">
        <v>1</v>
      </c>
      <c r="BT529" s="2">
        <v>1</v>
      </c>
      <c r="BU529" s="2">
        <v>1</v>
      </c>
      <c r="BV529" s="2">
        <v>1</v>
      </c>
      <c r="BW529" s="2">
        <v>1</v>
      </c>
      <c r="BX529" s="2">
        <v>1</v>
      </c>
      <c r="BY529" s="2" t="s">
        <v>3</v>
      </c>
      <c r="BZ529" s="2">
        <v>109</v>
      </c>
      <c r="CA529" s="2">
        <v>61</v>
      </c>
      <c r="CB529" s="2" t="s">
        <v>3</v>
      </c>
      <c r="CC529" s="2"/>
      <c r="CD529" s="2"/>
      <c r="CE529" s="2">
        <v>30</v>
      </c>
      <c r="CF529" s="2">
        <v>0</v>
      </c>
      <c r="CG529" s="2">
        <v>0</v>
      </c>
      <c r="CH529" s="2"/>
      <c r="CI529" s="2"/>
      <c r="CJ529" s="2"/>
      <c r="CK529" s="2"/>
      <c r="CL529" s="2"/>
      <c r="CM529" s="2">
        <v>0</v>
      </c>
      <c r="CN529" s="2" t="s">
        <v>3</v>
      </c>
      <c r="CO529" s="2">
        <v>0</v>
      </c>
      <c r="CP529" s="2">
        <f t="shared" si="364"/>
        <v>184.14</v>
      </c>
      <c r="CQ529" s="2">
        <f t="shared" si="365"/>
        <v>16.739999999999998</v>
      </c>
      <c r="CR529" s="2">
        <f>(ROUND((ROUND(((ET529)*AV529*1),2)*BB529),2)+ROUND((ROUND(((AE529-(EU529))*AV529*1),2)*BS529),2))</f>
        <v>0</v>
      </c>
      <c r="CS529" s="2">
        <f t="shared" si="366"/>
        <v>0</v>
      </c>
      <c r="CT529" s="2">
        <f t="shared" si="367"/>
        <v>0</v>
      </c>
      <c r="CU529" s="2">
        <f t="shared" si="368"/>
        <v>0</v>
      </c>
      <c r="CV529" s="2">
        <f t="shared" si="369"/>
        <v>0</v>
      </c>
      <c r="CW529" s="2">
        <f t="shared" si="370"/>
        <v>0</v>
      </c>
      <c r="CX529" s="2">
        <f t="shared" si="371"/>
        <v>0</v>
      </c>
      <c r="CY529" s="2">
        <f t="shared" si="372"/>
        <v>0</v>
      </c>
      <c r="CZ529" s="2">
        <f t="shared" si="373"/>
        <v>0</v>
      </c>
      <c r="DA529" s="2"/>
      <c r="DB529" s="2"/>
      <c r="DC529" s="2" t="s">
        <v>3</v>
      </c>
      <c r="DD529" s="2" t="s">
        <v>3</v>
      </c>
      <c r="DE529" s="2" t="s">
        <v>3</v>
      </c>
      <c r="DF529" s="2" t="s">
        <v>3</v>
      </c>
      <c r="DG529" s="2" t="s">
        <v>3</v>
      </c>
      <c r="DH529" s="2" t="s">
        <v>3</v>
      </c>
      <c r="DI529" s="2" t="s">
        <v>3</v>
      </c>
      <c r="DJ529" s="2" t="s">
        <v>3</v>
      </c>
      <c r="DK529" s="2" t="s">
        <v>3</v>
      </c>
      <c r="DL529" s="2" t="s">
        <v>3</v>
      </c>
      <c r="DM529" s="2" t="s">
        <v>3</v>
      </c>
      <c r="DN529" s="2">
        <v>0</v>
      </c>
      <c r="DO529" s="2">
        <v>0</v>
      </c>
      <c r="DP529" s="2">
        <v>1</v>
      </c>
      <c r="DQ529" s="2">
        <v>1</v>
      </c>
      <c r="DR529" s="2"/>
      <c r="DS529" s="2"/>
      <c r="DT529" s="2"/>
      <c r="DU529" s="2">
        <v>1010</v>
      </c>
      <c r="DV529" s="2" t="s">
        <v>49</v>
      </c>
      <c r="DW529" s="2" t="s">
        <v>49</v>
      </c>
      <c r="DX529" s="2">
        <v>1</v>
      </c>
      <c r="DY529" s="2"/>
      <c r="DZ529" s="2" t="s">
        <v>3</v>
      </c>
      <c r="EA529" s="2" t="s">
        <v>3</v>
      </c>
      <c r="EB529" s="2" t="s">
        <v>3</v>
      </c>
      <c r="EC529" s="2" t="s">
        <v>3</v>
      </c>
      <c r="ED529" s="2"/>
      <c r="EE529" s="2">
        <v>58807897</v>
      </c>
      <c r="EF529" s="2">
        <v>30</v>
      </c>
      <c r="EG529" s="2" t="s">
        <v>29</v>
      </c>
      <c r="EH529" s="2">
        <v>0</v>
      </c>
      <c r="EI529" s="2" t="s">
        <v>3</v>
      </c>
      <c r="EJ529" s="2">
        <v>1</v>
      </c>
      <c r="EK529" s="2">
        <v>21</v>
      </c>
      <c r="EL529" s="2" t="s">
        <v>30</v>
      </c>
      <c r="EM529" s="2" t="s">
        <v>31</v>
      </c>
      <c r="EN529" s="2"/>
      <c r="EO529" s="2" t="s">
        <v>3</v>
      </c>
      <c r="EP529" s="2"/>
      <c r="EQ529" s="2">
        <v>0</v>
      </c>
      <c r="ER529" s="2">
        <v>16.739999999999998</v>
      </c>
      <c r="ES529" s="2">
        <v>16.739999999999998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>
        <v>0</v>
      </c>
      <c r="FR529" s="2">
        <v>0</v>
      </c>
      <c r="FS529" s="2">
        <v>0</v>
      </c>
      <c r="FT529" s="2"/>
      <c r="FU529" s="2"/>
      <c r="FV529" s="2"/>
      <c r="FW529" s="2"/>
      <c r="FX529" s="2">
        <v>109</v>
      </c>
      <c r="FY529" s="2">
        <v>61</v>
      </c>
      <c r="FZ529" s="2"/>
      <c r="GA529" s="2" t="s">
        <v>3</v>
      </c>
      <c r="GB529" s="2"/>
      <c r="GC529" s="2"/>
      <c r="GD529" s="2">
        <v>1</v>
      </c>
      <c r="GE529" s="2"/>
      <c r="GF529" s="2">
        <v>491549712</v>
      </c>
      <c r="GG529" s="2">
        <v>2</v>
      </c>
      <c r="GH529" s="2">
        <v>1</v>
      </c>
      <c r="GI529" s="2">
        <v>-2</v>
      </c>
      <c r="GJ529" s="2">
        <v>0</v>
      </c>
      <c r="GK529" s="2">
        <v>0</v>
      </c>
      <c r="GL529" s="2">
        <f t="shared" si="374"/>
        <v>0</v>
      </c>
      <c r="GM529" s="2">
        <f t="shared" si="375"/>
        <v>184.14</v>
      </c>
      <c r="GN529" s="2">
        <f t="shared" si="376"/>
        <v>184.14</v>
      </c>
      <c r="GO529" s="2">
        <f t="shared" si="377"/>
        <v>0</v>
      </c>
      <c r="GP529" s="2">
        <f t="shared" si="378"/>
        <v>0</v>
      </c>
      <c r="GQ529" s="2"/>
      <c r="GR529" s="2">
        <v>0</v>
      </c>
      <c r="GS529" s="2">
        <v>3</v>
      </c>
      <c r="GT529" s="2">
        <v>0</v>
      </c>
      <c r="GU529" s="2" t="s">
        <v>3</v>
      </c>
      <c r="GV529" s="2">
        <f t="shared" si="379"/>
        <v>0</v>
      </c>
      <c r="GW529" s="2">
        <v>1</v>
      </c>
      <c r="GX529" s="2">
        <f t="shared" si="380"/>
        <v>0</v>
      </c>
      <c r="GY529" s="2"/>
      <c r="GZ529" s="2"/>
      <c r="HA529" s="2">
        <v>0</v>
      </c>
      <c r="HB529" s="2">
        <v>0</v>
      </c>
      <c r="HC529" s="2">
        <f t="shared" si="381"/>
        <v>0</v>
      </c>
      <c r="HD529" s="2"/>
      <c r="HE529" s="2" t="s">
        <v>3</v>
      </c>
      <c r="HF529" s="2" t="s">
        <v>3</v>
      </c>
      <c r="HG529" s="2"/>
      <c r="HH529" s="2"/>
      <c r="HI529" s="2"/>
      <c r="HJ529" s="2"/>
      <c r="HK529" s="2"/>
      <c r="HL529" s="2"/>
      <c r="HM529" s="2" t="s">
        <v>3</v>
      </c>
      <c r="HN529" s="2" t="s">
        <v>3</v>
      </c>
      <c r="HO529" s="2" t="s">
        <v>3</v>
      </c>
      <c r="HP529" s="2" t="s">
        <v>3</v>
      </c>
      <c r="HQ529" s="2" t="s">
        <v>3</v>
      </c>
      <c r="HR529" s="2"/>
      <c r="HS529" s="2">
        <v>0</v>
      </c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>
        <v>0</v>
      </c>
      <c r="IL529" s="2"/>
      <c r="IM529" s="2"/>
      <c r="IN529" s="2"/>
      <c r="IO529" s="2"/>
      <c r="IP529" s="2"/>
      <c r="IQ529" s="2"/>
      <c r="IR529" s="2"/>
      <c r="IS529" s="2"/>
      <c r="IT529" s="2"/>
      <c r="IU529" s="2"/>
    </row>
    <row r="530" spans="1:255" x14ac:dyDescent="0.2">
      <c r="A530">
        <v>18</v>
      </c>
      <c r="B530">
        <v>1</v>
      </c>
      <c r="C530">
        <v>400</v>
      </c>
      <c r="E530" t="s">
        <v>288</v>
      </c>
      <c r="F530" t="s">
        <v>62</v>
      </c>
      <c r="G530" t="s">
        <v>66</v>
      </c>
      <c r="H530" t="s">
        <v>49</v>
      </c>
      <c r="I530">
        <f>I526*J530</f>
        <v>11</v>
      </c>
      <c r="J530">
        <v>20.754716981132074</v>
      </c>
      <c r="K530">
        <v>20.754716999999999</v>
      </c>
      <c r="O530">
        <f t="shared" si="350"/>
        <v>646.33000000000004</v>
      </c>
      <c r="P530">
        <f t="shared" si="351"/>
        <v>646.33000000000004</v>
      </c>
      <c r="Q530">
        <f>(ROUND((ROUND(((ET530)*AV530*I530),2)*BB530),2)+ROUND((ROUND(((AE530-(EU530))*AV530*I530),2)*BS530),2))</f>
        <v>0</v>
      </c>
      <c r="R530">
        <f t="shared" si="352"/>
        <v>0</v>
      </c>
      <c r="S530">
        <f t="shared" si="353"/>
        <v>0</v>
      </c>
      <c r="T530">
        <f t="shared" si="354"/>
        <v>0</v>
      </c>
      <c r="U530">
        <f t="shared" si="355"/>
        <v>0</v>
      </c>
      <c r="V530">
        <f t="shared" si="356"/>
        <v>0</v>
      </c>
      <c r="W530">
        <f t="shared" si="357"/>
        <v>0</v>
      </c>
      <c r="X530">
        <f t="shared" si="358"/>
        <v>0</v>
      </c>
      <c r="Y530">
        <f t="shared" si="359"/>
        <v>0</v>
      </c>
      <c r="AA530">
        <v>59209200</v>
      </c>
      <c r="AB530">
        <f t="shared" si="360"/>
        <v>16.739999999999998</v>
      </c>
      <c r="AC530">
        <f t="shared" si="361"/>
        <v>16.739999999999998</v>
      </c>
      <c r="AD530">
        <f>ROUND((((ET530)-(EU530))+AE530),6)</f>
        <v>0</v>
      </c>
      <c r="AE530">
        <f t="shared" si="382"/>
        <v>0</v>
      </c>
      <c r="AF530">
        <f t="shared" si="382"/>
        <v>0</v>
      </c>
      <c r="AG530">
        <f t="shared" si="362"/>
        <v>0</v>
      </c>
      <c r="AH530">
        <f t="shared" si="383"/>
        <v>0</v>
      </c>
      <c r="AI530">
        <f t="shared" si="383"/>
        <v>0</v>
      </c>
      <c r="AJ530">
        <f t="shared" si="363"/>
        <v>0</v>
      </c>
      <c r="AK530">
        <v>16.739999999999998</v>
      </c>
      <c r="AL530">
        <v>16.739999999999998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109</v>
      </c>
      <c r="AU530">
        <v>61</v>
      </c>
      <c r="AV530">
        <v>1</v>
      </c>
      <c r="AW530">
        <v>1</v>
      </c>
      <c r="AZ530">
        <v>1</v>
      </c>
      <c r="BA530">
        <v>1</v>
      </c>
      <c r="BB530">
        <v>1</v>
      </c>
      <c r="BC530">
        <v>3.51</v>
      </c>
      <c r="BD530" t="s">
        <v>3</v>
      </c>
      <c r="BE530" t="s">
        <v>3</v>
      </c>
      <c r="BF530" t="s">
        <v>3</v>
      </c>
      <c r="BG530" t="s">
        <v>3</v>
      </c>
      <c r="BH530">
        <v>3</v>
      </c>
      <c r="BI530">
        <v>1</v>
      </c>
      <c r="BJ530" t="s">
        <v>64</v>
      </c>
      <c r="BM530">
        <v>21</v>
      </c>
      <c r="BN530">
        <v>58807811</v>
      </c>
      <c r="BO530" t="s">
        <v>62</v>
      </c>
      <c r="BP530">
        <v>1</v>
      </c>
      <c r="BQ530">
        <v>30</v>
      </c>
      <c r="BR530">
        <v>0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 t="s">
        <v>3</v>
      </c>
      <c r="BZ530">
        <v>109</v>
      </c>
      <c r="CA530">
        <v>61</v>
      </c>
      <c r="CB530" t="s">
        <v>3</v>
      </c>
      <c r="CE530">
        <v>30</v>
      </c>
      <c r="CF530">
        <v>0</v>
      </c>
      <c r="CG530">
        <v>0</v>
      </c>
      <c r="CM530">
        <v>0</v>
      </c>
      <c r="CN530" t="s">
        <v>3</v>
      </c>
      <c r="CO530">
        <v>0</v>
      </c>
      <c r="CP530">
        <f t="shared" si="364"/>
        <v>646.33000000000004</v>
      </c>
      <c r="CQ530">
        <f t="shared" si="365"/>
        <v>58.76</v>
      </c>
      <c r="CR530">
        <f>(ROUND((ROUND(((ET530)*AV530*1),2)*BB530),2)+ROUND((ROUND(((AE530-(EU530))*AV530*1),2)*BS530),2))</f>
        <v>0</v>
      </c>
      <c r="CS530">
        <f t="shared" si="366"/>
        <v>0</v>
      </c>
      <c r="CT530">
        <f t="shared" si="367"/>
        <v>0</v>
      </c>
      <c r="CU530">
        <f t="shared" si="368"/>
        <v>0</v>
      </c>
      <c r="CV530">
        <f t="shared" si="369"/>
        <v>0</v>
      </c>
      <c r="CW530">
        <f t="shared" si="370"/>
        <v>0</v>
      </c>
      <c r="CX530">
        <f t="shared" si="371"/>
        <v>0</v>
      </c>
      <c r="CY530">
        <f t="shared" si="372"/>
        <v>0</v>
      </c>
      <c r="CZ530">
        <f t="shared" si="373"/>
        <v>0</v>
      </c>
      <c r="DC530" t="s">
        <v>3</v>
      </c>
      <c r="DD530" t="s">
        <v>3</v>
      </c>
      <c r="DE530" t="s">
        <v>3</v>
      </c>
      <c r="DF530" t="s">
        <v>3</v>
      </c>
      <c r="DG530" t="s">
        <v>3</v>
      </c>
      <c r="DH530" t="s">
        <v>3</v>
      </c>
      <c r="DI530" t="s">
        <v>3</v>
      </c>
      <c r="DJ530" t="s">
        <v>3</v>
      </c>
      <c r="DK530" t="s">
        <v>3</v>
      </c>
      <c r="DL530" t="s">
        <v>3</v>
      </c>
      <c r="DM530" t="s">
        <v>3</v>
      </c>
      <c r="DN530">
        <v>0</v>
      </c>
      <c r="DO530">
        <v>0</v>
      </c>
      <c r="DP530">
        <v>1</v>
      </c>
      <c r="DQ530">
        <v>1</v>
      </c>
      <c r="DU530">
        <v>1010</v>
      </c>
      <c r="DV530" t="s">
        <v>49</v>
      </c>
      <c r="DW530" t="s">
        <v>49</v>
      </c>
      <c r="DX530">
        <v>1</v>
      </c>
      <c r="DZ530" t="s">
        <v>3</v>
      </c>
      <c r="EA530" t="s">
        <v>3</v>
      </c>
      <c r="EB530" t="s">
        <v>3</v>
      </c>
      <c r="EC530" t="s">
        <v>3</v>
      </c>
      <c r="EE530">
        <v>58807897</v>
      </c>
      <c r="EF530">
        <v>30</v>
      </c>
      <c r="EG530" t="s">
        <v>29</v>
      </c>
      <c r="EH530">
        <v>0</v>
      </c>
      <c r="EI530" t="s">
        <v>3</v>
      </c>
      <c r="EJ530">
        <v>1</v>
      </c>
      <c r="EK530">
        <v>21</v>
      </c>
      <c r="EL530" t="s">
        <v>30</v>
      </c>
      <c r="EM530" t="s">
        <v>31</v>
      </c>
      <c r="EO530" t="s">
        <v>3</v>
      </c>
      <c r="EQ530">
        <v>0</v>
      </c>
      <c r="ER530">
        <v>16.739999999999998</v>
      </c>
      <c r="ES530">
        <v>16.739999999999998</v>
      </c>
      <c r="ET530">
        <v>0</v>
      </c>
      <c r="EU530">
        <v>0</v>
      </c>
      <c r="EV530">
        <v>0</v>
      </c>
      <c r="EW530">
        <v>0</v>
      </c>
      <c r="EX530">
        <v>0</v>
      </c>
      <c r="FQ530">
        <v>0</v>
      </c>
      <c r="FR530">
        <v>0</v>
      </c>
      <c r="FS530">
        <v>0</v>
      </c>
      <c r="FX530">
        <v>109</v>
      </c>
      <c r="FY530">
        <v>61</v>
      </c>
      <c r="GA530" t="s">
        <v>3</v>
      </c>
      <c r="GD530">
        <v>1</v>
      </c>
      <c r="GF530">
        <v>491549712</v>
      </c>
      <c r="GG530">
        <v>2</v>
      </c>
      <c r="GH530">
        <v>1</v>
      </c>
      <c r="GI530">
        <v>2</v>
      </c>
      <c r="GJ530">
        <v>0</v>
      </c>
      <c r="GK530">
        <v>0</v>
      </c>
      <c r="GL530">
        <f t="shared" si="374"/>
        <v>0</v>
      </c>
      <c r="GM530">
        <f t="shared" si="375"/>
        <v>646.33000000000004</v>
      </c>
      <c r="GN530">
        <f t="shared" si="376"/>
        <v>646.33000000000004</v>
      </c>
      <c r="GO530">
        <f t="shared" si="377"/>
        <v>0</v>
      </c>
      <c r="GP530">
        <f t="shared" si="378"/>
        <v>0</v>
      </c>
      <c r="GR530">
        <v>0</v>
      </c>
      <c r="GS530">
        <v>3</v>
      </c>
      <c r="GT530">
        <v>0</v>
      </c>
      <c r="GU530" t="s">
        <v>3</v>
      </c>
      <c r="GV530">
        <f t="shared" si="379"/>
        <v>0</v>
      </c>
      <c r="GW530">
        <v>1</v>
      </c>
      <c r="GX530">
        <f t="shared" si="380"/>
        <v>0</v>
      </c>
      <c r="HA530">
        <v>0</v>
      </c>
      <c r="HB530">
        <v>0</v>
      </c>
      <c r="HC530">
        <f t="shared" si="381"/>
        <v>0</v>
      </c>
      <c r="HE530" t="s">
        <v>3</v>
      </c>
      <c r="HF530" t="s">
        <v>3</v>
      </c>
      <c r="HM530" t="s">
        <v>3</v>
      </c>
      <c r="HN530" t="s">
        <v>3</v>
      </c>
      <c r="HO530" t="s">
        <v>3</v>
      </c>
      <c r="HP530" t="s">
        <v>3</v>
      </c>
      <c r="HQ530" t="s">
        <v>3</v>
      </c>
      <c r="HS530">
        <v>0</v>
      </c>
      <c r="IK530">
        <v>0</v>
      </c>
    </row>
    <row r="531" spans="1:255" x14ac:dyDescent="0.2">
      <c r="A531" s="2">
        <v>17</v>
      </c>
      <c r="B531" s="2">
        <v>1</v>
      </c>
      <c r="C531" s="2">
        <f>ROW(SmtRes!A409)</f>
        <v>409</v>
      </c>
      <c r="D531" s="2">
        <f>ROW(EtalonRes!A417)</f>
        <v>417</v>
      </c>
      <c r="E531" s="2" t="s">
        <v>289</v>
      </c>
      <c r="F531" s="2" t="s">
        <v>39</v>
      </c>
      <c r="G531" s="2" t="s">
        <v>40</v>
      </c>
      <c r="H531" s="2" t="s">
        <v>25</v>
      </c>
      <c r="I531" s="2">
        <f>ROUND(ROUND(38/100,4),9)</f>
        <v>0.38</v>
      </c>
      <c r="J531" s="2">
        <v>0</v>
      </c>
      <c r="K531" s="2">
        <f>ROUND(ROUND(38/100,4),9)</f>
        <v>0.38</v>
      </c>
      <c r="L531" s="2"/>
      <c r="M531" s="2"/>
      <c r="N531" s="2"/>
      <c r="O531" s="2">
        <f t="shared" si="350"/>
        <v>466.96</v>
      </c>
      <c r="P531" s="2">
        <f t="shared" si="351"/>
        <v>88.05</v>
      </c>
      <c r="Q531" s="2">
        <f>(ROUND((ROUND(((((ET531*1.25)*1.1))*AV531*I531),2)*BB531),2)+ROUND((ROUND(((AE531-(((EU531*1.25)*1.1)))*AV531*I531),2)*BS531),2))</f>
        <v>11.26</v>
      </c>
      <c r="R531" s="2">
        <f t="shared" si="352"/>
        <v>1.59</v>
      </c>
      <c r="S531" s="2">
        <f t="shared" si="353"/>
        <v>367.65</v>
      </c>
      <c r="T531" s="2">
        <f t="shared" si="354"/>
        <v>0</v>
      </c>
      <c r="U531" s="2">
        <f t="shared" si="355"/>
        <v>28.7227864</v>
      </c>
      <c r="V531" s="2">
        <f t="shared" si="356"/>
        <v>0</v>
      </c>
      <c r="W531" s="2">
        <f t="shared" si="357"/>
        <v>0</v>
      </c>
      <c r="X531" s="2">
        <f t="shared" si="358"/>
        <v>402.47</v>
      </c>
      <c r="Y531" s="2">
        <f t="shared" si="359"/>
        <v>225.24</v>
      </c>
      <c r="Z531" s="2"/>
      <c r="AA531" s="2">
        <v>59209203</v>
      </c>
      <c r="AB531" s="2">
        <f t="shared" si="360"/>
        <v>1166.2370000000001</v>
      </c>
      <c r="AC531" s="2">
        <f t="shared" si="361"/>
        <v>231.71</v>
      </c>
      <c r="AD531" s="2">
        <f>ROUND((((((ET531*1.25)*1.1))-(((EU531*1.25)*1.1)))+AE531),6)</f>
        <v>27.774999999999999</v>
      </c>
      <c r="AE531" s="2">
        <f>ROUND((((EU531*1.25)*1.1)),6)</f>
        <v>3.9325000000000001</v>
      </c>
      <c r="AF531" s="2">
        <f>ROUND((((EV531*1.15)*1.1)),6)</f>
        <v>906.75199999999995</v>
      </c>
      <c r="AG531" s="2">
        <f t="shared" si="362"/>
        <v>0</v>
      </c>
      <c r="AH531" s="2">
        <f>(((EW531*1.15)*1.1))</f>
        <v>70.84</v>
      </c>
      <c r="AI531" s="2">
        <f>(((EX531*1.25)*1.1))</f>
        <v>0</v>
      </c>
      <c r="AJ531" s="2">
        <f t="shared" si="363"/>
        <v>0</v>
      </c>
      <c r="AK531" s="2">
        <v>968.71</v>
      </c>
      <c r="AL531" s="2">
        <v>231.71</v>
      </c>
      <c r="AM531" s="2">
        <v>20.2</v>
      </c>
      <c r="AN531" s="2">
        <v>2.86</v>
      </c>
      <c r="AO531" s="2">
        <v>716.8</v>
      </c>
      <c r="AP531" s="2">
        <v>0</v>
      </c>
      <c r="AQ531" s="2">
        <v>56</v>
      </c>
      <c r="AR531" s="2">
        <v>0</v>
      </c>
      <c r="AS531" s="2">
        <v>0</v>
      </c>
      <c r="AT531" s="2">
        <v>109</v>
      </c>
      <c r="AU531" s="2">
        <v>61</v>
      </c>
      <c r="AV531" s="2">
        <v>1.0669999999999999</v>
      </c>
      <c r="AW531" s="2">
        <v>1</v>
      </c>
      <c r="AX531" s="2"/>
      <c r="AY531" s="2"/>
      <c r="AZ531" s="2">
        <v>1</v>
      </c>
      <c r="BA531" s="2">
        <v>1</v>
      </c>
      <c r="BB531" s="2">
        <v>1</v>
      </c>
      <c r="BC531" s="2">
        <v>1</v>
      </c>
      <c r="BD531" s="2" t="s">
        <v>3</v>
      </c>
      <c r="BE531" s="2" t="s">
        <v>3</v>
      </c>
      <c r="BF531" s="2" t="s">
        <v>3</v>
      </c>
      <c r="BG531" s="2" t="s">
        <v>3</v>
      </c>
      <c r="BH531" s="2">
        <v>0</v>
      </c>
      <c r="BI531" s="2">
        <v>1</v>
      </c>
      <c r="BJ531" s="2" t="s">
        <v>41</v>
      </c>
      <c r="BK531" s="2"/>
      <c r="BL531" s="2"/>
      <c r="BM531" s="2">
        <v>21</v>
      </c>
      <c r="BN531" s="2">
        <v>58807811</v>
      </c>
      <c r="BO531" s="2" t="s">
        <v>39</v>
      </c>
      <c r="BP531" s="2">
        <v>1</v>
      </c>
      <c r="BQ531" s="2">
        <v>30</v>
      </c>
      <c r="BR531" s="2">
        <v>0</v>
      </c>
      <c r="BS531" s="2">
        <v>1</v>
      </c>
      <c r="BT531" s="2">
        <v>1</v>
      </c>
      <c r="BU531" s="2">
        <v>1</v>
      </c>
      <c r="BV531" s="2">
        <v>1</v>
      </c>
      <c r="BW531" s="2">
        <v>1</v>
      </c>
      <c r="BX531" s="2">
        <v>1</v>
      </c>
      <c r="BY531" s="2" t="s">
        <v>3</v>
      </c>
      <c r="BZ531" s="2">
        <v>109</v>
      </c>
      <c r="CA531" s="2">
        <v>61</v>
      </c>
      <c r="CB531" s="2" t="s">
        <v>3</v>
      </c>
      <c r="CC531" s="2"/>
      <c r="CD531" s="2"/>
      <c r="CE531" s="2">
        <v>30</v>
      </c>
      <c r="CF531" s="2">
        <v>0</v>
      </c>
      <c r="CG531" s="2">
        <v>0</v>
      </c>
      <c r="CH531" s="2"/>
      <c r="CI531" s="2"/>
      <c r="CJ531" s="2"/>
      <c r="CK531" s="2"/>
      <c r="CL531" s="2"/>
      <c r="CM531" s="2">
        <v>0</v>
      </c>
      <c r="CN531" s="2" t="s">
        <v>865</v>
      </c>
      <c r="CO531" s="2">
        <v>0</v>
      </c>
      <c r="CP531" s="2">
        <f t="shared" si="364"/>
        <v>466.96</v>
      </c>
      <c r="CQ531" s="2">
        <f t="shared" si="365"/>
        <v>231.71</v>
      </c>
      <c r="CR531" s="2">
        <f>(ROUND((ROUND(((((ET531*1.25)*1.1))*AV531*1),2)*BB531),2)+ROUND((ROUND(((AE531-(((EU531*1.25)*1.1)))*AV531*1),2)*BS531),2))</f>
        <v>29.64</v>
      </c>
      <c r="CS531" s="2">
        <f t="shared" si="366"/>
        <v>4.2</v>
      </c>
      <c r="CT531" s="2">
        <f t="shared" si="367"/>
        <v>967.5</v>
      </c>
      <c r="CU531" s="2">
        <f t="shared" si="368"/>
        <v>0</v>
      </c>
      <c r="CV531" s="2">
        <f t="shared" si="369"/>
        <v>75.586280000000002</v>
      </c>
      <c r="CW531" s="2">
        <f t="shared" si="370"/>
        <v>0</v>
      </c>
      <c r="CX531" s="2">
        <f t="shared" si="371"/>
        <v>0</v>
      </c>
      <c r="CY531" s="2">
        <f t="shared" si="372"/>
        <v>402.47159999999997</v>
      </c>
      <c r="CZ531" s="2">
        <f t="shared" si="373"/>
        <v>225.23639999999995</v>
      </c>
      <c r="DA531" s="2"/>
      <c r="DB531" s="2">
        <v>93</v>
      </c>
      <c r="DC531" s="2" t="s">
        <v>3</v>
      </c>
      <c r="DD531" s="2" t="s">
        <v>3</v>
      </c>
      <c r="DE531" s="2" t="s">
        <v>27</v>
      </c>
      <c r="DF531" s="2" t="s">
        <v>27</v>
      </c>
      <c r="DG531" s="2" t="s">
        <v>28</v>
      </c>
      <c r="DH531" s="2" t="s">
        <v>3</v>
      </c>
      <c r="DI531" s="2" t="s">
        <v>28</v>
      </c>
      <c r="DJ531" s="2" t="s">
        <v>27</v>
      </c>
      <c r="DK531" s="2" t="s">
        <v>3</v>
      </c>
      <c r="DL531" s="2" t="s">
        <v>3</v>
      </c>
      <c r="DM531" s="2" t="s">
        <v>3</v>
      </c>
      <c r="DN531" s="2">
        <v>0</v>
      </c>
      <c r="DO531" s="2">
        <v>0</v>
      </c>
      <c r="DP531" s="2">
        <v>1</v>
      </c>
      <c r="DQ531" s="2">
        <v>1</v>
      </c>
      <c r="DR531" s="2"/>
      <c r="DS531" s="2"/>
      <c r="DT531" s="2"/>
      <c r="DU531" s="2">
        <v>1003</v>
      </c>
      <c r="DV531" s="2" t="s">
        <v>25</v>
      </c>
      <c r="DW531" s="2" t="s">
        <v>25</v>
      </c>
      <c r="DX531" s="2">
        <v>100</v>
      </c>
      <c r="DY531" s="2"/>
      <c r="DZ531" s="2" t="s">
        <v>3</v>
      </c>
      <c r="EA531" s="2" t="s">
        <v>3</v>
      </c>
      <c r="EB531" s="2" t="s">
        <v>3</v>
      </c>
      <c r="EC531" s="2" t="s">
        <v>3</v>
      </c>
      <c r="ED531" s="2"/>
      <c r="EE531" s="2">
        <v>58807897</v>
      </c>
      <c r="EF531" s="2">
        <v>30</v>
      </c>
      <c r="EG531" s="2" t="s">
        <v>29</v>
      </c>
      <c r="EH531" s="2">
        <v>0</v>
      </c>
      <c r="EI531" s="2" t="s">
        <v>3</v>
      </c>
      <c r="EJ531" s="2">
        <v>1</v>
      </c>
      <c r="EK531" s="2">
        <v>21</v>
      </c>
      <c r="EL531" s="2" t="s">
        <v>30</v>
      </c>
      <c r="EM531" s="2" t="s">
        <v>31</v>
      </c>
      <c r="EN531" s="2"/>
      <c r="EO531" s="2" t="s">
        <v>32</v>
      </c>
      <c r="EP531" s="2"/>
      <c r="EQ531" s="2">
        <v>0</v>
      </c>
      <c r="ER531" s="2">
        <v>968.71</v>
      </c>
      <c r="ES531" s="2">
        <v>231.71</v>
      </c>
      <c r="ET531" s="2">
        <v>20.2</v>
      </c>
      <c r="EU531" s="2">
        <v>2.86</v>
      </c>
      <c r="EV531" s="2">
        <v>716.8</v>
      </c>
      <c r="EW531" s="2">
        <v>56</v>
      </c>
      <c r="EX531" s="2">
        <v>0</v>
      </c>
      <c r="EY531" s="2">
        <v>0</v>
      </c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>
        <v>0</v>
      </c>
      <c r="FR531" s="2">
        <v>0</v>
      </c>
      <c r="FS531" s="2">
        <v>0</v>
      </c>
      <c r="FT531" s="2"/>
      <c r="FU531" s="2"/>
      <c r="FV531" s="2"/>
      <c r="FW531" s="2"/>
      <c r="FX531" s="2">
        <v>109</v>
      </c>
      <c r="FY531" s="2">
        <v>61</v>
      </c>
      <c r="FZ531" s="2"/>
      <c r="GA531" s="2" t="s">
        <v>3</v>
      </c>
      <c r="GB531" s="2"/>
      <c r="GC531" s="2"/>
      <c r="GD531" s="2">
        <v>1</v>
      </c>
      <c r="GE531" s="2"/>
      <c r="GF531" s="2">
        <v>974562283</v>
      </c>
      <c r="GG531" s="2">
        <v>2</v>
      </c>
      <c r="GH531" s="2">
        <v>1</v>
      </c>
      <c r="GI531" s="2">
        <v>2</v>
      </c>
      <c r="GJ531" s="2">
        <v>0</v>
      </c>
      <c r="GK531" s="2">
        <v>0</v>
      </c>
      <c r="GL531" s="2">
        <f t="shared" si="374"/>
        <v>0</v>
      </c>
      <c r="GM531" s="2">
        <f t="shared" si="375"/>
        <v>1094.67</v>
      </c>
      <c r="GN531" s="2">
        <f t="shared" si="376"/>
        <v>1094.67</v>
      </c>
      <c r="GO531" s="2">
        <f t="shared" si="377"/>
        <v>0</v>
      </c>
      <c r="GP531" s="2">
        <f t="shared" si="378"/>
        <v>0</v>
      </c>
      <c r="GQ531" s="2"/>
      <c r="GR531" s="2">
        <v>0</v>
      </c>
      <c r="GS531" s="2">
        <v>3</v>
      </c>
      <c r="GT531" s="2">
        <v>0</v>
      </c>
      <c r="GU531" s="2" t="s">
        <v>3</v>
      </c>
      <c r="GV531" s="2">
        <f t="shared" si="379"/>
        <v>0</v>
      </c>
      <c r="GW531" s="2">
        <v>1</v>
      </c>
      <c r="GX531" s="2">
        <f t="shared" si="380"/>
        <v>0</v>
      </c>
      <c r="GY531" s="2"/>
      <c r="GZ531" s="2"/>
      <c r="HA531" s="2">
        <v>0</v>
      </c>
      <c r="HB531" s="2">
        <v>0</v>
      </c>
      <c r="HC531" s="2">
        <f t="shared" si="381"/>
        <v>0</v>
      </c>
      <c r="HD531" s="2"/>
      <c r="HE531" s="2" t="s">
        <v>3</v>
      </c>
      <c r="HF531" s="2" t="s">
        <v>3</v>
      </c>
      <c r="HG531" s="2"/>
      <c r="HH531" s="2"/>
      <c r="HI531" s="2"/>
      <c r="HJ531" s="2"/>
      <c r="HK531" s="2"/>
      <c r="HL531" s="2"/>
      <c r="HM531" s="2" t="s">
        <v>3</v>
      </c>
      <c r="HN531" s="2" t="s">
        <v>3</v>
      </c>
      <c r="HO531" s="2" t="s">
        <v>3</v>
      </c>
      <c r="HP531" s="2" t="s">
        <v>3</v>
      </c>
      <c r="HQ531" s="2" t="s">
        <v>3</v>
      </c>
      <c r="HR531" s="2"/>
      <c r="HS531" s="2">
        <v>0</v>
      </c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>
        <v>0</v>
      </c>
      <c r="IL531" s="2"/>
      <c r="IM531" s="2"/>
      <c r="IN531" s="2"/>
      <c r="IO531" s="2"/>
      <c r="IP531" s="2"/>
      <c r="IQ531" s="2"/>
      <c r="IR531" s="2"/>
      <c r="IS531" s="2"/>
      <c r="IT531" s="2"/>
      <c r="IU531" s="2"/>
    </row>
    <row r="532" spans="1:255" x14ac:dyDescent="0.2">
      <c r="A532">
        <v>17</v>
      </c>
      <c r="B532">
        <v>1</v>
      </c>
      <c r="C532">
        <f>ROW(SmtRes!A418)</f>
        <v>418</v>
      </c>
      <c r="D532">
        <f>ROW(EtalonRes!A426)</f>
        <v>426</v>
      </c>
      <c r="E532" t="s">
        <v>289</v>
      </c>
      <c r="F532" t="s">
        <v>39</v>
      </c>
      <c r="G532" t="s">
        <v>40</v>
      </c>
      <c r="H532" t="s">
        <v>25</v>
      </c>
      <c r="I532">
        <f>ROUND(ROUND(38/100,4),9)</f>
        <v>0.38</v>
      </c>
      <c r="J532">
        <v>0</v>
      </c>
      <c r="K532">
        <f>ROUND(ROUND(38/100,4),9)</f>
        <v>0.38</v>
      </c>
      <c r="O532">
        <f t="shared" si="350"/>
        <v>21821.07</v>
      </c>
      <c r="P532">
        <f t="shared" si="351"/>
        <v>1425.53</v>
      </c>
      <c r="Q532">
        <f>(ROUND((ROUND(((((ET532*1.25)*1.1))*AV532*I532),2)*BB532),2)+ROUND((ROUND(((AE532-(((EU532*1.25)*1.1)))*AV532*I532),2)*BS532),2))</f>
        <v>178.47</v>
      </c>
      <c r="R532">
        <f t="shared" si="352"/>
        <v>87.43</v>
      </c>
      <c r="S532">
        <f t="shared" si="353"/>
        <v>20217.07</v>
      </c>
      <c r="T532">
        <f t="shared" si="354"/>
        <v>0</v>
      </c>
      <c r="U532">
        <f t="shared" si="355"/>
        <v>28.7227864</v>
      </c>
      <c r="V532">
        <f t="shared" si="356"/>
        <v>0</v>
      </c>
      <c r="W532">
        <f t="shared" si="357"/>
        <v>0</v>
      </c>
      <c r="X532">
        <f t="shared" si="358"/>
        <v>22131.91</v>
      </c>
      <c r="Y532">
        <f t="shared" si="359"/>
        <v>12385.75</v>
      </c>
      <c r="AA532">
        <v>59209200</v>
      </c>
      <c r="AB532">
        <f t="shared" si="360"/>
        <v>1166.2370000000001</v>
      </c>
      <c r="AC532">
        <f t="shared" si="361"/>
        <v>231.71</v>
      </c>
      <c r="AD532">
        <f>ROUND((((((ET532*1.25)*1.1))-(((EU532*1.25)*1.1)))+AE532),6)</f>
        <v>27.774999999999999</v>
      </c>
      <c r="AE532">
        <f>ROUND((((EU532*1.25)*1.1)),6)</f>
        <v>3.9325000000000001</v>
      </c>
      <c r="AF532">
        <f>ROUND((((EV532*1.15)*1.1)),6)</f>
        <v>906.75199999999995</v>
      </c>
      <c r="AG532">
        <f t="shared" si="362"/>
        <v>0</v>
      </c>
      <c r="AH532">
        <f>(((EW532*1.15)*1.1))</f>
        <v>70.84</v>
      </c>
      <c r="AI532">
        <f>(((EX532*1.25)*1.1))</f>
        <v>0</v>
      </c>
      <c r="AJ532">
        <f t="shared" si="363"/>
        <v>0</v>
      </c>
      <c r="AK532">
        <v>968.71</v>
      </c>
      <c r="AL532">
        <v>231.71</v>
      </c>
      <c r="AM532">
        <v>20.2</v>
      </c>
      <c r="AN532">
        <v>2.86</v>
      </c>
      <c r="AO532">
        <v>716.8</v>
      </c>
      <c r="AP532">
        <v>0</v>
      </c>
      <c r="AQ532">
        <v>56</v>
      </c>
      <c r="AR532">
        <v>0</v>
      </c>
      <c r="AS532">
        <v>0</v>
      </c>
      <c r="AT532">
        <v>109</v>
      </c>
      <c r="AU532">
        <v>61</v>
      </c>
      <c r="AV532">
        <v>1.0669999999999999</v>
      </c>
      <c r="AW532">
        <v>1</v>
      </c>
      <c r="AZ532">
        <v>1</v>
      </c>
      <c r="BA532">
        <v>54.99</v>
      </c>
      <c r="BB532">
        <v>15.85</v>
      </c>
      <c r="BC532">
        <v>16.190000000000001</v>
      </c>
      <c r="BD532" t="s">
        <v>3</v>
      </c>
      <c r="BE532" t="s">
        <v>3</v>
      </c>
      <c r="BF532" t="s">
        <v>3</v>
      </c>
      <c r="BG532" t="s">
        <v>3</v>
      </c>
      <c r="BH532">
        <v>0</v>
      </c>
      <c r="BI532">
        <v>1</v>
      </c>
      <c r="BJ532" t="s">
        <v>41</v>
      </c>
      <c r="BM532">
        <v>21</v>
      </c>
      <c r="BN532">
        <v>58807811</v>
      </c>
      <c r="BO532" t="s">
        <v>39</v>
      </c>
      <c r="BP532">
        <v>1</v>
      </c>
      <c r="BQ532">
        <v>30</v>
      </c>
      <c r="BR532">
        <v>0</v>
      </c>
      <c r="BS532">
        <v>54.99</v>
      </c>
      <c r="BT532">
        <v>1</v>
      </c>
      <c r="BU532">
        <v>1</v>
      </c>
      <c r="BV532">
        <v>1</v>
      </c>
      <c r="BW532">
        <v>1</v>
      </c>
      <c r="BX532">
        <v>1</v>
      </c>
      <c r="BY532" t="s">
        <v>3</v>
      </c>
      <c r="BZ532">
        <v>109</v>
      </c>
      <c r="CA532">
        <v>61</v>
      </c>
      <c r="CB532" t="s">
        <v>3</v>
      </c>
      <c r="CE532">
        <v>30</v>
      </c>
      <c r="CF532">
        <v>0</v>
      </c>
      <c r="CG532">
        <v>0</v>
      </c>
      <c r="CM532">
        <v>0</v>
      </c>
      <c r="CN532" t="s">
        <v>865</v>
      </c>
      <c r="CO532">
        <v>0</v>
      </c>
      <c r="CP532">
        <f t="shared" si="364"/>
        <v>21821.07</v>
      </c>
      <c r="CQ532">
        <f t="shared" si="365"/>
        <v>3751.38</v>
      </c>
      <c r="CR532">
        <f>(ROUND((ROUND(((((ET532*1.25)*1.1))*AV532*1),2)*BB532),2)+ROUND((ROUND(((AE532-(((EU532*1.25)*1.1)))*AV532*1),2)*BS532),2))</f>
        <v>469.79</v>
      </c>
      <c r="CS532">
        <f t="shared" si="366"/>
        <v>230.96</v>
      </c>
      <c r="CT532">
        <f t="shared" si="367"/>
        <v>53202.83</v>
      </c>
      <c r="CU532">
        <f t="shared" si="368"/>
        <v>0</v>
      </c>
      <c r="CV532">
        <f t="shared" si="369"/>
        <v>75.586280000000002</v>
      </c>
      <c r="CW532">
        <f t="shared" si="370"/>
        <v>0</v>
      </c>
      <c r="CX532">
        <f t="shared" si="371"/>
        <v>0</v>
      </c>
      <c r="CY532">
        <f t="shared" si="372"/>
        <v>22131.904999999999</v>
      </c>
      <c r="CZ532">
        <f t="shared" si="373"/>
        <v>12385.745000000001</v>
      </c>
      <c r="DB532">
        <v>95</v>
      </c>
      <c r="DC532" t="s">
        <v>3</v>
      </c>
      <c r="DD532" t="s">
        <v>3</v>
      </c>
      <c r="DE532" t="s">
        <v>27</v>
      </c>
      <c r="DF532" t="s">
        <v>27</v>
      </c>
      <c r="DG532" t="s">
        <v>28</v>
      </c>
      <c r="DH532" t="s">
        <v>3</v>
      </c>
      <c r="DI532" t="s">
        <v>28</v>
      </c>
      <c r="DJ532" t="s">
        <v>27</v>
      </c>
      <c r="DK532" t="s">
        <v>3</v>
      </c>
      <c r="DL532" t="s">
        <v>3</v>
      </c>
      <c r="DM532" t="s">
        <v>3</v>
      </c>
      <c r="DN532">
        <v>0</v>
      </c>
      <c r="DO532">
        <v>0</v>
      </c>
      <c r="DP532">
        <v>1</v>
      </c>
      <c r="DQ532">
        <v>1</v>
      </c>
      <c r="DU532">
        <v>1003</v>
      </c>
      <c r="DV532" t="s">
        <v>25</v>
      </c>
      <c r="DW532" t="s">
        <v>25</v>
      </c>
      <c r="DX532">
        <v>100</v>
      </c>
      <c r="DZ532" t="s">
        <v>3</v>
      </c>
      <c r="EA532" t="s">
        <v>3</v>
      </c>
      <c r="EB532" t="s">
        <v>3</v>
      </c>
      <c r="EC532" t="s">
        <v>3</v>
      </c>
      <c r="EE532">
        <v>58807897</v>
      </c>
      <c r="EF532">
        <v>30</v>
      </c>
      <c r="EG532" t="s">
        <v>29</v>
      </c>
      <c r="EH532">
        <v>0</v>
      </c>
      <c r="EI532" t="s">
        <v>3</v>
      </c>
      <c r="EJ532">
        <v>1</v>
      </c>
      <c r="EK532">
        <v>21</v>
      </c>
      <c r="EL532" t="s">
        <v>30</v>
      </c>
      <c r="EM532" t="s">
        <v>31</v>
      </c>
      <c r="EO532" t="s">
        <v>32</v>
      </c>
      <c r="EQ532">
        <v>0</v>
      </c>
      <c r="ER532">
        <v>968.71</v>
      </c>
      <c r="ES532">
        <v>231.71</v>
      </c>
      <c r="ET532">
        <v>20.2</v>
      </c>
      <c r="EU532">
        <v>2.86</v>
      </c>
      <c r="EV532">
        <v>716.8</v>
      </c>
      <c r="EW532">
        <v>56</v>
      </c>
      <c r="EX532">
        <v>0</v>
      </c>
      <c r="EY532">
        <v>0</v>
      </c>
      <c r="FQ532">
        <v>0</v>
      </c>
      <c r="FR532">
        <v>0</v>
      </c>
      <c r="FS532">
        <v>0</v>
      </c>
      <c r="FX532">
        <v>109</v>
      </c>
      <c r="FY532">
        <v>61</v>
      </c>
      <c r="GA532" t="s">
        <v>3</v>
      </c>
      <c r="GD532">
        <v>1</v>
      </c>
      <c r="GF532">
        <v>974562283</v>
      </c>
      <c r="GG532">
        <v>2</v>
      </c>
      <c r="GH532">
        <v>1</v>
      </c>
      <c r="GI532">
        <v>2</v>
      </c>
      <c r="GJ532">
        <v>0</v>
      </c>
      <c r="GK532">
        <v>0</v>
      </c>
      <c r="GL532">
        <f t="shared" si="374"/>
        <v>0</v>
      </c>
      <c r="GM532">
        <f t="shared" si="375"/>
        <v>56338.73</v>
      </c>
      <c r="GN532">
        <f t="shared" si="376"/>
        <v>56338.73</v>
      </c>
      <c r="GO532">
        <f t="shared" si="377"/>
        <v>0</v>
      </c>
      <c r="GP532">
        <f t="shared" si="378"/>
        <v>0</v>
      </c>
      <c r="GR532">
        <v>0</v>
      </c>
      <c r="GS532">
        <v>3</v>
      </c>
      <c r="GT532">
        <v>0</v>
      </c>
      <c r="GU532" t="s">
        <v>3</v>
      </c>
      <c r="GV532">
        <f t="shared" si="379"/>
        <v>0</v>
      </c>
      <c r="GW532">
        <v>1</v>
      </c>
      <c r="GX532">
        <f t="shared" si="380"/>
        <v>0</v>
      </c>
      <c r="HA532">
        <v>0</v>
      </c>
      <c r="HB532">
        <v>0</v>
      </c>
      <c r="HC532">
        <f t="shared" si="381"/>
        <v>0</v>
      </c>
      <c r="HE532" t="s">
        <v>3</v>
      </c>
      <c r="HF532" t="s">
        <v>3</v>
      </c>
      <c r="HM532" t="s">
        <v>3</v>
      </c>
      <c r="HN532" t="s">
        <v>3</v>
      </c>
      <c r="HO532" t="s">
        <v>3</v>
      </c>
      <c r="HP532" t="s">
        <v>3</v>
      </c>
      <c r="HQ532" t="s">
        <v>3</v>
      </c>
      <c r="HS532">
        <v>0</v>
      </c>
      <c r="IK532">
        <v>0</v>
      </c>
    </row>
    <row r="533" spans="1:255" x14ac:dyDescent="0.2">
      <c r="A533" s="2">
        <v>18</v>
      </c>
      <c r="B533" s="2">
        <v>1</v>
      </c>
      <c r="C533" s="2">
        <v>406</v>
      </c>
      <c r="D533" s="2"/>
      <c r="E533" s="2" t="s">
        <v>290</v>
      </c>
      <c r="F533" s="2" t="s">
        <v>43</v>
      </c>
      <c r="G533" s="2" t="s">
        <v>44</v>
      </c>
      <c r="H533" s="2" t="s">
        <v>36</v>
      </c>
      <c r="I533" s="2">
        <f>I531*J533</f>
        <v>38</v>
      </c>
      <c r="J533" s="2">
        <v>100</v>
      </c>
      <c r="K533" s="2">
        <v>100</v>
      </c>
      <c r="L533" s="2"/>
      <c r="M533" s="2"/>
      <c r="N533" s="2"/>
      <c r="O533" s="2">
        <f t="shared" si="350"/>
        <v>6810.36</v>
      </c>
      <c r="P533" s="2">
        <f t="shared" si="351"/>
        <v>6810.36</v>
      </c>
      <c r="Q533" s="2">
        <f t="shared" ref="Q533:Q538" si="384">(ROUND((ROUND(((ET533)*AV533*I533),2)*BB533),2)+ROUND((ROUND(((AE533-(EU533))*AV533*I533),2)*BS533),2))</f>
        <v>0</v>
      </c>
      <c r="R533" s="2">
        <f t="shared" si="352"/>
        <v>0</v>
      </c>
      <c r="S533" s="2">
        <f t="shared" si="353"/>
        <v>0</v>
      </c>
      <c r="T533" s="2">
        <f t="shared" si="354"/>
        <v>0</v>
      </c>
      <c r="U533" s="2">
        <f t="shared" si="355"/>
        <v>0</v>
      </c>
      <c r="V533" s="2">
        <f t="shared" si="356"/>
        <v>0</v>
      </c>
      <c r="W533" s="2">
        <f t="shared" si="357"/>
        <v>0</v>
      </c>
      <c r="X533" s="2">
        <f t="shared" si="358"/>
        <v>0</v>
      </c>
      <c r="Y533" s="2">
        <f t="shared" si="359"/>
        <v>0</v>
      </c>
      <c r="Z533" s="2"/>
      <c r="AA533" s="2">
        <v>59209203</v>
      </c>
      <c r="AB533" s="2">
        <f t="shared" si="360"/>
        <v>179.22</v>
      </c>
      <c r="AC533" s="2">
        <f t="shared" si="361"/>
        <v>179.22</v>
      </c>
      <c r="AD533" s="2">
        <f t="shared" ref="AD533:AD538" si="385">ROUND((((ET533)-(EU533))+AE533),6)</f>
        <v>0</v>
      </c>
      <c r="AE533" s="2">
        <f t="shared" ref="AE533:AF538" si="386">ROUND((EU533),6)</f>
        <v>0</v>
      </c>
      <c r="AF533" s="2">
        <f t="shared" si="386"/>
        <v>0</v>
      </c>
      <c r="AG533" s="2">
        <f t="shared" si="362"/>
        <v>0</v>
      </c>
      <c r="AH533" s="2">
        <f t="shared" ref="AH533:AI538" si="387">(EW533)</f>
        <v>0</v>
      </c>
      <c r="AI533" s="2">
        <f t="shared" si="387"/>
        <v>0</v>
      </c>
      <c r="AJ533" s="2">
        <f t="shared" si="363"/>
        <v>0</v>
      </c>
      <c r="AK533" s="2">
        <v>179.22</v>
      </c>
      <c r="AL533" s="2">
        <v>179.22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109</v>
      </c>
      <c r="AU533" s="2">
        <v>61</v>
      </c>
      <c r="AV533" s="2">
        <v>1</v>
      </c>
      <c r="AW533" s="2">
        <v>1</v>
      </c>
      <c r="AX533" s="2"/>
      <c r="AY533" s="2"/>
      <c r="AZ533" s="2">
        <v>1</v>
      </c>
      <c r="BA533" s="2">
        <v>1</v>
      </c>
      <c r="BB533" s="2">
        <v>1</v>
      </c>
      <c r="BC533" s="2">
        <v>1</v>
      </c>
      <c r="BD533" s="2" t="s">
        <v>3</v>
      </c>
      <c r="BE533" s="2" t="s">
        <v>3</v>
      </c>
      <c r="BF533" s="2" t="s">
        <v>3</v>
      </c>
      <c r="BG533" s="2" t="s">
        <v>3</v>
      </c>
      <c r="BH533" s="2">
        <v>3</v>
      </c>
      <c r="BI533" s="2">
        <v>1</v>
      </c>
      <c r="BJ533" s="2" t="s">
        <v>45</v>
      </c>
      <c r="BK533" s="2"/>
      <c r="BL533" s="2"/>
      <c r="BM533" s="2">
        <v>21</v>
      </c>
      <c r="BN533" s="2">
        <v>58807811</v>
      </c>
      <c r="BO533" s="2" t="s">
        <v>3</v>
      </c>
      <c r="BP533" s="2">
        <v>0</v>
      </c>
      <c r="BQ533" s="2">
        <v>30</v>
      </c>
      <c r="BR533" s="2">
        <v>0</v>
      </c>
      <c r="BS533" s="2">
        <v>1</v>
      </c>
      <c r="BT533" s="2">
        <v>1</v>
      </c>
      <c r="BU533" s="2">
        <v>1</v>
      </c>
      <c r="BV533" s="2">
        <v>1</v>
      </c>
      <c r="BW533" s="2">
        <v>1</v>
      </c>
      <c r="BX533" s="2">
        <v>1</v>
      </c>
      <c r="BY533" s="2" t="s">
        <v>3</v>
      </c>
      <c r="BZ533" s="2">
        <v>109</v>
      </c>
      <c r="CA533" s="2">
        <v>61</v>
      </c>
      <c r="CB533" s="2" t="s">
        <v>3</v>
      </c>
      <c r="CC533" s="2"/>
      <c r="CD533" s="2"/>
      <c r="CE533" s="2">
        <v>30</v>
      </c>
      <c r="CF533" s="2">
        <v>0</v>
      </c>
      <c r="CG533" s="2">
        <v>0</v>
      </c>
      <c r="CH533" s="2"/>
      <c r="CI533" s="2"/>
      <c r="CJ533" s="2"/>
      <c r="CK533" s="2"/>
      <c r="CL533" s="2"/>
      <c r="CM533" s="2">
        <v>0</v>
      </c>
      <c r="CN533" s="2" t="s">
        <v>3</v>
      </c>
      <c r="CO533" s="2">
        <v>0</v>
      </c>
      <c r="CP533" s="2">
        <f t="shared" si="364"/>
        <v>6810.36</v>
      </c>
      <c r="CQ533" s="2">
        <f t="shared" si="365"/>
        <v>179.22</v>
      </c>
      <c r="CR533" s="2">
        <f t="shared" ref="CR533:CR538" si="388">(ROUND((ROUND(((ET533)*AV533*1),2)*BB533),2)+ROUND((ROUND(((AE533-(EU533))*AV533*1),2)*BS533),2))</f>
        <v>0</v>
      </c>
      <c r="CS533" s="2">
        <f t="shared" si="366"/>
        <v>0</v>
      </c>
      <c r="CT533" s="2">
        <f t="shared" si="367"/>
        <v>0</v>
      </c>
      <c r="CU533" s="2">
        <f t="shared" si="368"/>
        <v>0</v>
      </c>
      <c r="CV533" s="2">
        <f t="shared" si="369"/>
        <v>0</v>
      </c>
      <c r="CW533" s="2">
        <f t="shared" si="370"/>
        <v>0</v>
      </c>
      <c r="CX533" s="2">
        <f t="shared" si="371"/>
        <v>0</v>
      </c>
      <c r="CY533" s="2">
        <f t="shared" si="372"/>
        <v>0</v>
      </c>
      <c r="CZ533" s="2">
        <f t="shared" si="373"/>
        <v>0</v>
      </c>
      <c r="DA533" s="2"/>
      <c r="DB533" s="2"/>
      <c r="DC533" s="2" t="s">
        <v>3</v>
      </c>
      <c r="DD533" s="2" t="s">
        <v>3</v>
      </c>
      <c r="DE533" s="2" t="s">
        <v>3</v>
      </c>
      <c r="DF533" s="2" t="s">
        <v>3</v>
      </c>
      <c r="DG533" s="2" t="s">
        <v>3</v>
      </c>
      <c r="DH533" s="2" t="s">
        <v>3</v>
      </c>
      <c r="DI533" s="2" t="s">
        <v>3</v>
      </c>
      <c r="DJ533" s="2" t="s">
        <v>3</v>
      </c>
      <c r="DK533" s="2" t="s">
        <v>3</v>
      </c>
      <c r="DL533" s="2" t="s">
        <v>3</v>
      </c>
      <c r="DM533" s="2" t="s">
        <v>3</v>
      </c>
      <c r="DN533" s="2">
        <v>0</v>
      </c>
      <c r="DO533" s="2">
        <v>0</v>
      </c>
      <c r="DP533" s="2">
        <v>1</v>
      </c>
      <c r="DQ533" s="2">
        <v>1</v>
      </c>
      <c r="DR533" s="2"/>
      <c r="DS533" s="2"/>
      <c r="DT533" s="2"/>
      <c r="DU533" s="2">
        <v>1003</v>
      </c>
      <c r="DV533" s="2" t="s">
        <v>36</v>
      </c>
      <c r="DW533" s="2" t="s">
        <v>36</v>
      </c>
      <c r="DX533" s="2">
        <v>1</v>
      </c>
      <c r="DY533" s="2"/>
      <c r="DZ533" s="2" t="s">
        <v>3</v>
      </c>
      <c r="EA533" s="2" t="s">
        <v>3</v>
      </c>
      <c r="EB533" s="2" t="s">
        <v>3</v>
      </c>
      <c r="EC533" s="2" t="s">
        <v>3</v>
      </c>
      <c r="ED533" s="2"/>
      <c r="EE533" s="2">
        <v>58807897</v>
      </c>
      <c r="EF533" s="2">
        <v>30</v>
      </c>
      <c r="EG533" s="2" t="s">
        <v>29</v>
      </c>
      <c r="EH533" s="2">
        <v>0</v>
      </c>
      <c r="EI533" s="2" t="s">
        <v>3</v>
      </c>
      <c r="EJ533" s="2">
        <v>1</v>
      </c>
      <c r="EK533" s="2">
        <v>21</v>
      </c>
      <c r="EL533" s="2" t="s">
        <v>30</v>
      </c>
      <c r="EM533" s="2" t="s">
        <v>31</v>
      </c>
      <c r="EN533" s="2"/>
      <c r="EO533" s="2" t="s">
        <v>3</v>
      </c>
      <c r="EP533" s="2"/>
      <c r="EQ533" s="2">
        <v>0</v>
      </c>
      <c r="ER533" s="2">
        <v>179.22</v>
      </c>
      <c r="ES533" s="2">
        <v>179.22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>
        <v>0</v>
      </c>
      <c r="FR533" s="2">
        <v>0</v>
      </c>
      <c r="FS533" s="2">
        <v>0</v>
      </c>
      <c r="FT533" s="2"/>
      <c r="FU533" s="2"/>
      <c r="FV533" s="2"/>
      <c r="FW533" s="2"/>
      <c r="FX533" s="2">
        <v>109</v>
      </c>
      <c r="FY533" s="2">
        <v>61</v>
      </c>
      <c r="FZ533" s="2"/>
      <c r="GA533" s="2" t="s">
        <v>3</v>
      </c>
      <c r="GB533" s="2"/>
      <c r="GC533" s="2"/>
      <c r="GD533" s="2">
        <v>1</v>
      </c>
      <c r="GE533" s="2"/>
      <c r="GF533" s="2">
        <v>1873563531</v>
      </c>
      <c r="GG533" s="2">
        <v>2</v>
      </c>
      <c r="GH533" s="2">
        <v>1</v>
      </c>
      <c r="GI533" s="2">
        <v>-2</v>
      </c>
      <c r="GJ533" s="2">
        <v>0</v>
      </c>
      <c r="GK533" s="2">
        <v>0</v>
      </c>
      <c r="GL533" s="2">
        <f t="shared" si="374"/>
        <v>0</v>
      </c>
      <c r="GM533" s="2">
        <f t="shared" si="375"/>
        <v>6810.36</v>
      </c>
      <c r="GN533" s="2">
        <f t="shared" si="376"/>
        <v>6810.36</v>
      </c>
      <c r="GO533" s="2">
        <f t="shared" si="377"/>
        <v>0</v>
      </c>
      <c r="GP533" s="2">
        <f t="shared" si="378"/>
        <v>0</v>
      </c>
      <c r="GQ533" s="2"/>
      <c r="GR533" s="2">
        <v>0</v>
      </c>
      <c r="GS533" s="2">
        <v>3</v>
      </c>
      <c r="GT533" s="2">
        <v>0</v>
      </c>
      <c r="GU533" s="2" t="s">
        <v>3</v>
      </c>
      <c r="GV533" s="2">
        <f t="shared" si="379"/>
        <v>0</v>
      </c>
      <c r="GW533" s="2">
        <v>1</v>
      </c>
      <c r="GX533" s="2">
        <f t="shared" si="380"/>
        <v>0</v>
      </c>
      <c r="GY533" s="2"/>
      <c r="GZ533" s="2"/>
      <c r="HA533" s="2">
        <v>0</v>
      </c>
      <c r="HB533" s="2">
        <v>0</v>
      </c>
      <c r="HC533" s="2">
        <f t="shared" si="381"/>
        <v>0</v>
      </c>
      <c r="HD533" s="2"/>
      <c r="HE533" s="2" t="s">
        <v>3</v>
      </c>
      <c r="HF533" s="2" t="s">
        <v>3</v>
      </c>
      <c r="HG533" s="2"/>
      <c r="HH533" s="2"/>
      <c r="HI533" s="2"/>
      <c r="HJ533" s="2"/>
      <c r="HK533" s="2"/>
      <c r="HL533" s="2"/>
      <c r="HM533" s="2" t="s">
        <v>3</v>
      </c>
      <c r="HN533" s="2" t="s">
        <v>3</v>
      </c>
      <c r="HO533" s="2" t="s">
        <v>3</v>
      </c>
      <c r="HP533" s="2" t="s">
        <v>3</v>
      </c>
      <c r="HQ533" s="2" t="s">
        <v>3</v>
      </c>
      <c r="HR533" s="2"/>
      <c r="HS533" s="2">
        <v>0</v>
      </c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>
        <v>0</v>
      </c>
      <c r="IL533" s="2"/>
      <c r="IM533" s="2"/>
      <c r="IN533" s="2"/>
      <c r="IO533" s="2"/>
      <c r="IP533" s="2"/>
      <c r="IQ533" s="2"/>
      <c r="IR533" s="2"/>
      <c r="IS533" s="2"/>
      <c r="IT533" s="2"/>
      <c r="IU533" s="2"/>
    </row>
    <row r="534" spans="1:255" x14ac:dyDescent="0.2">
      <c r="A534">
        <v>18</v>
      </c>
      <c r="B534">
        <v>1</v>
      </c>
      <c r="C534">
        <v>415</v>
      </c>
      <c r="E534" t="s">
        <v>290</v>
      </c>
      <c r="F534" t="s">
        <v>43</v>
      </c>
      <c r="G534" t="s">
        <v>44</v>
      </c>
      <c r="H534" t="s">
        <v>36</v>
      </c>
      <c r="I534">
        <f>I532*J534</f>
        <v>38</v>
      </c>
      <c r="J534">
        <v>100</v>
      </c>
      <c r="K534">
        <v>100</v>
      </c>
      <c r="O534">
        <f t="shared" si="350"/>
        <v>14642.27</v>
      </c>
      <c r="P534">
        <f t="shared" si="351"/>
        <v>14642.27</v>
      </c>
      <c r="Q534">
        <f t="shared" si="384"/>
        <v>0</v>
      </c>
      <c r="R534">
        <f t="shared" si="352"/>
        <v>0</v>
      </c>
      <c r="S534">
        <f t="shared" si="353"/>
        <v>0</v>
      </c>
      <c r="T534">
        <f t="shared" si="354"/>
        <v>0</v>
      </c>
      <c r="U534">
        <f t="shared" si="355"/>
        <v>0</v>
      </c>
      <c r="V534">
        <f t="shared" si="356"/>
        <v>0</v>
      </c>
      <c r="W534">
        <f t="shared" si="357"/>
        <v>0</v>
      </c>
      <c r="X534">
        <f t="shared" si="358"/>
        <v>0</v>
      </c>
      <c r="Y534">
        <f t="shared" si="359"/>
        <v>0</v>
      </c>
      <c r="AA534">
        <v>59209200</v>
      </c>
      <c r="AB534">
        <f t="shared" si="360"/>
        <v>179.22</v>
      </c>
      <c r="AC534">
        <f t="shared" si="361"/>
        <v>179.22</v>
      </c>
      <c r="AD534">
        <f t="shared" si="385"/>
        <v>0</v>
      </c>
      <c r="AE534">
        <f t="shared" si="386"/>
        <v>0</v>
      </c>
      <c r="AF534">
        <f t="shared" si="386"/>
        <v>0</v>
      </c>
      <c r="AG534">
        <f t="shared" si="362"/>
        <v>0</v>
      </c>
      <c r="AH534">
        <f t="shared" si="387"/>
        <v>0</v>
      </c>
      <c r="AI534">
        <f t="shared" si="387"/>
        <v>0</v>
      </c>
      <c r="AJ534">
        <f t="shared" si="363"/>
        <v>0</v>
      </c>
      <c r="AK534">
        <v>179.22</v>
      </c>
      <c r="AL534">
        <v>179.22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109</v>
      </c>
      <c r="AU534">
        <v>61</v>
      </c>
      <c r="AV534">
        <v>1</v>
      </c>
      <c r="AW534">
        <v>1</v>
      </c>
      <c r="AZ534">
        <v>1</v>
      </c>
      <c r="BA534">
        <v>1</v>
      </c>
      <c r="BB534">
        <v>1</v>
      </c>
      <c r="BC534">
        <v>2.15</v>
      </c>
      <c r="BD534" t="s">
        <v>3</v>
      </c>
      <c r="BE534" t="s">
        <v>3</v>
      </c>
      <c r="BF534" t="s">
        <v>3</v>
      </c>
      <c r="BG534" t="s">
        <v>3</v>
      </c>
      <c r="BH534">
        <v>3</v>
      </c>
      <c r="BI534">
        <v>1</v>
      </c>
      <c r="BJ534" t="s">
        <v>45</v>
      </c>
      <c r="BM534">
        <v>21</v>
      </c>
      <c r="BN534">
        <v>58807811</v>
      </c>
      <c r="BO534" t="s">
        <v>43</v>
      </c>
      <c r="BP534">
        <v>1</v>
      </c>
      <c r="BQ534">
        <v>30</v>
      </c>
      <c r="BR534">
        <v>0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 t="s">
        <v>3</v>
      </c>
      <c r="BZ534">
        <v>109</v>
      </c>
      <c r="CA534">
        <v>61</v>
      </c>
      <c r="CB534" t="s">
        <v>3</v>
      </c>
      <c r="CE534">
        <v>30</v>
      </c>
      <c r="CF534">
        <v>0</v>
      </c>
      <c r="CG534">
        <v>0</v>
      </c>
      <c r="CM534">
        <v>0</v>
      </c>
      <c r="CN534" t="s">
        <v>3</v>
      </c>
      <c r="CO534">
        <v>0</v>
      </c>
      <c r="CP534">
        <f t="shared" si="364"/>
        <v>14642.27</v>
      </c>
      <c r="CQ534">
        <f t="shared" si="365"/>
        <v>385.32</v>
      </c>
      <c r="CR534">
        <f t="shared" si="388"/>
        <v>0</v>
      </c>
      <c r="CS534">
        <f t="shared" si="366"/>
        <v>0</v>
      </c>
      <c r="CT534">
        <f t="shared" si="367"/>
        <v>0</v>
      </c>
      <c r="CU534">
        <f t="shared" si="368"/>
        <v>0</v>
      </c>
      <c r="CV534">
        <f t="shared" si="369"/>
        <v>0</v>
      </c>
      <c r="CW534">
        <f t="shared" si="370"/>
        <v>0</v>
      </c>
      <c r="CX534">
        <f t="shared" si="371"/>
        <v>0</v>
      </c>
      <c r="CY534">
        <f t="shared" si="372"/>
        <v>0</v>
      </c>
      <c r="CZ534">
        <f t="shared" si="373"/>
        <v>0</v>
      </c>
      <c r="DC534" t="s">
        <v>3</v>
      </c>
      <c r="DD534" t="s">
        <v>3</v>
      </c>
      <c r="DE534" t="s">
        <v>3</v>
      </c>
      <c r="DF534" t="s">
        <v>3</v>
      </c>
      <c r="DG534" t="s">
        <v>3</v>
      </c>
      <c r="DH534" t="s">
        <v>3</v>
      </c>
      <c r="DI534" t="s">
        <v>3</v>
      </c>
      <c r="DJ534" t="s">
        <v>3</v>
      </c>
      <c r="DK534" t="s">
        <v>3</v>
      </c>
      <c r="DL534" t="s">
        <v>3</v>
      </c>
      <c r="DM534" t="s">
        <v>3</v>
      </c>
      <c r="DN534">
        <v>0</v>
      </c>
      <c r="DO534">
        <v>0</v>
      </c>
      <c r="DP534">
        <v>1</v>
      </c>
      <c r="DQ534">
        <v>1</v>
      </c>
      <c r="DU534">
        <v>1003</v>
      </c>
      <c r="DV534" t="s">
        <v>36</v>
      </c>
      <c r="DW534" t="s">
        <v>36</v>
      </c>
      <c r="DX534">
        <v>1</v>
      </c>
      <c r="DZ534" t="s">
        <v>3</v>
      </c>
      <c r="EA534" t="s">
        <v>3</v>
      </c>
      <c r="EB534" t="s">
        <v>3</v>
      </c>
      <c r="EC534" t="s">
        <v>3</v>
      </c>
      <c r="EE534">
        <v>58807897</v>
      </c>
      <c r="EF534">
        <v>30</v>
      </c>
      <c r="EG534" t="s">
        <v>29</v>
      </c>
      <c r="EH534">
        <v>0</v>
      </c>
      <c r="EI534" t="s">
        <v>3</v>
      </c>
      <c r="EJ534">
        <v>1</v>
      </c>
      <c r="EK534">
        <v>21</v>
      </c>
      <c r="EL534" t="s">
        <v>30</v>
      </c>
      <c r="EM534" t="s">
        <v>31</v>
      </c>
      <c r="EO534" t="s">
        <v>3</v>
      </c>
      <c r="EQ534">
        <v>0</v>
      </c>
      <c r="ER534">
        <v>179.22</v>
      </c>
      <c r="ES534">
        <v>179.22</v>
      </c>
      <c r="ET534">
        <v>0</v>
      </c>
      <c r="EU534">
        <v>0</v>
      </c>
      <c r="EV534">
        <v>0</v>
      </c>
      <c r="EW534">
        <v>0</v>
      </c>
      <c r="EX534">
        <v>0</v>
      </c>
      <c r="FQ534">
        <v>0</v>
      </c>
      <c r="FR534">
        <v>0</v>
      </c>
      <c r="FS534">
        <v>0</v>
      </c>
      <c r="FX534">
        <v>109</v>
      </c>
      <c r="FY534">
        <v>61</v>
      </c>
      <c r="GA534" t="s">
        <v>3</v>
      </c>
      <c r="GD534">
        <v>1</v>
      </c>
      <c r="GF534">
        <v>1873563531</v>
      </c>
      <c r="GG534">
        <v>2</v>
      </c>
      <c r="GH534">
        <v>1</v>
      </c>
      <c r="GI534">
        <v>2</v>
      </c>
      <c r="GJ534">
        <v>0</v>
      </c>
      <c r="GK534">
        <v>0</v>
      </c>
      <c r="GL534">
        <f t="shared" si="374"/>
        <v>0</v>
      </c>
      <c r="GM534">
        <f t="shared" si="375"/>
        <v>14642.27</v>
      </c>
      <c r="GN534">
        <f t="shared" si="376"/>
        <v>14642.27</v>
      </c>
      <c r="GO534">
        <f t="shared" si="377"/>
        <v>0</v>
      </c>
      <c r="GP534">
        <f t="shared" si="378"/>
        <v>0</v>
      </c>
      <c r="GR534">
        <v>0</v>
      </c>
      <c r="GS534">
        <v>3</v>
      </c>
      <c r="GT534">
        <v>0</v>
      </c>
      <c r="GU534" t="s">
        <v>3</v>
      </c>
      <c r="GV534">
        <f t="shared" si="379"/>
        <v>0</v>
      </c>
      <c r="GW534">
        <v>1</v>
      </c>
      <c r="GX534">
        <f t="shared" si="380"/>
        <v>0</v>
      </c>
      <c r="HA534">
        <v>0</v>
      </c>
      <c r="HB534">
        <v>0</v>
      </c>
      <c r="HC534">
        <f t="shared" si="381"/>
        <v>0</v>
      </c>
      <c r="HE534" t="s">
        <v>3</v>
      </c>
      <c r="HF534" t="s">
        <v>3</v>
      </c>
      <c r="HM534" t="s">
        <v>3</v>
      </c>
      <c r="HN534" t="s">
        <v>3</v>
      </c>
      <c r="HO534" t="s">
        <v>3</v>
      </c>
      <c r="HP534" t="s">
        <v>3</v>
      </c>
      <c r="HQ534" t="s">
        <v>3</v>
      </c>
      <c r="HS534">
        <v>0</v>
      </c>
      <c r="IK534">
        <v>0</v>
      </c>
    </row>
    <row r="535" spans="1:255" x14ac:dyDescent="0.2">
      <c r="A535" s="2">
        <v>18</v>
      </c>
      <c r="B535" s="2">
        <v>1</v>
      </c>
      <c r="C535" s="2">
        <v>407</v>
      </c>
      <c r="D535" s="2"/>
      <c r="E535" s="2" t="s">
        <v>291</v>
      </c>
      <c r="F535" s="2" t="s">
        <v>47</v>
      </c>
      <c r="G535" s="2" t="s">
        <v>48</v>
      </c>
      <c r="H535" s="2" t="s">
        <v>49</v>
      </c>
      <c r="I535" s="2">
        <f>I531*J535</f>
        <v>2</v>
      </c>
      <c r="J535" s="2">
        <v>5.2631578947368425</v>
      </c>
      <c r="K535" s="2">
        <v>5.2631579999999998</v>
      </c>
      <c r="L535" s="2"/>
      <c r="M535" s="2"/>
      <c r="N535" s="2"/>
      <c r="O535" s="2">
        <f t="shared" si="350"/>
        <v>106.1</v>
      </c>
      <c r="P535" s="2">
        <f t="shared" si="351"/>
        <v>106.1</v>
      </c>
      <c r="Q535" s="2">
        <f t="shared" si="384"/>
        <v>0</v>
      </c>
      <c r="R535" s="2">
        <f t="shared" si="352"/>
        <v>0</v>
      </c>
      <c r="S535" s="2">
        <f t="shared" si="353"/>
        <v>0</v>
      </c>
      <c r="T535" s="2">
        <f t="shared" si="354"/>
        <v>0</v>
      </c>
      <c r="U535" s="2">
        <f t="shared" si="355"/>
        <v>0</v>
      </c>
      <c r="V535" s="2">
        <f t="shared" si="356"/>
        <v>0</v>
      </c>
      <c r="W535" s="2">
        <f t="shared" si="357"/>
        <v>0</v>
      </c>
      <c r="X535" s="2">
        <f t="shared" si="358"/>
        <v>0</v>
      </c>
      <c r="Y535" s="2">
        <f t="shared" si="359"/>
        <v>0</v>
      </c>
      <c r="Z535" s="2"/>
      <c r="AA535" s="2">
        <v>59209203</v>
      </c>
      <c r="AB535" s="2">
        <f t="shared" si="360"/>
        <v>53.05</v>
      </c>
      <c r="AC535" s="2">
        <f t="shared" si="361"/>
        <v>53.05</v>
      </c>
      <c r="AD535" s="2">
        <f t="shared" si="385"/>
        <v>0</v>
      </c>
      <c r="AE535" s="2">
        <f t="shared" si="386"/>
        <v>0</v>
      </c>
      <c r="AF535" s="2">
        <f t="shared" si="386"/>
        <v>0</v>
      </c>
      <c r="AG535" s="2">
        <f t="shared" si="362"/>
        <v>0</v>
      </c>
      <c r="AH535" s="2">
        <f t="shared" si="387"/>
        <v>0</v>
      </c>
      <c r="AI535" s="2">
        <f t="shared" si="387"/>
        <v>0</v>
      </c>
      <c r="AJ535" s="2">
        <f t="shared" si="363"/>
        <v>0</v>
      </c>
      <c r="AK535" s="2">
        <v>53.05</v>
      </c>
      <c r="AL535" s="2">
        <v>53.05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109</v>
      </c>
      <c r="AU535" s="2">
        <v>61</v>
      </c>
      <c r="AV535" s="2">
        <v>1</v>
      </c>
      <c r="AW535" s="2">
        <v>1</v>
      </c>
      <c r="AX535" s="2"/>
      <c r="AY535" s="2"/>
      <c r="AZ535" s="2">
        <v>1</v>
      </c>
      <c r="BA535" s="2">
        <v>1</v>
      </c>
      <c r="BB535" s="2">
        <v>1</v>
      </c>
      <c r="BC535" s="2">
        <v>1</v>
      </c>
      <c r="BD535" s="2" t="s">
        <v>3</v>
      </c>
      <c r="BE535" s="2" t="s">
        <v>3</v>
      </c>
      <c r="BF535" s="2" t="s">
        <v>3</v>
      </c>
      <c r="BG535" s="2" t="s">
        <v>3</v>
      </c>
      <c r="BH535" s="2">
        <v>3</v>
      </c>
      <c r="BI535" s="2">
        <v>1</v>
      </c>
      <c r="BJ535" s="2" t="s">
        <v>50</v>
      </c>
      <c r="BK535" s="2"/>
      <c r="BL535" s="2"/>
      <c r="BM535" s="2">
        <v>21</v>
      </c>
      <c r="BN535" s="2">
        <v>58807811</v>
      </c>
      <c r="BO535" s="2" t="s">
        <v>3</v>
      </c>
      <c r="BP535" s="2">
        <v>0</v>
      </c>
      <c r="BQ535" s="2">
        <v>30</v>
      </c>
      <c r="BR535" s="2">
        <v>0</v>
      </c>
      <c r="BS535" s="2">
        <v>1</v>
      </c>
      <c r="BT535" s="2">
        <v>1</v>
      </c>
      <c r="BU535" s="2">
        <v>1</v>
      </c>
      <c r="BV535" s="2">
        <v>1</v>
      </c>
      <c r="BW535" s="2">
        <v>1</v>
      </c>
      <c r="BX535" s="2">
        <v>1</v>
      </c>
      <c r="BY535" s="2" t="s">
        <v>3</v>
      </c>
      <c r="BZ535" s="2">
        <v>109</v>
      </c>
      <c r="CA535" s="2">
        <v>61</v>
      </c>
      <c r="CB535" s="2" t="s">
        <v>3</v>
      </c>
      <c r="CC535" s="2"/>
      <c r="CD535" s="2"/>
      <c r="CE535" s="2">
        <v>30</v>
      </c>
      <c r="CF535" s="2">
        <v>0</v>
      </c>
      <c r="CG535" s="2">
        <v>0</v>
      </c>
      <c r="CH535" s="2"/>
      <c r="CI535" s="2"/>
      <c r="CJ535" s="2"/>
      <c r="CK535" s="2"/>
      <c r="CL535" s="2"/>
      <c r="CM535" s="2">
        <v>0</v>
      </c>
      <c r="CN535" s="2" t="s">
        <v>3</v>
      </c>
      <c r="CO535" s="2">
        <v>0</v>
      </c>
      <c r="CP535" s="2">
        <f t="shared" si="364"/>
        <v>106.1</v>
      </c>
      <c r="CQ535" s="2">
        <f t="shared" si="365"/>
        <v>53.05</v>
      </c>
      <c r="CR535" s="2">
        <f t="shared" si="388"/>
        <v>0</v>
      </c>
      <c r="CS535" s="2">
        <f t="shared" si="366"/>
        <v>0</v>
      </c>
      <c r="CT535" s="2">
        <f t="shared" si="367"/>
        <v>0</v>
      </c>
      <c r="CU535" s="2">
        <f t="shared" si="368"/>
        <v>0</v>
      </c>
      <c r="CV535" s="2">
        <f t="shared" si="369"/>
        <v>0</v>
      </c>
      <c r="CW535" s="2">
        <f t="shared" si="370"/>
        <v>0</v>
      </c>
      <c r="CX535" s="2">
        <f t="shared" si="371"/>
        <v>0</v>
      </c>
      <c r="CY535" s="2">
        <f t="shared" si="372"/>
        <v>0</v>
      </c>
      <c r="CZ535" s="2">
        <f t="shared" si="373"/>
        <v>0</v>
      </c>
      <c r="DA535" s="2"/>
      <c r="DB535" s="2"/>
      <c r="DC535" s="2" t="s">
        <v>3</v>
      </c>
      <c r="DD535" s="2" t="s">
        <v>3</v>
      </c>
      <c r="DE535" s="2" t="s">
        <v>3</v>
      </c>
      <c r="DF535" s="2" t="s">
        <v>3</v>
      </c>
      <c r="DG535" s="2" t="s">
        <v>3</v>
      </c>
      <c r="DH535" s="2" t="s">
        <v>3</v>
      </c>
      <c r="DI535" s="2" t="s">
        <v>3</v>
      </c>
      <c r="DJ535" s="2" t="s">
        <v>3</v>
      </c>
      <c r="DK535" s="2" t="s">
        <v>3</v>
      </c>
      <c r="DL535" s="2" t="s">
        <v>3</v>
      </c>
      <c r="DM535" s="2" t="s">
        <v>3</v>
      </c>
      <c r="DN535" s="2">
        <v>0</v>
      </c>
      <c r="DO535" s="2">
        <v>0</v>
      </c>
      <c r="DP535" s="2">
        <v>1</v>
      </c>
      <c r="DQ535" s="2">
        <v>1</v>
      </c>
      <c r="DR535" s="2"/>
      <c r="DS535" s="2"/>
      <c r="DT535" s="2"/>
      <c r="DU535" s="2">
        <v>1010</v>
      </c>
      <c r="DV535" s="2" t="s">
        <v>49</v>
      </c>
      <c r="DW535" s="2" t="s">
        <v>49</v>
      </c>
      <c r="DX535" s="2">
        <v>1</v>
      </c>
      <c r="DY535" s="2"/>
      <c r="DZ535" s="2" t="s">
        <v>3</v>
      </c>
      <c r="EA535" s="2" t="s">
        <v>3</v>
      </c>
      <c r="EB535" s="2" t="s">
        <v>3</v>
      </c>
      <c r="EC535" s="2" t="s">
        <v>3</v>
      </c>
      <c r="ED535" s="2"/>
      <c r="EE535" s="2">
        <v>58807897</v>
      </c>
      <c r="EF535" s="2">
        <v>30</v>
      </c>
      <c r="EG535" s="2" t="s">
        <v>29</v>
      </c>
      <c r="EH535" s="2">
        <v>0</v>
      </c>
      <c r="EI535" s="2" t="s">
        <v>3</v>
      </c>
      <c r="EJ535" s="2">
        <v>1</v>
      </c>
      <c r="EK535" s="2">
        <v>21</v>
      </c>
      <c r="EL535" s="2" t="s">
        <v>30</v>
      </c>
      <c r="EM535" s="2" t="s">
        <v>31</v>
      </c>
      <c r="EN535" s="2"/>
      <c r="EO535" s="2" t="s">
        <v>3</v>
      </c>
      <c r="EP535" s="2"/>
      <c r="EQ535" s="2">
        <v>0</v>
      </c>
      <c r="ER535" s="2">
        <v>53.05</v>
      </c>
      <c r="ES535" s="2">
        <v>53.05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>
        <v>0</v>
      </c>
      <c r="FR535" s="2">
        <v>0</v>
      </c>
      <c r="FS535" s="2">
        <v>0</v>
      </c>
      <c r="FT535" s="2"/>
      <c r="FU535" s="2"/>
      <c r="FV535" s="2"/>
      <c r="FW535" s="2"/>
      <c r="FX535" s="2">
        <v>109</v>
      </c>
      <c r="FY535" s="2">
        <v>61</v>
      </c>
      <c r="FZ535" s="2"/>
      <c r="GA535" s="2" t="s">
        <v>3</v>
      </c>
      <c r="GB535" s="2"/>
      <c r="GC535" s="2"/>
      <c r="GD535" s="2">
        <v>1</v>
      </c>
      <c r="GE535" s="2"/>
      <c r="GF535" s="2">
        <v>-367918804</v>
      </c>
      <c r="GG535" s="2">
        <v>2</v>
      </c>
      <c r="GH535" s="2">
        <v>1</v>
      </c>
      <c r="GI535" s="2">
        <v>-2</v>
      </c>
      <c r="GJ535" s="2">
        <v>0</v>
      </c>
      <c r="GK535" s="2">
        <v>0</v>
      </c>
      <c r="GL535" s="2">
        <f t="shared" si="374"/>
        <v>0</v>
      </c>
      <c r="GM535" s="2">
        <f t="shared" si="375"/>
        <v>106.1</v>
      </c>
      <c r="GN535" s="2">
        <f t="shared" si="376"/>
        <v>106.1</v>
      </c>
      <c r="GO535" s="2">
        <f t="shared" si="377"/>
        <v>0</v>
      </c>
      <c r="GP535" s="2">
        <f t="shared" si="378"/>
        <v>0</v>
      </c>
      <c r="GQ535" s="2"/>
      <c r="GR535" s="2">
        <v>0</v>
      </c>
      <c r="GS535" s="2">
        <v>3</v>
      </c>
      <c r="GT535" s="2">
        <v>0</v>
      </c>
      <c r="GU535" s="2" t="s">
        <v>3</v>
      </c>
      <c r="GV535" s="2">
        <f t="shared" si="379"/>
        <v>0</v>
      </c>
      <c r="GW535" s="2">
        <v>1</v>
      </c>
      <c r="GX535" s="2">
        <f t="shared" si="380"/>
        <v>0</v>
      </c>
      <c r="GY535" s="2"/>
      <c r="GZ535" s="2"/>
      <c r="HA535" s="2">
        <v>0</v>
      </c>
      <c r="HB535" s="2">
        <v>0</v>
      </c>
      <c r="HC535" s="2">
        <f t="shared" si="381"/>
        <v>0</v>
      </c>
      <c r="HD535" s="2"/>
      <c r="HE535" s="2" t="s">
        <v>3</v>
      </c>
      <c r="HF535" s="2" t="s">
        <v>3</v>
      </c>
      <c r="HG535" s="2"/>
      <c r="HH535" s="2"/>
      <c r="HI535" s="2"/>
      <c r="HJ535" s="2"/>
      <c r="HK535" s="2"/>
      <c r="HL535" s="2"/>
      <c r="HM535" s="2" t="s">
        <v>3</v>
      </c>
      <c r="HN535" s="2" t="s">
        <v>3</v>
      </c>
      <c r="HO535" s="2" t="s">
        <v>3</v>
      </c>
      <c r="HP535" s="2" t="s">
        <v>3</v>
      </c>
      <c r="HQ535" s="2" t="s">
        <v>3</v>
      </c>
      <c r="HR535" s="2"/>
      <c r="HS535" s="2">
        <v>0</v>
      </c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>
        <v>0</v>
      </c>
      <c r="IL535" s="2"/>
      <c r="IM535" s="2"/>
      <c r="IN535" s="2"/>
      <c r="IO535" s="2"/>
      <c r="IP535" s="2"/>
      <c r="IQ535" s="2"/>
      <c r="IR535" s="2"/>
      <c r="IS535" s="2"/>
      <c r="IT535" s="2"/>
      <c r="IU535" s="2"/>
    </row>
    <row r="536" spans="1:255" x14ac:dyDescent="0.2">
      <c r="A536">
        <v>18</v>
      </c>
      <c r="B536">
        <v>1</v>
      </c>
      <c r="C536">
        <v>416</v>
      </c>
      <c r="E536" t="s">
        <v>291</v>
      </c>
      <c r="F536" t="s">
        <v>47</v>
      </c>
      <c r="G536" t="s">
        <v>48</v>
      </c>
      <c r="H536" t="s">
        <v>49</v>
      </c>
      <c r="I536">
        <f>I532*J536</f>
        <v>2</v>
      </c>
      <c r="J536">
        <v>5.2631578947368425</v>
      </c>
      <c r="K536">
        <v>5.2631579999999998</v>
      </c>
      <c r="O536">
        <f t="shared" si="350"/>
        <v>415.91</v>
      </c>
      <c r="P536">
        <f t="shared" si="351"/>
        <v>415.91</v>
      </c>
      <c r="Q536">
        <f t="shared" si="384"/>
        <v>0</v>
      </c>
      <c r="R536">
        <f t="shared" si="352"/>
        <v>0</v>
      </c>
      <c r="S536">
        <f t="shared" si="353"/>
        <v>0</v>
      </c>
      <c r="T536">
        <f t="shared" si="354"/>
        <v>0</v>
      </c>
      <c r="U536">
        <f t="shared" si="355"/>
        <v>0</v>
      </c>
      <c r="V536">
        <f t="shared" si="356"/>
        <v>0</v>
      </c>
      <c r="W536">
        <f t="shared" si="357"/>
        <v>0</v>
      </c>
      <c r="X536">
        <f t="shared" si="358"/>
        <v>0</v>
      </c>
      <c r="Y536">
        <f t="shared" si="359"/>
        <v>0</v>
      </c>
      <c r="AA536">
        <v>59209200</v>
      </c>
      <c r="AB536">
        <f t="shared" si="360"/>
        <v>53.05</v>
      </c>
      <c r="AC536">
        <f t="shared" si="361"/>
        <v>53.05</v>
      </c>
      <c r="AD536">
        <f t="shared" si="385"/>
        <v>0</v>
      </c>
      <c r="AE536">
        <f t="shared" si="386"/>
        <v>0</v>
      </c>
      <c r="AF536">
        <f t="shared" si="386"/>
        <v>0</v>
      </c>
      <c r="AG536">
        <f t="shared" si="362"/>
        <v>0</v>
      </c>
      <c r="AH536">
        <f t="shared" si="387"/>
        <v>0</v>
      </c>
      <c r="AI536">
        <f t="shared" si="387"/>
        <v>0</v>
      </c>
      <c r="AJ536">
        <f t="shared" si="363"/>
        <v>0</v>
      </c>
      <c r="AK536">
        <v>53.05</v>
      </c>
      <c r="AL536">
        <v>53.05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109</v>
      </c>
      <c r="AU536">
        <v>61</v>
      </c>
      <c r="AV536">
        <v>1</v>
      </c>
      <c r="AW536">
        <v>1</v>
      </c>
      <c r="AZ536">
        <v>1</v>
      </c>
      <c r="BA536">
        <v>1</v>
      </c>
      <c r="BB536">
        <v>1</v>
      </c>
      <c r="BC536">
        <v>3.92</v>
      </c>
      <c r="BD536" t="s">
        <v>3</v>
      </c>
      <c r="BE536" t="s">
        <v>3</v>
      </c>
      <c r="BF536" t="s">
        <v>3</v>
      </c>
      <c r="BG536" t="s">
        <v>3</v>
      </c>
      <c r="BH536">
        <v>3</v>
      </c>
      <c r="BI536">
        <v>1</v>
      </c>
      <c r="BJ536" t="s">
        <v>50</v>
      </c>
      <c r="BM536">
        <v>21</v>
      </c>
      <c r="BN536">
        <v>58807811</v>
      </c>
      <c r="BO536" t="s">
        <v>47</v>
      </c>
      <c r="BP536">
        <v>1</v>
      </c>
      <c r="BQ536">
        <v>30</v>
      </c>
      <c r="BR536">
        <v>0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 t="s">
        <v>3</v>
      </c>
      <c r="BZ536">
        <v>109</v>
      </c>
      <c r="CA536">
        <v>61</v>
      </c>
      <c r="CB536" t="s">
        <v>3</v>
      </c>
      <c r="CE536">
        <v>30</v>
      </c>
      <c r="CF536">
        <v>0</v>
      </c>
      <c r="CG536">
        <v>0</v>
      </c>
      <c r="CM536">
        <v>0</v>
      </c>
      <c r="CN536" t="s">
        <v>3</v>
      </c>
      <c r="CO536">
        <v>0</v>
      </c>
      <c r="CP536">
        <f t="shared" si="364"/>
        <v>415.91</v>
      </c>
      <c r="CQ536">
        <f t="shared" si="365"/>
        <v>207.96</v>
      </c>
      <c r="CR536">
        <f t="shared" si="388"/>
        <v>0</v>
      </c>
      <c r="CS536">
        <f t="shared" si="366"/>
        <v>0</v>
      </c>
      <c r="CT536">
        <f t="shared" si="367"/>
        <v>0</v>
      </c>
      <c r="CU536">
        <f t="shared" si="368"/>
        <v>0</v>
      </c>
      <c r="CV536">
        <f t="shared" si="369"/>
        <v>0</v>
      </c>
      <c r="CW536">
        <f t="shared" si="370"/>
        <v>0</v>
      </c>
      <c r="CX536">
        <f t="shared" si="371"/>
        <v>0</v>
      </c>
      <c r="CY536">
        <f t="shared" si="372"/>
        <v>0</v>
      </c>
      <c r="CZ536">
        <f t="shared" si="373"/>
        <v>0</v>
      </c>
      <c r="DC536" t="s">
        <v>3</v>
      </c>
      <c r="DD536" t="s">
        <v>3</v>
      </c>
      <c r="DE536" t="s">
        <v>3</v>
      </c>
      <c r="DF536" t="s">
        <v>3</v>
      </c>
      <c r="DG536" t="s">
        <v>3</v>
      </c>
      <c r="DH536" t="s">
        <v>3</v>
      </c>
      <c r="DI536" t="s">
        <v>3</v>
      </c>
      <c r="DJ536" t="s">
        <v>3</v>
      </c>
      <c r="DK536" t="s">
        <v>3</v>
      </c>
      <c r="DL536" t="s">
        <v>3</v>
      </c>
      <c r="DM536" t="s">
        <v>3</v>
      </c>
      <c r="DN536">
        <v>0</v>
      </c>
      <c r="DO536">
        <v>0</v>
      </c>
      <c r="DP536">
        <v>1</v>
      </c>
      <c r="DQ536">
        <v>1</v>
      </c>
      <c r="DU536">
        <v>1010</v>
      </c>
      <c r="DV536" t="s">
        <v>49</v>
      </c>
      <c r="DW536" t="s">
        <v>49</v>
      </c>
      <c r="DX536">
        <v>1</v>
      </c>
      <c r="DZ536" t="s">
        <v>3</v>
      </c>
      <c r="EA536" t="s">
        <v>3</v>
      </c>
      <c r="EB536" t="s">
        <v>3</v>
      </c>
      <c r="EC536" t="s">
        <v>3</v>
      </c>
      <c r="EE536">
        <v>58807897</v>
      </c>
      <c r="EF536">
        <v>30</v>
      </c>
      <c r="EG536" t="s">
        <v>29</v>
      </c>
      <c r="EH536">
        <v>0</v>
      </c>
      <c r="EI536" t="s">
        <v>3</v>
      </c>
      <c r="EJ536">
        <v>1</v>
      </c>
      <c r="EK536">
        <v>21</v>
      </c>
      <c r="EL536" t="s">
        <v>30</v>
      </c>
      <c r="EM536" t="s">
        <v>31</v>
      </c>
      <c r="EO536" t="s">
        <v>3</v>
      </c>
      <c r="EQ536">
        <v>0</v>
      </c>
      <c r="ER536">
        <v>53.05</v>
      </c>
      <c r="ES536">
        <v>53.05</v>
      </c>
      <c r="ET536">
        <v>0</v>
      </c>
      <c r="EU536">
        <v>0</v>
      </c>
      <c r="EV536">
        <v>0</v>
      </c>
      <c r="EW536">
        <v>0</v>
      </c>
      <c r="EX536">
        <v>0</v>
      </c>
      <c r="FQ536">
        <v>0</v>
      </c>
      <c r="FR536">
        <v>0</v>
      </c>
      <c r="FS536">
        <v>0</v>
      </c>
      <c r="FX536">
        <v>109</v>
      </c>
      <c r="FY536">
        <v>61</v>
      </c>
      <c r="GA536" t="s">
        <v>3</v>
      </c>
      <c r="GD536">
        <v>1</v>
      </c>
      <c r="GF536">
        <v>-367918804</v>
      </c>
      <c r="GG536">
        <v>2</v>
      </c>
      <c r="GH536">
        <v>1</v>
      </c>
      <c r="GI536">
        <v>2</v>
      </c>
      <c r="GJ536">
        <v>0</v>
      </c>
      <c r="GK536">
        <v>0</v>
      </c>
      <c r="GL536">
        <f t="shared" si="374"/>
        <v>0</v>
      </c>
      <c r="GM536">
        <f t="shared" si="375"/>
        <v>415.91</v>
      </c>
      <c r="GN536">
        <f t="shared" si="376"/>
        <v>415.91</v>
      </c>
      <c r="GO536">
        <f t="shared" si="377"/>
        <v>0</v>
      </c>
      <c r="GP536">
        <f t="shared" si="378"/>
        <v>0</v>
      </c>
      <c r="GR536">
        <v>0</v>
      </c>
      <c r="GS536">
        <v>3</v>
      </c>
      <c r="GT536">
        <v>0</v>
      </c>
      <c r="GU536" t="s">
        <v>3</v>
      </c>
      <c r="GV536">
        <f t="shared" si="379"/>
        <v>0</v>
      </c>
      <c r="GW536">
        <v>1</v>
      </c>
      <c r="GX536">
        <f t="shared" si="380"/>
        <v>0</v>
      </c>
      <c r="HA536">
        <v>0</v>
      </c>
      <c r="HB536">
        <v>0</v>
      </c>
      <c r="HC536">
        <f t="shared" si="381"/>
        <v>0</v>
      </c>
      <c r="HE536" t="s">
        <v>3</v>
      </c>
      <c r="HF536" t="s">
        <v>3</v>
      </c>
      <c r="HM536" t="s">
        <v>3</v>
      </c>
      <c r="HN536" t="s">
        <v>3</v>
      </c>
      <c r="HO536" t="s">
        <v>3</v>
      </c>
      <c r="HP536" t="s">
        <v>3</v>
      </c>
      <c r="HQ536" t="s">
        <v>3</v>
      </c>
      <c r="HS536">
        <v>0</v>
      </c>
      <c r="IK536">
        <v>0</v>
      </c>
    </row>
    <row r="537" spans="1:255" x14ac:dyDescent="0.2">
      <c r="A537" s="2">
        <v>18</v>
      </c>
      <c r="B537" s="2">
        <v>1</v>
      </c>
      <c r="C537" s="2">
        <v>408</v>
      </c>
      <c r="D537" s="2"/>
      <c r="E537" s="2" t="s">
        <v>292</v>
      </c>
      <c r="F537" s="2" t="s">
        <v>47</v>
      </c>
      <c r="G537" s="2" t="s">
        <v>52</v>
      </c>
      <c r="H537" s="2" t="s">
        <v>49</v>
      </c>
      <c r="I537" s="2">
        <f>I531*J537</f>
        <v>10</v>
      </c>
      <c r="J537" s="2">
        <v>26.315789473684209</v>
      </c>
      <c r="K537" s="2">
        <v>26.315788999999999</v>
      </c>
      <c r="L537" s="2"/>
      <c r="M537" s="2"/>
      <c r="N537" s="2"/>
      <c r="O537" s="2">
        <f t="shared" si="350"/>
        <v>530.5</v>
      </c>
      <c r="P537" s="2">
        <f t="shared" si="351"/>
        <v>530.5</v>
      </c>
      <c r="Q537" s="2">
        <f t="shared" si="384"/>
        <v>0</v>
      </c>
      <c r="R537" s="2">
        <f t="shared" si="352"/>
        <v>0</v>
      </c>
      <c r="S537" s="2">
        <f t="shared" si="353"/>
        <v>0</v>
      </c>
      <c r="T537" s="2">
        <f t="shared" si="354"/>
        <v>0</v>
      </c>
      <c r="U537" s="2">
        <f t="shared" si="355"/>
        <v>0</v>
      </c>
      <c r="V537" s="2">
        <f t="shared" si="356"/>
        <v>0</v>
      </c>
      <c r="W537" s="2">
        <f t="shared" si="357"/>
        <v>0</v>
      </c>
      <c r="X537" s="2">
        <f t="shared" si="358"/>
        <v>0</v>
      </c>
      <c r="Y537" s="2">
        <f t="shared" si="359"/>
        <v>0</v>
      </c>
      <c r="Z537" s="2"/>
      <c r="AA537" s="2">
        <v>59209203</v>
      </c>
      <c r="AB537" s="2">
        <f t="shared" si="360"/>
        <v>53.05</v>
      </c>
      <c r="AC537" s="2">
        <f t="shared" si="361"/>
        <v>53.05</v>
      </c>
      <c r="AD537" s="2">
        <f t="shared" si="385"/>
        <v>0</v>
      </c>
      <c r="AE537" s="2">
        <f t="shared" si="386"/>
        <v>0</v>
      </c>
      <c r="AF537" s="2">
        <f t="shared" si="386"/>
        <v>0</v>
      </c>
      <c r="AG537" s="2">
        <f t="shared" si="362"/>
        <v>0</v>
      </c>
      <c r="AH537" s="2">
        <f t="shared" si="387"/>
        <v>0</v>
      </c>
      <c r="AI537" s="2">
        <f t="shared" si="387"/>
        <v>0</v>
      </c>
      <c r="AJ537" s="2">
        <f t="shared" si="363"/>
        <v>0</v>
      </c>
      <c r="AK537" s="2">
        <v>53.05</v>
      </c>
      <c r="AL537" s="2">
        <v>53.05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109</v>
      </c>
      <c r="AU537" s="2">
        <v>61</v>
      </c>
      <c r="AV537" s="2">
        <v>1</v>
      </c>
      <c r="AW537" s="2">
        <v>1</v>
      </c>
      <c r="AX537" s="2"/>
      <c r="AY537" s="2"/>
      <c r="AZ537" s="2">
        <v>1</v>
      </c>
      <c r="BA537" s="2">
        <v>1</v>
      </c>
      <c r="BB537" s="2">
        <v>1</v>
      </c>
      <c r="BC537" s="2">
        <v>1</v>
      </c>
      <c r="BD537" s="2" t="s">
        <v>3</v>
      </c>
      <c r="BE537" s="2" t="s">
        <v>3</v>
      </c>
      <c r="BF537" s="2" t="s">
        <v>3</v>
      </c>
      <c r="BG537" s="2" t="s">
        <v>3</v>
      </c>
      <c r="BH537" s="2">
        <v>3</v>
      </c>
      <c r="BI537" s="2">
        <v>1</v>
      </c>
      <c r="BJ537" s="2" t="s">
        <v>50</v>
      </c>
      <c r="BK537" s="2"/>
      <c r="BL537" s="2"/>
      <c r="BM537" s="2">
        <v>21</v>
      </c>
      <c r="BN537" s="2">
        <v>58807811</v>
      </c>
      <c r="BO537" s="2" t="s">
        <v>3</v>
      </c>
      <c r="BP537" s="2">
        <v>0</v>
      </c>
      <c r="BQ537" s="2">
        <v>30</v>
      </c>
      <c r="BR537" s="2">
        <v>0</v>
      </c>
      <c r="BS537" s="2">
        <v>1</v>
      </c>
      <c r="BT537" s="2">
        <v>1</v>
      </c>
      <c r="BU537" s="2">
        <v>1</v>
      </c>
      <c r="BV537" s="2">
        <v>1</v>
      </c>
      <c r="BW537" s="2">
        <v>1</v>
      </c>
      <c r="BX537" s="2">
        <v>1</v>
      </c>
      <c r="BY537" s="2" t="s">
        <v>3</v>
      </c>
      <c r="BZ537" s="2">
        <v>109</v>
      </c>
      <c r="CA537" s="2">
        <v>61</v>
      </c>
      <c r="CB537" s="2" t="s">
        <v>3</v>
      </c>
      <c r="CC537" s="2"/>
      <c r="CD537" s="2"/>
      <c r="CE537" s="2">
        <v>30</v>
      </c>
      <c r="CF537" s="2">
        <v>0</v>
      </c>
      <c r="CG537" s="2">
        <v>0</v>
      </c>
      <c r="CH537" s="2"/>
      <c r="CI537" s="2"/>
      <c r="CJ537" s="2"/>
      <c r="CK537" s="2"/>
      <c r="CL537" s="2"/>
      <c r="CM537" s="2">
        <v>0</v>
      </c>
      <c r="CN537" s="2" t="s">
        <v>3</v>
      </c>
      <c r="CO537" s="2">
        <v>0</v>
      </c>
      <c r="CP537" s="2">
        <f t="shared" si="364"/>
        <v>530.5</v>
      </c>
      <c r="CQ537" s="2">
        <f t="shared" si="365"/>
        <v>53.05</v>
      </c>
      <c r="CR537" s="2">
        <f t="shared" si="388"/>
        <v>0</v>
      </c>
      <c r="CS537" s="2">
        <f t="shared" si="366"/>
        <v>0</v>
      </c>
      <c r="CT537" s="2">
        <f t="shared" si="367"/>
        <v>0</v>
      </c>
      <c r="CU537" s="2">
        <f t="shared" si="368"/>
        <v>0</v>
      </c>
      <c r="CV537" s="2">
        <f t="shared" si="369"/>
        <v>0</v>
      </c>
      <c r="CW537" s="2">
        <f t="shared" si="370"/>
        <v>0</v>
      </c>
      <c r="CX537" s="2">
        <f t="shared" si="371"/>
        <v>0</v>
      </c>
      <c r="CY537" s="2">
        <f t="shared" si="372"/>
        <v>0</v>
      </c>
      <c r="CZ537" s="2">
        <f t="shared" si="373"/>
        <v>0</v>
      </c>
      <c r="DA537" s="2"/>
      <c r="DB537" s="2"/>
      <c r="DC537" s="2" t="s">
        <v>3</v>
      </c>
      <c r="DD537" s="2" t="s">
        <v>3</v>
      </c>
      <c r="DE537" s="2" t="s">
        <v>3</v>
      </c>
      <c r="DF537" s="2" t="s">
        <v>3</v>
      </c>
      <c r="DG537" s="2" t="s">
        <v>3</v>
      </c>
      <c r="DH537" s="2" t="s">
        <v>3</v>
      </c>
      <c r="DI537" s="2" t="s">
        <v>3</v>
      </c>
      <c r="DJ537" s="2" t="s">
        <v>3</v>
      </c>
      <c r="DK537" s="2" t="s">
        <v>3</v>
      </c>
      <c r="DL537" s="2" t="s">
        <v>3</v>
      </c>
      <c r="DM537" s="2" t="s">
        <v>3</v>
      </c>
      <c r="DN537" s="2">
        <v>0</v>
      </c>
      <c r="DO537" s="2">
        <v>0</v>
      </c>
      <c r="DP537" s="2">
        <v>1</v>
      </c>
      <c r="DQ537" s="2">
        <v>1</v>
      </c>
      <c r="DR537" s="2"/>
      <c r="DS537" s="2"/>
      <c r="DT537" s="2"/>
      <c r="DU537" s="2">
        <v>1010</v>
      </c>
      <c r="DV537" s="2" t="s">
        <v>49</v>
      </c>
      <c r="DW537" s="2" t="s">
        <v>49</v>
      </c>
      <c r="DX537" s="2">
        <v>1</v>
      </c>
      <c r="DY537" s="2"/>
      <c r="DZ537" s="2" t="s">
        <v>3</v>
      </c>
      <c r="EA537" s="2" t="s">
        <v>3</v>
      </c>
      <c r="EB537" s="2" t="s">
        <v>3</v>
      </c>
      <c r="EC537" s="2" t="s">
        <v>3</v>
      </c>
      <c r="ED537" s="2"/>
      <c r="EE537" s="2">
        <v>58807897</v>
      </c>
      <c r="EF537" s="2">
        <v>30</v>
      </c>
      <c r="EG537" s="2" t="s">
        <v>29</v>
      </c>
      <c r="EH537" s="2">
        <v>0</v>
      </c>
      <c r="EI537" s="2" t="s">
        <v>3</v>
      </c>
      <c r="EJ537" s="2">
        <v>1</v>
      </c>
      <c r="EK537" s="2">
        <v>21</v>
      </c>
      <c r="EL537" s="2" t="s">
        <v>30</v>
      </c>
      <c r="EM537" s="2" t="s">
        <v>31</v>
      </c>
      <c r="EN537" s="2"/>
      <c r="EO537" s="2" t="s">
        <v>3</v>
      </c>
      <c r="EP537" s="2"/>
      <c r="EQ537" s="2">
        <v>0</v>
      </c>
      <c r="ER537" s="2">
        <v>53.05</v>
      </c>
      <c r="ES537" s="2">
        <v>53.05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>
        <v>0</v>
      </c>
      <c r="FR537" s="2">
        <v>0</v>
      </c>
      <c r="FS537" s="2">
        <v>0</v>
      </c>
      <c r="FT537" s="2"/>
      <c r="FU537" s="2"/>
      <c r="FV537" s="2"/>
      <c r="FW537" s="2"/>
      <c r="FX537" s="2">
        <v>109</v>
      </c>
      <c r="FY537" s="2">
        <v>61</v>
      </c>
      <c r="FZ537" s="2"/>
      <c r="GA537" s="2" t="s">
        <v>3</v>
      </c>
      <c r="GB537" s="2"/>
      <c r="GC537" s="2"/>
      <c r="GD537" s="2">
        <v>1</v>
      </c>
      <c r="GE537" s="2"/>
      <c r="GF537" s="2">
        <v>-1159203431</v>
      </c>
      <c r="GG537" s="2">
        <v>2</v>
      </c>
      <c r="GH537" s="2">
        <v>1</v>
      </c>
      <c r="GI537" s="2">
        <v>-2</v>
      </c>
      <c r="GJ537" s="2">
        <v>0</v>
      </c>
      <c r="GK537" s="2">
        <v>0</v>
      </c>
      <c r="GL537" s="2">
        <f t="shared" si="374"/>
        <v>0</v>
      </c>
      <c r="GM537" s="2">
        <f t="shared" si="375"/>
        <v>530.5</v>
      </c>
      <c r="GN537" s="2">
        <f t="shared" si="376"/>
        <v>530.5</v>
      </c>
      <c r="GO537" s="2">
        <f t="shared" si="377"/>
        <v>0</v>
      </c>
      <c r="GP537" s="2">
        <f t="shared" si="378"/>
        <v>0</v>
      </c>
      <c r="GQ537" s="2"/>
      <c r="GR537" s="2">
        <v>0</v>
      </c>
      <c r="GS537" s="2">
        <v>3</v>
      </c>
      <c r="GT537" s="2">
        <v>0</v>
      </c>
      <c r="GU537" s="2" t="s">
        <v>3</v>
      </c>
      <c r="GV537" s="2">
        <f t="shared" si="379"/>
        <v>0</v>
      </c>
      <c r="GW537" s="2">
        <v>1</v>
      </c>
      <c r="GX537" s="2">
        <f t="shared" si="380"/>
        <v>0</v>
      </c>
      <c r="GY537" s="2"/>
      <c r="GZ537" s="2"/>
      <c r="HA537" s="2">
        <v>0</v>
      </c>
      <c r="HB537" s="2">
        <v>0</v>
      </c>
      <c r="HC537" s="2">
        <f t="shared" si="381"/>
        <v>0</v>
      </c>
      <c r="HD537" s="2"/>
      <c r="HE537" s="2" t="s">
        <v>3</v>
      </c>
      <c r="HF537" s="2" t="s">
        <v>3</v>
      </c>
      <c r="HG537" s="2"/>
      <c r="HH537" s="2"/>
      <c r="HI537" s="2"/>
      <c r="HJ537" s="2"/>
      <c r="HK537" s="2"/>
      <c r="HL537" s="2"/>
      <c r="HM537" s="2" t="s">
        <v>3</v>
      </c>
      <c r="HN537" s="2" t="s">
        <v>3</v>
      </c>
      <c r="HO537" s="2" t="s">
        <v>3</v>
      </c>
      <c r="HP537" s="2" t="s">
        <v>3</v>
      </c>
      <c r="HQ537" s="2" t="s">
        <v>3</v>
      </c>
      <c r="HR537" s="2"/>
      <c r="HS537" s="2">
        <v>0</v>
      </c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>
        <v>0</v>
      </c>
      <c r="IL537" s="2"/>
      <c r="IM537" s="2"/>
      <c r="IN537" s="2"/>
      <c r="IO537" s="2"/>
      <c r="IP537" s="2"/>
      <c r="IQ537" s="2"/>
      <c r="IR537" s="2"/>
      <c r="IS537" s="2"/>
      <c r="IT537" s="2"/>
      <c r="IU537" s="2"/>
    </row>
    <row r="538" spans="1:255" x14ac:dyDescent="0.2">
      <c r="A538">
        <v>18</v>
      </c>
      <c r="B538">
        <v>1</v>
      </c>
      <c r="C538">
        <v>417</v>
      </c>
      <c r="E538" t="s">
        <v>292</v>
      </c>
      <c r="F538" t="s">
        <v>47</v>
      </c>
      <c r="G538" t="s">
        <v>52</v>
      </c>
      <c r="H538" t="s">
        <v>49</v>
      </c>
      <c r="I538">
        <f>I532*J538</f>
        <v>10</v>
      </c>
      <c r="J538">
        <v>26.315789473684209</v>
      </c>
      <c r="K538">
        <v>26.315788999999999</v>
      </c>
      <c r="O538">
        <f t="shared" si="350"/>
        <v>2079.56</v>
      </c>
      <c r="P538">
        <f t="shared" si="351"/>
        <v>2079.56</v>
      </c>
      <c r="Q538">
        <f t="shared" si="384"/>
        <v>0</v>
      </c>
      <c r="R538">
        <f t="shared" si="352"/>
        <v>0</v>
      </c>
      <c r="S538">
        <f t="shared" si="353"/>
        <v>0</v>
      </c>
      <c r="T538">
        <f t="shared" si="354"/>
        <v>0</v>
      </c>
      <c r="U538">
        <f t="shared" si="355"/>
        <v>0</v>
      </c>
      <c r="V538">
        <f t="shared" si="356"/>
        <v>0</v>
      </c>
      <c r="W538">
        <f t="shared" si="357"/>
        <v>0</v>
      </c>
      <c r="X538">
        <f t="shared" si="358"/>
        <v>0</v>
      </c>
      <c r="Y538">
        <f t="shared" si="359"/>
        <v>0</v>
      </c>
      <c r="AA538">
        <v>59209200</v>
      </c>
      <c r="AB538">
        <f t="shared" si="360"/>
        <v>53.05</v>
      </c>
      <c r="AC538">
        <f t="shared" si="361"/>
        <v>53.05</v>
      </c>
      <c r="AD538">
        <f t="shared" si="385"/>
        <v>0</v>
      </c>
      <c r="AE538">
        <f t="shared" si="386"/>
        <v>0</v>
      </c>
      <c r="AF538">
        <f t="shared" si="386"/>
        <v>0</v>
      </c>
      <c r="AG538">
        <f t="shared" si="362"/>
        <v>0</v>
      </c>
      <c r="AH538">
        <f t="shared" si="387"/>
        <v>0</v>
      </c>
      <c r="AI538">
        <f t="shared" si="387"/>
        <v>0</v>
      </c>
      <c r="AJ538">
        <f t="shared" si="363"/>
        <v>0</v>
      </c>
      <c r="AK538">
        <v>53.05</v>
      </c>
      <c r="AL538">
        <v>53.05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109</v>
      </c>
      <c r="AU538">
        <v>61</v>
      </c>
      <c r="AV538">
        <v>1</v>
      </c>
      <c r="AW538">
        <v>1</v>
      </c>
      <c r="AZ538">
        <v>1</v>
      </c>
      <c r="BA538">
        <v>1</v>
      </c>
      <c r="BB538">
        <v>1</v>
      </c>
      <c r="BC538">
        <v>3.92</v>
      </c>
      <c r="BD538" t="s">
        <v>3</v>
      </c>
      <c r="BE538" t="s">
        <v>3</v>
      </c>
      <c r="BF538" t="s">
        <v>3</v>
      </c>
      <c r="BG538" t="s">
        <v>3</v>
      </c>
      <c r="BH538">
        <v>3</v>
      </c>
      <c r="BI538">
        <v>1</v>
      </c>
      <c r="BJ538" t="s">
        <v>50</v>
      </c>
      <c r="BM538">
        <v>21</v>
      </c>
      <c r="BN538">
        <v>58807811</v>
      </c>
      <c r="BO538" t="s">
        <v>47</v>
      </c>
      <c r="BP538">
        <v>1</v>
      </c>
      <c r="BQ538">
        <v>30</v>
      </c>
      <c r="BR538">
        <v>0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 t="s">
        <v>3</v>
      </c>
      <c r="BZ538">
        <v>109</v>
      </c>
      <c r="CA538">
        <v>61</v>
      </c>
      <c r="CB538" t="s">
        <v>3</v>
      </c>
      <c r="CE538">
        <v>30</v>
      </c>
      <c r="CF538">
        <v>0</v>
      </c>
      <c r="CG538">
        <v>0</v>
      </c>
      <c r="CM538">
        <v>0</v>
      </c>
      <c r="CN538" t="s">
        <v>3</v>
      </c>
      <c r="CO538">
        <v>0</v>
      </c>
      <c r="CP538">
        <f t="shared" si="364"/>
        <v>2079.56</v>
      </c>
      <c r="CQ538">
        <f t="shared" si="365"/>
        <v>207.96</v>
      </c>
      <c r="CR538">
        <f t="shared" si="388"/>
        <v>0</v>
      </c>
      <c r="CS538">
        <f t="shared" si="366"/>
        <v>0</v>
      </c>
      <c r="CT538">
        <f t="shared" si="367"/>
        <v>0</v>
      </c>
      <c r="CU538">
        <f t="shared" si="368"/>
        <v>0</v>
      </c>
      <c r="CV538">
        <f t="shared" si="369"/>
        <v>0</v>
      </c>
      <c r="CW538">
        <f t="shared" si="370"/>
        <v>0</v>
      </c>
      <c r="CX538">
        <f t="shared" si="371"/>
        <v>0</v>
      </c>
      <c r="CY538">
        <f t="shared" si="372"/>
        <v>0</v>
      </c>
      <c r="CZ538">
        <f t="shared" si="373"/>
        <v>0</v>
      </c>
      <c r="DC538" t="s">
        <v>3</v>
      </c>
      <c r="DD538" t="s">
        <v>3</v>
      </c>
      <c r="DE538" t="s">
        <v>3</v>
      </c>
      <c r="DF538" t="s">
        <v>3</v>
      </c>
      <c r="DG538" t="s">
        <v>3</v>
      </c>
      <c r="DH538" t="s">
        <v>3</v>
      </c>
      <c r="DI538" t="s">
        <v>3</v>
      </c>
      <c r="DJ538" t="s">
        <v>3</v>
      </c>
      <c r="DK538" t="s">
        <v>3</v>
      </c>
      <c r="DL538" t="s">
        <v>3</v>
      </c>
      <c r="DM538" t="s">
        <v>3</v>
      </c>
      <c r="DN538">
        <v>0</v>
      </c>
      <c r="DO538">
        <v>0</v>
      </c>
      <c r="DP538">
        <v>1</v>
      </c>
      <c r="DQ538">
        <v>1</v>
      </c>
      <c r="DU538">
        <v>1010</v>
      </c>
      <c r="DV538" t="s">
        <v>49</v>
      </c>
      <c r="DW538" t="s">
        <v>49</v>
      </c>
      <c r="DX538">
        <v>1</v>
      </c>
      <c r="DZ538" t="s">
        <v>3</v>
      </c>
      <c r="EA538" t="s">
        <v>3</v>
      </c>
      <c r="EB538" t="s">
        <v>3</v>
      </c>
      <c r="EC538" t="s">
        <v>3</v>
      </c>
      <c r="EE538">
        <v>58807897</v>
      </c>
      <c r="EF538">
        <v>30</v>
      </c>
      <c r="EG538" t="s">
        <v>29</v>
      </c>
      <c r="EH538">
        <v>0</v>
      </c>
      <c r="EI538" t="s">
        <v>3</v>
      </c>
      <c r="EJ538">
        <v>1</v>
      </c>
      <c r="EK538">
        <v>21</v>
      </c>
      <c r="EL538" t="s">
        <v>30</v>
      </c>
      <c r="EM538" t="s">
        <v>31</v>
      </c>
      <c r="EO538" t="s">
        <v>3</v>
      </c>
      <c r="EQ538">
        <v>0</v>
      </c>
      <c r="ER538">
        <v>53.05</v>
      </c>
      <c r="ES538">
        <v>53.05</v>
      </c>
      <c r="ET538">
        <v>0</v>
      </c>
      <c r="EU538">
        <v>0</v>
      </c>
      <c r="EV538">
        <v>0</v>
      </c>
      <c r="EW538">
        <v>0</v>
      </c>
      <c r="EX538">
        <v>0</v>
      </c>
      <c r="FQ538">
        <v>0</v>
      </c>
      <c r="FR538">
        <v>0</v>
      </c>
      <c r="FS538">
        <v>0</v>
      </c>
      <c r="FX538">
        <v>109</v>
      </c>
      <c r="FY538">
        <v>61</v>
      </c>
      <c r="GA538" t="s">
        <v>3</v>
      </c>
      <c r="GD538">
        <v>1</v>
      </c>
      <c r="GF538">
        <v>-1159203431</v>
      </c>
      <c r="GG538">
        <v>2</v>
      </c>
      <c r="GH538">
        <v>1</v>
      </c>
      <c r="GI538">
        <v>2</v>
      </c>
      <c r="GJ538">
        <v>0</v>
      </c>
      <c r="GK538">
        <v>0</v>
      </c>
      <c r="GL538">
        <f t="shared" si="374"/>
        <v>0</v>
      </c>
      <c r="GM538">
        <f t="shared" si="375"/>
        <v>2079.56</v>
      </c>
      <c r="GN538">
        <f t="shared" si="376"/>
        <v>2079.56</v>
      </c>
      <c r="GO538">
        <f t="shared" si="377"/>
        <v>0</v>
      </c>
      <c r="GP538">
        <f t="shared" si="378"/>
        <v>0</v>
      </c>
      <c r="GR538">
        <v>0</v>
      </c>
      <c r="GS538">
        <v>3</v>
      </c>
      <c r="GT538">
        <v>0</v>
      </c>
      <c r="GU538" t="s">
        <v>3</v>
      </c>
      <c r="GV538">
        <f t="shared" si="379"/>
        <v>0</v>
      </c>
      <c r="GW538">
        <v>1</v>
      </c>
      <c r="GX538">
        <f t="shared" si="380"/>
        <v>0</v>
      </c>
      <c r="HA538">
        <v>0</v>
      </c>
      <c r="HB538">
        <v>0</v>
      </c>
      <c r="HC538">
        <f t="shared" si="381"/>
        <v>0</v>
      </c>
      <c r="HE538" t="s">
        <v>3</v>
      </c>
      <c r="HF538" t="s">
        <v>3</v>
      </c>
      <c r="HM538" t="s">
        <v>3</v>
      </c>
      <c r="HN538" t="s">
        <v>3</v>
      </c>
      <c r="HO538" t="s">
        <v>3</v>
      </c>
      <c r="HP538" t="s">
        <v>3</v>
      </c>
      <c r="HQ538" t="s">
        <v>3</v>
      </c>
      <c r="HS538">
        <v>0</v>
      </c>
      <c r="IK538">
        <v>0</v>
      </c>
    </row>
    <row r="539" spans="1:255" x14ac:dyDescent="0.2">
      <c r="A539" s="2">
        <v>17</v>
      </c>
      <c r="B539" s="2">
        <v>1</v>
      </c>
      <c r="C539" s="2">
        <f>ROW(SmtRes!A420)</f>
        <v>420</v>
      </c>
      <c r="D539" s="2">
        <f>ROW(EtalonRes!A428)</f>
        <v>428</v>
      </c>
      <c r="E539" s="2" t="s">
        <v>293</v>
      </c>
      <c r="F539" s="2" t="s">
        <v>73</v>
      </c>
      <c r="G539" s="2" t="s">
        <v>74</v>
      </c>
      <c r="H539" s="2" t="s">
        <v>75</v>
      </c>
      <c r="I539" s="2">
        <f>ROUND(ROUND(3/100,4),9)</f>
        <v>0.03</v>
      </c>
      <c r="J539" s="2">
        <v>0</v>
      </c>
      <c r="K539" s="2">
        <f>ROUND(ROUND(3/100,4),9)</f>
        <v>0.03</v>
      </c>
      <c r="L539" s="2"/>
      <c r="M539" s="2"/>
      <c r="N539" s="2"/>
      <c r="O539" s="2">
        <f t="shared" si="350"/>
        <v>7.46</v>
      </c>
      <c r="P539" s="2">
        <f t="shared" si="351"/>
        <v>0</v>
      </c>
      <c r="Q539" s="2">
        <f>(ROUND((ROUND(((((ET539*1.25)*1.1))*AV539*I539),2)*BB539),2)+ROUND((ROUND(((AE539-(((EU539*1.25)*1.1)))*AV539*I539),2)*BS539),2))</f>
        <v>0</v>
      </c>
      <c r="R539" s="2">
        <f t="shared" si="352"/>
        <v>0</v>
      </c>
      <c r="S539" s="2">
        <f t="shared" si="353"/>
        <v>7.46</v>
      </c>
      <c r="T539" s="2">
        <f t="shared" si="354"/>
        <v>0</v>
      </c>
      <c r="U539" s="2">
        <f t="shared" si="355"/>
        <v>0.59240746950000001</v>
      </c>
      <c r="V539" s="2">
        <f t="shared" si="356"/>
        <v>0</v>
      </c>
      <c r="W539" s="2">
        <f t="shared" si="357"/>
        <v>0</v>
      </c>
      <c r="X539" s="2">
        <f t="shared" si="358"/>
        <v>8.1300000000000008</v>
      </c>
      <c r="Y539" s="2">
        <f t="shared" si="359"/>
        <v>4.55</v>
      </c>
      <c r="Z539" s="2"/>
      <c r="AA539" s="2">
        <v>59209203</v>
      </c>
      <c r="AB539" s="2">
        <f t="shared" si="360"/>
        <v>232.92445000000001</v>
      </c>
      <c r="AC539" s="2">
        <f t="shared" si="361"/>
        <v>0</v>
      </c>
      <c r="AD539" s="2">
        <f>ROUND((((((ET539*1.25)*1.1))-(((EU539*1.25)*1.1)))+AE539),6)</f>
        <v>0</v>
      </c>
      <c r="AE539" s="2">
        <f>ROUND((((EU539*1.25)*1.1)),6)</f>
        <v>0</v>
      </c>
      <c r="AF539" s="2">
        <f>ROUND((((EV539*1.15)*1.1)),6)</f>
        <v>232.92445000000001</v>
      </c>
      <c r="AG539" s="2">
        <f t="shared" si="362"/>
        <v>0</v>
      </c>
      <c r="AH539" s="2">
        <f>(((EW539*1.15)*1.1))</f>
        <v>18.506950000000003</v>
      </c>
      <c r="AI539" s="2">
        <f>(((EX539*1.25)*1.1))</f>
        <v>0</v>
      </c>
      <c r="AJ539" s="2">
        <f t="shared" si="363"/>
        <v>0</v>
      </c>
      <c r="AK539" s="2">
        <v>184.13</v>
      </c>
      <c r="AL539" s="2">
        <v>0</v>
      </c>
      <c r="AM539" s="2">
        <v>0</v>
      </c>
      <c r="AN539" s="2">
        <v>0</v>
      </c>
      <c r="AO539" s="2">
        <v>184.13</v>
      </c>
      <c r="AP539" s="2">
        <v>0</v>
      </c>
      <c r="AQ539" s="2">
        <v>14.63</v>
      </c>
      <c r="AR539" s="2">
        <v>0</v>
      </c>
      <c r="AS539" s="2">
        <v>0</v>
      </c>
      <c r="AT539" s="2">
        <v>109</v>
      </c>
      <c r="AU539" s="2">
        <v>61</v>
      </c>
      <c r="AV539" s="2">
        <v>1.0669999999999999</v>
      </c>
      <c r="AW539" s="2">
        <v>1</v>
      </c>
      <c r="AX539" s="2"/>
      <c r="AY539" s="2"/>
      <c r="AZ539" s="2">
        <v>1</v>
      </c>
      <c r="BA539" s="2">
        <v>1</v>
      </c>
      <c r="BB539" s="2">
        <v>1</v>
      </c>
      <c r="BC539" s="2">
        <v>1</v>
      </c>
      <c r="BD539" s="2" t="s">
        <v>3</v>
      </c>
      <c r="BE539" s="2" t="s">
        <v>3</v>
      </c>
      <c r="BF539" s="2" t="s">
        <v>3</v>
      </c>
      <c r="BG539" s="2" t="s">
        <v>3</v>
      </c>
      <c r="BH539" s="2">
        <v>0</v>
      </c>
      <c r="BI539" s="2">
        <v>1</v>
      </c>
      <c r="BJ539" s="2" t="s">
        <v>76</v>
      </c>
      <c r="BK539" s="2"/>
      <c r="BL539" s="2"/>
      <c r="BM539" s="2">
        <v>21</v>
      </c>
      <c r="BN539" s="2">
        <v>58807811</v>
      </c>
      <c r="BO539" s="2" t="s">
        <v>73</v>
      </c>
      <c r="BP539" s="2">
        <v>1</v>
      </c>
      <c r="BQ539" s="2">
        <v>30</v>
      </c>
      <c r="BR539" s="2">
        <v>0</v>
      </c>
      <c r="BS539" s="2">
        <v>1</v>
      </c>
      <c r="BT539" s="2">
        <v>1</v>
      </c>
      <c r="BU539" s="2">
        <v>1</v>
      </c>
      <c r="BV539" s="2">
        <v>1</v>
      </c>
      <c r="BW539" s="2">
        <v>1</v>
      </c>
      <c r="BX539" s="2">
        <v>1</v>
      </c>
      <c r="BY539" s="2" t="s">
        <v>3</v>
      </c>
      <c r="BZ539" s="2">
        <v>109</v>
      </c>
      <c r="CA539" s="2">
        <v>61</v>
      </c>
      <c r="CB539" s="2" t="s">
        <v>3</v>
      </c>
      <c r="CC539" s="2"/>
      <c r="CD539" s="2"/>
      <c r="CE539" s="2">
        <v>30</v>
      </c>
      <c r="CF539" s="2">
        <v>0</v>
      </c>
      <c r="CG539" s="2">
        <v>0</v>
      </c>
      <c r="CH539" s="2"/>
      <c r="CI539" s="2"/>
      <c r="CJ539" s="2"/>
      <c r="CK539" s="2"/>
      <c r="CL539" s="2"/>
      <c r="CM539" s="2">
        <v>0</v>
      </c>
      <c r="CN539" s="2" t="s">
        <v>865</v>
      </c>
      <c r="CO539" s="2">
        <v>0</v>
      </c>
      <c r="CP539" s="2">
        <f t="shared" si="364"/>
        <v>7.46</v>
      </c>
      <c r="CQ539" s="2">
        <f t="shared" si="365"/>
        <v>0</v>
      </c>
      <c r="CR539" s="2">
        <f>(ROUND((ROUND(((((ET539*1.25)*1.1))*AV539*1),2)*BB539),2)+ROUND((ROUND(((AE539-(((EU539*1.25)*1.1)))*AV539*1),2)*BS539),2))</f>
        <v>0</v>
      </c>
      <c r="CS539" s="2">
        <f t="shared" si="366"/>
        <v>0</v>
      </c>
      <c r="CT539" s="2">
        <f t="shared" si="367"/>
        <v>248.53</v>
      </c>
      <c r="CU539" s="2">
        <f t="shared" si="368"/>
        <v>0</v>
      </c>
      <c r="CV539" s="2">
        <f t="shared" si="369"/>
        <v>19.746915650000002</v>
      </c>
      <c r="CW539" s="2">
        <f t="shared" si="370"/>
        <v>0</v>
      </c>
      <c r="CX539" s="2">
        <f t="shared" si="371"/>
        <v>0</v>
      </c>
      <c r="CY539" s="2">
        <f t="shared" si="372"/>
        <v>8.1313999999999993</v>
      </c>
      <c r="CZ539" s="2">
        <f t="shared" si="373"/>
        <v>4.5506000000000002</v>
      </c>
      <c r="DA539" s="2"/>
      <c r="DB539" s="2">
        <v>97</v>
      </c>
      <c r="DC539" s="2" t="s">
        <v>3</v>
      </c>
      <c r="DD539" s="2" t="s">
        <v>3</v>
      </c>
      <c r="DE539" s="2" t="s">
        <v>27</v>
      </c>
      <c r="DF539" s="2" t="s">
        <v>27</v>
      </c>
      <c r="DG539" s="2" t="s">
        <v>28</v>
      </c>
      <c r="DH539" s="2" t="s">
        <v>3</v>
      </c>
      <c r="DI539" s="2" t="s">
        <v>28</v>
      </c>
      <c r="DJ539" s="2" t="s">
        <v>27</v>
      </c>
      <c r="DK539" s="2" t="s">
        <v>3</v>
      </c>
      <c r="DL539" s="2" t="s">
        <v>3</v>
      </c>
      <c r="DM539" s="2" t="s">
        <v>3</v>
      </c>
      <c r="DN539" s="2">
        <v>0</v>
      </c>
      <c r="DO539" s="2">
        <v>0</v>
      </c>
      <c r="DP539" s="2">
        <v>1</v>
      </c>
      <c r="DQ539" s="2">
        <v>1</v>
      </c>
      <c r="DR539" s="2"/>
      <c r="DS539" s="2"/>
      <c r="DT539" s="2"/>
      <c r="DU539" s="2">
        <v>1010</v>
      </c>
      <c r="DV539" s="2" t="s">
        <v>75</v>
      </c>
      <c r="DW539" s="2" t="s">
        <v>75</v>
      </c>
      <c r="DX539" s="2">
        <v>100</v>
      </c>
      <c r="DY539" s="2"/>
      <c r="DZ539" s="2" t="s">
        <v>3</v>
      </c>
      <c r="EA539" s="2" t="s">
        <v>3</v>
      </c>
      <c r="EB539" s="2" t="s">
        <v>3</v>
      </c>
      <c r="EC539" s="2" t="s">
        <v>3</v>
      </c>
      <c r="ED539" s="2"/>
      <c r="EE539" s="2">
        <v>58807897</v>
      </c>
      <c r="EF539" s="2">
        <v>30</v>
      </c>
      <c r="EG539" s="2" t="s">
        <v>29</v>
      </c>
      <c r="EH539" s="2">
        <v>0</v>
      </c>
      <c r="EI539" s="2" t="s">
        <v>3</v>
      </c>
      <c r="EJ539" s="2">
        <v>1</v>
      </c>
      <c r="EK539" s="2">
        <v>21</v>
      </c>
      <c r="EL539" s="2" t="s">
        <v>30</v>
      </c>
      <c r="EM539" s="2" t="s">
        <v>31</v>
      </c>
      <c r="EN539" s="2"/>
      <c r="EO539" s="2" t="s">
        <v>32</v>
      </c>
      <c r="EP539" s="2"/>
      <c r="EQ539" s="2">
        <v>0</v>
      </c>
      <c r="ER539" s="2">
        <v>184.13</v>
      </c>
      <c r="ES539" s="2">
        <v>0</v>
      </c>
      <c r="ET539" s="2">
        <v>0</v>
      </c>
      <c r="EU539" s="2">
        <v>0</v>
      </c>
      <c r="EV539" s="2">
        <v>184.13</v>
      </c>
      <c r="EW539" s="2">
        <v>14.63</v>
      </c>
      <c r="EX539" s="2">
        <v>0</v>
      </c>
      <c r="EY539" s="2">
        <v>0</v>
      </c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>
        <v>0</v>
      </c>
      <c r="FR539" s="2">
        <v>0</v>
      </c>
      <c r="FS539" s="2">
        <v>0</v>
      </c>
      <c r="FT539" s="2"/>
      <c r="FU539" s="2"/>
      <c r="FV539" s="2"/>
      <c r="FW539" s="2"/>
      <c r="FX539" s="2">
        <v>109</v>
      </c>
      <c r="FY539" s="2">
        <v>61</v>
      </c>
      <c r="FZ539" s="2"/>
      <c r="GA539" s="2" t="s">
        <v>3</v>
      </c>
      <c r="GB539" s="2"/>
      <c r="GC539" s="2"/>
      <c r="GD539" s="2">
        <v>1</v>
      </c>
      <c r="GE539" s="2"/>
      <c r="GF539" s="2">
        <v>974445208</v>
      </c>
      <c r="GG539" s="2">
        <v>2</v>
      </c>
      <c r="GH539" s="2">
        <v>1</v>
      </c>
      <c r="GI539" s="2">
        <v>2</v>
      </c>
      <c r="GJ539" s="2">
        <v>0</v>
      </c>
      <c r="GK539" s="2">
        <v>0</v>
      </c>
      <c r="GL539" s="2">
        <f t="shared" si="374"/>
        <v>0</v>
      </c>
      <c r="GM539" s="2">
        <f t="shared" si="375"/>
        <v>20.14</v>
      </c>
      <c r="GN539" s="2">
        <f t="shared" si="376"/>
        <v>20.14</v>
      </c>
      <c r="GO539" s="2">
        <f t="shared" si="377"/>
        <v>0</v>
      </c>
      <c r="GP539" s="2">
        <f t="shared" si="378"/>
        <v>0</v>
      </c>
      <c r="GQ539" s="2"/>
      <c r="GR539" s="2">
        <v>0</v>
      </c>
      <c r="GS539" s="2">
        <v>3</v>
      </c>
      <c r="GT539" s="2">
        <v>0</v>
      </c>
      <c r="GU539" s="2" t="s">
        <v>3</v>
      </c>
      <c r="GV539" s="2">
        <f t="shared" si="379"/>
        <v>0</v>
      </c>
      <c r="GW539" s="2">
        <v>1</v>
      </c>
      <c r="GX539" s="2">
        <f t="shared" si="380"/>
        <v>0</v>
      </c>
      <c r="GY539" s="2"/>
      <c r="GZ539" s="2"/>
      <c r="HA539" s="2">
        <v>0</v>
      </c>
      <c r="HB539" s="2">
        <v>0</v>
      </c>
      <c r="HC539" s="2">
        <f t="shared" si="381"/>
        <v>0</v>
      </c>
      <c r="HD539" s="2"/>
      <c r="HE539" s="2" t="s">
        <v>3</v>
      </c>
      <c r="HF539" s="2" t="s">
        <v>3</v>
      </c>
      <c r="HG539" s="2"/>
      <c r="HH539" s="2"/>
      <c r="HI539" s="2"/>
      <c r="HJ539" s="2"/>
      <c r="HK539" s="2"/>
      <c r="HL539" s="2"/>
      <c r="HM539" s="2" t="s">
        <v>3</v>
      </c>
      <c r="HN539" s="2" t="s">
        <v>3</v>
      </c>
      <c r="HO539" s="2" t="s">
        <v>3</v>
      </c>
      <c r="HP539" s="2" t="s">
        <v>3</v>
      </c>
      <c r="HQ539" s="2" t="s">
        <v>3</v>
      </c>
      <c r="HR539" s="2"/>
      <c r="HS539" s="2">
        <v>0</v>
      </c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>
        <v>0</v>
      </c>
      <c r="IL539" s="2"/>
      <c r="IM539" s="2"/>
      <c r="IN539" s="2"/>
      <c r="IO539" s="2"/>
      <c r="IP539" s="2"/>
      <c r="IQ539" s="2"/>
      <c r="IR539" s="2"/>
      <c r="IS539" s="2"/>
      <c r="IT539" s="2"/>
      <c r="IU539" s="2"/>
    </row>
    <row r="540" spans="1:255" x14ac:dyDescent="0.2">
      <c r="A540">
        <v>17</v>
      </c>
      <c r="B540">
        <v>1</v>
      </c>
      <c r="C540">
        <f>ROW(SmtRes!A422)</f>
        <v>422</v>
      </c>
      <c r="D540">
        <f>ROW(EtalonRes!A430)</f>
        <v>430</v>
      </c>
      <c r="E540" t="s">
        <v>293</v>
      </c>
      <c r="F540" t="s">
        <v>73</v>
      </c>
      <c r="G540" t="s">
        <v>74</v>
      </c>
      <c r="H540" t="s">
        <v>75</v>
      </c>
      <c r="I540">
        <f>ROUND(ROUND(3/100,4),9)</f>
        <v>0.03</v>
      </c>
      <c r="J540">
        <v>0</v>
      </c>
      <c r="K540">
        <f>ROUND(ROUND(3/100,4),9)</f>
        <v>0.03</v>
      </c>
      <c r="O540">
        <f t="shared" si="350"/>
        <v>410.23</v>
      </c>
      <c r="P540">
        <f t="shared" si="351"/>
        <v>0</v>
      </c>
      <c r="Q540">
        <f>(ROUND((ROUND(((((ET540*1.25)*1.1))*AV540*I540),2)*BB540),2)+ROUND((ROUND(((AE540-(((EU540*1.25)*1.1)))*AV540*I540),2)*BS540),2))</f>
        <v>0</v>
      </c>
      <c r="R540">
        <f t="shared" si="352"/>
        <v>0</v>
      </c>
      <c r="S540">
        <f t="shared" si="353"/>
        <v>410.23</v>
      </c>
      <c r="T540">
        <f t="shared" si="354"/>
        <v>0</v>
      </c>
      <c r="U540">
        <f t="shared" si="355"/>
        <v>0.59240746950000001</v>
      </c>
      <c r="V540">
        <f t="shared" si="356"/>
        <v>0</v>
      </c>
      <c r="W540">
        <f t="shared" si="357"/>
        <v>0</v>
      </c>
      <c r="X540">
        <f t="shared" si="358"/>
        <v>447.15</v>
      </c>
      <c r="Y540">
        <f t="shared" si="359"/>
        <v>250.24</v>
      </c>
      <c r="AA540">
        <v>59209200</v>
      </c>
      <c r="AB540">
        <f t="shared" si="360"/>
        <v>232.92445000000001</v>
      </c>
      <c r="AC540">
        <f t="shared" si="361"/>
        <v>0</v>
      </c>
      <c r="AD540">
        <f>ROUND((((((ET540*1.25)*1.1))-(((EU540*1.25)*1.1)))+AE540),6)</f>
        <v>0</v>
      </c>
      <c r="AE540">
        <f>ROUND((((EU540*1.25)*1.1)),6)</f>
        <v>0</v>
      </c>
      <c r="AF540">
        <f>ROUND((((EV540*1.15)*1.1)),6)</f>
        <v>232.92445000000001</v>
      </c>
      <c r="AG540">
        <f t="shared" si="362"/>
        <v>0</v>
      </c>
      <c r="AH540">
        <f>(((EW540*1.15)*1.1))</f>
        <v>18.506950000000003</v>
      </c>
      <c r="AI540">
        <f>(((EX540*1.25)*1.1))</f>
        <v>0</v>
      </c>
      <c r="AJ540">
        <f t="shared" si="363"/>
        <v>0</v>
      </c>
      <c r="AK540">
        <v>184.13</v>
      </c>
      <c r="AL540">
        <v>0</v>
      </c>
      <c r="AM540">
        <v>0</v>
      </c>
      <c r="AN540">
        <v>0</v>
      </c>
      <c r="AO540">
        <v>184.13</v>
      </c>
      <c r="AP540">
        <v>0</v>
      </c>
      <c r="AQ540">
        <v>14.63</v>
      </c>
      <c r="AR540">
        <v>0</v>
      </c>
      <c r="AS540">
        <v>0</v>
      </c>
      <c r="AT540">
        <v>109</v>
      </c>
      <c r="AU540">
        <v>61</v>
      </c>
      <c r="AV540">
        <v>1.0669999999999999</v>
      </c>
      <c r="AW540">
        <v>1</v>
      </c>
      <c r="AZ540">
        <v>1</v>
      </c>
      <c r="BA540">
        <v>54.99</v>
      </c>
      <c r="BB540">
        <v>1</v>
      </c>
      <c r="BC540">
        <v>1</v>
      </c>
      <c r="BD540" t="s">
        <v>3</v>
      </c>
      <c r="BE540" t="s">
        <v>3</v>
      </c>
      <c r="BF540" t="s">
        <v>3</v>
      </c>
      <c r="BG540" t="s">
        <v>3</v>
      </c>
      <c r="BH540">
        <v>0</v>
      </c>
      <c r="BI540">
        <v>1</v>
      </c>
      <c r="BJ540" t="s">
        <v>76</v>
      </c>
      <c r="BM540">
        <v>21</v>
      </c>
      <c r="BN540">
        <v>58807811</v>
      </c>
      <c r="BO540" t="s">
        <v>73</v>
      </c>
      <c r="BP540">
        <v>1</v>
      </c>
      <c r="BQ540">
        <v>30</v>
      </c>
      <c r="BR540">
        <v>0</v>
      </c>
      <c r="BS540">
        <v>54.99</v>
      </c>
      <c r="BT540">
        <v>1</v>
      </c>
      <c r="BU540">
        <v>1</v>
      </c>
      <c r="BV540">
        <v>1</v>
      </c>
      <c r="BW540">
        <v>1</v>
      </c>
      <c r="BX540">
        <v>1</v>
      </c>
      <c r="BY540" t="s">
        <v>3</v>
      </c>
      <c r="BZ540">
        <v>109</v>
      </c>
      <c r="CA540">
        <v>61</v>
      </c>
      <c r="CB540" t="s">
        <v>3</v>
      </c>
      <c r="CE540">
        <v>30</v>
      </c>
      <c r="CF540">
        <v>0</v>
      </c>
      <c r="CG540">
        <v>0</v>
      </c>
      <c r="CM540">
        <v>0</v>
      </c>
      <c r="CN540" t="s">
        <v>865</v>
      </c>
      <c r="CO540">
        <v>0</v>
      </c>
      <c r="CP540">
        <f t="shared" si="364"/>
        <v>410.23</v>
      </c>
      <c r="CQ540">
        <f t="shared" si="365"/>
        <v>0</v>
      </c>
      <c r="CR540">
        <f>(ROUND((ROUND(((((ET540*1.25)*1.1))*AV540*1),2)*BB540),2)+ROUND((ROUND(((AE540-(((EU540*1.25)*1.1)))*AV540*1),2)*BS540),2))</f>
        <v>0</v>
      </c>
      <c r="CS540">
        <f t="shared" si="366"/>
        <v>0</v>
      </c>
      <c r="CT540">
        <f t="shared" si="367"/>
        <v>13666.66</v>
      </c>
      <c r="CU540">
        <f t="shared" si="368"/>
        <v>0</v>
      </c>
      <c r="CV540">
        <f t="shared" si="369"/>
        <v>19.746915650000002</v>
      </c>
      <c r="CW540">
        <f t="shared" si="370"/>
        <v>0</v>
      </c>
      <c r="CX540">
        <f t="shared" si="371"/>
        <v>0</v>
      </c>
      <c r="CY540">
        <f t="shared" si="372"/>
        <v>447.15069999999997</v>
      </c>
      <c r="CZ540">
        <f t="shared" si="373"/>
        <v>250.24030000000002</v>
      </c>
      <c r="DB540">
        <v>99</v>
      </c>
      <c r="DC540" t="s">
        <v>3</v>
      </c>
      <c r="DD540" t="s">
        <v>3</v>
      </c>
      <c r="DE540" t="s">
        <v>27</v>
      </c>
      <c r="DF540" t="s">
        <v>27</v>
      </c>
      <c r="DG540" t="s">
        <v>28</v>
      </c>
      <c r="DH540" t="s">
        <v>3</v>
      </c>
      <c r="DI540" t="s">
        <v>28</v>
      </c>
      <c r="DJ540" t="s">
        <v>27</v>
      </c>
      <c r="DK540" t="s">
        <v>3</v>
      </c>
      <c r="DL540" t="s">
        <v>3</v>
      </c>
      <c r="DM540" t="s">
        <v>3</v>
      </c>
      <c r="DN540">
        <v>0</v>
      </c>
      <c r="DO540">
        <v>0</v>
      </c>
      <c r="DP540">
        <v>1</v>
      </c>
      <c r="DQ540">
        <v>1</v>
      </c>
      <c r="DU540">
        <v>1010</v>
      </c>
      <c r="DV540" t="s">
        <v>75</v>
      </c>
      <c r="DW540" t="s">
        <v>75</v>
      </c>
      <c r="DX540">
        <v>100</v>
      </c>
      <c r="DZ540" t="s">
        <v>3</v>
      </c>
      <c r="EA540" t="s">
        <v>3</v>
      </c>
      <c r="EB540" t="s">
        <v>3</v>
      </c>
      <c r="EC540" t="s">
        <v>3</v>
      </c>
      <c r="EE540">
        <v>58807897</v>
      </c>
      <c r="EF540">
        <v>30</v>
      </c>
      <c r="EG540" t="s">
        <v>29</v>
      </c>
      <c r="EH540">
        <v>0</v>
      </c>
      <c r="EI540" t="s">
        <v>3</v>
      </c>
      <c r="EJ540">
        <v>1</v>
      </c>
      <c r="EK540">
        <v>21</v>
      </c>
      <c r="EL540" t="s">
        <v>30</v>
      </c>
      <c r="EM540" t="s">
        <v>31</v>
      </c>
      <c r="EO540" t="s">
        <v>32</v>
      </c>
      <c r="EQ540">
        <v>0</v>
      </c>
      <c r="ER540">
        <v>184.13</v>
      </c>
      <c r="ES540">
        <v>0</v>
      </c>
      <c r="ET540">
        <v>0</v>
      </c>
      <c r="EU540">
        <v>0</v>
      </c>
      <c r="EV540">
        <v>184.13</v>
      </c>
      <c r="EW540">
        <v>14.63</v>
      </c>
      <c r="EX540">
        <v>0</v>
      </c>
      <c r="EY540">
        <v>0</v>
      </c>
      <c r="FQ540">
        <v>0</v>
      </c>
      <c r="FR540">
        <v>0</v>
      </c>
      <c r="FS540">
        <v>0</v>
      </c>
      <c r="FX540">
        <v>109</v>
      </c>
      <c r="FY540">
        <v>61</v>
      </c>
      <c r="GA540" t="s">
        <v>3</v>
      </c>
      <c r="GD540">
        <v>1</v>
      </c>
      <c r="GF540">
        <v>974445208</v>
      </c>
      <c r="GG540">
        <v>2</v>
      </c>
      <c r="GH540">
        <v>1</v>
      </c>
      <c r="GI540">
        <v>2</v>
      </c>
      <c r="GJ540">
        <v>0</v>
      </c>
      <c r="GK540">
        <v>0</v>
      </c>
      <c r="GL540">
        <f t="shared" si="374"/>
        <v>0</v>
      </c>
      <c r="GM540">
        <f t="shared" si="375"/>
        <v>1107.6199999999999</v>
      </c>
      <c r="GN540">
        <f t="shared" si="376"/>
        <v>1107.6199999999999</v>
      </c>
      <c r="GO540">
        <f t="shared" si="377"/>
        <v>0</v>
      </c>
      <c r="GP540">
        <f t="shared" si="378"/>
        <v>0</v>
      </c>
      <c r="GR540">
        <v>0</v>
      </c>
      <c r="GS540">
        <v>3</v>
      </c>
      <c r="GT540">
        <v>0</v>
      </c>
      <c r="GU540" t="s">
        <v>3</v>
      </c>
      <c r="GV540">
        <f t="shared" si="379"/>
        <v>0</v>
      </c>
      <c r="GW540">
        <v>1</v>
      </c>
      <c r="GX540">
        <f t="shared" si="380"/>
        <v>0</v>
      </c>
      <c r="HA540">
        <v>0</v>
      </c>
      <c r="HB540">
        <v>0</v>
      </c>
      <c r="HC540">
        <f t="shared" si="381"/>
        <v>0</v>
      </c>
      <c r="HE540" t="s">
        <v>3</v>
      </c>
      <c r="HF540" t="s">
        <v>3</v>
      </c>
      <c r="HM540" t="s">
        <v>3</v>
      </c>
      <c r="HN540" t="s">
        <v>3</v>
      </c>
      <c r="HO540" t="s">
        <v>3</v>
      </c>
      <c r="HP540" t="s">
        <v>3</v>
      </c>
      <c r="HQ540" t="s">
        <v>3</v>
      </c>
      <c r="HS540">
        <v>0</v>
      </c>
      <c r="IK540">
        <v>0</v>
      </c>
    </row>
    <row r="541" spans="1:255" x14ac:dyDescent="0.2">
      <c r="A541" s="2">
        <v>18</v>
      </c>
      <c r="B541" s="2">
        <v>1</v>
      </c>
      <c r="C541" s="2">
        <v>420</v>
      </c>
      <c r="D541" s="2"/>
      <c r="E541" s="2" t="s">
        <v>294</v>
      </c>
      <c r="F541" s="2" t="s">
        <v>78</v>
      </c>
      <c r="G541" s="2" t="s">
        <v>79</v>
      </c>
      <c r="H541" s="2" t="s">
        <v>49</v>
      </c>
      <c r="I541" s="2">
        <f>I539*J541</f>
        <v>3</v>
      </c>
      <c r="J541" s="2">
        <v>100</v>
      </c>
      <c r="K541" s="2">
        <v>100</v>
      </c>
      <c r="L541" s="2"/>
      <c r="M541" s="2"/>
      <c r="N541" s="2"/>
      <c r="O541" s="2">
        <f t="shared" si="350"/>
        <v>795.72</v>
      </c>
      <c r="P541" s="2">
        <f t="shared" si="351"/>
        <v>795.72</v>
      </c>
      <c r="Q541" s="2">
        <f>(ROUND((ROUND(((ET541)*AV541*I541),2)*BB541),2)+ROUND((ROUND(((AE541-(EU541))*AV541*I541),2)*BS541),2))</f>
        <v>0</v>
      </c>
      <c r="R541" s="2">
        <f t="shared" si="352"/>
        <v>0</v>
      </c>
      <c r="S541" s="2">
        <f t="shared" si="353"/>
        <v>0</v>
      </c>
      <c r="T541" s="2">
        <f t="shared" si="354"/>
        <v>0</v>
      </c>
      <c r="U541" s="2">
        <f t="shared" si="355"/>
        <v>0</v>
      </c>
      <c r="V541" s="2">
        <f t="shared" si="356"/>
        <v>0</v>
      </c>
      <c r="W541" s="2">
        <f t="shared" si="357"/>
        <v>0</v>
      </c>
      <c r="X541" s="2">
        <f t="shared" si="358"/>
        <v>0</v>
      </c>
      <c r="Y541" s="2">
        <f t="shared" si="359"/>
        <v>0</v>
      </c>
      <c r="Z541" s="2"/>
      <c r="AA541" s="2">
        <v>59209203</v>
      </c>
      <c r="AB541" s="2">
        <f t="shared" si="360"/>
        <v>265.24</v>
      </c>
      <c r="AC541" s="2">
        <f t="shared" si="361"/>
        <v>265.24</v>
      </c>
      <c r="AD541" s="2">
        <f>ROUND((((ET541)-(EU541))+AE541),6)</f>
        <v>0</v>
      </c>
      <c r="AE541" s="2">
        <f>ROUND((EU541),6)</f>
        <v>0</v>
      </c>
      <c r="AF541" s="2">
        <f>ROUND((EV541),6)</f>
        <v>0</v>
      </c>
      <c r="AG541" s="2">
        <f t="shared" si="362"/>
        <v>0</v>
      </c>
      <c r="AH541" s="2">
        <f>(EW541)</f>
        <v>0</v>
      </c>
      <c r="AI541" s="2">
        <f>(EX541)</f>
        <v>0</v>
      </c>
      <c r="AJ541" s="2">
        <f t="shared" si="363"/>
        <v>0</v>
      </c>
      <c r="AK541" s="2">
        <v>265.24</v>
      </c>
      <c r="AL541" s="2">
        <v>265.24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109</v>
      </c>
      <c r="AU541" s="2">
        <v>61</v>
      </c>
      <c r="AV541" s="2">
        <v>1</v>
      </c>
      <c r="AW541" s="2">
        <v>1</v>
      </c>
      <c r="AX541" s="2"/>
      <c r="AY541" s="2"/>
      <c r="AZ541" s="2">
        <v>1</v>
      </c>
      <c r="BA541" s="2">
        <v>1</v>
      </c>
      <c r="BB541" s="2">
        <v>1</v>
      </c>
      <c r="BC541" s="2">
        <v>1</v>
      </c>
      <c r="BD541" s="2" t="s">
        <v>3</v>
      </c>
      <c r="BE541" s="2" t="s">
        <v>3</v>
      </c>
      <c r="BF541" s="2" t="s">
        <v>3</v>
      </c>
      <c r="BG541" s="2" t="s">
        <v>3</v>
      </c>
      <c r="BH541" s="2">
        <v>3</v>
      </c>
      <c r="BI541" s="2">
        <v>1</v>
      </c>
      <c r="BJ541" s="2" t="s">
        <v>80</v>
      </c>
      <c r="BK541" s="2"/>
      <c r="BL541" s="2"/>
      <c r="BM541" s="2">
        <v>21</v>
      </c>
      <c r="BN541" s="2">
        <v>58807811</v>
      </c>
      <c r="BO541" s="2" t="s">
        <v>3</v>
      </c>
      <c r="BP541" s="2">
        <v>0</v>
      </c>
      <c r="BQ541" s="2">
        <v>30</v>
      </c>
      <c r="BR541" s="2">
        <v>0</v>
      </c>
      <c r="BS541" s="2">
        <v>1</v>
      </c>
      <c r="BT541" s="2">
        <v>1</v>
      </c>
      <c r="BU541" s="2">
        <v>1</v>
      </c>
      <c r="BV541" s="2">
        <v>1</v>
      </c>
      <c r="BW541" s="2">
        <v>1</v>
      </c>
      <c r="BX541" s="2">
        <v>1</v>
      </c>
      <c r="BY541" s="2" t="s">
        <v>3</v>
      </c>
      <c r="BZ541" s="2">
        <v>109</v>
      </c>
      <c r="CA541" s="2">
        <v>61</v>
      </c>
      <c r="CB541" s="2" t="s">
        <v>3</v>
      </c>
      <c r="CC541" s="2"/>
      <c r="CD541" s="2"/>
      <c r="CE541" s="2">
        <v>30</v>
      </c>
      <c r="CF541" s="2">
        <v>0</v>
      </c>
      <c r="CG541" s="2">
        <v>0</v>
      </c>
      <c r="CH541" s="2"/>
      <c r="CI541" s="2"/>
      <c r="CJ541" s="2"/>
      <c r="CK541" s="2"/>
      <c r="CL541" s="2"/>
      <c r="CM541" s="2">
        <v>0</v>
      </c>
      <c r="CN541" s="2" t="s">
        <v>3</v>
      </c>
      <c r="CO541" s="2">
        <v>0</v>
      </c>
      <c r="CP541" s="2">
        <f t="shared" si="364"/>
        <v>795.72</v>
      </c>
      <c r="CQ541" s="2">
        <f t="shared" si="365"/>
        <v>265.24</v>
      </c>
      <c r="CR541" s="2">
        <f>(ROUND((ROUND(((ET541)*AV541*1),2)*BB541),2)+ROUND((ROUND(((AE541-(EU541))*AV541*1),2)*BS541),2))</f>
        <v>0</v>
      </c>
      <c r="CS541" s="2">
        <f t="shared" si="366"/>
        <v>0</v>
      </c>
      <c r="CT541" s="2">
        <f t="shared" si="367"/>
        <v>0</v>
      </c>
      <c r="CU541" s="2">
        <f t="shared" si="368"/>
        <v>0</v>
      </c>
      <c r="CV541" s="2">
        <f t="shared" si="369"/>
        <v>0</v>
      </c>
      <c r="CW541" s="2">
        <f t="shared" si="370"/>
        <v>0</v>
      </c>
      <c r="CX541" s="2">
        <f t="shared" si="371"/>
        <v>0</v>
      </c>
      <c r="CY541" s="2">
        <f t="shared" si="372"/>
        <v>0</v>
      </c>
      <c r="CZ541" s="2">
        <f t="shared" si="373"/>
        <v>0</v>
      </c>
      <c r="DA541" s="2"/>
      <c r="DB541" s="2"/>
      <c r="DC541" s="2" t="s">
        <v>3</v>
      </c>
      <c r="DD541" s="2" t="s">
        <v>3</v>
      </c>
      <c r="DE541" s="2" t="s">
        <v>3</v>
      </c>
      <c r="DF541" s="2" t="s">
        <v>3</v>
      </c>
      <c r="DG541" s="2" t="s">
        <v>3</v>
      </c>
      <c r="DH541" s="2" t="s">
        <v>3</v>
      </c>
      <c r="DI541" s="2" t="s">
        <v>3</v>
      </c>
      <c r="DJ541" s="2" t="s">
        <v>3</v>
      </c>
      <c r="DK541" s="2" t="s">
        <v>3</v>
      </c>
      <c r="DL541" s="2" t="s">
        <v>3</v>
      </c>
      <c r="DM541" s="2" t="s">
        <v>3</v>
      </c>
      <c r="DN541" s="2">
        <v>0</v>
      </c>
      <c r="DO541" s="2">
        <v>0</v>
      </c>
      <c r="DP541" s="2">
        <v>1</v>
      </c>
      <c r="DQ541" s="2">
        <v>1</v>
      </c>
      <c r="DR541" s="2"/>
      <c r="DS541" s="2"/>
      <c r="DT541" s="2"/>
      <c r="DU541" s="2">
        <v>1010</v>
      </c>
      <c r="DV541" s="2" t="s">
        <v>49</v>
      </c>
      <c r="DW541" s="2" t="s">
        <v>49</v>
      </c>
      <c r="DX541" s="2">
        <v>1</v>
      </c>
      <c r="DY541" s="2"/>
      <c r="DZ541" s="2" t="s">
        <v>3</v>
      </c>
      <c r="EA541" s="2" t="s">
        <v>3</v>
      </c>
      <c r="EB541" s="2" t="s">
        <v>3</v>
      </c>
      <c r="EC541" s="2" t="s">
        <v>3</v>
      </c>
      <c r="ED541" s="2"/>
      <c r="EE541" s="2">
        <v>58807897</v>
      </c>
      <c r="EF541" s="2">
        <v>30</v>
      </c>
      <c r="EG541" s="2" t="s">
        <v>29</v>
      </c>
      <c r="EH541" s="2">
        <v>0</v>
      </c>
      <c r="EI541" s="2" t="s">
        <v>3</v>
      </c>
      <c r="EJ541" s="2">
        <v>1</v>
      </c>
      <c r="EK541" s="2">
        <v>21</v>
      </c>
      <c r="EL541" s="2" t="s">
        <v>30</v>
      </c>
      <c r="EM541" s="2" t="s">
        <v>31</v>
      </c>
      <c r="EN541" s="2"/>
      <c r="EO541" s="2" t="s">
        <v>3</v>
      </c>
      <c r="EP541" s="2"/>
      <c r="EQ541" s="2">
        <v>0</v>
      </c>
      <c r="ER541" s="2">
        <v>265.24</v>
      </c>
      <c r="ES541" s="2">
        <v>265.24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>
        <v>0</v>
      </c>
      <c r="FR541" s="2">
        <v>0</v>
      </c>
      <c r="FS541" s="2">
        <v>0</v>
      </c>
      <c r="FT541" s="2"/>
      <c r="FU541" s="2"/>
      <c r="FV541" s="2"/>
      <c r="FW541" s="2"/>
      <c r="FX541" s="2">
        <v>109</v>
      </c>
      <c r="FY541" s="2">
        <v>61</v>
      </c>
      <c r="FZ541" s="2"/>
      <c r="GA541" s="2" t="s">
        <v>3</v>
      </c>
      <c r="GB541" s="2"/>
      <c r="GC541" s="2"/>
      <c r="GD541" s="2">
        <v>1</v>
      </c>
      <c r="GE541" s="2"/>
      <c r="GF541" s="2">
        <v>-462889033</v>
      </c>
      <c r="GG541" s="2">
        <v>2</v>
      </c>
      <c r="GH541" s="2">
        <v>1</v>
      </c>
      <c r="GI541" s="2">
        <v>-2</v>
      </c>
      <c r="GJ541" s="2">
        <v>0</v>
      </c>
      <c r="GK541" s="2">
        <v>0</v>
      </c>
      <c r="GL541" s="2">
        <f t="shared" si="374"/>
        <v>0</v>
      </c>
      <c r="GM541" s="2">
        <f t="shared" si="375"/>
        <v>795.72</v>
      </c>
      <c r="GN541" s="2">
        <f t="shared" si="376"/>
        <v>795.72</v>
      </c>
      <c r="GO541" s="2">
        <f t="shared" si="377"/>
        <v>0</v>
      </c>
      <c r="GP541" s="2">
        <f t="shared" si="378"/>
        <v>0</v>
      </c>
      <c r="GQ541" s="2"/>
      <c r="GR541" s="2">
        <v>0</v>
      </c>
      <c r="GS541" s="2">
        <v>3</v>
      </c>
      <c r="GT541" s="2">
        <v>0</v>
      </c>
      <c r="GU541" s="2" t="s">
        <v>3</v>
      </c>
      <c r="GV541" s="2">
        <f t="shared" si="379"/>
        <v>0</v>
      </c>
      <c r="GW541" s="2">
        <v>1</v>
      </c>
      <c r="GX541" s="2">
        <f t="shared" si="380"/>
        <v>0</v>
      </c>
      <c r="GY541" s="2"/>
      <c r="GZ541" s="2"/>
      <c r="HA541" s="2">
        <v>0</v>
      </c>
      <c r="HB541" s="2">
        <v>0</v>
      </c>
      <c r="HC541" s="2">
        <f t="shared" si="381"/>
        <v>0</v>
      </c>
      <c r="HD541" s="2"/>
      <c r="HE541" s="2" t="s">
        <v>3</v>
      </c>
      <c r="HF541" s="2" t="s">
        <v>3</v>
      </c>
      <c r="HG541" s="2"/>
      <c r="HH541" s="2"/>
      <c r="HI541" s="2"/>
      <c r="HJ541" s="2"/>
      <c r="HK541" s="2"/>
      <c r="HL541" s="2"/>
      <c r="HM541" s="2" t="s">
        <v>3</v>
      </c>
      <c r="HN541" s="2" t="s">
        <v>3</v>
      </c>
      <c r="HO541" s="2" t="s">
        <v>3</v>
      </c>
      <c r="HP541" s="2" t="s">
        <v>3</v>
      </c>
      <c r="HQ541" s="2" t="s">
        <v>3</v>
      </c>
      <c r="HR541" s="2"/>
      <c r="HS541" s="2">
        <v>0</v>
      </c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>
        <v>0</v>
      </c>
      <c r="IL541" s="2"/>
      <c r="IM541" s="2"/>
      <c r="IN541" s="2"/>
      <c r="IO541" s="2"/>
      <c r="IP541" s="2"/>
      <c r="IQ541" s="2"/>
      <c r="IR541" s="2"/>
      <c r="IS541" s="2"/>
      <c r="IT541" s="2"/>
      <c r="IU541" s="2"/>
    </row>
    <row r="542" spans="1:255" x14ac:dyDescent="0.2">
      <c r="A542">
        <v>18</v>
      </c>
      <c r="B542">
        <v>1</v>
      </c>
      <c r="C542">
        <v>422</v>
      </c>
      <c r="E542" t="s">
        <v>294</v>
      </c>
      <c r="F542" t="s">
        <v>78</v>
      </c>
      <c r="G542" t="s">
        <v>79</v>
      </c>
      <c r="H542" t="s">
        <v>49</v>
      </c>
      <c r="I542">
        <f>I540*J542</f>
        <v>3</v>
      </c>
      <c r="J542">
        <v>100</v>
      </c>
      <c r="K542">
        <v>100</v>
      </c>
      <c r="O542">
        <f t="shared" si="350"/>
        <v>660.45</v>
      </c>
      <c r="P542">
        <f t="shared" si="351"/>
        <v>660.45</v>
      </c>
      <c r="Q542">
        <f>(ROUND((ROUND(((ET542)*AV542*I542),2)*BB542),2)+ROUND((ROUND(((AE542-(EU542))*AV542*I542),2)*BS542),2))</f>
        <v>0</v>
      </c>
      <c r="R542">
        <f t="shared" si="352"/>
        <v>0</v>
      </c>
      <c r="S542">
        <f t="shared" si="353"/>
        <v>0</v>
      </c>
      <c r="T542">
        <f t="shared" si="354"/>
        <v>0</v>
      </c>
      <c r="U542">
        <f t="shared" si="355"/>
        <v>0</v>
      </c>
      <c r="V542">
        <f t="shared" si="356"/>
        <v>0</v>
      </c>
      <c r="W542">
        <f t="shared" si="357"/>
        <v>0</v>
      </c>
      <c r="X542">
        <f t="shared" si="358"/>
        <v>0</v>
      </c>
      <c r="Y542">
        <f t="shared" si="359"/>
        <v>0</v>
      </c>
      <c r="AA542">
        <v>59209200</v>
      </c>
      <c r="AB542">
        <f t="shared" si="360"/>
        <v>265.24</v>
      </c>
      <c r="AC542">
        <f t="shared" si="361"/>
        <v>265.24</v>
      </c>
      <c r="AD542">
        <f>ROUND((((ET542)-(EU542))+AE542),6)</f>
        <v>0</v>
      </c>
      <c r="AE542">
        <f>ROUND((EU542),6)</f>
        <v>0</v>
      </c>
      <c r="AF542">
        <f>ROUND((EV542),6)</f>
        <v>0</v>
      </c>
      <c r="AG542">
        <f t="shared" si="362"/>
        <v>0</v>
      </c>
      <c r="AH542">
        <f>(EW542)</f>
        <v>0</v>
      </c>
      <c r="AI542">
        <f>(EX542)</f>
        <v>0</v>
      </c>
      <c r="AJ542">
        <f t="shared" si="363"/>
        <v>0</v>
      </c>
      <c r="AK542">
        <v>265.24</v>
      </c>
      <c r="AL542">
        <v>265.24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109</v>
      </c>
      <c r="AU542">
        <v>61</v>
      </c>
      <c r="AV542">
        <v>1</v>
      </c>
      <c r="AW542">
        <v>1</v>
      </c>
      <c r="AZ542">
        <v>1</v>
      </c>
      <c r="BA542">
        <v>1</v>
      </c>
      <c r="BB542">
        <v>1</v>
      </c>
      <c r="BC542">
        <v>0.83</v>
      </c>
      <c r="BD542" t="s">
        <v>3</v>
      </c>
      <c r="BE542" t="s">
        <v>3</v>
      </c>
      <c r="BF542" t="s">
        <v>3</v>
      </c>
      <c r="BG542" t="s">
        <v>3</v>
      </c>
      <c r="BH542">
        <v>3</v>
      </c>
      <c r="BI542">
        <v>1</v>
      </c>
      <c r="BJ542" t="s">
        <v>80</v>
      </c>
      <c r="BM542">
        <v>21</v>
      </c>
      <c r="BN542">
        <v>58807811</v>
      </c>
      <c r="BO542" t="s">
        <v>78</v>
      </c>
      <c r="BP542">
        <v>1</v>
      </c>
      <c r="BQ542">
        <v>30</v>
      </c>
      <c r="BR542">
        <v>0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 t="s">
        <v>3</v>
      </c>
      <c r="BZ542">
        <v>109</v>
      </c>
      <c r="CA542">
        <v>61</v>
      </c>
      <c r="CB542" t="s">
        <v>3</v>
      </c>
      <c r="CE542">
        <v>30</v>
      </c>
      <c r="CF542">
        <v>0</v>
      </c>
      <c r="CG542">
        <v>0</v>
      </c>
      <c r="CM542">
        <v>0</v>
      </c>
      <c r="CN542" t="s">
        <v>3</v>
      </c>
      <c r="CO542">
        <v>0</v>
      </c>
      <c r="CP542">
        <f t="shared" si="364"/>
        <v>660.45</v>
      </c>
      <c r="CQ542">
        <f t="shared" si="365"/>
        <v>220.15</v>
      </c>
      <c r="CR542">
        <f>(ROUND((ROUND(((ET542)*AV542*1),2)*BB542),2)+ROUND((ROUND(((AE542-(EU542))*AV542*1),2)*BS542),2))</f>
        <v>0</v>
      </c>
      <c r="CS542">
        <f t="shared" si="366"/>
        <v>0</v>
      </c>
      <c r="CT542">
        <f t="shared" si="367"/>
        <v>0</v>
      </c>
      <c r="CU542">
        <f t="shared" si="368"/>
        <v>0</v>
      </c>
      <c r="CV542">
        <f t="shared" si="369"/>
        <v>0</v>
      </c>
      <c r="CW542">
        <f t="shared" si="370"/>
        <v>0</v>
      </c>
      <c r="CX542">
        <f t="shared" si="371"/>
        <v>0</v>
      </c>
      <c r="CY542">
        <f t="shared" si="372"/>
        <v>0</v>
      </c>
      <c r="CZ542">
        <f t="shared" si="373"/>
        <v>0</v>
      </c>
      <c r="DC542" t="s">
        <v>3</v>
      </c>
      <c r="DD542" t="s">
        <v>3</v>
      </c>
      <c r="DE542" t="s">
        <v>3</v>
      </c>
      <c r="DF542" t="s">
        <v>3</v>
      </c>
      <c r="DG542" t="s">
        <v>3</v>
      </c>
      <c r="DH542" t="s">
        <v>3</v>
      </c>
      <c r="DI542" t="s">
        <v>3</v>
      </c>
      <c r="DJ542" t="s">
        <v>3</v>
      </c>
      <c r="DK542" t="s">
        <v>3</v>
      </c>
      <c r="DL542" t="s">
        <v>3</v>
      </c>
      <c r="DM542" t="s">
        <v>3</v>
      </c>
      <c r="DN542">
        <v>0</v>
      </c>
      <c r="DO542">
        <v>0</v>
      </c>
      <c r="DP542">
        <v>1</v>
      </c>
      <c r="DQ542">
        <v>1</v>
      </c>
      <c r="DU542">
        <v>1010</v>
      </c>
      <c r="DV542" t="s">
        <v>49</v>
      </c>
      <c r="DW542" t="s">
        <v>49</v>
      </c>
      <c r="DX542">
        <v>1</v>
      </c>
      <c r="DZ542" t="s">
        <v>3</v>
      </c>
      <c r="EA542" t="s">
        <v>3</v>
      </c>
      <c r="EB542" t="s">
        <v>3</v>
      </c>
      <c r="EC542" t="s">
        <v>3</v>
      </c>
      <c r="EE542">
        <v>58807897</v>
      </c>
      <c r="EF542">
        <v>30</v>
      </c>
      <c r="EG542" t="s">
        <v>29</v>
      </c>
      <c r="EH542">
        <v>0</v>
      </c>
      <c r="EI542" t="s">
        <v>3</v>
      </c>
      <c r="EJ542">
        <v>1</v>
      </c>
      <c r="EK542">
        <v>21</v>
      </c>
      <c r="EL542" t="s">
        <v>30</v>
      </c>
      <c r="EM542" t="s">
        <v>31</v>
      </c>
      <c r="EO542" t="s">
        <v>3</v>
      </c>
      <c r="EQ542">
        <v>0</v>
      </c>
      <c r="ER542">
        <v>265.24</v>
      </c>
      <c r="ES542">
        <v>265.24</v>
      </c>
      <c r="ET542">
        <v>0</v>
      </c>
      <c r="EU542">
        <v>0</v>
      </c>
      <c r="EV542">
        <v>0</v>
      </c>
      <c r="EW542">
        <v>0</v>
      </c>
      <c r="EX542">
        <v>0</v>
      </c>
      <c r="FQ542">
        <v>0</v>
      </c>
      <c r="FR542">
        <v>0</v>
      </c>
      <c r="FS542">
        <v>0</v>
      </c>
      <c r="FX542">
        <v>109</v>
      </c>
      <c r="FY542">
        <v>61</v>
      </c>
      <c r="GA542" t="s">
        <v>3</v>
      </c>
      <c r="GD542">
        <v>1</v>
      </c>
      <c r="GF542">
        <v>-462889033</v>
      </c>
      <c r="GG542">
        <v>2</v>
      </c>
      <c r="GH542">
        <v>1</v>
      </c>
      <c r="GI542">
        <v>2</v>
      </c>
      <c r="GJ542">
        <v>0</v>
      </c>
      <c r="GK542">
        <v>0</v>
      </c>
      <c r="GL542">
        <f t="shared" si="374"/>
        <v>0</v>
      </c>
      <c r="GM542">
        <f t="shared" si="375"/>
        <v>660.45</v>
      </c>
      <c r="GN542">
        <f t="shared" si="376"/>
        <v>660.45</v>
      </c>
      <c r="GO542">
        <f t="shared" si="377"/>
        <v>0</v>
      </c>
      <c r="GP542">
        <f t="shared" si="378"/>
        <v>0</v>
      </c>
      <c r="GR542">
        <v>0</v>
      </c>
      <c r="GS542">
        <v>3</v>
      </c>
      <c r="GT542">
        <v>0</v>
      </c>
      <c r="GU542" t="s">
        <v>3</v>
      </c>
      <c r="GV542">
        <f t="shared" si="379"/>
        <v>0</v>
      </c>
      <c r="GW542">
        <v>1</v>
      </c>
      <c r="GX542">
        <f t="shared" si="380"/>
        <v>0</v>
      </c>
      <c r="HA542">
        <v>0</v>
      </c>
      <c r="HB542">
        <v>0</v>
      </c>
      <c r="HC542">
        <f t="shared" si="381"/>
        <v>0</v>
      </c>
      <c r="HE542" t="s">
        <v>3</v>
      </c>
      <c r="HF542" t="s">
        <v>3</v>
      </c>
      <c r="HM542" t="s">
        <v>3</v>
      </c>
      <c r="HN542" t="s">
        <v>3</v>
      </c>
      <c r="HO542" t="s">
        <v>3</v>
      </c>
      <c r="HP542" t="s">
        <v>3</v>
      </c>
      <c r="HQ542" t="s">
        <v>3</v>
      </c>
      <c r="HS542">
        <v>0</v>
      </c>
      <c r="IK542">
        <v>0</v>
      </c>
    </row>
    <row r="544" spans="1:255" x14ac:dyDescent="0.2">
      <c r="A544" s="3">
        <v>51</v>
      </c>
      <c r="B544" s="3">
        <f>B521</f>
        <v>1</v>
      </c>
      <c r="C544" s="3">
        <f>A521</f>
        <v>5</v>
      </c>
      <c r="D544" s="3">
        <f>ROW(A521)</f>
        <v>521</v>
      </c>
      <c r="E544" s="3"/>
      <c r="F544" s="3" t="str">
        <f>IF(F521&lt;&gt;"",F521,"")</f>
        <v>Новый подраздел</v>
      </c>
      <c r="G544" s="3" t="str">
        <f>IF(G521&lt;&gt;"",G521,"")</f>
        <v>Монтажные работы</v>
      </c>
      <c r="H544" s="3">
        <v>0</v>
      </c>
      <c r="I544" s="3"/>
      <c r="J544" s="3"/>
      <c r="K544" s="3"/>
      <c r="L544" s="3"/>
      <c r="M544" s="3"/>
      <c r="N544" s="3"/>
      <c r="O544" s="3">
        <f t="shared" ref="O544:T544" si="389">ROUND(AB544,2)</f>
        <v>16018.57</v>
      </c>
      <c r="P544" s="3">
        <f t="shared" si="389"/>
        <v>15089.6</v>
      </c>
      <c r="Q544" s="3">
        <f t="shared" si="389"/>
        <v>19.11</v>
      </c>
      <c r="R544" s="3">
        <f t="shared" si="389"/>
        <v>2.7</v>
      </c>
      <c r="S544" s="3">
        <f t="shared" si="389"/>
        <v>909.86</v>
      </c>
      <c r="T544" s="3">
        <f t="shared" si="389"/>
        <v>0</v>
      </c>
      <c r="U544" s="3">
        <f>AH544</f>
        <v>71.092810629500008</v>
      </c>
      <c r="V544" s="3">
        <f>AI544</f>
        <v>0</v>
      </c>
      <c r="W544" s="3">
        <f>ROUND(AJ544,2)</f>
        <v>0</v>
      </c>
      <c r="X544" s="3">
        <f>ROUND(AK544,2)</f>
        <v>994.69</v>
      </c>
      <c r="Y544" s="3">
        <f>ROUND(AL544,2)</f>
        <v>556.66</v>
      </c>
      <c r="Z544" s="3"/>
      <c r="AA544" s="3"/>
      <c r="AB544" s="3">
        <f>ROUND(SUMIF(AA525:AA542,"=59209203",O525:O542),2)</f>
        <v>16018.57</v>
      </c>
      <c r="AC544" s="3">
        <f>ROUND(SUMIF(AA525:AA542,"=59209203",P525:P542),2)</f>
        <v>15089.6</v>
      </c>
      <c r="AD544" s="3">
        <f>ROUND(SUMIF(AA525:AA542,"=59209203",Q525:Q542),2)</f>
        <v>19.11</v>
      </c>
      <c r="AE544" s="3">
        <f>ROUND(SUMIF(AA525:AA542,"=59209203",R525:R542),2)</f>
        <v>2.7</v>
      </c>
      <c r="AF544" s="3">
        <f>ROUND(SUMIF(AA525:AA542,"=59209203",S525:S542),2)</f>
        <v>909.86</v>
      </c>
      <c r="AG544" s="3">
        <f>ROUND(SUMIF(AA525:AA542,"=59209203",T525:T542),2)</f>
        <v>0</v>
      </c>
      <c r="AH544" s="3">
        <f>SUMIF(AA525:AA542,"=59209203",U525:U542)</f>
        <v>71.092810629500008</v>
      </c>
      <c r="AI544" s="3">
        <f>SUMIF(AA525:AA542,"=59209203",V525:V542)</f>
        <v>0</v>
      </c>
      <c r="AJ544" s="3">
        <f>ROUND(SUMIF(AA525:AA542,"=59209203",W525:W542),2)</f>
        <v>0</v>
      </c>
      <c r="AK544" s="3">
        <f>ROUND(SUMIF(AA525:AA542,"=59209203",X525:X542),2)</f>
        <v>994.69</v>
      </c>
      <c r="AL544" s="3">
        <f>ROUND(SUMIF(AA525:AA542,"=59209203",Y525:Y542),2)</f>
        <v>556.66</v>
      </c>
      <c r="AM544" s="3"/>
      <c r="AN544" s="3"/>
      <c r="AO544" s="3">
        <f t="shared" ref="AO544:BD544" si="390">ROUND(BX544,2)</f>
        <v>0</v>
      </c>
      <c r="AP544" s="3">
        <f t="shared" si="390"/>
        <v>0</v>
      </c>
      <c r="AQ544" s="3">
        <f t="shared" si="390"/>
        <v>0</v>
      </c>
      <c r="AR544" s="3">
        <f t="shared" si="390"/>
        <v>17569.919999999998</v>
      </c>
      <c r="AS544" s="3">
        <f t="shared" si="390"/>
        <v>17569.919999999998</v>
      </c>
      <c r="AT544" s="3">
        <f t="shared" si="390"/>
        <v>0</v>
      </c>
      <c r="AU544" s="3">
        <f t="shared" si="390"/>
        <v>0</v>
      </c>
      <c r="AV544" s="3">
        <f t="shared" si="390"/>
        <v>15089.6</v>
      </c>
      <c r="AW544" s="3">
        <f t="shared" si="390"/>
        <v>15089.6</v>
      </c>
      <c r="AX544" s="3">
        <f t="shared" si="390"/>
        <v>0</v>
      </c>
      <c r="AY544" s="3">
        <f t="shared" si="390"/>
        <v>15089.6</v>
      </c>
      <c r="AZ544" s="3">
        <f t="shared" si="390"/>
        <v>0</v>
      </c>
      <c r="BA544" s="3">
        <f t="shared" si="390"/>
        <v>0</v>
      </c>
      <c r="BB544" s="3">
        <f t="shared" si="390"/>
        <v>0</v>
      </c>
      <c r="BC544" s="3">
        <f t="shared" si="390"/>
        <v>0</v>
      </c>
      <c r="BD544" s="3">
        <f t="shared" si="390"/>
        <v>0</v>
      </c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>
        <f>ROUND(SUMIF(AA525:AA542,"=59209203",FQ525:FQ542),2)</f>
        <v>0</v>
      </c>
      <c r="BY544" s="3">
        <f>ROUND(SUMIF(AA525:AA542,"=59209203",FR525:FR542),2)</f>
        <v>0</v>
      </c>
      <c r="BZ544" s="3">
        <f>ROUND(SUMIF(AA525:AA542,"=59209203",GL525:GL542),2)</f>
        <v>0</v>
      </c>
      <c r="CA544" s="3">
        <f>ROUND(SUMIF(AA525:AA542,"=59209203",GM525:GM542),2)</f>
        <v>17569.919999999998</v>
      </c>
      <c r="CB544" s="3">
        <f>ROUND(SUMIF(AA525:AA542,"=59209203",GN525:GN542),2)</f>
        <v>17569.919999999998</v>
      </c>
      <c r="CC544" s="3">
        <f>ROUND(SUMIF(AA525:AA542,"=59209203",GO525:GO542),2)</f>
        <v>0</v>
      </c>
      <c r="CD544" s="3">
        <f>ROUND(SUMIF(AA525:AA542,"=59209203",GP525:GP542),2)</f>
        <v>0</v>
      </c>
      <c r="CE544" s="3">
        <f>AC544-BX544</f>
        <v>15089.6</v>
      </c>
      <c r="CF544" s="3">
        <f>AC544-BY544</f>
        <v>15089.6</v>
      </c>
      <c r="CG544" s="3">
        <f>BX544-BZ544</f>
        <v>0</v>
      </c>
      <c r="CH544" s="3">
        <f>AC544-BX544-BY544+BZ544</f>
        <v>15089.6</v>
      </c>
      <c r="CI544" s="3">
        <f>BY544-BZ544</f>
        <v>0</v>
      </c>
      <c r="CJ544" s="3">
        <f>ROUND(SUMIF(AA525:AA542,"=59209203",GX525:GX542),2)</f>
        <v>0</v>
      </c>
      <c r="CK544" s="3">
        <f>ROUND(SUMIF(AA525:AA542,"=59209203",GY525:GY542),2)</f>
        <v>0</v>
      </c>
      <c r="CL544" s="3">
        <f>ROUND(SUMIF(AA525:AA542,"=59209203",GZ525:GZ542),2)</f>
        <v>0</v>
      </c>
      <c r="CM544" s="3">
        <f>ROUND(SUMIF(AA525:AA542,"=59209203",HD525:HD542),2)</f>
        <v>0</v>
      </c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4">
        <f t="shared" ref="DG544:DL544" si="391">ROUND(DT544,2)</f>
        <v>82433.86</v>
      </c>
      <c r="DH544" s="4">
        <f t="shared" si="391"/>
        <v>32097.77</v>
      </c>
      <c r="DI544" s="4">
        <f t="shared" si="391"/>
        <v>302.89</v>
      </c>
      <c r="DJ544" s="4">
        <f t="shared" si="391"/>
        <v>148.47</v>
      </c>
      <c r="DK544" s="4">
        <f t="shared" si="391"/>
        <v>50033.2</v>
      </c>
      <c r="DL544" s="4">
        <f t="shared" si="391"/>
        <v>0</v>
      </c>
      <c r="DM544" s="4">
        <f>DZ544</f>
        <v>71.092810629500008</v>
      </c>
      <c r="DN544" s="4">
        <f>EA544</f>
        <v>0</v>
      </c>
      <c r="DO544" s="4">
        <f>ROUND(EB544,2)</f>
        <v>0</v>
      </c>
      <c r="DP544" s="4">
        <f>ROUND(EC544,2)</f>
        <v>54698.02</v>
      </c>
      <c r="DQ544" s="4">
        <f>ROUND(ED544,2)</f>
        <v>30610.82</v>
      </c>
      <c r="DR544" s="4"/>
      <c r="DS544" s="4"/>
      <c r="DT544" s="4">
        <f>ROUND(SUMIF(AA525:AA542,"=59209200",O525:O542),2)</f>
        <v>82433.86</v>
      </c>
      <c r="DU544" s="4">
        <f>ROUND(SUMIF(AA525:AA542,"=59209200",P525:P542),2)</f>
        <v>32097.77</v>
      </c>
      <c r="DV544" s="4">
        <f>ROUND(SUMIF(AA525:AA542,"=59209200",Q525:Q542),2)</f>
        <v>302.89</v>
      </c>
      <c r="DW544" s="4">
        <f>ROUND(SUMIF(AA525:AA542,"=59209200",R525:R542),2)</f>
        <v>148.47</v>
      </c>
      <c r="DX544" s="4">
        <f>ROUND(SUMIF(AA525:AA542,"=59209200",S525:S542),2)</f>
        <v>50033.2</v>
      </c>
      <c r="DY544" s="4">
        <f>ROUND(SUMIF(AA525:AA542,"=59209200",T525:T542),2)</f>
        <v>0</v>
      </c>
      <c r="DZ544" s="4">
        <f>SUMIF(AA525:AA542,"=59209200",U525:U542)</f>
        <v>71.092810629500008</v>
      </c>
      <c r="EA544" s="4">
        <f>SUMIF(AA525:AA542,"=59209200",V525:V542)</f>
        <v>0</v>
      </c>
      <c r="EB544" s="4">
        <f>ROUND(SUMIF(AA525:AA542,"=59209200",W525:W542),2)</f>
        <v>0</v>
      </c>
      <c r="EC544" s="4">
        <f>ROUND(SUMIF(AA525:AA542,"=59209200",X525:X542),2)</f>
        <v>54698.02</v>
      </c>
      <c r="ED544" s="4">
        <f>ROUND(SUMIF(AA525:AA542,"=59209200",Y525:Y542),2)</f>
        <v>30610.82</v>
      </c>
      <c r="EE544" s="4"/>
      <c r="EF544" s="4"/>
      <c r="EG544" s="4">
        <f t="shared" ref="EG544:EV544" si="392">ROUND(FP544,2)</f>
        <v>0</v>
      </c>
      <c r="EH544" s="4">
        <f t="shared" si="392"/>
        <v>0</v>
      </c>
      <c r="EI544" s="4">
        <f t="shared" si="392"/>
        <v>0</v>
      </c>
      <c r="EJ544" s="4">
        <f t="shared" si="392"/>
        <v>167742.70000000001</v>
      </c>
      <c r="EK544" s="4">
        <f t="shared" si="392"/>
        <v>167742.70000000001</v>
      </c>
      <c r="EL544" s="4">
        <f t="shared" si="392"/>
        <v>0</v>
      </c>
      <c r="EM544" s="4">
        <f t="shared" si="392"/>
        <v>0</v>
      </c>
      <c r="EN544" s="4">
        <f t="shared" si="392"/>
        <v>32097.77</v>
      </c>
      <c r="EO544" s="4">
        <f t="shared" si="392"/>
        <v>32097.77</v>
      </c>
      <c r="EP544" s="4">
        <f t="shared" si="392"/>
        <v>0</v>
      </c>
      <c r="EQ544" s="4">
        <f t="shared" si="392"/>
        <v>32097.77</v>
      </c>
      <c r="ER544" s="4">
        <f t="shared" si="392"/>
        <v>0</v>
      </c>
      <c r="ES544" s="4">
        <f t="shared" si="392"/>
        <v>0</v>
      </c>
      <c r="ET544" s="4">
        <f t="shared" si="392"/>
        <v>0</v>
      </c>
      <c r="EU544" s="4">
        <f t="shared" si="392"/>
        <v>0</v>
      </c>
      <c r="EV544" s="4">
        <f t="shared" si="392"/>
        <v>0</v>
      </c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>
        <f>ROUND(SUMIF(AA525:AA542,"=59209200",FQ525:FQ542),2)</f>
        <v>0</v>
      </c>
      <c r="FQ544" s="4">
        <f>ROUND(SUMIF(AA525:AA542,"=59209200",FR525:FR542),2)</f>
        <v>0</v>
      </c>
      <c r="FR544" s="4">
        <f>ROUND(SUMIF(AA525:AA542,"=59209200",GL525:GL542),2)</f>
        <v>0</v>
      </c>
      <c r="FS544" s="4">
        <f>ROUND(SUMIF(AA525:AA542,"=59209200",GM525:GM542),2)</f>
        <v>167742.70000000001</v>
      </c>
      <c r="FT544" s="4">
        <f>ROUND(SUMIF(AA525:AA542,"=59209200",GN525:GN542),2)</f>
        <v>167742.70000000001</v>
      </c>
      <c r="FU544" s="4">
        <f>ROUND(SUMIF(AA525:AA542,"=59209200",GO525:GO542),2)</f>
        <v>0</v>
      </c>
      <c r="FV544" s="4">
        <f>ROUND(SUMIF(AA525:AA542,"=59209200",GP525:GP542),2)</f>
        <v>0</v>
      </c>
      <c r="FW544" s="4">
        <f>DU544-FP544</f>
        <v>32097.77</v>
      </c>
      <c r="FX544" s="4">
        <f>DU544-FQ544</f>
        <v>32097.77</v>
      </c>
      <c r="FY544" s="4">
        <f>FP544-FR544</f>
        <v>0</v>
      </c>
      <c r="FZ544" s="4">
        <f>DU544-FP544-FQ544+FR544</f>
        <v>32097.77</v>
      </c>
      <c r="GA544" s="4">
        <f>FQ544-FR544</f>
        <v>0</v>
      </c>
      <c r="GB544" s="4">
        <f>ROUND(SUMIF(AA525:AA542,"=59209200",GX525:GX542),2)</f>
        <v>0</v>
      </c>
      <c r="GC544" s="4">
        <f>ROUND(SUMIF(AA525:AA542,"=59209200",GY525:GY542),2)</f>
        <v>0</v>
      </c>
      <c r="GD544" s="4">
        <f>ROUND(SUMIF(AA525:AA542,"=59209200",GZ525:GZ542),2)</f>
        <v>0</v>
      </c>
      <c r="GE544" s="4">
        <f>ROUND(SUMIF(AA525:AA542,"=59209200",HD525:HD542),2)</f>
        <v>0</v>
      </c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>
        <v>0</v>
      </c>
    </row>
    <row r="546" spans="1:28" x14ac:dyDescent="0.2">
      <c r="A546" s="5">
        <v>50</v>
      </c>
      <c r="B546" s="5">
        <v>0</v>
      </c>
      <c r="C546" s="5">
        <v>0</v>
      </c>
      <c r="D546" s="5">
        <v>1</v>
      </c>
      <c r="E546" s="5">
        <v>201</v>
      </c>
      <c r="F546" s="5">
        <f>ROUND(Source!O544,O546)</f>
        <v>16018.57</v>
      </c>
      <c r="G546" s="5" t="s">
        <v>85</v>
      </c>
      <c r="H546" s="5" t="s">
        <v>86</v>
      </c>
      <c r="I546" s="5"/>
      <c r="J546" s="5"/>
      <c r="K546" s="5">
        <v>201</v>
      </c>
      <c r="L546" s="5">
        <v>1</v>
      </c>
      <c r="M546" s="5">
        <v>3</v>
      </c>
      <c r="N546" s="5" t="s">
        <v>3</v>
      </c>
      <c r="O546" s="5">
        <v>2</v>
      </c>
      <c r="P546" s="5">
        <f>ROUND(Source!DG544,O546)</f>
        <v>82433.86</v>
      </c>
      <c r="Q546" s="5"/>
      <c r="R546" s="5"/>
      <c r="S546" s="5"/>
      <c r="T546" s="5"/>
      <c r="U546" s="5"/>
      <c r="V546" s="5"/>
      <c r="W546" s="5">
        <v>16018.57</v>
      </c>
      <c r="X546" s="5">
        <v>1</v>
      </c>
      <c r="Y546" s="5">
        <v>16018.57</v>
      </c>
      <c r="Z546" s="5">
        <v>82433.86</v>
      </c>
      <c r="AA546" s="5">
        <v>1</v>
      </c>
      <c r="AB546" s="5">
        <v>82433.86</v>
      </c>
    </row>
    <row r="547" spans="1:28" x14ac:dyDescent="0.2">
      <c r="A547" s="5">
        <v>50</v>
      </c>
      <c r="B547" s="5">
        <v>0</v>
      </c>
      <c r="C547" s="5">
        <v>0</v>
      </c>
      <c r="D547" s="5">
        <v>1</v>
      </c>
      <c r="E547" s="5">
        <v>202</v>
      </c>
      <c r="F547" s="5">
        <f>ROUND(Source!P544,O547)</f>
        <v>15089.6</v>
      </c>
      <c r="G547" s="5" t="s">
        <v>87</v>
      </c>
      <c r="H547" s="5" t="s">
        <v>88</v>
      </c>
      <c r="I547" s="5"/>
      <c r="J547" s="5"/>
      <c r="K547" s="5">
        <v>202</v>
      </c>
      <c r="L547" s="5">
        <v>2</v>
      </c>
      <c r="M547" s="5">
        <v>3</v>
      </c>
      <c r="N547" s="5" t="s">
        <v>3</v>
      </c>
      <c r="O547" s="5">
        <v>2</v>
      </c>
      <c r="P547" s="5">
        <f>ROUND(Source!DH544,O547)</f>
        <v>32097.77</v>
      </c>
      <c r="Q547" s="5"/>
      <c r="R547" s="5"/>
      <c r="S547" s="5"/>
      <c r="T547" s="5"/>
      <c r="U547" s="5"/>
      <c r="V547" s="5"/>
      <c r="W547" s="5">
        <v>15089.6</v>
      </c>
      <c r="X547" s="5">
        <v>1</v>
      </c>
      <c r="Y547" s="5">
        <v>15089.6</v>
      </c>
      <c r="Z547" s="5">
        <v>32097.77</v>
      </c>
      <c r="AA547" s="5">
        <v>1</v>
      </c>
      <c r="AB547" s="5">
        <v>32097.77</v>
      </c>
    </row>
    <row r="548" spans="1:28" x14ac:dyDescent="0.2">
      <c r="A548" s="5">
        <v>50</v>
      </c>
      <c r="B548" s="5">
        <v>0</v>
      </c>
      <c r="C548" s="5">
        <v>0</v>
      </c>
      <c r="D548" s="5">
        <v>1</v>
      </c>
      <c r="E548" s="5">
        <v>222</v>
      </c>
      <c r="F548" s="5">
        <f>ROUND(Source!AO544,O548)</f>
        <v>0</v>
      </c>
      <c r="G548" s="5" t="s">
        <v>89</v>
      </c>
      <c r="H548" s="5" t="s">
        <v>90</v>
      </c>
      <c r="I548" s="5"/>
      <c r="J548" s="5"/>
      <c r="K548" s="5">
        <v>222</v>
      </c>
      <c r="L548" s="5">
        <v>3</v>
      </c>
      <c r="M548" s="5">
        <v>3</v>
      </c>
      <c r="N548" s="5" t="s">
        <v>3</v>
      </c>
      <c r="O548" s="5">
        <v>2</v>
      </c>
      <c r="P548" s="5">
        <f>ROUND(Source!EG544,O548)</f>
        <v>0</v>
      </c>
      <c r="Q548" s="5"/>
      <c r="R548" s="5"/>
      <c r="S548" s="5"/>
      <c r="T548" s="5"/>
      <c r="U548" s="5"/>
      <c r="V548" s="5"/>
      <c r="W548" s="5">
        <v>0</v>
      </c>
      <c r="X548" s="5">
        <v>1</v>
      </c>
      <c r="Y548" s="5">
        <v>0</v>
      </c>
      <c r="Z548" s="5">
        <v>0</v>
      </c>
      <c r="AA548" s="5">
        <v>1</v>
      </c>
      <c r="AB548" s="5">
        <v>0</v>
      </c>
    </row>
    <row r="549" spans="1:28" x14ac:dyDescent="0.2">
      <c r="A549" s="5">
        <v>50</v>
      </c>
      <c r="B549" s="5">
        <v>0</v>
      </c>
      <c r="C549" s="5">
        <v>0</v>
      </c>
      <c r="D549" s="5">
        <v>1</v>
      </c>
      <c r="E549" s="5">
        <v>225</v>
      </c>
      <c r="F549" s="5">
        <f>ROUND(Source!AV544,O549)</f>
        <v>15089.6</v>
      </c>
      <c r="G549" s="5" t="s">
        <v>91</v>
      </c>
      <c r="H549" s="5" t="s">
        <v>92</v>
      </c>
      <c r="I549" s="5"/>
      <c r="J549" s="5"/>
      <c r="K549" s="5">
        <v>225</v>
      </c>
      <c r="L549" s="5">
        <v>4</v>
      </c>
      <c r="M549" s="5">
        <v>3</v>
      </c>
      <c r="N549" s="5" t="s">
        <v>3</v>
      </c>
      <c r="O549" s="5">
        <v>2</v>
      </c>
      <c r="P549" s="5">
        <f>ROUND(Source!EN544,O549)</f>
        <v>32097.77</v>
      </c>
      <c r="Q549" s="5"/>
      <c r="R549" s="5"/>
      <c r="S549" s="5"/>
      <c r="T549" s="5"/>
      <c r="U549" s="5"/>
      <c r="V549" s="5"/>
      <c r="W549" s="5">
        <v>15089.6</v>
      </c>
      <c r="X549" s="5">
        <v>1</v>
      </c>
      <c r="Y549" s="5">
        <v>15089.6</v>
      </c>
      <c r="Z549" s="5">
        <v>32097.77</v>
      </c>
      <c r="AA549" s="5">
        <v>1</v>
      </c>
      <c r="AB549" s="5">
        <v>32097.77</v>
      </c>
    </row>
    <row r="550" spans="1:28" x14ac:dyDescent="0.2">
      <c r="A550" s="5">
        <v>50</v>
      </c>
      <c r="B550" s="5">
        <v>0</v>
      </c>
      <c r="C550" s="5">
        <v>0</v>
      </c>
      <c r="D550" s="5">
        <v>1</v>
      </c>
      <c r="E550" s="5">
        <v>226</v>
      </c>
      <c r="F550" s="5">
        <f>ROUND(Source!AW544,O550)</f>
        <v>15089.6</v>
      </c>
      <c r="G550" s="5" t="s">
        <v>93</v>
      </c>
      <c r="H550" s="5" t="s">
        <v>94</v>
      </c>
      <c r="I550" s="5"/>
      <c r="J550" s="5"/>
      <c r="K550" s="5">
        <v>226</v>
      </c>
      <c r="L550" s="5">
        <v>5</v>
      </c>
      <c r="M550" s="5">
        <v>3</v>
      </c>
      <c r="N550" s="5" t="s">
        <v>3</v>
      </c>
      <c r="O550" s="5">
        <v>2</v>
      </c>
      <c r="P550" s="5">
        <f>ROUND(Source!EO544,O550)</f>
        <v>32097.77</v>
      </c>
      <c r="Q550" s="5"/>
      <c r="R550" s="5"/>
      <c r="S550" s="5"/>
      <c r="T550" s="5"/>
      <c r="U550" s="5"/>
      <c r="V550" s="5"/>
      <c r="W550" s="5">
        <v>15089.6</v>
      </c>
      <c r="X550" s="5">
        <v>1</v>
      </c>
      <c r="Y550" s="5">
        <v>15089.6</v>
      </c>
      <c r="Z550" s="5">
        <v>32097.77</v>
      </c>
      <c r="AA550" s="5">
        <v>1</v>
      </c>
      <c r="AB550" s="5">
        <v>32097.77</v>
      </c>
    </row>
    <row r="551" spans="1:28" x14ac:dyDescent="0.2">
      <c r="A551" s="5">
        <v>50</v>
      </c>
      <c r="B551" s="5">
        <v>0</v>
      </c>
      <c r="C551" s="5">
        <v>0</v>
      </c>
      <c r="D551" s="5">
        <v>1</v>
      </c>
      <c r="E551" s="5">
        <v>227</v>
      </c>
      <c r="F551" s="5">
        <f>ROUND(Source!AX544,O551)</f>
        <v>0</v>
      </c>
      <c r="G551" s="5" t="s">
        <v>95</v>
      </c>
      <c r="H551" s="5" t="s">
        <v>96</v>
      </c>
      <c r="I551" s="5"/>
      <c r="J551" s="5"/>
      <c r="K551" s="5">
        <v>227</v>
      </c>
      <c r="L551" s="5">
        <v>6</v>
      </c>
      <c r="M551" s="5">
        <v>3</v>
      </c>
      <c r="N551" s="5" t="s">
        <v>3</v>
      </c>
      <c r="O551" s="5">
        <v>2</v>
      </c>
      <c r="P551" s="5">
        <f>ROUND(Source!EP544,O551)</f>
        <v>0</v>
      </c>
      <c r="Q551" s="5"/>
      <c r="R551" s="5"/>
      <c r="S551" s="5"/>
      <c r="T551" s="5"/>
      <c r="U551" s="5"/>
      <c r="V551" s="5"/>
      <c r="W551" s="5">
        <v>0</v>
      </c>
      <c r="X551" s="5">
        <v>1</v>
      </c>
      <c r="Y551" s="5">
        <v>0</v>
      </c>
      <c r="Z551" s="5">
        <v>0</v>
      </c>
      <c r="AA551" s="5">
        <v>1</v>
      </c>
      <c r="AB551" s="5">
        <v>0</v>
      </c>
    </row>
    <row r="552" spans="1:28" x14ac:dyDescent="0.2">
      <c r="A552" s="5">
        <v>50</v>
      </c>
      <c r="B552" s="5">
        <v>0</v>
      </c>
      <c r="C552" s="5">
        <v>0</v>
      </c>
      <c r="D552" s="5">
        <v>1</v>
      </c>
      <c r="E552" s="5">
        <v>228</v>
      </c>
      <c r="F552" s="5">
        <f>ROUND(Source!AY544,O552)</f>
        <v>15089.6</v>
      </c>
      <c r="G552" s="5" t="s">
        <v>97</v>
      </c>
      <c r="H552" s="5" t="s">
        <v>98</v>
      </c>
      <c r="I552" s="5"/>
      <c r="J552" s="5"/>
      <c r="K552" s="5">
        <v>228</v>
      </c>
      <c r="L552" s="5">
        <v>7</v>
      </c>
      <c r="M552" s="5">
        <v>3</v>
      </c>
      <c r="N552" s="5" t="s">
        <v>3</v>
      </c>
      <c r="O552" s="5">
        <v>2</v>
      </c>
      <c r="P552" s="5">
        <f>ROUND(Source!EQ544,O552)</f>
        <v>32097.77</v>
      </c>
      <c r="Q552" s="5"/>
      <c r="R552" s="5"/>
      <c r="S552" s="5"/>
      <c r="T552" s="5"/>
      <c r="U552" s="5"/>
      <c r="V552" s="5"/>
      <c r="W552" s="5">
        <v>15089.6</v>
      </c>
      <c r="X552" s="5">
        <v>1</v>
      </c>
      <c r="Y552" s="5">
        <v>15089.6</v>
      </c>
      <c r="Z552" s="5">
        <v>32097.77</v>
      </c>
      <c r="AA552" s="5">
        <v>1</v>
      </c>
      <c r="AB552" s="5">
        <v>32097.77</v>
      </c>
    </row>
    <row r="553" spans="1:28" x14ac:dyDescent="0.2">
      <c r="A553" s="5">
        <v>50</v>
      </c>
      <c r="B553" s="5">
        <v>0</v>
      </c>
      <c r="C553" s="5">
        <v>0</v>
      </c>
      <c r="D553" s="5">
        <v>1</v>
      </c>
      <c r="E553" s="5">
        <v>216</v>
      </c>
      <c r="F553" s="5">
        <f>ROUND(Source!AP544,O553)</f>
        <v>0</v>
      </c>
      <c r="G553" s="5" t="s">
        <v>99</v>
      </c>
      <c r="H553" s="5" t="s">
        <v>100</v>
      </c>
      <c r="I553" s="5"/>
      <c r="J553" s="5"/>
      <c r="K553" s="5">
        <v>216</v>
      </c>
      <c r="L553" s="5">
        <v>8</v>
      </c>
      <c r="M553" s="5">
        <v>3</v>
      </c>
      <c r="N553" s="5" t="s">
        <v>3</v>
      </c>
      <c r="O553" s="5">
        <v>2</v>
      </c>
      <c r="P553" s="5">
        <f>ROUND(Source!EH544,O553)</f>
        <v>0</v>
      </c>
      <c r="Q553" s="5"/>
      <c r="R553" s="5"/>
      <c r="S553" s="5"/>
      <c r="T553" s="5"/>
      <c r="U553" s="5"/>
      <c r="V553" s="5"/>
      <c r="W553" s="5">
        <v>0</v>
      </c>
      <c r="X553" s="5">
        <v>1</v>
      </c>
      <c r="Y553" s="5">
        <v>0</v>
      </c>
      <c r="Z553" s="5">
        <v>0</v>
      </c>
      <c r="AA553" s="5">
        <v>1</v>
      </c>
      <c r="AB553" s="5">
        <v>0</v>
      </c>
    </row>
    <row r="554" spans="1:28" x14ac:dyDescent="0.2">
      <c r="A554" s="5">
        <v>50</v>
      </c>
      <c r="B554" s="5">
        <v>0</v>
      </c>
      <c r="C554" s="5">
        <v>0</v>
      </c>
      <c r="D554" s="5">
        <v>1</v>
      </c>
      <c r="E554" s="5">
        <v>223</v>
      </c>
      <c r="F554" s="5">
        <f>ROUND(Source!AQ544,O554)</f>
        <v>0</v>
      </c>
      <c r="G554" s="5" t="s">
        <v>101</v>
      </c>
      <c r="H554" s="5" t="s">
        <v>102</v>
      </c>
      <c r="I554" s="5"/>
      <c r="J554" s="5"/>
      <c r="K554" s="5">
        <v>223</v>
      </c>
      <c r="L554" s="5">
        <v>9</v>
      </c>
      <c r="M554" s="5">
        <v>3</v>
      </c>
      <c r="N554" s="5" t="s">
        <v>3</v>
      </c>
      <c r="O554" s="5">
        <v>2</v>
      </c>
      <c r="P554" s="5">
        <f>ROUND(Source!EI544,O554)</f>
        <v>0</v>
      </c>
      <c r="Q554" s="5"/>
      <c r="R554" s="5"/>
      <c r="S554" s="5"/>
      <c r="T554" s="5"/>
      <c r="U554" s="5"/>
      <c r="V554" s="5"/>
      <c r="W554" s="5">
        <v>0</v>
      </c>
      <c r="X554" s="5">
        <v>1</v>
      </c>
      <c r="Y554" s="5">
        <v>0</v>
      </c>
      <c r="Z554" s="5">
        <v>0</v>
      </c>
      <c r="AA554" s="5">
        <v>1</v>
      </c>
      <c r="AB554" s="5">
        <v>0</v>
      </c>
    </row>
    <row r="555" spans="1:28" x14ac:dyDescent="0.2">
      <c r="A555" s="5">
        <v>50</v>
      </c>
      <c r="B555" s="5">
        <v>0</v>
      </c>
      <c r="C555" s="5">
        <v>0</v>
      </c>
      <c r="D555" s="5">
        <v>1</v>
      </c>
      <c r="E555" s="5">
        <v>229</v>
      </c>
      <c r="F555" s="5">
        <f>ROUND(Source!AZ544,O555)</f>
        <v>0</v>
      </c>
      <c r="G555" s="5" t="s">
        <v>103</v>
      </c>
      <c r="H555" s="5" t="s">
        <v>104</v>
      </c>
      <c r="I555" s="5"/>
      <c r="J555" s="5"/>
      <c r="K555" s="5">
        <v>229</v>
      </c>
      <c r="L555" s="5">
        <v>10</v>
      </c>
      <c r="M555" s="5">
        <v>3</v>
      </c>
      <c r="N555" s="5" t="s">
        <v>3</v>
      </c>
      <c r="O555" s="5">
        <v>2</v>
      </c>
      <c r="P555" s="5">
        <f>ROUND(Source!ER544,O555)</f>
        <v>0</v>
      </c>
      <c r="Q555" s="5"/>
      <c r="R555" s="5"/>
      <c r="S555" s="5"/>
      <c r="T555" s="5"/>
      <c r="U555" s="5"/>
      <c r="V555" s="5"/>
      <c r="W555" s="5">
        <v>0</v>
      </c>
      <c r="X555" s="5">
        <v>1</v>
      </c>
      <c r="Y555" s="5">
        <v>0</v>
      </c>
      <c r="Z555" s="5">
        <v>0</v>
      </c>
      <c r="AA555" s="5">
        <v>1</v>
      </c>
      <c r="AB555" s="5">
        <v>0</v>
      </c>
    </row>
    <row r="556" spans="1:28" x14ac:dyDescent="0.2">
      <c r="A556" s="5">
        <v>50</v>
      </c>
      <c r="B556" s="5">
        <v>0</v>
      </c>
      <c r="C556" s="5">
        <v>0</v>
      </c>
      <c r="D556" s="5">
        <v>1</v>
      </c>
      <c r="E556" s="5">
        <v>203</v>
      </c>
      <c r="F556" s="5">
        <f>ROUND(Source!Q544,O556)</f>
        <v>19.11</v>
      </c>
      <c r="G556" s="5" t="s">
        <v>105</v>
      </c>
      <c r="H556" s="5" t="s">
        <v>106</v>
      </c>
      <c r="I556" s="5"/>
      <c r="J556" s="5"/>
      <c r="K556" s="5">
        <v>203</v>
      </c>
      <c r="L556" s="5">
        <v>11</v>
      </c>
      <c r="M556" s="5">
        <v>3</v>
      </c>
      <c r="N556" s="5" t="s">
        <v>3</v>
      </c>
      <c r="O556" s="5">
        <v>2</v>
      </c>
      <c r="P556" s="5">
        <f>ROUND(Source!DI544,O556)</f>
        <v>302.89</v>
      </c>
      <c r="Q556" s="5"/>
      <c r="R556" s="5"/>
      <c r="S556" s="5"/>
      <c r="T556" s="5"/>
      <c r="U556" s="5"/>
      <c r="V556" s="5"/>
      <c r="W556" s="5">
        <v>19.11</v>
      </c>
      <c r="X556" s="5">
        <v>1</v>
      </c>
      <c r="Y556" s="5">
        <v>19.11</v>
      </c>
      <c r="Z556" s="5">
        <v>302.89</v>
      </c>
      <c r="AA556" s="5">
        <v>1</v>
      </c>
      <c r="AB556" s="5">
        <v>302.89</v>
      </c>
    </row>
    <row r="557" spans="1:28" x14ac:dyDescent="0.2">
      <c r="A557" s="5">
        <v>50</v>
      </c>
      <c r="B557" s="5">
        <v>0</v>
      </c>
      <c r="C557" s="5">
        <v>0</v>
      </c>
      <c r="D557" s="5">
        <v>1</v>
      </c>
      <c r="E557" s="5">
        <v>231</v>
      </c>
      <c r="F557" s="5">
        <f>ROUND(Source!BB544,O557)</f>
        <v>0</v>
      </c>
      <c r="G557" s="5" t="s">
        <v>107</v>
      </c>
      <c r="H557" s="5" t="s">
        <v>108</v>
      </c>
      <c r="I557" s="5"/>
      <c r="J557" s="5"/>
      <c r="K557" s="5">
        <v>231</v>
      </c>
      <c r="L557" s="5">
        <v>12</v>
      </c>
      <c r="M557" s="5">
        <v>3</v>
      </c>
      <c r="N557" s="5" t="s">
        <v>3</v>
      </c>
      <c r="O557" s="5">
        <v>2</v>
      </c>
      <c r="P557" s="5">
        <f>ROUND(Source!ET544,O557)</f>
        <v>0</v>
      </c>
      <c r="Q557" s="5"/>
      <c r="R557" s="5"/>
      <c r="S557" s="5"/>
      <c r="T557" s="5"/>
      <c r="U557" s="5"/>
      <c r="V557" s="5"/>
      <c r="W557" s="5">
        <v>0</v>
      </c>
      <c r="X557" s="5">
        <v>1</v>
      </c>
      <c r="Y557" s="5">
        <v>0</v>
      </c>
      <c r="Z557" s="5">
        <v>0</v>
      </c>
      <c r="AA557" s="5">
        <v>1</v>
      </c>
      <c r="AB557" s="5">
        <v>0</v>
      </c>
    </row>
    <row r="558" spans="1:28" x14ac:dyDescent="0.2">
      <c r="A558" s="5">
        <v>50</v>
      </c>
      <c r="B558" s="5">
        <v>0</v>
      </c>
      <c r="C558" s="5">
        <v>0</v>
      </c>
      <c r="D558" s="5">
        <v>1</v>
      </c>
      <c r="E558" s="5">
        <v>204</v>
      </c>
      <c r="F558" s="5">
        <f>ROUND(Source!R544,O558)</f>
        <v>2.7</v>
      </c>
      <c r="G558" s="5" t="s">
        <v>109</v>
      </c>
      <c r="H558" s="5" t="s">
        <v>110</v>
      </c>
      <c r="I558" s="5"/>
      <c r="J558" s="5"/>
      <c r="K558" s="5">
        <v>204</v>
      </c>
      <c r="L558" s="5">
        <v>13</v>
      </c>
      <c r="M558" s="5">
        <v>3</v>
      </c>
      <c r="N558" s="5" t="s">
        <v>3</v>
      </c>
      <c r="O558" s="5">
        <v>2</v>
      </c>
      <c r="P558" s="5">
        <f>ROUND(Source!DJ544,O558)</f>
        <v>148.47</v>
      </c>
      <c r="Q558" s="5"/>
      <c r="R558" s="5"/>
      <c r="S558" s="5"/>
      <c r="T558" s="5"/>
      <c r="U558" s="5"/>
      <c r="V558" s="5"/>
      <c r="W558" s="5">
        <v>2.7</v>
      </c>
      <c r="X558" s="5">
        <v>1</v>
      </c>
      <c r="Y558" s="5">
        <v>2.7</v>
      </c>
      <c r="Z558" s="5">
        <v>148.47</v>
      </c>
      <c r="AA558" s="5">
        <v>1</v>
      </c>
      <c r="AB558" s="5">
        <v>148.47</v>
      </c>
    </row>
    <row r="559" spans="1:28" x14ac:dyDescent="0.2">
      <c r="A559" s="5">
        <v>50</v>
      </c>
      <c r="B559" s="5">
        <v>0</v>
      </c>
      <c r="C559" s="5">
        <v>0</v>
      </c>
      <c r="D559" s="5">
        <v>1</v>
      </c>
      <c r="E559" s="5">
        <v>205</v>
      </c>
      <c r="F559" s="5">
        <f>ROUND(Source!S544,O559)</f>
        <v>909.86</v>
      </c>
      <c r="G559" s="5" t="s">
        <v>111</v>
      </c>
      <c r="H559" s="5" t="s">
        <v>112</v>
      </c>
      <c r="I559" s="5"/>
      <c r="J559" s="5"/>
      <c r="K559" s="5">
        <v>205</v>
      </c>
      <c r="L559" s="5">
        <v>14</v>
      </c>
      <c r="M559" s="5">
        <v>3</v>
      </c>
      <c r="N559" s="5" t="s">
        <v>3</v>
      </c>
      <c r="O559" s="5">
        <v>2</v>
      </c>
      <c r="P559" s="5">
        <f>ROUND(Source!DK544,O559)</f>
        <v>50033.2</v>
      </c>
      <c r="Q559" s="5"/>
      <c r="R559" s="5"/>
      <c r="S559" s="5"/>
      <c r="T559" s="5"/>
      <c r="U559" s="5"/>
      <c r="V559" s="5"/>
      <c r="W559" s="5">
        <v>909.86</v>
      </c>
      <c r="X559" s="5">
        <v>1</v>
      </c>
      <c r="Y559" s="5">
        <v>909.86</v>
      </c>
      <c r="Z559" s="5">
        <v>50033.2</v>
      </c>
      <c r="AA559" s="5">
        <v>1</v>
      </c>
      <c r="AB559" s="5">
        <v>50033.2</v>
      </c>
    </row>
    <row r="560" spans="1:28" x14ac:dyDescent="0.2">
      <c r="A560" s="5">
        <v>50</v>
      </c>
      <c r="B560" s="5">
        <v>0</v>
      </c>
      <c r="C560" s="5">
        <v>0</v>
      </c>
      <c r="D560" s="5">
        <v>1</v>
      </c>
      <c r="E560" s="5">
        <v>232</v>
      </c>
      <c r="F560" s="5">
        <f>ROUND(Source!BC544,O560)</f>
        <v>0</v>
      </c>
      <c r="G560" s="5" t="s">
        <v>113</v>
      </c>
      <c r="H560" s="5" t="s">
        <v>114</v>
      </c>
      <c r="I560" s="5"/>
      <c r="J560" s="5"/>
      <c r="K560" s="5">
        <v>232</v>
      </c>
      <c r="L560" s="5">
        <v>15</v>
      </c>
      <c r="M560" s="5">
        <v>3</v>
      </c>
      <c r="N560" s="5" t="s">
        <v>3</v>
      </c>
      <c r="O560" s="5">
        <v>2</v>
      </c>
      <c r="P560" s="5">
        <f>ROUND(Source!EU544,O560)</f>
        <v>0</v>
      </c>
      <c r="Q560" s="5"/>
      <c r="R560" s="5"/>
      <c r="S560" s="5"/>
      <c r="T560" s="5"/>
      <c r="U560" s="5"/>
      <c r="V560" s="5"/>
      <c r="W560" s="5">
        <v>0</v>
      </c>
      <c r="X560" s="5">
        <v>1</v>
      </c>
      <c r="Y560" s="5">
        <v>0</v>
      </c>
      <c r="Z560" s="5">
        <v>0</v>
      </c>
      <c r="AA560" s="5">
        <v>1</v>
      </c>
      <c r="AB560" s="5">
        <v>0</v>
      </c>
    </row>
    <row r="561" spans="1:206" x14ac:dyDescent="0.2">
      <c r="A561" s="5">
        <v>50</v>
      </c>
      <c r="B561" s="5">
        <v>0</v>
      </c>
      <c r="C561" s="5">
        <v>0</v>
      </c>
      <c r="D561" s="5">
        <v>1</v>
      </c>
      <c r="E561" s="5">
        <v>214</v>
      </c>
      <c r="F561" s="5">
        <f>ROUND(Source!AS544,O561)</f>
        <v>17569.919999999998</v>
      </c>
      <c r="G561" s="5" t="s">
        <v>115</v>
      </c>
      <c r="H561" s="5" t="s">
        <v>116</v>
      </c>
      <c r="I561" s="5"/>
      <c r="J561" s="5"/>
      <c r="K561" s="5">
        <v>214</v>
      </c>
      <c r="L561" s="5">
        <v>16</v>
      </c>
      <c r="M561" s="5">
        <v>3</v>
      </c>
      <c r="N561" s="5" t="s">
        <v>3</v>
      </c>
      <c r="O561" s="5">
        <v>2</v>
      </c>
      <c r="P561" s="5">
        <f>ROUND(Source!EK544,O561)</f>
        <v>167742.70000000001</v>
      </c>
      <c r="Q561" s="5"/>
      <c r="R561" s="5"/>
      <c r="S561" s="5"/>
      <c r="T561" s="5"/>
      <c r="U561" s="5"/>
      <c r="V561" s="5"/>
      <c r="W561" s="5">
        <v>17569.919999999998</v>
      </c>
      <c r="X561" s="5">
        <v>1</v>
      </c>
      <c r="Y561" s="5">
        <v>17569.919999999998</v>
      </c>
      <c r="Z561" s="5">
        <v>167742.70000000001</v>
      </c>
      <c r="AA561" s="5">
        <v>1</v>
      </c>
      <c r="AB561" s="5">
        <v>167742.70000000001</v>
      </c>
    </row>
    <row r="562" spans="1:206" x14ac:dyDescent="0.2">
      <c r="A562" s="5">
        <v>50</v>
      </c>
      <c r="B562" s="5">
        <v>0</v>
      </c>
      <c r="C562" s="5">
        <v>0</v>
      </c>
      <c r="D562" s="5">
        <v>1</v>
      </c>
      <c r="E562" s="5">
        <v>215</v>
      </c>
      <c r="F562" s="5">
        <f>ROUND(Source!AT544,O562)</f>
        <v>0</v>
      </c>
      <c r="G562" s="5" t="s">
        <v>117</v>
      </c>
      <c r="H562" s="5" t="s">
        <v>118</v>
      </c>
      <c r="I562" s="5"/>
      <c r="J562" s="5"/>
      <c r="K562" s="5">
        <v>215</v>
      </c>
      <c r="L562" s="5">
        <v>17</v>
      </c>
      <c r="M562" s="5">
        <v>3</v>
      </c>
      <c r="N562" s="5" t="s">
        <v>3</v>
      </c>
      <c r="O562" s="5">
        <v>2</v>
      </c>
      <c r="P562" s="5">
        <f>ROUND(Source!EL544,O562)</f>
        <v>0</v>
      </c>
      <c r="Q562" s="5"/>
      <c r="R562" s="5"/>
      <c r="S562" s="5"/>
      <c r="T562" s="5"/>
      <c r="U562" s="5"/>
      <c r="V562" s="5"/>
      <c r="W562" s="5">
        <v>0</v>
      </c>
      <c r="X562" s="5">
        <v>1</v>
      </c>
      <c r="Y562" s="5">
        <v>0</v>
      </c>
      <c r="Z562" s="5">
        <v>0</v>
      </c>
      <c r="AA562" s="5">
        <v>1</v>
      </c>
      <c r="AB562" s="5">
        <v>0</v>
      </c>
    </row>
    <row r="563" spans="1:206" x14ac:dyDescent="0.2">
      <c r="A563" s="5">
        <v>50</v>
      </c>
      <c r="B563" s="5">
        <v>0</v>
      </c>
      <c r="C563" s="5">
        <v>0</v>
      </c>
      <c r="D563" s="5">
        <v>1</v>
      </c>
      <c r="E563" s="5">
        <v>217</v>
      </c>
      <c r="F563" s="5">
        <f>ROUND(Source!AU544,O563)</f>
        <v>0</v>
      </c>
      <c r="G563" s="5" t="s">
        <v>119</v>
      </c>
      <c r="H563" s="5" t="s">
        <v>120</v>
      </c>
      <c r="I563" s="5"/>
      <c r="J563" s="5"/>
      <c r="K563" s="5">
        <v>217</v>
      </c>
      <c r="L563" s="5">
        <v>18</v>
      </c>
      <c r="M563" s="5">
        <v>3</v>
      </c>
      <c r="N563" s="5" t="s">
        <v>3</v>
      </c>
      <c r="O563" s="5">
        <v>2</v>
      </c>
      <c r="P563" s="5">
        <f>ROUND(Source!EM544,O563)</f>
        <v>0</v>
      </c>
      <c r="Q563" s="5"/>
      <c r="R563" s="5"/>
      <c r="S563" s="5"/>
      <c r="T563" s="5"/>
      <c r="U563" s="5"/>
      <c r="V563" s="5"/>
      <c r="W563" s="5">
        <v>0</v>
      </c>
      <c r="X563" s="5">
        <v>1</v>
      </c>
      <c r="Y563" s="5">
        <v>0</v>
      </c>
      <c r="Z563" s="5">
        <v>0</v>
      </c>
      <c r="AA563" s="5">
        <v>1</v>
      </c>
      <c r="AB563" s="5">
        <v>0</v>
      </c>
    </row>
    <row r="564" spans="1:206" x14ac:dyDescent="0.2">
      <c r="A564" s="5">
        <v>50</v>
      </c>
      <c r="B564" s="5">
        <v>0</v>
      </c>
      <c r="C564" s="5">
        <v>0</v>
      </c>
      <c r="D564" s="5">
        <v>1</v>
      </c>
      <c r="E564" s="5">
        <v>230</v>
      </c>
      <c r="F564" s="5">
        <f>ROUND(Source!BA544,O564)</f>
        <v>0</v>
      </c>
      <c r="G564" s="5" t="s">
        <v>121</v>
      </c>
      <c r="H564" s="5" t="s">
        <v>122</v>
      </c>
      <c r="I564" s="5"/>
      <c r="J564" s="5"/>
      <c r="K564" s="5">
        <v>230</v>
      </c>
      <c r="L564" s="5">
        <v>19</v>
      </c>
      <c r="M564" s="5">
        <v>3</v>
      </c>
      <c r="N564" s="5" t="s">
        <v>3</v>
      </c>
      <c r="O564" s="5">
        <v>2</v>
      </c>
      <c r="P564" s="5">
        <f>ROUND(Source!ES544,O564)</f>
        <v>0</v>
      </c>
      <c r="Q564" s="5"/>
      <c r="R564" s="5"/>
      <c r="S564" s="5"/>
      <c r="T564" s="5"/>
      <c r="U564" s="5"/>
      <c r="V564" s="5"/>
      <c r="W564" s="5">
        <v>0</v>
      </c>
      <c r="X564" s="5">
        <v>1</v>
      </c>
      <c r="Y564" s="5">
        <v>0</v>
      </c>
      <c r="Z564" s="5">
        <v>0</v>
      </c>
      <c r="AA564" s="5">
        <v>1</v>
      </c>
      <c r="AB564" s="5">
        <v>0</v>
      </c>
    </row>
    <row r="565" spans="1:206" x14ac:dyDescent="0.2">
      <c r="A565" s="5">
        <v>50</v>
      </c>
      <c r="B565" s="5">
        <v>0</v>
      </c>
      <c r="C565" s="5">
        <v>0</v>
      </c>
      <c r="D565" s="5">
        <v>1</v>
      </c>
      <c r="E565" s="5">
        <v>206</v>
      </c>
      <c r="F565" s="5">
        <f>ROUND(Source!T544,O565)</f>
        <v>0</v>
      </c>
      <c r="G565" s="5" t="s">
        <v>123</v>
      </c>
      <c r="H565" s="5" t="s">
        <v>124</v>
      </c>
      <c r="I565" s="5"/>
      <c r="J565" s="5"/>
      <c r="K565" s="5">
        <v>206</v>
      </c>
      <c r="L565" s="5">
        <v>20</v>
      </c>
      <c r="M565" s="5">
        <v>3</v>
      </c>
      <c r="N565" s="5" t="s">
        <v>3</v>
      </c>
      <c r="O565" s="5">
        <v>2</v>
      </c>
      <c r="P565" s="5">
        <f>ROUND(Source!DL544,O565)</f>
        <v>0</v>
      </c>
      <c r="Q565" s="5"/>
      <c r="R565" s="5"/>
      <c r="S565" s="5"/>
      <c r="T565" s="5"/>
      <c r="U565" s="5"/>
      <c r="V565" s="5"/>
      <c r="W565" s="5">
        <v>0</v>
      </c>
      <c r="X565" s="5">
        <v>1</v>
      </c>
      <c r="Y565" s="5">
        <v>0</v>
      </c>
      <c r="Z565" s="5">
        <v>0</v>
      </c>
      <c r="AA565" s="5">
        <v>1</v>
      </c>
      <c r="AB565" s="5">
        <v>0</v>
      </c>
    </row>
    <row r="566" spans="1:206" x14ac:dyDescent="0.2">
      <c r="A566" s="5">
        <v>50</v>
      </c>
      <c r="B566" s="5">
        <v>0</v>
      </c>
      <c r="C566" s="5">
        <v>0</v>
      </c>
      <c r="D566" s="5">
        <v>1</v>
      </c>
      <c r="E566" s="5">
        <v>207</v>
      </c>
      <c r="F566" s="5">
        <f>Source!U544</f>
        <v>71.092810629500008</v>
      </c>
      <c r="G566" s="5" t="s">
        <v>125</v>
      </c>
      <c r="H566" s="5" t="s">
        <v>126</v>
      </c>
      <c r="I566" s="5"/>
      <c r="J566" s="5"/>
      <c r="K566" s="5">
        <v>207</v>
      </c>
      <c r="L566" s="5">
        <v>21</v>
      </c>
      <c r="M566" s="5">
        <v>3</v>
      </c>
      <c r="N566" s="5" t="s">
        <v>3</v>
      </c>
      <c r="O566" s="5">
        <v>-1</v>
      </c>
      <c r="P566" s="5">
        <f>Source!DM544</f>
        <v>71.092810629500008</v>
      </c>
      <c r="Q566" s="5"/>
      <c r="R566" s="5"/>
      <c r="S566" s="5"/>
      <c r="T566" s="5"/>
      <c r="U566" s="5"/>
      <c r="V566" s="5"/>
      <c r="W566" s="5">
        <v>71.092810629500008</v>
      </c>
      <c r="X566" s="5">
        <v>1</v>
      </c>
      <c r="Y566" s="5">
        <v>71.092810629500008</v>
      </c>
      <c r="Z566" s="5">
        <v>71.092810629500008</v>
      </c>
      <c r="AA566" s="5">
        <v>1</v>
      </c>
      <c r="AB566" s="5">
        <v>71.092810629500008</v>
      </c>
    </row>
    <row r="567" spans="1:206" x14ac:dyDescent="0.2">
      <c r="A567" s="5">
        <v>50</v>
      </c>
      <c r="B567" s="5">
        <v>0</v>
      </c>
      <c r="C567" s="5">
        <v>0</v>
      </c>
      <c r="D567" s="5">
        <v>1</v>
      </c>
      <c r="E567" s="5">
        <v>208</v>
      </c>
      <c r="F567" s="5">
        <f>Source!V544</f>
        <v>0</v>
      </c>
      <c r="G567" s="5" t="s">
        <v>127</v>
      </c>
      <c r="H567" s="5" t="s">
        <v>128</v>
      </c>
      <c r="I567" s="5"/>
      <c r="J567" s="5"/>
      <c r="K567" s="5">
        <v>208</v>
      </c>
      <c r="L567" s="5">
        <v>22</v>
      </c>
      <c r="M567" s="5">
        <v>3</v>
      </c>
      <c r="N567" s="5" t="s">
        <v>3</v>
      </c>
      <c r="O567" s="5">
        <v>-1</v>
      </c>
      <c r="P567" s="5">
        <f>Source!DN544</f>
        <v>0</v>
      </c>
      <c r="Q567" s="5"/>
      <c r="R567" s="5"/>
      <c r="S567" s="5"/>
      <c r="T567" s="5"/>
      <c r="U567" s="5"/>
      <c r="V567" s="5"/>
      <c r="W567" s="5">
        <v>0</v>
      </c>
      <c r="X567" s="5">
        <v>1</v>
      </c>
      <c r="Y567" s="5">
        <v>0</v>
      </c>
      <c r="Z567" s="5">
        <v>0</v>
      </c>
      <c r="AA567" s="5">
        <v>1</v>
      </c>
      <c r="AB567" s="5">
        <v>0</v>
      </c>
    </row>
    <row r="568" spans="1:206" x14ac:dyDescent="0.2">
      <c r="A568" s="5">
        <v>50</v>
      </c>
      <c r="B568" s="5">
        <v>0</v>
      </c>
      <c r="C568" s="5">
        <v>0</v>
      </c>
      <c r="D568" s="5">
        <v>1</v>
      </c>
      <c r="E568" s="5">
        <v>209</v>
      </c>
      <c r="F568" s="5">
        <f>ROUND(Source!W544,O568)</f>
        <v>0</v>
      </c>
      <c r="G568" s="5" t="s">
        <v>129</v>
      </c>
      <c r="H568" s="5" t="s">
        <v>130</v>
      </c>
      <c r="I568" s="5"/>
      <c r="J568" s="5"/>
      <c r="K568" s="5">
        <v>209</v>
      </c>
      <c r="L568" s="5">
        <v>23</v>
      </c>
      <c r="M568" s="5">
        <v>3</v>
      </c>
      <c r="N568" s="5" t="s">
        <v>3</v>
      </c>
      <c r="O568" s="5">
        <v>2</v>
      </c>
      <c r="P568" s="5">
        <f>ROUND(Source!DO544,O568)</f>
        <v>0</v>
      </c>
      <c r="Q568" s="5"/>
      <c r="R568" s="5"/>
      <c r="S568" s="5"/>
      <c r="T568" s="5"/>
      <c r="U568" s="5"/>
      <c r="V568" s="5"/>
      <c r="W568" s="5">
        <v>0</v>
      </c>
      <c r="X568" s="5">
        <v>1</v>
      </c>
      <c r="Y568" s="5">
        <v>0</v>
      </c>
      <c r="Z568" s="5">
        <v>0</v>
      </c>
      <c r="AA568" s="5">
        <v>1</v>
      </c>
      <c r="AB568" s="5">
        <v>0</v>
      </c>
    </row>
    <row r="569" spans="1:206" x14ac:dyDescent="0.2">
      <c r="A569" s="5">
        <v>50</v>
      </c>
      <c r="B569" s="5">
        <v>0</v>
      </c>
      <c r="C569" s="5">
        <v>0</v>
      </c>
      <c r="D569" s="5">
        <v>1</v>
      </c>
      <c r="E569" s="5">
        <v>233</v>
      </c>
      <c r="F569" s="5">
        <f>ROUND(Source!BD544,O569)</f>
        <v>0</v>
      </c>
      <c r="G569" s="5" t="s">
        <v>131</v>
      </c>
      <c r="H569" s="5" t="s">
        <v>132</v>
      </c>
      <c r="I569" s="5"/>
      <c r="J569" s="5"/>
      <c r="K569" s="5">
        <v>233</v>
      </c>
      <c r="L569" s="5">
        <v>24</v>
      </c>
      <c r="M569" s="5">
        <v>3</v>
      </c>
      <c r="N569" s="5" t="s">
        <v>3</v>
      </c>
      <c r="O569" s="5">
        <v>2</v>
      </c>
      <c r="P569" s="5">
        <f>ROUND(Source!EV544,O569)</f>
        <v>0</v>
      </c>
      <c r="Q569" s="5"/>
      <c r="R569" s="5"/>
      <c r="S569" s="5"/>
      <c r="T569" s="5"/>
      <c r="U569" s="5"/>
      <c r="V569" s="5"/>
      <c r="W569" s="5">
        <v>0</v>
      </c>
      <c r="X569" s="5">
        <v>1</v>
      </c>
      <c r="Y569" s="5">
        <v>0</v>
      </c>
      <c r="Z569" s="5">
        <v>0</v>
      </c>
      <c r="AA569" s="5">
        <v>1</v>
      </c>
      <c r="AB569" s="5">
        <v>0</v>
      </c>
    </row>
    <row r="570" spans="1:206" x14ac:dyDescent="0.2">
      <c r="A570" s="5">
        <v>50</v>
      </c>
      <c r="B570" s="5">
        <v>0</v>
      </c>
      <c r="C570" s="5">
        <v>0</v>
      </c>
      <c r="D570" s="5">
        <v>1</v>
      </c>
      <c r="E570" s="5">
        <v>210</v>
      </c>
      <c r="F570" s="5">
        <f>ROUND(Source!X544,O570)</f>
        <v>994.69</v>
      </c>
      <c r="G570" s="5" t="s">
        <v>133</v>
      </c>
      <c r="H570" s="5" t="s">
        <v>134</v>
      </c>
      <c r="I570" s="5"/>
      <c r="J570" s="5"/>
      <c r="K570" s="5">
        <v>210</v>
      </c>
      <c r="L570" s="5">
        <v>25</v>
      </c>
      <c r="M570" s="5">
        <v>3</v>
      </c>
      <c r="N570" s="5" t="s">
        <v>3</v>
      </c>
      <c r="O570" s="5">
        <v>2</v>
      </c>
      <c r="P570" s="5">
        <f>ROUND(Source!DP544,O570)</f>
        <v>54698.02</v>
      </c>
      <c r="Q570" s="5"/>
      <c r="R570" s="5"/>
      <c r="S570" s="5"/>
      <c r="T570" s="5"/>
      <c r="U570" s="5"/>
      <c r="V570" s="5"/>
      <c r="W570" s="5">
        <v>994.69</v>
      </c>
      <c r="X570" s="5">
        <v>1</v>
      </c>
      <c r="Y570" s="5">
        <v>994.69</v>
      </c>
      <c r="Z570" s="5">
        <v>54698.02</v>
      </c>
      <c r="AA570" s="5">
        <v>1</v>
      </c>
      <c r="AB570" s="5">
        <v>54698.02</v>
      </c>
    </row>
    <row r="571" spans="1:206" x14ac:dyDescent="0.2">
      <c r="A571" s="5">
        <v>50</v>
      </c>
      <c r="B571" s="5">
        <v>0</v>
      </c>
      <c r="C571" s="5">
        <v>0</v>
      </c>
      <c r="D571" s="5">
        <v>1</v>
      </c>
      <c r="E571" s="5">
        <v>211</v>
      </c>
      <c r="F571" s="5">
        <f>ROUND(Source!Y544,O571)</f>
        <v>556.66</v>
      </c>
      <c r="G571" s="5" t="s">
        <v>135</v>
      </c>
      <c r="H571" s="5" t="s">
        <v>136</v>
      </c>
      <c r="I571" s="5"/>
      <c r="J571" s="5"/>
      <c r="K571" s="5">
        <v>211</v>
      </c>
      <c r="L571" s="5">
        <v>26</v>
      </c>
      <c r="M571" s="5">
        <v>3</v>
      </c>
      <c r="N571" s="5" t="s">
        <v>3</v>
      </c>
      <c r="O571" s="5">
        <v>2</v>
      </c>
      <c r="P571" s="5">
        <f>ROUND(Source!DQ544,O571)</f>
        <v>30610.82</v>
      </c>
      <c r="Q571" s="5"/>
      <c r="R571" s="5"/>
      <c r="S571" s="5"/>
      <c r="T571" s="5"/>
      <c r="U571" s="5"/>
      <c r="V571" s="5"/>
      <c r="W571" s="5">
        <v>556.66</v>
      </c>
      <c r="X571" s="5">
        <v>1</v>
      </c>
      <c r="Y571" s="5">
        <v>556.66</v>
      </c>
      <c r="Z571" s="5">
        <v>30610.82</v>
      </c>
      <c r="AA571" s="5">
        <v>1</v>
      </c>
      <c r="AB571" s="5">
        <v>30610.82</v>
      </c>
    </row>
    <row r="572" spans="1:206" x14ac:dyDescent="0.2">
      <c r="A572" s="5">
        <v>50</v>
      </c>
      <c r="B572" s="5">
        <v>0</v>
      </c>
      <c r="C572" s="5">
        <v>0</v>
      </c>
      <c r="D572" s="5">
        <v>1</v>
      </c>
      <c r="E572" s="5">
        <v>224</v>
      </c>
      <c r="F572" s="5">
        <f>ROUND(Source!AR544,O572)</f>
        <v>17569.919999999998</v>
      </c>
      <c r="G572" s="5" t="s">
        <v>137</v>
      </c>
      <c r="H572" s="5" t="s">
        <v>138</v>
      </c>
      <c r="I572" s="5"/>
      <c r="J572" s="5"/>
      <c r="K572" s="5">
        <v>224</v>
      </c>
      <c r="L572" s="5">
        <v>27</v>
      </c>
      <c r="M572" s="5">
        <v>3</v>
      </c>
      <c r="N572" s="5" t="s">
        <v>3</v>
      </c>
      <c r="O572" s="5">
        <v>2</v>
      </c>
      <c r="P572" s="5">
        <f>ROUND(Source!EJ544,O572)</f>
        <v>167742.70000000001</v>
      </c>
      <c r="Q572" s="5"/>
      <c r="R572" s="5"/>
      <c r="S572" s="5"/>
      <c r="T572" s="5"/>
      <c r="U572" s="5"/>
      <c r="V572" s="5"/>
      <c r="W572" s="5">
        <v>17569.919999999998</v>
      </c>
      <c r="X572" s="5">
        <v>1</v>
      </c>
      <c r="Y572" s="5">
        <v>17569.919999999998</v>
      </c>
      <c r="Z572" s="5">
        <v>167742.70000000001</v>
      </c>
      <c r="AA572" s="5">
        <v>1</v>
      </c>
      <c r="AB572" s="5">
        <v>167742.70000000001</v>
      </c>
    </row>
    <row r="574" spans="1:206" x14ac:dyDescent="0.2">
      <c r="A574" s="3">
        <v>51</v>
      </c>
      <c r="B574" s="3">
        <f>B517</f>
        <v>1</v>
      </c>
      <c r="C574" s="3">
        <f>A517</f>
        <v>4</v>
      </c>
      <c r="D574" s="3">
        <f>ROW(A517)</f>
        <v>517</v>
      </c>
      <c r="E574" s="3"/>
      <c r="F574" s="3" t="str">
        <f>IF(F517&lt;&gt;"",F517,"")</f>
        <v>Новый раздел</v>
      </c>
      <c r="G574" s="3" t="str">
        <f>IF(G517&lt;&gt;"",G517,"")</f>
        <v>Канализация производственная (К3) (Надземная часть. Стояки и отводы)</v>
      </c>
      <c r="H574" s="3">
        <v>0</v>
      </c>
      <c r="I574" s="3"/>
      <c r="J574" s="3"/>
      <c r="K574" s="3"/>
      <c r="L574" s="3"/>
      <c r="M574" s="3"/>
      <c r="N574" s="3"/>
      <c r="O574" s="3">
        <f t="shared" ref="O574:T574" si="393">ROUND(O544+AB574,2)</f>
        <v>16018.57</v>
      </c>
      <c r="P574" s="3">
        <f t="shared" si="393"/>
        <v>15089.6</v>
      </c>
      <c r="Q574" s="3">
        <f t="shared" si="393"/>
        <v>19.11</v>
      </c>
      <c r="R574" s="3">
        <f t="shared" si="393"/>
        <v>2.7</v>
      </c>
      <c r="S574" s="3">
        <f t="shared" si="393"/>
        <v>909.86</v>
      </c>
      <c r="T574" s="3">
        <f t="shared" si="393"/>
        <v>0</v>
      </c>
      <c r="U574" s="3">
        <f>U544+AH574</f>
        <v>71.092810629500008</v>
      </c>
      <c r="V574" s="3">
        <f>V544+AI574</f>
        <v>0</v>
      </c>
      <c r="W574" s="3">
        <f>ROUND(W544+AJ574,2)</f>
        <v>0</v>
      </c>
      <c r="X574" s="3">
        <f>ROUND(X544+AK574,2)</f>
        <v>994.69</v>
      </c>
      <c r="Y574" s="3">
        <f>ROUND(Y544+AL574,2)</f>
        <v>556.66</v>
      </c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>
        <f t="shared" ref="AO574:BD574" si="394">ROUND(AO544+BX574,2)</f>
        <v>0</v>
      </c>
      <c r="AP574" s="3">
        <f t="shared" si="394"/>
        <v>0</v>
      </c>
      <c r="AQ574" s="3">
        <f t="shared" si="394"/>
        <v>0</v>
      </c>
      <c r="AR574" s="3">
        <f t="shared" si="394"/>
        <v>17569.919999999998</v>
      </c>
      <c r="AS574" s="3">
        <f t="shared" si="394"/>
        <v>17569.919999999998</v>
      </c>
      <c r="AT574" s="3">
        <f t="shared" si="394"/>
        <v>0</v>
      </c>
      <c r="AU574" s="3">
        <f t="shared" si="394"/>
        <v>0</v>
      </c>
      <c r="AV574" s="3">
        <f t="shared" si="394"/>
        <v>15089.6</v>
      </c>
      <c r="AW574" s="3">
        <f t="shared" si="394"/>
        <v>15089.6</v>
      </c>
      <c r="AX574" s="3">
        <f t="shared" si="394"/>
        <v>0</v>
      </c>
      <c r="AY574" s="3">
        <f t="shared" si="394"/>
        <v>15089.6</v>
      </c>
      <c r="AZ574" s="3">
        <f t="shared" si="394"/>
        <v>0</v>
      </c>
      <c r="BA574" s="3">
        <f t="shared" si="394"/>
        <v>0</v>
      </c>
      <c r="BB574" s="3">
        <f t="shared" si="394"/>
        <v>0</v>
      </c>
      <c r="BC574" s="3">
        <f t="shared" si="394"/>
        <v>0</v>
      </c>
      <c r="BD574" s="3">
        <f t="shared" si="394"/>
        <v>0</v>
      </c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4">
        <f t="shared" ref="DG574:DL574" si="395">ROUND(DG544+DT574,2)</f>
        <v>82433.86</v>
      </c>
      <c r="DH574" s="4">
        <f t="shared" si="395"/>
        <v>32097.77</v>
      </c>
      <c r="DI574" s="4">
        <f t="shared" si="395"/>
        <v>302.89</v>
      </c>
      <c r="DJ574" s="4">
        <f t="shared" si="395"/>
        <v>148.47</v>
      </c>
      <c r="DK574" s="4">
        <f t="shared" si="395"/>
        <v>50033.2</v>
      </c>
      <c r="DL574" s="4">
        <f t="shared" si="395"/>
        <v>0</v>
      </c>
      <c r="DM574" s="4">
        <f>DM544+DZ574</f>
        <v>71.092810629500008</v>
      </c>
      <c r="DN574" s="4">
        <f>DN544+EA574</f>
        <v>0</v>
      </c>
      <c r="DO574" s="4">
        <f>ROUND(DO544+EB574,2)</f>
        <v>0</v>
      </c>
      <c r="DP574" s="4">
        <f>ROUND(DP544+EC574,2)</f>
        <v>54698.02</v>
      </c>
      <c r="DQ574" s="4">
        <f>ROUND(DQ544+ED574,2)</f>
        <v>30610.82</v>
      </c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>
        <f t="shared" ref="EG574:EV574" si="396">ROUND(EG544+FP574,2)</f>
        <v>0</v>
      </c>
      <c r="EH574" s="4">
        <f t="shared" si="396"/>
        <v>0</v>
      </c>
      <c r="EI574" s="4">
        <f t="shared" si="396"/>
        <v>0</v>
      </c>
      <c r="EJ574" s="4">
        <f t="shared" si="396"/>
        <v>167742.70000000001</v>
      </c>
      <c r="EK574" s="4">
        <f t="shared" si="396"/>
        <v>167742.70000000001</v>
      </c>
      <c r="EL574" s="4">
        <f t="shared" si="396"/>
        <v>0</v>
      </c>
      <c r="EM574" s="4">
        <f t="shared" si="396"/>
        <v>0</v>
      </c>
      <c r="EN574" s="4">
        <f t="shared" si="396"/>
        <v>32097.77</v>
      </c>
      <c r="EO574" s="4">
        <f t="shared" si="396"/>
        <v>32097.77</v>
      </c>
      <c r="EP574" s="4">
        <f t="shared" si="396"/>
        <v>0</v>
      </c>
      <c r="EQ574" s="4">
        <f t="shared" si="396"/>
        <v>32097.77</v>
      </c>
      <c r="ER574" s="4">
        <f t="shared" si="396"/>
        <v>0</v>
      </c>
      <c r="ES574" s="4">
        <f t="shared" si="396"/>
        <v>0</v>
      </c>
      <c r="ET574" s="4">
        <f t="shared" si="396"/>
        <v>0</v>
      </c>
      <c r="EU574" s="4">
        <f t="shared" si="396"/>
        <v>0</v>
      </c>
      <c r="EV574" s="4">
        <f t="shared" si="396"/>
        <v>0</v>
      </c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>
        <v>0</v>
      </c>
    </row>
    <row r="576" spans="1:206" x14ac:dyDescent="0.2">
      <c r="A576" s="5">
        <v>50</v>
      </c>
      <c r="B576" s="5">
        <v>0</v>
      </c>
      <c r="C576" s="5">
        <v>0</v>
      </c>
      <c r="D576" s="5">
        <v>1</v>
      </c>
      <c r="E576" s="5">
        <v>201</v>
      </c>
      <c r="F576" s="5">
        <f>ROUND(Source!O574,O576)</f>
        <v>16018.57</v>
      </c>
      <c r="G576" s="5" t="s">
        <v>85</v>
      </c>
      <c r="H576" s="5" t="s">
        <v>86</v>
      </c>
      <c r="I576" s="5"/>
      <c r="J576" s="5"/>
      <c r="K576" s="5">
        <v>201</v>
      </c>
      <c r="L576" s="5">
        <v>1</v>
      </c>
      <c r="M576" s="5">
        <v>3</v>
      </c>
      <c r="N576" s="5" t="s">
        <v>3</v>
      </c>
      <c r="O576" s="5">
        <v>2</v>
      </c>
      <c r="P576" s="5">
        <f>ROUND(Source!DG574,O576)</f>
        <v>82433.86</v>
      </c>
      <c r="Q576" s="5"/>
      <c r="R576" s="5"/>
      <c r="S576" s="5"/>
      <c r="T576" s="5"/>
      <c r="U576" s="5"/>
      <c r="V576" s="5"/>
      <c r="W576" s="5">
        <v>16018.57</v>
      </c>
      <c r="X576" s="5">
        <v>1</v>
      </c>
      <c r="Y576" s="5">
        <v>16018.57</v>
      </c>
      <c r="Z576" s="5">
        <v>82433.86</v>
      </c>
      <c r="AA576" s="5">
        <v>1</v>
      </c>
      <c r="AB576" s="5">
        <v>82433.86</v>
      </c>
    </row>
    <row r="577" spans="1:28" x14ac:dyDescent="0.2">
      <c r="A577" s="5">
        <v>50</v>
      </c>
      <c r="B577" s="5">
        <v>0</v>
      </c>
      <c r="C577" s="5">
        <v>0</v>
      </c>
      <c r="D577" s="5">
        <v>1</v>
      </c>
      <c r="E577" s="5">
        <v>202</v>
      </c>
      <c r="F577" s="5">
        <f>ROUND(Source!P574,O577)</f>
        <v>15089.6</v>
      </c>
      <c r="G577" s="5" t="s">
        <v>87</v>
      </c>
      <c r="H577" s="5" t="s">
        <v>88</v>
      </c>
      <c r="I577" s="5"/>
      <c r="J577" s="5"/>
      <c r="K577" s="5">
        <v>202</v>
      </c>
      <c r="L577" s="5">
        <v>2</v>
      </c>
      <c r="M577" s="5">
        <v>3</v>
      </c>
      <c r="N577" s="5" t="s">
        <v>3</v>
      </c>
      <c r="O577" s="5">
        <v>2</v>
      </c>
      <c r="P577" s="5">
        <f>ROUND(Source!DH574,O577)</f>
        <v>32097.77</v>
      </c>
      <c r="Q577" s="5"/>
      <c r="R577" s="5"/>
      <c r="S577" s="5"/>
      <c r="T577" s="5"/>
      <c r="U577" s="5"/>
      <c r="V577" s="5"/>
      <c r="W577" s="5">
        <v>15089.6</v>
      </c>
      <c r="X577" s="5">
        <v>1</v>
      </c>
      <c r="Y577" s="5">
        <v>15089.6</v>
      </c>
      <c r="Z577" s="5">
        <v>32097.77</v>
      </c>
      <c r="AA577" s="5">
        <v>1</v>
      </c>
      <c r="AB577" s="5">
        <v>32097.77</v>
      </c>
    </row>
    <row r="578" spans="1:28" x14ac:dyDescent="0.2">
      <c r="A578" s="5">
        <v>50</v>
      </c>
      <c r="B578" s="5">
        <v>0</v>
      </c>
      <c r="C578" s="5">
        <v>0</v>
      </c>
      <c r="D578" s="5">
        <v>1</v>
      </c>
      <c r="E578" s="5">
        <v>222</v>
      </c>
      <c r="F578" s="5">
        <f>ROUND(Source!AO574,O578)</f>
        <v>0</v>
      </c>
      <c r="G578" s="5" t="s">
        <v>89</v>
      </c>
      <c r="H578" s="5" t="s">
        <v>90</v>
      </c>
      <c r="I578" s="5"/>
      <c r="J578" s="5"/>
      <c r="K578" s="5">
        <v>222</v>
      </c>
      <c r="L578" s="5">
        <v>3</v>
      </c>
      <c r="M578" s="5">
        <v>3</v>
      </c>
      <c r="N578" s="5" t="s">
        <v>3</v>
      </c>
      <c r="O578" s="5">
        <v>2</v>
      </c>
      <c r="P578" s="5">
        <f>ROUND(Source!EG574,O578)</f>
        <v>0</v>
      </c>
      <c r="Q578" s="5"/>
      <c r="R578" s="5"/>
      <c r="S578" s="5"/>
      <c r="T578" s="5"/>
      <c r="U578" s="5"/>
      <c r="V578" s="5"/>
      <c r="W578" s="5">
        <v>0</v>
      </c>
      <c r="X578" s="5">
        <v>1</v>
      </c>
      <c r="Y578" s="5">
        <v>0</v>
      </c>
      <c r="Z578" s="5">
        <v>0</v>
      </c>
      <c r="AA578" s="5">
        <v>1</v>
      </c>
      <c r="AB578" s="5">
        <v>0</v>
      </c>
    </row>
    <row r="579" spans="1:28" x14ac:dyDescent="0.2">
      <c r="A579" s="5">
        <v>50</v>
      </c>
      <c r="B579" s="5">
        <v>0</v>
      </c>
      <c r="C579" s="5">
        <v>0</v>
      </c>
      <c r="D579" s="5">
        <v>1</v>
      </c>
      <c r="E579" s="5">
        <v>225</v>
      </c>
      <c r="F579" s="5">
        <f>ROUND(Source!AV574,O579)</f>
        <v>15089.6</v>
      </c>
      <c r="G579" s="5" t="s">
        <v>91</v>
      </c>
      <c r="H579" s="5" t="s">
        <v>92</v>
      </c>
      <c r="I579" s="5"/>
      <c r="J579" s="5"/>
      <c r="K579" s="5">
        <v>225</v>
      </c>
      <c r="L579" s="5">
        <v>4</v>
      </c>
      <c r="M579" s="5">
        <v>3</v>
      </c>
      <c r="N579" s="5" t="s">
        <v>3</v>
      </c>
      <c r="O579" s="5">
        <v>2</v>
      </c>
      <c r="P579" s="5">
        <f>ROUND(Source!EN574,O579)</f>
        <v>32097.77</v>
      </c>
      <c r="Q579" s="5"/>
      <c r="R579" s="5"/>
      <c r="S579" s="5"/>
      <c r="T579" s="5"/>
      <c r="U579" s="5"/>
      <c r="V579" s="5"/>
      <c r="W579" s="5">
        <v>15089.6</v>
      </c>
      <c r="X579" s="5">
        <v>1</v>
      </c>
      <c r="Y579" s="5">
        <v>15089.6</v>
      </c>
      <c r="Z579" s="5">
        <v>32097.77</v>
      </c>
      <c r="AA579" s="5">
        <v>1</v>
      </c>
      <c r="AB579" s="5">
        <v>32097.77</v>
      </c>
    </row>
    <row r="580" spans="1:28" x14ac:dyDescent="0.2">
      <c r="A580" s="5">
        <v>50</v>
      </c>
      <c r="B580" s="5">
        <v>0</v>
      </c>
      <c r="C580" s="5">
        <v>0</v>
      </c>
      <c r="D580" s="5">
        <v>1</v>
      </c>
      <c r="E580" s="5">
        <v>226</v>
      </c>
      <c r="F580" s="5">
        <f>ROUND(Source!AW574,O580)</f>
        <v>15089.6</v>
      </c>
      <c r="G580" s="5" t="s">
        <v>93</v>
      </c>
      <c r="H580" s="5" t="s">
        <v>94</v>
      </c>
      <c r="I580" s="5"/>
      <c r="J580" s="5"/>
      <c r="K580" s="5">
        <v>226</v>
      </c>
      <c r="L580" s="5">
        <v>5</v>
      </c>
      <c r="M580" s="5">
        <v>3</v>
      </c>
      <c r="N580" s="5" t="s">
        <v>3</v>
      </c>
      <c r="O580" s="5">
        <v>2</v>
      </c>
      <c r="P580" s="5">
        <f>ROUND(Source!EO574,O580)</f>
        <v>32097.77</v>
      </c>
      <c r="Q580" s="5"/>
      <c r="R580" s="5"/>
      <c r="S580" s="5"/>
      <c r="T580" s="5"/>
      <c r="U580" s="5"/>
      <c r="V580" s="5"/>
      <c r="W580" s="5">
        <v>15089.6</v>
      </c>
      <c r="X580" s="5">
        <v>1</v>
      </c>
      <c r="Y580" s="5">
        <v>15089.6</v>
      </c>
      <c r="Z580" s="5">
        <v>32097.77</v>
      </c>
      <c r="AA580" s="5">
        <v>1</v>
      </c>
      <c r="AB580" s="5">
        <v>32097.77</v>
      </c>
    </row>
    <row r="581" spans="1:28" x14ac:dyDescent="0.2">
      <c r="A581" s="5">
        <v>50</v>
      </c>
      <c r="B581" s="5">
        <v>0</v>
      </c>
      <c r="C581" s="5">
        <v>0</v>
      </c>
      <c r="D581" s="5">
        <v>1</v>
      </c>
      <c r="E581" s="5">
        <v>227</v>
      </c>
      <c r="F581" s="5">
        <f>ROUND(Source!AX574,O581)</f>
        <v>0</v>
      </c>
      <c r="G581" s="5" t="s">
        <v>95</v>
      </c>
      <c r="H581" s="5" t="s">
        <v>96</v>
      </c>
      <c r="I581" s="5"/>
      <c r="J581" s="5"/>
      <c r="K581" s="5">
        <v>227</v>
      </c>
      <c r="L581" s="5">
        <v>6</v>
      </c>
      <c r="M581" s="5">
        <v>3</v>
      </c>
      <c r="N581" s="5" t="s">
        <v>3</v>
      </c>
      <c r="O581" s="5">
        <v>2</v>
      </c>
      <c r="P581" s="5">
        <f>ROUND(Source!EP574,O581)</f>
        <v>0</v>
      </c>
      <c r="Q581" s="5"/>
      <c r="R581" s="5"/>
      <c r="S581" s="5"/>
      <c r="T581" s="5"/>
      <c r="U581" s="5"/>
      <c r="V581" s="5"/>
      <c r="W581" s="5">
        <v>0</v>
      </c>
      <c r="X581" s="5">
        <v>1</v>
      </c>
      <c r="Y581" s="5">
        <v>0</v>
      </c>
      <c r="Z581" s="5">
        <v>0</v>
      </c>
      <c r="AA581" s="5">
        <v>1</v>
      </c>
      <c r="AB581" s="5">
        <v>0</v>
      </c>
    </row>
    <row r="582" spans="1:28" x14ac:dyDescent="0.2">
      <c r="A582" s="5">
        <v>50</v>
      </c>
      <c r="B582" s="5">
        <v>0</v>
      </c>
      <c r="C582" s="5">
        <v>0</v>
      </c>
      <c r="D582" s="5">
        <v>1</v>
      </c>
      <c r="E582" s="5">
        <v>228</v>
      </c>
      <c r="F582" s="5">
        <f>ROUND(Source!AY574,O582)</f>
        <v>15089.6</v>
      </c>
      <c r="G582" s="5" t="s">
        <v>97</v>
      </c>
      <c r="H582" s="5" t="s">
        <v>98</v>
      </c>
      <c r="I582" s="5"/>
      <c r="J582" s="5"/>
      <c r="K582" s="5">
        <v>228</v>
      </c>
      <c r="L582" s="5">
        <v>7</v>
      </c>
      <c r="M582" s="5">
        <v>3</v>
      </c>
      <c r="N582" s="5" t="s">
        <v>3</v>
      </c>
      <c r="O582" s="5">
        <v>2</v>
      </c>
      <c r="P582" s="5">
        <f>ROUND(Source!EQ574,O582)</f>
        <v>32097.77</v>
      </c>
      <c r="Q582" s="5"/>
      <c r="R582" s="5"/>
      <c r="S582" s="5"/>
      <c r="T582" s="5"/>
      <c r="U582" s="5"/>
      <c r="V582" s="5"/>
      <c r="W582" s="5">
        <v>15089.6</v>
      </c>
      <c r="X582" s="5">
        <v>1</v>
      </c>
      <c r="Y582" s="5">
        <v>15089.6</v>
      </c>
      <c r="Z582" s="5">
        <v>32097.77</v>
      </c>
      <c r="AA582" s="5">
        <v>1</v>
      </c>
      <c r="AB582" s="5">
        <v>32097.77</v>
      </c>
    </row>
    <row r="583" spans="1:28" x14ac:dyDescent="0.2">
      <c r="A583" s="5">
        <v>50</v>
      </c>
      <c r="B583" s="5">
        <v>0</v>
      </c>
      <c r="C583" s="5">
        <v>0</v>
      </c>
      <c r="D583" s="5">
        <v>1</v>
      </c>
      <c r="E583" s="5">
        <v>216</v>
      </c>
      <c r="F583" s="5">
        <f>ROUND(Source!AP574,O583)</f>
        <v>0</v>
      </c>
      <c r="G583" s="5" t="s">
        <v>99</v>
      </c>
      <c r="H583" s="5" t="s">
        <v>100</v>
      </c>
      <c r="I583" s="5"/>
      <c r="J583" s="5"/>
      <c r="K583" s="5">
        <v>216</v>
      </c>
      <c r="L583" s="5">
        <v>8</v>
      </c>
      <c r="M583" s="5">
        <v>3</v>
      </c>
      <c r="N583" s="5" t="s">
        <v>3</v>
      </c>
      <c r="O583" s="5">
        <v>2</v>
      </c>
      <c r="P583" s="5">
        <f>ROUND(Source!EH574,O583)</f>
        <v>0</v>
      </c>
      <c r="Q583" s="5"/>
      <c r="R583" s="5"/>
      <c r="S583" s="5"/>
      <c r="T583" s="5"/>
      <c r="U583" s="5"/>
      <c r="V583" s="5"/>
      <c r="W583" s="5">
        <v>0</v>
      </c>
      <c r="X583" s="5">
        <v>1</v>
      </c>
      <c r="Y583" s="5">
        <v>0</v>
      </c>
      <c r="Z583" s="5">
        <v>0</v>
      </c>
      <c r="AA583" s="5">
        <v>1</v>
      </c>
      <c r="AB583" s="5">
        <v>0</v>
      </c>
    </row>
    <row r="584" spans="1:28" x14ac:dyDescent="0.2">
      <c r="A584" s="5">
        <v>50</v>
      </c>
      <c r="B584" s="5">
        <v>0</v>
      </c>
      <c r="C584" s="5">
        <v>0</v>
      </c>
      <c r="D584" s="5">
        <v>1</v>
      </c>
      <c r="E584" s="5">
        <v>223</v>
      </c>
      <c r="F584" s="5">
        <f>ROUND(Source!AQ574,O584)</f>
        <v>0</v>
      </c>
      <c r="G584" s="5" t="s">
        <v>101</v>
      </c>
      <c r="H584" s="5" t="s">
        <v>102</v>
      </c>
      <c r="I584" s="5"/>
      <c r="J584" s="5"/>
      <c r="K584" s="5">
        <v>223</v>
      </c>
      <c r="L584" s="5">
        <v>9</v>
      </c>
      <c r="M584" s="5">
        <v>3</v>
      </c>
      <c r="N584" s="5" t="s">
        <v>3</v>
      </c>
      <c r="O584" s="5">
        <v>2</v>
      </c>
      <c r="P584" s="5">
        <f>ROUND(Source!EI574,O584)</f>
        <v>0</v>
      </c>
      <c r="Q584" s="5"/>
      <c r="R584" s="5"/>
      <c r="S584" s="5"/>
      <c r="T584" s="5"/>
      <c r="U584" s="5"/>
      <c r="V584" s="5"/>
      <c r="W584" s="5">
        <v>0</v>
      </c>
      <c r="X584" s="5">
        <v>1</v>
      </c>
      <c r="Y584" s="5">
        <v>0</v>
      </c>
      <c r="Z584" s="5">
        <v>0</v>
      </c>
      <c r="AA584" s="5">
        <v>1</v>
      </c>
      <c r="AB584" s="5">
        <v>0</v>
      </c>
    </row>
    <row r="585" spans="1:28" x14ac:dyDescent="0.2">
      <c r="A585" s="5">
        <v>50</v>
      </c>
      <c r="B585" s="5">
        <v>0</v>
      </c>
      <c r="C585" s="5">
        <v>0</v>
      </c>
      <c r="D585" s="5">
        <v>1</v>
      </c>
      <c r="E585" s="5">
        <v>229</v>
      </c>
      <c r="F585" s="5">
        <f>ROUND(Source!AZ574,O585)</f>
        <v>0</v>
      </c>
      <c r="G585" s="5" t="s">
        <v>103</v>
      </c>
      <c r="H585" s="5" t="s">
        <v>104</v>
      </c>
      <c r="I585" s="5"/>
      <c r="J585" s="5"/>
      <c r="K585" s="5">
        <v>229</v>
      </c>
      <c r="L585" s="5">
        <v>10</v>
      </c>
      <c r="M585" s="5">
        <v>3</v>
      </c>
      <c r="N585" s="5" t="s">
        <v>3</v>
      </c>
      <c r="O585" s="5">
        <v>2</v>
      </c>
      <c r="P585" s="5">
        <f>ROUND(Source!ER574,O585)</f>
        <v>0</v>
      </c>
      <c r="Q585" s="5"/>
      <c r="R585" s="5"/>
      <c r="S585" s="5"/>
      <c r="T585" s="5"/>
      <c r="U585" s="5"/>
      <c r="V585" s="5"/>
      <c r="W585" s="5">
        <v>0</v>
      </c>
      <c r="X585" s="5">
        <v>1</v>
      </c>
      <c r="Y585" s="5">
        <v>0</v>
      </c>
      <c r="Z585" s="5">
        <v>0</v>
      </c>
      <c r="AA585" s="5">
        <v>1</v>
      </c>
      <c r="AB585" s="5">
        <v>0</v>
      </c>
    </row>
    <row r="586" spans="1:28" x14ac:dyDescent="0.2">
      <c r="A586" s="5">
        <v>50</v>
      </c>
      <c r="B586" s="5">
        <v>0</v>
      </c>
      <c r="C586" s="5">
        <v>0</v>
      </c>
      <c r="D586" s="5">
        <v>1</v>
      </c>
      <c r="E586" s="5">
        <v>203</v>
      </c>
      <c r="F586" s="5">
        <f>ROUND(Source!Q574,O586)</f>
        <v>19.11</v>
      </c>
      <c r="G586" s="5" t="s">
        <v>105</v>
      </c>
      <c r="H586" s="5" t="s">
        <v>106</v>
      </c>
      <c r="I586" s="5"/>
      <c r="J586" s="5"/>
      <c r="K586" s="5">
        <v>203</v>
      </c>
      <c r="L586" s="5">
        <v>11</v>
      </c>
      <c r="M586" s="5">
        <v>3</v>
      </c>
      <c r="N586" s="5" t="s">
        <v>3</v>
      </c>
      <c r="O586" s="5">
        <v>2</v>
      </c>
      <c r="P586" s="5">
        <f>ROUND(Source!DI574,O586)</f>
        <v>302.89</v>
      </c>
      <c r="Q586" s="5"/>
      <c r="R586" s="5"/>
      <c r="S586" s="5"/>
      <c r="T586" s="5"/>
      <c r="U586" s="5"/>
      <c r="V586" s="5"/>
      <c r="W586" s="5">
        <v>19.11</v>
      </c>
      <c r="X586" s="5">
        <v>1</v>
      </c>
      <c r="Y586" s="5">
        <v>19.11</v>
      </c>
      <c r="Z586" s="5">
        <v>302.89</v>
      </c>
      <c r="AA586" s="5">
        <v>1</v>
      </c>
      <c r="AB586" s="5">
        <v>302.89</v>
      </c>
    </row>
    <row r="587" spans="1:28" x14ac:dyDescent="0.2">
      <c r="A587" s="5">
        <v>50</v>
      </c>
      <c r="B587" s="5">
        <v>0</v>
      </c>
      <c r="C587" s="5">
        <v>0</v>
      </c>
      <c r="D587" s="5">
        <v>1</v>
      </c>
      <c r="E587" s="5">
        <v>231</v>
      </c>
      <c r="F587" s="5">
        <f>ROUND(Source!BB574,O587)</f>
        <v>0</v>
      </c>
      <c r="G587" s="5" t="s">
        <v>107</v>
      </c>
      <c r="H587" s="5" t="s">
        <v>108</v>
      </c>
      <c r="I587" s="5"/>
      <c r="J587" s="5"/>
      <c r="K587" s="5">
        <v>231</v>
      </c>
      <c r="L587" s="5">
        <v>12</v>
      </c>
      <c r="M587" s="5">
        <v>3</v>
      </c>
      <c r="N587" s="5" t="s">
        <v>3</v>
      </c>
      <c r="O587" s="5">
        <v>2</v>
      </c>
      <c r="P587" s="5">
        <f>ROUND(Source!ET574,O587)</f>
        <v>0</v>
      </c>
      <c r="Q587" s="5"/>
      <c r="R587" s="5"/>
      <c r="S587" s="5"/>
      <c r="T587" s="5"/>
      <c r="U587" s="5"/>
      <c r="V587" s="5"/>
      <c r="W587" s="5">
        <v>0</v>
      </c>
      <c r="X587" s="5">
        <v>1</v>
      </c>
      <c r="Y587" s="5">
        <v>0</v>
      </c>
      <c r="Z587" s="5">
        <v>0</v>
      </c>
      <c r="AA587" s="5">
        <v>1</v>
      </c>
      <c r="AB587" s="5">
        <v>0</v>
      </c>
    </row>
    <row r="588" spans="1:28" x14ac:dyDescent="0.2">
      <c r="A588" s="5">
        <v>50</v>
      </c>
      <c r="B588" s="5">
        <v>0</v>
      </c>
      <c r="C588" s="5">
        <v>0</v>
      </c>
      <c r="D588" s="5">
        <v>1</v>
      </c>
      <c r="E588" s="5">
        <v>204</v>
      </c>
      <c r="F588" s="5">
        <f>ROUND(Source!R574,O588)</f>
        <v>2.7</v>
      </c>
      <c r="G588" s="5" t="s">
        <v>109</v>
      </c>
      <c r="H588" s="5" t="s">
        <v>110</v>
      </c>
      <c r="I588" s="5"/>
      <c r="J588" s="5"/>
      <c r="K588" s="5">
        <v>204</v>
      </c>
      <c r="L588" s="5">
        <v>13</v>
      </c>
      <c r="M588" s="5">
        <v>3</v>
      </c>
      <c r="N588" s="5" t="s">
        <v>3</v>
      </c>
      <c r="O588" s="5">
        <v>2</v>
      </c>
      <c r="P588" s="5">
        <f>ROUND(Source!DJ574,O588)</f>
        <v>148.47</v>
      </c>
      <c r="Q588" s="5"/>
      <c r="R588" s="5"/>
      <c r="S588" s="5"/>
      <c r="T588" s="5"/>
      <c r="U588" s="5"/>
      <c r="V588" s="5"/>
      <c r="W588" s="5">
        <v>2.7</v>
      </c>
      <c r="X588" s="5">
        <v>1</v>
      </c>
      <c r="Y588" s="5">
        <v>2.7</v>
      </c>
      <c r="Z588" s="5">
        <v>148.47</v>
      </c>
      <c r="AA588" s="5">
        <v>1</v>
      </c>
      <c r="AB588" s="5">
        <v>148.47</v>
      </c>
    </row>
    <row r="589" spans="1:28" x14ac:dyDescent="0.2">
      <c r="A589" s="5">
        <v>50</v>
      </c>
      <c r="B589" s="5">
        <v>0</v>
      </c>
      <c r="C589" s="5">
        <v>0</v>
      </c>
      <c r="D589" s="5">
        <v>1</v>
      </c>
      <c r="E589" s="5">
        <v>205</v>
      </c>
      <c r="F589" s="5">
        <f>ROUND(Source!S574,O589)</f>
        <v>909.86</v>
      </c>
      <c r="G589" s="5" t="s">
        <v>111</v>
      </c>
      <c r="H589" s="5" t="s">
        <v>112</v>
      </c>
      <c r="I589" s="5"/>
      <c r="J589" s="5"/>
      <c r="K589" s="5">
        <v>205</v>
      </c>
      <c r="L589" s="5">
        <v>14</v>
      </c>
      <c r="M589" s="5">
        <v>3</v>
      </c>
      <c r="N589" s="5" t="s">
        <v>3</v>
      </c>
      <c r="O589" s="5">
        <v>2</v>
      </c>
      <c r="P589" s="5">
        <f>ROUND(Source!DK574,O589)</f>
        <v>50033.2</v>
      </c>
      <c r="Q589" s="5"/>
      <c r="R589" s="5"/>
      <c r="S589" s="5"/>
      <c r="T589" s="5"/>
      <c r="U589" s="5"/>
      <c r="V589" s="5"/>
      <c r="W589" s="5">
        <v>909.86</v>
      </c>
      <c r="X589" s="5">
        <v>1</v>
      </c>
      <c r="Y589" s="5">
        <v>909.86</v>
      </c>
      <c r="Z589" s="5">
        <v>50033.2</v>
      </c>
      <c r="AA589" s="5">
        <v>1</v>
      </c>
      <c r="AB589" s="5">
        <v>50033.2</v>
      </c>
    </row>
    <row r="590" spans="1:28" x14ac:dyDescent="0.2">
      <c r="A590" s="5">
        <v>50</v>
      </c>
      <c r="B590" s="5">
        <v>0</v>
      </c>
      <c r="C590" s="5">
        <v>0</v>
      </c>
      <c r="D590" s="5">
        <v>1</v>
      </c>
      <c r="E590" s="5">
        <v>232</v>
      </c>
      <c r="F590" s="5">
        <f>ROUND(Source!BC574,O590)</f>
        <v>0</v>
      </c>
      <c r="G590" s="5" t="s">
        <v>113</v>
      </c>
      <c r="H590" s="5" t="s">
        <v>114</v>
      </c>
      <c r="I590" s="5"/>
      <c r="J590" s="5"/>
      <c r="K590" s="5">
        <v>232</v>
      </c>
      <c r="L590" s="5">
        <v>15</v>
      </c>
      <c r="M590" s="5">
        <v>3</v>
      </c>
      <c r="N590" s="5" t="s">
        <v>3</v>
      </c>
      <c r="O590" s="5">
        <v>2</v>
      </c>
      <c r="P590" s="5">
        <f>ROUND(Source!EU574,O590)</f>
        <v>0</v>
      </c>
      <c r="Q590" s="5"/>
      <c r="R590" s="5"/>
      <c r="S590" s="5"/>
      <c r="T590" s="5"/>
      <c r="U590" s="5"/>
      <c r="V590" s="5"/>
      <c r="W590" s="5">
        <v>0</v>
      </c>
      <c r="X590" s="5">
        <v>1</v>
      </c>
      <c r="Y590" s="5">
        <v>0</v>
      </c>
      <c r="Z590" s="5">
        <v>0</v>
      </c>
      <c r="AA590" s="5">
        <v>1</v>
      </c>
      <c r="AB590" s="5">
        <v>0</v>
      </c>
    </row>
    <row r="591" spans="1:28" x14ac:dyDescent="0.2">
      <c r="A591" s="5">
        <v>50</v>
      </c>
      <c r="B591" s="5">
        <v>0</v>
      </c>
      <c r="C591" s="5">
        <v>0</v>
      </c>
      <c r="D591" s="5">
        <v>1</v>
      </c>
      <c r="E591" s="5">
        <v>214</v>
      </c>
      <c r="F591" s="5">
        <f>ROUND(Source!AS574,O591)</f>
        <v>17569.919999999998</v>
      </c>
      <c r="G591" s="5" t="s">
        <v>115</v>
      </c>
      <c r="H591" s="5" t="s">
        <v>116</v>
      </c>
      <c r="I591" s="5"/>
      <c r="J591" s="5"/>
      <c r="K591" s="5">
        <v>214</v>
      </c>
      <c r="L591" s="5">
        <v>16</v>
      </c>
      <c r="M591" s="5">
        <v>3</v>
      </c>
      <c r="N591" s="5" t="s">
        <v>3</v>
      </c>
      <c r="O591" s="5">
        <v>2</v>
      </c>
      <c r="P591" s="5">
        <f>ROUND(Source!EK574,O591)</f>
        <v>167742.70000000001</v>
      </c>
      <c r="Q591" s="5"/>
      <c r="R591" s="5"/>
      <c r="S591" s="5"/>
      <c r="T591" s="5"/>
      <c r="U591" s="5"/>
      <c r="V591" s="5"/>
      <c r="W591" s="5">
        <v>17569.919999999998</v>
      </c>
      <c r="X591" s="5">
        <v>1</v>
      </c>
      <c r="Y591" s="5">
        <v>17569.919999999998</v>
      </c>
      <c r="Z591" s="5">
        <v>167742.70000000001</v>
      </c>
      <c r="AA591" s="5">
        <v>1</v>
      </c>
      <c r="AB591" s="5">
        <v>167742.70000000001</v>
      </c>
    </row>
    <row r="592" spans="1:28" x14ac:dyDescent="0.2">
      <c r="A592" s="5">
        <v>50</v>
      </c>
      <c r="B592" s="5">
        <v>0</v>
      </c>
      <c r="C592" s="5">
        <v>0</v>
      </c>
      <c r="D592" s="5">
        <v>1</v>
      </c>
      <c r="E592" s="5">
        <v>215</v>
      </c>
      <c r="F592" s="5">
        <f>ROUND(Source!AT574,O592)</f>
        <v>0</v>
      </c>
      <c r="G592" s="5" t="s">
        <v>117</v>
      </c>
      <c r="H592" s="5" t="s">
        <v>118</v>
      </c>
      <c r="I592" s="5"/>
      <c r="J592" s="5"/>
      <c r="K592" s="5">
        <v>215</v>
      </c>
      <c r="L592" s="5">
        <v>17</v>
      </c>
      <c r="M592" s="5">
        <v>3</v>
      </c>
      <c r="N592" s="5" t="s">
        <v>3</v>
      </c>
      <c r="O592" s="5">
        <v>2</v>
      </c>
      <c r="P592" s="5">
        <f>ROUND(Source!EL574,O592)</f>
        <v>0</v>
      </c>
      <c r="Q592" s="5"/>
      <c r="R592" s="5"/>
      <c r="S592" s="5"/>
      <c r="T592" s="5"/>
      <c r="U592" s="5"/>
      <c r="V592" s="5"/>
      <c r="W592" s="5">
        <v>0</v>
      </c>
      <c r="X592" s="5">
        <v>1</v>
      </c>
      <c r="Y592" s="5">
        <v>0</v>
      </c>
      <c r="Z592" s="5">
        <v>0</v>
      </c>
      <c r="AA592" s="5">
        <v>1</v>
      </c>
      <c r="AB592" s="5">
        <v>0</v>
      </c>
    </row>
    <row r="593" spans="1:206" x14ac:dyDescent="0.2">
      <c r="A593" s="5">
        <v>50</v>
      </c>
      <c r="B593" s="5">
        <v>0</v>
      </c>
      <c r="C593" s="5">
        <v>0</v>
      </c>
      <c r="D593" s="5">
        <v>1</v>
      </c>
      <c r="E593" s="5">
        <v>217</v>
      </c>
      <c r="F593" s="5">
        <f>ROUND(Source!AU574,O593)</f>
        <v>0</v>
      </c>
      <c r="G593" s="5" t="s">
        <v>119</v>
      </c>
      <c r="H593" s="5" t="s">
        <v>120</v>
      </c>
      <c r="I593" s="5"/>
      <c r="J593" s="5"/>
      <c r="K593" s="5">
        <v>217</v>
      </c>
      <c r="L593" s="5">
        <v>18</v>
      </c>
      <c r="M593" s="5">
        <v>3</v>
      </c>
      <c r="N593" s="5" t="s">
        <v>3</v>
      </c>
      <c r="O593" s="5">
        <v>2</v>
      </c>
      <c r="P593" s="5">
        <f>ROUND(Source!EM574,O593)</f>
        <v>0</v>
      </c>
      <c r="Q593" s="5"/>
      <c r="R593" s="5"/>
      <c r="S593" s="5"/>
      <c r="T593" s="5"/>
      <c r="U593" s="5"/>
      <c r="V593" s="5"/>
      <c r="W593" s="5">
        <v>0</v>
      </c>
      <c r="X593" s="5">
        <v>1</v>
      </c>
      <c r="Y593" s="5">
        <v>0</v>
      </c>
      <c r="Z593" s="5">
        <v>0</v>
      </c>
      <c r="AA593" s="5">
        <v>1</v>
      </c>
      <c r="AB593" s="5">
        <v>0</v>
      </c>
    </row>
    <row r="594" spans="1:206" x14ac:dyDescent="0.2">
      <c r="A594" s="5">
        <v>50</v>
      </c>
      <c r="B594" s="5">
        <v>0</v>
      </c>
      <c r="C594" s="5">
        <v>0</v>
      </c>
      <c r="D594" s="5">
        <v>1</v>
      </c>
      <c r="E594" s="5">
        <v>230</v>
      </c>
      <c r="F594" s="5">
        <f>ROUND(Source!BA574,O594)</f>
        <v>0</v>
      </c>
      <c r="G594" s="5" t="s">
        <v>121</v>
      </c>
      <c r="H594" s="5" t="s">
        <v>122</v>
      </c>
      <c r="I594" s="5"/>
      <c r="J594" s="5"/>
      <c r="K594" s="5">
        <v>230</v>
      </c>
      <c r="L594" s="5">
        <v>19</v>
      </c>
      <c r="M594" s="5">
        <v>3</v>
      </c>
      <c r="N594" s="5" t="s">
        <v>3</v>
      </c>
      <c r="O594" s="5">
        <v>2</v>
      </c>
      <c r="P594" s="5">
        <f>ROUND(Source!ES574,O594)</f>
        <v>0</v>
      </c>
      <c r="Q594" s="5"/>
      <c r="R594" s="5"/>
      <c r="S594" s="5"/>
      <c r="T594" s="5"/>
      <c r="U594" s="5"/>
      <c r="V594" s="5"/>
      <c r="W594" s="5">
        <v>0</v>
      </c>
      <c r="X594" s="5">
        <v>1</v>
      </c>
      <c r="Y594" s="5">
        <v>0</v>
      </c>
      <c r="Z594" s="5">
        <v>0</v>
      </c>
      <c r="AA594" s="5">
        <v>1</v>
      </c>
      <c r="AB594" s="5">
        <v>0</v>
      </c>
    </row>
    <row r="595" spans="1:206" x14ac:dyDescent="0.2">
      <c r="A595" s="5">
        <v>50</v>
      </c>
      <c r="B595" s="5">
        <v>0</v>
      </c>
      <c r="C595" s="5">
        <v>0</v>
      </c>
      <c r="D595" s="5">
        <v>1</v>
      </c>
      <c r="E595" s="5">
        <v>206</v>
      </c>
      <c r="F595" s="5">
        <f>ROUND(Source!T574,O595)</f>
        <v>0</v>
      </c>
      <c r="G595" s="5" t="s">
        <v>123</v>
      </c>
      <c r="H595" s="5" t="s">
        <v>124</v>
      </c>
      <c r="I595" s="5"/>
      <c r="J595" s="5"/>
      <c r="K595" s="5">
        <v>206</v>
      </c>
      <c r="L595" s="5">
        <v>20</v>
      </c>
      <c r="M595" s="5">
        <v>3</v>
      </c>
      <c r="N595" s="5" t="s">
        <v>3</v>
      </c>
      <c r="O595" s="5">
        <v>2</v>
      </c>
      <c r="P595" s="5">
        <f>ROUND(Source!DL574,O595)</f>
        <v>0</v>
      </c>
      <c r="Q595" s="5"/>
      <c r="R595" s="5"/>
      <c r="S595" s="5"/>
      <c r="T595" s="5"/>
      <c r="U595" s="5"/>
      <c r="V595" s="5"/>
      <c r="W595" s="5">
        <v>0</v>
      </c>
      <c r="X595" s="5">
        <v>1</v>
      </c>
      <c r="Y595" s="5">
        <v>0</v>
      </c>
      <c r="Z595" s="5">
        <v>0</v>
      </c>
      <c r="AA595" s="5">
        <v>1</v>
      </c>
      <c r="AB595" s="5">
        <v>0</v>
      </c>
    </row>
    <row r="596" spans="1:206" x14ac:dyDescent="0.2">
      <c r="A596" s="5">
        <v>50</v>
      </c>
      <c r="B596" s="5">
        <v>0</v>
      </c>
      <c r="C596" s="5">
        <v>0</v>
      </c>
      <c r="D596" s="5">
        <v>1</v>
      </c>
      <c r="E596" s="5">
        <v>207</v>
      </c>
      <c r="F596" s="5">
        <f>Source!U574</f>
        <v>71.092810629500008</v>
      </c>
      <c r="G596" s="5" t="s">
        <v>125</v>
      </c>
      <c r="H596" s="5" t="s">
        <v>126</v>
      </c>
      <c r="I596" s="5"/>
      <c r="J596" s="5"/>
      <c r="K596" s="5">
        <v>207</v>
      </c>
      <c r="L596" s="5">
        <v>21</v>
      </c>
      <c r="M596" s="5">
        <v>3</v>
      </c>
      <c r="N596" s="5" t="s">
        <v>3</v>
      </c>
      <c r="O596" s="5">
        <v>-1</v>
      </c>
      <c r="P596" s="5">
        <f>Source!DM574</f>
        <v>71.092810629500008</v>
      </c>
      <c r="Q596" s="5"/>
      <c r="R596" s="5"/>
      <c r="S596" s="5"/>
      <c r="T596" s="5"/>
      <c r="U596" s="5"/>
      <c r="V596" s="5"/>
      <c r="W596" s="5">
        <v>71.092810629500008</v>
      </c>
      <c r="X596" s="5">
        <v>1</v>
      </c>
      <c r="Y596" s="5">
        <v>71.092810629500008</v>
      </c>
      <c r="Z596" s="5">
        <v>71.092810629500008</v>
      </c>
      <c r="AA596" s="5">
        <v>1</v>
      </c>
      <c r="AB596" s="5">
        <v>71.092810629500008</v>
      </c>
    </row>
    <row r="597" spans="1:206" x14ac:dyDescent="0.2">
      <c r="A597" s="5">
        <v>50</v>
      </c>
      <c r="B597" s="5">
        <v>0</v>
      </c>
      <c r="C597" s="5">
        <v>0</v>
      </c>
      <c r="D597" s="5">
        <v>1</v>
      </c>
      <c r="E597" s="5">
        <v>208</v>
      </c>
      <c r="F597" s="5">
        <f>Source!V574</f>
        <v>0</v>
      </c>
      <c r="G597" s="5" t="s">
        <v>127</v>
      </c>
      <c r="H597" s="5" t="s">
        <v>128</v>
      </c>
      <c r="I597" s="5"/>
      <c r="J597" s="5"/>
      <c r="K597" s="5">
        <v>208</v>
      </c>
      <c r="L597" s="5">
        <v>22</v>
      </c>
      <c r="M597" s="5">
        <v>3</v>
      </c>
      <c r="N597" s="5" t="s">
        <v>3</v>
      </c>
      <c r="O597" s="5">
        <v>-1</v>
      </c>
      <c r="P597" s="5">
        <f>Source!DN574</f>
        <v>0</v>
      </c>
      <c r="Q597" s="5"/>
      <c r="R597" s="5"/>
      <c r="S597" s="5"/>
      <c r="T597" s="5"/>
      <c r="U597" s="5"/>
      <c r="V597" s="5"/>
      <c r="W597" s="5">
        <v>0</v>
      </c>
      <c r="X597" s="5">
        <v>1</v>
      </c>
      <c r="Y597" s="5">
        <v>0</v>
      </c>
      <c r="Z597" s="5">
        <v>0</v>
      </c>
      <c r="AA597" s="5">
        <v>1</v>
      </c>
      <c r="AB597" s="5">
        <v>0</v>
      </c>
    </row>
    <row r="598" spans="1:206" x14ac:dyDescent="0.2">
      <c r="A598" s="5">
        <v>50</v>
      </c>
      <c r="B598" s="5">
        <v>0</v>
      </c>
      <c r="C598" s="5">
        <v>0</v>
      </c>
      <c r="D598" s="5">
        <v>1</v>
      </c>
      <c r="E598" s="5">
        <v>209</v>
      </c>
      <c r="F598" s="5">
        <f>ROUND(Source!W574,O598)</f>
        <v>0</v>
      </c>
      <c r="G598" s="5" t="s">
        <v>129</v>
      </c>
      <c r="H598" s="5" t="s">
        <v>130</v>
      </c>
      <c r="I598" s="5"/>
      <c r="J598" s="5"/>
      <c r="K598" s="5">
        <v>209</v>
      </c>
      <c r="L598" s="5">
        <v>23</v>
      </c>
      <c r="M598" s="5">
        <v>3</v>
      </c>
      <c r="N598" s="5" t="s">
        <v>3</v>
      </c>
      <c r="O598" s="5">
        <v>2</v>
      </c>
      <c r="P598" s="5">
        <f>ROUND(Source!DO574,O598)</f>
        <v>0</v>
      </c>
      <c r="Q598" s="5"/>
      <c r="R598" s="5"/>
      <c r="S598" s="5"/>
      <c r="T598" s="5"/>
      <c r="U598" s="5"/>
      <c r="V598" s="5"/>
      <c r="W598" s="5">
        <v>0</v>
      </c>
      <c r="X598" s="5">
        <v>1</v>
      </c>
      <c r="Y598" s="5">
        <v>0</v>
      </c>
      <c r="Z598" s="5">
        <v>0</v>
      </c>
      <c r="AA598" s="5">
        <v>1</v>
      </c>
      <c r="AB598" s="5">
        <v>0</v>
      </c>
    </row>
    <row r="599" spans="1:206" x14ac:dyDescent="0.2">
      <c r="A599" s="5">
        <v>50</v>
      </c>
      <c r="B599" s="5">
        <v>0</v>
      </c>
      <c r="C599" s="5">
        <v>0</v>
      </c>
      <c r="D599" s="5">
        <v>1</v>
      </c>
      <c r="E599" s="5">
        <v>233</v>
      </c>
      <c r="F599" s="5">
        <f>ROUND(Source!BD574,O599)</f>
        <v>0</v>
      </c>
      <c r="G599" s="5" t="s">
        <v>131</v>
      </c>
      <c r="H599" s="5" t="s">
        <v>132</v>
      </c>
      <c r="I599" s="5"/>
      <c r="J599" s="5"/>
      <c r="K599" s="5">
        <v>233</v>
      </c>
      <c r="L599" s="5">
        <v>24</v>
      </c>
      <c r="M599" s="5">
        <v>3</v>
      </c>
      <c r="N599" s="5" t="s">
        <v>3</v>
      </c>
      <c r="O599" s="5">
        <v>2</v>
      </c>
      <c r="P599" s="5">
        <f>ROUND(Source!EV574,O599)</f>
        <v>0</v>
      </c>
      <c r="Q599" s="5"/>
      <c r="R599" s="5"/>
      <c r="S599" s="5"/>
      <c r="T599" s="5"/>
      <c r="U599" s="5"/>
      <c r="V599" s="5"/>
      <c r="W599" s="5">
        <v>0</v>
      </c>
      <c r="X599" s="5">
        <v>1</v>
      </c>
      <c r="Y599" s="5">
        <v>0</v>
      </c>
      <c r="Z599" s="5">
        <v>0</v>
      </c>
      <c r="AA599" s="5">
        <v>1</v>
      </c>
      <c r="AB599" s="5">
        <v>0</v>
      </c>
    </row>
    <row r="600" spans="1:206" x14ac:dyDescent="0.2">
      <c r="A600" s="5">
        <v>50</v>
      </c>
      <c r="B600" s="5">
        <v>0</v>
      </c>
      <c r="C600" s="5">
        <v>0</v>
      </c>
      <c r="D600" s="5">
        <v>1</v>
      </c>
      <c r="E600" s="5">
        <v>210</v>
      </c>
      <c r="F600" s="5">
        <f>ROUND(Source!X574,O600)</f>
        <v>994.69</v>
      </c>
      <c r="G600" s="5" t="s">
        <v>133</v>
      </c>
      <c r="H600" s="5" t="s">
        <v>134</v>
      </c>
      <c r="I600" s="5"/>
      <c r="J600" s="5"/>
      <c r="K600" s="5">
        <v>210</v>
      </c>
      <c r="L600" s="5">
        <v>25</v>
      </c>
      <c r="M600" s="5">
        <v>3</v>
      </c>
      <c r="N600" s="5" t="s">
        <v>3</v>
      </c>
      <c r="O600" s="5">
        <v>2</v>
      </c>
      <c r="P600" s="5">
        <f>ROUND(Source!DP574,O600)</f>
        <v>54698.02</v>
      </c>
      <c r="Q600" s="5"/>
      <c r="R600" s="5"/>
      <c r="S600" s="5"/>
      <c r="T600" s="5"/>
      <c r="U600" s="5"/>
      <c r="V600" s="5"/>
      <c r="W600" s="5">
        <v>994.69</v>
      </c>
      <c r="X600" s="5">
        <v>1</v>
      </c>
      <c r="Y600" s="5">
        <v>994.69</v>
      </c>
      <c r="Z600" s="5">
        <v>54698.02</v>
      </c>
      <c r="AA600" s="5">
        <v>1</v>
      </c>
      <c r="AB600" s="5">
        <v>54698.02</v>
      </c>
    </row>
    <row r="601" spans="1:206" x14ac:dyDescent="0.2">
      <c r="A601" s="5">
        <v>50</v>
      </c>
      <c r="B601" s="5">
        <v>0</v>
      </c>
      <c r="C601" s="5">
        <v>0</v>
      </c>
      <c r="D601" s="5">
        <v>1</v>
      </c>
      <c r="E601" s="5">
        <v>211</v>
      </c>
      <c r="F601" s="5">
        <f>ROUND(Source!Y574,O601)</f>
        <v>556.66</v>
      </c>
      <c r="G601" s="5" t="s">
        <v>135</v>
      </c>
      <c r="H601" s="5" t="s">
        <v>136</v>
      </c>
      <c r="I601" s="5"/>
      <c r="J601" s="5"/>
      <c r="K601" s="5">
        <v>211</v>
      </c>
      <c r="L601" s="5">
        <v>26</v>
      </c>
      <c r="M601" s="5">
        <v>3</v>
      </c>
      <c r="N601" s="5" t="s">
        <v>3</v>
      </c>
      <c r="O601" s="5">
        <v>2</v>
      </c>
      <c r="P601" s="5">
        <f>ROUND(Source!DQ574,O601)</f>
        <v>30610.82</v>
      </c>
      <c r="Q601" s="5"/>
      <c r="R601" s="5"/>
      <c r="S601" s="5"/>
      <c r="T601" s="5"/>
      <c r="U601" s="5"/>
      <c r="V601" s="5"/>
      <c r="W601" s="5">
        <v>556.66</v>
      </c>
      <c r="X601" s="5">
        <v>1</v>
      </c>
      <c r="Y601" s="5">
        <v>556.66</v>
      </c>
      <c r="Z601" s="5">
        <v>30610.82</v>
      </c>
      <c r="AA601" s="5">
        <v>1</v>
      </c>
      <c r="AB601" s="5">
        <v>30610.82</v>
      </c>
    </row>
    <row r="602" spans="1:206" x14ac:dyDescent="0.2">
      <c r="A602" s="5">
        <v>50</v>
      </c>
      <c r="B602" s="5">
        <v>0</v>
      </c>
      <c r="C602" s="5">
        <v>0</v>
      </c>
      <c r="D602" s="5">
        <v>1</v>
      </c>
      <c r="E602" s="5">
        <v>224</v>
      </c>
      <c r="F602" s="5">
        <f>ROUND(Source!AR574,O602)</f>
        <v>17569.919999999998</v>
      </c>
      <c r="G602" s="5" t="s">
        <v>137</v>
      </c>
      <c r="H602" s="5" t="s">
        <v>138</v>
      </c>
      <c r="I602" s="5"/>
      <c r="J602" s="5"/>
      <c r="K602" s="5">
        <v>224</v>
      </c>
      <c r="L602" s="5">
        <v>27</v>
      </c>
      <c r="M602" s="5">
        <v>3</v>
      </c>
      <c r="N602" s="5" t="s">
        <v>3</v>
      </c>
      <c r="O602" s="5">
        <v>2</v>
      </c>
      <c r="P602" s="5">
        <f>ROUND(Source!EJ574,O602)</f>
        <v>167742.70000000001</v>
      </c>
      <c r="Q602" s="5"/>
      <c r="R602" s="5"/>
      <c r="S602" s="5"/>
      <c r="T602" s="5"/>
      <c r="U602" s="5"/>
      <c r="V602" s="5"/>
      <c r="W602" s="5">
        <v>17569.919999999998</v>
      </c>
      <c r="X602" s="5">
        <v>1</v>
      </c>
      <c r="Y602" s="5">
        <v>17569.919999999998</v>
      </c>
      <c r="Z602" s="5">
        <v>167742.70000000001</v>
      </c>
      <c r="AA602" s="5">
        <v>1</v>
      </c>
      <c r="AB602" s="5">
        <v>167742.70000000001</v>
      </c>
    </row>
    <row r="604" spans="1:206" x14ac:dyDescent="0.2">
      <c r="A604" s="1">
        <v>4</v>
      </c>
      <c r="B604" s="1">
        <v>1</v>
      </c>
      <c r="C604" s="1"/>
      <c r="D604" s="1">
        <f>ROW(A778)</f>
        <v>778</v>
      </c>
      <c r="E604" s="1"/>
      <c r="F604" s="1" t="s">
        <v>18</v>
      </c>
      <c r="G604" s="1" t="s">
        <v>295</v>
      </c>
      <c r="H604" s="1" t="s">
        <v>3</v>
      </c>
      <c r="I604" s="1">
        <v>0</v>
      </c>
      <c r="J604" s="1"/>
      <c r="K604" s="1">
        <v>0</v>
      </c>
      <c r="L604" s="1"/>
      <c r="M604" s="1" t="s">
        <v>3</v>
      </c>
      <c r="N604" s="1"/>
      <c r="O604" s="1"/>
      <c r="P604" s="1"/>
      <c r="Q604" s="1"/>
      <c r="R604" s="1"/>
      <c r="S604" s="1">
        <v>0</v>
      </c>
      <c r="T604" s="1">
        <v>0</v>
      </c>
      <c r="U604" s="1" t="s">
        <v>3</v>
      </c>
      <c r="V604" s="1">
        <v>0</v>
      </c>
      <c r="W604" s="1"/>
      <c r="X604" s="1"/>
      <c r="Y604" s="1"/>
      <c r="Z604" s="1"/>
      <c r="AA604" s="1"/>
      <c r="AB604" s="1" t="s">
        <v>3</v>
      </c>
      <c r="AC604" s="1" t="s">
        <v>3</v>
      </c>
      <c r="AD604" s="1" t="s">
        <v>3</v>
      </c>
      <c r="AE604" s="1" t="s">
        <v>3</v>
      </c>
      <c r="AF604" s="1" t="s">
        <v>3</v>
      </c>
      <c r="AG604" s="1" t="s">
        <v>3</v>
      </c>
      <c r="AH604" s="1"/>
      <c r="AI604" s="1"/>
      <c r="AJ604" s="1"/>
      <c r="AK604" s="1"/>
      <c r="AL604" s="1"/>
      <c r="AM604" s="1"/>
      <c r="AN604" s="1"/>
      <c r="AO604" s="1"/>
      <c r="AP604" s="1" t="s">
        <v>3</v>
      </c>
      <c r="AQ604" s="1" t="s">
        <v>3</v>
      </c>
      <c r="AR604" s="1" t="s">
        <v>3</v>
      </c>
      <c r="AS604" s="1"/>
      <c r="AT604" s="1"/>
      <c r="AU604" s="1"/>
      <c r="AV604" s="1"/>
      <c r="AW604" s="1"/>
      <c r="AX604" s="1"/>
      <c r="AY604" s="1"/>
      <c r="AZ604" s="1" t="s">
        <v>3</v>
      </c>
      <c r="BA604" s="1"/>
      <c r="BB604" s="1" t="s">
        <v>3</v>
      </c>
      <c r="BC604" s="1" t="s">
        <v>3</v>
      </c>
      <c r="BD604" s="1" t="s">
        <v>3</v>
      </c>
      <c r="BE604" s="1" t="s">
        <v>3</v>
      </c>
      <c r="BF604" s="1" t="s">
        <v>3</v>
      </c>
      <c r="BG604" s="1" t="s">
        <v>3</v>
      </c>
      <c r="BH604" s="1" t="s">
        <v>3</v>
      </c>
      <c r="BI604" s="1" t="s">
        <v>3</v>
      </c>
      <c r="BJ604" s="1" t="s">
        <v>3</v>
      </c>
      <c r="BK604" s="1" t="s">
        <v>3</v>
      </c>
      <c r="BL604" s="1" t="s">
        <v>3</v>
      </c>
      <c r="BM604" s="1" t="s">
        <v>3</v>
      </c>
      <c r="BN604" s="1" t="s">
        <v>3</v>
      </c>
      <c r="BO604" s="1" t="s">
        <v>3</v>
      </c>
      <c r="BP604" s="1" t="s">
        <v>3</v>
      </c>
      <c r="BQ604" s="1"/>
      <c r="BR604" s="1"/>
      <c r="BS604" s="1"/>
      <c r="BT604" s="1"/>
      <c r="BU604" s="1"/>
      <c r="BV604" s="1"/>
      <c r="BW604" s="1"/>
      <c r="BX604" s="1">
        <v>0</v>
      </c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>
        <v>0</v>
      </c>
    </row>
    <row r="606" spans="1:206" x14ac:dyDescent="0.2">
      <c r="A606" s="3">
        <v>52</v>
      </c>
      <c r="B606" s="3">
        <f t="shared" ref="B606:G606" si="397">B778</f>
        <v>1</v>
      </c>
      <c r="C606" s="3">
        <f t="shared" si="397"/>
        <v>4</v>
      </c>
      <c r="D606" s="3">
        <f t="shared" si="397"/>
        <v>604</v>
      </c>
      <c r="E606" s="3">
        <f t="shared" si="397"/>
        <v>0</v>
      </c>
      <c r="F606" s="3" t="str">
        <f t="shared" si="397"/>
        <v>Новый раздел</v>
      </c>
      <c r="G606" s="3" t="str">
        <f t="shared" si="397"/>
        <v>Санитарно-техническое оборудование</v>
      </c>
      <c r="H606" s="3"/>
      <c r="I606" s="3"/>
      <c r="J606" s="3"/>
      <c r="K606" s="3"/>
      <c r="L606" s="3"/>
      <c r="M606" s="3"/>
      <c r="N606" s="3"/>
      <c r="O606" s="3">
        <f t="shared" ref="O606:AT606" si="398">O778</f>
        <v>459924.18</v>
      </c>
      <c r="P606" s="3">
        <f t="shared" si="398"/>
        <v>455810.89</v>
      </c>
      <c r="Q606" s="3">
        <f t="shared" si="398"/>
        <v>626.1</v>
      </c>
      <c r="R606" s="3">
        <f t="shared" si="398"/>
        <v>92.22</v>
      </c>
      <c r="S606" s="3">
        <f t="shared" si="398"/>
        <v>3487.19</v>
      </c>
      <c r="T606" s="3">
        <f t="shared" si="398"/>
        <v>0</v>
      </c>
      <c r="U606" s="3">
        <f t="shared" si="398"/>
        <v>283.84504780500004</v>
      </c>
      <c r="V606" s="3">
        <f t="shared" si="398"/>
        <v>0</v>
      </c>
      <c r="W606" s="3">
        <f t="shared" si="398"/>
        <v>0</v>
      </c>
      <c r="X606" s="3">
        <f t="shared" si="398"/>
        <v>3871.92</v>
      </c>
      <c r="Y606" s="3">
        <f t="shared" si="398"/>
        <v>2148.87</v>
      </c>
      <c r="Z606" s="3">
        <f t="shared" si="398"/>
        <v>0</v>
      </c>
      <c r="AA606" s="3">
        <f t="shared" si="398"/>
        <v>0</v>
      </c>
      <c r="AB606" s="3">
        <f t="shared" si="398"/>
        <v>0</v>
      </c>
      <c r="AC606" s="3">
        <f t="shared" si="398"/>
        <v>0</v>
      </c>
      <c r="AD606" s="3">
        <f t="shared" si="398"/>
        <v>0</v>
      </c>
      <c r="AE606" s="3">
        <f t="shared" si="398"/>
        <v>0</v>
      </c>
      <c r="AF606" s="3">
        <f t="shared" si="398"/>
        <v>0</v>
      </c>
      <c r="AG606" s="3">
        <f t="shared" si="398"/>
        <v>0</v>
      </c>
      <c r="AH606" s="3">
        <f t="shared" si="398"/>
        <v>0</v>
      </c>
      <c r="AI606" s="3">
        <f t="shared" si="398"/>
        <v>0</v>
      </c>
      <c r="AJ606" s="3">
        <f t="shared" si="398"/>
        <v>0</v>
      </c>
      <c r="AK606" s="3">
        <f t="shared" si="398"/>
        <v>0</v>
      </c>
      <c r="AL606" s="3">
        <f t="shared" si="398"/>
        <v>0</v>
      </c>
      <c r="AM606" s="3">
        <f t="shared" si="398"/>
        <v>0</v>
      </c>
      <c r="AN606" s="3">
        <f t="shared" si="398"/>
        <v>0</v>
      </c>
      <c r="AO606" s="3">
        <f t="shared" si="398"/>
        <v>0</v>
      </c>
      <c r="AP606" s="3">
        <f t="shared" si="398"/>
        <v>34325.379999999997</v>
      </c>
      <c r="AQ606" s="3">
        <f t="shared" si="398"/>
        <v>0</v>
      </c>
      <c r="AR606" s="3">
        <f t="shared" si="398"/>
        <v>465944.97</v>
      </c>
      <c r="AS606" s="3">
        <f t="shared" si="398"/>
        <v>431619.59</v>
      </c>
      <c r="AT606" s="3">
        <f t="shared" si="398"/>
        <v>0</v>
      </c>
      <c r="AU606" s="3">
        <f t="shared" ref="AU606:BZ606" si="399">AU778</f>
        <v>0</v>
      </c>
      <c r="AV606" s="3">
        <f t="shared" si="399"/>
        <v>455810.89</v>
      </c>
      <c r="AW606" s="3">
        <f t="shared" si="399"/>
        <v>421485.51</v>
      </c>
      <c r="AX606" s="3">
        <f t="shared" si="399"/>
        <v>0</v>
      </c>
      <c r="AY606" s="3">
        <f t="shared" si="399"/>
        <v>421485.51</v>
      </c>
      <c r="AZ606" s="3">
        <f t="shared" si="399"/>
        <v>34325.379999999997</v>
      </c>
      <c r="BA606" s="3">
        <f t="shared" si="399"/>
        <v>0</v>
      </c>
      <c r="BB606" s="3">
        <f t="shared" si="399"/>
        <v>0</v>
      </c>
      <c r="BC606" s="3">
        <f t="shared" si="399"/>
        <v>0</v>
      </c>
      <c r="BD606" s="3">
        <f t="shared" si="399"/>
        <v>0</v>
      </c>
      <c r="BE606" s="3">
        <f t="shared" si="399"/>
        <v>0</v>
      </c>
      <c r="BF606" s="3">
        <f t="shared" si="399"/>
        <v>0</v>
      </c>
      <c r="BG606" s="3">
        <f t="shared" si="399"/>
        <v>0</v>
      </c>
      <c r="BH606" s="3">
        <f t="shared" si="399"/>
        <v>0</v>
      </c>
      <c r="BI606" s="3">
        <f t="shared" si="399"/>
        <v>0</v>
      </c>
      <c r="BJ606" s="3">
        <f t="shared" si="399"/>
        <v>0</v>
      </c>
      <c r="BK606" s="3">
        <f t="shared" si="399"/>
        <v>0</v>
      </c>
      <c r="BL606" s="3">
        <f t="shared" si="399"/>
        <v>0</v>
      </c>
      <c r="BM606" s="3">
        <f t="shared" si="399"/>
        <v>0</v>
      </c>
      <c r="BN606" s="3">
        <f t="shared" si="399"/>
        <v>0</v>
      </c>
      <c r="BO606" s="3">
        <f t="shared" si="399"/>
        <v>0</v>
      </c>
      <c r="BP606" s="3">
        <f t="shared" si="399"/>
        <v>0</v>
      </c>
      <c r="BQ606" s="3">
        <f t="shared" si="399"/>
        <v>0</v>
      </c>
      <c r="BR606" s="3">
        <f t="shared" si="399"/>
        <v>0</v>
      </c>
      <c r="BS606" s="3">
        <f t="shared" si="399"/>
        <v>0</v>
      </c>
      <c r="BT606" s="3">
        <f t="shared" si="399"/>
        <v>0</v>
      </c>
      <c r="BU606" s="3">
        <f t="shared" si="399"/>
        <v>0</v>
      </c>
      <c r="BV606" s="3">
        <f t="shared" si="399"/>
        <v>0</v>
      </c>
      <c r="BW606" s="3">
        <f t="shared" si="399"/>
        <v>0</v>
      </c>
      <c r="BX606" s="3">
        <f t="shared" si="399"/>
        <v>0</v>
      </c>
      <c r="BY606" s="3">
        <f t="shared" si="399"/>
        <v>0</v>
      </c>
      <c r="BZ606" s="3">
        <f t="shared" si="399"/>
        <v>0</v>
      </c>
      <c r="CA606" s="3">
        <f t="shared" ref="CA606:DF606" si="400">CA778</f>
        <v>0</v>
      </c>
      <c r="CB606" s="3">
        <f t="shared" si="400"/>
        <v>0</v>
      </c>
      <c r="CC606" s="3">
        <f t="shared" si="400"/>
        <v>0</v>
      </c>
      <c r="CD606" s="3">
        <f t="shared" si="400"/>
        <v>0</v>
      </c>
      <c r="CE606" s="3">
        <f t="shared" si="400"/>
        <v>0</v>
      </c>
      <c r="CF606" s="3">
        <f t="shared" si="400"/>
        <v>0</v>
      </c>
      <c r="CG606" s="3">
        <f t="shared" si="400"/>
        <v>0</v>
      </c>
      <c r="CH606" s="3">
        <f t="shared" si="400"/>
        <v>0</v>
      </c>
      <c r="CI606" s="3">
        <f t="shared" si="400"/>
        <v>0</v>
      </c>
      <c r="CJ606" s="3">
        <f t="shared" si="400"/>
        <v>0</v>
      </c>
      <c r="CK606" s="3">
        <f t="shared" si="400"/>
        <v>0</v>
      </c>
      <c r="CL606" s="3">
        <f t="shared" si="400"/>
        <v>0</v>
      </c>
      <c r="CM606" s="3">
        <f t="shared" si="400"/>
        <v>0</v>
      </c>
      <c r="CN606" s="3">
        <f t="shared" si="400"/>
        <v>0</v>
      </c>
      <c r="CO606" s="3">
        <f t="shared" si="400"/>
        <v>0</v>
      </c>
      <c r="CP606" s="3">
        <f t="shared" si="400"/>
        <v>0</v>
      </c>
      <c r="CQ606" s="3">
        <f t="shared" si="400"/>
        <v>0</v>
      </c>
      <c r="CR606" s="3">
        <f t="shared" si="400"/>
        <v>0</v>
      </c>
      <c r="CS606" s="3">
        <f t="shared" si="400"/>
        <v>0</v>
      </c>
      <c r="CT606" s="3">
        <f t="shared" si="400"/>
        <v>0</v>
      </c>
      <c r="CU606" s="3">
        <f t="shared" si="400"/>
        <v>0</v>
      </c>
      <c r="CV606" s="3">
        <f t="shared" si="400"/>
        <v>0</v>
      </c>
      <c r="CW606" s="3">
        <f t="shared" si="400"/>
        <v>0</v>
      </c>
      <c r="CX606" s="3">
        <f t="shared" si="400"/>
        <v>0</v>
      </c>
      <c r="CY606" s="3">
        <f t="shared" si="400"/>
        <v>0</v>
      </c>
      <c r="CZ606" s="3">
        <f t="shared" si="400"/>
        <v>0</v>
      </c>
      <c r="DA606" s="3">
        <f t="shared" si="400"/>
        <v>0</v>
      </c>
      <c r="DB606" s="3">
        <f t="shared" si="400"/>
        <v>0</v>
      </c>
      <c r="DC606" s="3">
        <f t="shared" si="400"/>
        <v>0</v>
      </c>
      <c r="DD606" s="3">
        <f t="shared" si="400"/>
        <v>0</v>
      </c>
      <c r="DE606" s="3">
        <f t="shared" si="400"/>
        <v>0</v>
      </c>
      <c r="DF606" s="3">
        <f t="shared" si="400"/>
        <v>0</v>
      </c>
      <c r="DG606" s="4">
        <f t="shared" ref="DG606:EL606" si="401">DG778</f>
        <v>4528632.0999999996</v>
      </c>
      <c r="DH606" s="4">
        <f t="shared" si="401"/>
        <v>4326812.13</v>
      </c>
      <c r="DI606" s="4">
        <f t="shared" si="401"/>
        <v>10059.4</v>
      </c>
      <c r="DJ606" s="4">
        <f t="shared" si="401"/>
        <v>5071.18</v>
      </c>
      <c r="DK606" s="4">
        <f t="shared" si="401"/>
        <v>191760.57</v>
      </c>
      <c r="DL606" s="4">
        <f t="shared" si="401"/>
        <v>0</v>
      </c>
      <c r="DM606" s="4">
        <f t="shared" si="401"/>
        <v>283.84504780500004</v>
      </c>
      <c r="DN606" s="4">
        <f t="shared" si="401"/>
        <v>0</v>
      </c>
      <c r="DO606" s="4">
        <f t="shared" si="401"/>
        <v>0</v>
      </c>
      <c r="DP606" s="4">
        <f t="shared" si="401"/>
        <v>212916.46</v>
      </c>
      <c r="DQ606" s="4">
        <f t="shared" si="401"/>
        <v>118165.52</v>
      </c>
      <c r="DR606" s="4">
        <f t="shared" si="401"/>
        <v>0</v>
      </c>
      <c r="DS606" s="4">
        <f t="shared" si="401"/>
        <v>0</v>
      </c>
      <c r="DT606" s="4">
        <f t="shared" si="401"/>
        <v>0</v>
      </c>
      <c r="DU606" s="4">
        <f t="shared" si="401"/>
        <v>0</v>
      </c>
      <c r="DV606" s="4">
        <f t="shared" si="401"/>
        <v>0</v>
      </c>
      <c r="DW606" s="4">
        <f t="shared" si="401"/>
        <v>0</v>
      </c>
      <c r="DX606" s="4">
        <f t="shared" si="401"/>
        <v>0</v>
      </c>
      <c r="DY606" s="4">
        <f t="shared" si="401"/>
        <v>0</v>
      </c>
      <c r="DZ606" s="4">
        <f t="shared" si="401"/>
        <v>0</v>
      </c>
      <c r="EA606" s="4">
        <f t="shared" si="401"/>
        <v>0</v>
      </c>
      <c r="EB606" s="4">
        <f t="shared" si="401"/>
        <v>0</v>
      </c>
      <c r="EC606" s="4">
        <f t="shared" si="401"/>
        <v>0</v>
      </c>
      <c r="ED606" s="4">
        <f t="shared" si="401"/>
        <v>0</v>
      </c>
      <c r="EE606" s="4">
        <f t="shared" si="401"/>
        <v>0</v>
      </c>
      <c r="EF606" s="4">
        <f t="shared" si="401"/>
        <v>0</v>
      </c>
      <c r="EG606" s="4">
        <f t="shared" si="401"/>
        <v>0</v>
      </c>
      <c r="EH606" s="4">
        <f t="shared" si="401"/>
        <v>262932.40999999997</v>
      </c>
      <c r="EI606" s="4">
        <f t="shared" si="401"/>
        <v>0</v>
      </c>
      <c r="EJ606" s="4">
        <f t="shared" si="401"/>
        <v>4859714.08</v>
      </c>
      <c r="EK606" s="4">
        <f t="shared" si="401"/>
        <v>4596781.67</v>
      </c>
      <c r="EL606" s="4">
        <f t="shared" si="401"/>
        <v>0</v>
      </c>
      <c r="EM606" s="4">
        <f t="shared" ref="EM606:FR606" si="402">EM778</f>
        <v>0</v>
      </c>
      <c r="EN606" s="4">
        <f t="shared" si="402"/>
        <v>4326812.13</v>
      </c>
      <c r="EO606" s="4">
        <f t="shared" si="402"/>
        <v>4063879.72</v>
      </c>
      <c r="EP606" s="4">
        <f t="shared" si="402"/>
        <v>0</v>
      </c>
      <c r="EQ606" s="4">
        <f t="shared" si="402"/>
        <v>4063879.72</v>
      </c>
      <c r="ER606" s="4">
        <f t="shared" si="402"/>
        <v>262932.40999999997</v>
      </c>
      <c r="ES606" s="4">
        <f t="shared" si="402"/>
        <v>0</v>
      </c>
      <c r="ET606" s="4">
        <f t="shared" si="402"/>
        <v>0</v>
      </c>
      <c r="EU606" s="4">
        <f t="shared" si="402"/>
        <v>0</v>
      </c>
      <c r="EV606" s="4">
        <f t="shared" si="402"/>
        <v>0</v>
      </c>
      <c r="EW606" s="4">
        <f t="shared" si="402"/>
        <v>0</v>
      </c>
      <c r="EX606" s="4">
        <f t="shared" si="402"/>
        <v>0</v>
      </c>
      <c r="EY606" s="4">
        <f t="shared" si="402"/>
        <v>0</v>
      </c>
      <c r="EZ606" s="4">
        <f t="shared" si="402"/>
        <v>0</v>
      </c>
      <c r="FA606" s="4">
        <f t="shared" si="402"/>
        <v>0</v>
      </c>
      <c r="FB606" s="4">
        <f t="shared" si="402"/>
        <v>0</v>
      </c>
      <c r="FC606" s="4">
        <f t="shared" si="402"/>
        <v>0</v>
      </c>
      <c r="FD606" s="4">
        <f t="shared" si="402"/>
        <v>0</v>
      </c>
      <c r="FE606" s="4">
        <f t="shared" si="402"/>
        <v>0</v>
      </c>
      <c r="FF606" s="4">
        <f t="shared" si="402"/>
        <v>0</v>
      </c>
      <c r="FG606" s="4">
        <f t="shared" si="402"/>
        <v>0</v>
      </c>
      <c r="FH606" s="4">
        <f t="shared" si="402"/>
        <v>0</v>
      </c>
      <c r="FI606" s="4">
        <f t="shared" si="402"/>
        <v>0</v>
      </c>
      <c r="FJ606" s="4">
        <f t="shared" si="402"/>
        <v>0</v>
      </c>
      <c r="FK606" s="4">
        <f t="shared" si="402"/>
        <v>0</v>
      </c>
      <c r="FL606" s="4">
        <f t="shared" si="402"/>
        <v>0</v>
      </c>
      <c r="FM606" s="4">
        <f t="shared" si="402"/>
        <v>0</v>
      </c>
      <c r="FN606" s="4">
        <f t="shared" si="402"/>
        <v>0</v>
      </c>
      <c r="FO606" s="4">
        <f t="shared" si="402"/>
        <v>0</v>
      </c>
      <c r="FP606" s="4">
        <f t="shared" si="402"/>
        <v>0</v>
      </c>
      <c r="FQ606" s="4">
        <f t="shared" si="402"/>
        <v>0</v>
      </c>
      <c r="FR606" s="4">
        <f t="shared" si="402"/>
        <v>0</v>
      </c>
      <c r="FS606" s="4">
        <f t="shared" ref="FS606:GX606" si="403">FS778</f>
        <v>0</v>
      </c>
      <c r="FT606" s="4">
        <f t="shared" si="403"/>
        <v>0</v>
      </c>
      <c r="FU606" s="4">
        <f t="shared" si="403"/>
        <v>0</v>
      </c>
      <c r="FV606" s="4">
        <f t="shared" si="403"/>
        <v>0</v>
      </c>
      <c r="FW606" s="4">
        <f t="shared" si="403"/>
        <v>0</v>
      </c>
      <c r="FX606" s="4">
        <f t="shared" si="403"/>
        <v>0</v>
      </c>
      <c r="FY606" s="4">
        <f t="shared" si="403"/>
        <v>0</v>
      </c>
      <c r="FZ606" s="4">
        <f t="shared" si="403"/>
        <v>0</v>
      </c>
      <c r="GA606" s="4">
        <f t="shared" si="403"/>
        <v>0</v>
      </c>
      <c r="GB606" s="4">
        <f t="shared" si="403"/>
        <v>0</v>
      </c>
      <c r="GC606" s="4">
        <f t="shared" si="403"/>
        <v>0</v>
      </c>
      <c r="GD606" s="4">
        <f t="shared" si="403"/>
        <v>0</v>
      </c>
      <c r="GE606" s="4">
        <f t="shared" si="403"/>
        <v>0</v>
      </c>
      <c r="GF606" s="4">
        <f t="shared" si="403"/>
        <v>0</v>
      </c>
      <c r="GG606" s="4">
        <f t="shared" si="403"/>
        <v>0</v>
      </c>
      <c r="GH606" s="4">
        <f t="shared" si="403"/>
        <v>0</v>
      </c>
      <c r="GI606" s="4">
        <f t="shared" si="403"/>
        <v>0</v>
      </c>
      <c r="GJ606" s="4">
        <f t="shared" si="403"/>
        <v>0</v>
      </c>
      <c r="GK606" s="4">
        <f t="shared" si="403"/>
        <v>0</v>
      </c>
      <c r="GL606" s="4">
        <f t="shared" si="403"/>
        <v>0</v>
      </c>
      <c r="GM606" s="4">
        <f t="shared" si="403"/>
        <v>0</v>
      </c>
      <c r="GN606" s="4">
        <f t="shared" si="403"/>
        <v>0</v>
      </c>
      <c r="GO606" s="4">
        <f t="shared" si="403"/>
        <v>0</v>
      </c>
      <c r="GP606" s="4">
        <f t="shared" si="403"/>
        <v>0</v>
      </c>
      <c r="GQ606" s="4">
        <f t="shared" si="403"/>
        <v>0</v>
      </c>
      <c r="GR606" s="4">
        <f t="shared" si="403"/>
        <v>0</v>
      </c>
      <c r="GS606" s="4">
        <f t="shared" si="403"/>
        <v>0</v>
      </c>
      <c r="GT606" s="4">
        <f t="shared" si="403"/>
        <v>0</v>
      </c>
      <c r="GU606" s="4">
        <f t="shared" si="403"/>
        <v>0</v>
      </c>
      <c r="GV606" s="4">
        <f t="shared" si="403"/>
        <v>0</v>
      </c>
      <c r="GW606" s="4">
        <f t="shared" si="403"/>
        <v>0</v>
      </c>
      <c r="GX606" s="4">
        <f t="shared" si="403"/>
        <v>0</v>
      </c>
    </row>
    <row r="608" spans="1:206" x14ac:dyDescent="0.2">
      <c r="A608" s="1">
        <v>5</v>
      </c>
      <c r="B608" s="1">
        <v>1</v>
      </c>
      <c r="C608" s="1"/>
      <c r="D608" s="1">
        <f>ROW(A748)</f>
        <v>748</v>
      </c>
      <c r="E608" s="1"/>
      <c r="F608" s="1" t="s">
        <v>20</v>
      </c>
      <c r="G608" s="1" t="s">
        <v>21</v>
      </c>
      <c r="H608" s="1" t="s">
        <v>3</v>
      </c>
      <c r="I608" s="1">
        <v>0</v>
      </c>
      <c r="J608" s="1"/>
      <c r="K608" s="1">
        <v>0</v>
      </c>
      <c r="L608" s="1"/>
      <c r="M608" s="1" t="s">
        <v>3</v>
      </c>
      <c r="N608" s="1"/>
      <c r="O608" s="1"/>
      <c r="P608" s="1"/>
      <c r="Q608" s="1"/>
      <c r="R608" s="1"/>
      <c r="S608" s="1">
        <v>0</v>
      </c>
      <c r="T608" s="1">
        <v>0</v>
      </c>
      <c r="U608" s="1" t="s">
        <v>3</v>
      </c>
      <c r="V608" s="1">
        <v>0</v>
      </c>
      <c r="W608" s="1"/>
      <c r="X608" s="1"/>
      <c r="Y608" s="1"/>
      <c r="Z608" s="1"/>
      <c r="AA608" s="1"/>
      <c r="AB608" s="1" t="s">
        <v>3</v>
      </c>
      <c r="AC608" s="1" t="s">
        <v>3</v>
      </c>
      <c r="AD608" s="1" t="s">
        <v>3</v>
      </c>
      <c r="AE608" s="1" t="s">
        <v>3</v>
      </c>
      <c r="AF608" s="1" t="s">
        <v>3</v>
      </c>
      <c r="AG608" s="1" t="s">
        <v>3</v>
      </c>
      <c r="AH608" s="1"/>
      <c r="AI608" s="1"/>
      <c r="AJ608" s="1"/>
      <c r="AK608" s="1"/>
      <c r="AL608" s="1"/>
      <c r="AM608" s="1"/>
      <c r="AN608" s="1"/>
      <c r="AO608" s="1"/>
      <c r="AP608" s="1" t="s">
        <v>3</v>
      </c>
      <c r="AQ608" s="1" t="s">
        <v>3</v>
      </c>
      <c r="AR608" s="1" t="s">
        <v>3</v>
      </c>
      <c r="AS608" s="1"/>
      <c r="AT608" s="1"/>
      <c r="AU608" s="1"/>
      <c r="AV608" s="1"/>
      <c r="AW608" s="1"/>
      <c r="AX608" s="1"/>
      <c r="AY608" s="1"/>
      <c r="AZ608" s="1" t="s">
        <v>3</v>
      </c>
      <c r="BA608" s="1"/>
      <c r="BB608" s="1" t="s">
        <v>3</v>
      </c>
      <c r="BC608" s="1" t="s">
        <v>3</v>
      </c>
      <c r="BD608" s="1" t="s">
        <v>3</v>
      </c>
      <c r="BE608" s="1" t="s">
        <v>3</v>
      </c>
      <c r="BF608" s="1" t="s">
        <v>3</v>
      </c>
      <c r="BG608" s="1" t="s">
        <v>3</v>
      </c>
      <c r="BH608" s="1" t="s">
        <v>3</v>
      </c>
      <c r="BI608" s="1" t="s">
        <v>3</v>
      </c>
      <c r="BJ608" s="1" t="s">
        <v>3</v>
      </c>
      <c r="BK608" s="1" t="s">
        <v>3</v>
      </c>
      <c r="BL608" s="1" t="s">
        <v>3</v>
      </c>
      <c r="BM608" s="1" t="s">
        <v>3</v>
      </c>
      <c r="BN608" s="1" t="s">
        <v>3</v>
      </c>
      <c r="BO608" s="1" t="s">
        <v>3</v>
      </c>
      <c r="BP608" s="1" t="s">
        <v>3</v>
      </c>
      <c r="BQ608" s="1"/>
      <c r="BR608" s="1"/>
      <c r="BS608" s="1"/>
      <c r="BT608" s="1"/>
      <c r="BU608" s="1"/>
      <c r="BV608" s="1"/>
      <c r="BW608" s="1"/>
      <c r="BX608" s="1">
        <v>0</v>
      </c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>
        <v>0</v>
      </c>
    </row>
    <row r="610" spans="1:255" x14ac:dyDescent="0.2">
      <c r="A610" s="3">
        <v>52</v>
      </c>
      <c r="B610" s="3">
        <f t="shared" ref="B610:G610" si="404">B748</f>
        <v>1</v>
      </c>
      <c r="C610" s="3">
        <f t="shared" si="404"/>
        <v>5</v>
      </c>
      <c r="D610" s="3">
        <f t="shared" si="404"/>
        <v>608</v>
      </c>
      <c r="E610" s="3">
        <f t="shared" si="404"/>
        <v>0</v>
      </c>
      <c r="F610" s="3" t="str">
        <f t="shared" si="404"/>
        <v>Новый подраздел</v>
      </c>
      <c r="G610" s="3" t="str">
        <f t="shared" si="404"/>
        <v>Монтажные работы</v>
      </c>
      <c r="H610" s="3"/>
      <c r="I610" s="3"/>
      <c r="J610" s="3"/>
      <c r="K610" s="3"/>
      <c r="L610" s="3"/>
      <c r="M610" s="3"/>
      <c r="N610" s="3"/>
      <c r="O610" s="3">
        <f t="shared" ref="O610:AT610" si="405">O748</f>
        <v>459924.18</v>
      </c>
      <c r="P610" s="3">
        <f t="shared" si="405"/>
        <v>455810.89</v>
      </c>
      <c r="Q610" s="3">
        <f t="shared" si="405"/>
        <v>626.1</v>
      </c>
      <c r="R610" s="3">
        <f t="shared" si="405"/>
        <v>92.22</v>
      </c>
      <c r="S610" s="3">
        <f t="shared" si="405"/>
        <v>3487.19</v>
      </c>
      <c r="T610" s="3">
        <f t="shared" si="405"/>
        <v>0</v>
      </c>
      <c r="U610" s="3">
        <f t="shared" si="405"/>
        <v>283.84504780500004</v>
      </c>
      <c r="V610" s="3">
        <f t="shared" si="405"/>
        <v>0</v>
      </c>
      <c r="W610" s="3">
        <f t="shared" si="405"/>
        <v>0</v>
      </c>
      <c r="X610" s="3">
        <f t="shared" si="405"/>
        <v>3871.92</v>
      </c>
      <c r="Y610" s="3">
        <f t="shared" si="405"/>
        <v>2148.87</v>
      </c>
      <c r="Z610" s="3">
        <f t="shared" si="405"/>
        <v>0</v>
      </c>
      <c r="AA610" s="3">
        <f t="shared" si="405"/>
        <v>0</v>
      </c>
      <c r="AB610" s="3">
        <f t="shared" si="405"/>
        <v>459924.18</v>
      </c>
      <c r="AC610" s="3">
        <f t="shared" si="405"/>
        <v>455810.89</v>
      </c>
      <c r="AD610" s="3">
        <f t="shared" si="405"/>
        <v>626.1</v>
      </c>
      <c r="AE610" s="3">
        <f t="shared" si="405"/>
        <v>92.22</v>
      </c>
      <c r="AF610" s="3">
        <f t="shared" si="405"/>
        <v>3487.19</v>
      </c>
      <c r="AG610" s="3">
        <f t="shared" si="405"/>
        <v>0</v>
      </c>
      <c r="AH610" s="3">
        <f t="shared" si="405"/>
        <v>283.84504780500004</v>
      </c>
      <c r="AI610" s="3">
        <f t="shared" si="405"/>
        <v>0</v>
      </c>
      <c r="AJ610" s="3">
        <f t="shared" si="405"/>
        <v>0</v>
      </c>
      <c r="AK610" s="3">
        <f t="shared" si="405"/>
        <v>3871.92</v>
      </c>
      <c r="AL610" s="3">
        <f t="shared" si="405"/>
        <v>2148.87</v>
      </c>
      <c r="AM610" s="3">
        <f t="shared" si="405"/>
        <v>0</v>
      </c>
      <c r="AN610" s="3">
        <f t="shared" si="405"/>
        <v>0</v>
      </c>
      <c r="AO610" s="3">
        <f t="shared" si="405"/>
        <v>0</v>
      </c>
      <c r="AP610" s="3">
        <f t="shared" si="405"/>
        <v>34325.379999999997</v>
      </c>
      <c r="AQ610" s="3">
        <f t="shared" si="405"/>
        <v>0</v>
      </c>
      <c r="AR610" s="3">
        <f t="shared" si="405"/>
        <v>465944.97</v>
      </c>
      <c r="AS610" s="3">
        <f t="shared" si="405"/>
        <v>431619.59</v>
      </c>
      <c r="AT610" s="3">
        <f t="shared" si="405"/>
        <v>0</v>
      </c>
      <c r="AU610" s="3">
        <f t="shared" ref="AU610:BZ610" si="406">AU748</f>
        <v>0</v>
      </c>
      <c r="AV610" s="3">
        <f t="shared" si="406"/>
        <v>455810.89</v>
      </c>
      <c r="AW610" s="3">
        <f t="shared" si="406"/>
        <v>421485.51</v>
      </c>
      <c r="AX610" s="3">
        <f t="shared" si="406"/>
        <v>0</v>
      </c>
      <c r="AY610" s="3">
        <f t="shared" si="406"/>
        <v>421485.51</v>
      </c>
      <c r="AZ610" s="3">
        <f t="shared" si="406"/>
        <v>34325.379999999997</v>
      </c>
      <c r="BA610" s="3">
        <f t="shared" si="406"/>
        <v>0</v>
      </c>
      <c r="BB610" s="3">
        <f t="shared" si="406"/>
        <v>0</v>
      </c>
      <c r="BC610" s="3">
        <f t="shared" si="406"/>
        <v>0</v>
      </c>
      <c r="BD610" s="3">
        <f t="shared" si="406"/>
        <v>0</v>
      </c>
      <c r="BE610" s="3">
        <f t="shared" si="406"/>
        <v>0</v>
      </c>
      <c r="BF610" s="3">
        <f t="shared" si="406"/>
        <v>0</v>
      </c>
      <c r="BG610" s="3">
        <f t="shared" si="406"/>
        <v>0</v>
      </c>
      <c r="BH610" s="3">
        <f t="shared" si="406"/>
        <v>0</v>
      </c>
      <c r="BI610" s="3">
        <f t="shared" si="406"/>
        <v>0</v>
      </c>
      <c r="BJ610" s="3">
        <f t="shared" si="406"/>
        <v>0</v>
      </c>
      <c r="BK610" s="3">
        <f t="shared" si="406"/>
        <v>0</v>
      </c>
      <c r="BL610" s="3">
        <f t="shared" si="406"/>
        <v>0</v>
      </c>
      <c r="BM610" s="3">
        <f t="shared" si="406"/>
        <v>0</v>
      </c>
      <c r="BN610" s="3">
        <f t="shared" si="406"/>
        <v>0</v>
      </c>
      <c r="BO610" s="3">
        <f t="shared" si="406"/>
        <v>0</v>
      </c>
      <c r="BP610" s="3">
        <f t="shared" si="406"/>
        <v>0</v>
      </c>
      <c r="BQ610" s="3">
        <f t="shared" si="406"/>
        <v>0</v>
      </c>
      <c r="BR610" s="3">
        <f t="shared" si="406"/>
        <v>0</v>
      </c>
      <c r="BS610" s="3">
        <f t="shared" si="406"/>
        <v>0</v>
      </c>
      <c r="BT610" s="3">
        <f t="shared" si="406"/>
        <v>0</v>
      </c>
      <c r="BU610" s="3">
        <f t="shared" si="406"/>
        <v>0</v>
      </c>
      <c r="BV610" s="3">
        <f t="shared" si="406"/>
        <v>0</v>
      </c>
      <c r="BW610" s="3">
        <f t="shared" si="406"/>
        <v>0</v>
      </c>
      <c r="BX610" s="3">
        <f t="shared" si="406"/>
        <v>0</v>
      </c>
      <c r="BY610" s="3">
        <f t="shared" si="406"/>
        <v>34325.379999999997</v>
      </c>
      <c r="BZ610" s="3">
        <f t="shared" si="406"/>
        <v>0</v>
      </c>
      <c r="CA610" s="3">
        <f t="shared" ref="CA610:DF610" si="407">CA748</f>
        <v>465944.97</v>
      </c>
      <c r="CB610" s="3">
        <f t="shared" si="407"/>
        <v>431619.59</v>
      </c>
      <c r="CC610" s="3">
        <f t="shared" si="407"/>
        <v>0</v>
      </c>
      <c r="CD610" s="3">
        <f t="shared" si="407"/>
        <v>0</v>
      </c>
      <c r="CE610" s="3">
        <f t="shared" si="407"/>
        <v>455810.89</v>
      </c>
      <c r="CF610" s="3">
        <f t="shared" si="407"/>
        <v>421485.51</v>
      </c>
      <c r="CG610" s="3">
        <f t="shared" si="407"/>
        <v>0</v>
      </c>
      <c r="CH610" s="3">
        <f t="shared" si="407"/>
        <v>421485.51</v>
      </c>
      <c r="CI610" s="3">
        <f t="shared" si="407"/>
        <v>34325.379999999997</v>
      </c>
      <c r="CJ610" s="3">
        <f t="shared" si="407"/>
        <v>0</v>
      </c>
      <c r="CK610" s="3">
        <f t="shared" si="407"/>
        <v>0</v>
      </c>
      <c r="CL610" s="3">
        <f t="shared" si="407"/>
        <v>0</v>
      </c>
      <c r="CM610" s="3">
        <f t="shared" si="407"/>
        <v>0</v>
      </c>
      <c r="CN610" s="3">
        <f t="shared" si="407"/>
        <v>0</v>
      </c>
      <c r="CO610" s="3">
        <f t="shared" si="407"/>
        <v>0</v>
      </c>
      <c r="CP610" s="3">
        <f t="shared" si="407"/>
        <v>0</v>
      </c>
      <c r="CQ610" s="3">
        <f t="shared" si="407"/>
        <v>0</v>
      </c>
      <c r="CR610" s="3">
        <f t="shared" si="407"/>
        <v>0</v>
      </c>
      <c r="CS610" s="3">
        <f t="shared" si="407"/>
        <v>0</v>
      </c>
      <c r="CT610" s="3">
        <f t="shared" si="407"/>
        <v>0</v>
      </c>
      <c r="CU610" s="3">
        <f t="shared" si="407"/>
        <v>0</v>
      </c>
      <c r="CV610" s="3">
        <f t="shared" si="407"/>
        <v>0</v>
      </c>
      <c r="CW610" s="3">
        <f t="shared" si="407"/>
        <v>0</v>
      </c>
      <c r="CX610" s="3">
        <f t="shared" si="407"/>
        <v>0</v>
      </c>
      <c r="CY610" s="3">
        <f t="shared" si="407"/>
        <v>0</v>
      </c>
      <c r="CZ610" s="3">
        <f t="shared" si="407"/>
        <v>0</v>
      </c>
      <c r="DA610" s="3">
        <f t="shared" si="407"/>
        <v>0</v>
      </c>
      <c r="DB610" s="3">
        <f t="shared" si="407"/>
        <v>0</v>
      </c>
      <c r="DC610" s="3">
        <f t="shared" si="407"/>
        <v>0</v>
      </c>
      <c r="DD610" s="3">
        <f t="shared" si="407"/>
        <v>0</v>
      </c>
      <c r="DE610" s="3">
        <f t="shared" si="407"/>
        <v>0</v>
      </c>
      <c r="DF610" s="3">
        <f t="shared" si="407"/>
        <v>0</v>
      </c>
      <c r="DG610" s="4">
        <f t="shared" ref="DG610:EL610" si="408">DG748</f>
        <v>4528632.0999999996</v>
      </c>
      <c r="DH610" s="4">
        <f t="shared" si="408"/>
        <v>4326812.13</v>
      </c>
      <c r="DI610" s="4">
        <f t="shared" si="408"/>
        <v>10059.4</v>
      </c>
      <c r="DJ610" s="4">
        <f t="shared" si="408"/>
        <v>5071.18</v>
      </c>
      <c r="DK610" s="4">
        <f t="shared" si="408"/>
        <v>191760.57</v>
      </c>
      <c r="DL610" s="4">
        <f t="shared" si="408"/>
        <v>0</v>
      </c>
      <c r="DM610" s="4">
        <f t="shared" si="408"/>
        <v>283.84504780500004</v>
      </c>
      <c r="DN610" s="4">
        <f t="shared" si="408"/>
        <v>0</v>
      </c>
      <c r="DO610" s="4">
        <f t="shared" si="408"/>
        <v>0</v>
      </c>
      <c r="DP610" s="4">
        <f t="shared" si="408"/>
        <v>212916.46</v>
      </c>
      <c r="DQ610" s="4">
        <f t="shared" si="408"/>
        <v>118165.52</v>
      </c>
      <c r="DR610" s="4">
        <f t="shared" si="408"/>
        <v>0</v>
      </c>
      <c r="DS610" s="4">
        <f t="shared" si="408"/>
        <v>0</v>
      </c>
      <c r="DT610" s="4">
        <f t="shared" si="408"/>
        <v>4528632.0999999996</v>
      </c>
      <c r="DU610" s="4">
        <f t="shared" si="408"/>
        <v>4326812.13</v>
      </c>
      <c r="DV610" s="4">
        <f t="shared" si="408"/>
        <v>10059.4</v>
      </c>
      <c r="DW610" s="4">
        <f t="shared" si="408"/>
        <v>5071.18</v>
      </c>
      <c r="DX610" s="4">
        <f t="shared" si="408"/>
        <v>191760.57</v>
      </c>
      <c r="DY610" s="4">
        <f t="shared" si="408"/>
        <v>0</v>
      </c>
      <c r="DZ610" s="4">
        <f t="shared" si="408"/>
        <v>283.84504780500004</v>
      </c>
      <c r="EA610" s="4">
        <f t="shared" si="408"/>
        <v>0</v>
      </c>
      <c r="EB610" s="4">
        <f t="shared" si="408"/>
        <v>0</v>
      </c>
      <c r="EC610" s="4">
        <f t="shared" si="408"/>
        <v>212916.46</v>
      </c>
      <c r="ED610" s="4">
        <f t="shared" si="408"/>
        <v>118165.52</v>
      </c>
      <c r="EE610" s="4">
        <f t="shared" si="408"/>
        <v>0</v>
      </c>
      <c r="EF610" s="4">
        <f t="shared" si="408"/>
        <v>0</v>
      </c>
      <c r="EG610" s="4">
        <f t="shared" si="408"/>
        <v>0</v>
      </c>
      <c r="EH610" s="4">
        <f t="shared" si="408"/>
        <v>262932.40999999997</v>
      </c>
      <c r="EI610" s="4">
        <f t="shared" si="408"/>
        <v>0</v>
      </c>
      <c r="EJ610" s="4">
        <f t="shared" si="408"/>
        <v>4859714.08</v>
      </c>
      <c r="EK610" s="4">
        <f t="shared" si="408"/>
        <v>4596781.67</v>
      </c>
      <c r="EL610" s="4">
        <f t="shared" si="408"/>
        <v>0</v>
      </c>
      <c r="EM610" s="4">
        <f t="shared" ref="EM610:FR610" si="409">EM748</f>
        <v>0</v>
      </c>
      <c r="EN610" s="4">
        <f t="shared" si="409"/>
        <v>4326812.13</v>
      </c>
      <c r="EO610" s="4">
        <f t="shared" si="409"/>
        <v>4063879.72</v>
      </c>
      <c r="EP610" s="4">
        <f t="shared" si="409"/>
        <v>0</v>
      </c>
      <c r="EQ610" s="4">
        <f t="shared" si="409"/>
        <v>4063879.72</v>
      </c>
      <c r="ER610" s="4">
        <f t="shared" si="409"/>
        <v>262932.40999999997</v>
      </c>
      <c r="ES610" s="4">
        <f t="shared" si="409"/>
        <v>0</v>
      </c>
      <c r="ET610" s="4">
        <f t="shared" si="409"/>
        <v>0</v>
      </c>
      <c r="EU610" s="4">
        <f t="shared" si="409"/>
        <v>0</v>
      </c>
      <c r="EV610" s="4">
        <f t="shared" si="409"/>
        <v>0</v>
      </c>
      <c r="EW610" s="4">
        <f t="shared" si="409"/>
        <v>0</v>
      </c>
      <c r="EX610" s="4">
        <f t="shared" si="409"/>
        <v>0</v>
      </c>
      <c r="EY610" s="4">
        <f t="shared" si="409"/>
        <v>0</v>
      </c>
      <c r="EZ610" s="4">
        <f t="shared" si="409"/>
        <v>0</v>
      </c>
      <c r="FA610" s="4">
        <f t="shared" si="409"/>
        <v>0</v>
      </c>
      <c r="FB610" s="4">
        <f t="shared" si="409"/>
        <v>0</v>
      </c>
      <c r="FC610" s="4">
        <f t="shared" si="409"/>
        <v>0</v>
      </c>
      <c r="FD610" s="4">
        <f t="shared" si="409"/>
        <v>0</v>
      </c>
      <c r="FE610" s="4">
        <f t="shared" si="409"/>
        <v>0</v>
      </c>
      <c r="FF610" s="4">
        <f t="shared" si="409"/>
        <v>0</v>
      </c>
      <c r="FG610" s="4">
        <f t="shared" si="409"/>
        <v>0</v>
      </c>
      <c r="FH610" s="4">
        <f t="shared" si="409"/>
        <v>0</v>
      </c>
      <c r="FI610" s="4">
        <f t="shared" si="409"/>
        <v>0</v>
      </c>
      <c r="FJ610" s="4">
        <f t="shared" si="409"/>
        <v>0</v>
      </c>
      <c r="FK610" s="4">
        <f t="shared" si="409"/>
        <v>0</v>
      </c>
      <c r="FL610" s="4">
        <f t="shared" si="409"/>
        <v>0</v>
      </c>
      <c r="FM610" s="4">
        <f t="shared" si="409"/>
        <v>0</v>
      </c>
      <c r="FN610" s="4">
        <f t="shared" si="409"/>
        <v>0</v>
      </c>
      <c r="FO610" s="4">
        <f t="shared" si="409"/>
        <v>0</v>
      </c>
      <c r="FP610" s="4">
        <f t="shared" si="409"/>
        <v>0</v>
      </c>
      <c r="FQ610" s="4">
        <f t="shared" si="409"/>
        <v>262932.40999999997</v>
      </c>
      <c r="FR610" s="4">
        <f t="shared" si="409"/>
        <v>0</v>
      </c>
      <c r="FS610" s="4">
        <f t="shared" ref="FS610:GX610" si="410">FS748</f>
        <v>4859714.08</v>
      </c>
      <c r="FT610" s="4">
        <f t="shared" si="410"/>
        <v>4596781.67</v>
      </c>
      <c r="FU610" s="4">
        <f t="shared" si="410"/>
        <v>0</v>
      </c>
      <c r="FV610" s="4">
        <f t="shared" si="410"/>
        <v>0</v>
      </c>
      <c r="FW610" s="4">
        <f t="shared" si="410"/>
        <v>4326812.13</v>
      </c>
      <c r="FX610" s="4">
        <f t="shared" si="410"/>
        <v>4063879.7199999997</v>
      </c>
      <c r="FY610" s="4">
        <f t="shared" si="410"/>
        <v>0</v>
      </c>
      <c r="FZ610" s="4">
        <f t="shared" si="410"/>
        <v>4063879.7199999997</v>
      </c>
      <c r="GA610" s="4">
        <f t="shared" si="410"/>
        <v>262932.40999999997</v>
      </c>
      <c r="GB610" s="4">
        <f t="shared" si="410"/>
        <v>0</v>
      </c>
      <c r="GC610" s="4">
        <f t="shared" si="410"/>
        <v>0</v>
      </c>
      <c r="GD610" s="4">
        <f t="shared" si="410"/>
        <v>0</v>
      </c>
      <c r="GE610" s="4">
        <f t="shared" si="410"/>
        <v>0</v>
      </c>
      <c r="GF610" s="4">
        <f t="shared" si="410"/>
        <v>0</v>
      </c>
      <c r="GG610" s="4">
        <f t="shared" si="410"/>
        <v>0</v>
      </c>
      <c r="GH610" s="4">
        <f t="shared" si="410"/>
        <v>0</v>
      </c>
      <c r="GI610" s="4">
        <f t="shared" si="410"/>
        <v>0</v>
      </c>
      <c r="GJ610" s="4">
        <f t="shared" si="410"/>
        <v>0</v>
      </c>
      <c r="GK610" s="4">
        <f t="shared" si="410"/>
        <v>0</v>
      </c>
      <c r="GL610" s="4">
        <f t="shared" si="410"/>
        <v>0</v>
      </c>
      <c r="GM610" s="4">
        <f t="shared" si="410"/>
        <v>0</v>
      </c>
      <c r="GN610" s="4">
        <f t="shared" si="410"/>
        <v>0</v>
      </c>
      <c r="GO610" s="4">
        <f t="shared" si="410"/>
        <v>0</v>
      </c>
      <c r="GP610" s="4">
        <f t="shared" si="410"/>
        <v>0</v>
      </c>
      <c r="GQ610" s="4">
        <f t="shared" si="410"/>
        <v>0</v>
      </c>
      <c r="GR610" s="4">
        <f t="shared" si="410"/>
        <v>0</v>
      </c>
      <c r="GS610" s="4">
        <f t="shared" si="410"/>
        <v>0</v>
      </c>
      <c r="GT610" s="4">
        <f t="shared" si="410"/>
        <v>0</v>
      </c>
      <c r="GU610" s="4">
        <f t="shared" si="410"/>
        <v>0</v>
      </c>
      <c r="GV610" s="4">
        <f t="shared" si="410"/>
        <v>0</v>
      </c>
      <c r="GW610" s="4">
        <f t="shared" si="410"/>
        <v>0</v>
      </c>
      <c r="GX610" s="4">
        <f t="shared" si="410"/>
        <v>0</v>
      </c>
    </row>
    <row r="612" spans="1:255" x14ac:dyDescent="0.2">
      <c r="A612" s="2">
        <v>17</v>
      </c>
      <c r="B612" s="2">
        <v>1</v>
      </c>
      <c r="C612" s="2">
        <f>ROW(SmtRes!A428)</f>
        <v>428</v>
      </c>
      <c r="D612" s="2">
        <f>ROW(EtalonRes!A434)</f>
        <v>434</v>
      </c>
      <c r="E612" s="2" t="s">
        <v>296</v>
      </c>
      <c r="F612" s="2" t="s">
        <v>297</v>
      </c>
      <c r="G612" s="2" t="s">
        <v>298</v>
      </c>
      <c r="H612" s="2" t="s">
        <v>299</v>
      </c>
      <c r="I612" s="2">
        <f>ROUND(ROUND(36,4),9)</f>
        <v>36</v>
      </c>
      <c r="J612" s="2">
        <v>0</v>
      </c>
      <c r="K612" s="2">
        <f>ROUND(ROUND(36,4),9)</f>
        <v>36</v>
      </c>
      <c r="L612" s="2"/>
      <c r="M612" s="2"/>
      <c r="N612" s="2"/>
      <c r="O612" s="2">
        <f t="shared" ref="O612:O643" si="411">ROUND(CP612,2)</f>
        <v>1155.92</v>
      </c>
      <c r="P612" s="2">
        <f t="shared" ref="P612:P643" si="412">ROUND((ROUND((AC612*AW612*I612),2)*BC612),2)</f>
        <v>592.91999999999996</v>
      </c>
      <c r="Q612" s="2">
        <f>(ROUND((ROUND(((((ET612*1.25)*1.1))*AV612*I612),2)*BB612),2)+ROUND((ROUND(((AE612-(((EU612*1.25)*1.1)))*AV612*I612),2)*BS612),2))</f>
        <v>131.51</v>
      </c>
      <c r="R612" s="2">
        <f t="shared" ref="R612:R643" si="413">ROUND((ROUND((AE612*AV612*I612),2)*BS612),2)</f>
        <v>20.07</v>
      </c>
      <c r="S612" s="2">
        <f t="shared" ref="S612:S643" si="414">ROUND((ROUND((AF612*AV612*I612),2)*BA612),2)</f>
        <v>431.49</v>
      </c>
      <c r="T612" s="2">
        <f t="shared" ref="T612:T643" si="415">ROUND(CU612*I612,2)</f>
        <v>0</v>
      </c>
      <c r="U612" s="2">
        <f t="shared" ref="U612:U643" si="416">CV612*I612</f>
        <v>35.471561399999999</v>
      </c>
      <c r="V612" s="2">
        <f t="shared" ref="V612:V643" si="417">CW612*I612</f>
        <v>0</v>
      </c>
      <c r="W612" s="2">
        <f t="shared" ref="W612:W643" si="418">ROUND(CX612*I612,2)</f>
        <v>0</v>
      </c>
      <c r="X612" s="2">
        <f t="shared" ref="X612:X643" si="419">ROUND(CY612,2)</f>
        <v>492.2</v>
      </c>
      <c r="Y612" s="2">
        <f t="shared" ref="Y612:Y643" si="420">ROUND(CZ612,2)</f>
        <v>275.45</v>
      </c>
      <c r="Z612" s="2"/>
      <c r="AA612" s="2">
        <v>59209203</v>
      </c>
      <c r="AB612" s="2">
        <f t="shared" ref="AB612:AB643" si="421">ROUND((AC612+AD612+AF612),6)</f>
        <v>31.126950000000001</v>
      </c>
      <c r="AC612" s="2">
        <f t="shared" ref="AC612:AC643" si="422">ROUND((ES612),6)</f>
        <v>16.47</v>
      </c>
      <c r="AD612" s="2">
        <f>ROUND((((((ET612*1.25)*1.1))-(((EU612*1.25)*1.1)))+AE612),6)</f>
        <v>3.4237500000000001</v>
      </c>
      <c r="AE612" s="2">
        <f>ROUND((((EU612*1.25)*1.1)),6)</f>
        <v>0.52249999999999996</v>
      </c>
      <c r="AF612" s="2">
        <f>ROUND((((EV612*1.15)*1.1)),6)</f>
        <v>11.2332</v>
      </c>
      <c r="AG612" s="2">
        <f t="shared" ref="AG612:AG643" si="423">ROUND((AP612),6)</f>
        <v>0</v>
      </c>
      <c r="AH612" s="2">
        <f>(((EW612*1.15)*1.1))</f>
        <v>0.92344999999999999</v>
      </c>
      <c r="AI612" s="2">
        <f>(((EX612*1.25)*1.1))</f>
        <v>0</v>
      </c>
      <c r="AJ612" s="2">
        <f t="shared" ref="AJ612:AJ643" si="424">(AS612)</f>
        <v>0</v>
      </c>
      <c r="AK612" s="2">
        <v>27.84</v>
      </c>
      <c r="AL612" s="2">
        <v>16.47</v>
      </c>
      <c r="AM612" s="2">
        <v>2.4900000000000002</v>
      </c>
      <c r="AN612" s="2">
        <v>0.38</v>
      </c>
      <c r="AO612" s="2">
        <v>8.8800000000000008</v>
      </c>
      <c r="AP612" s="2">
        <v>0</v>
      </c>
      <c r="AQ612" s="2">
        <v>0.73</v>
      </c>
      <c r="AR612" s="2">
        <v>0</v>
      </c>
      <c r="AS612" s="2">
        <v>0</v>
      </c>
      <c r="AT612" s="2">
        <v>109</v>
      </c>
      <c r="AU612" s="2">
        <v>61</v>
      </c>
      <c r="AV612" s="2">
        <v>1.0669999999999999</v>
      </c>
      <c r="AW612" s="2">
        <v>1</v>
      </c>
      <c r="AX612" s="2"/>
      <c r="AY612" s="2"/>
      <c r="AZ612" s="2">
        <v>1</v>
      </c>
      <c r="BA612" s="2">
        <v>1</v>
      </c>
      <c r="BB612" s="2">
        <v>1</v>
      </c>
      <c r="BC612" s="2">
        <v>1</v>
      </c>
      <c r="BD612" s="2" t="s">
        <v>3</v>
      </c>
      <c r="BE612" s="2" t="s">
        <v>3</v>
      </c>
      <c r="BF612" s="2" t="s">
        <v>3</v>
      </c>
      <c r="BG612" s="2" t="s">
        <v>3</v>
      </c>
      <c r="BH612" s="2">
        <v>0</v>
      </c>
      <c r="BI612" s="2">
        <v>1</v>
      </c>
      <c r="BJ612" s="2" t="s">
        <v>300</v>
      </c>
      <c r="BK612" s="2"/>
      <c r="BL612" s="2"/>
      <c r="BM612" s="2">
        <v>22</v>
      </c>
      <c r="BN612" s="2">
        <v>58807811</v>
      </c>
      <c r="BO612" s="2" t="s">
        <v>297</v>
      </c>
      <c r="BP612" s="2">
        <v>1</v>
      </c>
      <c r="BQ612" s="2">
        <v>30</v>
      </c>
      <c r="BR612" s="2">
        <v>0</v>
      </c>
      <c r="BS612" s="2">
        <v>1</v>
      </c>
      <c r="BT612" s="2">
        <v>1</v>
      </c>
      <c r="BU612" s="2">
        <v>1</v>
      </c>
      <c r="BV612" s="2">
        <v>1</v>
      </c>
      <c r="BW612" s="2">
        <v>1</v>
      </c>
      <c r="BX612" s="2">
        <v>1</v>
      </c>
      <c r="BY612" s="2" t="s">
        <v>3</v>
      </c>
      <c r="BZ612" s="2">
        <v>109</v>
      </c>
      <c r="CA612" s="2">
        <v>61</v>
      </c>
      <c r="CB612" s="2" t="s">
        <v>3</v>
      </c>
      <c r="CC612" s="2"/>
      <c r="CD612" s="2"/>
      <c r="CE612" s="2">
        <v>30</v>
      </c>
      <c r="CF612" s="2">
        <v>0</v>
      </c>
      <c r="CG612" s="2">
        <v>0</v>
      </c>
      <c r="CH612" s="2"/>
      <c r="CI612" s="2"/>
      <c r="CJ612" s="2"/>
      <c r="CK612" s="2"/>
      <c r="CL612" s="2"/>
      <c r="CM612" s="2">
        <v>0</v>
      </c>
      <c r="CN612" s="2" t="s">
        <v>865</v>
      </c>
      <c r="CO612" s="2">
        <v>0</v>
      </c>
      <c r="CP612" s="2">
        <f t="shared" ref="CP612:CP643" si="425">(P612+Q612+S612)</f>
        <v>1155.92</v>
      </c>
      <c r="CQ612" s="2">
        <f t="shared" ref="CQ612:CQ643" si="426">ROUND((ROUND((AC612*AW612*1),2)*BC612),2)</f>
        <v>16.47</v>
      </c>
      <c r="CR612" s="2">
        <f>(ROUND((ROUND(((((ET612*1.25)*1.1))*AV612*1),2)*BB612),2)+ROUND((ROUND(((AE612-(((EU612*1.25)*1.1)))*AV612*1),2)*BS612),2))</f>
        <v>3.65</v>
      </c>
      <c r="CS612" s="2">
        <f t="shared" ref="CS612:CS643" si="427">ROUND((ROUND((AE612*AV612*1),2)*BS612),2)</f>
        <v>0.56000000000000005</v>
      </c>
      <c r="CT612" s="2">
        <f t="shared" ref="CT612:CT643" si="428">ROUND((ROUND((AF612*AV612*1),2)*BA612),2)</f>
        <v>11.99</v>
      </c>
      <c r="CU612" s="2">
        <f t="shared" ref="CU612:CU643" si="429">AG612</f>
        <v>0</v>
      </c>
      <c r="CV612" s="2">
        <f t="shared" ref="CV612:CV643" si="430">(AH612*AV612)</f>
        <v>0.98532114999999998</v>
      </c>
      <c r="CW612" s="2">
        <f t="shared" ref="CW612:CW643" si="431">AI612</f>
        <v>0</v>
      </c>
      <c r="CX612" s="2">
        <f t="shared" ref="CX612:CX643" si="432">AJ612</f>
        <v>0</v>
      </c>
      <c r="CY612" s="2">
        <f t="shared" ref="CY612:CY643" si="433">(((S612+R612)*AT612)/100)</f>
        <v>492.2004</v>
      </c>
      <c r="CZ612" s="2">
        <f t="shared" ref="CZ612:CZ643" si="434">(((S612+R612)*AU612)/100)</f>
        <v>275.45159999999998</v>
      </c>
      <c r="DA612" s="2"/>
      <c r="DB612" s="2">
        <v>101</v>
      </c>
      <c r="DC612" s="2" t="s">
        <v>3</v>
      </c>
      <c r="DD612" s="2" t="s">
        <v>3</v>
      </c>
      <c r="DE612" s="2" t="s">
        <v>27</v>
      </c>
      <c r="DF612" s="2" t="s">
        <v>27</v>
      </c>
      <c r="DG612" s="2" t="s">
        <v>28</v>
      </c>
      <c r="DH612" s="2" t="s">
        <v>3</v>
      </c>
      <c r="DI612" s="2" t="s">
        <v>28</v>
      </c>
      <c r="DJ612" s="2" t="s">
        <v>27</v>
      </c>
      <c r="DK612" s="2" t="s">
        <v>3</v>
      </c>
      <c r="DL612" s="2" t="s">
        <v>3</v>
      </c>
      <c r="DM612" s="2" t="s">
        <v>3</v>
      </c>
      <c r="DN612" s="2">
        <v>0</v>
      </c>
      <c r="DO612" s="2">
        <v>0</v>
      </c>
      <c r="DP612" s="2">
        <v>1</v>
      </c>
      <c r="DQ612" s="2">
        <v>1</v>
      </c>
      <c r="DR612" s="2"/>
      <c r="DS612" s="2"/>
      <c r="DT612" s="2"/>
      <c r="DU612" s="2">
        <v>1013</v>
      </c>
      <c r="DV612" s="2" t="s">
        <v>299</v>
      </c>
      <c r="DW612" s="2" t="s">
        <v>299</v>
      </c>
      <c r="DX612" s="2">
        <v>1</v>
      </c>
      <c r="DY612" s="2"/>
      <c r="DZ612" s="2" t="s">
        <v>3</v>
      </c>
      <c r="EA612" s="2" t="s">
        <v>3</v>
      </c>
      <c r="EB612" s="2" t="s">
        <v>3</v>
      </c>
      <c r="EC612" s="2" t="s">
        <v>3</v>
      </c>
      <c r="ED612" s="2"/>
      <c r="EE612" s="2">
        <v>58807898</v>
      </c>
      <c r="EF612" s="2">
        <v>30</v>
      </c>
      <c r="EG612" s="2" t="s">
        <v>29</v>
      </c>
      <c r="EH612" s="2">
        <v>0</v>
      </c>
      <c r="EI612" s="2" t="s">
        <v>3</v>
      </c>
      <c r="EJ612" s="2">
        <v>1</v>
      </c>
      <c r="EK612" s="2">
        <v>22</v>
      </c>
      <c r="EL612" s="2" t="s">
        <v>185</v>
      </c>
      <c r="EM612" s="2" t="s">
        <v>186</v>
      </c>
      <c r="EN612" s="2"/>
      <c r="EO612" s="2" t="s">
        <v>32</v>
      </c>
      <c r="EP612" s="2"/>
      <c r="EQ612" s="2">
        <v>0</v>
      </c>
      <c r="ER612" s="2">
        <v>27.84</v>
      </c>
      <c r="ES612" s="2">
        <v>16.47</v>
      </c>
      <c r="ET612" s="2">
        <v>2.4900000000000002</v>
      </c>
      <c r="EU612" s="2">
        <v>0.38</v>
      </c>
      <c r="EV612" s="2">
        <v>8.8800000000000008</v>
      </c>
      <c r="EW612" s="2">
        <v>0.73</v>
      </c>
      <c r="EX612" s="2">
        <v>0</v>
      </c>
      <c r="EY612" s="2">
        <v>0</v>
      </c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>
        <v>0</v>
      </c>
      <c r="FR612" s="2">
        <v>0</v>
      </c>
      <c r="FS612" s="2">
        <v>0</v>
      </c>
      <c r="FT612" s="2"/>
      <c r="FU612" s="2"/>
      <c r="FV612" s="2"/>
      <c r="FW612" s="2"/>
      <c r="FX612" s="2">
        <v>109</v>
      </c>
      <c r="FY612" s="2">
        <v>61</v>
      </c>
      <c r="FZ612" s="2"/>
      <c r="GA612" s="2" t="s">
        <v>3</v>
      </c>
      <c r="GB612" s="2"/>
      <c r="GC612" s="2"/>
      <c r="GD612" s="2">
        <v>1</v>
      </c>
      <c r="GE612" s="2"/>
      <c r="GF612" s="2">
        <v>-17518269</v>
      </c>
      <c r="GG612" s="2">
        <v>2</v>
      </c>
      <c r="GH612" s="2">
        <v>1</v>
      </c>
      <c r="GI612" s="2">
        <v>2</v>
      </c>
      <c r="GJ612" s="2">
        <v>0</v>
      </c>
      <c r="GK612" s="2">
        <v>0</v>
      </c>
      <c r="GL612" s="2">
        <f t="shared" ref="GL612:GL643" si="435">ROUND(IF(AND(BH612=3,BI612=3,FS612&lt;&gt;0),P612,0),2)</f>
        <v>0</v>
      </c>
      <c r="GM612" s="2">
        <f t="shared" ref="GM612:GM643" si="436">ROUND(O612+X612+Y612,2)+GX612</f>
        <v>1923.57</v>
      </c>
      <c r="GN612" s="2">
        <f t="shared" ref="GN612:GN643" si="437">IF(OR(BI612=0,BI612=1),GM612-GX612,0)</f>
        <v>1923.57</v>
      </c>
      <c r="GO612" s="2">
        <f t="shared" ref="GO612:GO643" si="438">IF(BI612=2,GM612-GX612,0)</f>
        <v>0</v>
      </c>
      <c r="GP612" s="2">
        <f t="shared" ref="GP612:GP643" si="439">IF(BI612=4,GM612-GX612,0)</f>
        <v>0</v>
      </c>
      <c r="GQ612" s="2"/>
      <c r="GR612" s="2">
        <v>0</v>
      </c>
      <c r="GS612" s="2">
        <v>3</v>
      </c>
      <c r="GT612" s="2">
        <v>0</v>
      </c>
      <c r="GU612" s="2" t="s">
        <v>3</v>
      </c>
      <c r="GV612" s="2">
        <f t="shared" ref="GV612:GV643" si="440">ROUND((GT612),6)</f>
        <v>0</v>
      </c>
      <c r="GW612" s="2">
        <v>1</v>
      </c>
      <c r="GX612" s="2">
        <f t="shared" ref="GX612:GX643" si="441">ROUND(HC612*I612,2)</f>
        <v>0</v>
      </c>
      <c r="GY612" s="2"/>
      <c r="GZ612" s="2"/>
      <c r="HA612" s="2">
        <v>0</v>
      </c>
      <c r="HB612" s="2">
        <v>0</v>
      </c>
      <c r="HC612" s="2">
        <f t="shared" ref="HC612:HC643" si="442">GV612*GW612</f>
        <v>0</v>
      </c>
      <c r="HD612" s="2"/>
      <c r="HE612" s="2" t="s">
        <v>3</v>
      </c>
      <c r="HF612" s="2" t="s">
        <v>3</v>
      </c>
      <c r="HG612" s="2"/>
      <c r="HH612" s="2"/>
      <c r="HI612" s="2"/>
      <c r="HJ612" s="2"/>
      <c r="HK612" s="2"/>
      <c r="HL612" s="2"/>
      <c r="HM612" s="2" t="s">
        <v>3</v>
      </c>
      <c r="HN612" s="2" t="s">
        <v>3</v>
      </c>
      <c r="HO612" s="2" t="s">
        <v>3</v>
      </c>
      <c r="HP612" s="2" t="s">
        <v>3</v>
      </c>
      <c r="HQ612" s="2" t="s">
        <v>3</v>
      </c>
      <c r="HR612" s="2"/>
      <c r="HS612" s="2">
        <v>0</v>
      </c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>
        <v>0</v>
      </c>
      <c r="IL612" s="2"/>
      <c r="IM612" s="2"/>
      <c r="IN612" s="2"/>
      <c r="IO612" s="2"/>
      <c r="IP612" s="2"/>
      <c r="IQ612" s="2"/>
      <c r="IR612" s="2"/>
      <c r="IS612" s="2"/>
      <c r="IT612" s="2"/>
      <c r="IU612" s="2"/>
    </row>
    <row r="613" spans="1:255" x14ac:dyDescent="0.2">
      <c r="A613">
        <v>17</v>
      </c>
      <c r="B613">
        <v>1</v>
      </c>
      <c r="C613">
        <f>ROW(SmtRes!A434)</f>
        <v>434</v>
      </c>
      <c r="D613">
        <f>ROW(EtalonRes!A438)</f>
        <v>438</v>
      </c>
      <c r="E613" t="s">
        <v>296</v>
      </c>
      <c r="F613" t="s">
        <v>297</v>
      </c>
      <c r="G613" t="s">
        <v>298</v>
      </c>
      <c r="H613" t="s">
        <v>299</v>
      </c>
      <c r="I613">
        <f>ROUND(ROUND(36,4),9)</f>
        <v>36</v>
      </c>
      <c r="J613">
        <v>0</v>
      </c>
      <c r="K613">
        <f>ROUND(ROUND(36,4),9)</f>
        <v>36</v>
      </c>
      <c r="O613">
        <f t="shared" si="411"/>
        <v>29188.3</v>
      </c>
      <c r="P613">
        <f t="shared" si="412"/>
        <v>3314.42</v>
      </c>
      <c r="Q613">
        <f>(ROUND((ROUND(((((ET613*1.25)*1.1))*AV613*I613),2)*BB613),2)+ROUND((ROUND(((AE613-(((EU613*1.25)*1.1)))*AV613*I613),2)*BS613),2))</f>
        <v>2146.2399999999998</v>
      </c>
      <c r="R613">
        <f t="shared" si="413"/>
        <v>1103.6500000000001</v>
      </c>
      <c r="S613">
        <f t="shared" si="414"/>
        <v>23727.64</v>
      </c>
      <c r="T613">
        <f t="shared" si="415"/>
        <v>0</v>
      </c>
      <c r="U613">
        <f t="shared" si="416"/>
        <v>35.471561399999999</v>
      </c>
      <c r="V613">
        <f t="shared" si="417"/>
        <v>0</v>
      </c>
      <c r="W613">
        <f t="shared" si="418"/>
        <v>0</v>
      </c>
      <c r="X613">
        <f t="shared" si="419"/>
        <v>27066.11</v>
      </c>
      <c r="Y613">
        <f t="shared" si="420"/>
        <v>15147.09</v>
      </c>
      <c r="AA613">
        <v>59209200</v>
      </c>
      <c r="AB613">
        <f t="shared" si="421"/>
        <v>31.126950000000001</v>
      </c>
      <c r="AC613">
        <f t="shared" si="422"/>
        <v>16.47</v>
      </c>
      <c r="AD613">
        <f>ROUND((((((ET613*1.25)*1.1))-(((EU613*1.25)*1.1)))+AE613),6)</f>
        <v>3.4237500000000001</v>
      </c>
      <c r="AE613">
        <f>ROUND((((EU613*1.25)*1.1)),6)</f>
        <v>0.52249999999999996</v>
      </c>
      <c r="AF613">
        <f>ROUND((((EV613*1.15)*1.1)),6)</f>
        <v>11.2332</v>
      </c>
      <c r="AG613">
        <f t="shared" si="423"/>
        <v>0</v>
      </c>
      <c r="AH613">
        <f>(((EW613*1.15)*1.1))</f>
        <v>0.92344999999999999</v>
      </c>
      <c r="AI613">
        <f>(((EX613*1.25)*1.1))</f>
        <v>0</v>
      </c>
      <c r="AJ613">
        <f t="shared" si="424"/>
        <v>0</v>
      </c>
      <c r="AK613">
        <v>27.84</v>
      </c>
      <c r="AL613">
        <v>16.47</v>
      </c>
      <c r="AM613">
        <v>2.4900000000000002</v>
      </c>
      <c r="AN613">
        <v>0.38</v>
      </c>
      <c r="AO613">
        <v>8.8800000000000008</v>
      </c>
      <c r="AP613">
        <v>0</v>
      </c>
      <c r="AQ613">
        <v>0.73</v>
      </c>
      <c r="AR613">
        <v>0</v>
      </c>
      <c r="AS613">
        <v>0</v>
      </c>
      <c r="AT613">
        <v>109</v>
      </c>
      <c r="AU613">
        <v>61</v>
      </c>
      <c r="AV613">
        <v>1.0669999999999999</v>
      </c>
      <c r="AW613">
        <v>1</v>
      </c>
      <c r="AZ613">
        <v>1</v>
      </c>
      <c r="BA613">
        <v>54.99</v>
      </c>
      <c r="BB613">
        <v>16.32</v>
      </c>
      <c r="BC613">
        <v>5.59</v>
      </c>
      <c r="BD613" t="s">
        <v>3</v>
      </c>
      <c r="BE613" t="s">
        <v>3</v>
      </c>
      <c r="BF613" t="s">
        <v>3</v>
      </c>
      <c r="BG613" t="s">
        <v>3</v>
      </c>
      <c r="BH613">
        <v>0</v>
      </c>
      <c r="BI613">
        <v>1</v>
      </c>
      <c r="BJ613" t="s">
        <v>300</v>
      </c>
      <c r="BM613">
        <v>22</v>
      </c>
      <c r="BN613">
        <v>58807811</v>
      </c>
      <c r="BO613" t="s">
        <v>297</v>
      </c>
      <c r="BP613">
        <v>1</v>
      </c>
      <c r="BQ613">
        <v>30</v>
      </c>
      <c r="BR613">
        <v>0</v>
      </c>
      <c r="BS613">
        <v>54.99</v>
      </c>
      <c r="BT613">
        <v>1</v>
      </c>
      <c r="BU613">
        <v>1</v>
      </c>
      <c r="BV613">
        <v>1</v>
      </c>
      <c r="BW613">
        <v>1</v>
      </c>
      <c r="BX613">
        <v>1</v>
      </c>
      <c r="BY613" t="s">
        <v>3</v>
      </c>
      <c r="BZ613">
        <v>109</v>
      </c>
      <c r="CA613">
        <v>61</v>
      </c>
      <c r="CB613" t="s">
        <v>3</v>
      </c>
      <c r="CE613">
        <v>30</v>
      </c>
      <c r="CF613">
        <v>0</v>
      </c>
      <c r="CG613">
        <v>0</v>
      </c>
      <c r="CM613">
        <v>0</v>
      </c>
      <c r="CN613" t="s">
        <v>865</v>
      </c>
      <c r="CO613">
        <v>0</v>
      </c>
      <c r="CP613">
        <f t="shared" si="425"/>
        <v>29188.3</v>
      </c>
      <c r="CQ613">
        <f t="shared" si="426"/>
        <v>92.07</v>
      </c>
      <c r="CR613">
        <f>(ROUND((ROUND(((((ET613*1.25)*1.1))*AV613*1),2)*BB613),2)+ROUND((ROUND(((AE613-(((EU613*1.25)*1.1)))*AV613*1),2)*BS613),2))</f>
        <v>59.57</v>
      </c>
      <c r="CS613">
        <f t="shared" si="427"/>
        <v>30.79</v>
      </c>
      <c r="CT613">
        <f t="shared" si="428"/>
        <v>659.33</v>
      </c>
      <c r="CU613">
        <f t="shared" si="429"/>
        <v>0</v>
      </c>
      <c r="CV613">
        <f t="shared" si="430"/>
        <v>0.98532114999999998</v>
      </c>
      <c r="CW613">
        <f t="shared" si="431"/>
        <v>0</v>
      </c>
      <c r="CX613">
        <f t="shared" si="432"/>
        <v>0</v>
      </c>
      <c r="CY613">
        <f t="shared" si="433"/>
        <v>27066.106099999997</v>
      </c>
      <c r="CZ613">
        <f t="shared" si="434"/>
        <v>15147.0869</v>
      </c>
      <c r="DB613">
        <v>103</v>
      </c>
      <c r="DC613" t="s">
        <v>3</v>
      </c>
      <c r="DD613" t="s">
        <v>3</v>
      </c>
      <c r="DE613" t="s">
        <v>27</v>
      </c>
      <c r="DF613" t="s">
        <v>27</v>
      </c>
      <c r="DG613" t="s">
        <v>28</v>
      </c>
      <c r="DH613" t="s">
        <v>3</v>
      </c>
      <c r="DI613" t="s">
        <v>28</v>
      </c>
      <c r="DJ613" t="s">
        <v>27</v>
      </c>
      <c r="DK613" t="s">
        <v>3</v>
      </c>
      <c r="DL613" t="s">
        <v>3</v>
      </c>
      <c r="DM613" t="s">
        <v>3</v>
      </c>
      <c r="DN613">
        <v>0</v>
      </c>
      <c r="DO613">
        <v>0</v>
      </c>
      <c r="DP613">
        <v>1</v>
      </c>
      <c r="DQ613">
        <v>1</v>
      </c>
      <c r="DU613">
        <v>1013</v>
      </c>
      <c r="DV613" t="s">
        <v>299</v>
      </c>
      <c r="DW613" t="s">
        <v>299</v>
      </c>
      <c r="DX613">
        <v>1</v>
      </c>
      <c r="DZ613" t="s">
        <v>3</v>
      </c>
      <c r="EA613" t="s">
        <v>3</v>
      </c>
      <c r="EB613" t="s">
        <v>3</v>
      </c>
      <c r="EC613" t="s">
        <v>3</v>
      </c>
      <c r="EE613">
        <v>58807898</v>
      </c>
      <c r="EF613">
        <v>30</v>
      </c>
      <c r="EG613" t="s">
        <v>29</v>
      </c>
      <c r="EH613">
        <v>0</v>
      </c>
      <c r="EI613" t="s">
        <v>3</v>
      </c>
      <c r="EJ613">
        <v>1</v>
      </c>
      <c r="EK613">
        <v>22</v>
      </c>
      <c r="EL613" t="s">
        <v>185</v>
      </c>
      <c r="EM613" t="s">
        <v>186</v>
      </c>
      <c r="EO613" t="s">
        <v>32</v>
      </c>
      <c r="EQ613">
        <v>0</v>
      </c>
      <c r="ER613">
        <v>27.84</v>
      </c>
      <c r="ES613">
        <v>16.47</v>
      </c>
      <c r="ET613">
        <v>2.4900000000000002</v>
      </c>
      <c r="EU613">
        <v>0.38</v>
      </c>
      <c r="EV613">
        <v>8.8800000000000008</v>
      </c>
      <c r="EW613">
        <v>0.73</v>
      </c>
      <c r="EX613">
        <v>0</v>
      </c>
      <c r="EY613">
        <v>0</v>
      </c>
      <c r="FQ613">
        <v>0</v>
      </c>
      <c r="FR613">
        <v>0</v>
      </c>
      <c r="FS613">
        <v>0</v>
      </c>
      <c r="FX613">
        <v>109</v>
      </c>
      <c r="FY613">
        <v>61</v>
      </c>
      <c r="GA613" t="s">
        <v>3</v>
      </c>
      <c r="GD613">
        <v>1</v>
      </c>
      <c r="GF613">
        <v>-17518269</v>
      </c>
      <c r="GG613">
        <v>2</v>
      </c>
      <c r="GH613">
        <v>1</v>
      </c>
      <c r="GI613">
        <v>2</v>
      </c>
      <c r="GJ613">
        <v>0</v>
      </c>
      <c r="GK613">
        <v>0</v>
      </c>
      <c r="GL613">
        <f t="shared" si="435"/>
        <v>0</v>
      </c>
      <c r="GM613">
        <f t="shared" si="436"/>
        <v>71401.5</v>
      </c>
      <c r="GN613">
        <f t="shared" si="437"/>
        <v>71401.5</v>
      </c>
      <c r="GO613">
        <f t="shared" si="438"/>
        <v>0</v>
      </c>
      <c r="GP613">
        <f t="shared" si="439"/>
        <v>0</v>
      </c>
      <c r="GR613">
        <v>0</v>
      </c>
      <c r="GS613">
        <v>3</v>
      </c>
      <c r="GT613">
        <v>0</v>
      </c>
      <c r="GU613" t="s">
        <v>3</v>
      </c>
      <c r="GV613">
        <f t="shared" si="440"/>
        <v>0</v>
      </c>
      <c r="GW613">
        <v>1</v>
      </c>
      <c r="GX613">
        <f t="shared" si="441"/>
        <v>0</v>
      </c>
      <c r="HA613">
        <v>0</v>
      </c>
      <c r="HB613">
        <v>0</v>
      </c>
      <c r="HC613">
        <f t="shared" si="442"/>
        <v>0</v>
      </c>
      <c r="HE613" t="s">
        <v>3</v>
      </c>
      <c r="HF613" t="s">
        <v>3</v>
      </c>
      <c r="HM613" t="s">
        <v>3</v>
      </c>
      <c r="HN613" t="s">
        <v>3</v>
      </c>
      <c r="HO613" t="s">
        <v>3</v>
      </c>
      <c r="HP613" t="s">
        <v>3</v>
      </c>
      <c r="HQ613" t="s">
        <v>3</v>
      </c>
      <c r="HS613">
        <v>0</v>
      </c>
      <c r="IK613">
        <v>0</v>
      </c>
    </row>
    <row r="614" spans="1:255" x14ac:dyDescent="0.2">
      <c r="A614" s="2">
        <v>18</v>
      </c>
      <c r="B614" s="2">
        <v>1</v>
      </c>
      <c r="C614" s="2">
        <v>427</v>
      </c>
      <c r="D614" s="2"/>
      <c r="E614" s="2" t="s">
        <v>301</v>
      </c>
      <c r="F614" s="2" t="s">
        <v>302</v>
      </c>
      <c r="G614" s="2" t="s">
        <v>303</v>
      </c>
      <c r="H614" s="2" t="s">
        <v>304</v>
      </c>
      <c r="I614" s="2">
        <f>I612*J614</f>
        <v>36</v>
      </c>
      <c r="J614" s="2">
        <v>1</v>
      </c>
      <c r="K614" s="2">
        <v>1</v>
      </c>
      <c r="L614" s="2"/>
      <c r="M614" s="2"/>
      <c r="N614" s="2"/>
      <c r="O614" s="2">
        <f t="shared" si="411"/>
        <v>84608.639999999999</v>
      </c>
      <c r="P614" s="2">
        <f t="shared" si="412"/>
        <v>84608.639999999999</v>
      </c>
      <c r="Q614" s="2">
        <f t="shared" ref="Q614:Q619" si="443">(ROUND((ROUND(((ET614)*AV614*I614),2)*BB614),2)+ROUND((ROUND(((AE614-(EU614))*AV614*I614),2)*BS614),2))</f>
        <v>0</v>
      </c>
      <c r="R614" s="2">
        <f t="shared" si="413"/>
        <v>0</v>
      </c>
      <c r="S614" s="2">
        <f t="shared" si="414"/>
        <v>0</v>
      </c>
      <c r="T614" s="2">
        <f t="shared" si="415"/>
        <v>0</v>
      </c>
      <c r="U614" s="2">
        <f t="shared" si="416"/>
        <v>0</v>
      </c>
      <c r="V614" s="2">
        <f t="shared" si="417"/>
        <v>0</v>
      </c>
      <c r="W614" s="2">
        <f t="shared" si="418"/>
        <v>0</v>
      </c>
      <c r="X614" s="2">
        <f t="shared" si="419"/>
        <v>0</v>
      </c>
      <c r="Y614" s="2">
        <f t="shared" si="420"/>
        <v>0</v>
      </c>
      <c r="Z614" s="2"/>
      <c r="AA614" s="2">
        <v>59209203</v>
      </c>
      <c r="AB614" s="2">
        <f t="shared" si="421"/>
        <v>2350.2399999999998</v>
      </c>
      <c r="AC614" s="2">
        <f t="shared" si="422"/>
        <v>2350.2399999999998</v>
      </c>
      <c r="AD614" s="2">
        <f t="shared" ref="AD614:AD619" si="444">ROUND((((ET614)-(EU614))+AE614),6)</f>
        <v>0</v>
      </c>
      <c r="AE614" s="2">
        <f t="shared" ref="AE614:AF619" si="445">ROUND((EU614),6)</f>
        <v>0</v>
      </c>
      <c r="AF614" s="2">
        <f t="shared" si="445"/>
        <v>0</v>
      </c>
      <c r="AG614" s="2">
        <f t="shared" si="423"/>
        <v>0</v>
      </c>
      <c r="AH614" s="2">
        <f t="shared" ref="AH614:AI619" si="446">(EW614)</f>
        <v>0</v>
      </c>
      <c r="AI614" s="2">
        <f t="shared" si="446"/>
        <v>0</v>
      </c>
      <c r="AJ614" s="2">
        <f t="shared" si="424"/>
        <v>0</v>
      </c>
      <c r="AK614" s="2">
        <v>2350.2399999999998</v>
      </c>
      <c r="AL614" s="2">
        <v>2350.2399999999998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109</v>
      </c>
      <c r="AU614" s="2">
        <v>61</v>
      </c>
      <c r="AV614" s="2">
        <v>1</v>
      </c>
      <c r="AW614" s="2">
        <v>1</v>
      </c>
      <c r="AX614" s="2"/>
      <c r="AY614" s="2"/>
      <c r="AZ614" s="2">
        <v>1</v>
      </c>
      <c r="BA614" s="2">
        <v>1</v>
      </c>
      <c r="BB614" s="2">
        <v>1</v>
      </c>
      <c r="BC614" s="2">
        <v>1</v>
      </c>
      <c r="BD614" s="2" t="s">
        <v>3</v>
      </c>
      <c r="BE614" s="2" t="s">
        <v>3</v>
      </c>
      <c r="BF614" s="2" t="s">
        <v>3</v>
      </c>
      <c r="BG614" s="2" t="s">
        <v>3</v>
      </c>
      <c r="BH614" s="2">
        <v>3</v>
      </c>
      <c r="BI614" s="2">
        <v>1</v>
      </c>
      <c r="BJ614" s="2" t="s">
        <v>305</v>
      </c>
      <c r="BK614" s="2"/>
      <c r="BL614" s="2"/>
      <c r="BM614" s="2">
        <v>22</v>
      </c>
      <c r="BN614" s="2">
        <v>58807811</v>
      </c>
      <c r="BO614" s="2" t="s">
        <v>3</v>
      </c>
      <c r="BP614" s="2">
        <v>0</v>
      </c>
      <c r="BQ614" s="2">
        <v>30</v>
      </c>
      <c r="BR614" s="2">
        <v>0</v>
      </c>
      <c r="BS614" s="2">
        <v>1</v>
      </c>
      <c r="BT614" s="2">
        <v>1</v>
      </c>
      <c r="BU614" s="2">
        <v>1</v>
      </c>
      <c r="BV614" s="2">
        <v>1</v>
      </c>
      <c r="BW614" s="2">
        <v>1</v>
      </c>
      <c r="BX614" s="2">
        <v>1</v>
      </c>
      <c r="BY614" s="2" t="s">
        <v>3</v>
      </c>
      <c r="BZ614" s="2">
        <v>109</v>
      </c>
      <c r="CA614" s="2">
        <v>61</v>
      </c>
      <c r="CB614" s="2" t="s">
        <v>3</v>
      </c>
      <c r="CC614" s="2"/>
      <c r="CD614" s="2"/>
      <c r="CE614" s="2">
        <v>30</v>
      </c>
      <c r="CF614" s="2">
        <v>0</v>
      </c>
      <c r="CG614" s="2">
        <v>0</v>
      </c>
      <c r="CH614" s="2"/>
      <c r="CI614" s="2"/>
      <c r="CJ614" s="2"/>
      <c r="CK614" s="2"/>
      <c r="CL614" s="2"/>
      <c r="CM614" s="2">
        <v>0</v>
      </c>
      <c r="CN614" s="2" t="s">
        <v>3</v>
      </c>
      <c r="CO614" s="2">
        <v>0</v>
      </c>
      <c r="CP614" s="2">
        <f t="shared" si="425"/>
        <v>84608.639999999999</v>
      </c>
      <c r="CQ614" s="2">
        <f t="shared" si="426"/>
        <v>2350.2399999999998</v>
      </c>
      <c r="CR614" s="2">
        <f t="shared" ref="CR614:CR619" si="447">(ROUND((ROUND(((ET614)*AV614*1),2)*BB614),2)+ROUND((ROUND(((AE614-(EU614))*AV614*1),2)*BS614),2))</f>
        <v>0</v>
      </c>
      <c r="CS614" s="2">
        <f t="shared" si="427"/>
        <v>0</v>
      </c>
      <c r="CT614" s="2">
        <f t="shared" si="428"/>
        <v>0</v>
      </c>
      <c r="CU614" s="2">
        <f t="shared" si="429"/>
        <v>0</v>
      </c>
      <c r="CV614" s="2">
        <f t="shared" si="430"/>
        <v>0</v>
      </c>
      <c r="CW614" s="2">
        <f t="shared" si="431"/>
        <v>0</v>
      </c>
      <c r="CX614" s="2">
        <f t="shared" si="432"/>
        <v>0</v>
      </c>
      <c r="CY614" s="2">
        <f t="shared" si="433"/>
        <v>0</v>
      </c>
      <c r="CZ614" s="2">
        <f t="shared" si="434"/>
        <v>0</v>
      </c>
      <c r="DA614" s="2"/>
      <c r="DB614" s="2"/>
      <c r="DC614" s="2" t="s">
        <v>3</v>
      </c>
      <c r="DD614" s="2" t="s">
        <v>3</v>
      </c>
      <c r="DE614" s="2" t="s">
        <v>3</v>
      </c>
      <c r="DF614" s="2" t="s">
        <v>3</v>
      </c>
      <c r="DG614" s="2" t="s">
        <v>3</v>
      </c>
      <c r="DH614" s="2" t="s">
        <v>3</v>
      </c>
      <c r="DI614" s="2" t="s">
        <v>3</v>
      </c>
      <c r="DJ614" s="2" t="s">
        <v>3</v>
      </c>
      <c r="DK614" s="2" t="s">
        <v>3</v>
      </c>
      <c r="DL614" s="2" t="s">
        <v>3</v>
      </c>
      <c r="DM614" s="2" t="s">
        <v>3</v>
      </c>
      <c r="DN614" s="2">
        <v>0</v>
      </c>
      <c r="DO614" s="2">
        <v>0</v>
      </c>
      <c r="DP614" s="2">
        <v>1</v>
      </c>
      <c r="DQ614" s="2">
        <v>1</v>
      </c>
      <c r="DR614" s="2"/>
      <c r="DS614" s="2"/>
      <c r="DT614" s="2"/>
      <c r="DU614" s="2">
        <v>1013</v>
      </c>
      <c r="DV614" s="2" t="s">
        <v>304</v>
      </c>
      <c r="DW614" s="2" t="s">
        <v>304</v>
      </c>
      <c r="DX614" s="2">
        <v>1</v>
      </c>
      <c r="DY614" s="2"/>
      <c r="DZ614" s="2" t="s">
        <v>3</v>
      </c>
      <c r="EA614" s="2" t="s">
        <v>3</v>
      </c>
      <c r="EB614" s="2" t="s">
        <v>3</v>
      </c>
      <c r="EC614" s="2" t="s">
        <v>3</v>
      </c>
      <c r="ED614" s="2"/>
      <c r="EE614" s="2">
        <v>58807898</v>
      </c>
      <c r="EF614" s="2">
        <v>30</v>
      </c>
      <c r="EG614" s="2" t="s">
        <v>29</v>
      </c>
      <c r="EH614" s="2">
        <v>0</v>
      </c>
      <c r="EI614" s="2" t="s">
        <v>3</v>
      </c>
      <c r="EJ614" s="2">
        <v>1</v>
      </c>
      <c r="EK614" s="2">
        <v>22</v>
      </c>
      <c r="EL614" s="2" t="s">
        <v>185</v>
      </c>
      <c r="EM614" s="2" t="s">
        <v>186</v>
      </c>
      <c r="EN614" s="2"/>
      <c r="EO614" s="2" t="s">
        <v>3</v>
      </c>
      <c r="EP614" s="2"/>
      <c r="EQ614" s="2">
        <v>0</v>
      </c>
      <c r="ER614" s="2">
        <v>2350.2399999999998</v>
      </c>
      <c r="ES614" s="2">
        <v>2350.2399999999998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>
        <v>0</v>
      </c>
      <c r="FR614" s="2">
        <v>0</v>
      </c>
      <c r="FS614" s="2">
        <v>0</v>
      </c>
      <c r="FT614" s="2"/>
      <c r="FU614" s="2"/>
      <c r="FV614" s="2"/>
      <c r="FW614" s="2"/>
      <c r="FX614" s="2">
        <v>109</v>
      </c>
      <c r="FY614" s="2">
        <v>61</v>
      </c>
      <c r="FZ614" s="2"/>
      <c r="GA614" s="2" t="s">
        <v>3</v>
      </c>
      <c r="GB614" s="2"/>
      <c r="GC614" s="2"/>
      <c r="GD614" s="2">
        <v>1</v>
      </c>
      <c r="GE614" s="2"/>
      <c r="GF614" s="2">
        <v>-1195054802</v>
      </c>
      <c r="GG614" s="2">
        <v>2</v>
      </c>
      <c r="GH614" s="2">
        <v>1</v>
      </c>
      <c r="GI614" s="2">
        <v>-2</v>
      </c>
      <c r="GJ614" s="2">
        <v>0</v>
      </c>
      <c r="GK614" s="2">
        <v>0</v>
      </c>
      <c r="GL614" s="2">
        <f t="shared" si="435"/>
        <v>0</v>
      </c>
      <c r="GM614" s="2">
        <f t="shared" si="436"/>
        <v>84608.639999999999</v>
      </c>
      <c r="GN614" s="2">
        <f t="shared" si="437"/>
        <v>84608.639999999999</v>
      </c>
      <c r="GO614" s="2">
        <f t="shared" si="438"/>
        <v>0</v>
      </c>
      <c r="GP614" s="2">
        <f t="shared" si="439"/>
        <v>0</v>
      </c>
      <c r="GQ614" s="2"/>
      <c r="GR614" s="2">
        <v>0</v>
      </c>
      <c r="GS614" s="2">
        <v>3</v>
      </c>
      <c r="GT614" s="2">
        <v>0</v>
      </c>
      <c r="GU614" s="2" t="s">
        <v>3</v>
      </c>
      <c r="GV614" s="2">
        <f t="shared" si="440"/>
        <v>0</v>
      </c>
      <c r="GW614" s="2">
        <v>1</v>
      </c>
      <c r="GX614" s="2">
        <f t="shared" si="441"/>
        <v>0</v>
      </c>
      <c r="GY614" s="2"/>
      <c r="GZ614" s="2"/>
      <c r="HA614" s="2">
        <v>0</v>
      </c>
      <c r="HB614" s="2">
        <v>0</v>
      </c>
      <c r="HC614" s="2">
        <f t="shared" si="442"/>
        <v>0</v>
      </c>
      <c r="HD614" s="2"/>
      <c r="HE614" s="2" t="s">
        <v>3</v>
      </c>
      <c r="HF614" s="2" t="s">
        <v>3</v>
      </c>
      <c r="HG614" s="2"/>
      <c r="HH614" s="2"/>
      <c r="HI614" s="2"/>
      <c r="HJ614" s="2"/>
      <c r="HK614" s="2"/>
      <c r="HL614" s="2"/>
      <c r="HM614" s="2" t="s">
        <v>3</v>
      </c>
      <c r="HN614" s="2" t="s">
        <v>3</v>
      </c>
      <c r="HO614" s="2" t="s">
        <v>3</v>
      </c>
      <c r="HP614" s="2" t="s">
        <v>3</v>
      </c>
      <c r="HQ614" s="2" t="s">
        <v>3</v>
      </c>
      <c r="HR614" s="2"/>
      <c r="HS614" s="2">
        <v>0</v>
      </c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>
        <v>0</v>
      </c>
      <c r="IL614" s="2"/>
      <c r="IM614" s="2"/>
      <c r="IN614" s="2"/>
      <c r="IO614" s="2"/>
      <c r="IP614" s="2"/>
      <c r="IQ614" s="2"/>
      <c r="IR614" s="2"/>
      <c r="IS614" s="2"/>
      <c r="IT614" s="2"/>
      <c r="IU614" s="2"/>
    </row>
    <row r="615" spans="1:255" x14ac:dyDescent="0.2">
      <c r="A615">
        <v>18</v>
      </c>
      <c r="B615">
        <v>1</v>
      </c>
      <c r="C615">
        <v>433</v>
      </c>
      <c r="E615" t="s">
        <v>301</v>
      </c>
      <c r="F615" t="s">
        <v>302</v>
      </c>
      <c r="G615" t="s">
        <v>303</v>
      </c>
      <c r="H615" t="s">
        <v>304</v>
      </c>
      <c r="I615">
        <f>I613*J615</f>
        <v>36</v>
      </c>
      <c r="J615">
        <v>1</v>
      </c>
      <c r="K615">
        <v>1</v>
      </c>
      <c r="O615">
        <f t="shared" si="411"/>
        <v>681945.64</v>
      </c>
      <c r="P615">
        <f t="shared" si="412"/>
        <v>681945.64</v>
      </c>
      <c r="Q615">
        <f t="shared" si="443"/>
        <v>0</v>
      </c>
      <c r="R615">
        <f t="shared" si="413"/>
        <v>0</v>
      </c>
      <c r="S615">
        <f t="shared" si="414"/>
        <v>0</v>
      </c>
      <c r="T615">
        <f t="shared" si="415"/>
        <v>0</v>
      </c>
      <c r="U615">
        <f t="shared" si="416"/>
        <v>0</v>
      </c>
      <c r="V615">
        <f t="shared" si="417"/>
        <v>0</v>
      </c>
      <c r="W615">
        <f t="shared" si="418"/>
        <v>0</v>
      </c>
      <c r="X615">
        <f t="shared" si="419"/>
        <v>0</v>
      </c>
      <c r="Y615">
        <f t="shared" si="420"/>
        <v>0</v>
      </c>
      <c r="AA615">
        <v>59209200</v>
      </c>
      <c r="AB615">
        <f t="shared" si="421"/>
        <v>2350.2399999999998</v>
      </c>
      <c r="AC615">
        <f t="shared" si="422"/>
        <v>2350.2399999999998</v>
      </c>
      <c r="AD615">
        <f t="shared" si="444"/>
        <v>0</v>
      </c>
      <c r="AE615">
        <f t="shared" si="445"/>
        <v>0</v>
      </c>
      <c r="AF615">
        <f t="shared" si="445"/>
        <v>0</v>
      </c>
      <c r="AG615">
        <f t="shared" si="423"/>
        <v>0</v>
      </c>
      <c r="AH615">
        <f t="shared" si="446"/>
        <v>0</v>
      </c>
      <c r="AI615">
        <f t="shared" si="446"/>
        <v>0</v>
      </c>
      <c r="AJ615">
        <f t="shared" si="424"/>
        <v>0</v>
      </c>
      <c r="AK615">
        <v>2350.2399999999998</v>
      </c>
      <c r="AL615">
        <v>2350.2399999999998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109</v>
      </c>
      <c r="AU615">
        <v>61</v>
      </c>
      <c r="AV615">
        <v>1</v>
      </c>
      <c r="AW615">
        <v>1</v>
      </c>
      <c r="AZ615">
        <v>1</v>
      </c>
      <c r="BA615">
        <v>1</v>
      </c>
      <c r="BB615">
        <v>1</v>
      </c>
      <c r="BC615">
        <v>8.06</v>
      </c>
      <c r="BD615" t="s">
        <v>3</v>
      </c>
      <c r="BE615" t="s">
        <v>3</v>
      </c>
      <c r="BF615" t="s">
        <v>3</v>
      </c>
      <c r="BG615" t="s">
        <v>3</v>
      </c>
      <c r="BH615">
        <v>3</v>
      </c>
      <c r="BI615">
        <v>1</v>
      </c>
      <c r="BJ615" t="s">
        <v>305</v>
      </c>
      <c r="BM615">
        <v>22</v>
      </c>
      <c r="BN615">
        <v>58807811</v>
      </c>
      <c r="BO615" t="s">
        <v>302</v>
      </c>
      <c r="BP615">
        <v>1</v>
      </c>
      <c r="BQ615">
        <v>30</v>
      </c>
      <c r="BR615">
        <v>0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 t="s">
        <v>3</v>
      </c>
      <c r="BZ615">
        <v>109</v>
      </c>
      <c r="CA615">
        <v>61</v>
      </c>
      <c r="CB615" t="s">
        <v>3</v>
      </c>
      <c r="CE615">
        <v>30</v>
      </c>
      <c r="CF615">
        <v>0</v>
      </c>
      <c r="CG615">
        <v>0</v>
      </c>
      <c r="CM615">
        <v>0</v>
      </c>
      <c r="CN615" t="s">
        <v>3</v>
      </c>
      <c r="CO615">
        <v>0</v>
      </c>
      <c r="CP615">
        <f t="shared" si="425"/>
        <v>681945.64</v>
      </c>
      <c r="CQ615">
        <f t="shared" si="426"/>
        <v>18942.93</v>
      </c>
      <c r="CR615">
        <f t="shared" si="447"/>
        <v>0</v>
      </c>
      <c r="CS615">
        <f t="shared" si="427"/>
        <v>0</v>
      </c>
      <c r="CT615">
        <f t="shared" si="428"/>
        <v>0</v>
      </c>
      <c r="CU615">
        <f t="shared" si="429"/>
        <v>0</v>
      </c>
      <c r="CV615">
        <f t="shared" si="430"/>
        <v>0</v>
      </c>
      <c r="CW615">
        <f t="shared" si="431"/>
        <v>0</v>
      </c>
      <c r="CX615">
        <f t="shared" si="432"/>
        <v>0</v>
      </c>
      <c r="CY615">
        <f t="shared" si="433"/>
        <v>0</v>
      </c>
      <c r="CZ615">
        <f t="shared" si="434"/>
        <v>0</v>
      </c>
      <c r="DC615" t="s">
        <v>3</v>
      </c>
      <c r="DD615" t="s">
        <v>3</v>
      </c>
      <c r="DE615" t="s">
        <v>3</v>
      </c>
      <c r="DF615" t="s">
        <v>3</v>
      </c>
      <c r="DG615" t="s">
        <v>3</v>
      </c>
      <c r="DH615" t="s">
        <v>3</v>
      </c>
      <c r="DI615" t="s">
        <v>3</v>
      </c>
      <c r="DJ615" t="s">
        <v>3</v>
      </c>
      <c r="DK615" t="s">
        <v>3</v>
      </c>
      <c r="DL615" t="s">
        <v>3</v>
      </c>
      <c r="DM615" t="s">
        <v>3</v>
      </c>
      <c r="DN615">
        <v>0</v>
      </c>
      <c r="DO615">
        <v>0</v>
      </c>
      <c r="DP615">
        <v>1</v>
      </c>
      <c r="DQ615">
        <v>1</v>
      </c>
      <c r="DU615">
        <v>1013</v>
      </c>
      <c r="DV615" t="s">
        <v>304</v>
      </c>
      <c r="DW615" t="s">
        <v>304</v>
      </c>
      <c r="DX615">
        <v>1</v>
      </c>
      <c r="DZ615" t="s">
        <v>3</v>
      </c>
      <c r="EA615" t="s">
        <v>3</v>
      </c>
      <c r="EB615" t="s">
        <v>3</v>
      </c>
      <c r="EC615" t="s">
        <v>3</v>
      </c>
      <c r="EE615">
        <v>58807898</v>
      </c>
      <c r="EF615">
        <v>30</v>
      </c>
      <c r="EG615" t="s">
        <v>29</v>
      </c>
      <c r="EH615">
        <v>0</v>
      </c>
      <c r="EI615" t="s">
        <v>3</v>
      </c>
      <c r="EJ615">
        <v>1</v>
      </c>
      <c r="EK615">
        <v>22</v>
      </c>
      <c r="EL615" t="s">
        <v>185</v>
      </c>
      <c r="EM615" t="s">
        <v>186</v>
      </c>
      <c r="EO615" t="s">
        <v>3</v>
      </c>
      <c r="EQ615">
        <v>0</v>
      </c>
      <c r="ER615">
        <v>2350.2399999999998</v>
      </c>
      <c r="ES615">
        <v>2350.2399999999998</v>
      </c>
      <c r="ET615">
        <v>0</v>
      </c>
      <c r="EU615">
        <v>0</v>
      </c>
      <c r="EV615">
        <v>0</v>
      </c>
      <c r="EW615">
        <v>0</v>
      </c>
      <c r="EX615">
        <v>0</v>
      </c>
      <c r="FQ615">
        <v>0</v>
      </c>
      <c r="FR615">
        <v>0</v>
      </c>
      <c r="FS615">
        <v>0</v>
      </c>
      <c r="FX615">
        <v>109</v>
      </c>
      <c r="FY615">
        <v>61</v>
      </c>
      <c r="GA615" t="s">
        <v>3</v>
      </c>
      <c r="GD615">
        <v>1</v>
      </c>
      <c r="GF615">
        <v>-1195054802</v>
      </c>
      <c r="GG615">
        <v>2</v>
      </c>
      <c r="GH615">
        <v>1</v>
      </c>
      <c r="GI615">
        <v>2</v>
      </c>
      <c r="GJ615">
        <v>0</v>
      </c>
      <c r="GK615">
        <v>0</v>
      </c>
      <c r="GL615">
        <f t="shared" si="435"/>
        <v>0</v>
      </c>
      <c r="GM615">
        <f t="shared" si="436"/>
        <v>681945.64</v>
      </c>
      <c r="GN615">
        <f t="shared" si="437"/>
        <v>681945.64</v>
      </c>
      <c r="GO615">
        <f t="shared" si="438"/>
        <v>0</v>
      </c>
      <c r="GP615">
        <f t="shared" si="439"/>
        <v>0</v>
      </c>
      <c r="GR615">
        <v>0</v>
      </c>
      <c r="GS615">
        <v>3</v>
      </c>
      <c r="GT615">
        <v>0</v>
      </c>
      <c r="GU615" t="s">
        <v>3</v>
      </c>
      <c r="GV615">
        <f t="shared" si="440"/>
        <v>0</v>
      </c>
      <c r="GW615">
        <v>1</v>
      </c>
      <c r="GX615">
        <f t="shared" si="441"/>
        <v>0</v>
      </c>
      <c r="HA615">
        <v>0</v>
      </c>
      <c r="HB615">
        <v>0</v>
      </c>
      <c r="HC615">
        <f t="shared" si="442"/>
        <v>0</v>
      </c>
      <c r="HE615" t="s">
        <v>3</v>
      </c>
      <c r="HF615" t="s">
        <v>3</v>
      </c>
      <c r="HM615" t="s">
        <v>3</v>
      </c>
      <c r="HN615" t="s">
        <v>3</v>
      </c>
      <c r="HO615" t="s">
        <v>3</v>
      </c>
      <c r="HP615" t="s">
        <v>3</v>
      </c>
      <c r="HQ615" t="s">
        <v>3</v>
      </c>
      <c r="HS615">
        <v>0</v>
      </c>
      <c r="IK615">
        <v>0</v>
      </c>
    </row>
    <row r="616" spans="1:255" x14ac:dyDescent="0.2">
      <c r="A616" s="2">
        <v>18</v>
      </c>
      <c r="B616" s="2">
        <v>1</v>
      </c>
      <c r="C616" s="2">
        <v>428</v>
      </c>
      <c r="D616" s="2"/>
      <c r="E616" s="2" t="s">
        <v>306</v>
      </c>
      <c r="F616" s="2" t="s">
        <v>307</v>
      </c>
      <c r="G616" s="2" t="s">
        <v>308</v>
      </c>
      <c r="H616" s="2" t="s">
        <v>49</v>
      </c>
      <c r="I616" s="2">
        <f>I612*J616</f>
        <v>36</v>
      </c>
      <c r="J616" s="2">
        <v>1</v>
      </c>
      <c r="K616" s="2">
        <v>1</v>
      </c>
      <c r="L616" s="2"/>
      <c r="M616" s="2"/>
      <c r="N616" s="2"/>
      <c r="O616" s="2">
        <f t="shared" si="411"/>
        <v>4474.08</v>
      </c>
      <c r="P616" s="2">
        <f t="shared" si="412"/>
        <v>4474.08</v>
      </c>
      <c r="Q616" s="2">
        <f t="shared" si="443"/>
        <v>0</v>
      </c>
      <c r="R616" s="2">
        <f t="shared" si="413"/>
        <v>0</v>
      </c>
      <c r="S616" s="2">
        <f t="shared" si="414"/>
        <v>0</v>
      </c>
      <c r="T616" s="2">
        <f t="shared" si="415"/>
        <v>0</v>
      </c>
      <c r="U616" s="2">
        <f t="shared" si="416"/>
        <v>0</v>
      </c>
      <c r="V616" s="2">
        <f t="shared" si="417"/>
        <v>0</v>
      </c>
      <c r="W616" s="2">
        <f t="shared" si="418"/>
        <v>0</v>
      </c>
      <c r="X616" s="2">
        <f t="shared" si="419"/>
        <v>0</v>
      </c>
      <c r="Y616" s="2">
        <f t="shared" si="420"/>
        <v>0</v>
      </c>
      <c r="Z616" s="2"/>
      <c r="AA616" s="2">
        <v>59209203</v>
      </c>
      <c r="AB616" s="2">
        <f t="shared" si="421"/>
        <v>124.28</v>
      </c>
      <c r="AC616" s="2">
        <f t="shared" si="422"/>
        <v>124.28</v>
      </c>
      <c r="AD616" s="2">
        <f t="shared" si="444"/>
        <v>0</v>
      </c>
      <c r="AE616" s="2">
        <f t="shared" si="445"/>
        <v>0</v>
      </c>
      <c r="AF616" s="2">
        <f t="shared" si="445"/>
        <v>0</v>
      </c>
      <c r="AG616" s="2">
        <f t="shared" si="423"/>
        <v>0</v>
      </c>
      <c r="AH616" s="2">
        <f t="shared" si="446"/>
        <v>0</v>
      </c>
      <c r="AI616" s="2">
        <f t="shared" si="446"/>
        <v>0</v>
      </c>
      <c r="AJ616" s="2">
        <f t="shared" si="424"/>
        <v>0</v>
      </c>
      <c r="AK616" s="2">
        <v>124.28</v>
      </c>
      <c r="AL616" s="2">
        <v>124.28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109</v>
      </c>
      <c r="AU616" s="2">
        <v>61</v>
      </c>
      <c r="AV616" s="2">
        <v>1</v>
      </c>
      <c r="AW616" s="2">
        <v>1</v>
      </c>
      <c r="AX616" s="2"/>
      <c r="AY616" s="2"/>
      <c r="AZ616" s="2">
        <v>1</v>
      </c>
      <c r="BA616" s="2">
        <v>1</v>
      </c>
      <c r="BB616" s="2">
        <v>1</v>
      </c>
      <c r="BC616" s="2">
        <v>1</v>
      </c>
      <c r="BD616" s="2" t="s">
        <v>3</v>
      </c>
      <c r="BE616" s="2" t="s">
        <v>3</v>
      </c>
      <c r="BF616" s="2" t="s">
        <v>3</v>
      </c>
      <c r="BG616" s="2" t="s">
        <v>3</v>
      </c>
      <c r="BH616" s="2">
        <v>3</v>
      </c>
      <c r="BI616" s="2">
        <v>1</v>
      </c>
      <c r="BJ616" s="2" t="s">
        <v>309</v>
      </c>
      <c r="BK616" s="2"/>
      <c r="BL616" s="2"/>
      <c r="BM616" s="2">
        <v>22</v>
      </c>
      <c r="BN616" s="2">
        <v>58807811</v>
      </c>
      <c r="BO616" s="2" t="s">
        <v>3</v>
      </c>
      <c r="BP616" s="2">
        <v>0</v>
      </c>
      <c r="BQ616" s="2">
        <v>30</v>
      </c>
      <c r="BR616" s="2">
        <v>0</v>
      </c>
      <c r="BS616" s="2">
        <v>1</v>
      </c>
      <c r="BT616" s="2">
        <v>1</v>
      </c>
      <c r="BU616" s="2">
        <v>1</v>
      </c>
      <c r="BV616" s="2">
        <v>1</v>
      </c>
      <c r="BW616" s="2">
        <v>1</v>
      </c>
      <c r="BX616" s="2">
        <v>1</v>
      </c>
      <c r="BY616" s="2" t="s">
        <v>3</v>
      </c>
      <c r="BZ616" s="2">
        <v>109</v>
      </c>
      <c r="CA616" s="2">
        <v>61</v>
      </c>
      <c r="CB616" s="2" t="s">
        <v>3</v>
      </c>
      <c r="CC616" s="2"/>
      <c r="CD616" s="2"/>
      <c r="CE616" s="2">
        <v>30</v>
      </c>
      <c r="CF616" s="2">
        <v>0</v>
      </c>
      <c r="CG616" s="2">
        <v>0</v>
      </c>
      <c r="CH616" s="2"/>
      <c r="CI616" s="2"/>
      <c r="CJ616" s="2"/>
      <c r="CK616" s="2"/>
      <c r="CL616" s="2"/>
      <c r="CM616" s="2">
        <v>0</v>
      </c>
      <c r="CN616" s="2" t="s">
        <v>3</v>
      </c>
      <c r="CO616" s="2">
        <v>0</v>
      </c>
      <c r="CP616" s="2">
        <f t="shared" si="425"/>
        <v>4474.08</v>
      </c>
      <c r="CQ616" s="2">
        <f t="shared" si="426"/>
        <v>124.28</v>
      </c>
      <c r="CR616" s="2">
        <f t="shared" si="447"/>
        <v>0</v>
      </c>
      <c r="CS616" s="2">
        <f t="shared" si="427"/>
        <v>0</v>
      </c>
      <c r="CT616" s="2">
        <f t="shared" si="428"/>
        <v>0</v>
      </c>
      <c r="CU616" s="2">
        <f t="shared" si="429"/>
        <v>0</v>
      </c>
      <c r="CV616" s="2">
        <f t="shared" si="430"/>
        <v>0</v>
      </c>
      <c r="CW616" s="2">
        <f t="shared" si="431"/>
        <v>0</v>
      </c>
      <c r="CX616" s="2">
        <f t="shared" si="432"/>
        <v>0</v>
      </c>
      <c r="CY616" s="2">
        <f t="shared" si="433"/>
        <v>0</v>
      </c>
      <c r="CZ616" s="2">
        <f t="shared" si="434"/>
        <v>0</v>
      </c>
      <c r="DA616" s="2"/>
      <c r="DB616" s="2"/>
      <c r="DC616" s="2" t="s">
        <v>3</v>
      </c>
      <c r="DD616" s="2" t="s">
        <v>3</v>
      </c>
      <c r="DE616" s="2" t="s">
        <v>3</v>
      </c>
      <c r="DF616" s="2" t="s">
        <v>3</v>
      </c>
      <c r="DG616" s="2" t="s">
        <v>3</v>
      </c>
      <c r="DH616" s="2" t="s">
        <v>3</v>
      </c>
      <c r="DI616" s="2" t="s">
        <v>3</v>
      </c>
      <c r="DJ616" s="2" t="s">
        <v>3</v>
      </c>
      <c r="DK616" s="2" t="s">
        <v>3</v>
      </c>
      <c r="DL616" s="2" t="s">
        <v>3</v>
      </c>
      <c r="DM616" s="2" t="s">
        <v>3</v>
      </c>
      <c r="DN616" s="2">
        <v>0</v>
      </c>
      <c r="DO616" s="2">
        <v>0</v>
      </c>
      <c r="DP616" s="2">
        <v>1</v>
      </c>
      <c r="DQ616" s="2">
        <v>1</v>
      </c>
      <c r="DR616" s="2"/>
      <c r="DS616" s="2"/>
      <c r="DT616" s="2"/>
      <c r="DU616" s="2">
        <v>1010</v>
      </c>
      <c r="DV616" s="2" t="s">
        <v>49</v>
      </c>
      <c r="DW616" s="2" t="s">
        <v>49</v>
      </c>
      <c r="DX616" s="2">
        <v>1</v>
      </c>
      <c r="DY616" s="2"/>
      <c r="DZ616" s="2" t="s">
        <v>3</v>
      </c>
      <c r="EA616" s="2" t="s">
        <v>3</v>
      </c>
      <c r="EB616" s="2" t="s">
        <v>3</v>
      </c>
      <c r="EC616" s="2" t="s">
        <v>3</v>
      </c>
      <c r="ED616" s="2"/>
      <c r="EE616" s="2">
        <v>58807898</v>
      </c>
      <c r="EF616" s="2">
        <v>30</v>
      </c>
      <c r="EG616" s="2" t="s">
        <v>29</v>
      </c>
      <c r="EH616" s="2">
        <v>0</v>
      </c>
      <c r="EI616" s="2" t="s">
        <v>3</v>
      </c>
      <c r="EJ616" s="2">
        <v>1</v>
      </c>
      <c r="EK616" s="2">
        <v>22</v>
      </c>
      <c r="EL616" s="2" t="s">
        <v>185</v>
      </c>
      <c r="EM616" s="2" t="s">
        <v>186</v>
      </c>
      <c r="EN616" s="2"/>
      <c r="EO616" s="2" t="s">
        <v>3</v>
      </c>
      <c r="EP616" s="2"/>
      <c r="EQ616" s="2">
        <v>0</v>
      </c>
      <c r="ER616" s="2">
        <v>124.28</v>
      </c>
      <c r="ES616" s="2">
        <v>124.28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>
        <v>0</v>
      </c>
      <c r="FR616" s="2">
        <v>0</v>
      </c>
      <c r="FS616" s="2">
        <v>0</v>
      </c>
      <c r="FT616" s="2"/>
      <c r="FU616" s="2"/>
      <c r="FV616" s="2"/>
      <c r="FW616" s="2"/>
      <c r="FX616" s="2">
        <v>109</v>
      </c>
      <c r="FY616" s="2">
        <v>61</v>
      </c>
      <c r="FZ616" s="2"/>
      <c r="GA616" s="2" t="s">
        <v>3</v>
      </c>
      <c r="GB616" s="2"/>
      <c r="GC616" s="2"/>
      <c r="GD616" s="2">
        <v>1</v>
      </c>
      <c r="GE616" s="2"/>
      <c r="GF616" s="2">
        <v>172179517</v>
      </c>
      <c r="GG616" s="2">
        <v>2</v>
      </c>
      <c r="GH616" s="2">
        <v>1</v>
      </c>
      <c r="GI616" s="2">
        <v>-2</v>
      </c>
      <c r="GJ616" s="2">
        <v>0</v>
      </c>
      <c r="GK616" s="2">
        <v>0</v>
      </c>
      <c r="GL616" s="2">
        <f t="shared" si="435"/>
        <v>0</v>
      </c>
      <c r="GM616" s="2">
        <f t="shared" si="436"/>
        <v>4474.08</v>
      </c>
      <c r="GN616" s="2">
        <f t="shared" si="437"/>
        <v>4474.08</v>
      </c>
      <c r="GO616" s="2">
        <f t="shared" si="438"/>
        <v>0</v>
      </c>
      <c r="GP616" s="2">
        <f t="shared" si="439"/>
        <v>0</v>
      </c>
      <c r="GQ616" s="2"/>
      <c r="GR616" s="2">
        <v>0</v>
      </c>
      <c r="GS616" s="2">
        <v>3</v>
      </c>
      <c r="GT616" s="2">
        <v>0</v>
      </c>
      <c r="GU616" s="2" t="s">
        <v>3</v>
      </c>
      <c r="GV616" s="2">
        <f t="shared" si="440"/>
        <v>0</v>
      </c>
      <c r="GW616" s="2">
        <v>1</v>
      </c>
      <c r="GX616" s="2">
        <f t="shared" si="441"/>
        <v>0</v>
      </c>
      <c r="GY616" s="2"/>
      <c r="GZ616" s="2"/>
      <c r="HA616" s="2">
        <v>0</v>
      </c>
      <c r="HB616" s="2">
        <v>0</v>
      </c>
      <c r="HC616" s="2">
        <f t="shared" si="442"/>
        <v>0</v>
      </c>
      <c r="HD616" s="2"/>
      <c r="HE616" s="2" t="s">
        <v>3</v>
      </c>
      <c r="HF616" s="2" t="s">
        <v>3</v>
      </c>
      <c r="HG616" s="2"/>
      <c r="HH616" s="2"/>
      <c r="HI616" s="2"/>
      <c r="HJ616" s="2"/>
      <c r="HK616" s="2"/>
      <c r="HL616" s="2"/>
      <c r="HM616" s="2" t="s">
        <v>3</v>
      </c>
      <c r="HN616" s="2" t="s">
        <v>3</v>
      </c>
      <c r="HO616" s="2" t="s">
        <v>3</v>
      </c>
      <c r="HP616" s="2" t="s">
        <v>3</v>
      </c>
      <c r="HQ616" s="2" t="s">
        <v>3</v>
      </c>
      <c r="HR616" s="2"/>
      <c r="HS616" s="2">
        <v>0</v>
      </c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>
        <v>0</v>
      </c>
      <c r="IL616" s="2"/>
      <c r="IM616" s="2"/>
      <c r="IN616" s="2"/>
      <c r="IO616" s="2"/>
      <c r="IP616" s="2"/>
      <c r="IQ616" s="2"/>
      <c r="IR616" s="2"/>
      <c r="IS616" s="2"/>
      <c r="IT616" s="2"/>
      <c r="IU616" s="2"/>
    </row>
    <row r="617" spans="1:255" x14ac:dyDescent="0.2">
      <c r="A617">
        <v>18</v>
      </c>
      <c r="B617">
        <v>1</v>
      </c>
      <c r="C617">
        <v>434</v>
      </c>
      <c r="E617" t="s">
        <v>306</v>
      </c>
      <c r="F617" t="s">
        <v>307</v>
      </c>
      <c r="G617" t="s">
        <v>308</v>
      </c>
      <c r="H617" t="s">
        <v>49</v>
      </c>
      <c r="I617">
        <f>I613*J617</f>
        <v>36</v>
      </c>
      <c r="J617">
        <v>1</v>
      </c>
      <c r="K617">
        <v>1</v>
      </c>
      <c r="O617">
        <f t="shared" si="411"/>
        <v>4653.04</v>
      </c>
      <c r="P617">
        <f t="shared" si="412"/>
        <v>4653.04</v>
      </c>
      <c r="Q617">
        <f t="shared" si="443"/>
        <v>0</v>
      </c>
      <c r="R617">
        <f t="shared" si="413"/>
        <v>0</v>
      </c>
      <c r="S617">
        <f t="shared" si="414"/>
        <v>0</v>
      </c>
      <c r="T617">
        <f t="shared" si="415"/>
        <v>0</v>
      </c>
      <c r="U617">
        <f t="shared" si="416"/>
        <v>0</v>
      </c>
      <c r="V617">
        <f t="shared" si="417"/>
        <v>0</v>
      </c>
      <c r="W617">
        <f t="shared" si="418"/>
        <v>0</v>
      </c>
      <c r="X617">
        <f t="shared" si="419"/>
        <v>0</v>
      </c>
      <c r="Y617">
        <f t="shared" si="420"/>
        <v>0</v>
      </c>
      <c r="AA617">
        <v>59209200</v>
      </c>
      <c r="AB617">
        <f t="shared" si="421"/>
        <v>124.28</v>
      </c>
      <c r="AC617">
        <f t="shared" si="422"/>
        <v>124.28</v>
      </c>
      <c r="AD617">
        <f t="shared" si="444"/>
        <v>0</v>
      </c>
      <c r="AE617">
        <f t="shared" si="445"/>
        <v>0</v>
      </c>
      <c r="AF617">
        <f t="shared" si="445"/>
        <v>0</v>
      </c>
      <c r="AG617">
        <f t="shared" si="423"/>
        <v>0</v>
      </c>
      <c r="AH617">
        <f t="shared" si="446"/>
        <v>0</v>
      </c>
      <c r="AI617">
        <f t="shared" si="446"/>
        <v>0</v>
      </c>
      <c r="AJ617">
        <f t="shared" si="424"/>
        <v>0</v>
      </c>
      <c r="AK617">
        <v>124.28</v>
      </c>
      <c r="AL617">
        <v>124.28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109</v>
      </c>
      <c r="AU617">
        <v>61</v>
      </c>
      <c r="AV617">
        <v>1</v>
      </c>
      <c r="AW617">
        <v>1</v>
      </c>
      <c r="AZ617">
        <v>1</v>
      </c>
      <c r="BA617">
        <v>1</v>
      </c>
      <c r="BB617">
        <v>1</v>
      </c>
      <c r="BC617">
        <v>1.04</v>
      </c>
      <c r="BD617" t="s">
        <v>3</v>
      </c>
      <c r="BE617" t="s">
        <v>3</v>
      </c>
      <c r="BF617" t="s">
        <v>3</v>
      </c>
      <c r="BG617" t="s">
        <v>3</v>
      </c>
      <c r="BH617">
        <v>3</v>
      </c>
      <c r="BI617">
        <v>1</v>
      </c>
      <c r="BJ617" t="s">
        <v>309</v>
      </c>
      <c r="BM617">
        <v>22</v>
      </c>
      <c r="BN617">
        <v>58807811</v>
      </c>
      <c r="BO617" t="s">
        <v>307</v>
      </c>
      <c r="BP617">
        <v>1</v>
      </c>
      <c r="BQ617">
        <v>30</v>
      </c>
      <c r="BR617">
        <v>0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 t="s">
        <v>3</v>
      </c>
      <c r="BZ617">
        <v>109</v>
      </c>
      <c r="CA617">
        <v>61</v>
      </c>
      <c r="CB617" t="s">
        <v>3</v>
      </c>
      <c r="CE617">
        <v>30</v>
      </c>
      <c r="CF617">
        <v>0</v>
      </c>
      <c r="CG617">
        <v>0</v>
      </c>
      <c r="CM617">
        <v>0</v>
      </c>
      <c r="CN617" t="s">
        <v>3</v>
      </c>
      <c r="CO617">
        <v>0</v>
      </c>
      <c r="CP617">
        <f t="shared" si="425"/>
        <v>4653.04</v>
      </c>
      <c r="CQ617">
        <f t="shared" si="426"/>
        <v>129.25</v>
      </c>
      <c r="CR617">
        <f t="shared" si="447"/>
        <v>0</v>
      </c>
      <c r="CS617">
        <f t="shared" si="427"/>
        <v>0</v>
      </c>
      <c r="CT617">
        <f t="shared" si="428"/>
        <v>0</v>
      </c>
      <c r="CU617">
        <f t="shared" si="429"/>
        <v>0</v>
      </c>
      <c r="CV617">
        <f t="shared" si="430"/>
        <v>0</v>
      </c>
      <c r="CW617">
        <f t="shared" si="431"/>
        <v>0</v>
      </c>
      <c r="CX617">
        <f t="shared" si="432"/>
        <v>0</v>
      </c>
      <c r="CY617">
        <f t="shared" si="433"/>
        <v>0</v>
      </c>
      <c r="CZ617">
        <f t="shared" si="434"/>
        <v>0</v>
      </c>
      <c r="DC617" t="s">
        <v>3</v>
      </c>
      <c r="DD617" t="s">
        <v>3</v>
      </c>
      <c r="DE617" t="s">
        <v>3</v>
      </c>
      <c r="DF617" t="s">
        <v>3</v>
      </c>
      <c r="DG617" t="s">
        <v>3</v>
      </c>
      <c r="DH617" t="s">
        <v>3</v>
      </c>
      <c r="DI617" t="s">
        <v>3</v>
      </c>
      <c r="DJ617" t="s">
        <v>3</v>
      </c>
      <c r="DK617" t="s">
        <v>3</v>
      </c>
      <c r="DL617" t="s">
        <v>3</v>
      </c>
      <c r="DM617" t="s">
        <v>3</v>
      </c>
      <c r="DN617">
        <v>0</v>
      </c>
      <c r="DO617">
        <v>0</v>
      </c>
      <c r="DP617">
        <v>1</v>
      </c>
      <c r="DQ617">
        <v>1</v>
      </c>
      <c r="DU617">
        <v>1010</v>
      </c>
      <c r="DV617" t="s">
        <v>49</v>
      </c>
      <c r="DW617" t="s">
        <v>49</v>
      </c>
      <c r="DX617">
        <v>1</v>
      </c>
      <c r="DZ617" t="s">
        <v>3</v>
      </c>
      <c r="EA617" t="s">
        <v>3</v>
      </c>
      <c r="EB617" t="s">
        <v>3</v>
      </c>
      <c r="EC617" t="s">
        <v>3</v>
      </c>
      <c r="EE617">
        <v>58807898</v>
      </c>
      <c r="EF617">
        <v>30</v>
      </c>
      <c r="EG617" t="s">
        <v>29</v>
      </c>
      <c r="EH617">
        <v>0</v>
      </c>
      <c r="EI617" t="s">
        <v>3</v>
      </c>
      <c r="EJ617">
        <v>1</v>
      </c>
      <c r="EK617">
        <v>22</v>
      </c>
      <c r="EL617" t="s">
        <v>185</v>
      </c>
      <c r="EM617" t="s">
        <v>186</v>
      </c>
      <c r="EO617" t="s">
        <v>3</v>
      </c>
      <c r="EQ617">
        <v>0</v>
      </c>
      <c r="ER617">
        <v>124.28</v>
      </c>
      <c r="ES617">
        <v>124.28</v>
      </c>
      <c r="ET617">
        <v>0</v>
      </c>
      <c r="EU617">
        <v>0</v>
      </c>
      <c r="EV617">
        <v>0</v>
      </c>
      <c r="EW617">
        <v>0</v>
      </c>
      <c r="EX617">
        <v>0</v>
      </c>
      <c r="FQ617">
        <v>0</v>
      </c>
      <c r="FR617">
        <v>0</v>
      </c>
      <c r="FS617">
        <v>0</v>
      </c>
      <c r="FX617">
        <v>109</v>
      </c>
      <c r="FY617">
        <v>61</v>
      </c>
      <c r="GA617" t="s">
        <v>3</v>
      </c>
      <c r="GD617">
        <v>1</v>
      </c>
      <c r="GF617">
        <v>172179517</v>
      </c>
      <c r="GG617">
        <v>2</v>
      </c>
      <c r="GH617">
        <v>1</v>
      </c>
      <c r="GI617">
        <v>2</v>
      </c>
      <c r="GJ617">
        <v>0</v>
      </c>
      <c r="GK617">
        <v>0</v>
      </c>
      <c r="GL617">
        <f t="shared" si="435"/>
        <v>0</v>
      </c>
      <c r="GM617">
        <f t="shared" si="436"/>
        <v>4653.04</v>
      </c>
      <c r="GN617">
        <f t="shared" si="437"/>
        <v>4653.04</v>
      </c>
      <c r="GO617">
        <f t="shared" si="438"/>
        <v>0</v>
      </c>
      <c r="GP617">
        <f t="shared" si="439"/>
        <v>0</v>
      </c>
      <c r="GR617">
        <v>0</v>
      </c>
      <c r="GS617">
        <v>3</v>
      </c>
      <c r="GT617">
        <v>0</v>
      </c>
      <c r="GU617" t="s">
        <v>3</v>
      </c>
      <c r="GV617">
        <f t="shared" si="440"/>
        <v>0</v>
      </c>
      <c r="GW617">
        <v>1</v>
      </c>
      <c r="GX617">
        <f t="shared" si="441"/>
        <v>0</v>
      </c>
      <c r="HA617">
        <v>0</v>
      </c>
      <c r="HB617">
        <v>0</v>
      </c>
      <c r="HC617">
        <f t="shared" si="442"/>
        <v>0</v>
      </c>
      <c r="HE617" t="s">
        <v>3</v>
      </c>
      <c r="HF617" t="s">
        <v>3</v>
      </c>
      <c r="HM617" t="s">
        <v>3</v>
      </c>
      <c r="HN617" t="s">
        <v>3</v>
      </c>
      <c r="HO617" t="s">
        <v>3</v>
      </c>
      <c r="HP617" t="s">
        <v>3</v>
      </c>
      <c r="HQ617" t="s">
        <v>3</v>
      </c>
      <c r="HS617">
        <v>0</v>
      </c>
      <c r="IK617">
        <v>0</v>
      </c>
    </row>
    <row r="618" spans="1:255" x14ac:dyDescent="0.2">
      <c r="A618" s="2">
        <v>18</v>
      </c>
      <c r="B618" s="2">
        <v>1</v>
      </c>
      <c r="C618" s="2">
        <v>426</v>
      </c>
      <c r="D618" s="2"/>
      <c r="E618" s="2" t="s">
        <v>310</v>
      </c>
      <c r="F618" s="2" t="s">
        <v>311</v>
      </c>
      <c r="G618" s="2" t="s">
        <v>312</v>
      </c>
      <c r="H618" s="2" t="s">
        <v>49</v>
      </c>
      <c r="I618" s="2">
        <f>I612*J618</f>
        <v>36</v>
      </c>
      <c r="J618" s="2">
        <v>1</v>
      </c>
      <c r="K618" s="2">
        <v>1</v>
      </c>
      <c r="L618" s="2"/>
      <c r="M618" s="2"/>
      <c r="N618" s="2"/>
      <c r="O618" s="2">
        <f t="shared" si="411"/>
        <v>120.6</v>
      </c>
      <c r="P618" s="2">
        <f t="shared" si="412"/>
        <v>120.6</v>
      </c>
      <c r="Q618" s="2">
        <f t="shared" si="443"/>
        <v>0</v>
      </c>
      <c r="R618" s="2">
        <f t="shared" si="413"/>
        <v>0</v>
      </c>
      <c r="S618" s="2">
        <f t="shared" si="414"/>
        <v>0</v>
      </c>
      <c r="T618" s="2">
        <f t="shared" si="415"/>
        <v>0</v>
      </c>
      <c r="U618" s="2">
        <f t="shared" si="416"/>
        <v>0</v>
      </c>
      <c r="V618" s="2">
        <f t="shared" si="417"/>
        <v>0</v>
      </c>
      <c r="W618" s="2">
        <f t="shared" si="418"/>
        <v>0</v>
      </c>
      <c r="X618" s="2">
        <f t="shared" si="419"/>
        <v>0</v>
      </c>
      <c r="Y618" s="2">
        <f t="shared" si="420"/>
        <v>0</v>
      </c>
      <c r="Z618" s="2"/>
      <c r="AA618" s="2">
        <v>59209203</v>
      </c>
      <c r="AB618" s="2">
        <f t="shared" si="421"/>
        <v>3.35</v>
      </c>
      <c r="AC618" s="2">
        <f t="shared" si="422"/>
        <v>3.35</v>
      </c>
      <c r="AD618" s="2">
        <f t="shared" si="444"/>
        <v>0</v>
      </c>
      <c r="AE618" s="2">
        <f t="shared" si="445"/>
        <v>0</v>
      </c>
      <c r="AF618" s="2">
        <f t="shared" si="445"/>
        <v>0</v>
      </c>
      <c r="AG618" s="2">
        <f t="shared" si="423"/>
        <v>0</v>
      </c>
      <c r="AH618" s="2">
        <f t="shared" si="446"/>
        <v>0</v>
      </c>
      <c r="AI618" s="2">
        <f t="shared" si="446"/>
        <v>0</v>
      </c>
      <c r="AJ618" s="2">
        <f t="shared" si="424"/>
        <v>0</v>
      </c>
      <c r="AK618" s="2">
        <v>3.35</v>
      </c>
      <c r="AL618" s="2">
        <v>3.35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109</v>
      </c>
      <c r="AU618" s="2">
        <v>61</v>
      </c>
      <c r="AV618" s="2">
        <v>1</v>
      </c>
      <c r="AW618" s="2">
        <v>1</v>
      </c>
      <c r="AX618" s="2"/>
      <c r="AY618" s="2"/>
      <c r="AZ618" s="2">
        <v>1</v>
      </c>
      <c r="BA618" s="2">
        <v>1</v>
      </c>
      <c r="BB618" s="2">
        <v>1</v>
      </c>
      <c r="BC618" s="2">
        <v>1</v>
      </c>
      <c r="BD618" s="2" t="s">
        <v>3</v>
      </c>
      <c r="BE618" s="2" t="s">
        <v>3</v>
      </c>
      <c r="BF618" s="2" t="s">
        <v>3</v>
      </c>
      <c r="BG618" s="2" t="s">
        <v>3</v>
      </c>
      <c r="BH618" s="2">
        <v>3</v>
      </c>
      <c r="BI618" s="2">
        <v>1</v>
      </c>
      <c r="BJ618" s="2" t="s">
        <v>313</v>
      </c>
      <c r="BK618" s="2"/>
      <c r="BL618" s="2"/>
      <c r="BM618" s="2">
        <v>22</v>
      </c>
      <c r="BN618" s="2">
        <v>58807811</v>
      </c>
      <c r="BO618" s="2" t="s">
        <v>3</v>
      </c>
      <c r="BP618" s="2">
        <v>0</v>
      </c>
      <c r="BQ618" s="2">
        <v>30</v>
      </c>
      <c r="BR618" s="2">
        <v>0</v>
      </c>
      <c r="BS618" s="2">
        <v>1</v>
      </c>
      <c r="BT618" s="2">
        <v>1</v>
      </c>
      <c r="BU618" s="2">
        <v>1</v>
      </c>
      <c r="BV618" s="2">
        <v>1</v>
      </c>
      <c r="BW618" s="2">
        <v>1</v>
      </c>
      <c r="BX618" s="2">
        <v>1</v>
      </c>
      <c r="BY618" s="2" t="s">
        <v>3</v>
      </c>
      <c r="BZ618" s="2">
        <v>109</v>
      </c>
      <c r="CA618" s="2">
        <v>61</v>
      </c>
      <c r="CB618" s="2" t="s">
        <v>3</v>
      </c>
      <c r="CC618" s="2"/>
      <c r="CD618" s="2"/>
      <c r="CE618" s="2">
        <v>30</v>
      </c>
      <c r="CF618" s="2">
        <v>0</v>
      </c>
      <c r="CG618" s="2">
        <v>0</v>
      </c>
      <c r="CH618" s="2"/>
      <c r="CI618" s="2"/>
      <c r="CJ618" s="2"/>
      <c r="CK618" s="2"/>
      <c r="CL618" s="2"/>
      <c r="CM618" s="2">
        <v>0</v>
      </c>
      <c r="CN618" s="2" t="s">
        <v>3</v>
      </c>
      <c r="CO618" s="2">
        <v>0</v>
      </c>
      <c r="CP618" s="2">
        <f t="shared" si="425"/>
        <v>120.6</v>
      </c>
      <c r="CQ618" s="2">
        <f t="shared" si="426"/>
        <v>3.35</v>
      </c>
      <c r="CR618" s="2">
        <f t="shared" si="447"/>
        <v>0</v>
      </c>
      <c r="CS618" s="2">
        <f t="shared" si="427"/>
        <v>0</v>
      </c>
      <c r="CT618" s="2">
        <f t="shared" si="428"/>
        <v>0</v>
      </c>
      <c r="CU618" s="2">
        <f t="shared" si="429"/>
        <v>0</v>
      </c>
      <c r="CV618" s="2">
        <f t="shared" si="430"/>
        <v>0</v>
      </c>
      <c r="CW618" s="2">
        <f t="shared" si="431"/>
        <v>0</v>
      </c>
      <c r="CX618" s="2">
        <f t="shared" si="432"/>
        <v>0</v>
      </c>
      <c r="CY618" s="2">
        <f t="shared" si="433"/>
        <v>0</v>
      </c>
      <c r="CZ618" s="2">
        <f t="shared" si="434"/>
        <v>0</v>
      </c>
      <c r="DA618" s="2"/>
      <c r="DB618" s="2"/>
      <c r="DC618" s="2" t="s">
        <v>3</v>
      </c>
      <c r="DD618" s="2" t="s">
        <v>3</v>
      </c>
      <c r="DE618" s="2" t="s">
        <v>3</v>
      </c>
      <c r="DF618" s="2" t="s">
        <v>3</v>
      </c>
      <c r="DG618" s="2" t="s">
        <v>3</v>
      </c>
      <c r="DH618" s="2" t="s">
        <v>3</v>
      </c>
      <c r="DI618" s="2" t="s">
        <v>3</v>
      </c>
      <c r="DJ618" s="2" t="s">
        <v>3</v>
      </c>
      <c r="DK618" s="2" t="s">
        <v>3</v>
      </c>
      <c r="DL618" s="2" t="s">
        <v>3</v>
      </c>
      <c r="DM618" s="2" t="s">
        <v>3</v>
      </c>
      <c r="DN618" s="2">
        <v>0</v>
      </c>
      <c r="DO618" s="2">
        <v>0</v>
      </c>
      <c r="DP618" s="2">
        <v>1</v>
      </c>
      <c r="DQ618" s="2">
        <v>1</v>
      </c>
      <c r="DR618" s="2"/>
      <c r="DS618" s="2"/>
      <c r="DT618" s="2"/>
      <c r="DU618" s="2">
        <v>1010</v>
      </c>
      <c r="DV618" s="2" t="s">
        <v>49</v>
      </c>
      <c r="DW618" s="2" t="s">
        <v>49</v>
      </c>
      <c r="DX618" s="2">
        <v>1</v>
      </c>
      <c r="DY618" s="2"/>
      <c r="DZ618" s="2" t="s">
        <v>3</v>
      </c>
      <c r="EA618" s="2" t="s">
        <v>3</v>
      </c>
      <c r="EB618" s="2" t="s">
        <v>3</v>
      </c>
      <c r="EC618" s="2" t="s">
        <v>3</v>
      </c>
      <c r="ED618" s="2"/>
      <c r="EE618" s="2">
        <v>58807898</v>
      </c>
      <c r="EF618" s="2">
        <v>30</v>
      </c>
      <c r="EG618" s="2" t="s">
        <v>29</v>
      </c>
      <c r="EH618" s="2">
        <v>0</v>
      </c>
      <c r="EI618" s="2" t="s">
        <v>3</v>
      </c>
      <c r="EJ618" s="2">
        <v>1</v>
      </c>
      <c r="EK618" s="2">
        <v>22</v>
      </c>
      <c r="EL618" s="2" t="s">
        <v>185</v>
      </c>
      <c r="EM618" s="2" t="s">
        <v>186</v>
      </c>
      <c r="EN618" s="2"/>
      <c r="EO618" s="2" t="s">
        <v>3</v>
      </c>
      <c r="EP618" s="2"/>
      <c r="EQ618" s="2">
        <v>0</v>
      </c>
      <c r="ER618" s="2">
        <v>3.35</v>
      </c>
      <c r="ES618" s="2">
        <v>3.35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>
        <v>0</v>
      </c>
      <c r="FR618" s="2">
        <v>0</v>
      </c>
      <c r="FS618" s="2">
        <v>0</v>
      </c>
      <c r="FT618" s="2"/>
      <c r="FU618" s="2"/>
      <c r="FV618" s="2"/>
      <c r="FW618" s="2"/>
      <c r="FX618" s="2">
        <v>109</v>
      </c>
      <c r="FY618" s="2">
        <v>61</v>
      </c>
      <c r="FZ618" s="2"/>
      <c r="GA618" s="2" t="s">
        <v>3</v>
      </c>
      <c r="GB618" s="2"/>
      <c r="GC618" s="2"/>
      <c r="GD618" s="2">
        <v>1</v>
      </c>
      <c r="GE618" s="2"/>
      <c r="GF618" s="2">
        <v>-2002685043</v>
      </c>
      <c r="GG618" s="2">
        <v>2</v>
      </c>
      <c r="GH618" s="2">
        <v>1</v>
      </c>
      <c r="GI618" s="2">
        <v>-2</v>
      </c>
      <c r="GJ618" s="2">
        <v>0</v>
      </c>
      <c r="GK618" s="2">
        <v>0</v>
      </c>
      <c r="GL618" s="2">
        <f t="shared" si="435"/>
        <v>0</v>
      </c>
      <c r="GM618" s="2">
        <f t="shared" si="436"/>
        <v>120.6</v>
      </c>
      <c r="GN618" s="2">
        <f t="shared" si="437"/>
        <v>120.6</v>
      </c>
      <c r="GO618" s="2">
        <f t="shared" si="438"/>
        <v>0</v>
      </c>
      <c r="GP618" s="2">
        <f t="shared" si="439"/>
        <v>0</v>
      </c>
      <c r="GQ618" s="2"/>
      <c r="GR618" s="2">
        <v>0</v>
      </c>
      <c r="GS618" s="2">
        <v>3</v>
      </c>
      <c r="GT618" s="2">
        <v>0</v>
      </c>
      <c r="GU618" s="2" t="s">
        <v>3</v>
      </c>
      <c r="GV618" s="2">
        <f t="shared" si="440"/>
        <v>0</v>
      </c>
      <c r="GW618" s="2">
        <v>1</v>
      </c>
      <c r="GX618" s="2">
        <f t="shared" si="441"/>
        <v>0</v>
      </c>
      <c r="GY618" s="2"/>
      <c r="GZ618" s="2"/>
      <c r="HA618" s="2">
        <v>0</v>
      </c>
      <c r="HB618" s="2">
        <v>0</v>
      </c>
      <c r="HC618" s="2">
        <f t="shared" si="442"/>
        <v>0</v>
      </c>
      <c r="HD618" s="2"/>
      <c r="HE618" s="2" t="s">
        <v>3</v>
      </c>
      <c r="HF618" s="2" t="s">
        <v>3</v>
      </c>
      <c r="HG618" s="2"/>
      <c r="HH618" s="2"/>
      <c r="HI618" s="2"/>
      <c r="HJ618" s="2"/>
      <c r="HK618" s="2"/>
      <c r="HL618" s="2"/>
      <c r="HM618" s="2" t="s">
        <v>3</v>
      </c>
      <c r="HN618" s="2" t="s">
        <v>3</v>
      </c>
      <c r="HO618" s="2" t="s">
        <v>3</v>
      </c>
      <c r="HP618" s="2" t="s">
        <v>3</v>
      </c>
      <c r="HQ618" s="2" t="s">
        <v>3</v>
      </c>
      <c r="HR618" s="2"/>
      <c r="HS618" s="2">
        <v>0</v>
      </c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>
        <v>0</v>
      </c>
      <c r="IL618" s="2"/>
      <c r="IM618" s="2"/>
      <c r="IN618" s="2"/>
      <c r="IO618" s="2"/>
      <c r="IP618" s="2"/>
      <c r="IQ618" s="2"/>
      <c r="IR618" s="2"/>
      <c r="IS618" s="2"/>
      <c r="IT618" s="2"/>
      <c r="IU618" s="2"/>
    </row>
    <row r="619" spans="1:255" x14ac:dyDescent="0.2">
      <c r="A619">
        <v>18</v>
      </c>
      <c r="B619">
        <v>1</v>
      </c>
      <c r="C619">
        <v>432</v>
      </c>
      <c r="E619" t="s">
        <v>310</v>
      </c>
      <c r="F619" t="s">
        <v>311</v>
      </c>
      <c r="G619" t="s">
        <v>312</v>
      </c>
      <c r="H619" t="s">
        <v>49</v>
      </c>
      <c r="I619">
        <f>I613*J619</f>
        <v>36</v>
      </c>
      <c r="J619">
        <v>1</v>
      </c>
      <c r="K619">
        <v>1</v>
      </c>
      <c r="O619">
        <f t="shared" si="411"/>
        <v>581.29</v>
      </c>
      <c r="P619">
        <f t="shared" si="412"/>
        <v>581.29</v>
      </c>
      <c r="Q619">
        <f t="shared" si="443"/>
        <v>0</v>
      </c>
      <c r="R619">
        <f t="shared" si="413"/>
        <v>0</v>
      </c>
      <c r="S619">
        <f t="shared" si="414"/>
        <v>0</v>
      </c>
      <c r="T619">
        <f t="shared" si="415"/>
        <v>0</v>
      </c>
      <c r="U619">
        <f t="shared" si="416"/>
        <v>0</v>
      </c>
      <c r="V619">
        <f t="shared" si="417"/>
        <v>0</v>
      </c>
      <c r="W619">
        <f t="shared" si="418"/>
        <v>0</v>
      </c>
      <c r="X619">
        <f t="shared" si="419"/>
        <v>0</v>
      </c>
      <c r="Y619">
        <f t="shared" si="420"/>
        <v>0</v>
      </c>
      <c r="AA619">
        <v>59209200</v>
      </c>
      <c r="AB619">
        <f t="shared" si="421"/>
        <v>3.35</v>
      </c>
      <c r="AC619">
        <f t="shared" si="422"/>
        <v>3.35</v>
      </c>
      <c r="AD619">
        <f t="shared" si="444"/>
        <v>0</v>
      </c>
      <c r="AE619">
        <f t="shared" si="445"/>
        <v>0</v>
      </c>
      <c r="AF619">
        <f t="shared" si="445"/>
        <v>0</v>
      </c>
      <c r="AG619">
        <f t="shared" si="423"/>
        <v>0</v>
      </c>
      <c r="AH619">
        <f t="shared" si="446"/>
        <v>0</v>
      </c>
      <c r="AI619">
        <f t="shared" si="446"/>
        <v>0</v>
      </c>
      <c r="AJ619">
        <f t="shared" si="424"/>
        <v>0</v>
      </c>
      <c r="AK619">
        <v>3.35</v>
      </c>
      <c r="AL619">
        <v>3.35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109</v>
      </c>
      <c r="AU619">
        <v>61</v>
      </c>
      <c r="AV619">
        <v>1</v>
      </c>
      <c r="AW619">
        <v>1</v>
      </c>
      <c r="AZ619">
        <v>1</v>
      </c>
      <c r="BA619">
        <v>1</v>
      </c>
      <c r="BB619">
        <v>1</v>
      </c>
      <c r="BC619">
        <v>4.82</v>
      </c>
      <c r="BD619" t="s">
        <v>3</v>
      </c>
      <c r="BE619" t="s">
        <v>3</v>
      </c>
      <c r="BF619" t="s">
        <v>3</v>
      </c>
      <c r="BG619" t="s">
        <v>3</v>
      </c>
      <c r="BH619">
        <v>3</v>
      </c>
      <c r="BI619">
        <v>1</v>
      </c>
      <c r="BJ619" t="s">
        <v>313</v>
      </c>
      <c r="BM619">
        <v>22</v>
      </c>
      <c r="BN619">
        <v>58807811</v>
      </c>
      <c r="BO619" t="s">
        <v>311</v>
      </c>
      <c r="BP619">
        <v>1</v>
      </c>
      <c r="BQ619">
        <v>30</v>
      </c>
      <c r="BR619">
        <v>0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 t="s">
        <v>3</v>
      </c>
      <c r="BZ619">
        <v>109</v>
      </c>
      <c r="CA619">
        <v>61</v>
      </c>
      <c r="CB619" t="s">
        <v>3</v>
      </c>
      <c r="CE619">
        <v>30</v>
      </c>
      <c r="CF619">
        <v>0</v>
      </c>
      <c r="CG619">
        <v>0</v>
      </c>
      <c r="CM619">
        <v>0</v>
      </c>
      <c r="CN619" t="s">
        <v>3</v>
      </c>
      <c r="CO619">
        <v>0</v>
      </c>
      <c r="CP619">
        <f t="shared" si="425"/>
        <v>581.29</v>
      </c>
      <c r="CQ619">
        <f t="shared" si="426"/>
        <v>16.149999999999999</v>
      </c>
      <c r="CR619">
        <f t="shared" si="447"/>
        <v>0</v>
      </c>
      <c r="CS619">
        <f t="shared" si="427"/>
        <v>0</v>
      </c>
      <c r="CT619">
        <f t="shared" si="428"/>
        <v>0</v>
      </c>
      <c r="CU619">
        <f t="shared" si="429"/>
        <v>0</v>
      </c>
      <c r="CV619">
        <f t="shared" si="430"/>
        <v>0</v>
      </c>
      <c r="CW619">
        <f t="shared" si="431"/>
        <v>0</v>
      </c>
      <c r="CX619">
        <f t="shared" si="432"/>
        <v>0</v>
      </c>
      <c r="CY619">
        <f t="shared" si="433"/>
        <v>0</v>
      </c>
      <c r="CZ619">
        <f t="shared" si="434"/>
        <v>0</v>
      </c>
      <c r="DC619" t="s">
        <v>3</v>
      </c>
      <c r="DD619" t="s">
        <v>3</v>
      </c>
      <c r="DE619" t="s">
        <v>3</v>
      </c>
      <c r="DF619" t="s">
        <v>3</v>
      </c>
      <c r="DG619" t="s">
        <v>3</v>
      </c>
      <c r="DH619" t="s">
        <v>3</v>
      </c>
      <c r="DI619" t="s">
        <v>3</v>
      </c>
      <c r="DJ619" t="s">
        <v>3</v>
      </c>
      <c r="DK619" t="s">
        <v>3</v>
      </c>
      <c r="DL619" t="s">
        <v>3</v>
      </c>
      <c r="DM619" t="s">
        <v>3</v>
      </c>
      <c r="DN619">
        <v>0</v>
      </c>
      <c r="DO619">
        <v>0</v>
      </c>
      <c r="DP619">
        <v>1</v>
      </c>
      <c r="DQ619">
        <v>1</v>
      </c>
      <c r="DU619">
        <v>1010</v>
      </c>
      <c r="DV619" t="s">
        <v>49</v>
      </c>
      <c r="DW619" t="s">
        <v>49</v>
      </c>
      <c r="DX619">
        <v>1</v>
      </c>
      <c r="DZ619" t="s">
        <v>3</v>
      </c>
      <c r="EA619" t="s">
        <v>3</v>
      </c>
      <c r="EB619" t="s">
        <v>3</v>
      </c>
      <c r="EC619" t="s">
        <v>3</v>
      </c>
      <c r="EE619">
        <v>58807898</v>
      </c>
      <c r="EF619">
        <v>30</v>
      </c>
      <c r="EG619" t="s">
        <v>29</v>
      </c>
      <c r="EH619">
        <v>0</v>
      </c>
      <c r="EI619" t="s">
        <v>3</v>
      </c>
      <c r="EJ619">
        <v>1</v>
      </c>
      <c r="EK619">
        <v>22</v>
      </c>
      <c r="EL619" t="s">
        <v>185</v>
      </c>
      <c r="EM619" t="s">
        <v>186</v>
      </c>
      <c r="EO619" t="s">
        <v>3</v>
      </c>
      <c r="EQ619">
        <v>0</v>
      </c>
      <c r="ER619">
        <v>3.35</v>
      </c>
      <c r="ES619">
        <v>3.35</v>
      </c>
      <c r="ET619">
        <v>0</v>
      </c>
      <c r="EU619">
        <v>0</v>
      </c>
      <c r="EV619">
        <v>0</v>
      </c>
      <c r="EW619">
        <v>0</v>
      </c>
      <c r="EX619">
        <v>0</v>
      </c>
      <c r="FQ619">
        <v>0</v>
      </c>
      <c r="FR619">
        <v>0</v>
      </c>
      <c r="FS619">
        <v>0</v>
      </c>
      <c r="FX619">
        <v>109</v>
      </c>
      <c r="FY619">
        <v>61</v>
      </c>
      <c r="GA619" t="s">
        <v>3</v>
      </c>
      <c r="GD619">
        <v>1</v>
      </c>
      <c r="GF619">
        <v>-2002685043</v>
      </c>
      <c r="GG619">
        <v>2</v>
      </c>
      <c r="GH619">
        <v>1</v>
      </c>
      <c r="GI619">
        <v>2</v>
      </c>
      <c r="GJ619">
        <v>0</v>
      </c>
      <c r="GK619">
        <v>0</v>
      </c>
      <c r="GL619">
        <f t="shared" si="435"/>
        <v>0</v>
      </c>
      <c r="GM619">
        <f t="shared" si="436"/>
        <v>581.29</v>
      </c>
      <c r="GN619">
        <f t="shared" si="437"/>
        <v>581.29</v>
      </c>
      <c r="GO619">
        <f t="shared" si="438"/>
        <v>0</v>
      </c>
      <c r="GP619">
        <f t="shared" si="439"/>
        <v>0</v>
      </c>
      <c r="GR619">
        <v>0</v>
      </c>
      <c r="GS619">
        <v>3</v>
      </c>
      <c r="GT619">
        <v>0</v>
      </c>
      <c r="GU619" t="s">
        <v>3</v>
      </c>
      <c r="GV619">
        <f t="shared" si="440"/>
        <v>0</v>
      </c>
      <c r="GW619">
        <v>1</v>
      </c>
      <c r="GX619">
        <f t="shared" si="441"/>
        <v>0</v>
      </c>
      <c r="HA619">
        <v>0</v>
      </c>
      <c r="HB619">
        <v>0</v>
      </c>
      <c r="HC619">
        <f t="shared" si="442"/>
        <v>0</v>
      </c>
      <c r="HE619" t="s">
        <v>3</v>
      </c>
      <c r="HF619" t="s">
        <v>3</v>
      </c>
      <c r="HM619" t="s">
        <v>3</v>
      </c>
      <c r="HN619" t="s">
        <v>3</v>
      </c>
      <c r="HO619" t="s">
        <v>3</v>
      </c>
      <c r="HP619" t="s">
        <v>3</v>
      </c>
      <c r="HQ619" t="s">
        <v>3</v>
      </c>
      <c r="HS619">
        <v>0</v>
      </c>
      <c r="IK619">
        <v>0</v>
      </c>
    </row>
    <row r="620" spans="1:255" x14ac:dyDescent="0.2">
      <c r="A620" s="2">
        <v>17</v>
      </c>
      <c r="B620" s="2">
        <v>1</v>
      </c>
      <c r="C620" s="2">
        <f>ROW(SmtRes!A440)</f>
        <v>440</v>
      </c>
      <c r="D620" s="2">
        <f>ROW(EtalonRes!A444)</f>
        <v>444</v>
      </c>
      <c r="E620" s="2" t="s">
        <v>314</v>
      </c>
      <c r="F620" s="2" t="s">
        <v>315</v>
      </c>
      <c r="G620" s="2" t="s">
        <v>316</v>
      </c>
      <c r="H620" s="2" t="s">
        <v>299</v>
      </c>
      <c r="I620" s="2">
        <f>ROUND(ROUND(36,4),9)</f>
        <v>36</v>
      </c>
      <c r="J620" s="2">
        <v>0</v>
      </c>
      <c r="K620" s="2">
        <f>ROUND(ROUND(36,4),9)</f>
        <v>36</v>
      </c>
      <c r="L620" s="2"/>
      <c r="M620" s="2"/>
      <c r="N620" s="2"/>
      <c r="O620" s="2">
        <f t="shared" si="411"/>
        <v>1742.68</v>
      </c>
      <c r="P620" s="2">
        <f t="shared" si="412"/>
        <v>989.64</v>
      </c>
      <c r="Q620" s="2">
        <f>(ROUND((ROUND(((((ET620*1.25)*1.1))*AV620*I620),2)*BB620),2)+ROUND((ROUND(((AE620-(((EU620*1.25)*1.1)))*AV620*I620),2)*BS620),2))</f>
        <v>47.01</v>
      </c>
      <c r="R620" s="2">
        <f t="shared" si="413"/>
        <v>6.87</v>
      </c>
      <c r="S620" s="2">
        <f t="shared" si="414"/>
        <v>706.03</v>
      </c>
      <c r="T620" s="2">
        <f t="shared" si="415"/>
        <v>0</v>
      </c>
      <c r="U620" s="2">
        <f t="shared" si="416"/>
        <v>55.879856999999994</v>
      </c>
      <c r="V620" s="2">
        <f t="shared" si="417"/>
        <v>0</v>
      </c>
      <c r="W620" s="2">
        <f t="shared" si="418"/>
        <v>0</v>
      </c>
      <c r="X620" s="2">
        <f t="shared" si="419"/>
        <v>777.06</v>
      </c>
      <c r="Y620" s="2">
        <f t="shared" si="420"/>
        <v>434.87</v>
      </c>
      <c r="Z620" s="2"/>
      <c r="AA620" s="2">
        <v>59209203</v>
      </c>
      <c r="AB620" s="2">
        <f t="shared" si="421"/>
        <v>47.094200000000001</v>
      </c>
      <c r="AC620" s="2">
        <f t="shared" si="422"/>
        <v>27.49</v>
      </c>
      <c r="AD620" s="2">
        <f>ROUND((((((ET620*1.25)*1.1))-(((EU620*1.25)*1.1)))+AE620),6)</f>
        <v>1.2237499999999999</v>
      </c>
      <c r="AE620" s="2">
        <f>ROUND((((EU620*1.25)*1.1)),6)</f>
        <v>0.17874999999999999</v>
      </c>
      <c r="AF620" s="2">
        <f>ROUND((((EV620*1.15)*1.1)),6)</f>
        <v>18.38045</v>
      </c>
      <c r="AG620" s="2">
        <f t="shared" si="423"/>
        <v>0</v>
      </c>
      <c r="AH620" s="2">
        <f>(((EW620*1.15)*1.1))</f>
        <v>1.45475</v>
      </c>
      <c r="AI620" s="2">
        <f>(((EX620*1.25)*1.1))</f>
        <v>0</v>
      </c>
      <c r="AJ620" s="2">
        <f t="shared" si="424"/>
        <v>0</v>
      </c>
      <c r="AK620" s="2">
        <v>42.91</v>
      </c>
      <c r="AL620" s="2">
        <v>27.49</v>
      </c>
      <c r="AM620" s="2">
        <v>0.89</v>
      </c>
      <c r="AN620" s="2">
        <v>0.13</v>
      </c>
      <c r="AO620" s="2">
        <v>14.53</v>
      </c>
      <c r="AP620" s="2">
        <v>0</v>
      </c>
      <c r="AQ620" s="2">
        <v>1.1499999999999999</v>
      </c>
      <c r="AR620" s="2">
        <v>0</v>
      </c>
      <c r="AS620" s="2">
        <v>0</v>
      </c>
      <c r="AT620" s="2">
        <v>109</v>
      </c>
      <c r="AU620" s="2">
        <v>61</v>
      </c>
      <c r="AV620" s="2">
        <v>1.0669999999999999</v>
      </c>
      <c r="AW620" s="2">
        <v>1</v>
      </c>
      <c r="AX620" s="2"/>
      <c r="AY620" s="2"/>
      <c r="AZ620" s="2">
        <v>1</v>
      </c>
      <c r="BA620" s="2">
        <v>1</v>
      </c>
      <c r="BB620" s="2">
        <v>1</v>
      </c>
      <c r="BC620" s="2">
        <v>1</v>
      </c>
      <c r="BD620" s="2" t="s">
        <v>3</v>
      </c>
      <c r="BE620" s="2" t="s">
        <v>3</v>
      </c>
      <c r="BF620" s="2" t="s">
        <v>3</v>
      </c>
      <c r="BG620" s="2" t="s">
        <v>3</v>
      </c>
      <c r="BH620" s="2">
        <v>0</v>
      </c>
      <c r="BI620" s="2">
        <v>1</v>
      </c>
      <c r="BJ620" s="2" t="s">
        <v>317</v>
      </c>
      <c r="BK620" s="2"/>
      <c r="BL620" s="2"/>
      <c r="BM620" s="2">
        <v>22</v>
      </c>
      <c r="BN620" s="2">
        <v>58807811</v>
      </c>
      <c r="BO620" s="2" t="s">
        <v>315</v>
      </c>
      <c r="BP620" s="2">
        <v>1</v>
      </c>
      <c r="BQ620" s="2">
        <v>30</v>
      </c>
      <c r="BR620" s="2">
        <v>0</v>
      </c>
      <c r="BS620" s="2">
        <v>1</v>
      </c>
      <c r="BT620" s="2">
        <v>1</v>
      </c>
      <c r="BU620" s="2">
        <v>1</v>
      </c>
      <c r="BV620" s="2">
        <v>1</v>
      </c>
      <c r="BW620" s="2">
        <v>1</v>
      </c>
      <c r="BX620" s="2">
        <v>1</v>
      </c>
      <c r="BY620" s="2" t="s">
        <v>3</v>
      </c>
      <c r="BZ620" s="2">
        <v>109</v>
      </c>
      <c r="CA620" s="2">
        <v>61</v>
      </c>
      <c r="CB620" s="2" t="s">
        <v>3</v>
      </c>
      <c r="CC620" s="2"/>
      <c r="CD620" s="2"/>
      <c r="CE620" s="2">
        <v>30</v>
      </c>
      <c r="CF620" s="2">
        <v>0</v>
      </c>
      <c r="CG620" s="2">
        <v>0</v>
      </c>
      <c r="CH620" s="2"/>
      <c r="CI620" s="2"/>
      <c r="CJ620" s="2"/>
      <c r="CK620" s="2"/>
      <c r="CL620" s="2"/>
      <c r="CM620" s="2">
        <v>0</v>
      </c>
      <c r="CN620" s="2" t="s">
        <v>865</v>
      </c>
      <c r="CO620" s="2">
        <v>0</v>
      </c>
      <c r="CP620" s="2">
        <f t="shared" si="425"/>
        <v>1742.68</v>
      </c>
      <c r="CQ620" s="2">
        <f t="shared" si="426"/>
        <v>27.49</v>
      </c>
      <c r="CR620" s="2">
        <f>(ROUND((ROUND(((((ET620*1.25)*1.1))*AV620*1),2)*BB620),2)+ROUND((ROUND(((AE620-(((EU620*1.25)*1.1)))*AV620*1),2)*BS620),2))</f>
        <v>1.31</v>
      </c>
      <c r="CS620" s="2">
        <f t="shared" si="427"/>
        <v>0.19</v>
      </c>
      <c r="CT620" s="2">
        <f t="shared" si="428"/>
        <v>19.61</v>
      </c>
      <c r="CU620" s="2">
        <f t="shared" si="429"/>
        <v>0</v>
      </c>
      <c r="CV620" s="2">
        <f t="shared" si="430"/>
        <v>1.5522182499999999</v>
      </c>
      <c r="CW620" s="2">
        <f t="shared" si="431"/>
        <v>0</v>
      </c>
      <c r="CX620" s="2">
        <f t="shared" si="432"/>
        <v>0</v>
      </c>
      <c r="CY620" s="2">
        <f t="shared" si="433"/>
        <v>777.06099999999992</v>
      </c>
      <c r="CZ620" s="2">
        <f t="shared" si="434"/>
        <v>434.86900000000003</v>
      </c>
      <c r="DA620" s="2"/>
      <c r="DB620" s="2">
        <v>105</v>
      </c>
      <c r="DC620" s="2" t="s">
        <v>3</v>
      </c>
      <c r="DD620" s="2" t="s">
        <v>3</v>
      </c>
      <c r="DE620" s="2" t="s">
        <v>27</v>
      </c>
      <c r="DF620" s="2" t="s">
        <v>27</v>
      </c>
      <c r="DG620" s="2" t="s">
        <v>28</v>
      </c>
      <c r="DH620" s="2" t="s">
        <v>3</v>
      </c>
      <c r="DI620" s="2" t="s">
        <v>28</v>
      </c>
      <c r="DJ620" s="2" t="s">
        <v>27</v>
      </c>
      <c r="DK620" s="2" t="s">
        <v>3</v>
      </c>
      <c r="DL620" s="2" t="s">
        <v>3</v>
      </c>
      <c r="DM620" s="2" t="s">
        <v>3</v>
      </c>
      <c r="DN620" s="2">
        <v>0</v>
      </c>
      <c r="DO620" s="2">
        <v>0</v>
      </c>
      <c r="DP620" s="2">
        <v>1</v>
      </c>
      <c r="DQ620" s="2">
        <v>1</v>
      </c>
      <c r="DR620" s="2"/>
      <c r="DS620" s="2"/>
      <c r="DT620" s="2"/>
      <c r="DU620" s="2">
        <v>1013</v>
      </c>
      <c r="DV620" s="2" t="s">
        <v>299</v>
      </c>
      <c r="DW620" s="2" t="s">
        <v>299</v>
      </c>
      <c r="DX620" s="2">
        <v>1</v>
      </c>
      <c r="DY620" s="2"/>
      <c r="DZ620" s="2" t="s">
        <v>3</v>
      </c>
      <c r="EA620" s="2" t="s">
        <v>3</v>
      </c>
      <c r="EB620" s="2" t="s">
        <v>3</v>
      </c>
      <c r="EC620" s="2" t="s">
        <v>3</v>
      </c>
      <c r="ED620" s="2"/>
      <c r="EE620" s="2">
        <v>58807898</v>
      </c>
      <c r="EF620" s="2">
        <v>30</v>
      </c>
      <c r="EG620" s="2" t="s">
        <v>29</v>
      </c>
      <c r="EH620" s="2">
        <v>0</v>
      </c>
      <c r="EI620" s="2" t="s">
        <v>3</v>
      </c>
      <c r="EJ620" s="2">
        <v>1</v>
      </c>
      <c r="EK620" s="2">
        <v>22</v>
      </c>
      <c r="EL620" s="2" t="s">
        <v>185</v>
      </c>
      <c r="EM620" s="2" t="s">
        <v>186</v>
      </c>
      <c r="EN620" s="2"/>
      <c r="EO620" s="2" t="s">
        <v>32</v>
      </c>
      <c r="EP620" s="2"/>
      <c r="EQ620" s="2">
        <v>0</v>
      </c>
      <c r="ER620" s="2">
        <v>42.91</v>
      </c>
      <c r="ES620" s="2">
        <v>27.49</v>
      </c>
      <c r="ET620" s="2">
        <v>0.89</v>
      </c>
      <c r="EU620" s="2">
        <v>0.13</v>
      </c>
      <c r="EV620" s="2">
        <v>14.53</v>
      </c>
      <c r="EW620" s="2">
        <v>1.1499999999999999</v>
      </c>
      <c r="EX620" s="2">
        <v>0</v>
      </c>
      <c r="EY620" s="2">
        <v>0</v>
      </c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>
        <v>0</v>
      </c>
      <c r="FR620" s="2">
        <v>0</v>
      </c>
      <c r="FS620" s="2">
        <v>0</v>
      </c>
      <c r="FT620" s="2"/>
      <c r="FU620" s="2"/>
      <c r="FV620" s="2"/>
      <c r="FW620" s="2"/>
      <c r="FX620" s="2">
        <v>109</v>
      </c>
      <c r="FY620" s="2">
        <v>61</v>
      </c>
      <c r="FZ620" s="2"/>
      <c r="GA620" s="2" t="s">
        <v>3</v>
      </c>
      <c r="GB620" s="2"/>
      <c r="GC620" s="2"/>
      <c r="GD620" s="2">
        <v>1</v>
      </c>
      <c r="GE620" s="2"/>
      <c r="GF620" s="2">
        <v>-1131447472</v>
      </c>
      <c r="GG620" s="2">
        <v>2</v>
      </c>
      <c r="GH620" s="2">
        <v>1</v>
      </c>
      <c r="GI620" s="2">
        <v>2</v>
      </c>
      <c r="GJ620" s="2">
        <v>0</v>
      </c>
      <c r="GK620" s="2">
        <v>0</v>
      </c>
      <c r="GL620" s="2">
        <f t="shared" si="435"/>
        <v>0</v>
      </c>
      <c r="GM620" s="2">
        <f t="shared" si="436"/>
        <v>2954.61</v>
      </c>
      <c r="GN620" s="2">
        <f t="shared" si="437"/>
        <v>2954.61</v>
      </c>
      <c r="GO620" s="2">
        <f t="shared" si="438"/>
        <v>0</v>
      </c>
      <c r="GP620" s="2">
        <f t="shared" si="439"/>
        <v>0</v>
      </c>
      <c r="GQ620" s="2"/>
      <c r="GR620" s="2">
        <v>0</v>
      </c>
      <c r="GS620" s="2">
        <v>3</v>
      </c>
      <c r="GT620" s="2">
        <v>0</v>
      </c>
      <c r="GU620" s="2" t="s">
        <v>3</v>
      </c>
      <c r="GV620" s="2">
        <f t="shared" si="440"/>
        <v>0</v>
      </c>
      <c r="GW620" s="2">
        <v>1</v>
      </c>
      <c r="GX620" s="2">
        <f t="shared" si="441"/>
        <v>0</v>
      </c>
      <c r="GY620" s="2"/>
      <c r="GZ620" s="2"/>
      <c r="HA620" s="2">
        <v>0</v>
      </c>
      <c r="HB620" s="2">
        <v>0</v>
      </c>
      <c r="HC620" s="2">
        <f t="shared" si="442"/>
        <v>0</v>
      </c>
      <c r="HD620" s="2"/>
      <c r="HE620" s="2" t="s">
        <v>3</v>
      </c>
      <c r="HF620" s="2" t="s">
        <v>3</v>
      </c>
      <c r="HG620" s="2"/>
      <c r="HH620" s="2"/>
      <c r="HI620" s="2"/>
      <c r="HJ620" s="2"/>
      <c r="HK620" s="2"/>
      <c r="HL620" s="2"/>
      <c r="HM620" s="2" t="s">
        <v>3</v>
      </c>
      <c r="HN620" s="2" t="s">
        <v>3</v>
      </c>
      <c r="HO620" s="2" t="s">
        <v>3</v>
      </c>
      <c r="HP620" s="2" t="s">
        <v>3</v>
      </c>
      <c r="HQ620" s="2" t="s">
        <v>3</v>
      </c>
      <c r="HR620" s="2"/>
      <c r="HS620" s="2">
        <v>0</v>
      </c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>
        <v>0</v>
      </c>
      <c r="IL620" s="2"/>
      <c r="IM620" s="2"/>
      <c r="IN620" s="2"/>
      <c r="IO620" s="2"/>
      <c r="IP620" s="2"/>
      <c r="IQ620" s="2"/>
      <c r="IR620" s="2"/>
      <c r="IS620" s="2"/>
      <c r="IT620" s="2"/>
      <c r="IU620" s="2"/>
    </row>
    <row r="621" spans="1:255" x14ac:dyDescent="0.2">
      <c r="A621">
        <v>17</v>
      </c>
      <c r="B621">
        <v>1</v>
      </c>
      <c r="C621">
        <f>ROW(SmtRes!A446)</f>
        <v>446</v>
      </c>
      <c r="D621">
        <f>ROW(EtalonRes!A450)</f>
        <v>450</v>
      </c>
      <c r="E621" t="s">
        <v>314</v>
      </c>
      <c r="F621" t="s">
        <v>315</v>
      </c>
      <c r="G621" t="s">
        <v>316</v>
      </c>
      <c r="H621" t="s">
        <v>299</v>
      </c>
      <c r="I621">
        <f>ROUND(ROUND(36,4),9)</f>
        <v>36</v>
      </c>
      <c r="J621">
        <v>0</v>
      </c>
      <c r="K621">
        <f>ROUND(ROUND(36,4),9)</f>
        <v>36</v>
      </c>
      <c r="O621">
        <f t="shared" si="411"/>
        <v>45110.27</v>
      </c>
      <c r="P621">
        <f t="shared" si="412"/>
        <v>5541.98</v>
      </c>
      <c r="Q621">
        <f>(ROUND((ROUND(((((ET621*1.25)*1.1))*AV621*I621),2)*BB621),2)+ROUND((ROUND(((AE621-(((EU621*1.25)*1.1)))*AV621*I621),2)*BS621),2))</f>
        <v>743.7</v>
      </c>
      <c r="R621">
        <f t="shared" si="413"/>
        <v>377.78</v>
      </c>
      <c r="S621">
        <f t="shared" si="414"/>
        <v>38824.589999999997</v>
      </c>
      <c r="T621">
        <f t="shared" si="415"/>
        <v>0</v>
      </c>
      <c r="U621">
        <f t="shared" si="416"/>
        <v>55.879856999999994</v>
      </c>
      <c r="V621">
        <f t="shared" si="417"/>
        <v>0</v>
      </c>
      <c r="W621">
        <f t="shared" si="418"/>
        <v>0</v>
      </c>
      <c r="X621">
        <f t="shared" si="419"/>
        <v>42730.58</v>
      </c>
      <c r="Y621">
        <f t="shared" si="420"/>
        <v>23913.45</v>
      </c>
      <c r="AA621">
        <v>59209200</v>
      </c>
      <c r="AB621">
        <f t="shared" si="421"/>
        <v>47.094200000000001</v>
      </c>
      <c r="AC621">
        <f t="shared" si="422"/>
        <v>27.49</v>
      </c>
      <c r="AD621">
        <f>ROUND((((((ET621*1.25)*1.1))-(((EU621*1.25)*1.1)))+AE621),6)</f>
        <v>1.2237499999999999</v>
      </c>
      <c r="AE621">
        <f>ROUND((((EU621*1.25)*1.1)),6)</f>
        <v>0.17874999999999999</v>
      </c>
      <c r="AF621">
        <f>ROUND((((EV621*1.15)*1.1)),6)</f>
        <v>18.38045</v>
      </c>
      <c r="AG621">
        <f t="shared" si="423"/>
        <v>0</v>
      </c>
      <c r="AH621">
        <f>(((EW621*1.15)*1.1))</f>
        <v>1.45475</v>
      </c>
      <c r="AI621">
        <f>(((EX621*1.25)*1.1))</f>
        <v>0</v>
      </c>
      <c r="AJ621">
        <f t="shared" si="424"/>
        <v>0</v>
      </c>
      <c r="AK621">
        <v>42.91</v>
      </c>
      <c r="AL621">
        <v>27.49</v>
      </c>
      <c r="AM621">
        <v>0.89</v>
      </c>
      <c r="AN621">
        <v>0.13</v>
      </c>
      <c r="AO621">
        <v>14.53</v>
      </c>
      <c r="AP621">
        <v>0</v>
      </c>
      <c r="AQ621">
        <v>1.1499999999999999</v>
      </c>
      <c r="AR621">
        <v>0</v>
      </c>
      <c r="AS621">
        <v>0</v>
      </c>
      <c r="AT621">
        <v>109</v>
      </c>
      <c r="AU621">
        <v>61</v>
      </c>
      <c r="AV621">
        <v>1.0669999999999999</v>
      </c>
      <c r="AW621">
        <v>1</v>
      </c>
      <c r="AZ621">
        <v>1</v>
      </c>
      <c r="BA621">
        <v>54.99</v>
      </c>
      <c r="BB621">
        <v>15.82</v>
      </c>
      <c r="BC621">
        <v>5.6</v>
      </c>
      <c r="BD621" t="s">
        <v>3</v>
      </c>
      <c r="BE621" t="s">
        <v>3</v>
      </c>
      <c r="BF621" t="s">
        <v>3</v>
      </c>
      <c r="BG621" t="s">
        <v>3</v>
      </c>
      <c r="BH621">
        <v>0</v>
      </c>
      <c r="BI621">
        <v>1</v>
      </c>
      <c r="BJ621" t="s">
        <v>317</v>
      </c>
      <c r="BM621">
        <v>22</v>
      </c>
      <c r="BN621">
        <v>58807811</v>
      </c>
      <c r="BO621" t="s">
        <v>315</v>
      </c>
      <c r="BP621">
        <v>1</v>
      </c>
      <c r="BQ621">
        <v>30</v>
      </c>
      <c r="BR621">
        <v>0</v>
      </c>
      <c r="BS621">
        <v>54.99</v>
      </c>
      <c r="BT621">
        <v>1</v>
      </c>
      <c r="BU621">
        <v>1</v>
      </c>
      <c r="BV621">
        <v>1</v>
      </c>
      <c r="BW621">
        <v>1</v>
      </c>
      <c r="BX621">
        <v>1</v>
      </c>
      <c r="BY621" t="s">
        <v>3</v>
      </c>
      <c r="BZ621">
        <v>109</v>
      </c>
      <c r="CA621">
        <v>61</v>
      </c>
      <c r="CB621" t="s">
        <v>3</v>
      </c>
      <c r="CE621">
        <v>30</v>
      </c>
      <c r="CF621">
        <v>0</v>
      </c>
      <c r="CG621">
        <v>0</v>
      </c>
      <c r="CM621">
        <v>0</v>
      </c>
      <c r="CN621" t="s">
        <v>865</v>
      </c>
      <c r="CO621">
        <v>0</v>
      </c>
      <c r="CP621">
        <f t="shared" si="425"/>
        <v>45110.27</v>
      </c>
      <c r="CQ621">
        <f t="shared" si="426"/>
        <v>153.94</v>
      </c>
      <c r="CR621">
        <f>(ROUND((ROUND(((((ET621*1.25)*1.1))*AV621*1),2)*BB621),2)+ROUND((ROUND(((AE621-(((EU621*1.25)*1.1)))*AV621*1),2)*BS621),2))</f>
        <v>20.72</v>
      </c>
      <c r="CS621">
        <f t="shared" si="427"/>
        <v>10.45</v>
      </c>
      <c r="CT621">
        <f t="shared" si="428"/>
        <v>1078.3499999999999</v>
      </c>
      <c r="CU621">
        <f t="shared" si="429"/>
        <v>0</v>
      </c>
      <c r="CV621">
        <f t="shared" si="430"/>
        <v>1.5522182499999999</v>
      </c>
      <c r="CW621">
        <f t="shared" si="431"/>
        <v>0</v>
      </c>
      <c r="CX621">
        <f t="shared" si="432"/>
        <v>0</v>
      </c>
      <c r="CY621">
        <f t="shared" si="433"/>
        <v>42730.583299999991</v>
      </c>
      <c r="CZ621">
        <f t="shared" si="434"/>
        <v>23913.445699999997</v>
      </c>
      <c r="DB621">
        <v>107</v>
      </c>
      <c r="DC621" t="s">
        <v>3</v>
      </c>
      <c r="DD621" t="s">
        <v>3</v>
      </c>
      <c r="DE621" t="s">
        <v>27</v>
      </c>
      <c r="DF621" t="s">
        <v>27</v>
      </c>
      <c r="DG621" t="s">
        <v>28</v>
      </c>
      <c r="DH621" t="s">
        <v>3</v>
      </c>
      <c r="DI621" t="s">
        <v>28</v>
      </c>
      <c r="DJ621" t="s">
        <v>27</v>
      </c>
      <c r="DK621" t="s">
        <v>3</v>
      </c>
      <c r="DL621" t="s">
        <v>3</v>
      </c>
      <c r="DM621" t="s">
        <v>3</v>
      </c>
      <c r="DN621">
        <v>0</v>
      </c>
      <c r="DO621">
        <v>0</v>
      </c>
      <c r="DP621">
        <v>1</v>
      </c>
      <c r="DQ621">
        <v>1</v>
      </c>
      <c r="DU621">
        <v>1013</v>
      </c>
      <c r="DV621" t="s">
        <v>299</v>
      </c>
      <c r="DW621" t="s">
        <v>299</v>
      </c>
      <c r="DX621">
        <v>1</v>
      </c>
      <c r="DZ621" t="s">
        <v>3</v>
      </c>
      <c r="EA621" t="s">
        <v>3</v>
      </c>
      <c r="EB621" t="s">
        <v>3</v>
      </c>
      <c r="EC621" t="s">
        <v>3</v>
      </c>
      <c r="EE621">
        <v>58807898</v>
      </c>
      <c r="EF621">
        <v>30</v>
      </c>
      <c r="EG621" t="s">
        <v>29</v>
      </c>
      <c r="EH621">
        <v>0</v>
      </c>
      <c r="EI621" t="s">
        <v>3</v>
      </c>
      <c r="EJ621">
        <v>1</v>
      </c>
      <c r="EK621">
        <v>22</v>
      </c>
      <c r="EL621" t="s">
        <v>185</v>
      </c>
      <c r="EM621" t="s">
        <v>186</v>
      </c>
      <c r="EO621" t="s">
        <v>32</v>
      </c>
      <c r="EQ621">
        <v>0</v>
      </c>
      <c r="ER621">
        <v>42.91</v>
      </c>
      <c r="ES621">
        <v>27.49</v>
      </c>
      <c r="ET621">
        <v>0.89</v>
      </c>
      <c r="EU621">
        <v>0.13</v>
      </c>
      <c r="EV621">
        <v>14.53</v>
      </c>
      <c r="EW621">
        <v>1.1499999999999999</v>
      </c>
      <c r="EX621">
        <v>0</v>
      </c>
      <c r="EY621">
        <v>0</v>
      </c>
      <c r="FQ621">
        <v>0</v>
      </c>
      <c r="FR621">
        <v>0</v>
      </c>
      <c r="FS621">
        <v>0</v>
      </c>
      <c r="FX621">
        <v>109</v>
      </c>
      <c r="FY621">
        <v>61</v>
      </c>
      <c r="GA621" t="s">
        <v>3</v>
      </c>
      <c r="GD621">
        <v>1</v>
      </c>
      <c r="GF621">
        <v>-1131447472</v>
      </c>
      <c r="GG621">
        <v>2</v>
      </c>
      <c r="GH621">
        <v>1</v>
      </c>
      <c r="GI621">
        <v>2</v>
      </c>
      <c r="GJ621">
        <v>0</v>
      </c>
      <c r="GK621">
        <v>0</v>
      </c>
      <c r="GL621">
        <f t="shared" si="435"/>
        <v>0</v>
      </c>
      <c r="GM621">
        <f t="shared" si="436"/>
        <v>111754.3</v>
      </c>
      <c r="GN621">
        <f t="shared" si="437"/>
        <v>111754.3</v>
      </c>
      <c r="GO621">
        <f t="shared" si="438"/>
        <v>0</v>
      </c>
      <c r="GP621">
        <f t="shared" si="439"/>
        <v>0</v>
      </c>
      <c r="GR621">
        <v>0</v>
      </c>
      <c r="GS621">
        <v>3</v>
      </c>
      <c r="GT621">
        <v>0</v>
      </c>
      <c r="GU621" t="s">
        <v>3</v>
      </c>
      <c r="GV621">
        <f t="shared" si="440"/>
        <v>0</v>
      </c>
      <c r="GW621">
        <v>1</v>
      </c>
      <c r="GX621">
        <f t="shared" si="441"/>
        <v>0</v>
      </c>
      <c r="HA621">
        <v>0</v>
      </c>
      <c r="HB621">
        <v>0</v>
      </c>
      <c r="HC621">
        <f t="shared" si="442"/>
        <v>0</v>
      </c>
      <c r="HE621" t="s">
        <v>3</v>
      </c>
      <c r="HF621" t="s">
        <v>3</v>
      </c>
      <c r="HM621" t="s">
        <v>3</v>
      </c>
      <c r="HN621" t="s">
        <v>3</v>
      </c>
      <c r="HO621" t="s">
        <v>3</v>
      </c>
      <c r="HP621" t="s">
        <v>3</v>
      </c>
      <c r="HQ621" t="s">
        <v>3</v>
      </c>
      <c r="HS621">
        <v>0</v>
      </c>
      <c r="IK621">
        <v>0</v>
      </c>
    </row>
    <row r="622" spans="1:255" x14ac:dyDescent="0.2">
      <c r="A622" s="2">
        <v>18</v>
      </c>
      <c r="B622" s="2">
        <v>1</v>
      </c>
      <c r="C622" s="2">
        <v>439</v>
      </c>
      <c r="D622" s="2"/>
      <c r="E622" s="2" t="s">
        <v>318</v>
      </c>
      <c r="F622" s="2" t="s">
        <v>319</v>
      </c>
      <c r="G622" s="2" t="s">
        <v>320</v>
      </c>
      <c r="H622" s="2" t="s">
        <v>304</v>
      </c>
      <c r="I622" s="2">
        <f>I620*J622</f>
        <v>36</v>
      </c>
      <c r="J622" s="2">
        <v>1</v>
      </c>
      <c r="K622" s="2">
        <v>1</v>
      </c>
      <c r="L622" s="2"/>
      <c r="M622" s="2"/>
      <c r="N622" s="2"/>
      <c r="O622" s="2">
        <f t="shared" si="411"/>
        <v>57263.040000000001</v>
      </c>
      <c r="P622" s="2">
        <f t="shared" si="412"/>
        <v>57263.040000000001</v>
      </c>
      <c r="Q622" s="2">
        <f>(ROUND((ROUND(((ET622)*AV622*I622),2)*BB622),2)+ROUND((ROUND(((AE622-(EU622))*AV622*I622),2)*BS622),2))</f>
        <v>0</v>
      </c>
      <c r="R622" s="2">
        <f t="shared" si="413"/>
        <v>0</v>
      </c>
      <c r="S622" s="2">
        <f t="shared" si="414"/>
        <v>0</v>
      </c>
      <c r="T622" s="2">
        <f t="shared" si="415"/>
        <v>0</v>
      </c>
      <c r="U622" s="2">
        <f t="shared" si="416"/>
        <v>0</v>
      </c>
      <c r="V622" s="2">
        <f t="shared" si="417"/>
        <v>0</v>
      </c>
      <c r="W622" s="2">
        <f t="shared" si="418"/>
        <v>0</v>
      </c>
      <c r="X622" s="2">
        <f t="shared" si="419"/>
        <v>0</v>
      </c>
      <c r="Y622" s="2">
        <f t="shared" si="420"/>
        <v>0</v>
      </c>
      <c r="Z622" s="2"/>
      <c r="AA622" s="2">
        <v>59209203</v>
      </c>
      <c r="AB622" s="2">
        <f t="shared" si="421"/>
        <v>1590.64</v>
      </c>
      <c r="AC622" s="2">
        <f t="shared" si="422"/>
        <v>1590.64</v>
      </c>
      <c r="AD622" s="2">
        <f>ROUND((((ET622)-(EU622))+AE622),6)</f>
        <v>0</v>
      </c>
      <c r="AE622" s="2">
        <f>ROUND((EU622),6)</f>
        <v>0</v>
      </c>
      <c r="AF622" s="2">
        <f>ROUND((EV622),6)</f>
        <v>0</v>
      </c>
      <c r="AG622" s="2">
        <f t="shared" si="423"/>
        <v>0</v>
      </c>
      <c r="AH622" s="2">
        <f>(EW622)</f>
        <v>0</v>
      </c>
      <c r="AI622" s="2">
        <f>(EX622)</f>
        <v>0</v>
      </c>
      <c r="AJ622" s="2">
        <f t="shared" si="424"/>
        <v>0</v>
      </c>
      <c r="AK622" s="2">
        <v>1590.64</v>
      </c>
      <c r="AL622" s="2">
        <v>1590.64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109</v>
      </c>
      <c r="AU622" s="2">
        <v>61</v>
      </c>
      <c r="AV622" s="2">
        <v>1</v>
      </c>
      <c r="AW622" s="2">
        <v>1</v>
      </c>
      <c r="AX622" s="2"/>
      <c r="AY622" s="2"/>
      <c r="AZ622" s="2">
        <v>1</v>
      </c>
      <c r="BA622" s="2">
        <v>1</v>
      </c>
      <c r="BB622" s="2">
        <v>1</v>
      </c>
      <c r="BC622" s="2">
        <v>1</v>
      </c>
      <c r="BD622" s="2" t="s">
        <v>3</v>
      </c>
      <c r="BE622" s="2" t="s">
        <v>3</v>
      </c>
      <c r="BF622" s="2" t="s">
        <v>3</v>
      </c>
      <c r="BG622" s="2" t="s">
        <v>3</v>
      </c>
      <c r="BH622" s="2">
        <v>3</v>
      </c>
      <c r="BI622" s="2">
        <v>1</v>
      </c>
      <c r="BJ622" s="2" t="s">
        <v>321</v>
      </c>
      <c r="BK622" s="2"/>
      <c r="BL622" s="2"/>
      <c r="BM622" s="2">
        <v>22</v>
      </c>
      <c r="BN622" s="2">
        <v>58807811</v>
      </c>
      <c r="BO622" s="2" t="s">
        <v>3</v>
      </c>
      <c r="BP622" s="2">
        <v>0</v>
      </c>
      <c r="BQ622" s="2">
        <v>30</v>
      </c>
      <c r="BR622" s="2">
        <v>0</v>
      </c>
      <c r="BS622" s="2">
        <v>1</v>
      </c>
      <c r="BT622" s="2">
        <v>1</v>
      </c>
      <c r="BU622" s="2">
        <v>1</v>
      </c>
      <c r="BV622" s="2">
        <v>1</v>
      </c>
      <c r="BW622" s="2">
        <v>1</v>
      </c>
      <c r="BX622" s="2">
        <v>1</v>
      </c>
      <c r="BY622" s="2" t="s">
        <v>3</v>
      </c>
      <c r="BZ622" s="2">
        <v>109</v>
      </c>
      <c r="CA622" s="2">
        <v>61</v>
      </c>
      <c r="CB622" s="2" t="s">
        <v>3</v>
      </c>
      <c r="CC622" s="2"/>
      <c r="CD622" s="2"/>
      <c r="CE622" s="2">
        <v>30</v>
      </c>
      <c r="CF622" s="2">
        <v>0</v>
      </c>
      <c r="CG622" s="2">
        <v>0</v>
      </c>
      <c r="CH622" s="2"/>
      <c r="CI622" s="2"/>
      <c r="CJ622" s="2"/>
      <c r="CK622" s="2"/>
      <c r="CL622" s="2"/>
      <c r="CM622" s="2">
        <v>0</v>
      </c>
      <c r="CN622" s="2" t="s">
        <v>3</v>
      </c>
      <c r="CO622" s="2">
        <v>0</v>
      </c>
      <c r="CP622" s="2">
        <f t="shared" si="425"/>
        <v>57263.040000000001</v>
      </c>
      <c r="CQ622" s="2">
        <f t="shared" si="426"/>
        <v>1590.64</v>
      </c>
      <c r="CR622" s="2">
        <f>(ROUND((ROUND(((ET622)*AV622*1),2)*BB622),2)+ROUND((ROUND(((AE622-(EU622))*AV622*1),2)*BS622),2))</f>
        <v>0</v>
      </c>
      <c r="CS622" s="2">
        <f t="shared" si="427"/>
        <v>0</v>
      </c>
      <c r="CT622" s="2">
        <f t="shared" si="428"/>
        <v>0</v>
      </c>
      <c r="CU622" s="2">
        <f t="shared" si="429"/>
        <v>0</v>
      </c>
      <c r="CV622" s="2">
        <f t="shared" si="430"/>
        <v>0</v>
      </c>
      <c r="CW622" s="2">
        <f t="shared" si="431"/>
        <v>0</v>
      </c>
      <c r="CX622" s="2">
        <f t="shared" si="432"/>
        <v>0</v>
      </c>
      <c r="CY622" s="2">
        <f t="shared" si="433"/>
        <v>0</v>
      </c>
      <c r="CZ622" s="2">
        <f t="shared" si="434"/>
        <v>0</v>
      </c>
      <c r="DA622" s="2"/>
      <c r="DB622" s="2"/>
      <c r="DC622" s="2" t="s">
        <v>3</v>
      </c>
      <c r="DD622" s="2" t="s">
        <v>3</v>
      </c>
      <c r="DE622" s="2" t="s">
        <v>3</v>
      </c>
      <c r="DF622" s="2" t="s">
        <v>3</v>
      </c>
      <c r="DG622" s="2" t="s">
        <v>3</v>
      </c>
      <c r="DH622" s="2" t="s">
        <v>3</v>
      </c>
      <c r="DI622" s="2" t="s">
        <v>3</v>
      </c>
      <c r="DJ622" s="2" t="s">
        <v>3</v>
      </c>
      <c r="DK622" s="2" t="s">
        <v>3</v>
      </c>
      <c r="DL622" s="2" t="s">
        <v>3</v>
      </c>
      <c r="DM622" s="2" t="s">
        <v>3</v>
      </c>
      <c r="DN622" s="2">
        <v>0</v>
      </c>
      <c r="DO622" s="2">
        <v>0</v>
      </c>
      <c r="DP622" s="2">
        <v>1</v>
      </c>
      <c r="DQ622" s="2">
        <v>1</v>
      </c>
      <c r="DR622" s="2"/>
      <c r="DS622" s="2"/>
      <c r="DT622" s="2"/>
      <c r="DU622" s="2">
        <v>1013</v>
      </c>
      <c r="DV622" s="2" t="s">
        <v>304</v>
      </c>
      <c r="DW622" s="2" t="s">
        <v>304</v>
      </c>
      <c r="DX622" s="2">
        <v>1</v>
      </c>
      <c r="DY622" s="2"/>
      <c r="DZ622" s="2" t="s">
        <v>3</v>
      </c>
      <c r="EA622" s="2" t="s">
        <v>3</v>
      </c>
      <c r="EB622" s="2" t="s">
        <v>3</v>
      </c>
      <c r="EC622" s="2" t="s">
        <v>3</v>
      </c>
      <c r="ED622" s="2"/>
      <c r="EE622" s="2">
        <v>58807898</v>
      </c>
      <c r="EF622" s="2">
        <v>30</v>
      </c>
      <c r="EG622" s="2" t="s">
        <v>29</v>
      </c>
      <c r="EH622" s="2">
        <v>0</v>
      </c>
      <c r="EI622" s="2" t="s">
        <v>3</v>
      </c>
      <c r="EJ622" s="2">
        <v>1</v>
      </c>
      <c r="EK622" s="2">
        <v>22</v>
      </c>
      <c r="EL622" s="2" t="s">
        <v>185</v>
      </c>
      <c r="EM622" s="2" t="s">
        <v>186</v>
      </c>
      <c r="EN622" s="2"/>
      <c r="EO622" s="2" t="s">
        <v>3</v>
      </c>
      <c r="EP622" s="2"/>
      <c r="EQ622" s="2">
        <v>0</v>
      </c>
      <c r="ER622" s="2">
        <v>1590.64</v>
      </c>
      <c r="ES622" s="2">
        <v>1590.64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>
        <v>0</v>
      </c>
      <c r="FR622" s="2">
        <v>0</v>
      </c>
      <c r="FS622" s="2">
        <v>0</v>
      </c>
      <c r="FT622" s="2"/>
      <c r="FU622" s="2"/>
      <c r="FV622" s="2"/>
      <c r="FW622" s="2"/>
      <c r="FX622" s="2">
        <v>109</v>
      </c>
      <c r="FY622" s="2">
        <v>61</v>
      </c>
      <c r="FZ622" s="2"/>
      <c r="GA622" s="2" t="s">
        <v>3</v>
      </c>
      <c r="GB622" s="2"/>
      <c r="GC622" s="2"/>
      <c r="GD622" s="2">
        <v>1</v>
      </c>
      <c r="GE622" s="2"/>
      <c r="GF622" s="2">
        <v>-1092859747</v>
      </c>
      <c r="GG622" s="2">
        <v>2</v>
      </c>
      <c r="GH622" s="2">
        <v>1</v>
      </c>
      <c r="GI622" s="2">
        <v>-2</v>
      </c>
      <c r="GJ622" s="2">
        <v>0</v>
      </c>
      <c r="GK622" s="2">
        <v>0</v>
      </c>
      <c r="GL622" s="2">
        <f t="shared" si="435"/>
        <v>0</v>
      </c>
      <c r="GM622" s="2">
        <f t="shared" si="436"/>
        <v>57263.040000000001</v>
      </c>
      <c r="GN622" s="2">
        <f t="shared" si="437"/>
        <v>57263.040000000001</v>
      </c>
      <c r="GO622" s="2">
        <f t="shared" si="438"/>
        <v>0</v>
      </c>
      <c r="GP622" s="2">
        <f t="shared" si="439"/>
        <v>0</v>
      </c>
      <c r="GQ622" s="2"/>
      <c r="GR622" s="2">
        <v>0</v>
      </c>
      <c r="GS622" s="2">
        <v>3</v>
      </c>
      <c r="GT622" s="2">
        <v>0</v>
      </c>
      <c r="GU622" s="2" t="s">
        <v>3</v>
      </c>
      <c r="GV622" s="2">
        <f t="shared" si="440"/>
        <v>0</v>
      </c>
      <c r="GW622" s="2">
        <v>1</v>
      </c>
      <c r="GX622" s="2">
        <f t="shared" si="441"/>
        <v>0</v>
      </c>
      <c r="GY622" s="2"/>
      <c r="GZ622" s="2"/>
      <c r="HA622" s="2">
        <v>0</v>
      </c>
      <c r="HB622" s="2">
        <v>0</v>
      </c>
      <c r="HC622" s="2">
        <f t="shared" si="442"/>
        <v>0</v>
      </c>
      <c r="HD622" s="2"/>
      <c r="HE622" s="2" t="s">
        <v>3</v>
      </c>
      <c r="HF622" s="2" t="s">
        <v>3</v>
      </c>
      <c r="HG622" s="2"/>
      <c r="HH622" s="2"/>
      <c r="HI622" s="2"/>
      <c r="HJ622" s="2"/>
      <c r="HK622" s="2"/>
      <c r="HL622" s="2"/>
      <c r="HM622" s="2" t="s">
        <v>3</v>
      </c>
      <c r="HN622" s="2" t="s">
        <v>3</v>
      </c>
      <c r="HO622" s="2" t="s">
        <v>3</v>
      </c>
      <c r="HP622" s="2" t="s">
        <v>3</v>
      </c>
      <c r="HQ622" s="2" t="s">
        <v>3</v>
      </c>
      <c r="HR622" s="2"/>
      <c r="HS622" s="2">
        <v>0</v>
      </c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>
        <v>0</v>
      </c>
      <c r="IL622" s="2"/>
      <c r="IM622" s="2"/>
      <c r="IN622" s="2"/>
      <c r="IO622" s="2"/>
      <c r="IP622" s="2"/>
      <c r="IQ622" s="2"/>
      <c r="IR622" s="2"/>
      <c r="IS622" s="2"/>
      <c r="IT622" s="2"/>
      <c r="IU622" s="2"/>
    </row>
    <row r="623" spans="1:255" x14ac:dyDescent="0.2">
      <c r="A623">
        <v>18</v>
      </c>
      <c r="B623">
        <v>1</v>
      </c>
      <c r="C623">
        <v>445</v>
      </c>
      <c r="E623" t="s">
        <v>318</v>
      </c>
      <c r="F623" t="s">
        <v>319</v>
      </c>
      <c r="G623" t="s">
        <v>320</v>
      </c>
      <c r="H623" t="s">
        <v>304</v>
      </c>
      <c r="I623">
        <f>I621*J623</f>
        <v>36</v>
      </c>
      <c r="J623">
        <v>1</v>
      </c>
      <c r="K623">
        <v>1</v>
      </c>
      <c r="O623">
        <f t="shared" si="411"/>
        <v>699754.35</v>
      </c>
      <c r="P623">
        <f t="shared" si="412"/>
        <v>699754.35</v>
      </c>
      <c r="Q623">
        <f>(ROUND((ROUND(((ET623)*AV623*I623),2)*BB623),2)+ROUND((ROUND(((AE623-(EU623))*AV623*I623),2)*BS623),2))</f>
        <v>0</v>
      </c>
      <c r="R623">
        <f t="shared" si="413"/>
        <v>0</v>
      </c>
      <c r="S623">
        <f t="shared" si="414"/>
        <v>0</v>
      </c>
      <c r="T623">
        <f t="shared" si="415"/>
        <v>0</v>
      </c>
      <c r="U623">
        <f t="shared" si="416"/>
        <v>0</v>
      </c>
      <c r="V623">
        <f t="shared" si="417"/>
        <v>0</v>
      </c>
      <c r="W623">
        <f t="shared" si="418"/>
        <v>0</v>
      </c>
      <c r="X623">
        <f t="shared" si="419"/>
        <v>0</v>
      </c>
      <c r="Y623">
        <f t="shared" si="420"/>
        <v>0</v>
      </c>
      <c r="AA623">
        <v>59209200</v>
      </c>
      <c r="AB623">
        <f t="shared" si="421"/>
        <v>1590.64</v>
      </c>
      <c r="AC623">
        <f t="shared" si="422"/>
        <v>1590.64</v>
      </c>
      <c r="AD623">
        <f>ROUND((((ET623)-(EU623))+AE623),6)</f>
        <v>0</v>
      </c>
      <c r="AE623">
        <f>ROUND((EU623),6)</f>
        <v>0</v>
      </c>
      <c r="AF623">
        <f>ROUND((EV623),6)</f>
        <v>0</v>
      </c>
      <c r="AG623">
        <f t="shared" si="423"/>
        <v>0</v>
      </c>
      <c r="AH623">
        <f>(EW623)</f>
        <v>0</v>
      </c>
      <c r="AI623">
        <f>(EX623)</f>
        <v>0</v>
      </c>
      <c r="AJ623">
        <f t="shared" si="424"/>
        <v>0</v>
      </c>
      <c r="AK623">
        <v>1590.64</v>
      </c>
      <c r="AL623">
        <v>1590.64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109</v>
      </c>
      <c r="AU623">
        <v>61</v>
      </c>
      <c r="AV623">
        <v>1</v>
      </c>
      <c r="AW623">
        <v>1</v>
      </c>
      <c r="AZ623">
        <v>1</v>
      </c>
      <c r="BA623">
        <v>1</v>
      </c>
      <c r="BB623">
        <v>1</v>
      </c>
      <c r="BC623">
        <v>12.22</v>
      </c>
      <c r="BD623" t="s">
        <v>3</v>
      </c>
      <c r="BE623" t="s">
        <v>3</v>
      </c>
      <c r="BF623" t="s">
        <v>3</v>
      </c>
      <c r="BG623" t="s">
        <v>3</v>
      </c>
      <c r="BH623">
        <v>3</v>
      </c>
      <c r="BI623">
        <v>1</v>
      </c>
      <c r="BJ623" t="s">
        <v>321</v>
      </c>
      <c r="BM623">
        <v>22</v>
      </c>
      <c r="BN623">
        <v>58807811</v>
      </c>
      <c r="BO623" t="s">
        <v>319</v>
      </c>
      <c r="BP623">
        <v>1</v>
      </c>
      <c r="BQ623">
        <v>30</v>
      </c>
      <c r="BR623">
        <v>0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 t="s">
        <v>3</v>
      </c>
      <c r="BZ623">
        <v>109</v>
      </c>
      <c r="CA623">
        <v>61</v>
      </c>
      <c r="CB623" t="s">
        <v>3</v>
      </c>
      <c r="CE623">
        <v>30</v>
      </c>
      <c r="CF623">
        <v>0</v>
      </c>
      <c r="CG623">
        <v>0</v>
      </c>
      <c r="CM623">
        <v>0</v>
      </c>
      <c r="CN623" t="s">
        <v>3</v>
      </c>
      <c r="CO623">
        <v>0</v>
      </c>
      <c r="CP623">
        <f t="shared" si="425"/>
        <v>699754.35</v>
      </c>
      <c r="CQ623">
        <f t="shared" si="426"/>
        <v>19437.62</v>
      </c>
      <c r="CR623">
        <f>(ROUND((ROUND(((ET623)*AV623*1),2)*BB623),2)+ROUND((ROUND(((AE623-(EU623))*AV623*1),2)*BS623),2))</f>
        <v>0</v>
      </c>
      <c r="CS623">
        <f t="shared" si="427"/>
        <v>0</v>
      </c>
      <c r="CT623">
        <f t="shared" si="428"/>
        <v>0</v>
      </c>
      <c r="CU623">
        <f t="shared" si="429"/>
        <v>0</v>
      </c>
      <c r="CV623">
        <f t="shared" si="430"/>
        <v>0</v>
      </c>
      <c r="CW623">
        <f t="shared" si="431"/>
        <v>0</v>
      </c>
      <c r="CX623">
        <f t="shared" si="432"/>
        <v>0</v>
      </c>
      <c r="CY623">
        <f t="shared" si="433"/>
        <v>0</v>
      </c>
      <c r="CZ623">
        <f t="shared" si="434"/>
        <v>0</v>
      </c>
      <c r="DC623" t="s">
        <v>3</v>
      </c>
      <c r="DD623" t="s">
        <v>3</v>
      </c>
      <c r="DE623" t="s">
        <v>3</v>
      </c>
      <c r="DF623" t="s">
        <v>3</v>
      </c>
      <c r="DG623" t="s">
        <v>3</v>
      </c>
      <c r="DH623" t="s">
        <v>3</v>
      </c>
      <c r="DI623" t="s">
        <v>3</v>
      </c>
      <c r="DJ623" t="s">
        <v>3</v>
      </c>
      <c r="DK623" t="s">
        <v>3</v>
      </c>
      <c r="DL623" t="s">
        <v>3</v>
      </c>
      <c r="DM623" t="s">
        <v>3</v>
      </c>
      <c r="DN623">
        <v>0</v>
      </c>
      <c r="DO623">
        <v>0</v>
      </c>
      <c r="DP623">
        <v>1</v>
      </c>
      <c r="DQ623">
        <v>1</v>
      </c>
      <c r="DU623">
        <v>1013</v>
      </c>
      <c r="DV623" t="s">
        <v>304</v>
      </c>
      <c r="DW623" t="s">
        <v>304</v>
      </c>
      <c r="DX623">
        <v>1</v>
      </c>
      <c r="DZ623" t="s">
        <v>3</v>
      </c>
      <c r="EA623" t="s">
        <v>3</v>
      </c>
      <c r="EB623" t="s">
        <v>3</v>
      </c>
      <c r="EC623" t="s">
        <v>3</v>
      </c>
      <c r="EE623">
        <v>58807898</v>
      </c>
      <c r="EF623">
        <v>30</v>
      </c>
      <c r="EG623" t="s">
        <v>29</v>
      </c>
      <c r="EH623">
        <v>0</v>
      </c>
      <c r="EI623" t="s">
        <v>3</v>
      </c>
      <c r="EJ623">
        <v>1</v>
      </c>
      <c r="EK623">
        <v>22</v>
      </c>
      <c r="EL623" t="s">
        <v>185</v>
      </c>
      <c r="EM623" t="s">
        <v>186</v>
      </c>
      <c r="EO623" t="s">
        <v>3</v>
      </c>
      <c r="EQ623">
        <v>0</v>
      </c>
      <c r="ER623">
        <v>1590.64</v>
      </c>
      <c r="ES623">
        <v>1590.64</v>
      </c>
      <c r="ET623">
        <v>0</v>
      </c>
      <c r="EU623">
        <v>0</v>
      </c>
      <c r="EV623">
        <v>0</v>
      </c>
      <c r="EW623">
        <v>0</v>
      </c>
      <c r="EX623">
        <v>0</v>
      </c>
      <c r="FQ623">
        <v>0</v>
      </c>
      <c r="FR623">
        <v>0</v>
      </c>
      <c r="FS623">
        <v>0</v>
      </c>
      <c r="FX623">
        <v>109</v>
      </c>
      <c r="FY623">
        <v>61</v>
      </c>
      <c r="GA623" t="s">
        <v>3</v>
      </c>
      <c r="GD623">
        <v>1</v>
      </c>
      <c r="GF623">
        <v>-1092859747</v>
      </c>
      <c r="GG623">
        <v>2</v>
      </c>
      <c r="GH623">
        <v>1</v>
      </c>
      <c r="GI623">
        <v>2</v>
      </c>
      <c r="GJ623">
        <v>0</v>
      </c>
      <c r="GK623">
        <v>0</v>
      </c>
      <c r="GL623">
        <f t="shared" si="435"/>
        <v>0</v>
      </c>
      <c r="GM623">
        <f t="shared" si="436"/>
        <v>699754.35</v>
      </c>
      <c r="GN623">
        <f t="shared" si="437"/>
        <v>699754.35</v>
      </c>
      <c r="GO623">
        <f t="shared" si="438"/>
        <v>0</v>
      </c>
      <c r="GP623">
        <f t="shared" si="439"/>
        <v>0</v>
      </c>
      <c r="GR623">
        <v>0</v>
      </c>
      <c r="GS623">
        <v>3</v>
      </c>
      <c r="GT623">
        <v>0</v>
      </c>
      <c r="GU623" t="s">
        <v>3</v>
      </c>
      <c r="GV623">
        <f t="shared" si="440"/>
        <v>0</v>
      </c>
      <c r="GW623">
        <v>1</v>
      </c>
      <c r="GX623">
        <f t="shared" si="441"/>
        <v>0</v>
      </c>
      <c r="HA623">
        <v>0</v>
      </c>
      <c r="HB623">
        <v>0</v>
      </c>
      <c r="HC623">
        <f t="shared" si="442"/>
        <v>0</v>
      </c>
      <c r="HE623" t="s">
        <v>3</v>
      </c>
      <c r="HF623" t="s">
        <v>3</v>
      </c>
      <c r="HM623" t="s">
        <v>3</v>
      </c>
      <c r="HN623" t="s">
        <v>3</v>
      </c>
      <c r="HO623" t="s">
        <v>3</v>
      </c>
      <c r="HP623" t="s">
        <v>3</v>
      </c>
      <c r="HQ623" t="s">
        <v>3</v>
      </c>
      <c r="HS623">
        <v>0</v>
      </c>
      <c r="IK623">
        <v>0</v>
      </c>
    </row>
    <row r="624" spans="1:255" x14ac:dyDescent="0.2">
      <c r="A624" s="2">
        <v>17</v>
      </c>
      <c r="B624" s="2">
        <v>1</v>
      </c>
      <c r="C624" s="2">
        <f>ROW(SmtRes!A452)</f>
        <v>452</v>
      </c>
      <c r="D624" s="2">
        <f>ROW(EtalonRes!A454)</f>
        <v>454</v>
      </c>
      <c r="E624" s="2" t="s">
        <v>322</v>
      </c>
      <c r="F624" s="2" t="s">
        <v>297</v>
      </c>
      <c r="G624" s="2" t="s">
        <v>298</v>
      </c>
      <c r="H624" s="2" t="s">
        <v>299</v>
      </c>
      <c r="I624" s="2">
        <f>ROUND(ROUND(1,4),9)</f>
        <v>1</v>
      </c>
      <c r="J624" s="2">
        <v>0</v>
      </c>
      <c r="K624" s="2">
        <f>ROUND(ROUND(1,4),9)</f>
        <v>1</v>
      </c>
      <c r="L624" s="2"/>
      <c r="M624" s="2"/>
      <c r="N624" s="2"/>
      <c r="O624" s="2">
        <f t="shared" si="411"/>
        <v>32.11</v>
      </c>
      <c r="P624" s="2">
        <f t="shared" si="412"/>
        <v>16.47</v>
      </c>
      <c r="Q624" s="2">
        <f>(ROUND((ROUND(((((ET624*1.25)*1.1))*AV624*I624),2)*BB624),2)+ROUND((ROUND(((AE624-(((EU624*1.25)*1.1)))*AV624*I624),2)*BS624),2))</f>
        <v>3.65</v>
      </c>
      <c r="R624" s="2">
        <f t="shared" si="413"/>
        <v>0.56000000000000005</v>
      </c>
      <c r="S624" s="2">
        <f t="shared" si="414"/>
        <v>11.99</v>
      </c>
      <c r="T624" s="2">
        <f t="shared" si="415"/>
        <v>0</v>
      </c>
      <c r="U624" s="2">
        <f t="shared" si="416"/>
        <v>0.98532114999999998</v>
      </c>
      <c r="V624" s="2">
        <f t="shared" si="417"/>
        <v>0</v>
      </c>
      <c r="W624" s="2">
        <f t="shared" si="418"/>
        <v>0</v>
      </c>
      <c r="X624" s="2">
        <f t="shared" si="419"/>
        <v>13.68</v>
      </c>
      <c r="Y624" s="2">
        <f t="shared" si="420"/>
        <v>7.66</v>
      </c>
      <c r="Z624" s="2"/>
      <c r="AA624" s="2">
        <v>59209203</v>
      </c>
      <c r="AB624" s="2">
        <f t="shared" si="421"/>
        <v>31.126950000000001</v>
      </c>
      <c r="AC624" s="2">
        <f t="shared" si="422"/>
        <v>16.47</v>
      </c>
      <c r="AD624" s="2">
        <f>ROUND((((((ET624*1.25)*1.1))-(((EU624*1.25)*1.1)))+AE624),6)</f>
        <v>3.4237500000000001</v>
      </c>
      <c r="AE624" s="2">
        <f>ROUND((((EU624*1.25)*1.1)),6)</f>
        <v>0.52249999999999996</v>
      </c>
      <c r="AF624" s="2">
        <f>ROUND((((EV624*1.15)*1.1)),6)</f>
        <v>11.2332</v>
      </c>
      <c r="AG624" s="2">
        <f t="shared" si="423"/>
        <v>0</v>
      </c>
      <c r="AH624" s="2">
        <f>(((EW624*1.15)*1.1))</f>
        <v>0.92344999999999999</v>
      </c>
      <c r="AI624" s="2">
        <f>(((EX624*1.25)*1.1))</f>
        <v>0</v>
      </c>
      <c r="AJ624" s="2">
        <f t="shared" si="424"/>
        <v>0</v>
      </c>
      <c r="AK624" s="2">
        <v>27.84</v>
      </c>
      <c r="AL624" s="2">
        <v>16.47</v>
      </c>
      <c r="AM624" s="2">
        <v>2.4900000000000002</v>
      </c>
      <c r="AN624" s="2">
        <v>0.38</v>
      </c>
      <c r="AO624" s="2">
        <v>8.8800000000000008</v>
      </c>
      <c r="AP624" s="2">
        <v>0</v>
      </c>
      <c r="AQ624" s="2">
        <v>0.73</v>
      </c>
      <c r="AR624" s="2">
        <v>0</v>
      </c>
      <c r="AS624" s="2">
        <v>0</v>
      </c>
      <c r="AT624" s="2">
        <v>109</v>
      </c>
      <c r="AU624" s="2">
        <v>61</v>
      </c>
      <c r="AV624" s="2">
        <v>1.0669999999999999</v>
      </c>
      <c r="AW624" s="2">
        <v>1</v>
      </c>
      <c r="AX624" s="2"/>
      <c r="AY624" s="2"/>
      <c r="AZ624" s="2">
        <v>1</v>
      </c>
      <c r="BA624" s="2">
        <v>1</v>
      </c>
      <c r="BB624" s="2">
        <v>1</v>
      </c>
      <c r="BC624" s="2">
        <v>1</v>
      </c>
      <c r="BD624" s="2" t="s">
        <v>3</v>
      </c>
      <c r="BE624" s="2" t="s">
        <v>3</v>
      </c>
      <c r="BF624" s="2" t="s">
        <v>3</v>
      </c>
      <c r="BG624" s="2" t="s">
        <v>3</v>
      </c>
      <c r="BH624" s="2">
        <v>0</v>
      </c>
      <c r="BI624" s="2">
        <v>1</v>
      </c>
      <c r="BJ624" s="2" t="s">
        <v>300</v>
      </c>
      <c r="BK624" s="2"/>
      <c r="BL624" s="2"/>
      <c r="BM624" s="2">
        <v>22</v>
      </c>
      <c r="BN624" s="2">
        <v>58807811</v>
      </c>
      <c r="BO624" s="2" t="s">
        <v>297</v>
      </c>
      <c r="BP624" s="2">
        <v>1</v>
      </c>
      <c r="BQ624" s="2">
        <v>30</v>
      </c>
      <c r="BR624" s="2">
        <v>0</v>
      </c>
      <c r="BS624" s="2">
        <v>1</v>
      </c>
      <c r="BT624" s="2">
        <v>1</v>
      </c>
      <c r="BU624" s="2">
        <v>1</v>
      </c>
      <c r="BV624" s="2">
        <v>1</v>
      </c>
      <c r="BW624" s="2">
        <v>1</v>
      </c>
      <c r="BX624" s="2">
        <v>1</v>
      </c>
      <c r="BY624" s="2" t="s">
        <v>3</v>
      </c>
      <c r="BZ624" s="2">
        <v>109</v>
      </c>
      <c r="CA624" s="2">
        <v>61</v>
      </c>
      <c r="CB624" s="2" t="s">
        <v>3</v>
      </c>
      <c r="CC624" s="2"/>
      <c r="CD624" s="2"/>
      <c r="CE624" s="2">
        <v>30</v>
      </c>
      <c r="CF624" s="2">
        <v>0</v>
      </c>
      <c r="CG624" s="2">
        <v>0</v>
      </c>
      <c r="CH624" s="2"/>
      <c r="CI624" s="2"/>
      <c r="CJ624" s="2"/>
      <c r="CK624" s="2"/>
      <c r="CL624" s="2"/>
      <c r="CM624" s="2">
        <v>0</v>
      </c>
      <c r="CN624" s="2" t="s">
        <v>865</v>
      </c>
      <c r="CO624" s="2">
        <v>0</v>
      </c>
      <c r="CP624" s="2">
        <f t="shared" si="425"/>
        <v>32.11</v>
      </c>
      <c r="CQ624" s="2">
        <f t="shared" si="426"/>
        <v>16.47</v>
      </c>
      <c r="CR624" s="2">
        <f>(ROUND((ROUND(((((ET624*1.25)*1.1))*AV624*1),2)*BB624),2)+ROUND((ROUND(((AE624-(((EU624*1.25)*1.1)))*AV624*1),2)*BS624),2))</f>
        <v>3.65</v>
      </c>
      <c r="CS624" s="2">
        <f t="shared" si="427"/>
        <v>0.56000000000000005</v>
      </c>
      <c r="CT624" s="2">
        <f t="shared" si="428"/>
        <v>11.99</v>
      </c>
      <c r="CU624" s="2">
        <f t="shared" si="429"/>
        <v>0</v>
      </c>
      <c r="CV624" s="2">
        <f t="shared" si="430"/>
        <v>0.98532114999999998</v>
      </c>
      <c r="CW624" s="2">
        <f t="shared" si="431"/>
        <v>0</v>
      </c>
      <c r="CX624" s="2">
        <f t="shared" si="432"/>
        <v>0</v>
      </c>
      <c r="CY624" s="2">
        <f t="shared" si="433"/>
        <v>13.679500000000001</v>
      </c>
      <c r="CZ624" s="2">
        <f t="shared" si="434"/>
        <v>7.6555000000000009</v>
      </c>
      <c r="DA624" s="2"/>
      <c r="DB624" s="2">
        <v>109</v>
      </c>
      <c r="DC624" s="2" t="s">
        <v>3</v>
      </c>
      <c r="DD624" s="2" t="s">
        <v>3</v>
      </c>
      <c r="DE624" s="2" t="s">
        <v>27</v>
      </c>
      <c r="DF624" s="2" t="s">
        <v>27</v>
      </c>
      <c r="DG624" s="2" t="s">
        <v>28</v>
      </c>
      <c r="DH624" s="2" t="s">
        <v>3</v>
      </c>
      <c r="DI624" s="2" t="s">
        <v>28</v>
      </c>
      <c r="DJ624" s="2" t="s">
        <v>27</v>
      </c>
      <c r="DK624" s="2" t="s">
        <v>3</v>
      </c>
      <c r="DL624" s="2" t="s">
        <v>3</v>
      </c>
      <c r="DM624" s="2" t="s">
        <v>3</v>
      </c>
      <c r="DN624" s="2">
        <v>0</v>
      </c>
      <c r="DO624" s="2">
        <v>0</v>
      </c>
      <c r="DP624" s="2">
        <v>1</v>
      </c>
      <c r="DQ624" s="2">
        <v>1</v>
      </c>
      <c r="DR624" s="2"/>
      <c r="DS624" s="2"/>
      <c r="DT624" s="2"/>
      <c r="DU624" s="2">
        <v>1013</v>
      </c>
      <c r="DV624" s="2" t="s">
        <v>299</v>
      </c>
      <c r="DW624" s="2" t="s">
        <v>299</v>
      </c>
      <c r="DX624" s="2">
        <v>1</v>
      </c>
      <c r="DY624" s="2"/>
      <c r="DZ624" s="2" t="s">
        <v>3</v>
      </c>
      <c r="EA624" s="2" t="s">
        <v>3</v>
      </c>
      <c r="EB624" s="2" t="s">
        <v>3</v>
      </c>
      <c r="EC624" s="2" t="s">
        <v>3</v>
      </c>
      <c r="ED624" s="2"/>
      <c r="EE624" s="2">
        <v>58807898</v>
      </c>
      <c r="EF624" s="2">
        <v>30</v>
      </c>
      <c r="EG624" s="2" t="s">
        <v>29</v>
      </c>
      <c r="EH624" s="2">
        <v>0</v>
      </c>
      <c r="EI624" s="2" t="s">
        <v>3</v>
      </c>
      <c r="EJ624" s="2">
        <v>1</v>
      </c>
      <c r="EK624" s="2">
        <v>22</v>
      </c>
      <c r="EL624" s="2" t="s">
        <v>185</v>
      </c>
      <c r="EM624" s="2" t="s">
        <v>186</v>
      </c>
      <c r="EN624" s="2"/>
      <c r="EO624" s="2" t="s">
        <v>32</v>
      </c>
      <c r="EP624" s="2"/>
      <c r="EQ624" s="2">
        <v>0</v>
      </c>
      <c r="ER624" s="2">
        <v>27.84</v>
      </c>
      <c r="ES624" s="2">
        <v>16.47</v>
      </c>
      <c r="ET624" s="2">
        <v>2.4900000000000002</v>
      </c>
      <c r="EU624" s="2">
        <v>0.38</v>
      </c>
      <c r="EV624" s="2">
        <v>8.8800000000000008</v>
      </c>
      <c r="EW624" s="2">
        <v>0.73</v>
      </c>
      <c r="EX624" s="2">
        <v>0</v>
      </c>
      <c r="EY624" s="2">
        <v>0</v>
      </c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>
        <v>0</v>
      </c>
      <c r="FR624" s="2">
        <v>0</v>
      </c>
      <c r="FS624" s="2">
        <v>0</v>
      </c>
      <c r="FT624" s="2"/>
      <c r="FU624" s="2"/>
      <c r="FV624" s="2"/>
      <c r="FW624" s="2"/>
      <c r="FX624" s="2">
        <v>109</v>
      </c>
      <c r="FY624" s="2">
        <v>61</v>
      </c>
      <c r="FZ624" s="2"/>
      <c r="GA624" s="2" t="s">
        <v>3</v>
      </c>
      <c r="GB624" s="2"/>
      <c r="GC624" s="2"/>
      <c r="GD624" s="2">
        <v>1</v>
      </c>
      <c r="GE624" s="2"/>
      <c r="GF624" s="2">
        <v>-17518269</v>
      </c>
      <c r="GG624" s="2">
        <v>2</v>
      </c>
      <c r="GH624" s="2">
        <v>1</v>
      </c>
      <c r="GI624" s="2">
        <v>2</v>
      </c>
      <c r="GJ624" s="2">
        <v>0</v>
      </c>
      <c r="GK624" s="2">
        <v>0</v>
      </c>
      <c r="GL624" s="2">
        <f t="shared" si="435"/>
        <v>0</v>
      </c>
      <c r="GM624" s="2">
        <f t="shared" si="436"/>
        <v>53.45</v>
      </c>
      <c r="GN624" s="2">
        <f t="shared" si="437"/>
        <v>53.45</v>
      </c>
      <c r="GO624" s="2">
        <f t="shared" si="438"/>
        <v>0</v>
      </c>
      <c r="GP624" s="2">
        <f t="shared" si="439"/>
        <v>0</v>
      </c>
      <c r="GQ624" s="2"/>
      <c r="GR624" s="2">
        <v>0</v>
      </c>
      <c r="GS624" s="2">
        <v>3</v>
      </c>
      <c r="GT624" s="2">
        <v>0</v>
      </c>
      <c r="GU624" s="2" t="s">
        <v>3</v>
      </c>
      <c r="GV624" s="2">
        <f t="shared" si="440"/>
        <v>0</v>
      </c>
      <c r="GW624" s="2">
        <v>1</v>
      </c>
      <c r="GX624" s="2">
        <f t="shared" si="441"/>
        <v>0</v>
      </c>
      <c r="GY624" s="2"/>
      <c r="GZ624" s="2"/>
      <c r="HA624" s="2">
        <v>0</v>
      </c>
      <c r="HB624" s="2">
        <v>0</v>
      </c>
      <c r="HC624" s="2">
        <f t="shared" si="442"/>
        <v>0</v>
      </c>
      <c r="HD624" s="2"/>
      <c r="HE624" s="2" t="s">
        <v>3</v>
      </c>
      <c r="HF624" s="2" t="s">
        <v>3</v>
      </c>
      <c r="HG624" s="2"/>
      <c r="HH624" s="2"/>
      <c r="HI624" s="2"/>
      <c r="HJ624" s="2"/>
      <c r="HK624" s="2"/>
      <c r="HL624" s="2"/>
      <c r="HM624" s="2" t="s">
        <v>3</v>
      </c>
      <c r="HN624" s="2" t="s">
        <v>3</v>
      </c>
      <c r="HO624" s="2" t="s">
        <v>3</v>
      </c>
      <c r="HP624" s="2" t="s">
        <v>3</v>
      </c>
      <c r="HQ624" s="2" t="s">
        <v>3</v>
      </c>
      <c r="HR624" s="2"/>
      <c r="HS624" s="2">
        <v>0</v>
      </c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>
        <v>0</v>
      </c>
      <c r="IL624" s="2"/>
      <c r="IM624" s="2"/>
      <c r="IN624" s="2"/>
      <c r="IO624" s="2"/>
      <c r="IP624" s="2"/>
      <c r="IQ624" s="2"/>
      <c r="IR624" s="2"/>
      <c r="IS624" s="2"/>
      <c r="IT624" s="2"/>
      <c r="IU624" s="2"/>
    </row>
    <row r="625" spans="1:255" x14ac:dyDescent="0.2">
      <c r="A625">
        <v>17</v>
      </c>
      <c r="B625">
        <v>1</v>
      </c>
      <c r="C625">
        <f>ROW(SmtRes!A458)</f>
        <v>458</v>
      </c>
      <c r="D625">
        <f>ROW(EtalonRes!A458)</f>
        <v>458</v>
      </c>
      <c r="E625" t="s">
        <v>322</v>
      </c>
      <c r="F625" t="s">
        <v>297</v>
      </c>
      <c r="G625" t="s">
        <v>298</v>
      </c>
      <c r="H625" t="s">
        <v>299</v>
      </c>
      <c r="I625">
        <f>ROUND(ROUND(1,4),9)</f>
        <v>1</v>
      </c>
      <c r="J625">
        <v>0</v>
      </c>
      <c r="K625">
        <f>ROUND(ROUND(1,4),9)</f>
        <v>1</v>
      </c>
      <c r="O625">
        <f t="shared" si="411"/>
        <v>810.97</v>
      </c>
      <c r="P625">
        <f t="shared" si="412"/>
        <v>92.07</v>
      </c>
      <c r="Q625">
        <f>(ROUND((ROUND(((((ET625*1.25)*1.1))*AV625*I625),2)*BB625),2)+ROUND((ROUND(((AE625-(((EU625*1.25)*1.1)))*AV625*I625),2)*BS625),2))</f>
        <v>59.57</v>
      </c>
      <c r="R625">
        <f t="shared" si="413"/>
        <v>30.79</v>
      </c>
      <c r="S625">
        <f t="shared" si="414"/>
        <v>659.33</v>
      </c>
      <c r="T625">
        <f t="shared" si="415"/>
        <v>0</v>
      </c>
      <c r="U625">
        <f t="shared" si="416"/>
        <v>0.98532114999999998</v>
      </c>
      <c r="V625">
        <f t="shared" si="417"/>
        <v>0</v>
      </c>
      <c r="W625">
        <f t="shared" si="418"/>
        <v>0</v>
      </c>
      <c r="X625">
        <f t="shared" si="419"/>
        <v>752.23</v>
      </c>
      <c r="Y625">
        <f t="shared" si="420"/>
        <v>420.97</v>
      </c>
      <c r="AA625">
        <v>59209200</v>
      </c>
      <c r="AB625">
        <f t="shared" si="421"/>
        <v>31.126950000000001</v>
      </c>
      <c r="AC625">
        <f t="shared" si="422"/>
        <v>16.47</v>
      </c>
      <c r="AD625">
        <f>ROUND((((((ET625*1.25)*1.1))-(((EU625*1.25)*1.1)))+AE625),6)</f>
        <v>3.4237500000000001</v>
      </c>
      <c r="AE625">
        <f>ROUND((((EU625*1.25)*1.1)),6)</f>
        <v>0.52249999999999996</v>
      </c>
      <c r="AF625">
        <f>ROUND((((EV625*1.15)*1.1)),6)</f>
        <v>11.2332</v>
      </c>
      <c r="AG625">
        <f t="shared" si="423"/>
        <v>0</v>
      </c>
      <c r="AH625">
        <f>(((EW625*1.15)*1.1))</f>
        <v>0.92344999999999999</v>
      </c>
      <c r="AI625">
        <f>(((EX625*1.25)*1.1))</f>
        <v>0</v>
      </c>
      <c r="AJ625">
        <f t="shared" si="424"/>
        <v>0</v>
      </c>
      <c r="AK625">
        <v>27.84</v>
      </c>
      <c r="AL625">
        <v>16.47</v>
      </c>
      <c r="AM625">
        <v>2.4900000000000002</v>
      </c>
      <c r="AN625">
        <v>0.38</v>
      </c>
      <c r="AO625">
        <v>8.8800000000000008</v>
      </c>
      <c r="AP625">
        <v>0</v>
      </c>
      <c r="AQ625">
        <v>0.73</v>
      </c>
      <c r="AR625">
        <v>0</v>
      </c>
      <c r="AS625">
        <v>0</v>
      </c>
      <c r="AT625">
        <v>109</v>
      </c>
      <c r="AU625">
        <v>61</v>
      </c>
      <c r="AV625">
        <v>1.0669999999999999</v>
      </c>
      <c r="AW625">
        <v>1</v>
      </c>
      <c r="AZ625">
        <v>1</v>
      </c>
      <c r="BA625">
        <v>54.99</v>
      </c>
      <c r="BB625">
        <v>16.32</v>
      </c>
      <c r="BC625">
        <v>5.59</v>
      </c>
      <c r="BD625" t="s">
        <v>3</v>
      </c>
      <c r="BE625" t="s">
        <v>3</v>
      </c>
      <c r="BF625" t="s">
        <v>3</v>
      </c>
      <c r="BG625" t="s">
        <v>3</v>
      </c>
      <c r="BH625">
        <v>0</v>
      </c>
      <c r="BI625">
        <v>1</v>
      </c>
      <c r="BJ625" t="s">
        <v>300</v>
      </c>
      <c r="BM625">
        <v>22</v>
      </c>
      <c r="BN625">
        <v>58807811</v>
      </c>
      <c r="BO625" t="s">
        <v>297</v>
      </c>
      <c r="BP625">
        <v>1</v>
      </c>
      <c r="BQ625">
        <v>30</v>
      </c>
      <c r="BR625">
        <v>0</v>
      </c>
      <c r="BS625">
        <v>54.99</v>
      </c>
      <c r="BT625">
        <v>1</v>
      </c>
      <c r="BU625">
        <v>1</v>
      </c>
      <c r="BV625">
        <v>1</v>
      </c>
      <c r="BW625">
        <v>1</v>
      </c>
      <c r="BX625">
        <v>1</v>
      </c>
      <c r="BY625" t="s">
        <v>3</v>
      </c>
      <c r="BZ625">
        <v>109</v>
      </c>
      <c r="CA625">
        <v>61</v>
      </c>
      <c r="CB625" t="s">
        <v>3</v>
      </c>
      <c r="CE625">
        <v>30</v>
      </c>
      <c r="CF625">
        <v>0</v>
      </c>
      <c r="CG625">
        <v>0</v>
      </c>
      <c r="CM625">
        <v>0</v>
      </c>
      <c r="CN625" t="s">
        <v>865</v>
      </c>
      <c r="CO625">
        <v>0</v>
      </c>
      <c r="CP625">
        <f t="shared" si="425"/>
        <v>810.97</v>
      </c>
      <c r="CQ625">
        <f t="shared" si="426"/>
        <v>92.07</v>
      </c>
      <c r="CR625">
        <f>(ROUND((ROUND(((((ET625*1.25)*1.1))*AV625*1),2)*BB625),2)+ROUND((ROUND(((AE625-(((EU625*1.25)*1.1)))*AV625*1),2)*BS625),2))</f>
        <v>59.57</v>
      </c>
      <c r="CS625">
        <f t="shared" si="427"/>
        <v>30.79</v>
      </c>
      <c r="CT625">
        <f t="shared" si="428"/>
        <v>659.33</v>
      </c>
      <c r="CU625">
        <f t="shared" si="429"/>
        <v>0</v>
      </c>
      <c r="CV625">
        <f t="shared" si="430"/>
        <v>0.98532114999999998</v>
      </c>
      <c r="CW625">
        <f t="shared" si="431"/>
        <v>0</v>
      </c>
      <c r="CX625">
        <f t="shared" si="432"/>
        <v>0</v>
      </c>
      <c r="CY625">
        <f t="shared" si="433"/>
        <v>752.23080000000004</v>
      </c>
      <c r="CZ625">
        <f t="shared" si="434"/>
        <v>420.97320000000002</v>
      </c>
      <c r="DB625">
        <v>111</v>
      </c>
      <c r="DC625" t="s">
        <v>3</v>
      </c>
      <c r="DD625" t="s">
        <v>3</v>
      </c>
      <c r="DE625" t="s">
        <v>27</v>
      </c>
      <c r="DF625" t="s">
        <v>27</v>
      </c>
      <c r="DG625" t="s">
        <v>28</v>
      </c>
      <c r="DH625" t="s">
        <v>3</v>
      </c>
      <c r="DI625" t="s">
        <v>28</v>
      </c>
      <c r="DJ625" t="s">
        <v>27</v>
      </c>
      <c r="DK625" t="s">
        <v>3</v>
      </c>
      <c r="DL625" t="s">
        <v>3</v>
      </c>
      <c r="DM625" t="s">
        <v>3</v>
      </c>
      <c r="DN625">
        <v>0</v>
      </c>
      <c r="DO625">
        <v>0</v>
      </c>
      <c r="DP625">
        <v>1</v>
      </c>
      <c r="DQ625">
        <v>1</v>
      </c>
      <c r="DU625">
        <v>1013</v>
      </c>
      <c r="DV625" t="s">
        <v>299</v>
      </c>
      <c r="DW625" t="s">
        <v>299</v>
      </c>
      <c r="DX625">
        <v>1</v>
      </c>
      <c r="DZ625" t="s">
        <v>3</v>
      </c>
      <c r="EA625" t="s">
        <v>3</v>
      </c>
      <c r="EB625" t="s">
        <v>3</v>
      </c>
      <c r="EC625" t="s">
        <v>3</v>
      </c>
      <c r="EE625">
        <v>58807898</v>
      </c>
      <c r="EF625">
        <v>30</v>
      </c>
      <c r="EG625" t="s">
        <v>29</v>
      </c>
      <c r="EH625">
        <v>0</v>
      </c>
      <c r="EI625" t="s">
        <v>3</v>
      </c>
      <c r="EJ625">
        <v>1</v>
      </c>
      <c r="EK625">
        <v>22</v>
      </c>
      <c r="EL625" t="s">
        <v>185</v>
      </c>
      <c r="EM625" t="s">
        <v>186</v>
      </c>
      <c r="EO625" t="s">
        <v>32</v>
      </c>
      <c r="EQ625">
        <v>0</v>
      </c>
      <c r="ER625">
        <v>27.84</v>
      </c>
      <c r="ES625">
        <v>16.47</v>
      </c>
      <c r="ET625">
        <v>2.4900000000000002</v>
      </c>
      <c r="EU625">
        <v>0.38</v>
      </c>
      <c r="EV625">
        <v>8.8800000000000008</v>
      </c>
      <c r="EW625">
        <v>0.73</v>
      </c>
      <c r="EX625">
        <v>0</v>
      </c>
      <c r="EY625">
        <v>0</v>
      </c>
      <c r="FQ625">
        <v>0</v>
      </c>
      <c r="FR625">
        <v>0</v>
      </c>
      <c r="FS625">
        <v>0</v>
      </c>
      <c r="FX625">
        <v>109</v>
      </c>
      <c r="FY625">
        <v>61</v>
      </c>
      <c r="GA625" t="s">
        <v>3</v>
      </c>
      <c r="GD625">
        <v>1</v>
      </c>
      <c r="GF625">
        <v>-17518269</v>
      </c>
      <c r="GG625">
        <v>2</v>
      </c>
      <c r="GH625">
        <v>1</v>
      </c>
      <c r="GI625">
        <v>2</v>
      </c>
      <c r="GJ625">
        <v>0</v>
      </c>
      <c r="GK625">
        <v>0</v>
      </c>
      <c r="GL625">
        <f t="shared" si="435"/>
        <v>0</v>
      </c>
      <c r="GM625">
        <f t="shared" si="436"/>
        <v>1984.17</v>
      </c>
      <c r="GN625">
        <f t="shared" si="437"/>
        <v>1984.17</v>
      </c>
      <c r="GO625">
        <f t="shared" si="438"/>
        <v>0</v>
      </c>
      <c r="GP625">
        <f t="shared" si="439"/>
        <v>0</v>
      </c>
      <c r="GR625">
        <v>0</v>
      </c>
      <c r="GS625">
        <v>3</v>
      </c>
      <c r="GT625">
        <v>0</v>
      </c>
      <c r="GU625" t="s">
        <v>3</v>
      </c>
      <c r="GV625">
        <f t="shared" si="440"/>
        <v>0</v>
      </c>
      <c r="GW625">
        <v>1</v>
      </c>
      <c r="GX625">
        <f t="shared" si="441"/>
        <v>0</v>
      </c>
      <c r="HA625">
        <v>0</v>
      </c>
      <c r="HB625">
        <v>0</v>
      </c>
      <c r="HC625">
        <f t="shared" si="442"/>
        <v>0</v>
      </c>
      <c r="HE625" t="s">
        <v>3</v>
      </c>
      <c r="HF625" t="s">
        <v>3</v>
      </c>
      <c r="HM625" t="s">
        <v>3</v>
      </c>
      <c r="HN625" t="s">
        <v>3</v>
      </c>
      <c r="HO625" t="s">
        <v>3</v>
      </c>
      <c r="HP625" t="s">
        <v>3</v>
      </c>
      <c r="HQ625" t="s">
        <v>3</v>
      </c>
      <c r="HS625">
        <v>0</v>
      </c>
      <c r="IK625">
        <v>0</v>
      </c>
    </row>
    <row r="626" spans="1:255" x14ac:dyDescent="0.2">
      <c r="A626" s="2">
        <v>18</v>
      </c>
      <c r="B626" s="2">
        <v>1</v>
      </c>
      <c r="C626" s="2">
        <v>451</v>
      </c>
      <c r="D626" s="2"/>
      <c r="E626" s="2" t="s">
        <v>323</v>
      </c>
      <c r="F626" s="2" t="s">
        <v>324</v>
      </c>
      <c r="G626" s="2" t="s">
        <v>325</v>
      </c>
      <c r="H626" s="2" t="s">
        <v>304</v>
      </c>
      <c r="I626" s="2">
        <f>I624*J626</f>
        <v>1</v>
      </c>
      <c r="J626" s="2">
        <v>1</v>
      </c>
      <c r="K626" s="2">
        <v>1</v>
      </c>
      <c r="L626" s="2"/>
      <c r="M626" s="2"/>
      <c r="N626" s="2"/>
      <c r="O626" s="2">
        <f t="shared" si="411"/>
        <v>2236.44</v>
      </c>
      <c r="P626" s="2">
        <f t="shared" si="412"/>
        <v>2236.44</v>
      </c>
      <c r="Q626" s="2">
        <f t="shared" ref="Q626:Q631" si="448">(ROUND((ROUND(((ET626)*AV626*I626),2)*BB626),2)+ROUND((ROUND(((AE626-(EU626))*AV626*I626),2)*BS626),2))</f>
        <v>0</v>
      </c>
      <c r="R626" s="2">
        <f t="shared" si="413"/>
        <v>0</v>
      </c>
      <c r="S626" s="2">
        <f t="shared" si="414"/>
        <v>0</v>
      </c>
      <c r="T626" s="2">
        <f t="shared" si="415"/>
        <v>0</v>
      </c>
      <c r="U626" s="2">
        <f t="shared" si="416"/>
        <v>0</v>
      </c>
      <c r="V626" s="2">
        <f t="shared" si="417"/>
        <v>0</v>
      </c>
      <c r="W626" s="2">
        <f t="shared" si="418"/>
        <v>0</v>
      </c>
      <c r="X626" s="2">
        <f t="shared" si="419"/>
        <v>0</v>
      </c>
      <c r="Y626" s="2">
        <f t="shared" si="420"/>
        <v>0</v>
      </c>
      <c r="Z626" s="2"/>
      <c r="AA626" s="2">
        <v>59209203</v>
      </c>
      <c r="AB626" s="2">
        <f t="shared" si="421"/>
        <v>2236.44</v>
      </c>
      <c r="AC626" s="2">
        <f t="shared" si="422"/>
        <v>2236.44</v>
      </c>
      <c r="AD626" s="2">
        <f t="shared" ref="AD626:AD631" si="449">ROUND((((ET626)-(EU626))+AE626),6)</f>
        <v>0</v>
      </c>
      <c r="AE626" s="2">
        <f t="shared" ref="AE626:AF631" si="450">ROUND((EU626),6)</f>
        <v>0</v>
      </c>
      <c r="AF626" s="2">
        <f t="shared" si="450"/>
        <v>0</v>
      </c>
      <c r="AG626" s="2">
        <f t="shared" si="423"/>
        <v>0</v>
      </c>
      <c r="AH626" s="2">
        <f t="shared" ref="AH626:AI631" si="451">(EW626)</f>
        <v>0</v>
      </c>
      <c r="AI626" s="2">
        <f t="shared" si="451"/>
        <v>0</v>
      </c>
      <c r="AJ626" s="2">
        <f t="shared" si="424"/>
        <v>0</v>
      </c>
      <c r="AK626" s="2">
        <v>2236.44</v>
      </c>
      <c r="AL626" s="2">
        <v>2236.44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109</v>
      </c>
      <c r="AU626" s="2">
        <v>61</v>
      </c>
      <c r="AV626" s="2">
        <v>1</v>
      </c>
      <c r="AW626" s="2">
        <v>1</v>
      </c>
      <c r="AX626" s="2"/>
      <c r="AY626" s="2"/>
      <c r="AZ626" s="2">
        <v>1</v>
      </c>
      <c r="BA626" s="2">
        <v>1</v>
      </c>
      <c r="BB626" s="2">
        <v>1</v>
      </c>
      <c r="BC626" s="2">
        <v>1</v>
      </c>
      <c r="BD626" s="2" t="s">
        <v>3</v>
      </c>
      <c r="BE626" s="2" t="s">
        <v>3</v>
      </c>
      <c r="BF626" s="2" t="s">
        <v>3</v>
      </c>
      <c r="BG626" s="2" t="s">
        <v>3</v>
      </c>
      <c r="BH626" s="2">
        <v>3</v>
      </c>
      <c r="BI626" s="2">
        <v>1</v>
      </c>
      <c r="BJ626" s="2" t="s">
        <v>326</v>
      </c>
      <c r="BK626" s="2"/>
      <c r="BL626" s="2"/>
      <c r="BM626" s="2">
        <v>22</v>
      </c>
      <c r="BN626" s="2">
        <v>58807811</v>
      </c>
      <c r="BO626" s="2" t="s">
        <v>3</v>
      </c>
      <c r="BP626" s="2">
        <v>0</v>
      </c>
      <c r="BQ626" s="2">
        <v>30</v>
      </c>
      <c r="BR626" s="2">
        <v>0</v>
      </c>
      <c r="BS626" s="2">
        <v>1</v>
      </c>
      <c r="BT626" s="2">
        <v>1</v>
      </c>
      <c r="BU626" s="2">
        <v>1</v>
      </c>
      <c r="BV626" s="2">
        <v>1</v>
      </c>
      <c r="BW626" s="2">
        <v>1</v>
      </c>
      <c r="BX626" s="2">
        <v>1</v>
      </c>
      <c r="BY626" s="2" t="s">
        <v>3</v>
      </c>
      <c r="BZ626" s="2">
        <v>109</v>
      </c>
      <c r="CA626" s="2">
        <v>61</v>
      </c>
      <c r="CB626" s="2" t="s">
        <v>3</v>
      </c>
      <c r="CC626" s="2"/>
      <c r="CD626" s="2"/>
      <c r="CE626" s="2">
        <v>30</v>
      </c>
      <c r="CF626" s="2">
        <v>0</v>
      </c>
      <c r="CG626" s="2">
        <v>0</v>
      </c>
      <c r="CH626" s="2"/>
      <c r="CI626" s="2"/>
      <c r="CJ626" s="2"/>
      <c r="CK626" s="2"/>
      <c r="CL626" s="2"/>
      <c r="CM626" s="2">
        <v>0</v>
      </c>
      <c r="CN626" s="2" t="s">
        <v>3</v>
      </c>
      <c r="CO626" s="2">
        <v>0</v>
      </c>
      <c r="CP626" s="2">
        <f t="shared" si="425"/>
        <v>2236.44</v>
      </c>
      <c r="CQ626" s="2">
        <f t="shared" si="426"/>
        <v>2236.44</v>
      </c>
      <c r="CR626" s="2">
        <f t="shared" ref="CR626:CR631" si="452">(ROUND((ROUND(((ET626)*AV626*1),2)*BB626),2)+ROUND((ROUND(((AE626-(EU626))*AV626*1),2)*BS626),2))</f>
        <v>0</v>
      </c>
      <c r="CS626" s="2">
        <f t="shared" si="427"/>
        <v>0</v>
      </c>
      <c r="CT626" s="2">
        <f t="shared" si="428"/>
        <v>0</v>
      </c>
      <c r="CU626" s="2">
        <f t="shared" si="429"/>
        <v>0</v>
      </c>
      <c r="CV626" s="2">
        <f t="shared" si="430"/>
        <v>0</v>
      </c>
      <c r="CW626" s="2">
        <f t="shared" si="431"/>
        <v>0</v>
      </c>
      <c r="CX626" s="2">
        <f t="shared" si="432"/>
        <v>0</v>
      </c>
      <c r="CY626" s="2">
        <f t="shared" si="433"/>
        <v>0</v>
      </c>
      <c r="CZ626" s="2">
        <f t="shared" si="434"/>
        <v>0</v>
      </c>
      <c r="DA626" s="2"/>
      <c r="DB626" s="2"/>
      <c r="DC626" s="2" t="s">
        <v>3</v>
      </c>
      <c r="DD626" s="2" t="s">
        <v>3</v>
      </c>
      <c r="DE626" s="2" t="s">
        <v>3</v>
      </c>
      <c r="DF626" s="2" t="s">
        <v>3</v>
      </c>
      <c r="DG626" s="2" t="s">
        <v>3</v>
      </c>
      <c r="DH626" s="2" t="s">
        <v>3</v>
      </c>
      <c r="DI626" s="2" t="s">
        <v>3</v>
      </c>
      <c r="DJ626" s="2" t="s">
        <v>3</v>
      </c>
      <c r="DK626" s="2" t="s">
        <v>3</v>
      </c>
      <c r="DL626" s="2" t="s">
        <v>3</v>
      </c>
      <c r="DM626" s="2" t="s">
        <v>3</v>
      </c>
      <c r="DN626" s="2">
        <v>0</v>
      </c>
      <c r="DO626" s="2">
        <v>0</v>
      </c>
      <c r="DP626" s="2">
        <v>1</v>
      </c>
      <c r="DQ626" s="2">
        <v>1</v>
      </c>
      <c r="DR626" s="2"/>
      <c r="DS626" s="2"/>
      <c r="DT626" s="2"/>
      <c r="DU626" s="2">
        <v>1013</v>
      </c>
      <c r="DV626" s="2" t="s">
        <v>304</v>
      </c>
      <c r="DW626" s="2" t="s">
        <v>304</v>
      </c>
      <c r="DX626" s="2">
        <v>1</v>
      </c>
      <c r="DY626" s="2"/>
      <c r="DZ626" s="2" t="s">
        <v>3</v>
      </c>
      <c r="EA626" s="2" t="s">
        <v>3</v>
      </c>
      <c r="EB626" s="2" t="s">
        <v>3</v>
      </c>
      <c r="EC626" s="2" t="s">
        <v>3</v>
      </c>
      <c r="ED626" s="2"/>
      <c r="EE626" s="2">
        <v>58807898</v>
      </c>
      <c r="EF626" s="2">
        <v>30</v>
      </c>
      <c r="EG626" s="2" t="s">
        <v>29</v>
      </c>
      <c r="EH626" s="2">
        <v>0</v>
      </c>
      <c r="EI626" s="2" t="s">
        <v>3</v>
      </c>
      <c r="EJ626" s="2">
        <v>1</v>
      </c>
      <c r="EK626" s="2">
        <v>22</v>
      </c>
      <c r="EL626" s="2" t="s">
        <v>185</v>
      </c>
      <c r="EM626" s="2" t="s">
        <v>186</v>
      </c>
      <c r="EN626" s="2"/>
      <c r="EO626" s="2" t="s">
        <v>3</v>
      </c>
      <c r="EP626" s="2"/>
      <c r="EQ626" s="2">
        <v>0</v>
      </c>
      <c r="ER626" s="2">
        <v>2236.44</v>
      </c>
      <c r="ES626" s="2">
        <v>2236.44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>
        <v>0</v>
      </c>
      <c r="FR626" s="2">
        <v>0</v>
      </c>
      <c r="FS626" s="2">
        <v>0</v>
      </c>
      <c r="FT626" s="2"/>
      <c r="FU626" s="2"/>
      <c r="FV626" s="2"/>
      <c r="FW626" s="2"/>
      <c r="FX626" s="2">
        <v>109</v>
      </c>
      <c r="FY626" s="2">
        <v>61</v>
      </c>
      <c r="FZ626" s="2"/>
      <c r="GA626" s="2" t="s">
        <v>3</v>
      </c>
      <c r="GB626" s="2"/>
      <c r="GC626" s="2"/>
      <c r="GD626" s="2">
        <v>1</v>
      </c>
      <c r="GE626" s="2"/>
      <c r="GF626" s="2">
        <v>-1419044768</v>
      </c>
      <c r="GG626" s="2">
        <v>2</v>
      </c>
      <c r="GH626" s="2">
        <v>1</v>
      </c>
      <c r="GI626" s="2">
        <v>-2</v>
      </c>
      <c r="GJ626" s="2">
        <v>0</v>
      </c>
      <c r="GK626" s="2">
        <v>0</v>
      </c>
      <c r="GL626" s="2">
        <f t="shared" si="435"/>
        <v>0</v>
      </c>
      <c r="GM626" s="2">
        <f t="shared" si="436"/>
        <v>2236.44</v>
      </c>
      <c r="GN626" s="2">
        <f t="shared" si="437"/>
        <v>2236.44</v>
      </c>
      <c r="GO626" s="2">
        <f t="shared" si="438"/>
        <v>0</v>
      </c>
      <c r="GP626" s="2">
        <f t="shared" si="439"/>
        <v>0</v>
      </c>
      <c r="GQ626" s="2"/>
      <c r="GR626" s="2">
        <v>0</v>
      </c>
      <c r="GS626" s="2">
        <v>3</v>
      </c>
      <c r="GT626" s="2">
        <v>0</v>
      </c>
      <c r="GU626" s="2" t="s">
        <v>3</v>
      </c>
      <c r="GV626" s="2">
        <f t="shared" si="440"/>
        <v>0</v>
      </c>
      <c r="GW626" s="2">
        <v>1</v>
      </c>
      <c r="GX626" s="2">
        <f t="shared" si="441"/>
        <v>0</v>
      </c>
      <c r="GY626" s="2"/>
      <c r="GZ626" s="2"/>
      <c r="HA626" s="2">
        <v>0</v>
      </c>
      <c r="HB626" s="2">
        <v>0</v>
      </c>
      <c r="HC626" s="2">
        <f t="shared" si="442"/>
        <v>0</v>
      </c>
      <c r="HD626" s="2"/>
      <c r="HE626" s="2" t="s">
        <v>3</v>
      </c>
      <c r="HF626" s="2" t="s">
        <v>3</v>
      </c>
      <c r="HG626" s="2"/>
      <c r="HH626" s="2"/>
      <c r="HI626" s="2"/>
      <c r="HJ626" s="2"/>
      <c r="HK626" s="2"/>
      <c r="HL626" s="2"/>
      <c r="HM626" s="2" t="s">
        <v>3</v>
      </c>
      <c r="HN626" s="2" t="s">
        <v>3</v>
      </c>
      <c r="HO626" s="2" t="s">
        <v>3</v>
      </c>
      <c r="HP626" s="2" t="s">
        <v>3</v>
      </c>
      <c r="HQ626" s="2" t="s">
        <v>3</v>
      </c>
      <c r="HR626" s="2"/>
      <c r="HS626" s="2">
        <v>0</v>
      </c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>
        <v>0</v>
      </c>
      <c r="IL626" s="2"/>
      <c r="IM626" s="2"/>
      <c r="IN626" s="2"/>
      <c r="IO626" s="2"/>
      <c r="IP626" s="2"/>
      <c r="IQ626" s="2"/>
      <c r="IR626" s="2"/>
      <c r="IS626" s="2"/>
      <c r="IT626" s="2"/>
      <c r="IU626" s="2"/>
    </row>
    <row r="627" spans="1:255" x14ac:dyDescent="0.2">
      <c r="A627">
        <v>18</v>
      </c>
      <c r="B627">
        <v>1</v>
      </c>
      <c r="C627">
        <v>457</v>
      </c>
      <c r="E627" t="s">
        <v>323</v>
      </c>
      <c r="F627" t="s">
        <v>324</v>
      </c>
      <c r="G627" t="s">
        <v>325</v>
      </c>
      <c r="H627" t="s">
        <v>304</v>
      </c>
      <c r="I627">
        <f>I625*J627</f>
        <v>1</v>
      </c>
      <c r="J627">
        <v>1</v>
      </c>
      <c r="K627">
        <v>1</v>
      </c>
      <c r="O627">
        <f t="shared" si="411"/>
        <v>17019.310000000001</v>
      </c>
      <c r="P627">
        <f t="shared" si="412"/>
        <v>17019.310000000001</v>
      </c>
      <c r="Q627">
        <f t="shared" si="448"/>
        <v>0</v>
      </c>
      <c r="R627">
        <f t="shared" si="413"/>
        <v>0</v>
      </c>
      <c r="S627">
        <f t="shared" si="414"/>
        <v>0</v>
      </c>
      <c r="T627">
        <f t="shared" si="415"/>
        <v>0</v>
      </c>
      <c r="U627">
        <f t="shared" si="416"/>
        <v>0</v>
      </c>
      <c r="V627">
        <f t="shared" si="417"/>
        <v>0</v>
      </c>
      <c r="W627">
        <f t="shared" si="418"/>
        <v>0</v>
      </c>
      <c r="X627">
        <f t="shared" si="419"/>
        <v>0</v>
      </c>
      <c r="Y627">
        <f t="shared" si="420"/>
        <v>0</v>
      </c>
      <c r="AA627">
        <v>59209200</v>
      </c>
      <c r="AB627">
        <f t="shared" si="421"/>
        <v>2236.44</v>
      </c>
      <c r="AC627">
        <f t="shared" si="422"/>
        <v>2236.44</v>
      </c>
      <c r="AD627">
        <f t="shared" si="449"/>
        <v>0</v>
      </c>
      <c r="AE627">
        <f t="shared" si="450"/>
        <v>0</v>
      </c>
      <c r="AF627">
        <f t="shared" si="450"/>
        <v>0</v>
      </c>
      <c r="AG627">
        <f t="shared" si="423"/>
        <v>0</v>
      </c>
      <c r="AH627">
        <f t="shared" si="451"/>
        <v>0</v>
      </c>
      <c r="AI627">
        <f t="shared" si="451"/>
        <v>0</v>
      </c>
      <c r="AJ627">
        <f t="shared" si="424"/>
        <v>0</v>
      </c>
      <c r="AK627">
        <v>2236.44</v>
      </c>
      <c r="AL627">
        <v>2236.44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109</v>
      </c>
      <c r="AU627">
        <v>61</v>
      </c>
      <c r="AV627">
        <v>1</v>
      </c>
      <c r="AW627">
        <v>1</v>
      </c>
      <c r="AZ627">
        <v>1</v>
      </c>
      <c r="BA627">
        <v>1</v>
      </c>
      <c r="BB627">
        <v>1</v>
      </c>
      <c r="BC627">
        <v>7.61</v>
      </c>
      <c r="BD627" t="s">
        <v>3</v>
      </c>
      <c r="BE627" t="s">
        <v>3</v>
      </c>
      <c r="BF627" t="s">
        <v>3</v>
      </c>
      <c r="BG627" t="s">
        <v>3</v>
      </c>
      <c r="BH627">
        <v>3</v>
      </c>
      <c r="BI627">
        <v>1</v>
      </c>
      <c r="BJ627" t="s">
        <v>326</v>
      </c>
      <c r="BM627">
        <v>22</v>
      </c>
      <c r="BN627">
        <v>58807811</v>
      </c>
      <c r="BO627" t="s">
        <v>324</v>
      </c>
      <c r="BP627">
        <v>1</v>
      </c>
      <c r="BQ627">
        <v>30</v>
      </c>
      <c r="BR627">
        <v>0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 t="s">
        <v>3</v>
      </c>
      <c r="BZ627">
        <v>109</v>
      </c>
      <c r="CA627">
        <v>61</v>
      </c>
      <c r="CB627" t="s">
        <v>3</v>
      </c>
      <c r="CE627">
        <v>30</v>
      </c>
      <c r="CF627">
        <v>0</v>
      </c>
      <c r="CG627">
        <v>0</v>
      </c>
      <c r="CM627">
        <v>0</v>
      </c>
      <c r="CN627" t="s">
        <v>3</v>
      </c>
      <c r="CO627">
        <v>0</v>
      </c>
      <c r="CP627">
        <f t="shared" si="425"/>
        <v>17019.310000000001</v>
      </c>
      <c r="CQ627">
        <f t="shared" si="426"/>
        <v>17019.310000000001</v>
      </c>
      <c r="CR627">
        <f t="shared" si="452"/>
        <v>0</v>
      </c>
      <c r="CS627">
        <f t="shared" si="427"/>
        <v>0</v>
      </c>
      <c r="CT627">
        <f t="shared" si="428"/>
        <v>0</v>
      </c>
      <c r="CU627">
        <f t="shared" si="429"/>
        <v>0</v>
      </c>
      <c r="CV627">
        <f t="shared" si="430"/>
        <v>0</v>
      </c>
      <c r="CW627">
        <f t="shared" si="431"/>
        <v>0</v>
      </c>
      <c r="CX627">
        <f t="shared" si="432"/>
        <v>0</v>
      </c>
      <c r="CY627">
        <f t="shared" si="433"/>
        <v>0</v>
      </c>
      <c r="CZ627">
        <f t="shared" si="434"/>
        <v>0</v>
      </c>
      <c r="DC627" t="s">
        <v>3</v>
      </c>
      <c r="DD627" t="s">
        <v>3</v>
      </c>
      <c r="DE627" t="s">
        <v>3</v>
      </c>
      <c r="DF627" t="s">
        <v>3</v>
      </c>
      <c r="DG627" t="s">
        <v>3</v>
      </c>
      <c r="DH627" t="s">
        <v>3</v>
      </c>
      <c r="DI627" t="s">
        <v>3</v>
      </c>
      <c r="DJ627" t="s">
        <v>3</v>
      </c>
      <c r="DK627" t="s">
        <v>3</v>
      </c>
      <c r="DL627" t="s">
        <v>3</v>
      </c>
      <c r="DM627" t="s">
        <v>3</v>
      </c>
      <c r="DN627">
        <v>0</v>
      </c>
      <c r="DO627">
        <v>0</v>
      </c>
      <c r="DP627">
        <v>1</v>
      </c>
      <c r="DQ627">
        <v>1</v>
      </c>
      <c r="DU627">
        <v>1013</v>
      </c>
      <c r="DV627" t="s">
        <v>304</v>
      </c>
      <c r="DW627" t="s">
        <v>304</v>
      </c>
      <c r="DX627">
        <v>1</v>
      </c>
      <c r="DZ627" t="s">
        <v>3</v>
      </c>
      <c r="EA627" t="s">
        <v>3</v>
      </c>
      <c r="EB627" t="s">
        <v>3</v>
      </c>
      <c r="EC627" t="s">
        <v>3</v>
      </c>
      <c r="EE627">
        <v>58807898</v>
      </c>
      <c r="EF627">
        <v>30</v>
      </c>
      <c r="EG627" t="s">
        <v>29</v>
      </c>
      <c r="EH627">
        <v>0</v>
      </c>
      <c r="EI627" t="s">
        <v>3</v>
      </c>
      <c r="EJ627">
        <v>1</v>
      </c>
      <c r="EK627">
        <v>22</v>
      </c>
      <c r="EL627" t="s">
        <v>185</v>
      </c>
      <c r="EM627" t="s">
        <v>186</v>
      </c>
      <c r="EO627" t="s">
        <v>3</v>
      </c>
      <c r="EQ627">
        <v>0</v>
      </c>
      <c r="ER627">
        <v>2236.44</v>
      </c>
      <c r="ES627">
        <v>2236.44</v>
      </c>
      <c r="ET627">
        <v>0</v>
      </c>
      <c r="EU627">
        <v>0</v>
      </c>
      <c r="EV627">
        <v>0</v>
      </c>
      <c r="EW627">
        <v>0</v>
      </c>
      <c r="EX627">
        <v>0</v>
      </c>
      <c r="FQ627">
        <v>0</v>
      </c>
      <c r="FR627">
        <v>0</v>
      </c>
      <c r="FS627">
        <v>0</v>
      </c>
      <c r="FX627">
        <v>109</v>
      </c>
      <c r="FY627">
        <v>61</v>
      </c>
      <c r="GA627" t="s">
        <v>3</v>
      </c>
      <c r="GD627">
        <v>1</v>
      </c>
      <c r="GF627">
        <v>-1419044768</v>
      </c>
      <c r="GG627">
        <v>2</v>
      </c>
      <c r="GH627">
        <v>1</v>
      </c>
      <c r="GI627">
        <v>2</v>
      </c>
      <c r="GJ627">
        <v>0</v>
      </c>
      <c r="GK627">
        <v>0</v>
      </c>
      <c r="GL627">
        <f t="shared" si="435"/>
        <v>0</v>
      </c>
      <c r="GM627">
        <f t="shared" si="436"/>
        <v>17019.310000000001</v>
      </c>
      <c r="GN627">
        <f t="shared" si="437"/>
        <v>17019.310000000001</v>
      </c>
      <c r="GO627">
        <f t="shared" si="438"/>
        <v>0</v>
      </c>
      <c r="GP627">
        <f t="shared" si="439"/>
        <v>0</v>
      </c>
      <c r="GR627">
        <v>0</v>
      </c>
      <c r="GS627">
        <v>3</v>
      </c>
      <c r="GT627">
        <v>0</v>
      </c>
      <c r="GU627" t="s">
        <v>3</v>
      </c>
      <c r="GV627">
        <f t="shared" si="440"/>
        <v>0</v>
      </c>
      <c r="GW627">
        <v>1</v>
      </c>
      <c r="GX627">
        <f t="shared" si="441"/>
        <v>0</v>
      </c>
      <c r="HA627">
        <v>0</v>
      </c>
      <c r="HB627">
        <v>0</v>
      </c>
      <c r="HC627">
        <f t="shared" si="442"/>
        <v>0</v>
      </c>
      <c r="HE627" t="s">
        <v>3</v>
      </c>
      <c r="HF627" t="s">
        <v>3</v>
      </c>
      <c r="HM627" t="s">
        <v>3</v>
      </c>
      <c r="HN627" t="s">
        <v>3</v>
      </c>
      <c r="HO627" t="s">
        <v>3</v>
      </c>
      <c r="HP627" t="s">
        <v>3</v>
      </c>
      <c r="HQ627" t="s">
        <v>3</v>
      </c>
      <c r="HS627">
        <v>0</v>
      </c>
      <c r="IK627">
        <v>0</v>
      </c>
    </row>
    <row r="628" spans="1:255" x14ac:dyDescent="0.2">
      <c r="A628" s="2">
        <v>18</v>
      </c>
      <c r="B628" s="2">
        <v>1</v>
      </c>
      <c r="C628" s="2">
        <v>452</v>
      </c>
      <c r="D628" s="2"/>
      <c r="E628" s="2" t="s">
        <v>327</v>
      </c>
      <c r="F628" s="2" t="s">
        <v>307</v>
      </c>
      <c r="G628" s="2" t="s">
        <v>308</v>
      </c>
      <c r="H628" s="2" t="s">
        <v>49</v>
      </c>
      <c r="I628" s="2">
        <f>I624*J628</f>
        <v>1</v>
      </c>
      <c r="J628" s="2">
        <v>1</v>
      </c>
      <c r="K628" s="2">
        <v>1</v>
      </c>
      <c r="L628" s="2"/>
      <c r="M628" s="2"/>
      <c r="N628" s="2"/>
      <c r="O628" s="2">
        <f t="shared" si="411"/>
        <v>124.28</v>
      </c>
      <c r="P628" s="2">
        <f t="shared" si="412"/>
        <v>124.28</v>
      </c>
      <c r="Q628" s="2">
        <f t="shared" si="448"/>
        <v>0</v>
      </c>
      <c r="R628" s="2">
        <f t="shared" si="413"/>
        <v>0</v>
      </c>
      <c r="S628" s="2">
        <f t="shared" si="414"/>
        <v>0</v>
      </c>
      <c r="T628" s="2">
        <f t="shared" si="415"/>
        <v>0</v>
      </c>
      <c r="U628" s="2">
        <f t="shared" si="416"/>
        <v>0</v>
      </c>
      <c r="V628" s="2">
        <f t="shared" si="417"/>
        <v>0</v>
      </c>
      <c r="W628" s="2">
        <f t="shared" si="418"/>
        <v>0</v>
      </c>
      <c r="X628" s="2">
        <f t="shared" si="419"/>
        <v>0</v>
      </c>
      <c r="Y628" s="2">
        <f t="shared" si="420"/>
        <v>0</v>
      </c>
      <c r="Z628" s="2"/>
      <c r="AA628" s="2">
        <v>59209203</v>
      </c>
      <c r="AB628" s="2">
        <f t="shared" si="421"/>
        <v>124.28</v>
      </c>
      <c r="AC628" s="2">
        <f t="shared" si="422"/>
        <v>124.28</v>
      </c>
      <c r="AD628" s="2">
        <f t="shared" si="449"/>
        <v>0</v>
      </c>
      <c r="AE628" s="2">
        <f t="shared" si="450"/>
        <v>0</v>
      </c>
      <c r="AF628" s="2">
        <f t="shared" si="450"/>
        <v>0</v>
      </c>
      <c r="AG628" s="2">
        <f t="shared" si="423"/>
        <v>0</v>
      </c>
      <c r="AH628" s="2">
        <f t="shared" si="451"/>
        <v>0</v>
      </c>
      <c r="AI628" s="2">
        <f t="shared" si="451"/>
        <v>0</v>
      </c>
      <c r="AJ628" s="2">
        <f t="shared" si="424"/>
        <v>0</v>
      </c>
      <c r="AK628" s="2">
        <v>124.28</v>
      </c>
      <c r="AL628" s="2">
        <v>124.28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109</v>
      </c>
      <c r="AU628" s="2">
        <v>61</v>
      </c>
      <c r="AV628" s="2">
        <v>1</v>
      </c>
      <c r="AW628" s="2">
        <v>1</v>
      </c>
      <c r="AX628" s="2"/>
      <c r="AY628" s="2"/>
      <c r="AZ628" s="2">
        <v>1</v>
      </c>
      <c r="BA628" s="2">
        <v>1</v>
      </c>
      <c r="BB628" s="2">
        <v>1</v>
      </c>
      <c r="BC628" s="2">
        <v>1</v>
      </c>
      <c r="BD628" s="2" t="s">
        <v>3</v>
      </c>
      <c r="BE628" s="2" t="s">
        <v>3</v>
      </c>
      <c r="BF628" s="2" t="s">
        <v>3</v>
      </c>
      <c r="BG628" s="2" t="s">
        <v>3</v>
      </c>
      <c r="BH628" s="2">
        <v>3</v>
      </c>
      <c r="BI628" s="2">
        <v>1</v>
      </c>
      <c r="BJ628" s="2" t="s">
        <v>309</v>
      </c>
      <c r="BK628" s="2"/>
      <c r="BL628" s="2"/>
      <c r="BM628" s="2">
        <v>22</v>
      </c>
      <c r="BN628" s="2">
        <v>58807811</v>
      </c>
      <c r="BO628" s="2" t="s">
        <v>3</v>
      </c>
      <c r="BP628" s="2">
        <v>0</v>
      </c>
      <c r="BQ628" s="2">
        <v>30</v>
      </c>
      <c r="BR628" s="2">
        <v>0</v>
      </c>
      <c r="BS628" s="2">
        <v>1</v>
      </c>
      <c r="BT628" s="2">
        <v>1</v>
      </c>
      <c r="BU628" s="2">
        <v>1</v>
      </c>
      <c r="BV628" s="2">
        <v>1</v>
      </c>
      <c r="BW628" s="2">
        <v>1</v>
      </c>
      <c r="BX628" s="2">
        <v>1</v>
      </c>
      <c r="BY628" s="2" t="s">
        <v>3</v>
      </c>
      <c r="BZ628" s="2">
        <v>109</v>
      </c>
      <c r="CA628" s="2">
        <v>61</v>
      </c>
      <c r="CB628" s="2" t="s">
        <v>3</v>
      </c>
      <c r="CC628" s="2"/>
      <c r="CD628" s="2"/>
      <c r="CE628" s="2">
        <v>30</v>
      </c>
      <c r="CF628" s="2">
        <v>0</v>
      </c>
      <c r="CG628" s="2">
        <v>0</v>
      </c>
      <c r="CH628" s="2"/>
      <c r="CI628" s="2"/>
      <c r="CJ628" s="2"/>
      <c r="CK628" s="2"/>
      <c r="CL628" s="2"/>
      <c r="CM628" s="2">
        <v>0</v>
      </c>
      <c r="CN628" s="2" t="s">
        <v>3</v>
      </c>
      <c r="CO628" s="2">
        <v>0</v>
      </c>
      <c r="CP628" s="2">
        <f t="shared" si="425"/>
        <v>124.28</v>
      </c>
      <c r="CQ628" s="2">
        <f t="shared" si="426"/>
        <v>124.28</v>
      </c>
      <c r="CR628" s="2">
        <f t="shared" si="452"/>
        <v>0</v>
      </c>
      <c r="CS628" s="2">
        <f t="shared" si="427"/>
        <v>0</v>
      </c>
      <c r="CT628" s="2">
        <f t="shared" si="428"/>
        <v>0</v>
      </c>
      <c r="CU628" s="2">
        <f t="shared" si="429"/>
        <v>0</v>
      </c>
      <c r="CV628" s="2">
        <f t="shared" si="430"/>
        <v>0</v>
      </c>
      <c r="CW628" s="2">
        <f t="shared" si="431"/>
        <v>0</v>
      </c>
      <c r="CX628" s="2">
        <f t="shared" si="432"/>
        <v>0</v>
      </c>
      <c r="CY628" s="2">
        <f t="shared" si="433"/>
        <v>0</v>
      </c>
      <c r="CZ628" s="2">
        <f t="shared" si="434"/>
        <v>0</v>
      </c>
      <c r="DA628" s="2"/>
      <c r="DB628" s="2"/>
      <c r="DC628" s="2" t="s">
        <v>3</v>
      </c>
      <c r="DD628" s="2" t="s">
        <v>3</v>
      </c>
      <c r="DE628" s="2" t="s">
        <v>3</v>
      </c>
      <c r="DF628" s="2" t="s">
        <v>3</v>
      </c>
      <c r="DG628" s="2" t="s">
        <v>3</v>
      </c>
      <c r="DH628" s="2" t="s">
        <v>3</v>
      </c>
      <c r="DI628" s="2" t="s">
        <v>3</v>
      </c>
      <c r="DJ628" s="2" t="s">
        <v>3</v>
      </c>
      <c r="DK628" s="2" t="s">
        <v>3</v>
      </c>
      <c r="DL628" s="2" t="s">
        <v>3</v>
      </c>
      <c r="DM628" s="2" t="s">
        <v>3</v>
      </c>
      <c r="DN628" s="2">
        <v>0</v>
      </c>
      <c r="DO628" s="2">
        <v>0</v>
      </c>
      <c r="DP628" s="2">
        <v>1</v>
      </c>
      <c r="DQ628" s="2">
        <v>1</v>
      </c>
      <c r="DR628" s="2"/>
      <c r="DS628" s="2"/>
      <c r="DT628" s="2"/>
      <c r="DU628" s="2">
        <v>1010</v>
      </c>
      <c r="DV628" s="2" t="s">
        <v>49</v>
      </c>
      <c r="DW628" s="2" t="s">
        <v>49</v>
      </c>
      <c r="DX628" s="2">
        <v>1</v>
      </c>
      <c r="DY628" s="2"/>
      <c r="DZ628" s="2" t="s">
        <v>3</v>
      </c>
      <c r="EA628" s="2" t="s">
        <v>3</v>
      </c>
      <c r="EB628" s="2" t="s">
        <v>3</v>
      </c>
      <c r="EC628" s="2" t="s">
        <v>3</v>
      </c>
      <c r="ED628" s="2"/>
      <c r="EE628" s="2">
        <v>58807898</v>
      </c>
      <c r="EF628" s="2">
        <v>30</v>
      </c>
      <c r="EG628" s="2" t="s">
        <v>29</v>
      </c>
      <c r="EH628" s="2">
        <v>0</v>
      </c>
      <c r="EI628" s="2" t="s">
        <v>3</v>
      </c>
      <c r="EJ628" s="2">
        <v>1</v>
      </c>
      <c r="EK628" s="2">
        <v>22</v>
      </c>
      <c r="EL628" s="2" t="s">
        <v>185</v>
      </c>
      <c r="EM628" s="2" t="s">
        <v>186</v>
      </c>
      <c r="EN628" s="2"/>
      <c r="EO628" s="2" t="s">
        <v>3</v>
      </c>
      <c r="EP628" s="2"/>
      <c r="EQ628" s="2">
        <v>0</v>
      </c>
      <c r="ER628" s="2">
        <v>124.28</v>
      </c>
      <c r="ES628" s="2">
        <v>124.28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>
        <v>0</v>
      </c>
      <c r="FR628" s="2">
        <v>0</v>
      </c>
      <c r="FS628" s="2">
        <v>0</v>
      </c>
      <c r="FT628" s="2"/>
      <c r="FU628" s="2"/>
      <c r="FV628" s="2"/>
      <c r="FW628" s="2"/>
      <c r="FX628" s="2">
        <v>109</v>
      </c>
      <c r="FY628" s="2">
        <v>61</v>
      </c>
      <c r="FZ628" s="2"/>
      <c r="GA628" s="2" t="s">
        <v>3</v>
      </c>
      <c r="GB628" s="2"/>
      <c r="GC628" s="2"/>
      <c r="GD628" s="2">
        <v>1</v>
      </c>
      <c r="GE628" s="2"/>
      <c r="GF628" s="2">
        <v>172179517</v>
      </c>
      <c r="GG628" s="2">
        <v>2</v>
      </c>
      <c r="GH628" s="2">
        <v>1</v>
      </c>
      <c r="GI628" s="2">
        <v>-2</v>
      </c>
      <c r="GJ628" s="2">
        <v>0</v>
      </c>
      <c r="GK628" s="2">
        <v>0</v>
      </c>
      <c r="GL628" s="2">
        <f t="shared" si="435"/>
        <v>0</v>
      </c>
      <c r="GM628" s="2">
        <f t="shared" si="436"/>
        <v>124.28</v>
      </c>
      <c r="GN628" s="2">
        <f t="shared" si="437"/>
        <v>124.28</v>
      </c>
      <c r="GO628" s="2">
        <f t="shared" si="438"/>
        <v>0</v>
      </c>
      <c r="GP628" s="2">
        <f t="shared" si="439"/>
        <v>0</v>
      </c>
      <c r="GQ628" s="2"/>
      <c r="GR628" s="2">
        <v>0</v>
      </c>
      <c r="GS628" s="2">
        <v>3</v>
      </c>
      <c r="GT628" s="2">
        <v>0</v>
      </c>
      <c r="GU628" s="2" t="s">
        <v>3</v>
      </c>
      <c r="GV628" s="2">
        <f t="shared" si="440"/>
        <v>0</v>
      </c>
      <c r="GW628" s="2">
        <v>1</v>
      </c>
      <c r="GX628" s="2">
        <f t="shared" si="441"/>
        <v>0</v>
      </c>
      <c r="GY628" s="2"/>
      <c r="GZ628" s="2"/>
      <c r="HA628" s="2">
        <v>0</v>
      </c>
      <c r="HB628" s="2">
        <v>0</v>
      </c>
      <c r="HC628" s="2">
        <f t="shared" si="442"/>
        <v>0</v>
      </c>
      <c r="HD628" s="2"/>
      <c r="HE628" s="2" t="s">
        <v>3</v>
      </c>
      <c r="HF628" s="2" t="s">
        <v>3</v>
      </c>
      <c r="HG628" s="2"/>
      <c r="HH628" s="2"/>
      <c r="HI628" s="2"/>
      <c r="HJ628" s="2"/>
      <c r="HK628" s="2"/>
      <c r="HL628" s="2"/>
      <c r="HM628" s="2" t="s">
        <v>3</v>
      </c>
      <c r="HN628" s="2" t="s">
        <v>3</v>
      </c>
      <c r="HO628" s="2" t="s">
        <v>3</v>
      </c>
      <c r="HP628" s="2" t="s">
        <v>3</v>
      </c>
      <c r="HQ628" s="2" t="s">
        <v>3</v>
      </c>
      <c r="HR628" s="2"/>
      <c r="HS628" s="2">
        <v>0</v>
      </c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>
        <v>0</v>
      </c>
      <c r="IL628" s="2"/>
      <c r="IM628" s="2"/>
      <c r="IN628" s="2"/>
      <c r="IO628" s="2"/>
      <c r="IP628" s="2"/>
      <c r="IQ628" s="2"/>
      <c r="IR628" s="2"/>
      <c r="IS628" s="2"/>
      <c r="IT628" s="2"/>
      <c r="IU628" s="2"/>
    </row>
    <row r="629" spans="1:255" x14ac:dyDescent="0.2">
      <c r="A629">
        <v>18</v>
      </c>
      <c r="B629">
        <v>1</v>
      </c>
      <c r="C629">
        <v>458</v>
      </c>
      <c r="E629" t="s">
        <v>327</v>
      </c>
      <c r="F629" t="s">
        <v>307</v>
      </c>
      <c r="G629" t="s">
        <v>308</v>
      </c>
      <c r="H629" t="s">
        <v>49</v>
      </c>
      <c r="I629">
        <f>I625*J629</f>
        <v>1</v>
      </c>
      <c r="J629">
        <v>1</v>
      </c>
      <c r="K629">
        <v>1</v>
      </c>
      <c r="O629">
        <f t="shared" si="411"/>
        <v>129.25</v>
      </c>
      <c r="P629">
        <f t="shared" si="412"/>
        <v>129.25</v>
      </c>
      <c r="Q629">
        <f t="shared" si="448"/>
        <v>0</v>
      </c>
      <c r="R629">
        <f t="shared" si="413"/>
        <v>0</v>
      </c>
      <c r="S629">
        <f t="shared" si="414"/>
        <v>0</v>
      </c>
      <c r="T629">
        <f t="shared" si="415"/>
        <v>0</v>
      </c>
      <c r="U629">
        <f t="shared" si="416"/>
        <v>0</v>
      </c>
      <c r="V629">
        <f t="shared" si="417"/>
        <v>0</v>
      </c>
      <c r="W629">
        <f t="shared" si="418"/>
        <v>0</v>
      </c>
      <c r="X629">
        <f t="shared" si="419"/>
        <v>0</v>
      </c>
      <c r="Y629">
        <f t="shared" si="420"/>
        <v>0</v>
      </c>
      <c r="AA629">
        <v>59209200</v>
      </c>
      <c r="AB629">
        <f t="shared" si="421"/>
        <v>124.28</v>
      </c>
      <c r="AC629">
        <f t="shared" si="422"/>
        <v>124.28</v>
      </c>
      <c r="AD629">
        <f t="shared" si="449"/>
        <v>0</v>
      </c>
      <c r="AE629">
        <f t="shared" si="450"/>
        <v>0</v>
      </c>
      <c r="AF629">
        <f t="shared" si="450"/>
        <v>0</v>
      </c>
      <c r="AG629">
        <f t="shared" si="423"/>
        <v>0</v>
      </c>
      <c r="AH629">
        <f t="shared" si="451"/>
        <v>0</v>
      </c>
      <c r="AI629">
        <f t="shared" si="451"/>
        <v>0</v>
      </c>
      <c r="AJ629">
        <f t="shared" si="424"/>
        <v>0</v>
      </c>
      <c r="AK629">
        <v>124.28</v>
      </c>
      <c r="AL629">
        <v>124.28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109</v>
      </c>
      <c r="AU629">
        <v>61</v>
      </c>
      <c r="AV629">
        <v>1</v>
      </c>
      <c r="AW629">
        <v>1</v>
      </c>
      <c r="AZ629">
        <v>1</v>
      </c>
      <c r="BA629">
        <v>1</v>
      </c>
      <c r="BB629">
        <v>1</v>
      </c>
      <c r="BC629">
        <v>1.04</v>
      </c>
      <c r="BD629" t="s">
        <v>3</v>
      </c>
      <c r="BE629" t="s">
        <v>3</v>
      </c>
      <c r="BF629" t="s">
        <v>3</v>
      </c>
      <c r="BG629" t="s">
        <v>3</v>
      </c>
      <c r="BH629">
        <v>3</v>
      </c>
      <c r="BI629">
        <v>1</v>
      </c>
      <c r="BJ629" t="s">
        <v>309</v>
      </c>
      <c r="BM629">
        <v>22</v>
      </c>
      <c r="BN629">
        <v>58807811</v>
      </c>
      <c r="BO629" t="s">
        <v>307</v>
      </c>
      <c r="BP629">
        <v>1</v>
      </c>
      <c r="BQ629">
        <v>30</v>
      </c>
      <c r="BR629">
        <v>0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 t="s">
        <v>3</v>
      </c>
      <c r="BZ629">
        <v>109</v>
      </c>
      <c r="CA629">
        <v>61</v>
      </c>
      <c r="CB629" t="s">
        <v>3</v>
      </c>
      <c r="CE629">
        <v>30</v>
      </c>
      <c r="CF629">
        <v>0</v>
      </c>
      <c r="CG629">
        <v>0</v>
      </c>
      <c r="CM629">
        <v>0</v>
      </c>
      <c r="CN629" t="s">
        <v>3</v>
      </c>
      <c r="CO629">
        <v>0</v>
      </c>
      <c r="CP629">
        <f t="shared" si="425"/>
        <v>129.25</v>
      </c>
      <c r="CQ629">
        <f t="shared" si="426"/>
        <v>129.25</v>
      </c>
      <c r="CR629">
        <f t="shared" si="452"/>
        <v>0</v>
      </c>
      <c r="CS629">
        <f t="shared" si="427"/>
        <v>0</v>
      </c>
      <c r="CT629">
        <f t="shared" si="428"/>
        <v>0</v>
      </c>
      <c r="CU629">
        <f t="shared" si="429"/>
        <v>0</v>
      </c>
      <c r="CV629">
        <f t="shared" si="430"/>
        <v>0</v>
      </c>
      <c r="CW629">
        <f t="shared" si="431"/>
        <v>0</v>
      </c>
      <c r="CX629">
        <f t="shared" si="432"/>
        <v>0</v>
      </c>
      <c r="CY629">
        <f t="shared" si="433"/>
        <v>0</v>
      </c>
      <c r="CZ629">
        <f t="shared" si="434"/>
        <v>0</v>
      </c>
      <c r="DC629" t="s">
        <v>3</v>
      </c>
      <c r="DD629" t="s">
        <v>3</v>
      </c>
      <c r="DE629" t="s">
        <v>3</v>
      </c>
      <c r="DF629" t="s">
        <v>3</v>
      </c>
      <c r="DG629" t="s">
        <v>3</v>
      </c>
      <c r="DH629" t="s">
        <v>3</v>
      </c>
      <c r="DI629" t="s">
        <v>3</v>
      </c>
      <c r="DJ629" t="s">
        <v>3</v>
      </c>
      <c r="DK629" t="s">
        <v>3</v>
      </c>
      <c r="DL629" t="s">
        <v>3</v>
      </c>
      <c r="DM629" t="s">
        <v>3</v>
      </c>
      <c r="DN629">
        <v>0</v>
      </c>
      <c r="DO629">
        <v>0</v>
      </c>
      <c r="DP629">
        <v>1</v>
      </c>
      <c r="DQ629">
        <v>1</v>
      </c>
      <c r="DU629">
        <v>1010</v>
      </c>
      <c r="DV629" t="s">
        <v>49</v>
      </c>
      <c r="DW629" t="s">
        <v>49</v>
      </c>
      <c r="DX629">
        <v>1</v>
      </c>
      <c r="DZ629" t="s">
        <v>3</v>
      </c>
      <c r="EA629" t="s">
        <v>3</v>
      </c>
      <c r="EB629" t="s">
        <v>3</v>
      </c>
      <c r="EC629" t="s">
        <v>3</v>
      </c>
      <c r="EE629">
        <v>58807898</v>
      </c>
      <c r="EF629">
        <v>30</v>
      </c>
      <c r="EG629" t="s">
        <v>29</v>
      </c>
      <c r="EH629">
        <v>0</v>
      </c>
      <c r="EI629" t="s">
        <v>3</v>
      </c>
      <c r="EJ629">
        <v>1</v>
      </c>
      <c r="EK629">
        <v>22</v>
      </c>
      <c r="EL629" t="s">
        <v>185</v>
      </c>
      <c r="EM629" t="s">
        <v>186</v>
      </c>
      <c r="EO629" t="s">
        <v>3</v>
      </c>
      <c r="EQ629">
        <v>0</v>
      </c>
      <c r="ER629">
        <v>124.28</v>
      </c>
      <c r="ES629">
        <v>124.28</v>
      </c>
      <c r="ET629">
        <v>0</v>
      </c>
      <c r="EU629">
        <v>0</v>
      </c>
      <c r="EV629">
        <v>0</v>
      </c>
      <c r="EW629">
        <v>0</v>
      </c>
      <c r="EX629">
        <v>0</v>
      </c>
      <c r="FQ629">
        <v>0</v>
      </c>
      <c r="FR629">
        <v>0</v>
      </c>
      <c r="FS629">
        <v>0</v>
      </c>
      <c r="FX629">
        <v>109</v>
      </c>
      <c r="FY629">
        <v>61</v>
      </c>
      <c r="GA629" t="s">
        <v>3</v>
      </c>
      <c r="GD629">
        <v>1</v>
      </c>
      <c r="GF629">
        <v>172179517</v>
      </c>
      <c r="GG629">
        <v>2</v>
      </c>
      <c r="GH629">
        <v>1</v>
      </c>
      <c r="GI629">
        <v>2</v>
      </c>
      <c r="GJ629">
        <v>0</v>
      </c>
      <c r="GK629">
        <v>0</v>
      </c>
      <c r="GL629">
        <f t="shared" si="435"/>
        <v>0</v>
      </c>
      <c r="GM629">
        <f t="shared" si="436"/>
        <v>129.25</v>
      </c>
      <c r="GN629">
        <f t="shared" si="437"/>
        <v>129.25</v>
      </c>
      <c r="GO629">
        <f t="shared" si="438"/>
        <v>0</v>
      </c>
      <c r="GP629">
        <f t="shared" si="439"/>
        <v>0</v>
      </c>
      <c r="GR629">
        <v>0</v>
      </c>
      <c r="GS629">
        <v>3</v>
      </c>
      <c r="GT629">
        <v>0</v>
      </c>
      <c r="GU629" t="s">
        <v>3</v>
      </c>
      <c r="GV629">
        <f t="shared" si="440"/>
        <v>0</v>
      </c>
      <c r="GW629">
        <v>1</v>
      </c>
      <c r="GX629">
        <f t="shared" si="441"/>
        <v>0</v>
      </c>
      <c r="HA629">
        <v>0</v>
      </c>
      <c r="HB629">
        <v>0</v>
      </c>
      <c r="HC629">
        <f t="shared" si="442"/>
        <v>0</v>
      </c>
      <c r="HE629" t="s">
        <v>3</v>
      </c>
      <c r="HF629" t="s">
        <v>3</v>
      </c>
      <c r="HM629" t="s">
        <v>3</v>
      </c>
      <c r="HN629" t="s">
        <v>3</v>
      </c>
      <c r="HO629" t="s">
        <v>3</v>
      </c>
      <c r="HP629" t="s">
        <v>3</v>
      </c>
      <c r="HQ629" t="s">
        <v>3</v>
      </c>
      <c r="HS629">
        <v>0</v>
      </c>
      <c r="IK629">
        <v>0</v>
      </c>
    </row>
    <row r="630" spans="1:255" x14ac:dyDescent="0.2">
      <c r="A630" s="2">
        <v>18</v>
      </c>
      <c r="B630" s="2">
        <v>1</v>
      </c>
      <c r="C630" s="2">
        <v>450</v>
      </c>
      <c r="D630" s="2"/>
      <c r="E630" s="2" t="s">
        <v>328</v>
      </c>
      <c r="F630" s="2" t="s">
        <v>311</v>
      </c>
      <c r="G630" s="2" t="s">
        <v>312</v>
      </c>
      <c r="H630" s="2" t="s">
        <v>49</v>
      </c>
      <c r="I630" s="2">
        <f>I624*J630</f>
        <v>1</v>
      </c>
      <c r="J630" s="2">
        <v>1</v>
      </c>
      <c r="K630" s="2">
        <v>1</v>
      </c>
      <c r="L630" s="2"/>
      <c r="M630" s="2"/>
      <c r="N630" s="2"/>
      <c r="O630" s="2">
        <f t="shared" si="411"/>
        <v>3.35</v>
      </c>
      <c r="P630" s="2">
        <f t="shared" si="412"/>
        <v>3.35</v>
      </c>
      <c r="Q630" s="2">
        <f t="shared" si="448"/>
        <v>0</v>
      </c>
      <c r="R630" s="2">
        <f t="shared" si="413"/>
        <v>0</v>
      </c>
      <c r="S630" s="2">
        <f t="shared" si="414"/>
        <v>0</v>
      </c>
      <c r="T630" s="2">
        <f t="shared" si="415"/>
        <v>0</v>
      </c>
      <c r="U630" s="2">
        <f t="shared" si="416"/>
        <v>0</v>
      </c>
      <c r="V630" s="2">
        <f t="shared" si="417"/>
        <v>0</v>
      </c>
      <c r="W630" s="2">
        <f t="shared" si="418"/>
        <v>0</v>
      </c>
      <c r="X630" s="2">
        <f t="shared" si="419"/>
        <v>0</v>
      </c>
      <c r="Y630" s="2">
        <f t="shared" si="420"/>
        <v>0</v>
      </c>
      <c r="Z630" s="2"/>
      <c r="AA630" s="2">
        <v>59209203</v>
      </c>
      <c r="AB630" s="2">
        <f t="shared" si="421"/>
        <v>3.35</v>
      </c>
      <c r="AC630" s="2">
        <f t="shared" si="422"/>
        <v>3.35</v>
      </c>
      <c r="AD630" s="2">
        <f t="shared" si="449"/>
        <v>0</v>
      </c>
      <c r="AE630" s="2">
        <f t="shared" si="450"/>
        <v>0</v>
      </c>
      <c r="AF630" s="2">
        <f t="shared" si="450"/>
        <v>0</v>
      </c>
      <c r="AG630" s="2">
        <f t="shared" si="423"/>
        <v>0</v>
      </c>
      <c r="AH630" s="2">
        <f t="shared" si="451"/>
        <v>0</v>
      </c>
      <c r="AI630" s="2">
        <f t="shared" si="451"/>
        <v>0</v>
      </c>
      <c r="AJ630" s="2">
        <f t="shared" si="424"/>
        <v>0</v>
      </c>
      <c r="AK630" s="2">
        <v>3.35</v>
      </c>
      <c r="AL630" s="2">
        <v>3.35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109</v>
      </c>
      <c r="AU630" s="2">
        <v>61</v>
      </c>
      <c r="AV630" s="2">
        <v>1</v>
      </c>
      <c r="AW630" s="2">
        <v>1</v>
      </c>
      <c r="AX630" s="2"/>
      <c r="AY630" s="2"/>
      <c r="AZ630" s="2">
        <v>1</v>
      </c>
      <c r="BA630" s="2">
        <v>1</v>
      </c>
      <c r="BB630" s="2">
        <v>1</v>
      </c>
      <c r="BC630" s="2">
        <v>1</v>
      </c>
      <c r="BD630" s="2" t="s">
        <v>3</v>
      </c>
      <c r="BE630" s="2" t="s">
        <v>3</v>
      </c>
      <c r="BF630" s="2" t="s">
        <v>3</v>
      </c>
      <c r="BG630" s="2" t="s">
        <v>3</v>
      </c>
      <c r="BH630" s="2">
        <v>3</v>
      </c>
      <c r="BI630" s="2">
        <v>1</v>
      </c>
      <c r="BJ630" s="2" t="s">
        <v>313</v>
      </c>
      <c r="BK630" s="2"/>
      <c r="BL630" s="2"/>
      <c r="BM630" s="2">
        <v>22</v>
      </c>
      <c r="BN630" s="2">
        <v>58807811</v>
      </c>
      <c r="BO630" s="2" t="s">
        <v>3</v>
      </c>
      <c r="BP630" s="2">
        <v>0</v>
      </c>
      <c r="BQ630" s="2">
        <v>30</v>
      </c>
      <c r="BR630" s="2">
        <v>0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  <c r="BY630" s="2" t="s">
        <v>3</v>
      </c>
      <c r="BZ630" s="2">
        <v>109</v>
      </c>
      <c r="CA630" s="2">
        <v>61</v>
      </c>
      <c r="CB630" s="2" t="s">
        <v>3</v>
      </c>
      <c r="CC630" s="2"/>
      <c r="CD630" s="2"/>
      <c r="CE630" s="2">
        <v>30</v>
      </c>
      <c r="CF630" s="2">
        <v>0</v>
      </c>
      <c r="CG630" s="2">
        <v>0</v>
      </c>
      <c r="CH630" s="2"/>
      <c r="CI630" s="2"/>
      <c r="CJ630" s="2"/>
      <c r="CK630" s="2"/>
      <c r="CL630" s="2"/>
      <c r="CM630" s="2">
        <v>0</v>
      </c>
      <c r="CN630" s="2" t="s">
        <v>3</v>
      </c>
      <c r="CO630" s="2">
        <v>0</v>
      </c>
      <c r="CP630" s="2">
        <f t="shared" si="425"/>
        <v>3.35</v>
      </c>
      <c r="CQ630" s="2">
        <f t="shared" si="426"/>
        <v>3.35</v>
      </c>
      <c r="CR630" s="2">
        <f t="shared" si="452"/>
        <v>0</v>
      </c>
      <c r="CS630" s="2">
        <f t="shared" si="427"/>
        <v>0</v>
      </c>
      <c r="CT630" s="2">
        <f t="shared" si="428"/>
        <v>0</v>
      </c>
      <c r="CU630" s="2">
        <f t="shared" si="429"/>
        <v>0</v>
      </c>
      <c r="CV630" s="2">
        <f t="shared" si="430"/>
        <v>0</v>
      </c>
      <c r="CW630" s="2">
        <f t="shared" si="431"/>
        <v>0</v>
      </c>
      <c r="CX630" s="2">
        <f t="shared" si="432"/>
        <v>0</v>
      </c>
      <c r="CY630" s="2">
        <f t="shared" si="433"/>
        <v>0</v>
      </c>
      <c r="CZ630" s="2">
        <f t="shared" si="434"/>
        <v>0</v>
      </c>
      <c r="DA630" s="2"/>
      <c r="DB630" s="2"/>
      <c r="DC630" s="2" t="s">
        <v>3</v>
      </c>
      <c r="DD630" s="2" t="s">
        <v>3</v>
      </c>
      <c r="DE630" s="2" t="s">
        <v>3</v>
      </c>
      <c r="DF630" s="2" t="s">
        <v>3</v>
      </c>
      <c r="DG630" s="2" t="s">
        <v>3</v>
      </c>
      <c r="DH630" s="2" t="s">
        <v>3</v>
      </c>
      <c r="DI630" s="2" t="s">
        <v>3</v>
      </c>
      <c r="DJ630" s="2" t="s">
        <v>3</v>
      </c>
      <c r="DK630" s="2" t="s">
        <v>3</v>
      </c>
      <c r="DL630" s="2" t="s">
        <v>3</v>
      </c>
      <c r="DM630" s="2" t="s">
        <v>3</v>
      </c>
      <c r="DN630" s="2">
        <v>0</v>
      </c>
      <c r="DO630" s="2">
        <v>0</v>
      </c>
      <c r="DP630" s="2">
        <v>1</v>
      </c>
      <c r="DQ630" s="2">
        <v>1</v>
      </c>
      <c r="DR630" s="2"/>
      <c r="DS630" s="2"/>
      <c r="DT630" s="2"/>
      <c r="DU630" s="2">
        <v>1010</v>
      </c>
      <c r="DV630" s="2" t="s">
        <v>49</v>
      </c>
      <c r="DW630" s="2" t="s">
        <v>49</v>
      </c>
      <c r="DX630" s="2">
        <v>1</v>
      </c>
      <c r="DY630" s="2"/>
      <c r="DZ630" s="2" t="s">
        <v>3</v>
      </c>
      <c r="EA630" s="2" t="s">
        <v>3</v>
      </c>
      <c r="EB630" s="2" t="s">
        <v>3</v>
      </c>
      <c r="EC630" s="2" t="s">
        <v>3</v>
      </c>
      <c r="ED630" s="2"/>
      <c r="EE630" s="2">
        <v>58807898</v>
      </c>
      <c r="EF630" s="2">
        <v>30</v>
      </c>
      <c r="EG630" s="2" t="s">
        <v>29</v>
      </c>
      <c r="EH630" s="2">
        <v>0</v>
      </c>
      <c r="EI630" s="2" t="s">
        <v>3</v>
      </c>
      <c r="EJ630" s="2">
        <v>1</v>
      </c>
      <c r="EK630" s="2">
        <v>22</v>
      </c>
      <c r="EL630" s="2" t="s">
        <v>185</v>
      </c>
      <c r="EM630" s="2" t="s">
        <v>186</v>
      </c>
      <c r="EN630" s="2"/>
      <c r="EO630" s="2" t="s">
        <v>3</v>
      </c>
      <c r="EP630" s="2"/>
      <c r="EQ630" s="2">
        <v>0</v>
      </c>
      <c r="ER630" s="2">
        <v>3.35</v>
      </c>
      <c r="ES630" s="2">
        <v>3.35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>
        <v>0</v>
      </c>
      <c r="FR630" s="2">
        <v>0</v>
      </c>
      <c r="FS630" s="2">
        <v>0</v>
      </c>
      <c r="FT630" s="2"/>
      <c r="FU630" s="2"/>
      <c r="FV630" s="2"/>
      <c r="FW630" s="2"/>
      <c r="FX630" s="2">
        <v>109</v>
      </c>
      <c r="FY630" s="2">
        <v>61</v>
      </c>
      <c r="FZ630" s="2"/>
      <c r="GA630" s="2" t="s">
        <v>3</v>
      </c>
      <c r="GB630" s="2"/>
      <c r="GC630" s="2"/>
      <c r="GD630" s="2">
        <v>1</v>
      </c>
      <c r="GE630" s="2"/>
      <c r="GF630" s="2">
        <v>-2002685043</v>
      </c>
      <c r="GG630" s="2">
        <v>2</v>
      </c>
      <c r="GH630" s="2">
        <v>1</v>
      </c>
      <c r="GI630" s="2">
        <v>-2</v>
      </c>
      <c r="GJ630" s="2">
        <v>0</v>
      </c>
      <c r="GK630" s="2">
        <v>0</v>
      </c>
      <c r="GL630" s="2">
        <f t="shared" si="435"/>
        <v>0</v>
      </c>
      <c r="GM630" s="2">
        <f t="shared" si="436"/>
        <v>3.35</v>
      </c>
      <c r="GN630" s="2">
        <f t="shared" si="437"/>
        <v>3.35</v>
      </c>
      <c r="GO630" s="2">
        <f t="shared" si="438"/>
        <v>0</v>
      </c>
      <c r="GP630" s="2">
        <f t="shared" si="439"/>
        <v>0</v>
      </c>
      <c r="GQ630" s="2"/>
      <c r="GR630" s="2">
        <v>0</v>
      </c>
      <c r="GS630" s="2">
        <v>3</v>
      </c>
      <c r="GT630" s="2">
        <v>0</v>
      </c>
      <c r="GU630" s="2" t="s">
        <v>3</v>
      </c>
      <c r="GV630" s="2">
        <f t="shared" si="440"/>
        <v>0</v>
      </c>
      <c r="GW630" s="2">
        <v>1</v>
      </c>
      <c r="GX630" s="2">
        <f t="shared" si="441"/>
        <v>0</v>
      </c>
      <c r="GY630" s="2"/>
      <c r="GZ630" s="2"/>
      <c r="HA630" s="2">
        <v>0</v>
      </c>
      <c r="HB630" s="2">
        <v>0</v>
      </c>
      <c r="HC630" s="2">
        <f t="shared" si="442"/>
        <v>0</v>
      </c>
      <c r="HD630" s="2"/>
      <c r="HE630" s="2" t="s">
        <v>3</v>
      </c>
      <c r="HF630" s="2" t="s">
        <v>3</v>
      </c>
      <c r="HG630" s="2"/>
      <c r="HH630" s="2"/>
      <c r="HI630" s="2"/>
      <c r="HJ630" s="2"/>
      <c r="HK630" s="2"/>
      <c r="HL630" s="2"/>
      <c r="HM630" s="2" t="s">
        <v>3</v>
      </c>
      <c r="HN630" s="2" t="s">
        <v>3</v>
      </c>
      <c r="HO630" s="2" t="s">
        <v>3</v>
      </c>
      <c r="HP630" s="2" t="s">
        <v>3</v>
      </c>
      <c r="HQ630" s="2" t="s">
        <v>3</v>
      </c>
      <c r="HR630" s="2"/>
      <c r="HS630" s="2">
        <v>0</v>
      </c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>
        <v>0</v>
      </c>
      <c r="IL630" s="2"/>
      <c r="IM630" s="2"/>
      <c r="IN630" s="2"/>
      <c r="IO630" s="2"/>
      <c r="IP630" s="2"/>
      <c r="IQ630" s="2"/>
      <c r="IR630" s="2"/>
      <c r="IS630" s="2"/>
      <c r="IT630" s="2"/>
      <c r="IU630" s="2"/>
    </row>
    <row r="631" spans="1:255" x14ac:dyDescent="0.2">
      <c r="A631">
        <v>18</v>
      </c>
      <c r="B631">
        <v>1</v>
      </c>
      <c r="C631">
        <v>456</v>
      </c>
      <c r="E631" t="s">
        <v>328</v>
      </c>
      <c r="F631" t="s">
        <v>311</v>
      </c>
      <c r="G631" t="s">
        <v>312</v>
      </c>
      <c r="H631" t="s">
        <v>49</v>
      </c>
      <c r="I631">
        <f>I625*J631</f>
        <v>1</v>
      </c>
      <c r="J631">
        <v>1</v>
      </c>
      <c r="K631">
        <v>1</v>
      </c>
      <c r="O631">
        <f t="shared" si="411"/>
        <v>16.149999999999999</v>
      </c>
      <c r="P631">
        <f t="shared" si="412"/>
        <v>16.149999999999999</v>
      </c>
      <c r="Q631">
        <f t="shared" si="448"/>
        <v>0</v>
      </c>
      <c r="R631">
        <f t="shared" si="413"/>
        <v>0</v>
      </c>
      <c r="S631">
        <f t="shared" si="414"/>
        <v>0</v>
      </c>
      <c r="T631">
        <f t="shared" si="415"/>
        <v>0</v>
      </c>
      <c r="U631">
        <f t="shared" si="416"/>
        <v>0</v>
      </c>
      <c r="V631">
        <f t="shared" si="417"/>
        <v>0</v>
      </c>
      <c r="W631">
        <f t="shared" si="418"/>
        <v>0</v>
      </c>
      <c r="X631">
        <f t="shared" si="419"/>
        <v>0</v>
      </c>
      <c r="Y631">
        <f t="shared" si="420"/>
        <v>0</v>
      </c>
      <c r="AA631">
        <v>59209200</v>
      </c>
      <c r="AB631">
        <f t="shared" si="421"/>
        <v>3.35</v>
      </c>
      <c r="AC631">
        <f t="shared" si="422"/>
        <v>3.35</v>
      </c>
      <c r="AD631">
        <f t="shared" si="449"/>
        <v>0</v>
      </c>
      <c r="AE631">
        <f t="shared" si="450"/>
        <v>0</v>
      </c>
      <c r="AF631">
        <f t="shared" si="450"/>
        <v>0</v>
      </c>
      <c r="AG631">
        <f t="shared" si="423"/>
        <v>0</v>
      </c>
      <c r="AH631">
        <f t="shared" si="451"/>
        <v>0</v>
      </c>
      <c r="AI631">
        <f t="shared" si="451"/>
        <v>0</v>
      </c>
      <c r="AJ631">
        <f t="shared" si="424"/>
        <v>0</v>
      </c>
      <c r="AK631">
        <v>3.35</v>
      </c>
      <c r="AL631">
        <v>3.35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109</v>
      </c>
      <c r="AU631">
        <v>61</v>
      </c>
      <c r="AV631">
        <v>1</v>
      </c>
      <c r="AW631">
        <v>1</v>
      </c>
      <c r="AZ631">
        <v>1</v>
      </c>
      <c r="BA631">
        <v>1</v>
      </c>
      <c r="BB631">
        <v>1</v>
      </c>
      <c r="BC631">
        <v>4.82</v>
      </c>
      <c r="BD631" t="s">
        <v>3</v>
      </c>
      <c r="BE631" t="s">
        <v>3</v>
      </c>
      <c r="BF631" t="s">
        <v>3</v>
      </c>
      <c r="BG631" t="s">
        <v>3</v>
      </c>
      <c r="BH631">
        <v>3</v>
      </c>
      <c r="BI631">
        <v>1</v>
      </c>
      <c r="BJ631" t="s">
        <v>313</v>
      </c>
      <c r="BM631">
        <v>22</v>
      </c>
      <c r="BN631">
        <v>58807811</v>
      </c>
      <c r="BO631" t="s">
        <v>311</v>
      </c>
      <c r="BP631">
        <v>1</v>
      </c>
      <c r="BQ631">
        <v>30</v>
      </c>
      <c r="BR631">
        <v>0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 t="s">
        <v>3</v>
      </c>
      <c r="BZ631">
        <v>109</v>
      </c>
      <c r="CA631">
        <v>61</v>
      </c>
      <c r="CB631" t="s">
        <v>3</v>
      </c>
      <c r="CE631">
        <v>30</v>
      </c>
      <c r="CF631">
        <v>0</v>
      </c>
      <c r="CG631">
        <v>0</v>
      </c>
      <c r="CM631">
        <v>0</v>
      </c>
      <c r="CN631" t="s">
        <v>3</v>
      </c>
      <c r="CO631">
        <v>0</v>
      </c>
      <c r="CP631">
        <f t="shared" si="425"/>
        <v>16.149999999999999</v>
      </c>
      <c r="CQ631">
        <f t="shared" si="426"/>
        <v>16.149999999999999</v>
      </c>
      <c r="CR631">
        <f t="shared" si="452"/>
        <v>0</v>
      </c>
      <c r="CS631">
        <f t="shared" si="427"/>
        <v>0</v>
      </c>
      <c r="CT631">
        <f t="shared" si="428"/>
        <v>0</v>
      </c>
      <c r="CU631">
        <f t="shared" si="429"/>
        <v>0</v>
      </c>
      <c r="CV631">
        <f t="shared" si="430"/>
        <v>0</v>
      </c>
      <c r="CW631">
        <f t="shared" si="431"/>
        <v>0</v>
      </c>
      <c r="CX631">
        <f t="shared" si="432"/>
        <v>0</v>
      </c>
      <c r="CY631">
        <f t="shared" si="433"/>
        <v>0</v>
      </c>
      <c r="CZ631">
        <f t="shared" si="434"/>
        <v>0</v>
      </c>
      <c r="DC631" t="s">
        <v>3</v>
      </c>
      <c r="DD631" t="s">
        <v>3</v>
      </c>
      <c r="DE631" t="s">
        <v>3</v>
      </c>
      <c r="DF631" t="s">
        <v>3</v>
      </c>
      <c r="DG631" t="s">
        <v>3</v>
      </c>
      <c r="DH631" t="s">
        <v>3</v>
      </c>
      <c r="DI631" t="s">
        <v>3</v>
      </c>
      <c r="DJ631" t="s">
        <v>3</v>
      </c>
      <c r="DK631" t="s">
        <v>3</v>
      </c>
      <c r="DL631" t="s">
        <v>3</v>
      </c>
      <c r="DM631" t="s">
        <v>3</v>
      </c>
      <c r="DN631">
        <v>0</v>
      </c>
      <c r="DO631">
        <v>0</v>
      </c>
      <c r="DP631">
        <v>1</v>
      </c>
      <c r="DQ631">
        <v>1</v>
      </c>
      <c r="DU631">
        <v>1010</v>
      </c>
      <c r="DV631" t="s">
        <v>49</v>
      </c>
      <c r="DW631" t="s">
        <v>49</v>
      </c>
      <c r="DX631">
        <v>1</v>
      </c>
      <c r="DZ631" t="s">
        <v>3</v>
      </c>
      <c r="EA631" t="s">
        <v>3</v>
      </c>
      <c r="EB631" t="s">
        <v>3</v>
      </c>
      <c r="EC631" t="s">
        <v>3</v>
      </c>
      <c r="EE631">
        <v>58807898</v>
      </c>
      <c r="EF631">
        <v>30</v>
      </c>
      <c r="EG631" t="s">
        <v>29</v>
      </c>
      <c r="EH631">
        <v>0</v>
      </c>
      <c r="EI631" t="s">
        <v>3</v>
      </c>
      <c r="EJ631">
        <v>1</v>
      </c>
      <c r="EK631">
        <v>22</v>
      </c>
      <c r="EL631" t="s">
        <v>185</v>
      </c>
      <c r="EM631" t="s">
        <v>186</v>
      </c>
      <c r="EO631" t="s">
        <v>3</v>
      </c>
      <c r="EQ631">
        <v>0</v>
      </c>
      <c r="ER631">
        <v>3.35</v>
      </c>
      <c r="ES631">
        <v>3.35</v>
      </c>
      <c r="ET631">
        <v>0</v>
      </c>
      <c r="EU631">
        <v>0</v>
      </c>
      <c r="EV631">
        <v>0</v>
      </c>
      <c r="EW631">
        <v>0</v>
      </c>
      <c r="EX631">
        <v>0</v>
      </c>
      <c r="FQ631">
        <v>0</v>
      </c>
      <c r="FR631">
        <v>0</v>
      </c>
      <c r="FS631">
        <v>0</v>
      </c>
      <c r="FX631">
        <v>109</v>
      </c>
      <c r="FY631">
        <v>61</v>
      </c>
      <c r="GA631" t="s">
        <v>3</v>
      </c>
      <c r="GD631">
        <v>1</v>
      </c>
      <c r="GF631">
        <v>-2002685043</v>
      </c>
      <c r="GG631">
        <v>2</v>
      </c>
      <c r="GH631">
        <v>1</v>
      </c>
      <c r="GI631">
        <v>2</v>
      </c>
      <c r="GJ631">
        <v>0</v>
      </c>
      <c r="GK631">
        <v>0</v>
      </c>
      <c r="GL631">
        <f t="shared" si="435"/>
        <v>0</v>
      </c>
      <c r="GM631">
        <f t="shared" si="436"/>
        <v>16.149999999999999</v>
      </c>
      <c r="GN631">
        <f t="shared" si="437"/>
        <v>16.149999999999999</v>
      </c>
      <c r="GO631">
        <f t="shared" si="438"/>
        <v>0</v>
      </c>
      <c r="GP631">
        <f t="shared" si="439"/>
        <v>0</v>
      </c>
      <c r="GR631">
        <v>0</v>
      </c>
      <c r="GS631">
        <v>3</v>
      </c>
      <c r="GT631">
        <v>0</v>
      </c>
      <c r="GU631" t="s">
        <v>3</v>
      </c>
      <c r="GV631">
        <f t="shared" si="440"/>
        <v>0</v>
      </c>
      <c r="GW631">
        <v>1</v>
      </c>
      <c r="GX631">
        <f t="shared" si="441"/>
        <v>0</v>
      </c>
      <c r="HA631">
        <v>0</v>
      </c>
      <c r="HB631">
        <v>0</v>
      </c>
      <c r="HC631">
        <f t="shared" si="442"/>
        <v>0</v>
      </c>
      <c r="HE631" t="s">
        <v>3</v>
      </c>
      <c r="HF631" t="s">
        <v>3</v>
      </c>
      <c r="HM631" t="s">
        <v>3</v>
      </c>
      <c r="HN631" t="s">
        <v>3</v>
      </c>
      <c r="HO631" t="s">
        <v>3</v>
      </c>
      <c r="HP631" t="s">
        <v>3</v>
      </c>
      <c r="HQ631" t="s">
        <v>3</v>
      </c>
      <c r="HS631">
        <v>0</v>
      </c>
      <c r="IK631">
        <v>0</v>
      </c>
    </row>
    <row r="632" spans="1:255" x14ac:dyDescent="0.2">
      <c r="A632" s="2">
        <v>17</v>
      </c>
      <c r="B632" s="2">
        <v>1</v>
      </c>
      <c r="C632" s="2">
        <f>ROW(SmtRes!A464)</f>
        <v>464</v>
      </c>
      <c r="D632" s="2">
        <f>ROW(EtalonRes!A464)</f>
        <v>464</v>
      </c>
      <c r="E632" s="2" t="s">
        <v>329</v>
      </c>
      <c r="F632" s="2" t="s">
        <v>330</v>
      </c>
      <c r="G632" s="2" t="s">
        <v>331</v>
      </c>
      <c r="H632" s="2" t="s">
        <v>299</v>
      </c>
      <c r="I632" s="2">
        <f>ROUND(ROUND(1,4),9)</f>
        <v>1</v>
      </c>
      <c r="J632" s="2">
        <v>0</v>
      </c>
      <c r="K632" s="2">
        <f>ROUND(ROUND(1,4),9)</f>
        <v>1</v>
      </c>
      <c r="L632" s="2"/>
      <c r="M632" s="2"/>
      <c r="N632" s="2"/>
      <c r="O632" s="2">
        <f t="shared" si="411"/>
        <v>55.24</v>
      </c>
      <c r="P632" s="2">
        <f t="shared" si="412"/>
        <v>27.51</v>
      </c>
      <c r="Q632" s="2">
        <f>(ROUND((ROUND(((((ET632*1.25)*1.1))*AV632*I632),2)*BB632),2)+ROUND((ROUND(((AE632-(((EU632*1.25)*1.1)))*AV632*I632),2)*BS632),2))</f>
        <v>3.8</v>
      </c>
      <c r="R632" s="2">
        <f t="shared" si="413"/>
        <v>0.56000000000000005</v>
      </c>
      <c r="S632" s="2">
        <f t="shared" si="414"/>
        <v>23.93</v>
      </c>
      <c r="T632" s="2">
        <f t="shared" si="415"/>
        <v>0</v>
      </c>
      <c r="U632" s="2">
        <f t="shared" si="416"/>
        <v>1.9031545499999996</v>
      </c>
      <c r="V632" s="2">
        <f t="shared" si="417"/>
        <v>0</v>
      </c>
      <c r="W632" s="2">
        <f t="shared" si="418"/>
        <v>0</v>
      </c>
      <c r="X632" s="2">
        <f t="shared" si="419"/>
        <v>26.69</v>
      </c>
      <c r="Y632" s="2">
        <f t="shared" si="420"/>
        <v>14.94</v>
      </c>
      <c r="Z632" s="2"/>
      <c r="AA632" s="2">
        <v>59209203</v>
      </c>
      <c r="AB632" s="2">
        <f t="shared" si="421"/>
        <v>53.499699999999997</v>
      </c>
      <c r="AC632" s="2">
        <f t="shared" si="422"/>
        <v>27.51</v>
      </c>
      <c r="AD632" s="2">
        <f>ROUND((((((ET632*1.25)*1.1))-(((EU632*1.25)*1.1)))+AE632),6)</f>
        <v>3.5612499999999998</v>
      </c>
      <c r="AE632" s="2">
        <f>ROUND((((EU632*1.25)*1.1)),6)</f>
        <v>0.52249999999999996</v>
      </c>
      <c r="AF632" s="2">
        <f>ROUND((((EV632*1.15)*1.1)),6)</f>
        <v>22.428450000000002</v>
      </c>
      <c r="AG632" s="2">
        <f t="shared" si="423"/>
        <v>0</v>
      </c>
      <c r="AH632" s="2">
        <f>(((EW632*1.15)*1.1))</f>
        <v>1.7836499999999997</v>
      </c>
      <c r="AI632" s="2">
        <f>(((EX632*1.25)*1.1))</f>
        <v>0</v>
      </c>
      <c r="AJ632" s="2">
        <f t="shared" si="424"/>
        <v>0</v>
      </c>
      <c r="AK632" s="2">
        <v>47.83</v>
      </c>
      <c r="AL632" s="2">
        <v>27.51</v>
      </c>
      <c r="AM632" s="2">
        <v>2.59</v>
      </c>
      <c r="AN632" s="2">
        <v>0.38</v>
      </c>
      <c r="AO632" s="2">
        <v>17.73</v>
      </c>
      <c r="AP632" s="2">
        <v>0</v>
      </c>
      <c r="AQ632" s="2">
        <v>1.41</v>
      </c>
      <c r="AR632" s="2">
        <v>0</v>
      </c>
      <c r="AS632" s="2">
        <v>0</v>
      </c>
      <c r="AT632" s="2">
        <v>109</v>
      </c>
      <c r="AU632" s="2">
        <v>61</v>
      </c>
      <c r="AV632" s="2">
        <v>1.0669999999999999</v>
      </c>
      <c r="AW632" s="2">
        <v>1</v>
      </c>
      <c r="AX632" s="2"/>
      <c r="AY632" s="2"/>
      <c r="AZ632" s="2">
        <v>1</v>
      </c>
      <c r="BA632" s="2">
        <v>1</v>
      </c>
      <c r="BB632" s="2">
        <v>1</v>
      </c>
      <c r="BC632" s="2">
        <v>1</v>
      </c>
      <c r="BD632" s="2" t="s">
        <v>3</v>
      </c>
      <c r="BE632" s="2" t="s">
        <v>3</v>
      </c>
      <c r="BF632" s="2" t="s">
        <v>3</v>
      </c>
      <c r="BG632" s="2" t="s">
        <v>3</v>
      </c>
      <c r="BH632" s="2">
        <v>0</v>
      </c>
      <c r="BI632" s="2">
        <v>1</v>
      </c>
      <c r="BJ632" s="2" t="s">
        <v>332</v>
      </c>
      <c r="BK632" s="2"/>
      <c r="BL632" s="2"/>
      <c r="BM632" s="2">
        <v>22</v>
      </c>
      <c r="BN632" s="2">
        <v>0</v>
      </c>
      <c r="BO632" s="2" t="s">
        <v>330</v>
      </c>
      <c r="BP632" s="2">
        <v>1</v>
      </c>
      <c r="BQ632" s="2">
        <v>30</v>
      </c>
      <c r="BR632" s="2">
        <v>0</v>
      </c>
      <c r="BS632" s="2">
        <v>1</v>
      </c>
      <c r="BT632" s="2">
        <v>1</v>
      </c>
      <c r="BU632" s="2">
        <v>1</v>
      </c>
      <c r="BV632" s="2">
        <v>1</v>
      </c>
      <c r="BW632" s="2">
        <v>1</v>
      </c>
      <c r="BX632" s="2">
        <v>1</v>
      </c>
      <c r="BY632" s="2" t="s">
        <v>3</v>
      </c>
      <c r="BZ632" s="2">
        <v>109</v>
      </c>
      <c r="CA632" s="2">
        <v>61</v>
      </c>
      <c r="CB632" s="2" t="s">
        <v>3</v>
      </c>
      <c r="CC632" s="2"/>
      <c r="CD632" s="2"/>
      <c r="CE632" s="2">
        <v>30</v>
      </c>
      <c r="CF632" s="2">
        <v>0</v>
      </c>
      <c r="CG632" s="2">
        <v>0</v>
      </c>
      <c r="CH632" s="2"/>
      <c r="CI632" s="2"/>
      <c r="CJ632" s="2"/>
      <c r="CK632" s="2"/>
      <c r="CL632" s="2"/>
      <c r="CM632" s="2">
        <v>0</v>
      </c>
      <c r="CN632" s="2" t="s">
        <v>867</v>
      </c>
      <c r="CO632" s="2">
        <v>0</v>
      </c>
      <c r="CP632" s="2">
        <f t="shared" si="425"/>
        <v>55.24</v>
      </c>
      <c r="CQ632" s="2">
        <f t="shared" si="426"/>
        <v>27.51</v>
      </c>
      <c r="CR632" s="2">
        <f>(ROUND((ROUND(((((ET632*1.25)*1.1))*AV632*1),2)*BB632),2)+ROUND((ROUND(((AE632-(((EU632*1.25)*1.1)))*AV632*1),2)*BS632),2))</f>
        <v>3.8</v>
      </c>
      <c r="CS632" s="2">
        <f t="shared" si="427"/>
        <v>0.56000000000000005</v>
      </c>
      <c r="CT632" s="2">
        <f t="shared" si="428"/>
        <v>23.93</v>
      </c>
      <c r="CU632" s="2">
        <f t="shared" si="429"/>
        <v>0</v>
      </c>
      <c r="CV632" s="2">
        <f t="shared" si="430"/>
        <v>1.9031545499999996</v>
      </c>
      <c r="CW632" s="2">
        <f t="shared" si="431"/>
        <v>0</v>
      </c>
      <c r="CX632" s="2">
        <f t="shared" si="432"/>
        <v>0</v>
      </c>
      <c r="CY632" s="2">
        <f t="shared" si="433"/>
        <v>26.694099999999999</v>
      </c>
      <c r="CZ632" s="2">
        <f t="shared" si="434"/>
        <v>14.938899999999999</v>
      </c>
      <c r="DA632" s="2"/>
      <c r="DB632" s="2"/>
      <c r="DC632" s="2" t="s">
        <v>3</v>
      </c>
      <c r="DD632" s="2" t="s">
        <v>3</v>
      </c>
      <c r="DE632" s="2" t="s">
        <v>27</v>
      </c>
      <c r="DF632" s="2" t="s">
        <v>27</v>
      </c>
      <c r="DG632" s="2" t="s">
        <v>28</v>
      </c>
      <c r="DH632" s="2" t="s">
        <v>3</v>
      </c>
      <c r="DI632" s="2" t="s">
        <v>28</v>
      </c>
      <c r="DJ632" s="2" t="s">
        <v>27</v>
      </c>
      <c r="DK632" s="2" t="s">
        <v>3</v>
      </c>
      <c r="DL632" s="2" t="s">
        <v>3</v>
      </c>
      <c r="DM632" s="2" t="s">
        <v>3</v>
      </c>
      <c r="DN632" s="2">
        <v>0</v>
      </c>
      <c r="DO632" s="2">
        <v>0</v>
      </c>
      <c r="DP632" s="2">
        <v>1</v>
      </c>
      <c r="DQ632" s="2">
        <v>1</v>
      </c>
      <c r="DR632" s="2"/>
      <c r="DS632" s="2"/>
      <c r="DT632" s="2"/>
      <c r="DU632" s="2">
        <v>1013</v>
      </c>
      <c r="DV632" s="2" t="s">
        <v>299</v>
      </c>
      <c r="DW632" s="2" t="s">
        <v>299</v>
      </c>
      <c r="DX632" s="2">
        <v>1</v>
      </c>
      <c r="DY632" s="2"/>
      <c r="DZ632" s="2" t="s">
        <v>3</v>
      </c>
      <c r="EA632" s="2" t="s">
        <v>3</v>
      </c>
      <c r="EB632" s="2" t="s">
        <v>3</v>
      </c>
      <c r="EC632" s="2" t="s">
        <v>3</v>
      </c>
      <c r="ED632" s="2"/>
      <c r="EE632" s="2">
        <v>58807898</v>
      </c>
      <c r="EF632" s="2">
        <v>30</v>
      </c>
      <c r="EG632" s="2" t="s">
        <v>29</v>
      </c>
      <c r="EH632" s="2">
        <v>0</v>
      </c>
      <c r="EI632" s="2" t="s">
        <v>3</v>
      </c>
      <c r="EJ632" s="2">
        <v>1</v>
      </c>
      <c r="EK632" s="2">
        <v>22</v>
      </c>
      <c r="EL632" s="2" t="s">
        <v>185</v>
      </c>
      <c r="EM632" s="2" t="s">
        <v>186</v>
      </c>
      <c r="EN632" s="2"/>
      <c r="EO632" s="2" t="s">
        <v>333</v>
      </c>
      <c r="EP632" s="2"/>
      <c r="EQ632" s="2">
        <v>0</v>
      </c>
      <c r="ER632" s="2">
        <v>47.83</v>
      </c>
      <c r="ES632" s="2">
        <v>27.51</v>
      </c>
      <c r="ET632" s="2">
        <v>2.59</v>
      </c>
      <c r="EU632" s="2">
        <v>0.38</v>
      </c>
      <c r="EV632" s="2">
        <v>17.73</v>
      </c>
      <c r="EW632" s="2">
        <v>1.41</v>
      </c>
      <c r="EX632" s="2">
        <v>0</v>
      </c>
      <c r="EY632" s="2">
        <v>0</v>
      </c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>
        <v>0</v>
      </c>
      <c r="FR632" s="2">
        <v>0</v>
      </c>
      <c r="FS632" s="2">
        <v>0</v>
      </c>
      <c r="FT632" s="2"/>
      <c r="FU632" s="2"/>
      <c r="FV632" s="2"/>
      <c r="FW632" s="2"/>
      <c r="FX632" s="2">
        <v>109</v>
      </c>
      <c r="FY632" s="2">
        <v>61</v>
      </c>
      <c r="FZ632" s="2"/>
      <c r="GA632" s="2" t="s">
        <v>3</v>
      </c>
      <c r="GB632" s="2"/>
      <c r="GC632" s="2"/>
      <c r="GD632" s="2">
        <v>1</v>
      </c>
      <c r="GE632" s="2"/>
      <c r="GF632" s="2">
        <v>925809699</v>
      </c>
      <c r="GG632" s="2">
        <v>2</v>
      </c>
      <c r="GH632" s="2">
        <v>1</v>
      </c>
      <c r="GI632" s="2">
        <v>2</v>
      </c>
      <c r="GJ632" s="2">
        <v>0</v>
      </c>
      <c r="GK632" s="2">
        <v>0</v>
      </c>
      <c r="GL632" s="2">
        <f t="shared" si="435"/>
        <v>0</v>
      </c>
      <c r="GM632" s="2">
        <f t="shared" si="436"/>
        <v>96.87</v>
      </c>
      <c r="GN632" s="2">
        <f t="shared" si="437"/>
        <v>96.87</v>
      </c>
      <c r="GO632" s="2">
        <f t="shared" si="438"/>
        <v>0</v>
      </c>
      <c r="GP632" s="2">
        <f t="shared" si="439"/>
        <v>0</v>
      </c>
      <c r="GQ632" s="2"/>
      <c r="GR632" s="2">
        <v>0</v>
      </c>
      <c r="GS632" s="2">
        <v>3</v>
      </c>
      <c r="GT632" s="2">
        <v>0</v>
      </c>
      <c r="GU632" s="2" t="s">
        <v>3</v>
      </c>
      <c r="GV632" s="2">
        <f t="shared" si="440"/>
        <v>0</v>
      </c>
      <c r="GW632" s="2">
        <v>1</v>
      </c>
      <c r="GX632" s="2">
        <f t="shared" si="441"/>
        <v>0</v>
      </c>
      <c r="GY632" s="2"/>
      <c r="GZ632" s="2"/>
      <c r="HA632" s="2">
        <v>0</v>
      </c>
      <c r="HB632" s="2">
        <v>0</v>
      </c>
      <c r="HC632" s="2">
        <f t="shared" si="442"/>
        <v>0</v>
      </c>
      <c r="HD632" s="2"/>
      <c r="HE632" s="2" t="s">
        <v>3</v>
      </c>
      <c r="HF632" s="2" t="s">
        <v>3</v>
      </c>
      <c r="HG632" s="2"/>
      <c r="HH632" s="2"/>
      <c r="HI632" s="2"/>
      <c r="HJ632" s="2"/>
      <c r="HK632" s="2"/>
      <c r="HL632" s="2"/>
      <c r="HM632" s="2" t="s">
        <v>3</v>
      </c>
      <c r="HN632" s="2" t="s">
        <v>3</v>
      </c>
      <c r="HO632" s="2" t="s">
        <v>3</v>
      </c>
      <c r="HP632" s="2" t="s">
        <v>3</v>
      </c>
      <c r="HQ632" s="2" t="s">
        <v>3</v>
      </c>
      <c r="HR632" s="2"/>
      <c r="HS632" s="2">
        <v>0</v>
      </c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>
        <v>0</v>
      </c>
      <c r="IL632" s="2"/>
      <c r="IM632" s="2"/>
      <c r="IN632" s="2"/>
      <c r="IO632" s="2"/>
      <c r="IP632" s="2"/>
      <c r="IQ632" s="2"/>
      <c r="IR632" s="2"/>
      <c r="IS632" s="2"/>
      <c r="IT632" s="2"/>
      <c r="IU632" s="2"/>
    </row>
    <row r="633" spans="1:255" x14ac:dyDescent="0.2">
      <c r="A633">
        <v>17</v>
      </c>
      <c r="B633">
        <v>1</v>
      </c>
      <c r="C633">
        <f>ROW(SmtRes!A470)</f>
        <v>470</v>
      </c>
      <c r="D633">
        <f>ROW(EtalonRes!A470)</f>
        <v>470</v>
      </c>
      <c r="E633" t="s">
        <v>329</v>
      </c>
      <c r="F633" t="s">
        <v>330</v>
      </c>
      <c r="G633" t="s">
        <v>331</v>
      </c>
      <c r="H633" t="s">
        <v>299</v>
      </c>
      <c r="I633">
        <f>ROUND(ROUND(1,4),9)</f>
        <v>1</v>
      </c>
      <c r="J633">
        <v>0</v>
      </c>
      <c r="K633">
        <f>ROUND(ROUND(1,4),9)</f>
        <v>1</v>
      </c>
      <c r="O633">
        <f t="shared" si="411"/>
        <v>1530.77</v>
      </c>
      <c r="P633">
        <f t="shared" si="412"/>
        <v>154.06</v>
      </c>
      <c r="Q633">
        <f>(ROUND((ROUND(((((ET633*1.25)*1.1))*AV633*I633),2)*BB633),2)+ROUND((ROUND(((AE633-(((EU633*1.25)*1.1)))*AV633*I633),2)*BS633),2))</f>
        <v>60.8</v>
      </c>
      <c r="R633">
        <f t="shared" si="413"/>
        <v>30.79</v>
      </c>
      <c r="S633">
        <f t="shared" si="414"/>
        <v>1315.91</v>
      </c>
      <c r="T633">
        <f t="shared" si="415"/>
        <v>0</v>
      </c>
      <c r="U633">
        <f t="shared" si="416"/>
        <v>1.9031545499999996</v>
      </c>
      <c r="V633">
        <f t="shared" si="417"/>
        <v>0</v>
      </c>
      <c r="W633">
        <f t="shared" si="418"/>
        <v>0</v>
      </c>
      <c r="X633">
        <f t="shared" si="419"/>
        <v>1467.9</v>
      </c>
      <c r="Y633">
        <f t="shared" si="420"/>
        <v>821.49</v>
      </c>
      <c r="AA633">
        <v>59209200</v>
      </c>
      <c r="AB633">
        <f t="shared" si="421"/>
        <v>53.499699999999997</v>
      </c>
      <c r="AC633">
        <f t="shared" si="422"/>
        <v>27.51</v>
      </c>
      <c r="AD633">
        <f>ROUND((((((ET633*1.25)*1.1))-(((EU633*1.25)*1.1)))+AE633),6)</f>
        <v>3.5612499999999998</v>
      </c>
      <c r="AE633">
        <f>ROUND((((EU633*1.25)*1.1)),6)</f>
        <v>0.52249999999999996</v>
      </c>
      <c r="AF633">
        <f>ROUND((((EV633*1.15)*1.1)),6)</f>
        <v>22.428450000000002</v>
      </c>
      <c r="AG633">
        <f t="shared" si="423"/>
        <v>0</v>
      </c>
      <c r="AH633">
        <f>(((EW633*1.15)*1.1))</f>
        <v>1.7836499999999997</v>
      </c>
      <c r="AI633">
        <f>(((EX633*1.25)*1.1))</f>
        <v>0</v>
      </c>
      <c r="AJ633">
        <f t="shared" si="424"/>
        <v>0</v>
      </c>
      <c r="AK633">
        <v>47.83</v>
      </c>
      <c r="AL633">
        <v>27.51</v>
      </c>
      <c r="AM633">
        <v>2.59</v>
      </c>
      <c r="AN633">
        <v>0.38</v>
      </c>
      <c r="AO633">
        <v>17.73</v>
      </c>
      <c r="AP633">
        <v>0</v>
      </c>
      <c r="AQ633">
        <v>1.41</v>
      </c>
      <c r="AR633">
        <v>0</v>
      </c>
      <c r="AS633">
        <v>0</v>
      </c>
      <c r="AT633">
        <v>109</v>
      </c>
      <c r="AU633">
        <v>61</v>
      </c>
      <c r="AV633">
        <v>1.0669999999999999</v>
      </c>
      <c r="AW633">
        <v>1</v>
      </c>
      <c r="AZ633">
        <v>1</v>
      </c>
      <c r="BA633">
        <v>54.99</v>
      </c>
      <c r="BB633">
        <v>16</v>
      </c>
      <c r="BC633">
        <v>5.6</v>
      </c>
      <c r="BD633" t="s">
        <v>3</v>
      </c>
      <c r="BE633" t="s">
        <v>3</v>
      </c>
      <c r="BF633" t="s">
        <v>3</v>
      </c>
      <c r="BG633" t="s">
        <v>3</v>
      </c>
      <c r="BH633">
        <v>0</v>
      </c>
      <c r="BI633">
        <v>1</v>
      </c>
      <c r="BJ633" t="s">
        <v>332</v>
      </c>
      <c r="BM633">
        <v>22</v>
      </c>
      <c r="BN633">
        <v>0</v>
      </c>
      <c r="BO633" t="s">
        <v>330</v>
      </c>
      <c r="BP633">
        <v>1</v>
      </c>
      <c r="BQ633">
        <v>30</v>
      </c>
      <c r="BR633">
        <v>0</v>
      </c>
      <c r="BS633">
        <v>54.99</v>
      </c>
      <c r="BT633">
        <v>1</v>
      </c>
      <c r="BU633">
        <v>1</v>
      </c>
      <c r="BV633">
        <v>1</v>
      </c>
      <c r="BW633">
        <v>1</v>
      </c>
      <c r="BX633">
        <v>1</v>
      </c>
      <c r="BY633" t="s">
        <v>3</v>
      </c>
      <c r="BZ633">
        <v>109</v>
      </c>
      <c r="CA633">
        <v>61</v>
      </c>
      <c r="CB633" t="s">
        <v>3</v>
      </c>
      <c r="CE633">
        <v>30</v>
      </c>
      <c r="CF633">
        <v>0</v>
      </c>
      <c r="CG633">
        <v>0</v>
      </c>
      <c r="CM633">
        <v>0</v>
      </c>
      <c r="CN633" t="s">
        <v>867</v>
      </c>
      <c r="CO633">
        <v>0</v>
      </c>
      <c r="CP633">
        <f t="shared" si="425"/>
        <v>1530.77</v>
      </c>
      <c r="CQ633">
        <f t="shared" si="426"/>
        <v>154.06</v>
      </c>
      <c r="CR633">
        <f>(ROUND((ROUND(((((ET633*1.25)*1.1))*AV633*1),2)*BB633),2)+ROUND((ROUND(((AE633-(((EU633*1.25)*1.1)))*AV633*1),2)*BS633),2))</f>
        <v>60.8</v>
      </c>
      <c r="CS633">
        <f t="shared" si="427"/>
        <v>30.79</v>
      </c>
      <c r="CT633">
        <f t="shared" si="428"/>
        <v>1315.91</v>
      </c>
      <c r="CU633">
        <f t="shared" si="429"/>
        <v>0</v>
      </c>
      <c r="CV633">
        <f t="shared" si="430"/>
        <v>1.9031545499999996</v>
      </c>
      <c r="CW633">
        <f t="shared" si="431"/>
        <v>0</v>
      </c>
      <c r="CX633">
        <f t="shared" si="432"/>
        <v>0</v>
      </c>
      <c r="CY633">
        <f t="shared" si="433"/>
        <v>1467.9030000000002</v>
      </c>
      <c r="CZ633">
        <f t="shared" si="434"/>
        <v>821.48699999999997</v>
      </c>
      <c r="DC633" t="s">
        <v>3</v>
      </c>
      <c r="DD633" t="s">
        <v>3</v>
      </c>
      <c r="DE633" t="s">
        <v>27</v>
      </c>
      <c r="DF633" t="s">
        <v>27</v>
      </c>
      <c r="DG633" t="s">
        <v>28</v>
      </c>
      <c r="DH633" t="s">
        <v>3</v>
      </c>
      <c r="DI633" t="s">
        <v>28</v>
      </c>
      <c r="DJ633" t="s">
        <v>27</v>
      </c>
      <c r="DK633" t="s">
        <v>3</v>
      </c>
      <c r="DL633" t="s">
        <v>3</v>
      </c>
      <c r="DM633" t="s">
        <v>3</v>
      </c>
      <c r="DN633">
        <v>0</v>
      </c>
      <c r="DO633">
        <v>0</v>
      </c>
      <c r="DP633">
        <v>1</v>
      </c>
      <c r="DQ633">
        <v>1</v>
      </c>
      <c r="DU633">
        <v>1013</v>
      </c>
      <c r="DV633" t="s">
        <v>299</v>
      </c>
      <c r="DW633" t="s">
        <v>299</v>
      </c>
      <c r="DX633">
        <v>1</v>
      </c>
      <c r="DZ633" t="s">
        <v>3</v>
      </c>
      <c r="EA633" t="s">
        <v>3</v>
      </c>
      <c r="EB633" t="s">
        <v>3</v>
      </c>
      <c r="EC633" t="s">
        <v>3</v>
      </c>
      <c r="EE633">
        <v>58807898</v>
      </c>
      <c r="EF633">
        <v>30</v>
      </c>
      <c r="EG633" t="s">
        <v>29</v>
      </c>
      <c r="EH633">
        <v>0</v>
      </c>
      <c r="EI633" t="s">
        <v>3</v>
      </c>
      <c r="EJ633">
        <v>1</v>
      </c>
      <c r="EK633">
        <v>22</v>
      </c>
      <c r="EL633" t="s">
        <v>185</v>
      </c>
      <c r="EM633" t="s">
        <v>186</v>
      </c>
      <c r="EO633" t="s">
        <v>333</v>
      </c>
      <c r="EQ633">
        <v>0</v>
      </c>
      <c r="ER633">
        <v>47.83</v>
      </c>
      <c r="ES633">
        <v>27.51</v>
      </c>
      <c r="ET633">
        <v>2.59</v>
      </c>
      <c r="EU633">
        <v>0.38</v>
      </c>
      <c r="EV633">
        <v>17.73</v>
      </c>
      <c r="EW633">
        <v>1.41</v>
      </c>
      <c r="EX633">
        <v>0</v>
      </c>
      <c r="EY633">
        <v>0</v>
      </c>
      <c r="FQ633">
        <v>0</v>
      </c>
      <c r="FR633">
        <v>0</v>
      </c>
      <c r="FS633">
        <v>0</v>
      </c>
      <c r="FX633">
        <v>109</v>
      </c>
      <c r="FY633">
        <v>61</v>
      </c>
      <c r="GA633" t="s">
        <v>3</v>
      </c>
      <c r="GD633">
        <v>1</v>
      </c>
      <c r="GF633">
        <v>925809699</v>
      </c>
      <c r="GG633">
        <v>2</v>
      </c>
      <c r="GH633">
        <v>1</v>
      </c>
      <c r="GI633">
        <v>2</v>
      </c>
      <c r="GJ633">
        <v>0</v>
      </c>
      <c r="GK633">
        <v>0</v>
      </c>
      <c r="GL633">
        <f t="shared" si="435"/>
        <v>0</v>
      </c>
      <c r="GM633">
        <f t="shared" si="436"/>
        <v>3820.16</v>
      </c>
      <c r="GN633">
        <f t="shared" si="437"/>
        <v>3820.16</v>
      </c>
      <c r="GO633">
        <f t="shared" si="438"/>
        <v>0</v>
      </c>
      <c r="GP633">
        <f t="shared" si="439"/>
        <v>0</v>
      </c>
      <c r="GR633">
        <v>0</v>
      </c>
      <c r="GS633">
        <v>3</v>
      </c>
      <c r="GT633">
        <v>0</v>
      </c>
      <c r="GU633" t="s">
        <v>3</v>
      </c>
      <c r="GV633">
        <f t="shared" si="440"/>
        <v>0</v>
      </c>
      <c r="GW633">
        <v>1</v>
      </c>
      <c r="GX633">
        <f t="shared" si="441"/>
        <v>0</v>
      </c>
      <c r="HA633">
        <v>0</v>
      </c>
      <c r="HB633">
        <v>0</v>
      </c>
      <c r="HC633">
        <f t="shared" si="442"/>
        <v>0</v>
      </c>
      <c r="HE633" t="s">
        <v>3</v>
      </c>
      <c r="HF633" t="s">
        <v>3</v>
      </c>
      <c r="HM633" t="s">
        <v>3</v>
      </c>
      <c r="HN633" t="s">
        <v>3</v>
      </c>
      <c r="HO633" t="s">
        <v>3</v>
      </c>
      <c r="HP633" t="s">
        <v>3</v>
      </c>
      <c r="HQ633" t="s">
        <v>3</v>
      </c>
      <c r="HS633">
        <v>0</v>
      </c>
      <c r="IK633">
        <v>0</v>
      </c>
    </row>
    <row r="634" spans="1:255" x14ac:dyDescent="0.2">
      <c r="A634" s="2">
        <v>18</v>
      </c>
      <c r="B634" s="2">
        <v>1</v>
      </c>
      <c r="C634" s="2">
        <v>463</v>
      </c>
      <c r="D634" s="2"/>
      <c r="E634" s="2" t="s">
        <v>334</v>
      </c>
      <c r="F634" s="2" t="s">
        <v>335</v>
      </c>
      <c r="G634" s="2" t="s">
        <v>336</v>
      </c>
      <c r="H634" s="2" t="s">
        <v>304</v>
      </c>
      <c r="I634" s="2">
        <f>I632*J634</f>
        <v>1</v>
      </c>
      <c r="J634" s="2">
        <v>1</v>
      </c>
      <c r="K634" s="2">
        <v>1</v>
      </c>
      <c r="L634" s="2"/>
      <c r="M634" s="2"/>
      <c r="N634" s="2"/>
      <c r="O634" s="2">
        <f t="shared" si="411"/>
        <v>7821.48</v>
      </c>
      <c r="P634" s="2">
        <f t="shared" si="412"/>
        <v>7821.48</v>
      </c>
      <c r="Q634" s="2">
        <f>(ROUND((ROUND(((ET634)*AV634*I634),2)*BB634),2)+ROUND((ROUND(((AE634-(EU634))*AV634*I634),2)*BS634),2))</f>
        <v>0</v>
      </c>
      <c r="R634" s="2">
        <f t="shared" si="413"/>
        <v>0</v>
      </c>
      <c r="S634" s="2">
        <f t="shared" si="414"/>
        <v>0</v>
      </c>
      <c r="T634" s="2">
        <f t="shared" si="415"/>
        <v>0</v>
      </c>
      <c r="U634" s="2">
        <f t="shared" si="416"/>
        <v>0</v>
      </c>
      <c r="V634" s="2">
        <f t="shared" si="417"/>
        <v>0</v>
      </c>
      <c r="W634" s="2">
        <f t="shared" si="418"/>
        <v>0</v>
      </c>
      <c r="X634" s="2">
        <f t="shared" si="419"/>
        <v>0</v>
      </c>
      <c r="Y634" s="2">
        <f t="shared" si="420"/>
        <v>0</v>
      </c>
      <c r="Z634" s="2"/>
      <c r="AA634" s="2">
        <v>59209203</v>
      </c>
      <c r="AB634" s="2">
        <f t="shared" si="421"/>
        <v>7821.48</v>
      </c>
      <c r="AC634" s="2">
        <f t="shared" si="422"/>
        <v>7821.48</v>
      </c>
      <c r="AD634" s="2">
        <f>ROUND((((ET634)-(EU634))+AE634),6)</f>
        <v>0</v>
      </c>
      <c r="AE634" s="2">
        <f>ROUND((EU634),6)</f>
        <v>0</v>
      </c>
      <c r="AF634" s="2">
        <f>ROUND((EV634),6)</f>
        <v>0</v>
      </c>
      <c r="AG634" s="2">
        <f t="shared" si="423"/>
        <v>0</v>
      </c>
      <c r="AH634" s="2">
        <f>(EW634)</f>
        <v>0</v>
      </c>
      <c r="AI634" s="2">
        <f>(EX634)</f>
        <v>0</v>
      </c>
      <c r="AJ634" s="2">
        <f t="shared" si="424"/>
        <v>0</v>
      </c>
      <c r="AK634" s="2">
        <v>7821.48</v>
      </c>
      <c r="AL634" s="2">
        <v>7821.48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109</v>
      </c>
      <c r="AU634" s="2">
        <v>61</v>
      </c>
      <c r="AV634" s="2">
        <v>1</v>
      </c>
      <c r="AW634" s="2">
        <v>1</v>
      </c>
      <c r="AX634" s="2"/>
      <c r="AY634" s="2"/>
      <c r="AZ634" s="2">
        <v>1</v>
      </c>
      <c r="BA634" s="2">
        <v>1</v>
      </c>
      <c r="BB634" s="2">
        <v>1</v>
      </c>
      <c r="BC634" s="2">
        <v>1</v>
      </c>
      <c r="BD634" s="2" t="s">
        <v>3</v>
      </c>
      <c r="BE634" s="2" t="s">
        <v>3</v>
      </c>
      <c r="BF634" s="2" t="s">
        <v>3</v>
      </c>
      <c r="BG634" s="2" t="s">
        <v>3</v>
      </c>
      <c r="BH634" s="2">
        <v>3</v>
      </c>
      <c r="BI634" s="2">
        <v>1</v>
      </c>
      <c r="BJ634" s="2" t="s">
        <v>337</v>
      </c>
      <c r="BK634" s="2"/>
      <c r="BL634" s="2"/>
      <c r="BM634" s="2">
        <v>22</v>
      </c>
      <c r="BN634" s="2">
        <v>0</v>
      </c>
      <c r="BO634" s="2" t="s">
        <v>3</v>
      </c>
      <c r="BP634" s="2">
        <v>0</v>
      </c>
      <c r="BQ634" s="2">
        <v>30</v>
      </c>
      <c r="BR634" s="2">
        <v>0</v>
      </c>
      <c r="BS634" s="2">
        <v>1</v>
      </c>
      <c r="BT634" s="2">
        <v>1</v>
      </c>
      <c r="BU634" s="2">
        <v>1</v>
      </c>
      <c r="BV634" s="2">
        <v>1</v>
      </c>
      <c r="BW634" s="2">
        <v>1</v>
      </c>
      <c r="BX634" s="2">
        <v>1</v>
      </c>
      <c r="BY634" s="2" t="s">
        <v>3</v>
      </c>
      <c r="BZ634" s="2">
        <v>109</v>
      </c>
      <c r="CA634" s="2">
        <v>61</v>
      </c>
      <c r="CB634" s="2" t="s">
        <v>3</v>
      </c>
      <c r="CC634" s="2"/>
      <c r="CD634" s="2"/>
      <c r="CE634" s="2">
        <v>30</v>
      </c>
      <c r="CF634" s="2">
        <v>0</v>
      </c>
      <c r="CG634" s="2">
        <v>0</v>
      </c>
      <c r="CH634" s="2"/>
      <c r="CI634" s="2"/>
      <c r="CJ634" s="2"/>
      <c r="CK634" s="2"/>
      <c r="CL634" s="2"/>
      <c r="CM634" s="2">
        <v>0</v>
      </c>
      <c r="CN634" s="2" t="s">
        <v>867</v>
      </c>
      <c r="CO634" s="2">
        <v>0</v>
      </c>
      <c r="CP634" s="2">
        <f t="shared" si="425"/>
        <v>7821.48</v>
      </c>
      <c r="CQ634" s="2">
        <f t="shared" si="426"/>
        <v>7821.48</v>
      </c>
      <c r="CR634" s="2">
        <f>(ROUND((ROUND(((ET634)*AV634*1),2)*BB634),2)+ROUND((ROUND(((AE634-(EU634))*AV634*1),2)*BS634),2))</f>
        <v>0</v>
      </c>
      <c r="CS634" s="2">
        <f t="shared" si="427"/>
        <v>0</v>
      </c>
      <c r="CT634" s="2">
        <f t="shared" si="428"/>
        <v>0</v>
      </c>
      <c r="CU634" s="2">
        <f t="shared" si="429"/>
        <v>0</v>
      </c>
      <c r="CV634" s="2">
        <f t="shared" si="430"/>
        <v>0</v>
      </c>
      <c r="CW634" s="2">
        <f t="shared" si="431"/>
        <v>0</v>
      </c>
      <c r="CX634" s="2">
        <f t="shared" si="432"/>
        <v>0</v>
      </c>
      <c r="CY634" s="2">
        <f t="shared" si="433"/>
        <v>0</v>
      </c>
      <c r="CZ634" s="2">
        <f t="shared" si="434"/>
        <v>0</v>
      </c>
      <c r="DA634" s="2"/>
      <c r="DB634" s="2"/>
      <c r="DC634" s="2" t="s">
        <v>3</v>
      </c>
      <c r="DD634" s="2" t="s">
        <v>3</v>
      </c>
      <c r="DE634" s="2" t="s">
        <v>3</v>
      </c>
      <c r="DF634" s="2" t="s">
        <v>3</v>
      </c>
      <c r="DG634" s="2" t="s">
        <v>3</v>
      </c>
      <c r="DH634" s="2" t="s">
        <v>3</v>
      </c>
      <c r="DI634" s="2" t="s">
        <v>3</v>
      </c>
      <c r="DJ634" s="2" t="s">
        <v>3</v>
      </c>
      <c r="DK634" s="2" t="s">
        <v>3</v>
      </c>
      <c r="DL634" s="2" t="s">
        <v>3</v>
      </c>
      <c r="DM634" s="2" t="s">
        <v>3</v>
      </c>
      <c r="DN634" s="2">
        <v>0</v>
      </c>
      <c r="DO634" s="2">
        <v>0</v>
      </c>
      <c r="DP634" s="2">
        <v>1</v>
      </c>
      <c r="DQ634" s="2">
        <v>1</v>
      </c>
      <c r="DR634" s="2"/>
      <c r="DS634" s="2"/>
      <c r="DT634" s="2"/>
      <c r="DU634" s="2">
        <v>1013</v>
      </c>
      <c r="DV634" s="2" t="s">
        <v>304</v>
      </c>
      <c r="DW634" s="2" t="s">
        <v>304</v>
      </c>
      <c r="DX634" s="2">
        <v>1</v>
      </c>
      <c r="DY634" s="2"/>
      <c r="DZ634" s="2" t="s">
        <v>3</v>
      </c>
      <c r="EA634" s="2" t="s">
        <v>3</v>
      </c>
      <c r="EB634" s="2" t="s">
        <v>3</v>
      </c>
      <c r="EC634" s="2" t="s">
        <v>3</v>
      </c>
      <c r="ED634" s="2"/>
      <c r="EE634" s="2">
        <v>58807898</v>
      </c>
      <c r="EF634" s="2">
        <v>30</v>
      </c>
      <c r="EG634" s="2" t="s">
        <v>29</v>
      </c>
      <c r="EH634" s="2">
        <v>0</v>
      </c>
      <c r="EI634" s="2" t="s">
        <v>3</v>
      </c>
      <c r="EJ634" s="2">
        <v>1</v>
      </c>
      <c r="EK634" s="2">
        <v>22</v>
      </c>
      <c r="EL634" s="2" t="s">
        <v>185</v>
      </c>
      <c r="EM634" s="2" t="s">
        <v>186</v>
      </c>
      <c r="EN634" s="2"/>
      <c r="EO634" s="2" t="s">
        <v>333</v>
      </c>
      <c r="EP634" s="2"/>
      <c r="EQ634" s="2">
        <v>0</v>
      </c>
      <c r="ER634" s="2">
        <v>7821.48</v>
      </c>
      <c r="ES634" s="2">
        <v>7821.48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>
        <v>0</v>
      </c>
      <c r="FR634" s="2">
        <v>0</v>
      </c>
      <c r="FS634" s="2">
        <v>0</v>
      </c>
      <c r="FT634" s="2"/>
      <c r="FU634" s="2"/>
      <c r="FV634" s="2"/>
      <c r="FW634" s="2"/>
      <c r="FX634" s="2">
        <v>109</v>
      </c>
      <c r="FY634" s="2">
        <v>61</v>
      </c>
      <c r="FZ634" s="2"/>
      <c r="GA634" s="2" t="s">
        <v>3</v>
      </c>
      <c r="GB634" s="2"/>
      <c r="GC634" s="2"/>
      <c r="GD634" s="2">
        <v>1</v>
      </c>
      <c r="GE634" s="2"/>
      <c r="GF634" s="2">
        <v>855582255</v>
      </c>
      <c r="GG634" s="2">
        <v>2</v>
      </c>
      <c r="GH634" s="2">
        <v>1</v>
      </c>
      <c r="GI634" s="2">
        <v>-2</v>
      </c>
      <c r="GJ634" s="2">
        <v>0</v>
      </c>
      <c r="GK634" s="2">
        <v>0</v>
      </c>
      <c r="GL634" s="2">
        <f t="shared" si="435"/>
        <v>0</v>
      </c>
      <c r="GM634" s="2">
        <f t="shared" si="436"/>
        <v>7821.48</v>
      </c>
      <c r="GN634" s="2">
        <f t="shared" si="437"/>
        <v>7821.48</v>
      </c>
      <c r="GO634" s="2">
        <f t="shared" si="438"/>
        <v>0</v>
      </c>
      <c r="GP634" s="2">
        <f t="shared" si="439"/>
        <v>0</v>
      </c>
      <c r="GQ634" s="2"/>
      <c r="GR634" s="2">
        <v>0</v>
      </c>
      <c r="GS634" s="2">
        <v>3</v>
      </c>
      <c r="GT634" s="2">
        <v>0</v>
      </c>
      <c r="GU634" s="2" t="s">
        <v>3</v>
      </c>
      <c r="GV634" s="2">
        <f t="shared" si="440"/>
        <v>0</v>
      </c>
      <c r="GW634" s="2">
        <v>1</v>
      </c>
      <c r="GX634" s="2">
        <f t="shared" si="441"/>
        <v>0</v>
      </c>
      <c r="GY634" s="2"/>
      <c r="GZ634" s="2"/>
      <c r="HA634" s="2">
        <v>0</v>
      </c>
      <c r="HB634" s="2">
        <v>0</v>
      </c>
      <c r="HC634" s="2">
        <f t="shared" si="442"/>
        <v>0</v>
      </c>
      <c r="HD634" s="2"/>
      <c r="HE634" s="2" t="s">
        <v>3</v>
      </c>
      <c r="HF634" s="2" t="s">
        <v>3</v>
      </c>
      <c r="HG634" s="2"/>
      <c r="HH634" s="2"/>
      <c r="HI634" s="2"/>
      <c r="HJ634" s="2"/>
      <c r="HK634" s="2"/>
      <c r="HL634" s="2"/>
      <c r="HM634" s="2" t="s">
        <v>3</v>
      </c>
      <c r="HN634" s="2" t="s">
        <v>3</v>
      </c>
      <c r="HO634" s="2" t="s">
        <v>3</v>
      </c>
      <c r="HP634" s="2" t="s">
        <v>3</v>
      </c>
      <c r="HQ634" s="2" t="s">
        <v>3</v>
      </c>
      <c r="HR634" s="2"/>
      <c r="HS634" s="2">
        <v>0</v>
      </c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>
        <v>0</v>
      </c>
      <c r="IL634" s="2"/>
      <c r="IM634" s="2"/>
      <c r="IN634" s="2"/>
      <c r="IO634" s="2"/>
      <c r="IP634" s="2"/>
      <c r="IQ634" s="2"/>
      <c r="IR634" s="2"/>
      <c r="IS634" s="2"/>
      <c r="IT634" s="2"/>
      <c r="IU634" s="2"/>
    </row>
    <row r="635" spans="1:255" x14ac:dyDescent="0.2">
      <c r="A635">
        <v>18</v>
      </c>
      <c r="B635">
        <v>1</v>
      </c>
      <c r="C635">
        <v>469</v>
      </c>
      <c r="E635" t="s">
        <v>334</v>
      </c>
      <c r="F635" t="s">
        <v>335</v>
      </c>
      <c r="G635" t="s">
        <v>336</v>
      </c>
      <c r="H635" t="s">
        <v>304</v>
      </c>
      <c r="I635">
        <f>I633*J635</f>
        <v>1</v>
      </c>
      <c r="J635">
        <v>1</v>
      </c>
      <c r="K635">
        <v>1</v>
      </c>
      <c r="O635">
        <f t="shared" si="411"/>
        <v>78136.59</v>
      </c>
      <c r="P635">
        <f t="shared" si="412"/>
        <v>78136.59</v>
      </c>
      <c r="Q635">
        <f>(ROUND((ROUND(((ET635)*AV635*I635),2)*BB635),2)+ROUND((ROUND(((AE635-(EU635))*AV635*I635),2)*BS635),2))</f>
        <v>0</v>
      </c>
      <c r="R635">
        <f t="shared" si="413"/>
        <v>0</v>
      </c>
      <c r="S635">
        <f t="shared" si="414"/>
        <v>0</v>
      </c>
      <c r="T635">
        <f t="shared" si="415"/>
        <v>0</v>
      </c>
      <c r="U635">
        <f t="shared" si="416"/>
        <v>0</v>
      </c>
      <c r="V635">
        <f t="shared" si="417"/>
        <v>0</v>
      </c>
      <c r="W635">
        <f t="shared" si="418"/>
        <v>0</v>
      </c>
      <c r="X635">
        <f t="shared" si="419"/>
        <v>0</v>
      </c>
      <c r="Y635">
        <f t="shared" si="420"/>
        <v>0</v>
      </c>
      <c r="AA635">
        <v>59209200</v>
      </c>
      <c r="AB635">
        <f t="shared" si="421"/>
        <v>7821.48</v>
      </c>
      <c r="AC635">
        <f t="shared" si="422"/>
        <v>7821.48</v>
      </c>
      <c r="AD635">
        <f>ROUND((((ET635)-(EU635))+AE635),6)</f>
        <v>0</v>
      </c>
      <c r="AE635">
        <f>ROUND((EU635),6)</f>
        <v>0</v>
      </c>
      <c r="AF635">
        <f>ROUND((EV635),6)</f>
        <v>0</v>
      </c>
      <c r="AG635">
        <f t="shared" si="423"/>
        <v>0</v>
      </c>
      <c r="AH635">
        <f>(EW635)</f>
        <v>0</v>
      </c>
      <c r="AI635">
        <f>(EX635)</f>
        <v>0</v>
      </c>
      <c r="AJ635">
        <f t="shared" si="424"/>
        <v>0</v>
      </c>
      <c r="AK635">
        <v>7821.48</v>
      </c>
      <c r="AL635">
        <v>7821.48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109</v>
      </c>
      <c r="AU635">
        <v>61</v>
      </c>
      <c r="AV635">
        <v>1</v>
      </c>
      <c r="AW635">
        <v>1</v>
      </c>
      <c r="AZ635">
        <v>1</v>
      </c>
      <c r="BA635">
        <v>1</v>
      </c>
      <c r="BB635">
        <v>1</v>
      </c>
      <c r="BC635">
        <v>9.99</v>
      </c>
      <c r="BD635" t="s">
        <v>3</v>
      </c>
      <c r="BE635" t="s">
        <v>3</v>
      </c>
      <c r="BF635" t="s">
        <v>3</v>
      </c>
      <c r="BG635" t="s">
        <v>3</v>
      </c>
      <c r="BH635">
        <v>3</v>
      </c>
      <c r="BI635">
        <v>1</v>
      </c>
      <c r="BJ635" t="s">
        <v>337</v>
      </c>
      <c r="BM635">
        <v>22</v>
      </c>
      <c r="BN635">
        <v>0</v>
      </c>
      <c r="BO635" t="s">
        <v>335</v>
      </c>
      <c r="BP635">
        <v>1</v>
      </c>
      <c r="BQ635">
        <v>30</v>
      </c>
      <c r="BR635">
        <v>0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 t="s">
        <v>3</v>
      </c>
      <c r="BZ635">
        <v>109</v>
      </c>
      <c r="CA635">
        <v>61</v>
      </c>
      <c r="CB635" t="s">
        <v>3</v>
      </c>
      <c r="CE635">
        <v>30</v>
      </c>
      <c r="CF635">
        <v>0</v>
      </c>
      <c r="CG635">
        <v>0</v>
      </c>
      <c r="CM635">
        <v>0</v>
      </c>
      <c r="CN635" t="s">
        <v>867</v>
      </c>
      <c r="CO635">
        <v>0</v>
      </c>
      <c r="CP635">
        <f t="shared" si="425"/>
        <v>78136.59</v>
      </c>
      <c r="CQ635">
        <f t="shared" si="426"/>
        <v>78136.59</v>
      </c>
      <c r="CR635">
        <f>(ROUND((ROUND(((ET635)*AV635*1),2)*BB635),2)+ROUND((ROUND(((AE635-(EU635))*AV635*1),2)*BS635),2))</f>
        <v>0</v>
      </c>
      <c r="CS635">
        <f t="shared" si="427"/>
        <v>0</v>
      </c>
      <c r="CT635">
        <f t="shared" si="428"/>
        <v>0</v>
      </c>
      <c r="CU635">
        <f t="shared" si="429"/>
        <v>0</v>
      </c>
      <c r="CV635">
        <f t="shared" si="430"/>
        <v>0</v>
      </c>
      <c r="CW635">
        <f t="shared" si="431"/>
        <v>0</v>
      </c>
      <c r="CX635">
        <f t="shared" si="432"/>
        <v>0</v>
      </c>
      <c r="CY635">
        <f t="shared" si="433"/>
        <v>0</v>
      </c>
      <c r="CZ635">
        <f t="shared" si="434"/>
        <v>0</v>
      </c>
      <c r="DC635" t="s">
        <v>3</v>
      </c>
      <c r="DD635" t="s">
        <v>3</v>
      </c>
      <c r="DE635" t="s">
        <v>3</v>
      </c>
      <c r="DF635" t="s">
        <v>3</v>
      </c>
      <c r="DG635" t="s">
        <v>3</v>
      </c>
      <c r="DH635" t="s">
        <v>3</v>
      </c>
      <c r="DI635" t="s">
        <v>3</v>
      </c>
      <c r="DJ635" t="s">
        <v>3</v>
      </c>
      <c r="DK635" t="s">
        <v>3</v>
      </c>
      <c r="DL635" t="s">
        <v>3</v>
      </c>
      <c r="DM635" t="s">
        <v>3</v>
      </c>
      <c r="DN635">
        <v>0</v>
      </c>
      <c r="DO635">
        <v>0</v>
      </c>
      <c r="DP635">
        <v>1</v>
      </c>
      <c r="DQ635">
        <v>1</v>
      </c>
      <c r="DU635">
        <v>1013</v>
      </c>
      <c r="DV635" t="s">
        <v>304</v>
      </c>
      <c r="DW635" t="s">
        <v>304</v>
      </c>
      <c r="DX635">
        <v>1</v>
      </c>
      <c r="DZ635" t="s">
        <v>3</v>
      </c>
      <c r="EA635" t="s">
        <v>3</v>
      </c>
      <c r="EB635" t="s">
        <v>3</v>
      </c>
      <c r="EC635" t="s">
        <v>3</v>
      </c>
      <c r="EE635">
        <v>58807898</v>
      </c>
      <c r="EF635">
        <v>30</v>
      </c>
      <c r="EG635" t="s">
        <v>29</v>
      </c>
      <c r="EH635">
        <v>0</v>
      </c>
      <c r="EI635" t="s">
        <v>3</v>
      </c>
      <c r="EJ635">
        <v>1</v>
      </c>
      <c r="EK635">
        <v>22</v>
      </c>
      <c r="EL635" t="s">
        <v>185</v>
      </c>
      <c r="EM635" t="s">
        <v>186</v>
      </c>
      <c r="EO635" t="s">
        <v>333</v>
      </c>
      <c r="EQ635">
        <v>0</v>
      </c>
      <c r="ER635">
        <v>7821.48</v>
      </c>
      <c r="ES635">
        <v>7821.48</v>
      </c>
      <c r="ET635">
        <v>0</v>
      </c>
      <c r="EU635">
        <v>0</v>
      </c>
      <c r="EV635">
        <v>0</v>
      </c>
      <c r="EW635">
        <v>0</v>
      </c>
      <c r="EX635">
        <v>0</v>
      </c>
      <c r="FQ635">
        <v>0</v>
      </c>
      <c r="FR635">
        <v>0</v>
      </c>
      <c r="FS635">
        <v>0</v>
      </c>
      <c r="FX635">
        <v>109</v>
      </c>
      <c r="FY635">
        <v>61</v>
      </c>
      <c r="GA635" t="s">
        <v>3</v>
      </c>
      <c r="GD635">
        <v>1</v>
      </c>
      <c r="GF635">
        <v>855582255</v>
      </c>
      <c r="GG635">
        <v>2</v>
      </c>
      <c r="GH635">
        <v>1</v>
      </c>
      <c r="GI635">
        <v>2</v>
      </c>
      <c r="GJ635">
        <v>0</v>
      </c>
      <c r="GK635">
        <v>0</v>
      </c>
      <c r="GL635">
        <f t="shared" si="435"/>
        <v>0</v>
      </c>
      <c r="GM635">
        <f t="shared" si="436"/>
        <v>78136.59</v>
      </c>
      <c r="GN635">
        <f t="shared" si="437"/>
        <v>78136.59</v>
      </c>
      <c r="GO635">
        <f t="shared" si="438"/>
        <v>0</v>
      </c>
      <c r="GP635">
        <f t="shared" si="439"/>
        <v>0</v>
      </c>
      <c r="GR635">
        <v>0</v>
      </c>
      <c r="GS635">
        <v>3</v>
      </c>
      <c r="GT635">
        <v>0</v>
      </c>
      <c r="GU635" t="s">
        <v>3</v>
      </c>
      <c r="GV635">
        <f t="shared" si="440"/>
        <v>0</v>
      </c>
      <c r="GW635">
        <v>1</v>
      </c>
      <c r="GX635">
        <f t="shared" si="441"/>
        <v>0</v>
      </c>
      <c r="HA635">
        <v>0</v>
      </c>
      <c r="HB635">
        <v>0</v>
      </c>
      <c r="HC635">
        <f t="shared" si="442"/>
        <v>0</v>
      </c>
      <c r="HE635" t="s">
        <v>3</v>
      </c>
      <c r="HF635" t="s">
        <v>3</v>
      </c>
      <c r="HM635" t="s">
        <v>3</v>
      </c>
      <c r="HN635" t="s">
        <v>3</v>
      </c>
      <c r="HO635" t="s">
        <v>3</v>
      </c>
      <c r="HP635" t="s">
        <v>3</v>
      </c>
      <c r="HQ635" t="s">
        <v>3</v>
      </c>
      <c r="HS635">
        <v>0</v>
      </c>
      <c r="IK635">
        <v>0</v>
      </c>
    </row>
    <row r="636" spans="1:255" x14ac:dyDescent="0.2">
      <c r="A636" s="2">
        <v>17</v>
      </c>
      <c r="B636" s="2">
        <v>1</v>
      </c>
      <c r="C636" s="2">
        <f>ROW(SmtRes!A479)</f>
        <v>479</v>
      </c>
      <c r="D636" s="2">
        <f>ROW(EtalonRes!A479)</f>
        <v>479</v>
      </c>
      <c r="E636" s="2" t="s">
        <v>338</v>
      </c>
      <c r="F636" s="2" t="s">
        <v>339</v>
      </c>
      <c r="G636" s="2" t="s">
        <v>340</v>
      </c>
      <c r="H636" s="2" t="s">
        <v>341</v>
      </c>
      <c r="I636" s="2">
        <f>ROUND(ROUND(1/10,4),9)</f>
        <v>0.1</v>
      </c>
      <c r="J636" s="2">
        <v>0</v>
      </c>
      <c r="K636" s="2">
        <f>ROUND(ROUND(1/10,4),9)</f>
        <v>0.1</v>
      </c>
      <c r="L636" s="2"/>
      <c r="M636" s="2"/>
      <c r="N636" s="2"/>
      <c r="O636" s="2">
        <f t="shared" si="411"/>
        <v>22.99</v>
      </c>
      <c r="P636" s="2">
        <f t="shared" si="412"/>
        <v>8.57</v>
      </c>
      <c r="Q636" s="2">
        <f>(ROUND((ROUND(((((ET636*1.25)*1.1))*AV636*I636),2)*BB636),2)+ROUND((ROUND(((AE636-(((EU636*1.25)*1.1)))*AV636*I636),2)*BS636),2))</f>
        <v>4.17</v>
      </c>
      <c r="R636" s="2">
        <f t="shared" si="413"/>
        <v>0.63</v>
      </c>
      <c r="S636" s="2">
        <f t="shared" si="414"/>
        <v>10.25</v>
      </c>
      <c r="T636" s="2">
        <f t="shared" si="415"/>
        <v>0</v>
      </c>
      <c r="U636" s="2">
        <f t="shared" si="416"/>
        <v>0.85439491499999998</v>
      </c>
      <c r="V636" s="2">
        <f t="shared" si="417"/>
        <v>0</v>
      </c>
      <c r="W636" s="2">
        <f t="shared" si="418"/>
        <v>0</v>
      </c>
      <c r="X636" s="2">
        <f t="shared" si="419"/>
        <v>11.86</v>
      </c>
      <c r="Y636" s="2">
        <f t="shared" si="420"/>
        <v>6.64</v>
      </c>
      <c r="Z636" s="2"/>
      <c r="AA636" s="2">
        <v>59209203</v>
      </c>
      <c r="AB636" s="2">
        <f t="shared" si="421"/>
        <v>220.88065</v>
      </c>
      <c r="AC636" s="2">
        <f t="shared" si="422"/>
        <v>85.7</v>
      </c>
      <c r="AD636" s="2">
        <f>ROUND((((((ET636*1.25)*1.1))-(((EU636*1.25)*1.1)))+AE636),6)</f>
        <v>39.091250000000002</v>
      </c>
      <c r="AE636" s="2">
        <f>ROUND((((EU636*1.25)*1.1)),6)</f>
        <v>5.8987499999999997</v>
      </c>
      <c r="AF636" s="2">
        <f>ROUND((((EV636*1.15)*1.1)),6)</f>
        <v>96.089399999999998</v>
      </c>
      <c r="AG636" s="2">
        <f t="shared" si="423"/>
        <v>0</v>
      </c>
      <c r="AH636" s="2">
        <f>(((EW636*1.15)*1.1))</f>
        <v>8.0074500000000004</v>
      </c>
      <c r="AI636" s="2">
        <f>(((EX636*1.25)*1.1))</f>
        <v>0</v>
      </c>
      <c r="AJ636" s="2">
        <f t="shared" si="424"/>
        <v>0</v>
      </c>
      <c r="AK636" s="2">
        <v>190.09</v>
      </c>
      <c r="AL636" s="2">
        <v>85.7</v>
      </c>
      <c r="AM636" s="2">
        <v>28.43</v>
      </c>
      <c r="AN636" s="2">
        <v>4.29</v>
      </c>
      <c r="AO636" s="2">
        <v>75.959999999999994</v>
      </c>
      <c r="AP636" s="2">
        <v>0</v>
      </c>
      <c r="AQ636" s="2">
        <v>6.33</v>
      </c>
      <c r="AR636" s="2">
        <v>0</v>
      </c>
      <c r="AS636" s="2">
        <v>0</v>
      </c>
      <c r="AT636" s="2">
        <v>109</v>
      </c>
      <c r="AU636" s="2">
        <v>61</v>
      </c>
      <c r="AV636" s="2">
        <v>1.0669999999999999</v>
      </c>
      <c r="AW636" s="2">
        <v>1</v>
      </c>
      <c r="AX636" s="2"/>
      <c r="AY636" s="2"/>
      <c r="AZ636" s="2">
        <v>1</v>
      </c>
      <c r="BA636" s="2">
        <v>1</v>
      </c>
      <c r="BB636" s="2">
        <v>1</v>
      </c>
      <c r="BC636" s="2">
        <v>1</v>
      </c>
      <c r="BD636" s="2" t="s">
        <v>3</v>
      </c>
      <c r="BE636" s="2" t="s">
        <v>3</v>
      </c>
      <c r="BF636" s="2" t="s">
        <v>3</v>
      </c>
      <c r="BG636" s="2" t="s">
        <v>3</v>
      </c>
      <c r="BH636" s="2">
        <v>0</v>
      </c>
      <c r="BI636" s="2">
        <v>1</v>
      </c>
      <c r="BJ636" s="2" t="s">
        <v>342</v>
      </c>
      <c r="BK636" s="2"/>
      <c r="BL636" s="2"/>
      <c r="BM636" s="2">
        <v>22</v>
      </c>
      <c r="BN636" s="2">
        <v>0</v>
      </c>
      <c r="BO636" s="2" t="s">
        <v>339</v>
      </c>
      <c r="BP636" s="2">
        <v>1</v>
      </c>
      <c r="BQ636" s="2">
        <v>30</v>
      </c>
      <c r="BR636" s="2">
        <v>0</v>
      </c>
      <c r="BS636" s="2">
        <v>1</v>
      </c>
      <c r="BT636" s="2">
        <v>1</v>
      </c>
      <c r="BU636" s="2">
        <v>1</v>
      </c>
      <c r="BV636" s="2">
        <v>1</v>
      </c>
      <c r="BW636" s="2">
        <v>1</v>
      </c>
      <c r="BX636" s="2">
        <v>1</v>
      </c>
      <c r="BY636" s="2" t="s">
        <v>3</v>
      </c>
      <c r="BZ636" s="2">
        <v>109</v>
      </c>
      <c r="CA636" s="2">
        <v>61</v>
      </c>
      <c r="CB636" s="2" t="s">
        <v>3</v>
      </c>
      <c r="CC636" s="2"/>
      <c r="CD636" s="2"/>
      <c r="CE636" s="2">
        <v>30</v>
      </c>
      <c r="CF636" s="2">
        <v>0</v>
      </c>
      <c r="CG636" s="2">
        <v>0</v>
      </c>
      <c r="CH636" s="2"/>
      <c r="CI636" s="2"/>
      <c r="CJ636" s="2"/>
      <c r="CK636" s="2"/>
      <c r="CL636" s="2"/>
      <c r="CM636" s="2">
        <v>0</v>
      </c>
      <c r="CN636" s="2" t="s">
        <v>865</v>
      </c>
      <c r="CO636" s="2">
        <v>0</v>
      </c>
      <c r="CP636" s="2">
        <f t="shared" si="425"/>
        <v>22.990000000000002</v>
      </c>
      <c r="CQ636" s="2">
        <f t="shared" si="426"/>
        <v>85.7</v>
      </c>
      <c r="CR636" s="2">
        <f>(ROUND((ROUND(((((ET636*1.25)*1.1))*AV636*1),2)*BB636),2)+ROUND((ROUND(((AE636-(((EU636*1.25)*1.1)))*AV636*1),2)*BS636),2))</f>
        <v>41.71</v>
      </c>
      <c r="CS636" s="2">
        <f t="shared" si="427"/>
        <v>6.29</v>
      </c>
      <c r="CT636" s="2">
        <f t="shared" si="428"/>
        <v>102.53</v>
      </c>
      <c r="CU636" s="2">
        <f t="shared" si="429"/>
        <v>0</v>
      </c>
      <c r="CV636" s="2">
        <f t="shared" si="430"/>
        <v>8.5439491499999995</v>
      </c>
      <c r="CW636" s="2">
        <f t="shared" si="431"/>
        <v>0</v>
      </c>
      <c r="CX636" s="2">
        <f t="shared" si="432"/>
        <v>0</v>
      </c>
      <c r="CY636" s="2">
        <f t="shared" si="433"/>
        <v>11.859200000000001</v>
      </c>
      <c r="CZ636" s="2">
        <f t="shared" si="434"/>
        <v>6.6368000000000009</v>
      </c>
      <c r="DA636" s="2"/>
      <c r="DB636" s="2">
        <v>113</v>
      </c>
      <c r="DC636" s="2" t="s">
        <v>3</v>
      </c>
      <c r="DD636" s="2" t="s">
        <v>3</v>
      </c>
      <c r="DE636" s="2" t="s">
        <v>27</v>
      </c>
      <c r="DF636" s="2" t="s">
        <v>27</v>
      </c>
      <c r="DG636" s="2" t="s">
        <v>28</v>
      </c>
      <c r="DH636" s="2" t="s">
        <v>3</v>
      </c>
      <c r="DI636" s="2" t="s">
        <v>28</v>
      </c>
      <c r="DJ636" s="2" t="s">
        <v>27</v>
      </c>
      <c r="DK636" s="2" t="s">
        <v>3</v>
      </c>
      <c r="DL636" s="2" t="s">
        <v>3</v>
      </c>
      <c r="DM636" s="2" t="s">
        <v>3</v>
      </c>
      <c r="DN636" s="2">
        <v>0</v>
      </c>
      <c r="DO636" s="2">
        <v>0</v>
      </c>
      <c r="DP636" s="2">
        <v>1</v>
      </c>
      <c r="DQ636" s="2">
        <v>1</v>
      </c>
      <c r="DR636" s="2"/>
      <c r="DS636" s="2"/>
      <c r="DT636" s="2"/>
      <c r="DU636" s="2">
        <v>1013</v>
      </c>
      <c r="DV636" s="2" t="s">
        <v>341</v>
      </c>
      <c r="DW636" s="2" t="s">
        <v>341</v>
      </c>
      <c r="DX636" s="2">
        <v>1</v>
      </c>
      <c r="DY636" s="2"/>
      <c r="DZ636" s="2" t="s">
        <v>3</v>
      </c>
      <c r="EA636" s="2" t="s">
        <v>3</v>
      </c>
      <c r="EB636" s="2" t="s">
        <v>3</v>
      </c>
      <c r="EC636" s="2" t="s">
        <v>3</v>
      </c>
      <c r="ED636" s="2"/>
      <c r="EE636" s="2">
        <v>58807898</v>
      </c>
      <c r="EF636" s="2">
        <v>30</v>
      </c>
      <c r="EG636" s="2" t="s">
        <v>29</v>
      </c>
      <c r="EH636" s="2">
        <v>0</v>
      </c>
      <c r="EI636" s="2" t="s">
        <v>3</v>
      </c>
      <c r="EJ636" s="2">
        <v>1</v>
      </c>
      <c r="EK636" s="2">
        <v>22</v>
      </c>
      <c r="EL636" s="2" t="s">
        <v>185</v>
      </c>
      <c r="EM636" s="2" t="s">
        <v>186</v>
      </c>
      <c r="EN636" s="2"/>
      <c r="EO636" s="2" t="s">
        <v>32</v>
      </c>
      <c r="EP636" s="2"/>
      <c r="EQ636" s="2">
        <v>0</v>
      </c>
      <c r="ER636" s="2">
        <v>190.09</v>
      </c>
      <c r="ES636" s="2">
        <v>85.7</v>
      </c>
      <c r="ET636" s="2">
        <v>28.43</v>
      </c>
      <c r="EU636" s="2">
        <v>4.29</v>
      </c>
      <c r="EV636" s="2">
        <v>75.959999999999994</v>
      </c>
      <c r="EW636" s="2">
        <v>6.33</v>
      </c>
      <c r="EX636" s="2">
        <v>0</v>
      </c>
      <c r="EY636" s="2">
        <v>0</v>
      </c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>
        <v>0</v>
      </c>
      <c r="FR636" s="2">
        <v>0</v>
      </c>
      <c r="FS636" s="2">
        <v>0</v>
      </c>
      <c r="FT636" s="2"/>
      <c r="FU636" s="2"/>
      <c r="FV636" s="2"/>
      <c r="FW636" s="2"/>
      <c r="FX636" s="2">
        <v>109</v>
      </c>
      <c r="FY636" s="2">
        <v>61</v>
      </c>
      <c r="FZ636" s="2"/>
      <c r="GA636" s="2" t="s">
        <v>3</v>
      </c>
      <c r="GB636" s="2"/>
      <c r="GC636" s="2"/>
      <c r="GD636" s="2">
        <v>1</v>
      </c>
      <c r="GE636" s="2"/>
      <c r="GF636" s="2">
        <v>-1345628039</v>
      </c>
      <c r="GG636" s="2">
        <v>2</v>
      </c>
      <c r="GH636" s="2">
        <v>1</v>
      </c>
      <c r="GI636" s="2">
        <v>2</v>
      </c>
      <c r="GJ636" s="2">
        <v>0</v>
      </c>
      <c r="GK636" s="2">
        <v>0</v>
      </c>
      <c r="GL636" s="2">
        <f t="shared" si="435"/>
        <v>0</v>
      </c>
      <c r="GM636" s="2">
        <f t="shared" si="436"/>
        <v>41.49</v>
      </c>
      <c r="GN636" s="2">
        <f t="shared" si="437"/>
        <v>41.49</v>
      </c>
      <c r="GO636" s="2">
        <f t="shared" si="438"/>
        <v>0</v>
      </c>
      <c r="GP636" s="2">
        <f t="shared" si="439"/>
        <v>0</v>
      </c>
      <c r="GQ636" s="2"/>
      <c r="GR636" s="2">
        <v>0</v>
      </c>
      <c r="GS636" s="2">
        <v>3</v>
      </c>
      <c r="GT636" s="2">
        <v>0</v>
      </c>
      <c r="GU636" s="2" t="s">
        <v>3</v>
      </c>
      <c r="GV636" s="2">
        <f t="shared" si="440"/>
        <v>0</v>
      </c>
      <c r="GW636" s="2">
        <v>1</v>
      </c>
      <c r="GX636" s="2">
        <f t="shared" si="441"/>
        <v>0</v>
      </c>
      <c r="GY636" s="2"/>
      <c r="GZ636" s="2"/>
      <c r="HA636" s="2">
        <v>0</v>
      </c>
      <c r="HB636" s="2">
        <v>0</v>
      </c>
      <c r="HC636" s="2">
        <f t="shared" si="442"/>
        <v>0</v>
      </c>
      <c r="HD636" s="2"/>
      <c r="HE636" s="2" t="s">
        <v>3</v>
      </c>
      <c r="HF636" s="2" t="s">
        <v>3</v>
      </c>
      <c r="HG636" s="2"/>
      <c r="HH636" s="2"/>
      <c r="HI636" s="2"/>
      <c r="HJ636" s="2"/>
      <c r="HK636" s="2"/>
      <c r="HL636" s="2"/>
      <c r="HM636" s="2" t="s">
        <v>3</v>
      </c>
      <c r="HN636" s="2" t="s">
        <v>3</v>
      </c>
      <c r="HO636" s="2" t="s">
        <v>3</v>
      </c>
      <c r="HP636" s="2" t="s">
        <v>3</v>
      </c>
      <c r="HQ636" s="2" t="s">
        <v>3</v>
      </c>
      <c r="HR636" s="2"/>
      <c r="HS636" s="2">
        <v>0</v>
      </c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>
        <v>0</v>
      </c>
      <c r="IL636" s="2"/>
      <c r="IM636" s="2"/>
      <c r="IN636" s="2"/>
      <c r="IO636" s="2"/>
      <c r="IP636" s="2"/>
      <c r="IQ636" s="2"/>
      <c r="IR636" s="2"/>
      <c r="IS636" s="2"/>
      <c r="IT636" s="2"/>
      <c r="IU636" s="2"/>
    </row>
    <row r="637" spans="1:255" x14ac:dyDescent="0.2">
      <c r="A637">
        <v>17</v>
      </c>
      <c r="B637">
        <v>1</v>
      </c>
      <c r="C637">
        <f>ROW(SmtRes!A488)</f>
        <v>488</v>
      </c>
      <c r="D637">
        <f>ROW(EtalonRes!A488)</f>
        <v>488</v>
      </c>
      <c r="E637" t="s">
        <v>338</v>
      </c>
      <c r="F637" t="s">
        <v>339</v>
      </c>
      <c r="G637" t="s">
        <v>340</v>
      </c>
      <c r="H637" t="s">
        <v>341</v>
      </c>
      <c r="I637">
        <f>ROUND(ROUND(1/10,4),9)</f>
        <v>0.1</v>
      </c>
      <c r="J637">
        <v>0</v>
      </c>
      <c r="K637">
        <f>ROUND(ROUND(1/10,4),9)</f>
        <v>0.1</v>
      </c>
      <c r="O637">
        <f t="shared" si="411"/>
        <v>678.37</v>
      </c>
      <c r="P637">
        <f t="shared" si="412"/>
        <v>46.96</v>
      </c>
      <c r="Q637">
        <f>(ROUND((ROUND(((((ET637*1.25)*1.1))*AV637*I637),2)*BB637),2)+ROUND((ROUND(((AE637-(((EU637*1.25)*1.1)))*AV637*I637),2)*BS637),2))</f>
        <v>67.760000000000005</v>
      </c>
      <c r="R637">
        <f t="shared" si="413"/>
        <v>34.64</v>
      </c>
      <c r="S637">
        <f t="shared" si="414"/>
        <v>563.65</v>
      </c>
      <c r="T637">
        <f t="shared" si="415"/>
        <v>0</v>
      </c>
      <c r="U637">
        <f t="shared" si="416"/>
        <v>0.85439491499999998</v>
      </c>
      <c r="V637">
        <f t="shared" si="417"/>
        <v>0</v>
      </c>
      <c r="W637">
        <f t="shared" si="418"/>
        <v>0</v>
      </c>
      <c r="X637">
        <f t="shared" si="419"/>
        <v>652.14</v>
      </c>
      <c r="Y637">
        <f t="shared" si="420"/>
        <v>364.96</v>
      </c>
      <c r="AA637">
        <v>59209200</v>
      </c>
      <c r="AB637">
        <f t="shared" si="421"/>
        <v>220.88065</v>
      </c>
      <c r="AC637">
        <f t="shared" si="422"/>
        <v>85.7</v>
      </c>
      <c r="AD637">
        <f>ROUND((((((ET637*1.25)*1.1))-(((EU637*1.25)*1.1)))+AE637),6)</f>
        <v>39.091250000000002</v>
      </c>
      <c r="AE637">
        <f>ROUND((((EU637*1.25)*1.1)),6)</f>
        <v>5.8987499999999997</v>
      </c>
      <c r="AF637">
        <f>ROUND((((EV637*1.15)*1.1)),6)</f>
        <v>96.089399999999998</v>
      </c>
      <c r="AG637">
        <f t="shared" si="423"/>
        <v>0</v>
      </c>
      <c r="AH637">
        <f>(((EW637*1.15)*1.1))</f>
        <v>8.0074500000000004</v>
      </c>
      <c r="AI637">
        <f>(((EX637*1.25)*1.1))</f>
        <v>0</v>
      </c>
      <c r="AJ637">
        <f t="shared" si="424"/>
        <v>0</v>
      </c>
      <c r="AK637">
        <v>190.09</v>
      </c>
      <c r="AL637">
        <v>85.7</v>
      </c>
      <c r="AM637">
        <v>28.43</v>
      </c>
      <c r="AN637">
        <v>4.29</v>
      </c>
      <c r="AO637">
        <v>75.959999999999994</v>
      </c>
      <c r="AP637">
        <v>0</v>
      </c>
      <c r="AQ637">
        <v>6.33</v>
      </c>
      <c r="AR637">
        <v>0</v>
      </c>
      <c r="AS637">
        <v>0</v>
      </c>
      <c r="AT637">
        <v>109</v>
      </c>
      <c r="AU637">
        <v>61</v>
      </c>
      <c r="AV637">
        <v>1.0669999999999999</v>
      </c>
      <c r="AW637">
        <v>1</v>
      </c>
      <c r="AZ637">
        <v>1</v>
      </c>
      <c r="BA637">
        <v>54.99</v>
      </c>
      <c r="BB637">
        <v>16.25</v>
      </c>
      <c r="BC637">
        <v>5.48</v>
      </c>
      <c r="BD637" t="s">
        <v>3</v>
      </c>
      <c r="BE637" t="s">
        <v>3</v>
      </c>
      <c r="BF637" t="s">
        <v>3</v>
      </c>
      <c r="BG637" t="s">
        <v>3</v>
      </c>
      <c r="BH637">
        <v>0</v>
      </c>
      <c r="BI637">
        <v>1</v>
      </c>
      <c r="BJ637" t="s">
        <v>342</v>
      </c>
      <c r="BM637">
        <v>22</v>
      </c>
      <c r="BN637">
        <v>0</v>
      </c>
      <c r="BO637" t="s">
        <v>339</v>
      </c>
      <c r="BP637">
        <v>1</v>
      </c>
      <c r="BQ637">
        <v>30</v>
      </c>
      <c r="BR637">
        <v>0</v>
      </c>
      <c r="BS637">
        <v>54.99</v>
      </c>
      <c r="BT637">
        <v>1</v>
      </c>
      <c r="BU637">
        <v>1</v>
      </c>
      <c r="BV637">
        <v>1</v>
      </c>
      <c r="BW637">
        <v>1</v>
      </c>
      <c r="BX637">
        <v>1</v>
      </c>
      <c r="BY637" t="s">
        <v>3</v>
      </c>
      <c r="BZ637">
        <v>109</v>
      </c>
      <c r="CA637">
        <v>61</v>
      </c>
      <c r="CB637" t="s">
        <v>3</v>
      </c>
      <c r="CE637">
        <v>30</v>
      </c>
      <c r="CF637">
        <v>0</v>
      </c>
      <c r="CG637">
        <v>0</v>
      </c>
      <c r="CM637">
        <v>0</v>
      </c>
      <c r="CN637" t="s">
        <v>865</v>
      </c>
      <c r="CO637">
        <v>0</v>
      </c>
      <c r="CP637">
        <f t="shared" si="425"/>
        <v>678.37</v>
      </c>
      <c r="CQ637">
        <f t="shared" si="426"/>
        <v>469.64</v>
      </c>
      <c r="CR637">
        <f>(ROUND((ROUND(((((ET637*1.25)*1.1))*AV637*1),2)*BB637),2)+ROUND((ROUND(((AE637-(((EU637*1.25)*1.1)))*AV637*1),2)*BS637),2))</f>
        <v>677.79</v>
      </c>
      <c r="CS637">
        <f t="shared" si="427"/>
        <v>345.89</v>
      </c>
      <c r="CT637">
        <f t="shared" si="428"/>
        <v>5638.12</v>
      </c>
      <c r="CU637">
        <f t="shared" si="429"/>
        <v>0</v>
      </c>
      <c r="CV637">
        <f t="shared" si="430"/>
        <v>8.5439491499999995</v>
      </c>
      <c r="CW637">
        <f t="shared" si="431"/>
        <v>0</v>
      </c>
      <c r="CX637">
        <f t="shared" si="432"/>
        <v>0</v>
      </c>
      <c r="CY637">
        <f t="shared" si="433"/>
        <v>652.13609999999994</v>
      </c>
      <c r="CZ637">
        <f t="shared" si="434"/>
        <v>364.95689999999996</v>
      </c>
      <c r="DB637">
        <v>115</v>
      </c>
      <c r="DC637" t="s">
        <v>3</v>
      </c>
      <c r="DD637" t="s">
        <v>3</v>
      </c>
      <c r="DE637" t="s">
        <v>27</v>
      </c>
      <c r="DF637" t="s">
        <v>27</v>
      </c>
      <c r="DG637" t="s">
        <v>28</v>
      </c>
      <c r="DH637" t="s">
        <v>3</v>
      </c>
      <c r="DI637" t="s">
        <v>28</v>
      </c>
      <c r="DJ637" t="s">
        <v>27</v>
      </c>
      <c r="DK637" t="s">
        <v>3</v>
      </c>
      <c r="DL637" t="s">
        <v>3</v>
      </c>
      <c r="DM637" t="s">
        <v>3</v>
      </c>
      <c r="DN637">
        <v>0</v>
      </c>
      <c r="DO637">
        <v>0</v>
      </c>
      <c r="DP637">
        <v>1</v>
      </c>
      <c r="DQ637">
        <v>1</v>
      </c>
      <c r="DU637">
        <v>1013</v>
      </c>
      <c r="DV637" t="s">
        <v>341</v>
      </c>
      <c r="DW637" t="s">
        <v>341</v>
      </c>
      <c r="DX637">
        <v>1</v>
      </c>
      <c r="DZ637" t="s">
        <v>3</v>
      </c>
      <c r="EA637" t="s">
        <v>3</v>
      </c>
      <c r="EB637" t="s">
        <v>3</v>
      </c>
      <c r="EC637" t="s">
        <v>3</v>
      </c>
      <c r="EE637">
        <v>58807898</v>
      </c>
      <c r="EF637">
        <v>30</v>
      </c>
      <c r="EG637" t="s">
        <v>29</v>
      </c>
      <c r="EH637">
        <v>0</v>
      </c>
      <c r="EI637" t="s">
        <v>3</v>
      </c>
      <c r="EJ637">
        <v>1</v>
      </c>
      <c r="EK637">
        <v>22</v>
      </c>
      <c r="EL637" t="s">
        <v>185</v>
      </c>
      <c r="EM637" t="s">
        <v>186</v>
      </c>
      <c r="EO637" t="s">
        <v>32</v>
      </c>
      <c r="EQ637">
        <v>0</v>
      </c>
      <c r="ER637">
        <v>190.09</v>
      </c>
      <c r="ES637">
        <v>85.7</v>
      </c>
      <c r="ET637">
        <v>28.43</v>
      </c>
      <c r="EU637">
        <v>4.29</v>
      </c>
      <c r="EV637">
        <v>75.959999999999994</v>
      </c>
      <c r="EW637">
        <v>6.33</v>
      </c>
      <c r="EX637">
        <v>0</v>
      </c>
      <c r="EY637">
        <v>0</v>
      </c>
      <c r="FQ637">
        <v>0</v>
      </c>
      <c r="FR637">
        <v>0</v>
      </c>
      <c r="FS637">
        <v>0</v>
      </c>
      <c r="FX637">
        <v>109</v>
      </c>
      <c r="FY637">
        <v>61</v>
      </c>
      <c r="GA637" t="s">
        <v>3</v>
      </c>
      <c r="GD637">
        <v>1</v>
      </c>
      <c r="GF637">
        <v>-1345628039</v>
      </c>
      <c r="GG637">
        <v>2</v>
      </c>
      <c r="GH637">
        <v>1</v>
      </c>
      <c r="GI637">
        <v>2</v>
      </c>
      <c r="GJ637">
        <v>0</v>
      </c>
      <c r="GK637">
        <v>0</v>
      </c>
      <c r="GL637">
        <f t="shared" si="435"/>
        <v>0</v>
      </c>
      <c r="GM637">
        <f t="shared" si="436"/>
        <v>1695.47</v>
      </c>
      <c r="GN637">
        <f t="shared" si="437"/>
        <v>1695.47</v>
      </c>
      <c r="GO637">
        <f t="shared" si="438"/>
        <v>0</v>
      </c>
      <c r="GP637">
        <f t="shared" si="439"/>
        <v>0</v>
      </c>
      <c r="GR637">
        <v>0</v>
      </c>
      <c r="GS637">
        <v>3</v>
      </c>
      <c r="GT637">
        <v>0</v>
      </c>
      <c r="GU637" t="s">
        <v>3</v>
      </c>
      <c r="GV637">
        <f t="shared" si="440"/>
        <v>0</v>
      </c>
      <c r="GW637">
        <v>1</v>
      </c>
      <c r="GX637">
        <f t="shared" si="441"/>
        <v>0</v>
      </c>
      <c r="HA637">
        <v>0</v>
      </c>
      <c r="HB637">
        <v>0</v>
      </c>
      <c r="HC637">
        <f t="shared" si="442"/>
        <v>0</v>
      </c>
      <c r="HE637" t="s">
        <v>3</v>
      </c>
      <c r="HF637" t="s">
        <v>3</v>
      </c>
      <c r="HM637" t="s">
        <v>3</v>
      </c>
      <c r="HN637" t="s">
        <v>3</v>
      </c>
      <c r="HO637" t="s">
        <v>3</v>
      </c>
      <c r="HP637" t="s">
        <v>3</v>
      </c>
      <c r="HQ637" t="s">
        <v>3</v>
      </c>
      <c r="HS637">
        <v>0</v>
      </c>
      <c r="IK637">
        <v>0</v>
      </c>
    </row>
    <row r="638" spans="1:255" x14ac:dyDescent="0.2">
      <c r="A638" s="2">
        <v>18</v>
      </c>
      <c r="B638" s="2">
        <v>1</v>
      </c>
      <c r="C638" s="2">
        <v>477</v>
      </c>
      <c r="D638" s="2"/>
      <c r="E638" s="2" t="s">
        <v>343</v>
      </c>
      <c r="F638" s="2" t="s">
        <v>344</v>
      </c>
      <c r="G638" s="2" t="s">
        <v>345</v>
      </c>
      <c r="H638" s="2" t="s">
        <v>49</v>
      </c>
      <c r="I638" s="2">
        <f>I636*J638</f>
        <v>1</v>
      </c>
      <c r="J638" s="2">
        <v>10</v>
      </c>
      <c r="K638" s="2">
        <v>10</v>
      </c>
      <c r="L638" s="2"/>
      <c r="M638" s="2"/>
      <c r="N638" s="2"/>
      <c r="O638" s="2">
        <f t="shared" si="411"/>
        <v>92.11</v>
      </c>
      <c r="P638" s="2">
        <f t="shared" si="412"/>
        <v>92.11</v>
      </c>
      <c r="Q638" s="2">
        <f>(ROUND((ROUND(((ET638)*AV638*I638),2)*BB638),2)+ROUND((ROUND(((AE638-(EU638))*AV638*I638),2)*BS638),2))</f>
        <v>0</v>
      </c>
      <c r="R638" s="2">
        <f t="shared" si="413"/>
        <v>0</v>
      </c>
      <c r="S638" s="2">
        <f t="shared" si="414"/>
        <v>0</v>
      </c>
      <c r="T638" s="2">
        <f t="shared" si="415"/>
        <v>0</v>
      </c>
      <c r="U638" s="2">
        <f t="shared" si="416"/>
        <v>0</v>
      </c>
      <c r="V638" s="2">
        <f t="shared" si="417"/>
        <v>0</v>
      </c>
      <c r="W638" s="2">
        <f t="shared" si="418"/>
        <v>0</v>
      </c>
      <c r="X638" s="2">
        <f t="shared" si="419"/>
        <v>0</v>
      </c>
      <c r="Y638" s="2">
        <f t="shared" si="420"/>
        <v>0</v>
      </c>
      <c r="Z638" s="2"/>
      <c r="AA638" s="2">
        <v>59209203</v>
      </c>
      <c r="AB638" s="2">
        <f t="shared" si="421"/>
        <v>92.11</v>
      </c>
      <c r="AC638" s="2">
        <f t="shared" si="422"/>
        <v>92.11</v>
      </c>
      <c r="AD638" s="2">
        <f>ROUND((((ET638)-(EU638))+AE638),6)</f>
        <v>0</v>
      </c>
      <c r="AE638" s="2">
        <f t="shared" ref="AE638:AF641" si="453">ROUND((EU638),6)</f>
        <v>0</v>
      </c>
      <c r="AF638" s="2">
        <f t="shared" si="453"/>
        <v>0</v>
      </c>
      <c r="AG638" s="2">
        <f t="shared" si="423"/>
        <v>0</v>
      </c>
      <c r="AH638" s="2">
        <f t="shared" ref="AH638:AI641" si="454">(EW638)</f>
        <v>0</v>
      </c>
      <c r="AI638" s="2">
        <f t="shared" si="454"/>
        <v>0</v>
      </c>
      <c r="AJ638" s="2">
        <f t="shared" si="424"/>
        <v>0</v>
      </c>
      <c r="AK638" s="2">
        <v>92.11</v>
      </c>
      <c r="AL638" s="2">
        <v>92.11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109</v>
      </c>
      <c r="AU638" s="2">
        <v>61</v>
      </c>
      <c r="AV638" s="2">
        <v>1</v>
      </c>
      <c r="AW638" s="2">
        <v>1</v>
      </c>
      <c r="AX638" s="2"/>
      <c r="AY638" s="2"/>
      <c r="AZ638" s="2">
        <v>1</v>
      </c>
      <c r="BA638" s="2">
        <v>1</v>
      </c>
      <c r="BB638" s="2">
        <v>1</v>
      </c>
      <c r="BC638" s="2">
        <v>1</v>
      </c>
      <c r="BD638" s="2" t="s">
        <v>3</v>
      </c>
      <c r="BE638" s="2" t="s">
        <v>3</v>
      </c>
      <c r="BF638" s="2" t="s">
        <v>3</v>
      </c>
      <c r="BG638" s="2" t="s">
        <v>3</v>
      </c>
      <c r="BH638" s="2">
        <v>3</v>
      </c>
      <c r="BI638" s="2">
        <v>1</v>
      </c>
      <c r="BJ638" s="2" t="s">
        <v>346</v>
      </c>
      <c r="BK638" s="2"/>
      <c r="BL638" s="2"/>
      <c r="BM638" s="2">
        <v>22</v>
      </c>
      <c r="BN638" s="2">
        <v>0</v>
      </c>
      <c r="BO638" s="2" t="s">
        <v>3</v>
      </c>
      <c r="BP638" s="2">
        <v>0</v>
      </c>
      <c r="BQ638" s="2">
        <v>30</v>
      </c>
      <c r="BR638" s="2">
        <v>0</v>
      </c>
      <c r="BS638" s="2">
        <v>1</v>
      </c>
      <c r="BT638" s="2">
        <v>1</v>
      </c>
      <c r="BU638" s="2">
        <v>1</v>
      </c>
      <c r="BV638" s="2">
        <v>1</v>
      </c>
      <c r="BW638" s="2">
        <v>1</v>
      </c>
      <c r="BX638" s="2">
        <v>1</v>
      </c>
      <c r="BY638" s="2" t="s">
        <v>3</v>
      </c>
      <c r="BZ638" s="2">
        <v>109</v>
      </c>
      <c r="CA638" s="2">
        <v>61</v>
      </c>
      <c r="CB638" s="2" t="s">
        <v>3</v>
      </c>
      <c r="CC638" s="2"/>
      <c r="CD638" s="2"/>
      <c r="CE638" s="2">
        <v>30</v>
      </c>
      <c r="CF638" s="2">
        <v>0</v>
      </c>
      <c r="CG638" s="2">
        <v>0</v>
      </c>
      <c r="CH638" s="2"/>
      <c r="CI638" s="2"/>
      <c r="CJ638" s="2"/>
      <c r="CK638" s="2"/>
      <c r="CL638" s="2"/>
      <c r="CM638" s="2">
        <v>0</v>
      </c>
      <c r="CN638" s="2" t="s">
        <v>3</v>
      </c>
      <c r="CO638" s="2">
        <v>0</v>
      </c>
      <c r="CP638" s="2">
        <f t="shared" si="425"/>
        <v>92.11</v>
      </c>
      <c r="CQ638" s="2">
        <f t="shared" si="426"/>
        <v>92.11</v>
      </c>
      <c r="CR638" s="2">
        <f>(ROUND((ROUND(((ET638)*AV638*1),2)*BB638),2)+ROUND((ROUND(((AE638-(EU638))*AV638*1),2)*BS638),2))</f>
        <v>0</v>
      </c>
      <c r="CS638" s="2">
        <f t="shared" si="427"/>
        <v>0</v>
      </c>
      <c r="CT638" s="2">
        <f t="shared" si="428"/>
        <v>0</v>
      </c>
      <c r="CU638" s="2">
        <f t="shared" si="429"/>
        <v>0</v>
      </c>
      <c r="CV638" s="2">
        <f t="shared" si="430"/>
        <v>0</v>
      </c>
      <c r="CW638" s="2">
        <f t="shared" si="431"/>
        <v>0</v>
      </c>
      <c r="CX638" s="2">
        <f t="shared" si="432"/>
        <v>0</v>
      </c>
      <c r="CY638" s="2">
        <f t="shared" si="433"/>
        <v>0</v>
      </c>
      <c r="CZ638" s="2">
        <f t="shared" si="434"/>
        <v>0</v>
      </c>
      <c r="DA638" s="2"/>
      <c r="DB638" s="2"/>
      <c r="DC638" s="2" t="s">
        <v>3</v>
      </c>
      <c r="DD638" s="2" t="s">
        <v>3</v>
      </c>
      <c r="DE638" s="2" t="s">
        <v>3</v>
      </c>
      <c r="DF638" s="2" t="s">
        <v>3</v>
      </c>
      <c r="DG638" s="2" t="s">
        <v>3</v>
      </c>
      <c r="DH638" s="2" t="s">
        <v>3</v>
      </c>
      <c r="DI638" s="2" t="s">
        <v>3</v>
      </c>
      <c r="DJ638" s="2" t="s">
        <v>3</v>
      </c>
      <c r="DK638" s="2" t="s">
        <v>3</v>
      </c>
      <c r="DL638" s="2" t="s">
        <v>3</v>
      </c>
      <c r="DM638" s="2" t="s">
        <v>3</v>
      </c>
      <c r="DN638" s="2">
        <v>0</v>
      </c>
      <c r="DO638" s="2">
        <v>0</v>
      </c>
      <c r="DP638" s="2">
        <v>1</v>
      </c>
      <c r="DQ638" s="2">
        <v>1</v>
      </c>
      <c r="DR638" s="2"/>
      <c r="DS638" s="2"/>
      <c r="DT638" s="2"/>
      <c r="DU638" s="2">
        <v>1010</v>
      </c>
      <c r="DV638" s="2" t="s">
        <v>49</v>
      </c>
      <c r="DW638" s="2" t="s">
        <v>49</v>
      </c>
      <c r="DX638" s="2">
        <v>1</v>
      </c>
      <c r="DY638" s="2"/>
      <c r="DZ638" s="2" t="s">
        <v>3</v>
      </c>
      <c r="EA638" s="2" t="s">
        <v>3</v>
      </c>
      <c r="EB638" s="2" t="s">
        <v>3</v>
      </c>
      <c r="EC638" s="2" t="s">
        <v>3</v>
      </c>
      <c r="ED638" s="2"/>
      <c r="EE638" s="2">
        <v>58807898</v>
      </c>
      <c r="EF638" s="2">
        <v>30</v>
      </c>
      <c r="EG638" s="2" t="s">
        <v>29</v>
      </c>
      <c r="EH638" s="2">
        <v>0</v>
      </c>
      <c r="EI638" s="2" t="s">
        <v>3</v>
      </c>
      <c r="EJ638" s="2">
        <v>1</v>
      </c>
      <c r="EK638" s="2">
        <v>22</v>
      </c>
      <c r="EL638" s="2" t="s">
        <v>185</v>
      </c>
      <c r="EM638" s="2" t="s">
        <v>186</v>
      </c>
      <c r="EN638" s="2"/>
      <c r="EO638" s="2" t="s">
        <v>3</v>
      </c>
      <c r="EP638" s="2"/>
      <c r="EQ638" s="2">
        <v>0</v>
      </c>
      <c r="ER638" s="2">
        <v>92.11</v>
      </c>
      <c r="ES638" s="2">
        <v>92.11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>
        <v>0</v>
      </c>
      <c r="FR638" s="2">
        <v>0</v>
      </c>
      <c r="FS638" s="2">
        <v>0</v>
      </c>
      <c r="FT638" s="2"/>
      <c r="FU638" s="2"/>
      <c r="FV638" s="2"/>
      <c r="FW638" s="2"/>
      <c r="FX638" s="2">
        <v>109</v>
      </c>
      <c r="FY638" s="2">
        <v>61</v>
      </c>
      <c r="FZ638" s="2"/>
      <c r="GA638" s="2" t="s">
        <v>3</v>
      </c>
      <c r="GB638" s="2"/>
      <c r="GC638" s="2"/>
      <c r="GD638" s="2">
        <v>1</v>
      </c>
      <c r="GE638" s="2"/>
      <c r="GF638" s="2">
        <v>-1859993199</v>
      </c>
      <c r="GG638" s="2">
        <v>2</v>
      </c>
      <c r="GH638" s="2">
        <v>1</v>
      </c>
      <c r="GI638" s="2">
        <v>-2</v>
      </c>
      <c r="GJ638" s="2">
        <v>0</v>
      </c>
      <c r="GK638" s="2">
        <v>0</v>
      </c>
      <c r="GL638" s="2">
        <f t="shared" si="435"/>
        <v>0</v>
      </c>
      <c r="GM638" s="2">
        <f t="shared" si="436"/>
        <v>92.11</v>
      </c>
      <c r="GN638" s="2">
        <f t="shared" si="437"/>
        <v>92.11</v>
      </c>
      <c r="GO638" s="2">
        <f t="shared" si="438"/>
        <v>0</v>
      </c>
      <c r="GP638" s="2">
        <f t="shared" si="439"/>
        <v>0</v>
      </c>
      <c r="GQ638" s="2"/>
      <c r="GR638" s="2">
        <v>0</v>
      </c>
      <c r="GS638" s="2">
        <v>3</v>
      </c>
      <c r="GT638" s="2">
        <v>0</v>
      </c>
      <c r="GU638" s="2" t="s">
        <v>3</v>
      </c>
      <c r="GV638" s="2">
        <f t="shared" si="440"/>
        <v>0</v>
      </c>
      <c r="GW638" s="2">
        <v>1</v>
      </c>
      <c r="GX638" s="2">
        <f t="shared" si="441"/>
        <v>0</v>
      </c>
      <c r="GY638" s="2"/>
      <c r="GZ638" s="2"/>
      <c r="HA638" s="2">
        <v>0</v>
      </c>
      <c r="HB638" s="2">
        <v>0</v>
      </c>
      <c r="HC638" s="2">
        <f t="shared" si="442"/>
        <v>0</v>
      </c>
      <c r="HD638" s="2"/>
      <c r="HE638" s="2" t="s">
        <v>3</v>
      </c>
      <c r="HF638" s="2" t="s">
        <v>3</v>
      </c>
      <c r="HG638" s="2"/>
      <c r="HH638" s="2"/>
      <c r="HI638" s="2"/>
      <c r="HJ638" s="2"/>
      <c r="HK638" s="2"/>
      <c r="HL638" s="2"/>
      <c r="HM638" s="2" t="s">
        <v>3</v>
      </c>
      <c r="HN638" s="2" t="s">
        <v>3</v>
      </c>
      <c r="HO638" s="2" t="s">
        <v>3</v>
      </c>
      <c r="HP638" s="2" t="s">
        <v>3</v>
      </c>
      <c r="HQ638" s="2" t="s">
        <v>3</v>
      </c>
      <c r="HR638" s="2"/>
      <c r="HS638" s="2">
        <v>0</v>
      </c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>
        <v>0</v>
      </c>
      <c r="IL638" s="2"/>
      <c r="IM638" s="2"/>
      <c r="IN638" s="2"/>
      <c r="IO638" s="2"/>
      <c r="IP638" s="2"/>
      <c r="IQ638" s="2"/>
      <c r="IR638" s="2"/>
      <c r="IS638" s="2"/>
      <c r="IT638" s="2"/>
      <c r="IU638" s="2"/>
    </row>
    <row r="639" spans="1:255" x14ac:dyDescent="0.2">
      <c r="A639">
        <v>18</v>
      </c>
      <c r="B639">
        <v>1</v>
      </c>
      <c r="C639">
        <v>486</v>
      </c>
      <c r="E639" t="s">
        <v>343</v>
      </c>
      <c r="F639" t="s">
        <v>344</v>
      </c>
      <c r="G639" t="s">
        <v>345</v>
      </c>
      <c r="H639" t="s">
        <v>49</v>
      </c>
      <c r="I639">
        <f>I637*J639</f>
        <v>1</v>
      </c>
      <c r="J639">
        <v>10</v>
      </c>
      <c r="K639">
        <v>10</v>
      </c>
      <c r="O639">
        <f t="shared" si="411"/>
        <v>897.15</v>
      </c>
      <c r="P639">
        <f t="shared" si="412"/>
        <v>897.15</v>
      </c>
      <c r="Q639">
        <f>(ROUND((ROUND(((ET639)*AV639*I639),2)*BB639),2)+ROUND((ROUND(((AE639-(EU639))*AV639*I639),2)*BS639),2))</f>
        <v>0</v>
      </c>
      <c r="R639">
        <f t="shared" si="413"/>
        <v>0</v>
      </c>
      <c r="S639">
        <f t="shared" si="414"/>
        <v>0</v>
      </c>
      <c r="T639">
        <f t="shared" si="415"/>
        <v>0</v>
      </c>
      <c r="U639">
        <f t="shared" si="416"/>
        <v>0</v>
      </c>
      <c r="V639">
        <f t="shared" si="417"/>
        <v>0</v>
      </c>
      <c r="W639">
        <f t="shared" si="418"/>
        <v>0</v>
      </c>
      <c r="X639">
        <f t="shared" si="419"/>
        <v>0</v>
      </c>
      <c r="Y639">
        <f t="shared" si="420"/>
        <v>0</v>
      </c>
      <c r="AA639">
        <v>59209200</v>
      </c>
      <c r="AB639">
        <f t="shared" si="421"/>
        <v>92.11</v>
      </c>
      <c r="AC639">
        <f t="shared" si="422"/>
        <v>92.11</v>
      </c>
      <c r="AD639">
        <f>ROUND((((ET639)-(EU639))+AE639),6)</f>
        <v>0</v>
      </c>
      <c r="AE639">
        <f t="shared" si="453"/>
        <v>0</v>
      </c>
      <c r="AF639">
        <f t="shared" si="453"/>
        <v>0</v>
      </c>
      <c r="AG639">
        <f t="shared" si="423"/>
        <v>0</v>
      </c>
      <c r="AH639">
        <f t="shared" si="454"/>
        <v>0</v>
      </c>
      <c r="AI639">
        <f t="shared" si="454"/>
        <v>0</v>
      </c>
      <c r="AJ639">
        <f t="shared" si="424"/>
        <v>0</v>
      </c>
      <c r="AK639">
        <v>92.11</v>
      </c>
      <c r="AL639">
        <v>92.11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109</v>
      </c>
      <c r="AU639">
        <v>61</v>
      </c>
      <c r="AV639">
        <v>1</v>
      </c>
      <c r="AW639">
        <v>1</v>
      </c>
      <c r="AZ639">
        <v>1</v>
      </c>
      <c r="BA639">
        <v>1</v>
      </c>
      <c r="BB639">
        <v>1</v>
      </c>
      <c r="BC639">
        <v>9.74</v>
      </c>
      <c r="BD639" t="s">
        <v>3</v>
      </c>
      <c r="BE639" t="s">
        <v>3</v>
      </c>
      <c r="BF639" t="s">
        <v>3</v>
      </c>
      <c r="BG639" t="s">
        <v>3</v>
      </c>
      <c r="BH639">
        <v>3</v>
      </c>
      <c r="BI639">
        <v>1</v>
      </c>
      <c r="BJ639" t="s">
        <v>346</v>
      </c>
      <c r="BM639">
        <v>22</v>
      </c>
      <c r="BN639">
        <v>0</v>
      </c>
      <c r="BO639" t="s">
        <v>344</v>
      </c>
      <c r="BP639">
        <v>1</v>
      </c>
      <c r="BQ639">
        <v>30</v>
      </c>
      <c r="BR639">
        <v>0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 t="s">
        <v>3</v>
      </c>
      <c r="BZ639">
        <v>109</v>
      </c>
      <c r="CA639">
        <v>61</v>
      </c>
      <c r="CB639" t="s">
        <v>3</v>
      </c>
      <c r="CE639">
        <v>30</v>
      </c>
      <c r="CF639">
        <v>0</v>
      </c>
      <c r="CG639">
        <v>0</v>
      </c>
      <c r="CM639">
        <v>0</v>
      </c>
      <c r="CN639" t="s">
        <v>3</v>
      </c>
      <c r="CO639">
        <v>0</v>
      </c>
      <c r="CP639">
        <f t="shared" si="425"/>
        <v>897.15</v>
      </c>
      <c r="CQ639">
        <f t="shared" si="426"/>
        <v>897.15</v>
      </c>
      <c r="CR639">
        <f>(ROUND((ROUND(((ET639)*AV639*1),2)*BB639),2)+ROUND((ROUND(((AE639-(EU639))*AV639*1),2)*BS639),2))</f>
        <v>0</v>
      </c>
      <c r="CS639">
        <f t="shared" si="427"/>
        <v>0</v>
      </c>
      <c r="CT639">
        <f t="shared" si="428"/>
        <v>0</v>
      </c>
      <c r="CU639">
        <f t="shared" si="429"/>
        <v>0</v>
      </c>
      <c r="CV639">
        <f t="shared" si="430"/>
        <v>0</v>
      </c>
      <c r="CW639">
        <f t="shared" si="431"/>
        <v>0</v>
      </c>
      <c r="CX639">
        <f t="shared" si="432"/>
        <v>0</v>
      </c>
      <c r="CY639">
        <f t="shared" si="433"/>
        <v>0</v>
      </c>
      <c r="CZ639">
        <f t="shared" si="434"/>
        <v>0</v>
      </c>
      <c r="DC639" t="s">
        <v>3</v>
      </c>
      <c r="DD639" t="s">
        <v>3</v>
      </c>
      <c r="DE639" t="s">
        <v>3</v>
      </c>
      <c r="DF639" t="s">
        <v>3</v>
      </c>
      <c r="DG639" t="s">
        <v>3</v>
      </c>
      <c r="DH639" t="s">
        <v>3</v>
      </c>
      <c r="DI639" t="s">
        <v>3</v>
      </c>
      <c r="DJ639" t="s">
        <v>3</v>
      </c>
      <c r="DK639" t="s">
        <v>3</v>
      </c>
      <c r="DL639" t="s">
        <v>3</v>
      </c>
      <c r="DM639" t="s">
        <v>3</v>
      </c>
      <c r="DN639">
        <v>0</v>
      </c>
      <c r="DO639">
        <v>0</v>
      </c>
      <c r="DP639">
        <v>1</v>
      </c>
      <c r="DQ639">
        <v>1</v>
      </c>
      <c r="DU639">
        <v>1010</v>
      </c>
      <c r="DV639" t="s">
        <v>49</v>
      </c>
      <c r="DW639" t="s">
        <v>49</v>
      </c>
      <c r="DX639">
        <v>1</v>
      </c>
      <c r="DZ639" t="s">
        <v>3</v>
      </c>
      <c r="EA639" t="s">
        <v>3</v>
      </c>
      <c r="EB639" t="s">
        <v>3</v>
      </c>
      <c r="EC639" t="s">
        <v>3</v>
      </c>
      <c r="EE639">
        <v>58807898</v>
      </c>
      <c r="EF639">
        <v>30</v>
      </c>
      <c r="EG639" t="s">
        <v>29</v>
      </c>
      <c r="EH639">
        <v>0</v>
      </c>
      <c r="EI639" t="s">
        <v>3</v>
      </c>
      <c r="EJ639">
        <v>1</v>
      </c>
      <c r="EK639">
        <v>22</v>
      </c>
      <c r="EL639" t="s">
        <v>185</v>
      </c>
      <c r="EM639" t="s">
        <v>186</v>
      </c>
      <c r="EO639" t="s">
        <v>3</v>
      </c>
      <c r="EQ639">
        <v>0</v>
      </c>
      <c r="ER639">
        <v>92.11</v>
      </c>
      <c r="ES639">
        <v>92.11</v>
      </c>
      <c r="ET639">
        <v>0</v>
      </c>
      <c r="EU639">
        <v>0</v>
      </c>
      <c r="EV639">
        <v>0</v>
      </c>
      <c r="EW639">
        <v>0</v>
      </c>
      <c r="EX639">
        <v>0</v>
      </c>
      <c r="FQ639">
        <v>0</v>
      </c>
      <c r="FR639">
        <v>0</v>
      </c>
      <c r="FS639">
        <v>0</v>
      </c>
      <c r="FX639">
        <v>109</v>
      </c>
      <c r="FY639">
        <v>61</v>
      </c>
      <c r="GA639" t="s">
        <v>3</v>
      </c>
      <c r="GD639">
        <v>1</v>
      </c>
      <c r="GF639">
        <v>-1859993199</v>
      </c>
      <c r="GG639">
        <v>2</v>
      </c>
      <c r="GH639">
        <v>1</v>
      </c>
      <c r="GI639">
        <v>2</v>
      </c>
      <c r="GJ639">
        <v>0</v>
      </c>
      <c r="GK639">
        <v>0</v>
      </c>
      <c r="GL639">
        <f t="shared" si="435"/>
        <v>0</v>
      </c>
      <c r="GM639">
        <f t="shared" si="436"/>
        <v>897.15</v>
      </c>
      <c r="GN639">
        <f t="shared" si="437"/>
        <v>897.15</v>
      </c>
      <c r="GO639">
        <f t="shared" si="438"/>
        <v>0</v>
      </c>
      <c r="GP639">
        <f t="shared" si="439"/>
        <v>0</v>
      </c>
      <c r="GR639">
        <v>0</v>
      </c>
      <c r="GS639">
        <v>3</v>
      </c>
      <c r="GT639">
        <v>0</v>
      </c>
      <c r="GU639" t="s">
        <v>3</v>
      </c>
      <c r="GV639">
        <f t="shared" si="440"/>
        <v>0</v>
      </c>
      <c r="GW639">
        <v>1</v>
      </c>
      <c r="GX639">
        <f t="shared" si="441"/>
        <v>0</v>
      </c>
      <c r="HA639">
        <v>0</v>
      </c>
      <c r="HB639">
        <v>0</v>
      </c>
      <c r="HC639">
        <f t="shared" si="442"/>
        <v>0</v>
      </c>
      <c r="HE639" t="s">
        <v>3</v>
      </c>
      <c r="HF639" t="s">
        <v>3</v>
      </c>
      <c r="HM639" t="s">
        <v>3</v>
      </c>
      <c r="HN639" t="s">
        <v>3</v>
      </c>
      <c r="HO639" t="s">
        <v>3</v>
      </c>
      <c r="HP639" t="s">
        <v>3</v>
      </c>
      <c r="HQ639" t="s">
        <v>3</v>
      </c>
      <c r="HS639">
        <v>0</v>
      </c>
      <c r="IK639">
        <v>0</v>
      </c>
    </row>
    <row r="640" spans="1:255" x14ac:dyDescent="0.2">
      <c r="A640" s="2">
        <v>18</v>
      </c>
      <c r="B640" s="2">
        <v>1</v>
      </c>
      <c r="C640" s="2">
        <v>479</v>
      </c>
      <c r="D640" s="2"/>
      <c r="E640" s="2" t="s">
        <v>347</v>
      </c>
      <c r="F640" s="2" t="s">
        <v>348</v>
      </c>
      <c r="G640" s="2" t="s">
        <v>349</v>
      </c>
      <c r="H640" s="2" t="s">
        <v>49</v>
      </c>
      <c r="I640" s="2">
        <f>I636*J640</f>
        <v>1</v>
      </c>
      <c r="J640" s="2">
        <v>10</v>
      </c>
      <c r="K640" s="2">
        <v>10</v>
      </c>
      <c r="L640" s="2"/>
      <c r="M640" s="2"/>
      <c r="N640" s="2"/>
      <c r="O640" s="2">
        <f t="shared" si="411"/>
        <v>781.09</v>
      </c>
      <c r="P640" s="2">
        <f t="shared" si="412"/>
        <v>781.09</v>
      </c>
      <c r="Q640" s="2">
        <f>(ROUND((ROUND(((ET640)*AV640*I640),2)*BB640),2)+ROUND((ROUND(((AE640-(EU640))*AV640*I640),2)*BS640),2))</f>
        <v>0</v>
      </c>
      <c r="R640" s="2">
        <f t="shared" si="413"/>
        <v>0</v>
      </c>
      <c r="S640" s="2">
        <f t="shared" si="414"/>
        <v>0</v>
      </c>
      <c r="T640" s="2">
        <f t="shared" si="415"/>
        <v>0</v>
      </c>
      <c r="U640" s="2">
        <f t="shared" si="416"/>
        <v>0</v>
      </c>
      <c r="V640" s="2">
        <f t="shared" si="417"/>
        <v>0</v>
      </c>
      <c r="W640" s="2">
        <f t="shared" si="418"/>
        <v>0</v>
      </c>
      <c r="X640" s="2">
        <f t="shared" si="419"/>
        <v>0</v>
      </c>
      <c r="Y640" s="2">
        <f t="shared" si="420"/>
        <v>0</v>
      </c>
      <c r="Z640" s="2"/>
      <c r="AA640" s="2">
        <v>59209203</v>
      </c>
      <c r="AB640" s="2">
        <f t="shared" si="421"/>
        <v>781.09</v>
      </c>
      <c r="AC640" s="2">
        <f t="shared" si="422"/>
        <v>781.09</v>
      </c>
      <c r="AD640" s="2">
        <f>ROUND((((ET640)-(EU640))+AE640),6)</f>
        <v>0</v>
      </c>
      <c r="AE640" s="2">
        <f t="shared" si="453"/>
        <v>0</v>
      </c>
      <c r="AF640" s="2">
        <f t="shared" si="453"/>
        <v>0</v>
      </c>
      <c r="AG640" s="2">
        <f t="shared" si="423"/>
        <v>0</v>
      </c>
      <c r="AH640" s="2">
        <f t="shared" si="454"/>
        <v>0</v>
      </c>
      <c r="AI640" s="2">
        <f t="shared" si="454"/>
        <v>0</v>
      </c>
      <c r="AJ640" s="2">
        <f t="shared" si="424"/>
        <v>0</v>
      </c>
      <c r="AK640" s="2">
        <v>781.09</v>
      </c>
      <c r="AL640" s="2">
        <v>781.09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109</v>
      </c>
      <c r="AU640" s="2">
        <v>61</v>
      </c>
      <c r="AV640" s="2">
        <v>1</v>
      </c>
      <c r="AW640" s="2">
        <v>1</v>
      </c>
      <c r="AX640" s="2"/>
      <c r="AY640" s="2"/>
      <c r="AZ640" s="2">
        <v>1</v>
      </c>
      <c r="BA640" s="2">
        <v>1</v>
      </c>
      <c r="BB640" s="2">
        <v>1</v>
      </c>
      <c r="BC640" s="2">
        <v>1</v>
      </c>
      <c r="BD640" s="2" t="s">
        <v>3</v>
      </c>
      <c r="BE640" s="2" t="s">
        <v>3</v>
      </c>
      <c r="BF640" s="2" t="s">
        <v>3</v>
      </c>
      <c r="BG640" s="2" t="s">
        <v>3</v>
      </c>
      <c r="BH640" s="2">
        <v>3</v>
      </c>
      <c r="BI640" s="2">
        <v>1</v>
      </c>
      <c r="BJ640" s="2" t="s">
        <v>3</v>
      </c>
      <c r="BK640" s="2"/>
      <c r="BL640" s="2"/>
      <c r="BM640" s="2">
        <v>22</v>
      </c>
      <c r="BN640" s="2">
        <v>0</v>
      </c>
      <c r="BO640" s="2" t="s">
        <v>3</v>
      </c>
      <c r="BP640" s="2">
        <v>0</v>
      </c>
      <c r="BQ640" s="2">
        <v>30</v>
      </c>
      <c r="BR640" s="2">
        <v>0</v>
      </c>
      <c r="BS640" s="2">
        <v>1</v>
      </c>
      <c r="BT640" s="2">
        <v>1</v>
      </c>
      <c r="BU640" s="2">
        <v>1</v>
      </c>
      <c r="BV640" s="2">
        <v>1</v>
      </c>
      <c r="BW640" s="2">
        <v>1</v>
      </c>
      <c r="BX640" s="2">
        <v>1</v>
      </c>
      <c r="BY640" s="2" t="s">
        <v>3</v>
      </c>
      <c r="BZ640" s="2">
        <v>109</v>
      </c>
      <c r="CA640" s="2">
        <v>61</v>
      </c>
      <c r="CB640" s="2" t="s">
        <v>3</v>
      </c>
      <c r="CC640" s="2"/>
      <c r="CD640" s="2"/>
      <c r="CE640" s="2">
        <v>30</v>
      </c>
      <c r="CF640" s="2">
        <v>0</v>
      </c>
      <c r="CG640" s="2">
        <v>0</v>
      </c>
      <c r="CH640" s="2"/>
      <c r="CI640" s="2"/>
      <c r="CJ640" s="2"/>
      <c r="CK640" s="2"/>
      <c r="CL640" s="2"/>
      <c r="CM640" s="2">
        <v>0</v>
      </c>
      <c r="CN640" s="2" t="s">
        <v>3</v>
      </c>
      <c r="CO640" s="2">
        <v>0</v>
      </c>
      <c r="CP640" s="2">
        <f t="shared" si="425"/>
        <v>781.09</v>
      </c>
      <c r="CQ640" s="2">
        <f t="shared" si="426"/>
        <v>781.09</v>
      </c>
      <c r="CR640" s="2">
        <f>(ROUND((ROUND(((ET640)*AV640*1),2)*BB640),2)+ROUND((ROUND(((AE640-(EU640))*AV640*1),2)*BS640),2))</f>
        <v>0</v>
      </c>
      <c r="CS640" s="2">
        <f t="shared" si="427"/>
        <v>0</v>
      </c>
      <c r="CT640" s="2">
        <f t="shared" si="428"/>
        <v>0</v>
      </c>
      <c r="CU640" s="2">
        <f t="shared" si="429"/>
        <v>0</v>
      </c>
      <c r="CV640" s="2">
        <f t="shared" si="430"/>
        <v>0</v>
      </c>
      <c r="CW640" s="2">
        <f t="shared" si="431"/>
        <v>0</v>
      </c>
      <c r="CX640" s="2">
        <f t="shared" si="432"/>
        <v>0</v>
      </c>
      <c r="CY640" s="2">
        <f t="shared" si="433"/>
        <v>0</v>
      </c>
      <c r="CZ640" s="2">
        <f t="shared" si="434"/>
        <v>0</v>
      </c>
      <c r="DA640" s="2"/>
      <c r="DB640" s="2"/>
      <c r="DC640" s="2" t="s">
        <v>3</v>
      </c>
      <c r="DD640" s="2" t="s">
        <v>3</v>
      </c>
      <c r="DE640" s="2" t="s">
        <v>3</v>
      </c>
      <c r="DF640" s="2" t="s">
        <v>3</v>
      </c>
      <c r="DG640" s="2" t="s">
        <v>3</v>
      </c>
      <c r="DH640" s="2" t="s">
        <v>3</v>
      </c>
      <c r="DI640" s="2" t="s">
        <v>3</v>
      </c>
      <c r="DJ640" s="2" t="s">
        <v>3</v>
      </c>
      <c r="DK640" s="2" t="s">
        <v>3</v>
      </c>
      <c r="DL640" s="2" t="s">
        <v>3</v>
      </c>
      <c r="DM640" s="2" t="s">
        <v>3</v>
      </c>
      <c r="DN640" s="2">
        <v>0</v>
      </c>
      <c r="DO640" s="2">
        <v>0</v>
      </c>
      <c r="DP640" s="2">
        <v>1</v>
      </c>
      <c r="DQ640" s="2">
        <v>1</v>
      </c>
      <c r="DR640" s="2"/>
      <c r="DS640" s="2"/>
      <c r="DT640" s="2"/>
      <c r="DU640" s="2">
        <v>1010</v>
      </c>
      <c r="DV640" s="2" t="s">
        <v>49</v>
      </c>
      <c r="DW640" s="2" t="s">
        <v>49</v>
      </c>
      <c r="DX640" s="2">
        <v>1</v>
      </c>
      <c r="DY640" s="2"/>
      <c r="DZ640" s="2" t="s">
        <v>3</v>
      </c>
      <c r="EA640" s="2" t="s">
        <v>3</v>
      </c>
      <c r="EB640" s="2" t="s">
        <v>3</v>
      </c>
      <c r="EC640" s="2" t="s">
        <v>3</v>
      </c>
      <c r="ED640" s="2"/>
      <c r="EE640" s="2">
        <v>58807898</v>
      </c>
      <c r="EF640" s="2">
        <v>30</v>
      </c>
      <c r="EG640" s="2" t="s">
        <v>29</v>
      </c>
      <c r="EH640" s="2">
        <v>0</v>
      </c>
      <c r="EI640" s="2" t="s">
        <v>3</v>
      </c>
      <c r="EJ640" s="2">
        <v>1</v>
      </c>
      <c r="EK640" s="2">
        <v>22</v>
      </c>
      <c r="EL640" s="2" t="s">
        <v>185</v>
      </c>
      <c r="EM640" s="2" t="s">
        <v>186</v>
      </c>
      <c r="EN640" s="2"/>
      <c r="EO640" s="2" t="s">
        <v>3</v>
      </c>
      <c r="EP640" s="2"/>
      <c r="EQ640" s="2">
        <v>0</v>
      </c>
      <c r="ER640" s="2">
        <v>0</v>
      </c>
      <c r="ES640" s="2">
        <v>781.09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>
        <v>0</v>
      </c>
      <c r="FR640" s="2">
        <v>0</v>
      </c>
      <c r="FS640" s="2">
        <v>0</v>
      </c>
      <c r="FT640" s="2"/>
      <c r="FU640" s="2"/>
      <c r="FV640" s="2"/>
      <c r="FW640" s="2"/>
      <c r="FX640" s="2">
        <v>109</v>
      </c>
      <c r="FY640" s="2">
        <v>61</v>
      </c>
      <c r="FZ640" s="2"/>
      <c r="GA640" s="2" t="s">
        <v>350</v>
      </c>
      <c r="GB640" s="2"/>
      <c r="GC640" s="2"/>
      <c r="GD640" s="2">
        <v>1</v>
      </c>
      <c r="GE640" s="2"/>
      <c r="GF640" s="2">
        <v>500670035</v>
      </c>
      <c r="GG640" s="2">
        <v>2</v>
      </c>
      <c r="GH640" s="2">
        <v>4</v>
      </c>
      <c r="GI640" s="2">
        <v>-2</v>
      </c>
      <c r="GJ640" s="2">
        <v>0</v>
      </c>
      <c r="GK640" s="2">
        <v>0</v>
      </c>
      <c r="GL640" s="2">
        <f t="shared" si="435"/>
        <v>0</v>
      </c>
      <c r="GM640" s="2">
        <f t="shared" si="436"/>
        <v>781.09</v>
      </c>
      <c r="GN640" s="2">
        <f t="shared" si="437"/>
        <v>781.09</v>
      </c>
      <c r="GO640" s="2">
        <f t="shared" si="438"/>
        <v>0</v>
      </c>
      <c r="GP640" s="2">
        <f t="shared" si="439"/>
        <v>0</v>
      </c>
      <c r="GQ640" s="2"/>
      <c r="GR640" s="2">
        <v>0</v>
      </c>
      <c r="GS640" s="2">
        <v>2</v>
      </c>
      <c r="GT640" s="2">
        <v>0</v>
      </c>
      <c r="GU640" s="2" t="s">
        <v>3</v>
      </c>
      <c r="GV640" s="2">
        <f t="shared" si="440"/>
        <v>0</v>
      </c>
      <c r="GW640" s="2">
        <v>1</v>
      </c>
      <c r="GX640" s="2">
        <f t="shared" si="441"/>
        <v>0</v>
      </c>
      <c r="GY640" s="2"/>
      <c r="GZ640" s="2"/>
      <c r="HA640" s="2">
        <v>0</v>
      </c>
      <c r="HB640" s="2">
        <v>0</v>
      </c>
      <c r="HC640" s="2">
        <f t="shared" si="442"/>
        <v>0</v>
      </c>
      <c r="HD640" s="2"/>
      <c r="HE640" s="2" t="s">
        <v>253</v>
      </c>
      <c r="HF640" s="2" t="s">
        <v>38</v>
      </c>
      <c r="HG640" s="2"/>
      <c r="HH640" s="2"/>
      <c r="HI640" s="2"/>
      <c r="HJ640" s="2"/>
      <c r="HK640" s="2"/>
      <c r="HL640" s="2"/>
      <c r="HM640" s="2" t="s">
        <v>3</v>
      </c>
      <c r="HN640" s="2" t="s">
        <v>3</v>
      </c>
      <c r="HO640" s="2" t="s">
        <v>3</v>
      </c>
      <c r="HP640" s="2" t="s">
        <v>3</v>
      </c>
      <c r="HQ640" s="2" t="s">
        <v>3</v>
      </c>
      <c r="HR640" s="2"/>
      <c r="HS640" s="2">
        <v>0</v>
      </c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>
        <v>0</v>
      </c>
      <c r="IL640" s="2"/>
      <c r="IM640" s="2"/>
      <c r="IN640" s="2"/>
      <c r="IO640" s="2"/>
      <c r="IP640" s="2"/>
      <c r="IQ640" s="2"/>
      <c r="IR640" s="2"/>
      <c r="IS640" s="2"/>
      <c r="IT640" s="2"/>
      <c r="IU640" s="2"/>
    </row>
    <row r="641" spans="1:255" x14ac:dyDescent="0.2">
      <c r="A641">
        <v>18</v>
      </c>
      <c r="B641">
        <v>1</v>
      </c>
      <c r="C641">
        <v>488</v>
      </c>
      <c r="E641" t="s">
        <v>347</v>
      </c>
      <c r="F641" t="s">
        <v>348</v>
      </c>
      <c r="G641" t="s">
        <v>349</v>
      </c>
      <c r="H641" t="s">
        <v>49</v>
      </c>
      <c r="I641">
        <f>I637*J641</f>
        <v>1</v>
      </c>
      <c r="J641">
        <v>10</v>
      </c>
      <c r="K641">
        <v>10</v>
      </c>
      <c r="O641">
        <f t="shared" si="411"/>
        <v>7717.17</v>
      </c>
      <c r="P641">
        <f t="shared" si="412"/>
        <v>7717.17</v>
      </c>
      <c r="Q641">
        <f>(ROUND((ROUND(((ET641)*AV641*I641),2)*BB641),2)+ROUND((ROUND(((AE641-(EU641))*AV641*I641),2)*BS641),2))</f>
        <v>0</v>
      </c>
      <c r="R641">
        <f t="shared" si="413"/>
        <v>0</v>
      </c>
      <c r="S641">
        <f t="shared" si="414"/>
        <v>0</v>
      </c>
      <c r="T641">
        <f t="shared" si="415"/>
        <v>0</v>
      </c>
      <c r="U641">
        <f t="shared" si="416"/>
        <v>0</v>
      </c>
      <c r="V641">
        <f t="shared" si="417"/>
        <v>0</v>
      </c>
      <c r="W641">
        <f t="shared" si="418"/>
        <v>0</v>
      </c>
      <c r="X641">
        <f t="shared" si="419"/>
        <v>0</v>
      </c>
      <c r="Y641">
        <f t="shared" si="420"/>
        <v>0</v>
      </c>
      <c r="AA641">
        <v>59209200</v>
      </c>
      <c r="AB641">
        <f t="shared" si="421"/>
        <v>781.09</v>
      </c>
      <c r="AC641">
        <f t="shared" si="422"/>
        <v>781.09</v>
      </c>
      <c r="AD641">
        <f>ROUND((((ET641)-(EU641))+AE641),6)</f>
        <v>0</v>
      </c>
      <c r="AE641">
        <f t="shared" si="453"/>
        <v>0</v>
      </c>
      <c r="AF641">
        <f t="shared" si="453"/>
        <v>0</v>
      </c>
      <c r="AG641">
        <f t="shared" si="423"/>
        <v>0</v>
      </c>
      <c r="AH641">
        <f t="shared" si="454"/>
        <v>0</v>
      </c>
      <c r="AI641">
        <f t="shared" si="454"/>
        <v>0</v>
      </c>
      <c r="AJ641">
        <f t="shared" si="424"/>
        <v>0</v>
      </c>
      <c r="AK641">
        <v>781.09</v>
      </c>
      <c r="AL641">
        <v>781.09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109</v>
      </c>
      <c r="AU641">
        <v>61</v>
      </c>
      <c r="AV641">
        <v>1</v>
      </c>
      <c r="AW641">
        <v>1</v>
      </c>
      <c r="AZ641">
        <v>1</v>
      </c>
      <c r="BA641">
        <v>1</v>
      </c>
      <c r="BB641">
        <v>1</v>
      </c>
      <c r="BC641">
        <v>9.8800000000000008</v>
      </c>
      <c r="BD641" t="s">
        <v>3</v>
      </c>
      <c r="BE641" t="s">
        <v>3</v>
      </c>
      <c r="BF641" t="s">
        <v>3</v>
      </c>
      <c r="BG641" t="s">
        <v>3</v>
      </c>
      <c r="BH641">
        <v>3</v>
      </c>
      <c r="BI641">
        <v>1</v>
      </c>
      <c r="BJ641" t="s">
        <v>3</v>
      </c>
      <c r="BM641">
        <v>22</v>
      </c>
      <c r="BN641">
        <v>0</v>
      </c>
      <c r="BO641" t="s">
        <v>3</v>
      </c>
      <c r="BP641">
        <v>0</v>
      </c>
      <c r="BQ641">
        <v>30</v>
      </c>
      <c r="BR641">
        <v>0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 t="s">
        <v>3</v>
      </c>
      <c r="BZ641">
        <v>109</v>
      </c>
      <c r="CA641">
        <v>61</v>
      </c>
      <c r="CB641" t="s">
        <v>3</v>
      </c>
      <c r="CE641">
        <v>30</v>
      </c>
      <c r="CF641">
        <v>0</v>
      </c>
      <c r="CG641">
        <v>0</v>
      </c>
      <c r="CM641">
        <v>0</v>
      </c>
      <c r="CN641" t="s">
        <v>3</v>
      </c>
      <c r="CO641">
        <v>0</v>
      </c>
      <c r="CP641">
        <f t="shared" si="425"/>
        <v>7717.17</v>
      </c>
      <c r="CQ641">
        <f t="shared" si="426"/>
        <v>7717.17</v>
      </c>
      <c r="CR641">
        <f>(ROUND((ROUND(((ET641)*AV641*1),2)*BB641),2)+ROUND((ROUND(((AE641-(EU641))*AV641*1),2)*BS641),2))</f>
        <v>0</v>
      </c>
      <c r="CS641">
        <f t="shared" si="427"/>
        <v>0</v>
      </c>
      <c r="CT641">
        <f t="shared" si="428"/>
        <v>0</v>
      </c>
      <c r="CU641">
        <f t="shared" si="429"/>
        <v>0</v>
      </c>
      <c r="CV641">
        <f t="shared" si="430"/>
        <v>0</v>
      </c>
      <c r="CW641">
        <f t="shared" si="431"/>
        <v>0</v>
      </c>
      <c r="CX641">
        <f t="shared" si="432"/>
        <v>0</v>
      </c>
      <c r="CY641">
        <f t="shared" si="433"/>
        <v>0</v>
      </c>
      <c r="CZ641">
        <f t="shared" si="434"/>
        <v>0</v>
      </c>
      <c r="DC641" t="s">
        <v>3</v>
      </c>
      <c r="DD641" t="s">
        <v>3</v>
      </c>
      <c r="DE641" t="s">
        <v>3</v>
      </c>
      <c r="DF641" t="s">
        <v>3</v>
      </c>
      <c r="DG641" t="s">
        <v>3</v>
      </c>
      <c r="DH641" t="s">
        <v>3</v>
      </c>
      <c r="DI641" t="s">
        <v>3</v>
      </c>
      <c r="DJ641" t="s">
        <v>3</v>
      </c>
      <c r="DK641" t="s">
        <v>3</v>
      </c>
      <c r="DL641" t="s">
        <v>3</v>
      </c>
      <c r="DM641" t="s">
        <v>3</v>
      </c>
      <c r="DN641">
        <v>0</v>
      </c>
      <c r="DO641">
        <v>0</v>
      </c>
      <c r="DP641">
        <v>1</v>
      </c>
      <c r="DQ641">
        <v>1</v>
      </c>
      <c r="DU641">
        <v>1010</v>
      </c>
      <c r="DV641" t="s">
        <v>49</v>
      </c>
      <c r="DW641" t="s">
        <v>49</v>
      </c>
      <c r="DX641">
        <v>1</v>
      </c>
      <c r="DZ641" t="s">
        <v>3</v>
      </c>
      <c r="EA641" t="s">
        <v>3</v>
      </c>
      <c r="EB641" t="s">
        <v>3</v>
      </c>
      <c r="EC641" t="s">
        <v>3</v>
      </c>
      <c r="EE641">
        <v>58807898</v>
      </c>
      <c r="EF641">
        <v>30</v>
      </c>
      <c r="EG641" t="s">
        <v>29</v>
      </c>
      <c r="EH641">
        <v>0</v>
      </c>
      <c r="EI641" t="s">
        <v>3</v>
      </c>
      <c r="EJ641">
        <v>1</v>
      </c>
      <c r="EK641">
        <v>22</v>
      </c>
      <c r="EL641" t="s">
        <v>185</v>
      </c>
      <c r="EM641" t="s">
        <v>186</v>
      </c>
      <c r="EO641" t="s">
        <v>3</v>
      </c>
      <c r="EQ641">
        <v>0</v>
      </c>
      <c r="ER641">
        <v>781.09</v>
      </c>
      <c r="ES641">
        <v>781.09</v>
      </c>
      <c r="ET641">
        <v>0</v>
      </c>
      <c r="EU641">
        <v>0</v>
      </c>
      <c r="EV641">
        <v>0</v>
      </c>
      <c r="EW641">
        <v>0</v>
      </c>
      <c r="EX641">
        <v>0</v>
      </c>
      <c r="EZ641">
        <v>5</v>
      </c>
      <c r="FC641">
        <v>1</v>
      </c>
      <c r="FD641">
        <v>18</v>
      </c>
      <c r="FF641">
        <v>9079</v>
      </c>
      <c r="FQ641">
        <v>0</v>
      </c>
      <c r="FR641">
        <v>0</v>
      </c>
      <c r="FS641">
        <v>0</v>
      </c>
      <c r="FX641">
        <v>109</v>
      </c>
      <c r="FY641">
        <v>61</v>
      </c>
      <c r="GA641" t="s">
        <v>350</v>
      </c>
      <c r="GD641">
        <v>1</v>
      </c>
      <c r="GF641">
        <v>500670035</v>
      </c>
      <c r="GG641">
        <v>2</v>
      </c>
      <c r="GH641">
        <v>3</v>
      </c>
      <c r="GI641">
        <v>5</v>
      </c>
      <c r="GJ641">
        <v>0</v>
      </c>
      <c r="GK641">
        <v>0</v>
      </c>
      <c r="GL641">
        <f t="shared" si="435"/>
        <v>0</v>
      </c>
      <c r="GM641">
        <f t="shared" si="436"/>
        <v>7717.17</v>
      </c>
      <c r="GN641">
        <f t="shared" si="437"/>
        <v>7717.17</v>
      </c>
      <c r="GO641">
        <f t="shared" si="438"/>
        <v>0</v>
      </c>
      <c r="GP641">
        <f t="shared" si="439"/>
        <v>0</v>
      </c>
      <c r="GR641">
        <v>1</v>
      </c>
      <c r="GS641">
        <v>1</v>
      </c>
      <c r="GT641">
        <v>0</v>
      </c>
      <c r="GU641" t="s">
        <v>3</v>
      </c>
      <c r="GV641">
        <f t="shared" si="440"/>
        <v>0</v>
      </c>
      <c r="GW641">
        <v>1</v>
      </c>
      <c r="GX641">
        <f t="shared" si="441"/>
        <v>0</v>
      </c>
      <c r="HA641">
        <v>0</v>
      </c>
      <c r="HB641">
        <v>0</v>
      </c>
      <c r="HC641">
        <f t="shared" si="442"/>
        <v>0</v>
      </c>
      <c r="HE641" t="s">
        <v>253</v>
      </c>
      <c r="HF641" t="s">
        <v>38</v>
      </c>
      <c r="HM641" t="s">
        <v>3</v>
      </c>
      <c r="HN641" t="s">
        <v>3</v>
      </c>
      <c r="HO641" t="s">
        <v>3</v>
      </c>
      <c r="HP641" t="s">
        <v>3</v>
      </c>
      <c r="HQ641" t="s">
        <v>3</v>
      </c>
      <c r="HS641">
        <v>0</v>
      </c>
      <c r="IK641">
        <v>0</v>
      </c>
    </row>
    <row r="642" spans="1:255" x14ac:dyDescent="0.2">
      <c r="A642" s="2">
        <v>17</v>
      </c>
      <c r="B642" s="2">
        <v>1</v>
      </c>
      <c r="C642" s="2">
        <f>ROW(SmtRes!A501)</f>
        <v>501</v>
      </c>
      <c r="D642" s="2">
        <f>ROW(EtalonRes!A502)</f>
        <v>502</v>
      </c>
      <c r="E642" s="2" t="s">
        <v>351</v>
      </c>
      <c r="F642" s="2" t="s">
        <v>352</v>
      </c>
      <c r="G642" s="2" t="s">
        <v>353</v>
      </c>
      <c r="H642" s="2" t="s">
        <v>299</v>
      </c>
      <c r="I642" s="2">
        <f>ROUND(ROUND(12,4),9)</f>
        <v>12</v>
      </c>
      <c r="J642" s="2">
        <v>0</v>
      </c>
      <c r="K642" s="2">
        <f>ROUND(ROUND(12,4),9)</f>
        <v>12</v>
      </c>
      <c r="L642" s="2"/>
      <c r="M642" s="2"/>
      <c r="N642" s="2"/>
      <c r="O642" s="2">
        <f t="shared" si="411"/>
        <v>427.78</v>
      </c>
      <c r="P642" s="2">
        <f t="shared" si="412"/>
        <v>227.04</v>
      </c>
      <c r="Q642" s="2">
        <f>(ROUND((ROUND(((((ET642*1.25)*1.1))*AV642*I642),2)*BB642),2)+ROUND((ROUND(((AE642-(((EU642*1.25)*1.1)))*AV642*I642),2)*BS642),2))</f>
        <v>14.96</v>
      </c>
      <c r="R642" s="2">
        <f t="shared" si="413"/>
        <v>2.29</v>
      </c>
      <c r="S642" s="2">
        <f t="shared" si="414"/>
        <v>185.78</v>
      </c>
      <c r="T642" s="2">
        <f t="shared" si="415"/>
        <v>0</v>
      </c>
      <c r="U642" s="2">
        <f t="shared" si="416"/>
        <v>15.0632658</v>
      </c>
      <c r="V642" s="2">
        <f t="shared" si="417"/>
        <v>0</v>
      </c>
      <c r="W642" s="2">
        <f t="shared" si="418"/>
        <v>0</v>
      </c>
      <c r="X642" s="2">
        <f t="shared" si="419"/>
        <v>205</v>
      </c>
      <c r="Y642" s="2">
        <f t="shared" si="420"/>
        <v>114.72</v>
      </c>
      <c r="Z642" s="2"/>
      <c r="AA642" s="2">
        <v>59209203</v>
      </c>
      <c r="AB642" s="2">
        <f t="shared" si="421"/>
        <v>34.598300000000002</v>
      </c>
      <c r="AC642" s="2">
        <f t="shared" si="422"/>
        <v>18.920000000000002</v>
      </c>
      <c r="AD642" s="2">
        <f>ROUND((((((ET642*1.25)*1.1))-(((EU642*1.25)*1.1)))+AE642),6)</f>
        <v>1.16875</v>
      </c>
      <c r="AE642" s="2">
        <f>ROUND((((EU642*1.25)*1.1)),6)</f>
        <v>0.17874999999999999</v>
      </c>
      <c r="AF642" s="2">
        <f>ROUND((((EV642*1.15)*1.1)),6)</f>
        <v>14.509550000000001</v>
      </c>
      <c r="AG642" s="2">
        <f t="shared" si="423"/>
        <v>0</v>
      </c>
      <c r="AH642" s="2">
        <f>(((EW642*1.15)*1.1))</f>
        <v>1.17645</v>
      </c>
      <c r="AI642" s="2">
        <f>(((EX642*1.25)*1.1))</f>
        <v>0</v>
      </c>
      <c r="AJ642" s="2">
        <f t="shared" si="424"/>
        <v>0</v>
      </c>
      <c r="AK642" s="2">
        <v>31.24</v>
      </c>
      <c r="AL642" s="2">
        <v>18.920000000000002</v>
      </c>
      <c r="AM642" s="2">
        <v>0.85</v>
      </c>
      <c r="AN642" s="2">
        <v>0.13</v>
      </c>
      <c r="AO642" s="2">
        <v>11.47</v>
      </c>
      <c r="AP642" s="2">
        <v>0</v>
      </c>
      <c r="AQ642" s="2">
        <v>0.93</v>
      </c>
      <c r="AR642" s="2">
        <v>0</v>
      </c>
      <c r="AS642" s="2">
        <v>0</v>
      </c>
      <c r="AT642" s="2">
        <v>109</v>
      </c>
      <c r="AU642" s="2">
        <v>61</v>
      </c>
      <c r="AV642" s="2">
        <v>1.0669999999999999</v>
      </c>
      <c r="AW642" s="2">
        <v>1</v>
      </c>
      <c r="AX642" s="2"/>
      <c r="AY642" s="2"/>
      <c r="AZ642" s="2">
        <v>1</v>
      </c>
      <c r="BA642" s="2">
        <v>1</v>
      </c>
      <c r="BB642" s="2">
        <v>1</v>
      </c>
      <c r="BC642" s="2">
        <v>1</v>
      </c>
      <c r="BD642" s="2" t="s">
        <v>3</v>
      </c>
      <c r="BE642" s="2" t="s">
        <v>3</v>
      </c>
      <c r="BF642" s="2" t="s">
        <v>3</v>
      </c>
      <c r="BG642" s="2" t="s">
        <v>3</v>
      </c>
      <c r="BH642" s="2">
        <v>0</v>
      </c>
      <c r="BI642" s="2">
        <v>1</v>
      </c>
      <c r="BJ642" s="2" t="s">
        <v>354</v>
      </c>
      <c r="BK642" s="2"/>
      <c r="BL642" s="2"/>
      <c r="BM642" s="2">
        <v>22</v>
      </c>
      <c r="BN642" s="2">
        <v>58807811</v>
      </c>
      <c r="BO642" s="2" t="s">
        <v>352</v>
      </c>
      <c r="BP642" s="2">
        <v>1</v>
      </c>
      <c r="BQ642" s="2">
        <v>30</v>
      </c>
      <c r="BR642" s="2">
        <v>0</v>
      </c>
      <c r="BS642" s="2">
        <v>1</v>
      </c>
      <c r="BT642" s="2">
        <v>1</v>
      </c>
      <c r="BU642" s="2">
        <v>1</v>
      </c>
      <c r="BV642" s="2">
        <v>1</v>
      </c>
      <c r="BW642" s="2">
        <v>1</v>
      </c>
      <c r="BX642" s="2">
        <v>1</v>
      </c>
      <c r="BY642" s="2" t="s">
        <v>3</v>
      </c>
      <c r="BZ642" s="2">
        <v>109</v>
      </c>
      <c r="CA642" s="2">
        <v>61</v>
      </c>
      <c r="CB642" s="2" t="s">
        <v>3</v>
      </c>
      <c r="CC642" s="2"/>
      <c r="CD642" s="2"/>
      <c r="CE642" s="2">
        <v>30</v>
      </c>
      <c r="CF642" s="2">
        <v>0</v>
      </c>
      <c r="CG642" s="2">
        <v>0</v>
      </c>
      <c r="CH642" s="2"/>
      <c r="CI642" s="2"/>
      <c r="CJ642" s="2"/>
      <c r="CK642" s="2"/>
      <c r="CL642" s="2"/>
      <c r="CM642" s="2">
        <v>0</v>
      </c>
      <c r="CN642" s="2" t="s">
        <v>865</v>
      </c>
      <c r="CO642" s="2">
        <v>0</v>
      </c>
      <c r="CP642" s="2">
        <f t="shared" si="425"/>
        <v>427.78</v>
      </c>
      <c r="CQ642" s="2">
        <f t="shared" si="426"/>
        <v>18.920000000000002</v>
      </c>
      <c r="CR642" s="2">
        <f>(ROUND((ROUND(((((ET642*1.25)*1.1))*AV642*1),2)*BB642),2)+ROUND((ROUND(((AE642-(((EU642*1.25)*1.1)))*AV642*1),2)*BS642),2))</f>
        <v>1.25</v>
      </c>
      <c r="CS642" s="2">
        <f t="shared" si="427"/>
        <v>0.19</v>
      </c>
      <c r="CT642" s="2">
        <f t="shared" si="428"/>
        <v>15.48</v>
      </c>
      <c r="CU642" s="2">
        <f t="shared" si="429"/>
        <v>0</v>
      </c>
      <c r="CV642" s="2">
        <f t="shared" si="430"/>
        <v>1.2552721499999999</v>
      </c>
      <c r="CW642" s="2">
        <f t="shared" si="431"/>
        <v>0</v>
      </c>
      <c r="CX642" s="2">
        <f t="shared" si="432"/>
        <v>0</v>
      </c>
      <c r="CY642" s="2">
        <f t="shared" si="433"/>
        <v>204.99630000000002</v>
      </c>
      <c r="CZ642" s="2">
        <f t="shared" si="434"/>
        <v>114.7227</v>
      </c>
      <c r="DA642" s="2"/>
      <c r="DB642" s="2">
        <v>117</v>
      </c>
      <c r="DC642" s="2" t="s">
        <v>3</v>
      </c>
      <c r="DD642" s="2" t="s">
        <v>3</v>
      </c>
      <c r="DE642" s="2" t="s">
        <v>27</v>
      </c>
      <c r="DF642" s="2" t="s">
        <v>27</v>
      </c>
      <c r="DG642" s="2" t="s">
        <v>28</v>
      </c>
      <c r="DH642" s="2" t="s">
        <v>3</v>
      </c>
      <c r="DI642" s="2" t="s">
        <v>28</v>
      </c>
      <c r="DJ642" s="2" t="s">
        <v>27</v>
      </c>
      <c r="DK642" s="2" t="s">
        <v>3</v>
      </c>
      <c r="DL642" s="2" t="s">
        <v>3</v>
      </c>
      <c r="DM642" s="2" t="s">
        <v>3</v>
      </c>
      <c r="DN642" s="2">
        <v>0</v>
      </c>
      <c r="DO642" s="2">
        <v>0</v>
      </c>
      <c r="DP642" s="2">
        <v>1</v>
      </c>
      <c r="DQ642" s="2">
        <v>1</v>
      </c>
      <c r="DR642" s="2"/>
      <c r="DS642" s="2"/>
      <c r="DT642" s="2"/>
      <c r="DU642" s="2">
        <v>1013</v>
      </c>
      <c r="DV642" s="2" t="s">
        <v>299</v>
      </c>
      <c r="DW642" s="2" t="s">
        <v>299</v>
      </c>
      <c r="DX642" s="2">
        <v>1</v>
      </c>
      <c r="DY642" s="2"/>
      <c r="DZ642" s="2" t="s">
        <v>3</v>
      </c>
      <c r="EA642" s="2" t="s">
        <v>3</v>
      </c>
      <c r="EB642" s="2" t="s">
        <v>3</v>
      </c>
      <c r="EC642" s="2" t="s">
        <v>3</v>
      </c>
      <c r="ED642" s="2"/>
      <c r="EE642" s="2">
        <v>58807898</v>
      </c>
      <c r="EF642" s="2">
        <v>30</v>
      </c>
      <c r="EG642" s="2" t="s">
        <v>29</v>
      </c>
      <c r="EH642" s="2">
        <v>0</v>
      </c>
      <c r="EI642" s="2" t="s">
        <v>3</v>
      </c>
      <c r="EJ642" s="2">
        <v>1</v>
      </c>
      <c r="EK642" s="2">
        <v>22</v>
      </c>
      <c r="EL642" s="2" t="s">
        <v>185</v>
      </c>
      <c r="EM642" s="2" t="s">
        <v>186</v>
      </c>
      <c r="EN642" s="2"/>
      <c r="EO642" s="2" t="s">
        <v>32</v>
      </c>
      <c r="EP642" s="2"/>
      <c r="EQ642" s="2">
        <v>0</v>
      </c>
      <c r="ER642" s="2">
        <v>31.24</v>
      </c>
      <c r="ES642" s="2">
        <v>18.920000000000002</v>
      </c>
      <c r="ET642" s="2">
        <v>0.85</v>
      </c>
      <c r="EU642" s="2">
        <v>0.13</v>
      </c>
      <c r="EV642" s="2">
        <v>11.47</v>
      </c>
      <c r="EW642" s="2">
        <v>0.93</v>
      </c>
      <c r="EX642" s="2">
        <v>0</v>
      </c>
      <c r="EY642" s="2">
        <v>0</v>
      </c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>
        <v>0</v>
      </c>
      <c r="FR642" s="2">
        <v>0</v>
      </c>
      <c r="FS642" s="2">
        <v>0</v>
      </c>
      <c r="FT642" s="2"/>
      <c r="FU642" s="2"/>
      <c r="FV642" s="2"/>
      <c r="FW642" s="2"/>
      <c r="FX642" s="2">
        <v>109</v>
      </c>
      <c r="FY642" s="2">
        <v>61</v>
      </c>
      <c r="FZ642" s="2"/>
      <c r="GA642" s="2" t="s">
        <v>3</v>
      </c>
      <c r="GB642" s="2"/>
      <c r="GC642" s="2"/>
      <c r="GD642" s="2">
        <v>1</v>
      </c>
      <c r="GE642" s="2"/>
      <c r="GF642" s="2">
        <v>314892153</v>
      </c>
      <c r="GG642" s="2">
        <v>2</v>
      </c>
      <c r="GH642" s="2">
        <v>1</v>
      </c>
      <c r="GI642" s="2">
        <v>2</v>
      </c>
      <c r="GJ642" s="2">
        <v>0</v>
      </c>
      <c r="GK642" s="2">
        <v>0</v>
      </c>
      <c r="GL642" s="2">
        <f t="shared" si="435"/>
        <v>0</v>
      </c>
      <c r="GM642" s="2">
        <f t="shared" si="436"/>
        <v>747.5</v>
      </c>
      <c r="GN642" s="2">
        <f t="shared" si="437"/>
        <v>747.5</v>
      </c>
      <c r="GO642" s="2">
        <f t="shared" si="438"/>
        <v>0</v>
      </c>
      <c r="GP642" s="2">
        <f t="shared" si="439"/>
        <v>0</v>
      </c>
      <c r="GQ642" s="2"/>
      <c r="GR642" s="2">
        <v>0</v>
      </c>
      <c r="GS642" s="2">
        <v>3</v>
      </c>
      <c r="GT642" s="2">
        <v>0</v>
      </c>
      <c r="GU642" s="2" t="s">
        <v>3</v>
      </c>
      <c r="GV642" s="2">
        <f t="shared" si="440"/>
        <v>0</v>
      </c>
      <c r="GW642" s="2">
        <v>1</v>
      </c>
      <c r="GX642" s="2">
        <f t="shared" si="441"/>
        <v>0</v>
      </c>
      <c r="GY642" s="2"/>
      <c r="GZ642" s="2"/>
      <c r="HA642" s="2">
        <v>0</v>
      </c>
      <c r="HB642" s="2">
        <v>0</v>
      </c>
      <c r="HC642" s="2">
        <f t="shared" si="442"/>
        <v>0</v>
      </c>
      <c r="HD642" s="2"/>
      <c r="HE642" s="2" t="s">
        <v>3</v>
      </c>
      <c r="HF642" s="2" t="s">
        <v>3</v>
      </c>
      <c r="HG642" s="2"/>
      <c r="HH642" s="2"/>
      <c r="HI642" s="2"/>
      <c r="HJ642" s="2"/>
      <c r="HK642" s="2"/>
      <c r="HL642" s="2"/>
      <c r="HM642" s="2" t="s">
        <v>3</v>
      </c>
      <c r="HN642" s="2" t="s">
        <v>3</v>
      </c>
      <c r="HO642" s="2" t="s">
        <v>3</v>
      </c>
      <c r="HP642" s="2" t="s">
        <v>3</v>
      </c>
      <c r="HQ642" s="2" t="s">
        <v>3</v>
      </c>
      <c r="HR642" s="2"/>
      <c r="HS642" s="2">
        <v>0</v>
      </c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>
        <v>0</v>
      </c>
      <c r="IL642" s="2"/>
      <c r="IM642" s="2"/>
      <c r="IN642" s="2"/>
      <c r="IO642" s="2"/>
      <c r="IP642" s="2"/>
      <c r="IQ642" s="2"/>
      <c r="IR642" s="2"/>
      <c r="IS642" s="2"/>
      <c r="IT642" s="2"/>
      <c r="IU642" s="2"/>
    </row>
    <row r="643" spans="1:255" x14ac:dyDescent="0.2">
      <c r="A643">
        <v>17</v>
      </c>
      <c r="B643">
        <v>1</v>
      </c>
      <c r="C643">
        <f>ROW(SmtRes!A514)</f>
        <v>514</v>
      </c>
      <c r="D643">
        <f>ROW(EtalonRes!A516)</f>
        <v>516</v>
      </c>
      <c r="E643" t="s">
        <v>351</v>
      </c>
      <c r="F643" t="s">
        <v>352</v>
      </c>
      <c r="G643" t="s">
        <v>353</v>
      </c>
      <c r="H643" t="s">
        <v>299</v>
      </c>
      <c r="I643">
        <f>ROUND(ROUND(12,4),9)</f>
        <v>12</v>
      </c>
      <c r="J643">
        <v>0</v>
      </c>
      <c r="K643">
        <f>ROUND(ROUND(12,4),9)</f>
        <v>12</v>
      </c>
      <c r="O643">
        <f t="shared" si="411"/>
        <v>12164.09</v>
      </c>
      <c r="P643">
        <f t="shared" si="412"/>
        <v>1707.34</v>
      </c>
      <c r="Q643">
        <f>(ROUND((ROUND(((((ET643*1.25)*1.1))*AV643*I643),2)*BB643),2)+ROUND((ROUND(((AE643-(((EU643*1.25)*1.1)))*AV643*I643),2)*BS643),2))</f>
        <v>240.71</v>
      </c>
      <c r="R643">
        <f t="shared" si="413"/>
        <v>125.93</v>
      </c>
      <c r="S643">
        <f t="shared" si="414"/>
        <v>10216.040000000001</v>
      </c>
      <c r="T643">
        <f t="shared" si="415"/>
        <v>0</v>
      </c>
      <c r="U643">
        <f t="shared" si="416"/>
        <v>15.0632658</v>
      </c>
      <c r="V643">
        <f t="shared" si="417"/>
        <v>0</v>
      </c>
      <c r="W643">
        <f t="shared" si="418"/>
        <v>0</v>
      </c>
      <c r="X643">
        <f t="shared" si="419"/>
        <v>11272.75</v>
      </c>
      <c r="Y643">
        <f t="shared" si="420"/>
        <v>6308.6</v>
      </c>
      <c r="AA643">
        <v>59209200</v>
      </c>
      <c r="AB643">
        <f t="shared" si="421"/>
        <v>34.598300000000002</v>
      </c>
      <c r="AC643">
        <f t="shared" si="422"/>
        <v>18.920000000000002</v>
      </c>
      <c r="AD643">
        <f>ROUND((((((ET643*1.25)*1.1))-(((EU643*1.25)*1.1)))+AE643),6)</f>
        <v>1.16875</v>
      </c>
      <c r="AE643">
        <f>ROUND((((EU643*1.25)*1.1)),6)</f>
        <v>0.17874999999999999</v>
      </c>
      <c r="AF643">
        <f>ROUND((((EV643*1.15)*1.1)),6)</f>
        <v>14.509550000000001</v>
      </c>
      <c r="AG643">
        <f t="shared" si="423"/>
        <v>0</v>
      </c>
      <c r="AH643">
        <f>(((EW643*1.15)*1.1))</f>
        <v>1.17645</v>
      </c>
      <c r="AI643">
        <f>(((EX643*1.25)*1.1))</f>
        <v>0</v>
      </c>
      <c r="AJ643">
        <f t="shared" si="424"/>
        <v>0</v>
      </c>
      <c r="AK643">
        <v>31.24</v>
      </c>
      <c r="AL643">
        <v>18.920000000000002</v>
      </c>
      <c r="AM643">
        <v>0.85</v>
      </c>
      <c r="AN643">
        <v>0.13</v>
      </c>
      <c r="AO643">
        <v>11.47</v>
      </c>
      <c r="AP643">
        <v>0</v>
      </c>
      <c r="AQ643">
        <v>0.93</v>
      </c>
      <c r="AR643">
        <v>0</v>
      </c>
      <c r="AS643">
        <v>0</v>
      </c>
      <c r="AT643">
        <v>109</v>
      </c>
      <c r="AU643">
        <v>61</v>
      </c>
      <c r="AV643">
        <v>1.0669999999999999</v>
      </c>
      <c r="AW643">
        <v>1</v>
      </c>
      <c r="AZ643">
        <v>1</v>
      </c>
      <c r="BA643">
        <v>54.99</v>
      </c>
      <c r="BB643">
        <v>16.09</v>
      </c>
      <c r="BC643">
        <v>7.52</v>
      </c>
      <c r="BD643" t="s">
        <v>3</v>
      </c>
      <c r="BE643" t="s">
        <v>3</v>
      </c>
      <c r="BF643" t="s">
        <v>3</v>
      </c>
      <c r="BG643" t="s">
        <v>3</v>
      </c>
      <c r="BH643">
        <v>0</v>
      </c>
      <c r="BI643">
        <v>1</v>
      </c>
      <c r="BJ643" t="s">
        <v>354</v>
      </c>
      <c r="BM643">
        <v>22</v>
      </c>
      <c r="BN643">
        <v>58807811</v>
      </c>
      <c r="BO643" t="s">
        <v>352</v>
      </c>
      <c r="BP643">
        <v>1</v>
      </c>
      <c r="BQ643">
        <v>30</v>
      </c>
      <c r="BR643">
        <v>0</v>
      </c>
      <c r="BS643">
        <v>54.99</v>
      </c>
      <c r="BT643">
        <v>1</v>
      </c>
      <c r="BU643">
        <v>1</v>
      </c>
      <c r="BV643">
        <v>1</v>
      </c>
      <c r="BW643">
        <v>1</v>
      </c>
      <c r="BX643">
        <v>1</v>
      </c>
      <c r="BY643" t="s">
        <v>3</v>
      </c>
      <c r="BZ643">
        <v>109</v>
      </c>
      <c r="CA643">
        <v>61</v>
      </c>
      <c r="CB643" t="s">
        <v>3</v>
      </c>
      <c r="CE643">
        <v>30</v>
      </c>
      <c r="CF643">
        <v>0</v>
      </c>
      <c r="CG643">
        <v>0</v>
      </c>
      <c r="CM643">
        <v>0</v>
      </c>
      <c r="CN643" t="s">
        <v>865</v>
      </c>
      <c r="CO643">
        <v>0</v>
      </c>
      <c r="CP643">
        <f t="shared" si="425"/>
        <v>12164.09</v>
      </c>
      <c r="CQ643">
        <f t="shared" si="426"/>
        <v>142.28</v>
      </c>
      <c r="CR643">
        <f>(ROUND((ROUND(((((ET643*1.25)*1.1))*AV643*1),2)*BB643),2)+ROUND((ROUND(((AE643-(((EU643*1.25)*1.1)))*AV643*1),2)*BS643),2))</f>
        <v>20.11</v>
      </c>
      <c r="CS643">
        <f t="shared" si="427"/>
        <v>10.45</v>
      </c>
      <c r="CT643">
        <f t="shared" si="428"/>
        <v>851.25</v>
      </c>
      <c r="CU643">
        <f t="shared" si="429"/>
        <v>0</v>
      </c>
      <c r="CV643">
        <f t="shared" si="430"/>
        <v>1.2552721499999999</v>
      </c>
      <c r="CW643">
        <f t="shared" si="431"/>
        <v>0</v>
      </c>
      <c r="CX643">
        <f t="shared" si="432"/>
        <v>0</v>
      </c>
      <c r="CY643">
        <f t="shared" si="433"/>
        <v>11272.747300000003</v>
      </c>
      <c r="CZ643">
        <f t="shared" si="434"/>
        <v>6308.6017000000002</v>
      </c>
      <c r="DB643">
        <v>119</v>
      </c>
      <c r="DC643" t="s">
        <v>3</v>
      </c>
      <c r="DD643" t="s">
        <v>3</v>
      </c>
      <c r="DE643" t="s">
        <v>27</v>
      </c>
      <c r="DF643" t="s">
        <v>27</v>
      </c>
      <c r="DG643" t="s">
        <v>28</v>
      </c>
      <c r="DH643" t="s">
        <v>3</v>
      </c>
      <c r="DI643" t="s">
        <v>28</v>
      </c>
      <c r="DJ643" t="s">
        <v>27</v>
      </c>
      <c r="DK643" t="s">
        <v>3</v>
      </c>
      <c r="DL643" t="s">
        <v>3</v>
      </c>
      <c r="DM643" t="s">
        <v>3</v>
      </c>
      <c r="DN643">
        <v>0</v>
      </c>
      <c r="DO643">
        <v>0</v>
      </c>
      <c r="DP643">
        <v>1</v>
      </c>
      <c r="DQ643">
        <v>1</v>
      </c>
      <c r="DU643">
        <v>1013</v>
      </c>
      <c r="DV643" t="s">
        <v>299</v>
      </c>
      <c r="DW643" t="s">
        <v>299</v>
      </c>
      <c r="DX643">
        <v>1</v>
      </c>
      <c r="DZ643" t="s">
        <v>3</v>
      </c>
      <c r="EA643" t="s">
        <v>3</v>
      </c>
      <c r="EB643" t="s">
        <v>3</v>
      </c>
      <c r="EC643" t="s">
        <v>3</v>
      </c>
      <c r="EE643">
        <v>58807898</v>
      </c>
      <c r="EF643">
        <v>30</v>
      </c>
      <c r="EG643" t="s">
        <v>29</v>
      </c>
      <c r="EH643">
        <v>0</v>
      </c>
      <c r="EI643" t="s">
        <v>3</v>
      </c>
      <c r="EJ643">
        <v>1</v>
      </c>
      <c r="EK643">
        <v>22</v>
      </c>
      <c r="EL643" t="s">
        <v>185</v>
      </c>
      <c r="EM643" t="s">
        <v>186</v>
      </c>
      <c r="EO643" t="s">
        <v>32</v>
      </c>
      <c r="EQ643">
        <v>0</v>
      </c>
      <c r="ER643">
        <v>31.24</v>
      </c>
      <c r="ES643">
        <v>18.920000000000002</v>
      </c>
      <c r="ET643">
        <v>0.85</v>
      </c>
      <c r="EU643">
        <v>0.13</v>
      </c>
      <c r="EV643">
        <v>11.47</v>
      </c>
      <c r="EW643">
        <v>0.93</v>
      </c>
      <c r="EX643">
        <v>0</v>
      </c>
      <c r="EY643">
        <v>0</v>
      </c>
      <c r="FQ643">
        <v>0</v>
      </c>
      <c r="FR643">
        <v>0</v>
      </c>
      <c r="FS643">
        <v>0</v>
      </c>
      <c r="FX643">
        <v>109</v>
      </c>
      <c r="FY643">
        <v>61</v>
      </c>
      <c r="GA643" t="s">
        <v>3</v>
      </c>
      <c r="GD643">
        <v>1</v>
      </c>
      <c r="GF643">
        <v>314892153</v>
      </c>
      <c r="GG643">
        <v>2</v>
      </c>
      <c r="GH643">
        <v>1</v>
      </c>
      <c r="GI643">
        <v>2</v>
      </c>
      <c r="GJ643">
        <v>0</v>
      </c>
      <c r="GK643">
        <v>0</v>
      </c>
      <c r="GL643">
        <f t="shared" si="435"/>
        <v>0</v>
      </c>
      <c r="GM643">
        <f t="shared" si="436"/>
        <v>29745.439999999999</v>
      </c>
      <c r="GN643">
        <f t="shared" si="437"/>
        <v>29745.439999999999</v>
      </c>
      <c r="GO643">
        <f t="shared" si="438"/>
        <v>0</v>
      </c>
      <c r="GP643">
        <f t="shared" si="439"/>
        <v>0</v>
      </c>
      <c r="GR643">
        <v>0</v>
      </c>
      <c r="GS643">
        <v>3</v>
      </c>
      <c r="GT643">
        <v>0</v>
      </c>
      <c r="GU643" t="s">
        <v>3</v>
      </c>
      <c r="GV643">
        <f t="shared" si="440"/>
        <v>0</v>
      </c>
      <c r="GW643">
        <v>1</v>
      </c>
      <c r="GX643">
        <f t="shared" si="441"/>
        <v>0</v>
      </c>
      <c r="HA643">
        <v>0</v>
      </c>
      <c r="HB643">
        <v>0</v>
      </c>
      <c r="HC643">
        <f t="shared" si="442"/>
        <v>0</v>
      </c>
      <c r="HE643" t="s">
        <v>3</v>
      </c>
      <c r="HF643" t="s">
        <v>3</v>
      </c>
      <c r="HM643" t="s">
        <v>3</v>
      </c>
      <c r="HN643" t="s">
        <v>3</v>
      </c>
      <c r="HO643" t="s">
        <v>3</v>
      </c>
      <c r="HP643" t="s">
        <v>3</v>
      </c>
      <c r="HQ643" t="s">
        <v>3</v>
      </c>
      <c r="HS643">
        <v>0</v>
      </c>
      <c r="IK643">
        <v>0</v>
      </c>
    </row>
    <row r="644" spans="1:255" x14ac:dyDescent="0.2">
      <c r="A644" s="2">
        <v>18</v>
      </c>
      <c r="B644" s="2">
        <v>1</v>
      </c>
      <c r="C644" s="2">
        <v>500</v>
      </c>
      <c r="D644" s="2"/>
      <c r="E644" s="2" t="s">
        <v>355</v>
      </c>
      <c r="F644" s="2" t="s">
        <v>356</v>
      </c>
      <c r="G644" s="2" t="s">
        <v>357</v>
      </c>
      <c r="H644" s="2" t="s">
        <v>49</v>
      </c>
      <c r="I644" s="2">
        <f>I642*J644</f>
        <v>12</v>
      </c>
      <c r="J644" s="2">
        <v>1</v>
      </c>
      <c r="K644" s="2">
        <v>1</v>
      </c>
      <c r="L644" s="2"/>
      <c r="M644" s="2"/>
      <c r="N644" s="2"/>
      <c r="O644" s="2">
        <f t="shared" ref="O644:O675" si="455">ROUND(CP644,2)</f>
        <v>493.08</v>
      </c>
      <c r="P644" s="2">
        <f t="shared" ref="P644:P675" si="456">ROUND((ROUND((AC644*AW644*I644),2)*BC644),2)</f>
        <v>493.08</v>
      </c>
      <c r="Q644" s="2">
        <f>(ROUND((ROUND(((ET644)*AV644*I644),2)*BB644),2)+ROUND((ROUND(((AE644-(EU644))*AV644*I644),2)*BS644),2))</f>
        <v>0</v>
      </c>
      <c r="R644" s="2">
        <f t="shared" ref="R644:R675" si="457">ROUND((ROUND((AE644*AV644*I644),2)*BS644),2)</f>
        <v>0</v>
      </c>
      <c r="S644" s="2">
        <f t="shared" ref="S644:S675" si="458">ROUND((ROUND((AF644*AV644*I644),2)*BA644),2)</f>
        <v>0</v>
      </c>
      <c r="T644" s="2">
        <f t="shared" ref="T644:T675" si="459">ROUND(CU644*I644,2)</f>
        <v>0</v>
      </c>
      <c r="U644" s="2">
        <f t="shared" ref="U644:U675" si="460">CV644*I644</f>
        <v>0</v>
      </c>
      <c r="V644" s="2">
        <f t="shared" ref="V644:V675" si="461">CW644*I644</f>
        <v>0</v>
      </c>
      <c r="W644" s="2">
        <f t="shared" ref="W644:W675" si="462">ROUND(CX644*I644,2)</f>
        <v>0</v>
      </c>
      <c r="X644" s="2">
        <f t="shared" ref="X644:X675" si="463">ROUND(CY644,2)</f>
        <v>0</v>
      </c>
      <c r="Y644" s="2">
        <f t="shared" ref="Y644:Y675" si="464">ROUND(CZ644,2)</f>
        <v>0</v>
      </c>
      <c r="Z644" s="2"/>
      <c r="AA644" s="2">
        <v>59209203</v>
      </c>
      <c r="AB644" s="2">
        <f t="shared" ref="AB644:AB675" si="465">ROUND((AC644+AD644+AF644),6)</f>
        <v>41.09</v>
      </c>
      <c r="AC644" s="2">
        <f t="shared" ref="AC644:AC675" si="466">ROUND((ES644),6)</f>
        <v>41.09</v>
      </c>
      <c r="AD644" s="2">
        <f>ROUND((((ET644)-(EU644))+AE644),6)</f>
        <v>0</v>
      </c>
      <c r="AE644" s="2">
        <f t="shared" ref="AE644:AF647" si="467">ROUND((EU644),6)</f>
        <v>0</v>
      </c>
      <c r="AF644" s="2">
        <f t="shared" si="467"/>
        <v>0</v>
      </c>
      <c r="AG644" s="2">
        <f t="shared" ref="AG644:AG675" si="468">ROUND((AP644),6)</f>
        <v>0</v>
      </c>
      <c r="AH644" s="2">
        <f t="shared" ref="AH644:AI647" si="469">(EW644)</f>
        <v>0</v>
      </c>
      <c r="AI644" s="2">
        <f t="shared" si="469"/>
        <v>0</v>
      </c>
      <c r="AJ644" s="2">
        <f t="shared" ref="AJ644:AJ675" si="470">(AS644)</f>
        <v>0</v>
      </c>
      <c r="AK644" s="2">
        <v>41.09</v>
      </c>
      <c r="AL644" s="2">
        <v>41.09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109</v>
      </c>
      <c r="AU644" s="2">
        <v>61</v>
      </c>
      <c r="AV644" s="2">
        <v>1</v>
      </c>
      <c r="AW644" s="2">
        <v>1</v>
      </c>
      <c r="AX644" s="2"/>
      <c r="AY644" s="2"/>
      <c r="AZ644" s="2">
        <v>1</v>
      </c>
      <c r="BA644" s="2">
        <v>1</v>
      </c>
      <c r="BB644" s="2">
        <v>1</v>
      </c>
      <c r="BC644" s="2">
        <v>1</v>
      </c>
      <c r="BD644" s="2" t="s">
        <v>3</v>
      </c>
      <c r="BE644" s="2" t="s">
        <v>3</v>
      </c>
      <c r="BF644" s="2" t="s">
        <v>3</v>
      </c>
      <c r="BG644" s="2" t="s">
        <v>3</v>
      </c>
      <c r="BH644" s="2">
        <v>3</v>
      </c>
      <c r="BI644" s="2">
        <v>1</v>
      </c>
      <c r="BJ644" s="2" t="s">
        <v>358</v>
      </c>
      <c r="BK644" s="2"/>
      <c r="BL644" s="2"/>
      <c r="BM644" s="2">
        <v>22</v>
      </c>
      <c r="BN644" s="2">
        <v>58807811</v>
      </c>
      <c r="BO644" s="2" t="s">
        <v>3</v>
      </c>
      <c r="BP644" s="2">
        <v>0</v>
      </c>
      <c r="BQ644" s="2">
        <v>30</v>
      </c>
      <c r="BR644" s="2">
        <v>0</v>
      </c>
      <c r="BS644" s="2">
        <v>1</v>
      </c>
      <c r="BT644" s="2">
        <v>1</v>
      </c>
      <c r="BU644" s="2">
        <v>1</v>
      </c>
      <c r="BV644" s="2">
        <v>1</v>
      </c>
      <c r="BW644" s="2">
        <v>1</v>
      </c>
      <c r="BX644" s="2">
        <v>1</v>
      </c>
      <c r="BY644" s="2" t="s">
        <v>3</v>
      </c>
      <c r="BZ644" s="2">
        <v>109</v>
      </c>
      <c r="CA644" s="2">
        <v>61</v>
      </c>
      <c r="CB644" s="2" t="s">
        <v>3</v>
      </c>
      <c r="CC644" s="2"/>
      <c r="CD644" s="2"/>
      <c r="CE644" s="2">
        <v>30</v>
      </c>
      <c r="CF644" s="2">
        <v>0</v>
      </c>
      <c r="CG644" s="2">
        <v>0</v>
      </c>
      <c r="CH644" s="2"/>
      <c r="CI644" s="2"/>
      <c r="CJ644" s="2"/>
      <c r="CK644" s="2"/>
      <c r="CL644" s="2"/>
      <c r="CM644" s="2">
        <v>0</v>
      </c>
      <c r="CN644" s="2" t="s">
        <v>3</v>
      </c>
      <c r="CO644" s="2">
        <v>0</v>
      </c>
      <c r="CP644" s="2">
        <f t="shared" ref="CP644:CP675" si="471">(P644+Q644+S644)</f>
        <v>493.08</v>
      </c>
      <c r="CQ644" s="2">
        <f t="shared" ref="CQ644:CQ675" si="472">ROUND((ROUND((AC644*AW644*1),2)*BC644),2)</f>
        <v>41.09</v>
      </c>
      <c r="CR644" s="2">
        <f>(ROUND((ROUND(((ET644)*AV644*1),2)*BB644),2)+ROUND((ROUND(((AE644-(EU644))*AV644*1),2)*BS644),2))</f>
        <v>0</v>
      </c>
      <c r="CS644" s="2">
        <f t="shared" ref="CS644:CS675" si="473">ROUND((ROUND((AE644*AV644*1),2)*BS644),2)</f>
        <v>0</v>
      </c>
      <c r="CT644" s="2">
        <f t="shared" ref="CT644:CT675" si="474">ROUND((ROUND((AF644*AV644*1),2)*BA644),2)</f>
        <v>0</v>
      </c>
      <c r="CU644" s="2">
        <f t="shared" ref="CU644:CU675" si="475">AG644</f>
        <v>0</v>
      </c>
      <c r="CV644" s="2">
        <f t="shared" ref="CV644:CV675" si="476">(AH644*AV644)</f>
        <v>0</v>
      </c>
      <c r="CW644" s="2">
        <f t="shared" ref="CW644:CW675" si="477">AI644</f>
        <v>0</v>
      </c>
      <c r="CX644" s="2">
        <f t="shared" ref="CX644:CX675" si="478">AJ644</f>
        <v>0</v>
      </c>
      <c r="CY644" s="2">
        <f t="shared" ref="CY644:CY675" si="479">(((S644+R644)*AT644)/100)</f>
        <v>0</v>
      </c>
      <c r="CZ644" s="2">
        <f t="shared" ref="CZ644:CZ675" si="480">(((S644+R644)*AU644)/100)</f>
        <v>0</v>
      </c>
      <c r="DA644" s="2"/>
      <c r="DB644" s="2"/>
      <c r="DC644" s="2" t="s">
        <v>3</v>
      </c>
      <c r="DD644" s="2" t="s">
        <v>3</v>
      </c>
      <c r="DE644" s="2" t="s">
        <v>3</v>
      </c>
      <c r="DF644" s="2" t="s">
        <v>3</v>
      </c>
      <c r="DG644" s="2" t="s">
        <v>3</v>
      </c>
      <c r="DH644" s="2" t="s">
        <v>3</v>
      </c>
      <c r="DI644" s="2" t="s">
        <v>3</v>
      </c>
      <c r="DJ644" s="2" t="s">
        <v>3</v>
      </c>
      <c r="DK644" s="2" t="s">
        <v>3</v>
      </c>
      <c r="DL644" s="2" t="s">
        <v>3</v>
      </c>
      <c r="DM644" s="2" t="s">
        <v>3</v>
      </c>
      <c r="DN644" s="2">
        <v>0</v>
      </c>
      <c r="DO644" s="2">
        <v>0</v>
      </c>
      <c r="DP644" s="2">
        <v>1</v>
      </c>
      <c r="DQ644" s="2">
        <v>1</v>
      </c>
      <c r="DR644" s="2"/>
      <c r="DS644" s="2"/>
      <c r="DT644" s="2"/>
      <c r="DU644" s="2">
        <v>1010</v>
      </c>
      <c r="DV644" s="2" t="s">
        <v>49</v>
      </c>
      <c r="DW644" s="2" t="s">
        <v>49</v>
      </c>
      <c r="DX644" s="2">
        <v>1</v>
      </c>
      <c r="DY644" s="2"/>
      <c r="DZ644" s="2" t="s">
        <v>3</v>
      </c>
      <c r="EA644" s="2" t="s">
        <v>3</v>
      </c>
      <c r="EB644" s="2" t="s">
        <v>3</v>
      </c>
      <c r="EC644" s="2" t="s">
        <v>3</v>
      </c>
      <c r="ED644" s="2"/>
      <c r="EE644" s="2">
        <v>58807898</v>
      </c>
      <c r="EF644" s="2">
        <v>30</v>
      </c>
      <c r="EG644" s="2" t="s">
        <v>29</v>
      </c>
      <c r="EH644" s="2">
        <v>0</v>
      </c>
      <c r="EI644" s="2" t="s">
        <v>3</v>
      </c>
      <c r="EJ644" s="2">
        <v>1</v>
      </c>
      <c r="EK644" s="2">
        <v>22</v>
      </c>
      <c r="EL644" s="2" t="s">
        <v>185</v>
      </c>
      <c r="EM644" s="2" t="s">
        <v>186</v>
      </c>
      <c r="EN644" s="2"/>
      <c r="EO644" s="2" t="s">
        <v>3</v>
      </c>
      <c r="EP644" s="2"/>
      <c r="EQ644" s="2">
        <v>0</v>
      </c>
      <c r="ER644" s="2">
        <v>41.09</v>
      </c>
      <c r="ES644" s="2">
        <v>41.09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>
        <v>0</v>
      </c>
      <c r="FR644" s="2">
        <v>0</v>
      </c>
      <c r="FS644" s="2">
        <v>0</v>
      </c>
      <c r="FT644" s="2"/>
      <c r="FU644" s="2"/>
      <c r="FV644" s="2"/>
      <c r="FW644" s="2"/>
      <c r="FX644" s="2">
        <v>109</v>
      </c>
      <c r="FY644" s="2">
        <v>61</v>
      </c>
      <c r="FZ644" s="2"/>
      <c r="GA644" s="2" t="s">
        <v>3</v>
      </c>
      <c r="GB644" s="2"/>
      <c r="GC644" s="2"/>
      <c r="GD644" s="2">
        <v>1</v>
      </c>
      <c r="GE644" s="2"/>
      <c r="GF644" s="2">
        <v>-1082269348</v>
      </c>
      <c r="GG644" s="2">
        <v>2</v>
      </c>
      <c r="GH644" s="2">
        <v>1</v>
      </c>
      <c r="GI644" s="2">
        <v>-2</v>
      </c>
      <c r="GJ644" s="2">
        <v>0</v>
      </c>
      <c r="GK644" s="2">
        <v>0</v>
      </c>
      <c r="GL644" s="2">
        <f t="shared" ref="GL644:GL675" si="481">ROUND(IF(AND(BH644=3,BI644=3,FS644&lt;&gt;0),P644,0),2)</f>
        <v>0</v>
      </c>
      <c r="GM644" s="2">
        <f t="shared" ref="GM644:GM675" si="482">ROUND(O644+X644+Y644,2)+GX644</f>
        <v>493.08</v>
      </c>
      <c r="GN644" s="2">
        <f t="shared" ref="GN644:GN675" si="483">IF(OR(BI644=0,BI644=1),GM644-GX644,0)</f>
        <v>493.08</v>
      </c>
      <c r="GO644" s="2">
        <f t="shared" ref="GO644:GO675" si="484">IF(BI644=2,GM644-GX644,0)</f>
        <v>0</v>
      </c>
      <c r="GP644" s="2">
        <f t="shared" ref="GP644:GP675" si="485">IF(BI644=4,GM644-GX644,0)</f>
        <v>0</v>
      </c>
      <c r="GQ644" s="2"/>
      <c r="GR644" s="2">
        <v>0</v>
      </c>
      <c r="GS644" s="2">
        <v>3</v>
      </c>
      <c r="GT644" s="2">
        <v>0</v>
      </c>
      <c r="GU644" s="2" t="s">
        <v>3</v>
      </c>
      <c r="GV644" s="2">
        <f t="shared" ref="GV644:GV675" si="486">ROUND((GT644),6)</f>
        <v>0</v>
      </c>
      <c r="GW644" s="2">
        <v>1</v>
      </c>
      <c r="GX644" s="2">
        <f t="shared" ref="GX644:GX675" si="487">ROUND(HC644*I644,2)</f>
        <v>0</v>
      </c>
      <c r="GY644" s="2"/>
      <c r="GZ644" s="2"/>
      <c r="HA644" s="2">
        <v>0</v>
      </c>
      <c r="HB644" s="2">
        <v>0</v>
      </c>
      <c r="HC644" s="2">
        <f t="shared" ref="HC644:HC675" si="488">GV644*GW644</f>
        <v>0</v>
      </c>
      <c r="HD644" s="2"/>
      <c r="HE644" s="2" t="s">
        <v>3</v>
      </c>
      <c r="HF644" s="2" t="s">
        <v>3</v>
      </c>
      <c r="HG644" s="2"/>
      <c r="HH644" s="2"/>
      <c r="HI644" s="2"/>
      <c r="HJ644" s="2"/>
      <c r="HK644" s="2"/>
      <c r="HL644" s="2"/>
      <c r="HM644" s="2" t="s">
        <v>3</v>
      </c>
      <c r="HN644" s="2" t="s">
        <v>3</v>
      </c>
      <c r="HO644" s="2" t="s">
        <v>3</v>
      </c>
      <c r="HP644" s="2" t="s">
        <v>3</v>
      </c>
      <c r="HQ644" s="2" t="s">
        <v>3</v>
      </c>
      <c r="HR644" s="2"/>
      <c r="HS644" s="2">
        <v>0</v>
      </c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>
        <v>0</v>
      </c>
      <c r="IL644" s="2"/>
      <c r="IM644" s="2"/>
      <c r="IN644" s="2"/>
      <c r="IO644" s="2"/>
      <c r="IP644" s="2"/>
      <c r="IQ644" s="2"/>
      <c r="IR644" s="2"/>
      <c r="IS644" s="2"/>
      <c r="IT644" s="2"/>
      <c r="IU644" s="2"/>
    </row>
    <row r="645" spans="1:255" x14ac:dyDescent="0.2">
      <c r="A645">
        <v>18</v>
      </c>
      <c r="B645">
        <v>1</v>
      </c>
      <c r="C645">
        <v>513</v>
      </c>
      <c r="E645" t="s">
        <v>355</v>
      </c>
      <c r="F645" t="s">
        <v>356</v>
      </c>
      <c r="G645" t="s">
        <v>357</v>
      </c>
      <c r="H645" t="s">
        <v>49</v>
      </c>
      <c r="I645">
        <f>I643*J645</f>
        <v>12</v>
      </c>
      <c r="J645">
        <v>1</v>
      </c>
      <c r="K645">
        <v>1</v>
      </c>
      <c r="O645">
        <f t="shared" si="455"/>
        <v>6030.37</v>
      </c>
      <c r="P645">
        <f t="shared" si="456"/>
        <v>6030.37</v>
      </c>
      <c r="Q645">
        <f>(ROUND((ROUND(((ET645)*AV645*I645),2)*BB645),2)+ROUND((ROUND(((AE645-(EU645))*AV645*I645),2)*BS645),2))</f>
        <v>0</v>
      </c>
      <c r="R645">
        <f t="shared" si="457"/>
        <v>0</v>
      </c>
      <c r="S645">
        <f t="shared" si="458"/>
        <v>0</v>
      </c>
      <c r="T645">
        <f t="shared" si="459"/>
        <v>0</v>
      </c>
      <c r="U645">
        <f t="shared" si="460"/>
        <v>0</v>
      </c>
      <c r="V645">
        <f t="shared" si="461"/>
        <v>0</v>
      </c>
      <c r="W645">
        <f t="shared" si="462"/>
        <v>0</v>
      </c>
      <c r="X645">
        <f t="shared" si="463"/>
        <v>0</v>
      </c>
      <c r="Y645">
        <f t="shared" si="464"/>
        <v>0</v>
      </c>
      <c r="AA645">
        <v>59209200</v>
      </c>
      <c r="AB645">
        <f t="shared" si="465"/>
        <v>41.09</v>
      </c>
      <c r="AC645">
        <f t="shared" si="466"/>
        <v>41.09</v>
      </c>
      <c r="AD645">
        <f>ROUND((((ET645)-(EU645))+AE645),6)</f>
        <v>0</v>
      </c>
      <c r="AE645">
        <f t="shared" si="467"/>
        <v>0</v>
      </c>
      <c r="AF645">
        <f t="shared" si="467"/>
        <v>0</v>
      </c>
      <c r="AG645">
        <f t="shared" si="468"/>
        <v>0</v>
      </c>
      <c r="AH645">
        <f t="shared" si="469"/>
        <v>0</v>
      </c>
      <c r="AI645">
        <f t="shared" si="469"/>
        <v>0</v>
      </c>
      <c r="AJ645">
        <f t="shared" si="470"/>
        <v>0</v>
      </c>
      <c r="AK645">
        <v>41.09</v>
      </c>
      <c r="AL645">
        <v>41.09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109</v>
      </c>
      <c r="AU645">
        <v>61</v>
      </c>
      <c r="AV645">
        <v>1</v>
      </c>
      <c r="AW645">
        <v>1</v>
      </c>
      <c r="AZ645">
        <v>1</v>
      </c>
      <c r="BA645">
        <v>1</v>
      </c>
      <c r="BB645">
        <v>1</v>
      </c>
      <c r="BC645">
        <v>12.23</v>
      </c>
      <c r="BD645" t="s">
        <v>3</v>
      </c>
      <c r="BE645" t="s">
        <v>3</v>
      </c>
      <c r="BF645" t="s">
        <v>3</v>
      </c>
      <c r="BG645" t="s">
        <v>3</v>
      </c>
      <c r="BH645">
        <v>3</v>
      </c>
      <c r="BI645">
        <v>1</v>
      </c>
      <c r="BJ645" t="s">
        <v>358</v>
      </c>
      <c r="BM645">
        <v>22</v>
      </c>
      <c r="BN645">
        <v>58807811</v>
      </c>
      <c r="BO645" t="s">
        <v>356</v>
      </c>
      <c r="BP645">
        <v>1</v>
      </c>
      <c r="BQ645">
        <v>30</v>
      </c>
      <c r="BR645">
        <v>0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 t="s">
        <v>3</v>
      </c>
      <c r="BZ645">
        <v>109</v>
      </c>
      <c r="CA645">
        <v>61</v>
      </c>
      <c r="CB645" t="s">
        <v>3</v>
      </c>
      <c r="CE645">
        <v>30</v>
      </c>
      <c r="CF645">
        <v>0</v>
      </c>
      <c r="CG645">
        <v>0</v>
      </c>
      <c r="CM645">
        <v>0</v>
      </c>
      <c r="CN645" t="s">
        <v>3</v>
      </c>
      <c r="CO645">
        <v>0</v>
      </c>
      <c r="CP645">
        <f t="shared" si="471"/>
        <v>6030.37</v>
      </c>
      <c r="CQ645">
        <f t="shared" si="472"/>
        <v>502.53</v>
      </c>
      <c r="CR645">
        <f>(ROUND((ROUND(((ET645)*AV645*1),2)*BB645),2)+ROUND((ROUND(((AE645-(EU645))*AV645*1),2)*BS645),2))</f>
        <v>0</v>
      </c>
      <c r="CS645">
        <f t="shared" si="473"/>
        <v>0</v>
      </c>
      <c r="CT645">
        <f t="shared" si="474"/>
        <v>0</v>
      </c>
      <c r="CU645">
        <f t="shared" si="475"/>
        <v>0</v>
      </c>
      <c r="CV645">
        <f t="shared" si="476"/>
        <v>0</v>
      </c>
      <c r="CW645">
        <f t="shared" si="477"/>
        <v>0</v>
      </c>
      <c r="CX645">
        <f t="shared" si="478"/>
        <v>0</v>
      </c>
      <c r="CY645">
        <f t="shared" si="479"/>
        <v>0</v>
      </c>
      <c r="CZ645">
        <f t="shared" si="480"/>
        <v>0</v>
      </c>
      <c r="DC645" t="s">
        <v>3</v>
      </c>
      <c r="DD645" t="s">
        <v>3</v>
      </c>
      <c r="DE645" t="s">
        <v>3</v>
      </c>
      <c r="DF645" t="s">
        <v>3</v>
      </c>
      <c r="DG645" t="s">
        <v>3</v>
      </c>
      <c r="DH645" t="s">
        <v>3</v>
      </c>
      <c r="DI645" t="s">
        <v>3</v>
      </c>
      <c r="DJ645" t="s">
        <v>3</v>
      </c>
      <c r="DK645" t="s">
        <v>3</v>
      </c>
      <c r="DL645" t="s">
        <v>3</v>
      </c>
      <c r="DM645" t="s">
        <v>3</v>
      </c>
      <c r="DN645">
        <v>0</v>
      </c>
      <c r="DO645">
        <v>0</v>
      </c>
      <c r="DP645">
        <v>1</v>
      </c>
      <c r="DQ645">
        <v>1</v>
      </c>
      <c r="DU645">
        <v>1010</v>
      </c>
      <c r="DV645" t="s">
        <v>49</v>
      </c>
      <c r="DW645" t="s">
        <v>49</v>
      </c>
      <c r="DX645">
        <v>1</v>
      </c>
      <c r="DZ645" t="s">
        <v>3</v>
      </c>
      <c r="EA645" t="s">
        <v>3</v>
      </c>
      <c r="EB645" t="s">
        <v>3</v>
      </c>
      <c r="EC645" t="s">
        <v>3</v>
      </c>
      <c r="EE645">
        <v>58807898</v>
      </c>
      <c r="EF645">
        <v>30</v>
      </c>
      <c r="EG645" t="s">
        <v>29</v>
      </c>
      <c r="EH645">
        <v>0</v>
      </c>
      <c r="EI645" t="s">
        <v>3</v>
      </c>
      <c r="EJ645">
        <v>1</v>
      </c>
      <c r="EK645">
        <v>22</v>
      </c>
      <c r="EL645" t="s">
        <v>185</v>
      </c>
      <c r="EM645" t="s">
        <v>186</v>
      </c>
      <c r="EO645" t="s">
        <v>3</v>
      </c>
      <c r="EQ645">
        <v>0</v>
      </c>
      <c r="ER645">
        <v>41.09</v>
      </c>
      <c r="ES645">
        <v>41.09</v>
      </c>
      <c r="ET645">
        <v>0</v>
      </c>
      <c r="EU645">
        <v>0</v>
      </c>
      <c r="EV645">
        <v>0</v>
      </c>
      <c r="EW645">
        <v>0</v>
      </c>
      <c r="EX645">
        <v>0</v>
      </c>
      <c r="FQ645">
        <v>0</v>
      </c>
      <c r="FR645">
        <v>0</v>
      </c>
      <c r="FS645">
        <v>0</v>
      </c>
      <c r="FX645">
        <v>109</v>
      </c>
      <c r="FY645">
        <v>61</v>
      </c>
      <c r="GA645" t="s">
        <v>3</v>
      </c>
      <c r="GD645">
        <v>1</v>
      </c>
      <c r="GF645">
        <v>-1082269348</v>
      </c>
      <c r="GG645">
        <v>2</v>
      </c>
      <c r="GH645">
        <v>1</v>
      </c>
      <c r="GI645">
        <v>2</v>
      </c>
      <c r="GJ645">
        <v>0</v>
      </c>
      <c r="GK645">
        <v>0</v>
      </c>
      <c r="GL645">
        <f t="shared" si="481"/>
        <v>0</v>
      </c>
      <c r="GM645">
        <f t="shared" si="482"/>
        <v>6030.37</v>
      </c>
      <c r="GN645">
        <f t="shared" si="483"/>
        <v>6030.37</v>
      </c>
      <c r="GO645">
        <f t="shared" si="484"/>
        <v>0</v>
      </c>
      <c r="GP645">
        <f t="shared" si="485"/>
        <v>0</v>
      </c>
      <c r="GR645">
        <v>0</v>
      </c>
      <c r="GS645">
        <v>3</v>
      </c>
      <c r="GT645">
        <v>0</v>
      </c>
      <c r="GU645" t="s">
        <v>3</v>
      </c>
      <c r="GV645">
        <f t="shared" si="486"/>
        <v>0</v>
      </c>
      <c r="GW645">
        <v>1</v>
      </c>
      <c r="GX645">
        <f t="shared" si="487"/>
        <v>0</v>
      </c>
      <c r="HA645">
        <v>0</v>
      </c>
      <c r="HB645">
        <v>0</v>
      </c>
      <c r="HC645">
        <f t="shared" si="488"/>
        <v>0</v>
      </c>
      <c r="HE645" t="s">
        <v>3</v>
      </c>
      <c r="HF645" t="s">
        <v>3</v>
      </c>
      <c r="HM645" t="s">
        <v>3</v>
      </c>
      <c r="HN645" t="s">
        <v>3</v>
      </c>
      <c r="HO645" t="s">
        <v>3</v>
      </c>
      <c r="HP645" t="s">
        <v>3</v>
      </c>
      <c r="HQ645" t="s">
        <v>3</v>
      </c>
      <c r="HS645">
        <v>0</v>
      </c>
      <c r="IK645">
        <v>0</v>
      </c>
    </row>
    <row r="646" spans="1:255" x14ac:dyDescent="0.2">
      <c r="A646" s="2">
        <v>18</v>
      </c>
      <c r="B646" s="2">
        <v>1</v>
      </c>
      <c r="C646" s="2">
        <v>501</v>
      </c>
      <c r="D646" s="2"/>
      <c r="E646" s="2" t="s">
        <v>359</v>
      </c>
      <c r="F646" s="2" t="s">
        <v>360</v>
      </c>
      <c r="G646" s="2" t="s">
        <v>361</v>
      </c>
      <c r="H646" s="2" t="s">
        <v>49</v>
      </c>
      <c r="I646" s="2">
        <f>I642*J646</f>
        <v>12</v>
      </c>
      <c r="J646" s="2">
        <v>1</v>
      </c>
      <c r="K646" s="2">
        <v>1</v>
      </c>
      <c r="L646" s="2"/>
      <c r="M646" s="2"/>
      <c r="N646" s="2"/>
      <c r="O646" s="2">
        <f t="shared" si="455"/>
        <v>9121.08</v>
      </c>
      <c r="P646" s="2">
        <f t="shared" si="456"/>
        <v>9121.08</v>
      </c>
      <c r="Q646" s="2">
        <f>(ROUND((ROUND(((ET646)*AV646*I646),2)*BB646),2)+ROUND((ROUND(((AE646-(EU646))*AV646*I646),2)*BS646),2))</f>
        <v>0</v>
      </c>
      <c r="R646" s="2">
        <f t="shared" si="457"/>
        <v>0</v>
      </c>
      <c r="S646" s="2">
        <f t="shared" si="458"/>
        <v>0</v>
      </c>
      <c r="T646" s="2">
        <f t="shared" si="459"/>
        <v>0</v>
      </c>
      <c r="U646" s="2">
        <f t="shared" si="460"/>
        <v>0</v>
      </c>
      <c r="V646" s="2">
        <f t="shared" si="461"/>
        <v>0</v>
      </c>
      <c r="W646" s="2">
        <f t="shared" si="462"/>
        <v>0</v>
      </c>
      <c r="X646" s="2">
        <f t="shared" si="463"/>
        <v>0</v>
      </c>
      <c r="Y646" s="2">
        <f t="shared" si="464"/>
        <v>0</v>
      </c>
      <c r="Z646" s="2"/>
      <c r="AA646" s="2">
        <v>59209203</v>
      </c>
      <c r="AB646" s="2">
        <f t="shared" si="465"/>
        <v>760.09</v>
      </c>
      <c r="AC646" s="2">
        <f t="shared" si="466"/>
        <v>760.09</v>
      </c>
      <c r="AD646" s="2">
        <f>ROUND((((ET646)-(EU646))+AE646),6)</f>
        <v>0</v>
      </c>
      <c r="AE646" s="2">
        <f t="shared" si="467"/>
        <v>0</v>
      </c>
      <c r="AF646" s="2">
        <f t="shared" si="467"/>
        <v>0</v>
      </c>
      <c r="AG646" s="2">
        <f t="shared" si="468"/>
        <v>0</v>
      </c>
      <c r="AH646" s="2">
        <f t="shared" si="469"/>
        <v>0</v>
      </c>
      <c r="AI646" s="2">
        <f t="shared" si="469"/>
        <v>0</v>
      </c>
      <c r="AJ646" s="2">
        <f t="shared" si="470"/>
        <v>0</v>
      </c>
      <c r="AK646" s="2">
        <v>760.09</v>
      </c>
      <c r="AL646" s="2">
        <v>760.09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109</v>
      </c>
      <c r="AU646" s="2">
        <v>61</v>
      </c>
      <c r="AV646" s="2">
        <v>1</v>
      </c>
      <c r="AW646" s="2">
        <v>1</v>
      </c>
      <c r="AX646" s="2"/>
      <c r="AY646" s="2"/>
      <c r="AZ646" s="2">
        <v>1</v>
      </c>
      <c r="BA646" s="2">
        <v>1</v>
      </c>
      <c r="BB646" s="2">
        <v>1</v>
      </c>
      <c r="BC646" s="2">
        <v>1</v>
      </c>
      <c r="BD646" s="2" t="s">
        <v>3</v>
      </c>
      <c r="BE646" s="2" t="s">
        <v>3</v>
      </c>
      <c r="BF646" s="2" t="s">
        <v>3</v>
      </c>
      <c r="BG646" s="2" t="s">
        <v>3</v>
      </c>
      <c r="BH646" s="2">
        <v>3</v>
      </c>
      <c r="BI646" s="2">
        <v>1</v>
      </c>
      <c r="BJ646" s="2" t="s">
        <v>3</v>
      </c>
      <c r="BK646" s="2"/>
      <c r="BL646" s="2"/>
      <c r="BM646" s="2">
        <v>22</v>
      </c>
      <c r="BN646" s="2">
        <v>0</v>
      </c>
      <c r="BO646" s="2" t="s">
        <v>3</v>
      </c>
      <c r="BP646" s="2">
        <v>0</v>
      </c>
      <c r="BQ646" s="2">
        <v>30</v>
      </c>
      <c r="BR646" s="2">
        <v>0</v>
      </c>
      <c r="BS646" s="2">
        <v>1</v>
      </c>
      <c r="BT646" s="2">
        <v>1</v>
      </c>
      <c r="BU646" s="2">
        <v>1</v>
      </c>
      <c r="BV646" s="2">
        <v>1</v>
      </c>
      <c r="BW646" s="2">
        <v>1</v>
      </c>
      <c r="BX646" s="2">
        <v>1</v>
      </c>
      <c r="BY646" s="2" t="s">
        <v>3</v>
      </c>
      <c r="BZ646" s="2">
        <v>109</v>
      </c>
      <c r="CA646" s="2">
        <v>61</v>
      </c>
      <c r="CB646" s="2" t="s">
        <v>3</v>
      </c>
      <c r="CC646" s="2"/>
      <c r="CD646" s="2"/>
      <c r="CE646" s="2">
        <v>30</v>
      </c>
      <c r="CF646" s="2">
        <v>0</v>
      </c>
      <c r="CG646" s="2">
        <v>0</v>
      </c>
      <c r="CH646" s="2"/>
      <c r="CI646" s="2"/>
      <c r="CJ646" s="2"/>
      <c r="CK646" s="2"/>
      <c r="CL646" s="2"/>
      <c r="CM646" s="2">
        <v>0</v>
      </c>
      <c r="CN646" s="2" t="s">
        <v>3</v>
      </c>
      <c r="CO646" s="2">
        <v>0</v>
      </c>
      <c r="CP646" s="2">
        <f t="shared" si="471"/>
        <v>9121.08</v>
      </c>
      <c r="CQ646" s="2">
        <f t="shared" si="472"/>
        <v>760.09</v>
      </c>
      <c r="CR646" s="2">
        <f>(ROUND((ROUND(((ET646)*AV646*1),2)*BB646),2)+ROUND((ROUND(((AE646-(EU646))*AV646*1),2)*BS646),2))</f>
        <v>0</v>
      </c>
      <c r="CS646" s="2">
        <f t="shared" si="473"/>
        <v>0</v>
      </c>
      <c r="CT646" s="2">
        <f t="shared" si="474"/>
        <v>0</v>
      </c>
      <c r="CU646" s="2">
        <f t="shared" si="475"/>
        <v>0</v>
      </c>
      <c r="CV646" s="2">
        <f t="shared" si="476"/>
        <v>0</v>
      </c>
      <c r="CW646" s="2">
        <f t="shared" si="477"/>
        <v>0</v>
      </c>
      <c r="CX646" s="2">
        <f t="shared" si="478"/>
        <v>0</v>
      </c>
      <c r="CY646" s="2">
        <f t="shared" si="479"/>
        <v>0</v>
      </c>
      <c r="CZ646" s="2">
        <f t="shared" si="480"/>
        <v>0</v>
      </c>
      <c r="DA646" s="2"/>
      <c r="DB646" s="2"/>
      <c r="DC646" s="2" t="s">
        <v>3</v>
      </c>
      <c r="DD646" s="2" t="s">
        <v>3</v>
      </c>
      <c r="DE646" s="2" t="s">
        <v>3</v>
      </c>
      <c r="DF646" s="2" t="s">
        <v>3</v>
      </c>
      <c r="DG646" s="2" t="s">
        <v>3</v>
      </c>
      <c r="DH646" s="2" t="s">
        <v>3</v>
      </c>
      <c r="DI646" s="2" t="s">
        <v>3</v>
      </c>
      <c r="DJ646" s="2" t="s">
        <v>3</v>
      </c>
      <c r="DK646" s="2" t="s">
        <v>3</v>
      </c>
      <c r="DL646" s="2" t="s">
        <v>3</v>
      </c>
      <c r="DM646" s="2" t="s">
        <v>3</v>
      </c>
      <c r="DN646" s="2">
        <v>0</v>
      </c>
      <c r="DO646" s="2">
        <v>0</v>
      </c>
      <c r="DP646" s="2">
        <v>1</v>
      </c>
      <c r="DQ646" s="2">
        <v>1</v>
      </c>
      <c r="DR646" s="2"/>
      <c r="DS646" s="2"/>
      <c r="DT646" s="2"/>
      <c r="DU646" s="2">
        <v>1010</v>
      </c>
      <c r="DV646" s="2" t="s">
        <v>49</v>
      </c>
      <c r="DW646" s="2" t="s">
        <v>49</v>
      </c>
      <c r="DX646" s="2">
        <v>1</v>
      </c>
      <c r="DY646" s="2"/>
      <c r="DZ646" s="2" t="s">
        <v>3</v>
      </c>
      <c r="EA646" s="2" t="s">
        <v>3</v>
      </c>
      <c r="EB646" s="2" t="s">
        <v>3</v>
      </c>
      <c r="EC646" s="2" t="s">
        <v>3</v>
      </c>
      <c r="ED646" s="2"/>
      <c r="EE646" s="2">
        <v>58807898</v>
      </c>
      <c r="EF646" s="2">
        <v>30</v>
      </c>
      <c r="EG646" s="2" t="s">
        <v>29</v>
      </c>
      <c r="EH646" s="2">
        <v>0</v>
      </c>
      <c r="EI646" s="2" t="s">
        <v>3</v>
      </c>
      <c r="EJ646" s="2">
        <v>1</v>
      </c>
      <c r="EK646" s="2">
        <v>22</v>
      </c>
      <c r="EL646" s="2" t="s">
        <v>185</v>
      </c>
      <c r="EM646" s="2" t="s">
        <v>186</v>
      </c>
      <c r="EN646" s="2"/>
      <c r="EO646" s="2" t="s">
        <v>3</v>
      </c>
      <c r="EP646" s="2"/>
      <c r="EQ646" s="2">
        <v>0</v>
      </c>
      <c r="ER646" s="2">
        <v>0</v>
      </c>
      <c r="ES646" s="2">
        <v>760.09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>
        <v>0</v>
      </c>
      <c r="FR646" s="2">
        <v>0</v>
      </c>
      <c r="FS646" s="2">
        <v>0</v>
      </c>
      <c r="FT646" s="2"/>
      <c r="FU646" s="2"/>
      <c r="FV646" s="2"/>
      <c r="FW646" s="2"/>
      <c r="FX646" s="2">
        <v>109</v>
      </c>
      <c r="FY646" s="2">
        <v>61</v>
      </c>
      <c r="FZ646" s="2"/>
      <c r="GA646" s="2" t="s">
        <v>362</v>
      </c>
      <c r="GB646" s="2"/>
      <c r="GC646" s="2"/>
      <c r="GD646" s="2">
        <v>1</v>
      </c>
      <c r="GE646" s="2"/>
      <c r="GF646" s="2">
        <v>-1495913384</v>
      </c>
      <c r="GG646" s="2">
        <v>2</v>
      </c>
      <c r="GH646" s="2">
        <v>4</v>
      </c>
      <c r="GI646" s="2">
        <v>-2</v>
      </c>
      <c r="GJ646" s="2">
        <v>0</v>
      </c>
      <c r="GK646" s="2">
        <v>0</v>
      </c>
      <c r="GL646" s="2">
        <f t="shared" si="481"/>
        <v>0</v>
      </c>
      <c r="GM646" s="2">
        <f t="shared" si="482"/>
        <v>9121.08</v>
      </c>
      <c r="GN646" s="2">
        <f t="shared" si="483"/>
        <v>9121.08</v>
      </c>
      <c r="GO646" s="2">
        <f t="shared" si="484"/>
        <v>0</v>
      </c>
      <c r="GP646" s="2">
        <f t="shared" si="485"/>
        <v>0</v>
      </c>
      <c r="GQ646" s="2"/>
      <c r="GR646" s="2">
        <v>0</v>
      </c>
      <c r="GS646" s="2">
        <v>2</v>
      </c>
      <c r="GT646" s="2">
        <v>0</v>
      </c>
      <c r="GU646" s="2" t="s">
        <v>3</v>
      </c>
      <c r="GV646" s="2">
        <f t="shared" si="486"/>
        <v>0</v>
      </c>
      <c r="GW646" s="2">
        <v>1</v>
      </c>
      <c r="GX646" s="2">
        <f t="shared" si="487"/>
        <v>0</v>
      </c>
      <c r="GY646" s="2"/>
      <c r="GZ646" s="2"/>
      <c r="HA646" s="2">
        <v>0</v>
      </c>
      <c r="HB646" s="2">
        <v>0</v>
      </c>
      <c r="HC646" s="2">
        <f t="shared" si="488"/>
        <v>0</v>
      </c>
      <c r="HD646" s="2"/>
      <c r="HE646" s="2" t="s">
        <v>253</v>
      </c>
      <c r="HF646" s="2" t="s">
        <v>38</v>
      </c>
      <c r="HG646" s="2"/>
      <c r="HH646" s="2"/>
      <c r="HI646" s="2"/>
      <c r="HJ646" s="2"/>
      <c r="HK646" s="2"/>
      <c r="HL646" s="2"/>
      <c r="HM646" s="2" t="s">
        <v>3</v>
      </c>
      <c r="HN646" s="2" t="s">
        <v>3</v>
      </c>
      <c r="HO646" s="2" t="s">
        <v>3</v>
      </c>
      <c r="HP646" s="2" t="s">
        <v>3</v>
      </c>
      <c r="HQ646" s="2" t="s">
        <v>3</v>
      </c>
      <c r="HR646" s="2"/>
      <c r="HS646" s="2">
        <v>0</v>
      </c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>
        <v>0</v>
      </c>
      <c r="IL646" s="2"/>
      <c r="IM646" s="2"/>
      <c r="IN646" s="2"/>
      <c r="IO646" s="2"/>
      <c r="IP646" s="2"/>
      <c r="IQ646" s="2"/>
      <c r="IR646" s="2"/>
      <c r="IS646" s="2"/>
      <c r="IT646" s="2"/>
      <c r="IU646" s="2"/>
    </row>
    <row r="647" spans="1:255" x14ac:dyDescent="0.2">
      <c r="A647">
        <v>18</v>
      </c>
      <c r="B647">
        <v>1</v>
      </c>
      <c r="C647">
        <v>514</v>
      </c>
      <c r="E647" t="s">
        <v>359</v>
      </c>
      <c r="F647" t="s">
        <v>360</v>
      </c>
      <c r="G647" t="s">
        <v>361</v>
      </c>
      <c r="H647" t="s">
        <v>49</v>
      </c>
      <c r="I647">
        <f>I643*J647</f>
        <v>12</v>
      </c>
      <c r="J647">
        <v>1</v>
      </c>
      <c r="K647">
        <v>1</v>
      </c>
      <c r="O647">
        <f t="shared" si="455"/>
        <v>90116.27</v>
      </c>
      <c r="P647">
        <f t="shared" si="456"/>
        <v>90116.27</v>
      </c>
      <c r="Q647">
        <f>(ROUND((ROUND(((ET647)*AV647*I647),2)*BB647),2)+ROUND((ROUND(((AE647-(EU647))*AV647*I647),2)*BS647),2))</f>
        <v>0</v>
      </c>
      <c r="R647">
        <f t="shared" si="457"/>
        <v>0</v>
      </c>
      <c r="S647">
        <f t="shared" si="458"/>
        <v>0</v>
      </c>
      <c r="T647">
        <f t="shared" si="459"/>
        <v>0</v>
      </c>
      <c r="U647">
        <f t="shared" si="460"/>
        <v>0</v>
      </c>
      <c r="V647">
        <f t="shared" si="461"/>
        <v>0</v>
      </c>
      <c r="W647">
        <f t="shared" si="462"/>
        <v>0</v>
      </c>
      <c r="X647">
        <f t="shared" si="463"/>
        <v>0</v>
      </c>
      <c r="Y647">
        <f t="shared" si="464"/>
        <v>0</v>
      </c>
      <c r="AA647">
        <v>59209200</v>
      </c>
      <c r="AB647">
        <f t="shared" si="465"/>
        <v>760.09</v>
      </c>
      <c r="AC647">
        <f t="shared" si="466"/>
        <v>760.09</v>
      </c>
      <c r="AD647">
        <f>ROUND((((ET647)-(EU647))+AE647),6)</f>
        <v>0</v>
      </c>
      <c r="AE647">
        <f t="shared" si="467"/>
        <v>0</v>
      </c>
      <c r="AF647">
        <f t="shared" si="467"/>
        <v>0</v>
      </c>
      <c r="AG647">
        <f t="shared" si="468"/>
        <v>0</v>
      </c>
      <c r="AH647">
        <f t="shared" si="469"/>
        <v>0</v>
      </c>
      <c r="AI647">
        <f t="shared" si="469"/>
        <v>0</v>
      </c>
      <c r="AJ647">
        <f t="shared" si="470"/>
        <v>0</v>
      </c>
      <c r="AK647">
        <v>760.09</v>
      </c>
      <c r="AL647">
        <v>760.09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109</v>
      </c>
      <c r="AU647">
        <v>61</v>
      </c>
      <c r="AV647">
        <v>1</v>
      </c>
      <c r="AW647">
        <v>1</v>
      </c>
      <c r="AZ647">
        <v>1</v>
      </c>
      <c r="BA647">
        <v>1</v>
      </c>
      <c r="BB647">
        <v>1</v>
      </c>
      <c r="BC647">
        <v>9.8800000000000008</v>
      </c>
      <c r="BD647" t="s">
        <v>3</v>
      </c>
      <c r="BE647" t="s">
        <v>3</v>
      </c>
      <c r="BF647" t="s">
        <v>3</v>
      </c>
      <c r="BG647" t="s">
        <v>3</v>
      </c>
      <c r="BH647">
        <v>3</v>
      </c>
      <c r="BI647">
        <v>1</v>
      </c>
      <c r="BJ647" t="s">
        <v>3</v>
      </c>
      <c r="BM647">
        <v>22</v>
      </c>
      <c r="BN647">
        <v>0</v>
      </c>
      <c r="BO647" t="s">
        <v>3</v>
      </c>
      <c r="BP647">
        <v>0</v>
      </c>
      <c r="BQ647">
        <v>30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 t="s">
        <v>3</v>
      </c>
      <c r="BZ647">
        <v>109</v>
      </c>
      <c r="CA647">
        <v>61</v>
      </c>
      <c r="CB647" t="s">
        <v>3</v>
      </c>
      <c r="CE647">
        <v>30</v>
      </c>
      <c r="CF647">
        <v>0</v>
      </c>
      <c r="CG647">
        <v>0</v>
      </c>
      <c r="CM647">
        <v>0</v>
      </c>
      <c r="CN647" t="s">
        <v>3</v>
      </c>
      <c r="CO647">
        <v>0</v>
      </c>
      <c r="CP647">
        <f t="shared" si="471"/>
        <v>90116.27</v>
      </c>
      <c r="CQ647">
        <f t="shared" si="472"/>
        <v>7509.69</v>
      </c>
      <c r="CR647">
        <f>(ROUND((ROUND(((ET647)*AV647*1),2)*BB647),2)+ROUND((ROUND(((AE647-(EU647))*AV647*1),2)*BS647),2))</f>
        <v>0</v>
      </c>
      <c r="CS647">
        <f t="shared" si="473"/>
        <v>0</v>
      </c>
      <c r="CT647">
        <f t="shared" si="474"/>
        <v>0</v>
      </c>
      <c r="CU647">
        <f t="shared" si="475"/>
        <v>0</v>
      </c>
      <c r="CV647">
        <f t="shared" si="476"/>
        <v>0</v>
      </c>
      <c r="CW647">
        <f t="shared" si="477"/>
        <v>0</v>
      </c>
      <c r="CX647">
        <f t="shared" si="478"/>
        <v>0</v>
      </c>
      <c r="CY647">
        <f t="shared" si="479"/>
        <v>0</v>
      </c>
      <c r="CZ647">
        <f t="shared" si="480"/>
        <v>0</v>
      </c>
      <c r="DC647" t="s">
        <v>3</v>
      </c>
      <c r="DD647" t="s">
        <v>3</v>
      </c>
      <c r="DE647" t="s">
        <v>3</v>
      </c>
      <c r="DF647" t="s">
        <v>3</v>
      </c>
      <c r="DG647" t="s">
        <v>3</v>
      </c>
      <c r="DH647" t="s">
        <v>3</v>
      </c>
      <c r="DI647" t="s">
        <v>3</v>
      </c>
      <c r="DJ647" t="s">
        <v>3</v>
      </c>
      <c r="DK647" t="s">
        <v>3</v>
      </c>
      <c r="DL647" t="s">
        <v>3</v>
      </c>
      <c r="DM647" t="s">
        <v>3</v>
      </c>
      <c r="DN647">
        <v>0</v>
      </c>
      <c r="DO647">
        <v>0</v>
      </c>
      <c r="DP647">
        <v>1</v>
      </c>
      <c r="DQ647">
        <v>1</v>
      </c>
      <c r="DU647">
        <v>1010</v>
      </c>
      <c r="DV647" t="s">
        <v>49</v>
      </c>
      <c r="DW647" t="s">
        <v>49</v>
      </c>
      <c r="DX647">
        <v>1</v>
      </c>
      <c r="DZ647" t="s">
        <v>3</v>
      </c>
      <c r="EA647" t="s">
        <v>3</v>
      </c>
      <c r="EB647" t="s">
        <v>3</v>
      </c>
      <c r="EC647" t="s">
        <v>3</v>
      </c>
      <c r="EE647">
        <v>58807898</v>
      </c>
      <c r="EF647">
        <v>30</v>
      </c>
      <c r="EG647" t="s">
        <v>29</v>
      </c>
      <c r="EH647">
        <v>0</v>
      </c>
      <c r="EI647" t="s">
        <v>3</v>
      </c>
      <c r="EJ647">
        <v>1</v>
      </c>
      <c r="EK647">
        <v>22</v>
      </c>
      <c r="EL647" t="s">
        <v>185</v>
      </c>
      <c r="EM647" t="s">
        <v>186</v>
      </c>
      <c r="EO647" t="s">
        <v>3</v>
      </c>
      <c r="EQ647">
        <v>0</v>
      </c>
      <c r="ER647">
        <v>760.09</v>
      </c>
      <c r="ES647">
        <v>760.09</v>
      </c>
      <c r="ET647">
        <v>0</v>
      </c>
      <c r="EU647">
        <v>0</v>
      </c>
      <c r="EV647">
        <v>0</v>
      </c>
      <c r="EW647">
        <v>0</v>
      </c>
      <c r="EX647">
        <v>0</v>
      </c>
      <c r="EZ647">
        <v>5</v>
      </c>
      <c r="FC647">
        <v>1</v>
      </c>
      <c r="FD647">
        <v>18</v>
      </c>
      <c r="FF647">
        <v>8835</v>
      </c>
      <c r="FQ647">
        <v>0</v>
      </c>
      <c r="FR647">
        <v>0</v>
      </c>
      <c r="FS647">
        <v>0</v>
      </c>
      <c r="FX647">
        <v>109</v>
      </c>
      <c r="FY647">
        <v>61</v>
      </c>
      <c r="GA647" t="s">
        <v>362</v>
      </c>
      <c r="GD647">
        <v>1</v>
      </c>
      <c r="GF647">
        <v>-1495913384</v>
      </c>
      <c r="GG647">
        <v>2</v>
      </c>
      <c r="GH647">
        <v>3</v>
      </c>
      <c r="GI647">
        <v>5</v>
      </c>
      <c r="GJ647">
        <v>0</v>
      </c>
      <c r="GK647">
        <v>0</v>
      </c>
      <c r="GL647">
        <f t="shared" si="481"/>
        <v>0</v>
      </c>
      <c r="GM647">
        <f t="shared" si="482"/>
        <v>90116.27</v>
      </c>
      <c r="GN647">
        <f t="shared" si="483"/>
        <v>90116.27</v>
      </c>
      <c r="GO647">
        <f t="shared" si="484"/>
        <v>0</v>
      </c>
      <c r="GP647">
        <f t="shared" si="485"/>
        <v>0</v>
      </c>
      <c r="GR647">
        <v>1</v>
      </c>
      <c r="GS647">
        <v>1</v>
      </c>
      <c r="GT647">
        <v>0</v>
      </c>
      <c r="GU647" t="s">
        <v>3</v>
      </c>
      <c r="GV647">
        <f t="shared" si="486"/>
        <v>0</v>
      </c>
      <c r="GW647">
        <v>1</v>
      </c>
      <c r="GX647">
        <f t="shared" si="487"/>
        <v>0</v>
      </c>
      <c r="HA647">
        <v>0</v>
      </c>
      <c r="HB647">
        <v>0</v>
      </c>
      <c r="HC647">
        <f t="shared" si="488"/>
        <v>0</v>
      </c>
      <c r="HE647" t="s">
        <v>253</v>
      </c>
      <c r="HF647" t="s">
        <v>38</v>
      </c>
      <c r="HM647" t="s">
        <v>3</v>
      </c>
      <c r="HN647" t="s">
        <v>3</v>
      </c>
      <c r="HO647" t="s">
        <v>3</v>
      </c>
      <c r="HP647" t="s">
        <v>3</v>
      </c>
      <c r="HQ647" t="s">
        <v>3</v>
      </c>
      <c r="HS647">
        <v>0</v>
      </c>
      <c r="IK647">
        <v>0</v>
      </c>
    </row>
    <row r="648" spans="1:255" x14ac:dyDescent="0.2">
      <c r="A648" s="2">
        <v>17</v>
      </c>
      <c r="B648" s="2">
        <v>1</v>
      </c>
      <c r="C648" s="2">
        <f>ROW(SmtRes!A520)</f>
        <v>520</v>
      </c>
      <c r="D648" s="2">
        <f>ROW(EtalonRes!A522)</f>
        <v>522</v>
      </c>
      <c r="E648" s="2" t="s">
        <v>363</v>
      </c>
      <c r="F648" s="2" t="s">
        <v>315</v>
      </c>
      <c r="G648" s="2" t="s">
        <v>316</v>
      </c>
      <c r="H648" s="2" t="s">
        <v>299</v>
      </c>
      <c r="I648" s="2">
        <f>ROUND(ROUND(12,4),9)</f>
        <v>12</v>
      </c>
      <c r="J648" s="2">
        <v>0</v>
      </c>
      <c r="K648" s="2">
        <f>ROUND(ROUND(12,4),9)</f>
        <v>12</v>
      </c>
      <c r="L648" s="2"/>
      <c r="M648" s="2"/>
      <c r="N648" s="2"/>
      <c r="O648" s="2">
        <f t="shared" si="455"/>
        <v>580.89</v>
      </c>
      <c r="P648" s="2">
        <f t="shared" si="456"/>
        <v>329.88</v>
      </c>
      <c r="Q648" s="2">
        <f>(ROUND((ROUND(((((ET648*1.25)*1.1))*AV648*I648),2)*BB648),2)+ROUND((ROUND(((AE648-(((EU648*1.25)*1.1)))*AV648*I648),2)*BS648),2))</f>
        <v>15.67</v>
      </c>
      <c r="R648" s="2">
        <f t="shared" si="457"/>
        <v>2.29</v>
      </c>
      <c r="S648" s="2">
        <f t="shared" si="458"/>
        <v>235.34</v>
      </c>
      <c r="T648" s="2">
        <f t="shared" si="459"/>
        <v>0</v>
      </c>
      <c r="U648" s="2">
        <f t="shared" si="460"/>
        <v>18.626618999999998</v>
      </c>
      <c r="V648" s="2">
        <f t="shared" si="461"/>
        <v>0</v>
      </c>
      <c r="W648" s="2">
        <f t="shared" si="462"/>
        <v>0</v>
      </c>
      <c r="X648" s="2">
        <f t="shared" si="463"/>
        <v>259.02</v>
      </c>
      <c r="Y648" s="2">
        <f t="shared" si="464"/>
        <v>144.94999999999999</v>
      </c>
      <c r="Z648" s="2"/>
      <c r="AA648" s="2">
        <v>59209203</v>
      </c>
      <c r="AB648" s="2">
        <f t="shared" si="465"/>
        <v>47.094200000000001</v>
      </c>
      <c r="AC648" s="2">
        <f t="shared" si="466"/>
        <v>27.49</v>
      </c>
      <c r="AD648" s="2">
        <f>ROUND((((((ET648*1.25)*1.1))-(((EU648*1.25)*1.1)))+AE648),6)</f>
        <v>1.2237499999999999</v>
      </c>
      <c r="AE648" s="2">
        <f>ROUND((((EU648*1.25)*1.1)),6)</f>
        <v>0.17874999999999999</v>
      </c>
      <c r="AF648" s="2">
        <f>ROUND((((EV648*1.15)*1.1)),6)</f>
        <v>18.38045</v>
      </c>
      <c r="AG648" s="2">
        <f t="shared" si="468"/>
        <v>0</v>
      </c>
      <c r="AH648" s="2">
        <f>(((EW648*1.15)*1.1))</f>
        <v>1.45475</v>
      </c>
      <c r="AI648" s="2">
        <f>(((EX648*1.25)*1.1))</f>
        <v>0</v>
      </c>
      <c r="AJ648" s="2">
        <f t="shared" si="470"/>
        <v>0</v>
      </c>
      <c r="AK648" s="2">
        <v>42.91</v>
      </c>
      <c r="AL648" s="2">
        <v>27.49</v>
      </c>
      <c r="AM648" s="2">
        <v>0.89</v>
      </c>
      <c r="AN648" s="2">
        <v>0.13</v>
      </c>
      <c r="AO648" s="2">
        <v>14.53</v>
      </c>
      <c r="AP648" s="2">
        <v>0</v>
      </c>
      <c r="AQ648" s="2">
        <v>1.1499999999999999</v>
      </c>
      <c r="AR648" s="2">
        <v>0</v>
      </c>
      <c r="AS648" s="2">
        <v>0</v>
      </c>
      <c r="AT648" s="2">
        <v>109</v>
      </c>
      <c r="AU648" s="2">
        <v>61</v>
      </c>
      <c r="AV648" s="2">
        <v>1.0669999999999999</v>
      </c>
      <c r="AW648" s="2">
        <v>1</v>
      </c>
      <c r="AX648" s="2"/>
      <c r="AY648" s="2"/>
      <c r="AZ648" s="2">
        <v>1</v>
      </c>
      <c r="BA648" s="2">
        <v>1</v>
      </c>
      <c r="BB648" s="2">
        <v>1</v>
      </c>
      <c r="BC648" s="2">
        <v>1</v>
      </c>
      <c r="BD648" s="2" t="s">
        <v>3</v>
      </c>
      <c r="BE648" s="2" t="s">
        <v>3</v>
      </c>
      <c r="BF648" s="2" t="s">
        <v>3</v>
      </c>
      <c r="BG648" s="2" t="s">
        <v>3</v>
      </c>
      <c r="BH648" s="2">
        <v>0</v>
      </c>
      <c r="BI648" s="2">
        <v>1</v>
      </c>
      <c r="BJ648" s="2" t="s">
        <v>317</v>
      </c>
      <c r="BK648" s="2"/>
      <c r="BL648" s="2"/>
      <c r="BM648" s="2">
        <v>22</v>
      </c>
      <c r="BN648" s="2">
        <v>58807811</v>
      </c>
      <c r="BO648" s="2" t="s">
        <v>315</v>
      </c>
      <c r="BP648" s="2">
        <v>1</v>
      </c>
      <c r="BQ648" s="2">
        <v>30</v>
      </c>
      <c r="BR648" s="2">
        <v>0</v>
      </c>
      <c r="BS648" s="2">
        <v>1</v>
      </c>
      <c r="BT648" s="2">
        <v>1</v>
      </c>
      <c r="BU648" s="2">
        <v>1</v>
      </c>
      <c r="BV648" s="2">
        <v>1</v>
      </c>
      <c r="BW648" s="2">
        <v>1</v>
      </c>
      <c r="BX648" s="2">
        <v>1</v>
      </c>
      <c r="BY648" s="2" t="s">
        <v>3</v>
      </c>
      <c r="BZ648" s="2">
        <v>109</v>
      </c>
      <c r="CA648" s="2">
        <v>61</v>
      </c>
      <c r="CB648" s="2" t="s">
        <v>3</v>
      </c>
      <c r="CC648" s="2"/>
      <c r="CD648" s="2"/>
      <c r="CE648" s="2">
        <v>30</v>
      </c>
      <c r="CF648" s="2">
        <v>0</v>
      </c>
      <c r="CG648" s="2">
        <v>0</v>
      </c>
      <c r="CH648" s="2"/>
      <c r="CI648" s="2"/>
      <c r="CJ648" s="2"/>
      <c r="CK648" s="2"/>
      <c r="CL648" s="2"/>
      <c r="CM648" s="2">
        <v>0</v>
      </c>
      <c r="CN648" s="2" t="s">
        <v>865</v>
      </c>
      <c r="CO648" s="2">
        <v>0</v>
      </c>
      <c r="CP648" s="2">
        <f t="shared" si="471"/>
        <v>580.89</v>
      </c>
      <c r="CQ648" s="2">
        <f t="shared" si="472"/>
        <v>27.49</v>
      </c>
      <c r="CR648" s="2">
        <f>(ROUND((ROUND(((((ET648*1.25)*1.1))*AV648*1),2)*BB648),2)+ROUND((ROUND(((AE648-(((EU648*1.25)*1.1)))*AV648*1),2)*BS648),2))</f>
        <v>1.31</v>
      </c>
      <c r="CS648" s="2">
        <f t="shared" si="473"/>
        <v>0.19</v>
      </c>
      <c r="CT648" s="2">
        <f t="shared" si="474"/>
        <v>19.61</v>
      </c>
      <c r="CU648" s="2">
        <f t="shared" si="475"/>
        <v>0</v>
      </c>
      <c r="CV648" s="2">
        <f t="shared" si="476"/>
        <v>1.5522182499999999</v>
      </c>
      <c r="CW648" s="2">
        <f t="shared" si="477"/>
        <v>0</v>
      </c>
      <c r="CX648" s="2">
        <f t="shared" si="478"/>
        <v>0</v>
      </c>
      <c r="CY648" s="2">
        <f t="shared" si="479"/>
        <v>259.01669999999996</v>
      </c>
      <c r="CZ648" s="2">
        <f t="shared" si="480"/>
        <v>144.95429999999999</v>
      </c>
      <c r="DA648" s="2"/>
      <c r="DB648" s="2">
        <v>121</v>
      </c>
      <c r="DC648" s="2" t="s">
        <v>3</v>
      </c>
      <c r="DD648" s="2" t="s">
        <v>3</v>
      </c>
      <c r="DE648" s="2" t="s">
        <v>27</v>
      </c>
      <c r="DF648" s="2" t="s">
        <v>27</v>
      </c>
      <c r="DG648" s="2" t="s">
        <v>28</v>
      </c>
      <c r="DH648" s="2" t="s">
        <v>3</v>
      </c>
      <c r="DI648" s="2" t="s">
        <v>28</v>
      </c>
      <c r="DJ648" s="2" t="s">
        <v>27</v>
      </c>
      <c r="DK648" s="2" t="s">
        <v>3</v>
      </c>
      <c r="DL648" s="2" t="s">
        <v>3</v>
      </c>
      <c r="DM648" s="2" t="s">
        <v>3</v>
      </c>
      <c r="DN648" s="2">
        <v>0</v>
      </c>
      <c r="DO648" s="2">
        <v>0</v>
      </c>
      <c r="DP648" s="2">
        <v>1</v>
      </c>
      <c r="DQ648" s="2">
        <v>1</v>
      </c>
      <c r="DR648" s="2"/>
      <c r="DS648" s="2"/>
      <c r="DT648" s="2"/>
      <c r="DU648" s="2">
        <v>1013</v>
      </c>
      <c r="DV648" s="2" t="s">
        <v>299</v>
      </c>
      <c r="DW648" s="2" t="s">
        <v>299</v>
      </c>
      <c r="DX648" s="2">
        <v>1</v>
      </c>
      <c r="DY648" s="2"/>
      <c r="DZ648" s="2" t="s">
        <v>3</v>
      </c>
      <c r="EA648" s="2" t="s">
        <v>3</v>
      </c>
      <c r="EB648" s="2" t="s">
        <v>3</v>
      </c>
      <c r="EC648" s="2" t="s">
        <v>3</v>
      </c>
      <c r="ED648" s="2"/>
      <c r="EE648" s="2">
        <v>58807898</v>
      </c>
      <c r="EF648" s="2">
        <v>30</v>
      </c>
      <c r="EG648" s="2" t="s">
        <v>29</v>
      </c>
      <c r="EH648" s="2">
        <v>0</v>
      </c>
      <c r="EI648" s="2" t="s">
        <v>3</v>
      </c>
      <c r="EJ648" s="2">
        <v>1</v>
      </c>
      <c r="EK648" s="2">
        <v>22</v>
      </c>
      <c r="EL648" s="2" t="s">
        <v>185</v>
      </c>
      <c r="EM648" s="2" t="s">
        <v>186</v>
      </c>
      <c r="EN648" s="2"/>
      <c r="EO648" s="2" t="s">
        <v>32</v>
      </c>
      <c r="EP648" s="2"/>
      <c r="EQ648" s="2">
        <v>0</v>
      </c>
      <c r="ER648" s="2">
        <v>42.91</v>
      </c>
      <c r="ES648" s="2">
        <v>27.49</v>
      </c>
      <c r="ET648" s="2">
        <v>0.89</v>
      </c>
      <c r="EU648" s="2">
        <v>0.13</v>
      </c>
      <c r="EV648" s="2">
        <v>14.53</v>
      </c>
      <c r="EW648" s="2">
        <v>1.1499999999999999</v>
      </c>
      <c r="EX648" s="2">
        <v>0</v>
      </c>
      <c r="EY648" s="2">
        <v>0</v>
      </c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>
        <v>0</v>
      </c>
      <c r="FR648" s="2">
        <v>0</v>
      </c>
      <c r="FS648" s="2">
        <v>0</v>
      </c>
      <c r="FT648" s="2"/>
      <c r="FU648" s="2"/>
      <c r="FV648" s="2"/>
      <c r="FW648" s="2"/>
      <c r="FX648" s="2">
        <v>109</v>
      </c>
      <c r="FY648" s="2">
        <v>61</v>
      </c>
      <c r="FZ648" s="2"/>
      <c r="GA648" s="2" t="s">
        <v>3</v>
      </c>
      <c r="GB648" s="2"/>
      <c r="GC648" s="2"/>
      <c r="GD648" s="2">
        <v>1</v>
      </c>
      <c r="GE648" s="2"/>
      <c r="GF648" s="2">
        <v>-1131447472</v>
      </c>
      <c r="GG648" s="2">
        <v>2</v>
      </c>
      <c r="GH648" s="2">
        <v>1</v>
      </c>
      <c r="GI648" s="2">
        <v>2</v>
      </c>
      <c r="GJ648" s="2">
        <v>0</v>
      </c>
      <c r="GK648" s="2">
        <v>0</v>
      </c>
      <c r="GL648" s="2">
        <f t="shared" si="481"/>
        <v>0</v>
      </c>
      <c r="GM648" s="2">
        <f t="shared" si="482"/>
        <v>984.86</v>
      </c>
      <c r="GN648" s="2">
        <f t="shared" si="483"/>
        <v>984.86</v>
      </c>
      <c r="GO648" s="2">
        <f t="shared" si="484"/>
        <v>0</v>
      </c>
      <c r="GP648" s="2">
        <f t="shared" si="485"/>
        <v>0</v>
      </c>
      <c r="GQ648" s="2"/>
      <c r="GR648" s="2">
        <v>0</v>
      </c>
      <c r="GS648" s="2">
        <v>3</v>
      </c>
      <c r="GT648" s="2">
        <v>0</v>
      </c>
      <c r="GU648" s="2" t="s">
        <v>3</v>
      </c>
      <c r="GV648" s="2">
        <f t="shared" si="486"/>
        <v>0</v>
      </c>
      <c r="GW648" s="2">
        <v>1</v>
      </c>
      <c r="GX648" s="2">
        <f t="shared" si="487"/>
        <v>0</v>
      </c>
      <c r="GY648" s="2"/>
      <c r="GZ648" s="2"/>
      <c r="HA648" s="2">
        <v>0</v>
      </c>
      <c r="HB648" s="2">
        <v>0</v>
      </c>
      <c r="HC648" s="2">
        <f t="shared" si="488"/>
        <v>0</v>
      </c>
      <c r="HD648" s="2"/>
      <c r="HE648" s="2" t="s">
        <v>3</v>
      </c>
      <c r="HF648" s="2" t="s">
        <v>3</v>
      </c>
      <c r="HG648" s="2"/>
      <c r="HH648" s="2"/>
      <c r="HI648" s="2"/>
      <c r="HJ648" s="2"/>
      <c r="HK648" s="2"/>
      <c r="HL648" s="2"/>
      <c r="HM648" s="2" t="s">
        <v>3</v>
      </c>
      <c r="HN648" s="2" t="s">
        <v>3</v>
      </c>
      <c r="HO648" s="2" t="s">
        <v>3</v>
      </c>
      <c r="HP648" s="2" t="s">
        <v>3</v>
      </c>
      <c r="HQ648" s="2" t="s">
        <v>3</v>
      </c>
      <c r="HR648" s="2"/>
      <c r="HS648" s="2">
        <v>0</v>
      </c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>
        <v>0</v>
      </c>
      <c r="IL648" s="2"/>
      <c r="IM648" s="2"/>
      <c r="IN648" s="2"/>
      <c r="IO648" s="2"/>
      <c r="IP648" s="2"/>
      <c r="IQ648" s="2"/>
      <c r="IR648" s="2"/>
      <c r="IS648" s="2"/>
      <c r="IT648" s="2"/>
      <c r="IU648" s="2"/>
    </row>
    <row r="649" spans="1:255" x14ac:dyDescent="0.2">
      <c r="A649">
        <v>17</v>
      </c>
      <c r="B649">
        <v>1</v>
      </c>
      <c r="C649">
        <f>ROW(SmtRes!A526)</f>
        <v>526</v>
      </c>
      <c r="D649">
        <f>ROW(EtalonRes!A528)</f>
        <v>528</v>
      </c>
      <c r="E649" t="s">
        <v>363</v>
      </c>
      <c r="F649" t="s">
        <v>315</v>
      </c>
      <c r="G649" t="s">
        <v>316</v>
      </c>
      <c r="H649" t="s">
        <v>299</v>
      </c>
      <c r="I649">
        <f>ROUND(ROUND(12,4),9)</f>
        <v>12</v>
      </c>
      <c r="J649">
        <v>0</v>
      </c>
      <c r="K649">
        <f>ROUND(ROUND(12,4),9)</f>
        <v>12</v>
      </c>
      <c r="O649">
        <f t="shared" si="455"/>
        <v>15036.58</v>
      </c>
      <c r="P649">
        <f t="shared" si="456"/>
        <v>1847.33</v>
      </c>
      <c r="Q649">
        <f>(ROUND((ROUND(((((ET649*1.25)*1.1))*AV649*I649),2)*BB649),2)+ROUND((ROUND(((AE649-(((EU649*1.25)*1.1)))*AV649*I649),2)*BS649),2))</f>
        <v>247.9</v>
      </c>
      <c r="R649">
        <f t="shared" si="457"/>
        <v>125.93</v>
      </c>
      <c r="S649">
        <f t="shared" si="458"/>
        <v>12941.35</v>
      </c>
      <c r="T649">
        <f t="shared" si="459"/>
        <v>0</v>
      </c>
      <c r="U649">
        <f t="shared" si="460"/>
        <v>18.626618999999998</v>
      </c>
      <c r="V649">
        <f t="shared" si="461"/>
        <v>0</v>
      </c>
      <c r="W649">
        <f t="shared" si="462"/>
        <v>0</v>
      </c>
      <c r="X649">
        <f t="shared" si="463"/>
        <v>14243.34</v>
      </c>
      <c r="Y649">
        <f t="shared" si="464"/>
        <v>7971.04</v>
      </c>
      <c r="AA649">
        <v>59209200</v>
      </c>
      <c r="AB649">
        <f t="shared" si="465"/>
        <v>47.094200000000001</v>
      </c>
      <c r="AC649">
        <f t="shared" si="466"/>
        <v>27.49</v>
      </c>
      <c r="AD649">
        <f>ROUND((((((ET649*1.25)*1.1))-(((EU649*1.25)*1.1)))+AE649),6)</f>
        <v>1.2237499999999999</v>
      </c>
      <c r="AE649">
        <f>ROUND((((EU649*1.25)*1.1)),6)</f>
        <v>0.17874999999999999</v>
      </c>
      <c r="AF649">
        <f>ROUND((((EV649*1.15)*1.1)),6)</f>
        <v>18.38045</v>
      </c>
      <c r="AG649">
        <f t="shared" si="468"/>
        <v>0</v>
      </c>
      <c r="AH649">
        <f>(((EW649*1.15)*1.1))</f>
        <v>1.45475</v>
      </c>
      <c r="AI649">
        <f>(((EX649*1.25)*1.1))</f>
        <v>0</v>
      </c>
      <c r="AJ649">
        <f t="shared" si="470"/>
        <v>0</v>
      </c>
      <c r="AK649">
        <v>42.91</v>
      </c>
      <c r="AL649">
        <v>27.49</v>
      </c>
      <c r="AM649">
        <v>0.89</v>
      </c>
      <c r="AN649">
        <v>0.13</v>
      </c>
      <c r="AO649">
        <v>14.53</v>
      </c>
      <c r="AP649">
        <v>0</v>
      </c>
      <c r="AQ649">
        <v>1.1499999999999999</v>
      </c>
      <c r="AR649">
        <v>0</v>
      </c>
      <c r="AS649">
        <v>0</v>
      </c>
      <c r="AT649">
        <v>109</v>
      </c>
      <c r="AU649">
        <v>61</v>
      </c>
      <c r="AV649">
        <v>1.0669999999999999</v>
      </c>
      <c r="AW649">
        <v>1</v>
      </c>
      <c r="AZ649">
        <v>1</v>
      </c>
      <c r="BA649">
        <v>54.99</v>
      </c>
      <c r="BB649">
        <v>15.82</v>
      </c>
      <c r="BC649">
        <v>5.6</v>
      </c>
      <c r="BD649" t="s">
        <v>3</v>
      </c>
      <c r="BE649" t="s">
        <v>3</v>
      </c>
      <c r="BF649" t="s">
        <v>3</v>
      </c>
      <c r="BG649" t="s">
        <v>3</v>
      </c>
      <c r="BH649">
        <v>0</v>
      </c>
      <c r="BI649">
        <v>1</v>
      </c>
      <c r="BJ649" t="s">
        <v>317</v>
      </c>
      <c r="BM649">
        <v>22</v>
      </c>
      <c r="BN649">
        <v>58807811</v>
      </c>
      <c r="BO649" t="s">
        <v>315</v>
      </c>
      <c r="BP649">
        <v>1</v>
      </c>
      <c r="BQ649">
        <v>30</v>
      </c>
      <c r="BR649">
        <v>0</v>
      </c>
      <c r="BS649">
        <v>54.99</v>
      </c>
      <c r="BT649">
        <v>1</v>
      </c>
      <c r="BU649">
        <v>1</v>
      </c>
      <c r="BV649">
        <v>1</v>
      </c>
      <c r="BW649">
        <v>1</v>
      </c>
      <c r="BX649">
        <v>1</v>
      </c>
      <c r="BY649" t="s">
        <v>3</v>
      </c>
      <c r="BZ649">
        <v>109</v>
      </c>
      <c r="CA649">
        <v>61</v>
      </c>
      <c r="CB649" t="s">
        <v>3</v>
      </c>
      <c r="CE649">
        <v>30</v>
      </c>
      <c r="CF649">
        <v>0</v>
      </c>
      <c r="CG649">
        <v>0</v>
      </c>
      <c r="CM649">
        <v>0</v>
      </c>
      <c r="CN649" t="s">
        <v>865</v>
      </c>
      <c r="CO649">
        <v>0</v>
      </c>
      <c r="CP649">
        <f t="shared" si="471"/>
        <v>15036.58</v>
      </c>
      <c r="CQ649">
        <f t="shared" si="472"/>
        <v>153.94</v>
      </c>
      <c r="CR649">
        <f>(ROUND((ROUND(((((ET649*1.25)*1.1))*AV649*1),2)*BB649),2)+ROUND((ROUND(((AE649-(((EU649*1.25)*1.1)))*AV649*1),2)*BS649),2))</f>
        <v>20.72</v>
      </c>
      <c r="CS649">
        <f t="shared" si="473"/>
        <v>10.45</v>
      </c>
      <c r="CT649">
        <f t="shared" si="474"/>
        <v>1078.3499999999999</v>
      </c>
      <c r="CU649">
        <f t="shared" si="475"/>
        <v>0</v>
      </c>
      <c r="CV649">
        <f t="shared" si="476"/>
        <v>1.5522182499999999</v>
      </c>
      <c r="CW649">
        <f t="shared" si="477"/>
        <v>0</v>
      </c>
      <c r="CX649">
        <f t="shared" si="478"/>
        <v>0</v>
      </c>
      <c r="CY649">
        <f t="shared" si="479"/>
        <v>14243.3352</v>
      </c>
      <c r="CZ649">
        <f t="shared" si="480"/>
        <v>7971.0408000000007</v>
      </c>
      <c r="DB649">
        <v>123</v>
      </c>
      <c r="DC649" t="s">
        <v>3</v>
      </c>
      <c r="DD649" t="s">
        <v>3</v>
      </c>
      <c r="DE649" t="s">
        <v>27</v>
      </c>
      <c r="DF649" t="s">
        <v>27</v>
      </c>
      <c r="DG649" t="s">
        <v>28</v>
      </c>
      <c r="DH649" t="s">
        <v>3</v>
      </c>
      <c r="DI649" t="s">
        <v>28</v>
      </c>
      <c r="DJ649" t="s">
        <v>27</v>
      </c>
      <c r="DK649" t="s">
        <v>3</v>
      </c>
      <c r="DL649" t="s">
        <v>3</v>
      </c>
      <c r="DM649" t="s">
        <v>3</v>
      </c>
      <c r="DN649">
        <v>0</v>
      </c>
      <c r="DO649">
        <v>0</v>
      </c>
      <c r="DP649">
        <v>1</v>
      </c>
      <c r="DQ649">
        <v>1</v>
      </c>
      <c r="DU649">
        <v>1013</v>
      </c>
      <c r="DV649" t="s">
        <v>299</v>
      </c>
      <c r="DW649" t="s">
        <v>299</v>
      </c>
      <c r="DX649">
        <v>1</v>
      </c>
      <c r="DZ649" t="s">
        <v>3</v>
      </c>
      <c r="EA649" t="s">
        <v>3</v>
      </c>
      <c r="EB649" t="s">
        <v>3</v>
      </c>
      <c r="EC649" t="s">
        <v>3</v>
      </c>
      <c r="EE649">
        <v>58807898</v>
      </c>
      <c r="EF649">
        <v>30</v>
      </c>
      <c r="EG649" t="s">
        <v>29</v>
      </c>
      <c r="EH649">
        <v>0</v>
      </c>
      <c r="EI649" t="s">
        <v>3</v>
      </c>
      <c r="EJ649">
        <v>1</v>
      </c>
      <c r="EK649">
        <v>22</v>
      </c>
      <c r="EL649" t="s">
        <v>185</v>
      </c>
      <c r="EM649" t="s">
        <v>186</v>
      </c>
      <c r="EO649" t="s">
        <v>32</v>
      </c>
      <c r="EQ649">
        <v>0</v>
      </c>
      <c r="ER649">
        <v>42.91</v>
      </c>
      <c r="ES649">
        <v>27.49</v>
      </c>
      <c r="ET649">
        <v>0.89</v>
      </c>
      <c r="EU649">
        <v>0.13</v>
      </c>
      <c r="EV649">
        <v>14.53</v>
      </c>
      <c r="EW649">
        <v>1.1499999999999999</v>
      </c>
      <c r="EX649">
        <v>0</v>
      </c>
      <c r="EY649">
        <v>0</v>
      </c>
      <c r="FQ649">
        <v>0</v>
      </c>
      <c r="FR649">
        <v>0</v>
      </c>
      <c r="FS649">
        <v>0</v>
      </c>
      <c r="FX649">
        <v>109</v>
      </c>
      <c r="FY649">
        <v>61</v>
      </c>
      <c r="GA649" t="s">
        <v>3</v>
      </c>
      <c r="GD649">
        <v>1</v>
      </c>
      <c r="GF649">
        <v>-1131447472</v>
      </c>
      <c r="GG649">
        <v>2</v>
      </c>
      <c r="GH649">
        <v>1</v>
      </c>
      <c r="GI649">
        <v>2</v>
      </c>
      <c r="GJ649">
        <v>0</v>
      </c>
      <c r="GK649">
        <v>0</v>
      </c>
      <c r="GL649">
        <f t="shared" si="481"/>
        <v>0</v>
      </c>
      <c r="GM649">
        <f t="shared" si="482"/>
        <v>37250.959999999999</v>
      </c>
      <c r="GN649">
        <f t="shared" si="483"/>
        <v>37250.959999999999</v>
      </c>
      <c r="GO649">
        <f t="shared" si="484"/>
        <v>0</v>
      </c>
      <c r="GP649">
        <f t="shared" si="485"/>
        <v>0</v>
      </c>
      <c r="GR649">
        <v>0</v>
      </c>
      <c r="GS649">
        <v>3</v>
      </c>
      <c r="GT649">
        <v>0</v>
      </c>
      <c r="GU649" t="s">
        <v>3</v>
      </c>
      <c r="GV649">
        <f t="shared" si="486"/>
        <v>0</v>
      </c>
      <c r="GW649">
        <v>1</v>
      </c>
      <c r="GX649">
        <f t="shared" si="487"/>
        <v>0</v>
      </c>
      <c r="HA649">
        <v>0</v>
      </c>
      <c r="HB649">
        <v>0</v>
      </c>
      <c r="HC649">
        <f t="shared" si="488"/>
        <v>0</v>
      </c>
      <c r="HE649" t="s">
        <v>3</v>
      </c>
      <c r="HF649" t="s">
        <v>3</v>
      </c>
      <c r="HM649" t="s">
        <v>3</v>
      </c>
      <c r="HN649" t="s">
        <v>3</v>
      </c>
      <c r="HO649" t="s">
        <v>3</v>
      </c>
      <c r="HP649" t="s">
        <v>3</v>
      </c>
      <c r="HQ649" t="s">
        <v>3</v>
      </c>
      <c r="HS649">
        <v>0</v>
      </c>
      <c r="IK649">
        <v>0</v>
      </c>
    </row>
    <row r="650" spans="1:255" x14ac:dyDescent="0.2">
      <c r="A650" s="2">
        <v>18</v>
      </c>
      <c r="B650" s="2">
        <v>1</v>
      </c>
      <c r="C650" s="2">
        <v>520</v>
      </c>
      <c r="D650" s="2"/>
      <c r="E650" s="2" t="s">
        <v>364</v>
      </c>
      <c r="F650" s="2" t="s">
        <v>365</v>
      </c>
      <c r="G650" s="2" t="s">
        <v>366</v>
      </c>
      <c r="H650" s="2" t="s">
        <v>49</v>
      </c>
      <c r="I650" s="2">
        <f>I648*J650</f>
        <v>12</v>
      </c>
      <c r="J650" s="2">
        <v>1</v>
      </c>
      <c r="K650" s="2">
        <v>1</v>
      </c>
      <c r="L650" s="2"/>
      <c r="M650" s="2"/>
      <c r="N650" s="2"/>
      <c r="O650" s="2">
        <f t="shared" si="455"/>
        <v>10733.76</v>
      </c>
      <c r="P650" s="2">
        <f t="shared" si="456"/>
        <v>10733.76</v>
      </c>
      <c r="Q650" s="2">
        <f>(ROUND((ROUND(((ET650)*AV650*I650),2)*BB650),2)+ROUND((ROUND(((AE650-(EU650))*AV650*I650),2)*BS650),2))</f>
        <v>0</v>
      </c>
      <c r="R650" s="2">
        <f t="shared" si="457"/>
        <v>0</v>
      </c>
      <c r="S650" s="2">
        <f t="shared" si="458"/>
        <v>0</v>
      </c>
      <c r="T650" s="2">
        <f t="shared" si="459"/>
        <v>0</v>
      </c>
      <c r="U650" s="2">
        <f t="shared" si="460"/>
        <v>0</v>
      </c>
      <c r="V650" s="2">
        <f t="shared" si="461"/>
        <v>0</v>
      </c>
      <c r="W650" s="2">
        <f t="shared" si="462"/>
        <v>0</v>
      </c>
      <c r="X650" s="2">
        <f t="shared" si="463"/>
        <v>0</v>
      </c>
      <c r="Y650" s="2">
        <f t="shared" si="464"/>
        <v>0</v>
      </c>
      <c r="Z650" s="2"/>
      <c r="AA650" s="2">
        <v>59209203</v>
      </c>
      <c r="AB650" s="2">
        <f t="shared" si="465"/>
        <v>894.48</v>
      </c>
      <c r="AC650" s="2">
        <f t="shared" si="466"/>
        <v>894.48</v>
      </c>
      <c r="AD650" s="2">
        <f>ROUND((((ET650)-(EU650))+AE650),6)</f>
        <v>0</v>
      </c>
      <c r="AE650" s="2">
        <f>ROUND((EU650),6)</f>
        <v>0</v>
      </c>
      <c r="AF650" s="2">
        <f>ROUND((EV650),6)</f>
        <v>0</v>
      </c>
      <c r="AG650" s="2">
        <f t="shared" si="468"/>
        <v>0</v>
      </c>
      <c r="AH650" s="2">
        <f>(EW650)</f>
        <v>0</v>
      </c>
      <c r="AI650" s="2">
        <f>(EX650)</f>
        <v>0</v>
      </c>
      <c r="AJ650" s="2">
        <f t="shared" si="470"/>
        <v>0</v>
      </c>
      <c r="AK650" s="2">
        <v>894.48</v>
      </c>
      <c r="AL650" s="2">
        <v>894.48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109</v>
      </c>
      <c r="AU650" s="2">
        <v>61</v>
      </c>
      <c r="AV650" s="2">
        <v>1</v>
      </c>
      <c r="AW650" s="2">
        <v>1</v>
      </c>
      <c r="AX650" s="2"/>
      <c r="AY650" s="2"/>
      <c r="AZ650" s="2">
        <v>1</v>
      </c>
      <c r="BA650" s="2">
        <v>1</v>
      </c>
      <c r="BB650" s="2">
        <v>1</v>
      </c>
      <c r="BC650" s="2">
        <v>1</v>
      </c>
      <c r="BD650" s="2" t="s">
        <v>3</v>
      </c>
      <c r="BE650" s="2" t="s">
        <v>3</v>
      </c>
      <c r="BF650" s="2" t="s">
        <v>3</v>
      </c>
      <c r="BG650" s="2" t="s">
        <v>3</v>
      </c>
      <c r="BH650" s="2">
        <v>3</v>
      </c>
      <c r="BI650" s="2">
        <v>1</v>
      </c>
      <c r="BJ650" s="2" t="s">
        <v>3</v>
      </c>
      <c r="BK650" s="2"/>
      <c r="BL650" s="2"/>
      <c r="BM650" s="2">
        <v>22</v>
      </c>
      <c r="BN650" s="2">
        <v>0</v>
      </c>
      <c r="BO650" s="2" t="s">
        <v>3</v>
      </c>
      <c r="BP650" s="2">
        <v>0</v>
      </c>
      <c r="BQ650" s="2">
        <v>30</v>
      </c>
      <c r="BR650" s="2">
        <v>0</v>
      </c>
      <c r="BS650" s="2">
        <v>1</v>
      </c>
      <c r="BT650" s="2">
        <v>1</v>
      </c>
      <c r="BU650" s="2">
        <v>1</v>
      </c>
      <c r="BV650" s="2">
        <v>1</v>
      </c>
      <c r="BW650" s="2">
        <v>1</v>
      </c>
      <c r="BX650" s="2">
        <v>1</v>
      </c>
      <c r="BY650" s="2" t="s">
        <v>3</v>
      </c>
      <c r="BZ650" s="2">
        <v>109</v>
      </c>
      <c r="CA650" s="2">
        <v>61</v>
      </c>
      <c r="CB650" s="2" t="s">
        <v>3</v>
      </c>
      <c r="CC650" s="2"/>
      <c r="CD650" s="2"/>
      <c r="CE650" s="2">
        <v>30</v>
      </c>
      <c r="CF650" s="2">
        <v>0</v>
      </c>
      <c r="CG650" s="2">
        <v>0</v>
      </c>
      <c r="CH650" s="2"/>
      <c r="CI650" s="2"/>
      <c r="CJ650" s="2"/>
      <c r="CK650" s="2"/>
      <c r="CL650" s="2"/>
      <c r="CM650" s="2">
        <v>0</v>
      </c>
      <c r="CN650" s="2" t="s">
        <v>3</v>
      </c>
      <c r="CO650" s="2">
        <v>0</v>
      </c>
      <c r="CP650" s="2">
        <f t="shared" si="471"/>
        <v>10733.76</v>
      </c>
      <c r="CQ650" s="2">
        <f t="shared" si="472"/>
        <v>894.48</v>
      </c>
      <c r="CR650" s="2">
        <f>(ROUND((ROUND(((ET650)*AV650*1),2)*BB650),2)+ROUND((ROUND(((AE650-(EU650))*AV650*1),2)*BS650),2))</f>
        <v>0</v>
      </c>
      <c r="CS650" s="2">
        <f t="shared" si="473"/>
        <v>0</v>
      </c>
      <c r="CT650" s="2">
        <f t="shared" si="474"/>
        <v>0</v>
      </c>
      <c r="CU650" s="2">
        <f t="shared" si="475"/>
        <v>0</v>
      </c>
      <c r="CV650" s="2">
        <f t="shared" si="476"/>
        <v>0</v>
      </c>
      <c r="CW650" s="2">
        <f t="shared" si="477"/>
        <v>0</v>
      </c>
      <c r="CX650" s="2">
        <f t="shared" si="478"/>
        <v>0</v>
      </c>
      <c r="CY650" s="2">
        <f t="shared" si="479"/>
        <v>0</v>
      </c>
      <c r="CZ650" s="2">
        <f t="shared" si="480"/>
        <v>0</v>
      </c>
      <c r="DA650" s="2"/>
      <c r="DB650" s="2"/>
      <c r="DC650" s="2" t="s">
        <v>3</v>
      </c>
      <c r="DD650" s="2" t="s">
        <v>3</v>
      </c>
      <c r="DE650" s="2" t="s">
        <v>3</v>
      </c>
      <c r="DF650" s="2" t="s">
        <v>3</v>
      </c>
      <c r="DG650" s="2" t="s">
        <v>3</v>
      </c>
      <c r="DH650" s="2" t="s">
        <v>3</v>
      </c>
      <c r="DI650" s="2" t="s">
        <v>3</v>
      </c>
      <c r="DJ650" s="2" t="s">
        <v>3</v>
      </c>
      <c r="DK650" s="2" t="s">
        <v>3</v>
      </c>
      <c r="DL650" s="2" t="s">
        <v>3</v>
      </c>
      <c r="DM650" s="2" t="s">
        <v>3</v>
      </c>
      <c r="DN650" s="2">
        <v>0</v>
      </c>
      <c r="DO650" s="2">
        <v>0</v>
      </c>
      <c r="DP650" s="2">
        <v>1</v>
      </c>
      <c r="DQ650" s="2">
        <v>1</v>
      </c>
      <c r="DR650" s="2"/>
      <c r="DS650" s="2"/>
      <c r="DT650" s="2"/>
      <c r="DU650" s="2">
        <v>1010</v>
      </c>
      <c r="DV650" s="2" t="s">
        <v>49</v>
      </c>
      <c r="DW650" s="2" t="s">
        <v>49</v>
      </c>
      <c r="DX650" s="2">
        <v>1</v>
      </c>
      <c r="DY650" s="2"/>
      <c r="DZ650" s="2" t="s">
        <v>3</v>
      </c>
      <c r="EA650" s="2" t="s">
        <v>3</v>
      </c>
      <c r="EB650" s="2" t="s">
        <v>3</v>
      </c>
      <c r="EC650" s="2" t="s">
        <v>3</v>
      </c>
      <c r="ED650" s="2"/>
      <c r="EE650" s="2">
        <v>58807898</v>
      </c>
      <c r="EF650" s="2">
        <v>30</v>
      </c>
      <c r="EG650" s="2" t="s">
        <v>29</v>
      </c>
      <c r="EH650" s="2">
        <v>0</v>
      </c>
      <c r="EI650" s="2" t="s">
        <v>3</v>
      </c>
      <c r="EJ650" s="2">
        <v>1</v>
      </c>
      <c r="EK650" s="2">
        <v>22</v>
      </c>
      <c r="EL650" s="2" t="s">
        <v>185</v>
      </c>
      <c r="EM650" s="2" t="s">
        <v>186</v>
      </c>
      <c r="EN650" s="2"/>
      <c r="EO650" s="2" t="s">
        <v>3</v>
      </c>
      <c r="EP650" s="2"/>
      <c r="EQ650" s="2">
        <v>0</v>
      </c>
      <c r="ER650" s="2">
        <v>0</v>
      </c>
      <c r="ES650" s="2">
        <v>894.48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>
        <v>0</v>
      </c>
      <c r="FR650" s="2">
        <v>0</v>
      </c>
      <c r="FS650" s="2">
        <v>0</v>
      </c>
      <c r="FT650" s="2"/>
      <c r="FU650" s="2"/>
      <c r="FV650" s="2"/>
      <c r="FW650" s="2"/>
      <c r="FX650" s="2">
        <v>109</v>
      </c>
      <c r="FY650" s="2">
        <v>61</v>
      </c>
      <c r="FZ650" s="2"/>
      <c r="GA650" s="2" t="s">
        <v>367</v>
      </c>
      <c r="GB650" s="2"/>
      <c r="GC650" s="2"/>
      <c r="GD650" s="2">
        <v>1</v>
      </c>
      <c r="GE650" s="2"/>
      <c r="GF650" s="2">
        <v>1695703181</v>
      </c>
      <c r="GG650" s="2">
        <v>2</v>
      </c>
      <c r="GH650" s="2">
        <v>4</v>
      </c>
      <c r="GI650" s="2">
        <v>-2</v>
      </c>
      <c r="GJ650" s="2">
        <v>0</v>
      </c>
      <c r="GK650" s="2">
        <v>0</v>
      </c>
      <c r="GL650" s="2">
        <f t="shared" si="481"/>
        <v>0</v>
      </c>
      <c r="GM650" s="2">
        <f t="shared" si="482"/>
        <v>10733.76</v>
      </c>
      <c r="GN650" s="2">
        <f t="shared" si="483"/>
        <v>10733.76</v>
      </c>
      <c r="GO650" s="2">
        <f t="shared" si="484"/>
        <v>0</v>
      </c>
      <c r="GP650" s="2">
        <f t="shared" si="485"/>
        <v>0</v>
      </c>
      <c r="GQ650" s="2"/>
      <c r="GR650" s="2">
        <v>0</v>
      </c>
      <c r="GS650" s="2">
        <v>2</v>
      </c>
      <c r="GT650" s="2">
        <v>0</v>
      </c>
      <c r="GU650" s="2" t="s">
        <v>3</v>
      </c>
      <c r="GV650" s="2">
        <f t="shared" si="486"/>
        <v>0</v>
      </c>
      <c r="GW650" s="2">
        <v>1</v>
      </c>
      <c r="GX650" s="2">
        <f t="shared" si="487"/>
        <v>0</v>
      </c>
      <c r="GY650" s="2"/>
      <c r="GZ650" s="2"/>
      <c r="HA650" s="2">
        <v>0</v>
      </c>
      <c r="HB650" s="2">
        <v>0</v>
      </c>
      <c r="HC650" s="2">
        <f t="shared" si="488"/>
        <v>0</v>
      </c>
      <c r="HD650" s="2"/>
      <c r="HE650" s="2" t="s">
        <v>253</v>
      </c>
      <c r="HF650" s="2" t="s">
        <v>38</v>
      </c>
      <c r="HG650" s="2"/>
      <c r="HH650" s="2"/>
      <c r="HI650" s="2"/>
      <c r="HJ650" s="2"/>
      <c r="HK650" s="2"/>
      <c r="HL650" s="2"/>
      <c r="HM650" s="2" t="s">
        <v>3</v>
      </c>
      <c r="HN650" s="2" t="s">
        <v>3</v>
      </c>
      <c r="HO650" s="2" t="s">
        <v>3</v>
      </c>
      <c r="HP650" s="2" t="s">
        <v>3</v>
      </c>
      <c r="HQ650" s="2" t="s">
        <v>3</v>
      </c>
      <c r="HR650" s="2"/>
      <c r="HS650" s="2">
        <v>0</v>
      </c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>
        <v>0</v>
      </c>
      <c r="IL650" s="2"/>
      <c r="IM650" s="2"/>
      <c r="IN650" s="2"/>
      <c r="IO650" s="2"/>
      <c r="IP650" s="2"/>
      <c r="IQ650" s="2"/>
      <c r="IR650" s="2"/>
      <c r="IS650" s="2"/>
      <c r="IT650" s="2"/>
      <c r="IU650" s="2"/>
    </row>
    <row r="651" spans="1:255" x14ac:dyDescent="0.2">
      <c r="A651">
        <v>18</v>
      </c>
      <c r="B651">
        <v>1</v>
      </c>
      <c r="C651">
        <v>526</v>
      </c>
      <c r="E651" t="s">
        <v>364</v>
      </c>
      <c r="F651" t="s">
        <v>365</v>
      </c>
      <c r="G651" t="s">
        <v>366</v>
      </c>
      <c r="H651" t="s">
        <v>49</v>
      </c>
      <c r="I651">
        <f>I649*J651</f>
        <v>12</v>
      </c>
      <c r="J651">
        <v>1</v>
      </c>
      <c r="K651">
        <v>1</v>
      </c>
      <c r="O651">
        <f t="shared" si="455"/>
        <v>106049.55</v>
      </c>
      <c r="P651">
        <f t="shared" si="456"/>
        <v>106049.55</v>
      </c>
      <c r="Q651">
        <f>(ROUND((ROUND(((ET651)*AV651*I651),2)*BB651),2)+ROUND((ROUND(((AE651-(EU651))*AV651*I651),2)*BS651),2))</f>
        <v>0</v>
      </c>
      <c r="R651">
        <f t="shared" si="457"/>
        <v>0</v>
      </c>
      <c r="S651">
        <f t="shared" si="458"/>
        <v>0</v>
      </c>
      <c r="T651">
        <f t="shared" si="459"/>
        <v>0</v>
      </c>
      <c r="U651">
        <f t="shared" si="460"/>
        <v>0</v>
      </c>
      <c r="V651">
        <f t="shared" si="461"/>
        <v>0</v>
      </c>
      <c r="W651">
        <f t="shared" si="462"/>
        <v>0</v>
      </c>
      <c r="X651">
        <f t="shared" si="463"/>
        <v>0</v>
      </c>
      <c r="Y651">
        <f t="shared" si="464"/>
        <v>0</v>
      </c>
      <c r="AA651">
        <v>59209200</v>
      </c>
      <c r="AB651">
        <f t="shared" si="465"/>
        <v>894.48</v>
      </c>
      <c r="AC651">
        <f t="shared" si="466"/>
        <v>894.48</v>
      </c>
      <c r="AD651">
        <f>ROUND((((ET651)-(EU651))+AE651),6)</f>
        <v>0</v>
      </c>
      <c r="AE651">
        <f>ROUND((EU651),6)</f>
        <v>0</v>
      </c>
      <c r="AF651">
        <f>ROUND((EV651),6)</f>
        <v>0</v>
      </c>
      <c r="AG651">
        <f t="shared" si="468"/>
        <v>0</v>
      </c>
      <c r="AH651">
        <f>(EW651)</f>
        <v>0</v>
      </c>
      <c r="AI651">
        <f>(EX651)</f>
        <v>0</v>
      </c>
      <c r="AJ651">
        <f t="shared" si="470"/>
        <v>0</v>
      </c>
      <c r="AK651">
        <v>894.48</v>
      </c>
      <c r="AL651">
        <v>894.48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109</v>
      </c>
      <c r="AU651">
        <v>61</v>
      </c>
      <c r="AV651">
        <v>1</v>
      </c>
      <c r="AW651">
        <v>1</v>
      </c>
      <c r="AZ651">
        <v>1</v>
      </c>
      <c r="BA651">
        <v>1</v>
      </c>
      <c r="BB651">
        <v>1</v>
      </c>
      <c r="BC651">
        <v>9.8800000000000008</v>
      </c>
      <c r="BD651" t="s">
        <v>3</v>
      </c>
      <c r="BE651" t="s">
        <v>3</v>
      </c>
      <c r="BF651" t="s">
        <v>3</v>
      </c>
      <c r="BG651" t="s">
        <v>3</v>
      </c>
      <c r="BH651">
        <v>3</v>
      </c>
      <c r="BI651">
        <v>1</v>
      </c>
      <c r="BJ651" t="s">
        <v>3</v>
      </c>
      <c r="BM651">
        <v>22</v>
      </c>
      <c r="BN651">
        <v>0</v>
      </c>
      <c r="BO651" t="s">
        <v>3</v>
      </c>
      <c r="BP651">
        <v>0</v>
      </c>
      <c r="BQ651">
        <v>30</v>
      </c>
      <c r="BR651">
        <v>0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 t="s">
        <v>3</v>
      </c>
      <c r="BZ651">
        <v>109</v>
      </c>
      <c r="CA651">
        <v>61</v>
      </c>
      <c r="CB651" t="s">
        <v>3</v>
      </c>
      <c r="CE651">
        <v>30</v>
      </c>
      <c r="CF651">
        <v>0</v>
      </c>
      <c r="CG651">
        <v>0</v>
      </c>
      <c r="CM651">
        <v>0</v>
      </c>
      <c r="CN651" t="s">
        <v>3</v>
      </c>
      <c r="CO651">
        <v>0</v>
      </c>
      <c r="CP651">
        <f t="shared" si="471"/>
        <v>106049.55</v>
      </c>
      <c r="CQ651">
        <f t="shared" si="472"/>
        <v>8837.4599999999991</v>
      </c>
      <c r="CR651">
        <f>(ROUND((ROUND(((ET651)*AV651*1),2)*BB651),2)+ROUND((ROUND(((AE651-(EU651))*AV651*1),2)*BS651),2))</f>
        <v>0</v>
      </c>
      <c r="CS651">
        <f t="shared" si="473"/>
        <v>0</v>
      </c>
      <c r="CT651">
        <f t="shared" si="474"/>
        <v>0</v>
      </c>
      <c r="CU651">
        <f t="shared" si="475"/>
        <v>0</v>
      </c>
      <c r="CV651">
        <f t="shared" si="476"/>
        <v>0</v>
      </c>
      <c r="CW651">
        <f t="shared" si="477"/>
        <v>0</v>
      </c>
      <c r="CX651">
        <f t="shared" si="478"/>
        <v>0</v>
      </c>
      <c r="CY651">
        <f t="shared" si="479"/>
        <v>0</v>
      </c>
      <c r="CZ651">
        <f t="shared" si="480"/>
        <v>0</v>
      </c>
      <c r="DC651" t="s">
        <v>3</v>
      </c>
      <c r="DD651" t="s">
        <v>3</v>
      </c>
      <c r="DE651" t="s">
        <v>3</v>
      </c>
      <c r="DF651" t="s">
        <v>3</v>
      </c>
      <c r="DG651" t="s">
        <v>3</v>
      </c>
      <c r="DH651" t="s">
        <v>3</v>
      </c>
      <c r="DI651" t="s">
        <v>3</v>
      </c>
      <c r="DJ651" t="s">
        <v>3</v>
      </c>
      <c r="DK651" t="s">
        <v>3</v>
      </c>
      <c r="DL651" t="s">
        <v>3</v>
      </c>
      <c r="DM651" t="s">
        <v>3</v>
      </c>
      <c r="DN651">
        <v>0</v>
      </c>
      <c r="DO651">
        <v>0</v>
      </c>
      <c r="DP651">
        <v>1</v>
      </c>
      <c r="DQ651">
        <v>1</v>
      </c>
      <c r="DU651">
        <v>1010</v>
      </c>
      <c r="DV651" t="s">
        <v>49</v>
      </c>
      <c r="DW651" t="s">
        <v>49</v>
      </c>
      <c r="DX651">
        <v>1</v>
      </c>
      <c r="DZ651" t="s">
        <v>3</v>
      </c>
      <c r="EA651" t="s">
        <v>3</v>
      </c>
      <c r="EB651" t="s">
        <v>3</v>
      </c>
      <c r="EC651" t="s">
        <v>3</v>
      </c>
      <c r="EE651">
        <v>58807898</v>
      </c>
      <c r="EF651">
        <v>30</v>
      </c>
      <c r="EG651" t="s">
        <v>29</v>
      </c>
      <c r="EH651">
        <v>0</v>
      </c>
      <c r="EI651" t="s">
        <v>3</v>
      </c>
      <c r="EJ651">
        <v>1</v>
      </c>
      <c r="EK651">
        <v>22</v>
      </c>
      <c r="EL651" t="s">
        <v>185</v>
      </c>
      <c r="EM651" t="s">
        <v>186</v>
      </c>
      <c r="EO651" t="s">
        <v>3</v>
      </c>
      <c r="EQ651">
        <v>0</v>
      </c>
      <c r="ER651">
        <v>894.48</v>
      </c>
      <c r="ES651">
        <v>894.48</v>
      </c>
      <c r="ET651">
        <v>0</v>
      </c>
      <c r="EU651">
        <v>0</v>
      </c>
      <c r="EV651">
        <v>0</v>
      </c>
      <c r="EW651">
        <v>0</v>
      </c>
      <c r="EX651">
        <v>0</v>
      </c>
      <c r="EZ651">
        <v>5</v>
      </c>
      <c r="FC651">
        <v>1</v>
      </c>
      <c r="FD651">
        <v>18</v>
      </c>
      <c r="FF651">
        <v>10397</v>
      </c>
      <c r="FQ651">
        <v>0</v>
      </c>
      <c r="FR651">
        <v>0</v>
      </c>
      <c r="FS651">
        <v>0</v>
      </c>
      <c r="FX651">
        <v>109</v>
      </c>
      <c r="FY651">
        <v>61</v>
      </c>
      <c r="GA651" t="s">
        <v>367</v>
      </c>
      <c r="GD651">
        <v>1</v>
      </c>
      <c r="GF651">
        <v>1695703181</v>
      </c>
      <c r="GG651">
        <v>2</v>
      </c>
      <c r="GH651">
        <v>3</v>
      </c>
      <c r="GI651">
        <v>5</v>
      </c>
      <c r="GJ651">
        <v>0</v>
      </c>
      <c r="GK651">
        <v>0</v>
      </c>
      <c r="GL651">
        <f t="shared" si="481"/>
        <v>0</v>
      </c>
      <c r="GM651">
        <f t="shared" si="482"/>
        <v>106049.55</v>
      </c>
      <c r="GN651">
        <f t="shared" si="483"/>
        <v>106049.55</v>
      </c>
      <c r="GO651">
        <f t="shared" si="484"/>
        <v>0</v>
      </c>
      <c r="GP651">
        <f t="shared" si="485"/>
        <v>0</v>
      </c>
      <c r="GR651">
        <v>1</v>
      </c>
      <c r="GS651">
        <v>1</v>
      </c>
      <c r="GT651">
        <v>0</v>
      </c>
      <c r="GU651" t="s">
        <v>3</v>
      </c>
      <c r="GV651">
        <f t="shared" si="486"/>
        <v>0</v>
      </c>
      <c r="GW651">
        <v>1</v>
      </c>
      <c r="GX651">
        <f t="shared" si="487"/>
        <v>0</v>
      </c>
      <c r="HA651">
        <v>0</v>
      </c>
      <c r="HB651">
        <v>0</v>
      </c>
      <c r="HC651">
        <f t="shared" si="488"/>
        <v>0</v>
      </c>
      <c r="HE651" t="s">
        <v>253</v>
      </c>
      <c r="HF651" t="s">
        <v>38</v>
      </c>
      <c r="HM651" t="s">
        <v>3</v>
      </c>
      <c r="HN651" t="s">
        <v>3</v>
      </c>
      <c r="HO651" t="s">
        <v>3</v>
      </c>
      <c r="HP651" t="s">
        <v>3</v>
      </c>
      <c r="HQ651" t="s">
        <v>3</v>
      </c>
      <c r="HS651">
        <v>0</v>
      </c>
      <c r="IK651">
        <v>0</v>
      </c>
    </row>
    <row r="652" spans="1:255" x14ac:dyDescent="0.2">
      <c r="A652" s="2">
        <v>17</v>
      </c>
      <c r="B652" s="2">
        <v>1</v>
      </c>
      <c r="C652" s="2">
        <f>ROW(SmtRes!A531)</f>
        <v>531</v>
      </c>
      <c r="D652" s="2">
        <f>ROW(EtalonRes!A533)</f>
        <v>533</v>
      </c>
      <c r="E652" s="2" t="s">
        <v>368</v>
      </c>
      <c r="F652" s="2" t="s">
        <v>369</v>
      </c>
      <c r="G652" s="2" t="s">
        <v>370</v>
      </c>
      <c r="H652" s="2" t="s">
        <v>299</v>
      </c>
      <c r="I652" s="2">
        <f>ROUND(ROUND(6,4),9)</f>
        <v>6</v>
      </c>
      <c r="J652" s="2">
        <v>0</v>
      </c>
      <c r="K652" s="2">
        <f>ROUND(ROUND(6,4),9)</f>
        <v>6</v>
      </c>
      <c r="L652" s="2"/>
      <c r="M652" s="2"/>
      <c r="N652" s="2"/>
      <c r="O652" s="2">
        <f t="shared" si="455"/>
        <v>65.28</v>
      </c>
      <c r="P652" s="2">
        <f t="shared" si="456"/>
        <v>11.4</v>
      </c>
      <c r="Q652" s="2">
        <f>(ROUND((ROUND(((((ET652*1.25)*1.1))*AV652*I652),2)*BB652),2)+ROUND((ROUND(((AE652-(((EU652*1.25)*1.1)))*AV652*I652),2)*BS652),2))</f>
        <v>7.31</v>
      </c>
      <c r="R652" s="2">
        <f t="shared" si="457"/>
        <v>1.1399999999999999</v>
      </c>
      <c r="S652" s="2">
        <f t="shared" si="458"/>
        <v>46.57</v>
      </c>
      <c r="T652" s="2">
        <f t="shared" si="459"/>
        <v>0</v>
      </c>
      <c r="U652" s="2">
        <f t="shared" si="460"/>
        <v>3.7253238</v>
      </c>
      <c r="V652" s="2">
        <f t="shared" si="461"/>
        <v>0</v>
      </c>
      <c r="W652" s="2">
        <f t="shared" si="462"/>
        <v>0</v>
      </c>
      <c r="X652" s="2">
        <f t="shared" si="463"/>
        <v>52</v>
      </c>
      <c r="Y652" s="2">
        <f t="shared" si="464"/>
        <v>29.1</v>
      </c>
      <c r="Z652" s="2"/>
      <c r="AA652" s="2">
        <v>59209203</v>
      </c>
      <c r="AB652" s="2">
        <f t="shared" si="465"/>
        <v>10.315</v>
      </c>
      <c r="AC652" s="2">
        <f t="shared" si="466"/>
        <v>1.9</v>
      </c>
      <c r="AD652" s="2">
        <f>ROUND((((((ET652*1.25)*1.1))-(((EU652*1.25)*1.1)))+AE652),6)</f>
        <v>1.1412500000000001</v>
      </c>
      <c r="AE652" s="2">
        <f>ROUND((((EU652*1.25)*1.1)),6)</f>
        <v>0.17874999999999999</v>
      </c>
      <c r="AF652" s="2">
        <f>ROUND((((EV652*1.15)*1.1)),6)</f>
        <v>7.2737499999999997</v>
      </c>
      <c r="AG652" s="2">
        <f t="shared" si="468"/>
        <v>0</v>
      </c>
      <c r="AH652" s="2">
        <f>(((EW652*1.15)*1.1))</f>
        <v>0.58190000000000008</v>
      </c>
      <c r="AI652" s="2">
        <f>(((EX652*1.25)*1.1))</f>
        <v>0</v>
      </c>
      <c r="AJ652" s="2">
        <f t="shared" si="470"/>
        <v>0</v>
      </c>
      <c r="AK652" s="2">
        <v>8.48</v>
      </c>
      <c r="AL652" s="2">
        <v>1.9</v>
      </c>
      <c r="AM652" s="2">
        <v>0.83</v>
      </c>
      <c r="AN652" s="2">
        <v>0.13</v>
      </c>
      <c r="AO652" s="2">
        <v>5.75</v>
      </c>
      <c r="AP652" s="2">
        <v>0</v>
      </c>
      <c r="AQ652" s="2">
        <v>0.46</v>
      </c>
      <c r="AR652" s="2">
        <v>0</v>
      </c>
      <c r="AS652" s="2">
        <v>0</v>
      </c>
      <c r="AT652" s="2">
        <v>109</v>
      </c>
      <c r="AU652" s="2">
        <v>61</v>
      </c>
      <c r="AV652" s="2">
        <v>1.0669999999999999</v>
      </c>
      <c r="AW652" s="2">
        <v>1</v>
      </c>
      <c r="AX652" s="2"/>
      <c r="AY652" s="2"/>
      <c r="AZ652" s="2">
        <v>1</v>
      </c>
      <c r="BA652" s="2">
        <v>1</v>
      </c>
      <c r="BB652" s="2">
        <v>1</v>
      </c>
      <c r="BC652" s="2">
        <v>1</v>
      </c>
      <c r="BD652" s="2" t="s">
        <v>3</v>
      </c>
      <c r="BE652" s="2" t="s">
        <v>3</v>
      </c>
      <c r="BF652" s="2" t="s">
        <v>3</v>
      </c>
      <c r="BG652" s="2" t="s">
        <v>3</v>
      </c>
      <c r="BH652" s="2">
        <v>0</v>
      </c>
      <c r="BI652" s="2">
        <v>1</v>
      </c>
      <c r="BJ652" s="2" t="s">
        <v>371</v>
      </c>
      <c r="BK652" s="2"/>
      <c r="BL652" s="2"/>
      <c r="BM652" s="2">
        <v>22</v>
      </c>
      <c r="BN652" s="2">
        <v>0</v>
      </c>
      <c r="BO652" s="2" t="s">
        <v>369</v>
      </c>
      <c r="BP652" s="2">
        <v>1</v>
      </c>
      <c r="BQ652" s="2">
        <v>30</v>
      </c>
      <c r="BR652" s="2">
        <v>0</v>
      </c>
      <c r="BS652" s="2">
        <v>1</v>
      </c>
      <c r="BT652" s="2">
        <v>1</v>
      </c>
      <c r="BU652" s="2">
        <v>1</v>
      </c>
      <c r="BV652" s="2">
        <v>1</v>
      </c>
      <c r="BW652" s="2">
        <v>1</v>
      </c>
      <c r="BX652" s="2">
        <v>1</v>
      </c>
      <c r="BY652" s="2" t="s">
        <v>3</v>
      </c>
      <c r="BZ652" s="2">
        <v>109</v>
      </c>
      <c r="CA652" s="2">
        <v>61</v>
      </c>
      <c r="CB652" s="2" t="s">
        <v>3</v>
      </c>
      <c r="CC652" s="2"/>
      <c r="CD652" s="2"/>
      <c r="CE652" s="2">
        <v>30</v>
      </c>
      <c r="CF652" s="2">
        <v>0</v>
      </c>
      <c r="CG652" s="2">
        <v>0</v>
      </c>
      <c r="CH652" s="2"/>
      <c r="CI652" s="2"/>
      <c r="CJ652" s="2"/>
      <c r="CK652" s="2"/>
      <c r="CL652" s="2"/>
      <c r="CM652" s="2">
        <v>0</v>
      </c>
      <c r="CN652" s="2" t="s">
        <v>867</v>
      </c>
      <c r="CO652" s="2">
        <v>0</v>
      </c>
      <c r="CP652" s="2">
        <f t="shared" si="471"/>
        <v>65.28</v>
      </c>
      <c r="CQ652" s="2">
        <f t="shared" si="472"/>
        <v>1.9</v>
      </c>
      <c r="CR652" s="2">
        <f>(ROUND((ROUND(((((ET652*1.25)*1.1))*AV652*1),2)*BB652),2)+ROUND((ROUND(((AE652-(((EU652*1.25)*1.1)))*AV652*1),2)*BS652),2))</f>
        <v>1.22</v>
      </c>
      <c r="CS652" s="2">
        <f t="shared" si="473"/>
        <v>0.19</v>
      </c>
      <c r="CT652" s="2">
        <f t="shared" si="474"/>
        <v>7.76</v>
      </c>
      <c r="CU652" s="2">
        <f t="shared" si="475"/>
        <v>0</v>
      </c>
      <c r="CV652" s="2">
        <f t="shared" si="476"/>
        <v>0.62088730000000003</v>
      </c>
      <c r="CW652" s="2">
        <f t="shared" si="477"/>
        <v>0</v>
      </c>
      <c r="CX652" s="2">
        <f t="shared" si="478"/>
        <v>0</v>
      </c>
      <c r="CY652" s="2">
        <f t="shared" si="479"/>
        <v>52.003900000000002</v>
      </c>
      <c r="CZ652" s="2">
        <f t="shared" si="480"/>
        <v>29.103099999999998</v>
      </c>
      <c r="DA652" s="2"/>
      <c r="DB652" s="2"/>
      <c r="DC652" s="2" t="s">
        <v>3</v>
      </c>
      <c r="DD652" s="2" t="s">
        <v>3</v>
      </c>
      <c r="DE652" s="2" t="s">
        <v>27</v>
      </c>
      <c r="DF652" s="2" t="s">
        <v>27</v>
      </c>
      <c r="DG652" s="2" t="s">
        <v>28</v>
      </c>
      <c r="DH652" s="2" t="s">
        <v>3</v>
      </c>
      <c r="DI652" s="2" t="s">
        <v>28</v>
      </c>
      <c r="DJ652" s="2" t="s">
        <v>27</v>
      </c>
      <c r="DK652" s="2" t="s">
        <v>3</v>
      </c>
      <c r="DL652" s="2" t="s">
        <v>3</v>
      </c>
      <c r="DM652" s="2" t="s">
        <v>3</v>
      </c>
      <c r="DN652" s="2">
        <v>0</v>
      </c>
      <c r="DO652" s="2">
        <v>0</v>
      </c>
      <c r="DP652" s="2">
        <v>1</v>
      </c>
      <c r="DQ652" s="2">
        <v>1</v>
      </c>
      <c r="DR652" s="2"/>
      <c r="DS652" s="2"/>
      <c r="DT652" s="2"/>
      <c r="DU652" s="2">
        <v>1013</v>
      </c>
      <c r="DV652" s="2" t="s">
        <v>299</v>
      </c>
      <c r="DW652" s="2" t="s">
        <v>299</v>
      </c>
      <c r="DX652" s="2">
        <v>1</v>
      </c>
      <c r="DY652" s="2"/>
      <c r="DZ652" s="2" t="s">
        <v>3</v>
      </c>
      <c r="EA652" s="2" t="s">
        <v>3</v>
      </c>
      <c r="EB652" s="2" t="s">
        <v>3</v>
      </c>
      <c r="EC652" s="2" t="s">
        <v>3</v>
      </c>
      <c r="ED652" s="2"/>
      <c r="EE652" s="2">
        <v>58807898</v>
      </c>
      <c r="EF652" s="2">
        <v>30</v>
      </c>
      <c r="EG652" s="2" t="s">
        <v>29</v>
      </c>
      <c r="EH652" s="2">
        <v>0</v>
      </c>
      <c r="EI652" s="2" t="s">
        <v>3</v>
      </c>
      <c r="EJ652" s="2">
        <v>1</v>
      </c>
      <c r="EK652" s="2">
        <v>22</v>
      </c>
      <c r="EL652" s="2" t="s">
        <v>185</v>
      </c>
      <c r="EM652" s="2" t="s">
        <v>186</v>
      </c>
      <c r="EN652" s="2"/>
      <c r="EO652" s="2" t="s">
        <v>333</v>
      </c>
      <c r="EP652" s="2"/>
      <c r="EQ652" s="2">
        <v>0</v>
      </c>
      <c r="ER652" s="2">
        <v>8.48</v>
      </c>
      <c r="ES652" s="2">
        <v>1.9</v>
      </c>
      <c r="ET652" s="2">
        <v>0.83</v>
      </c>
      <c r="EU652" s="2">
        <v>0.13</v>
      </c>
      <c r="EV652" s="2">
        <v>5.75</v>
      </c>
      <c r="EW652" s="2">
        <v>0.46</v>
      </c>
      <c r="EX652" s="2">
        <v>0</v>
      </c>
      <c r="EY652" s="2">
        <v>0</v>
      </c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>
        <v>0</v>
      </c>
      <c r="FR652" s="2">
        <v>0</v>
      </c>
      <c r="FS652" s="2">
        <v>0</v>
      </c>
      <c r="FT652" s="2"/>
      <c r="FU652" s="2"/>
      <c r="FV652" s="2"/>
      <c r="FW652" s="2"/>
      <c r="FX652" s="2">
        <v>109</v>
      </c>
      <c r="FY652" s="2">
        <v>61</v>
      </c>
      <c r="FZ652" s="2"/>
      <c r="GA652" s="2" t="s">
        <v>3</v>
      </c>
      <c r="GB652" s="2"/>
      <c r="GC652" s="2"/>
      <c r="GD652" s="2">
        <v>1</v>
      </c>
      <c r="GE652" s="2"/>
      <c r="GF652" s="2">
        <v>803831276</v>
      </c>
      <c r="GG652" s="2">
        <v>2</v>
      </c>
      <c r="GH652" s="2">
        <v>1</v>
      </c>
      <c r="GI652" s="2">
        <v>2</v>
      </c>
      <c r="GJ652" s="2">
        <v>0</v>
      </c>
      <c r="GK652" s="2">
        <v>0</v>
      </c>
      <c r="GL652" s="2">
        <f t="shared" si="481"/>
        <v>0</v>
      </c>
      <c r="GM652" s="2">
        <f t="shared" si="482"/>
        <v>146.38</v>
      </c>
      <c r="GN652" s="2">
        <f t="shared" si="483"/>
        <v>146.38</v>
      </c>
      <c r="GO652" s="2">
        <f t="shared" si="484"/>
        <v>0</v>
      </c>
      <c r="GP652" s="2">
        <f t="shared" si="485"/>
        <v>0</v>
      </c>
      <c r="GQ652" s="2"/>
      <c r="GR652" s="2">
        <v>0</v>
      </c>
      <c r="GS652" s="2">
        <v>3</v>
      </c>
      <c r="GT652" s="2">
        <v>0</v>
      </c>
      <c r="GU652" s="2" t="s">
        <v>3</v>
      </c>
      <c r="GV652" s="2">
        <f t="shared" si="486"/>
        <v>0</v>
      </c>
      <c r="GW652" s="2">
        <v>1</v>
      </c>
      <c r="GX652" s="2">
        <f t="shared" si="487"/>
        <v>0</v>
      </c>
      <c r="GY652" s="2"/>
      <c r="GZ652" s="2"/>
      <c r="HA652" s="2">
        <v>0</v>
      </c>
      <c r="HB652" s="2">
        <v>0</v>
      </c>
      <c r="HC652" s="2">
        <f t="shared" si="488"/>
        <v>0</v>
      </c>
      <c r="HD652" s="2"/>
      <c r="HE652" s="2" t="s">
        <v>3</v>
      </c>
      <c r="HF652" s="2" t="s">
        <v>3</v>
      </c>
      <c r="HG652" s="2"/>
      <c r="HH652" s="2"/>
      <c r="HI652" s="2"/>
      <c r="HJ652" s="2"/>
      <c r="HK652" s="2"/>
      <c r="HL652" s="2"/>
      <c r="HM652" s="2" t="s">
        <v>3</v>
      </c>
      <c r="HN652" s="2" t="s">
        <v>3</v>
      </c>
      <c r="HO652" s="2" t="s">
        <v>3</v>
      </c>
      <c r="HP652" s="2" t="s">
        <v>3</v>
      </c>
      <c r="HQ652" s="2" t="s">
        <v>3</v>
      </c>
      <c r="HR652" s="2"/>
      <c r="HS652" s="2">
        <v>0</v>
      </c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>
        <v>0</v>
      </c>
      <c r="IL652" s="2"/>
      <c r="IM652" s="2"/>
      <c r="IN652" s="2"/>
      <c r="IO652" s="2"/>
      <c r="IP652" s="2"/>
      <c r="IQ652" s="2"/>
      <c r="IR652" s="2"/>
      <c r="IS652" s="2"/>
      <c r="IT652" s="2"/>
      <c r="IU652" s="2"/>
    </row>
    <row r="653" spans="1:255" x14ac:dyDescent="0.2">
      <c r="A653">
        <v>17</v>
      </c>
      <c r="B653">
        <v>1</v>
      </c>
      <c r="C653">
        <f>ROW(SmtRes!A536)</f>
        <v>536</v>
      </c>
      <c r="D653">
        <f>ROW(EtalonRes!A538)</f>
        <v>538</v>
      </c>
      <c r="E653" t="s">
        <v>368</v>
      </c>
      <c r="F653" t="s">
        <v>369</v>
      </c>
      <c r="G653" t="s">
        <v>370</v>
      </c>
      <c r="H653" t="s">
        <v>299</v>
      </c>
      <c r="I653">
        <f>ROUND(ROUND(6,4),9)</f>
        <v>6</v>
      </c>
      <c r="J653">
        <v>0</v>
      </c>
      <c r="K653">
        <f>ROUND(ROUND(6,4),9)</f>
        <v>6</v>
      </c>
      <c r="O653">
        <f t="shared" si="455"/>
        <v>2813.4</v>
      </c>
      <c r="P653">
        <f t="shared" si="456"/>
        <v>133.15</v>
      </c>
      <c r="Q653">
        <f>(ROUND((ROUND(((((ET653*1.25)*1.1))*AV653*I653),2)*BB653),2)+ROUND((ROUND(((AE653-(((EU653*1.25)*1.1)))*AV653*I653),2)*BS653),2))</f>
        <v>119.37</v>
      </c>
      <c r="R653">
        <f t="shared" si="457"/>
        <v>62.69</v>
      </c>
      <c r="S653">
        <f t="shared" si="458"/>
        <v>2560.88</v>
      </c>
      <c r="T653">
        <f t="shared" si="459"/>
        <v>0</v>
      </c>
      <c r="U653">
        <f t="shared" si="460"/>
        <v>3.7253238</v>
      </c>
      <c r="V653">
        <f t="shared" si="461"/>
        <v>0</v>
      </c>
      <c r="W653">
        <f t="shared" si="462"/>
        <v>0</v>
      </c>
      <c r="X653">
        <f t="shared" si="463"/>
        <v>2859.69</v>
      </c>
      <c r="Y653">
        <f t="shared" si="464"/>
        <v>1600.38</v>
      </c>
      <c r="AA653">
        <v>59209200</v>
      </c>
      <c r="AB653">
        <f t="shared" si="465"/>
        <v>10.315</v>
      </c>
      <c r="AC653">
        <f t="shared" si="466"/>
        <v>1.9</v>
      </c>
      <c r="AD653">
        <f>ROUND((((((ET653*1.25)*1.1))-(((EU653*1.25)*1.1)))+AE653),6)</f>
        <v>1.1412500000000001</v>
      </c>
      <c r="AE653">
        <f>ROUND((((EU653*1.25)*1.1)),6)</f>
        <v>0.17874999999999999</v>
      </c>
      <c r="AF653">
        <f>ROUND((((EV653*1.15)*1.1)),6)</f>
        <v>7.2737499999999997</v>
      </c>
      <c r="AG653">
        <f t="shared" si="468"/>
        <v>0</v>
      </c>
      <c r="AH653">
        <f>(((EW653*1.15)*1.1))</f>
        <v>0.58190000000000008</v>
      </c>
      <c r="AI653">
        <f>(((EX653*1.25)*1.1))</f>
        <v>0</v>
      </c>
      <c r="AJ653">
        <f t="shared" si="470"/>
        <v>0</v>
      </c>
      <c r="AK653">
        <v>8.48</v>
      </c>
      <c r="AL653">
        <v>1.9</v>
      </c>
      <c r="AM653">
        <v>0.83</v>
      </c>
      <c r="AN653">
        <v>0.13</v>
      </c>
      <c r="AO653">
        <v>5.75</v>
      </c>
      <c r="AP653">
        <v>0</v>
      </c>
      <c r="AQ653">
        <v>0.46</v>
      </c>
      <c r="AR653">
        <v>0</v>
      </c>
      <c r="AS653">
        <v>0</v>
      </c>
      <c r="AT653">
        <v>109</v>
      </c>
      <c r="AU653">
        <v>61</v>
      </c>
      <c r="AV653">
        <v>1.0669999999999999</v>
      </c>
      <c r="AW653">
        <v>1</v>
      </c>
      <c r="AZ653">
        <v>1</v>
      </c>
      <c r="BA653">
        <v>54.99</v>
      </c>
      <c r="BB653">
        <v>16.329999999999998</v>
      </c>
      <c r="BC653">
        <v>11.68</v>
      </c>
      <c r="BD653" t="s">
        <v>3</v>
      </c>
      <c r="BE653" t="s">
        <v>3</v>
      </c>
      <c r="BF653" t="s">
        <v>3</v>
      </c>
      <c r="BG653" t="s">
        <v>3</v>
      </c>
      <c r="BH653">
        <v>0</v>
      </c>
      <c r="BI653">
        <v>1</v>
      </c>
      <c r="BJ653" t="s">
        <v>371</v>
      </c>
      <c r="BM653">
        <v>22</v>
      </c>
      <c r="BN653">
        <v>0</v>
      </c>
      <c r="BO653" t="s">
        <v>369</v>
      </c>
      <c r="BP653">
        <v>1</v>
      </c>
      <c r="BQ653">
        <v>30</v>
      </c>
      <c r="BR653">
        <v>0</v>
      </c>
      <c r="BS653">
        <v>54.99</v>
      </c>
      <c r="BT653">
        <v>1</v>
      </c>
      <c r="BU653">
        <v>1</v>
      </c>
      <c r="BV653">
        <v>1</v>
      </c>
      <c r="BW653">
        <v>1</v>
      </c>
      <c r="BX653">
        <v>1</v>
      </c>
      <c r="BY653" t="s">
        <v>3</v>
      </c>
      <c r="BZ653">
        <v>109</v>
      </c>
      <c r="CA653">
        <v>61</v>
      </c>
      <c r="CB653" t="s">
        <v>3</v>
      </c>
      <c r="CE653">
        <v>30</v>
      </c>
      <c r="CF653">
        <v>0</v>
      </c>
      <c r="CG653">
        <v>0</v>
      </c>
      <c r="CM653">
        <v>0</v>
      </c>
      <c r="CN653" t="s">
        <v>867</v>
      </c>
      <c r="CO653">
        <v>0</v>
      </c>
      <c r="CP653">
        <f t="shared" si="471"/>
        <v>2813.4</v>
      </c>
      <c r="CQ653">
        <f t="shared" si="472"/>
        <v>22.19</v>
      </c>
      <c r="CR653">
        <f>(ROUND((ROUND(((((ET653*1.25)*1.1))*AV653*1),2)*BB653),2)+ROUND((ROUND(((AE653-(((EU653*1.25)*1.1)))*AV653*1),2)*BS653),2))</f>
        <v>19.920000000000002</v>
      </c>
      <c r="CS653">
        <f t="shared" si="473"/>
        <v>10.45</v>
      </c>
      <c r="CT653">
        <f t="shared" si="474"/>
        <v>426.72</v>
      </c>
      <c r="CU653">
        <f t="shared" si="475"/>
        <v>0</v>
      </c>
      <c r="CV653">
        <f t="shared" si="476"/>
        <v>0.62088730000000003</v>
      </c>
      <c r="CW653">
        <f t="shared" si="477"/>
        <v>0</v>
      </c>
      <c r="CX653">
        <f t="shared" si="478"/>
        <v>0</v>
      </c>
      <c r="CY653">
        <f t="shared" si="479"/>
        <v>2859.6913</v>
      </c>
      <c r="CZ653">
        <f t="shared" si="480"/>
        <v>1600.3777000000002</v>
      </c>
      <c r="DC653" t="s">
        <v>3</v>
      </c>
      <c r="DD653" t="s">
        <v>3</v>
      </c>
      <c r="DE653" t="s">
        <v>27</v>
      </c>
      <c r="DF653" t="s">
        <v>27</v>
      </c>
      <c r="DG653" t="s">
        <v>28</v>
      </c>
      <c r="DH653" t="s">
        <v>3</v>
      </c>
      <c r="DI653" t="s">
        <v>28</v>
      </c>
      <c r="DJ653" t="s">
        <v>27</v>
      </c>
      <c r="DK653" t="s">
        <v>3</v>
      </c>
      <c r="DL653" t="s">
        <v>3</v>
      </c>
      <c r="DM653" t="s">
        <v>3</v>
      </c>
      <c r="DN653">
        <v>0</v>
      </c>
      <c r="DO653">
        <v>0</v>
      </c>
      <c r="DP653">
        <v>1</v>
      </c>
      <c r="DQ653">
        <v>1</v>
      </c>
      <c r="DU653">
        <v>1013</v>
      </c>
      <c r="DV653" t="s">
        <v>299</v>
      </c>
      <c r="DW653" t="s">
        <v>299</v>
      </c>
      <c r="DX653">
        <v>1</v>
      </c>
      <c r="DZ653" t="s">
        <v>3</v>
      </c>
      <c r="EA653" t="s">
        <v>3</v>
      </c>
      <c r="EB653" t="s">
        <v>3</v>
      </c>
      <c r="EC653" t="s">
        <v>3</v>
      </c>
      <c r="EE653">
        <v>58807898</v>
      </c>
      <c r="EF653">
        <v>30</v>
      </c>
      <c r="EG653" t="s">
        <v>29</v>
      </c>
      <c r="EH653">
        <v>0</v>
      </c>
      <c r="EI653" t="s">
        <v>3</v>
      </c>
      <c r="EJ653">
        <v>1</v>
      </c>
      <c r="EK653">
        <v>22</v>
      </c>
      <c r="EL653" t="s">
        <v>185</v>
      </c>
      <c r="EM653" t="s">
        <v>186</v>
      </c>
      <c r="EO653" t="s">
        <v>333</v>
      </c>
      <c r="EQ653">
        <v>0</v>
      </c>
      <c r="ER653">
        <v>8.48</v>
      </c>
      <c r="ES653">
        <v>1.9</v>
      </c>
      <c r="ET653">
        <v>0.83</v>
      </c>
      <c r="EU653">
        <v>0.13</v>
      </c>
      <c r="EV653">
        <v>5.75</v>
      </c>
      <c r="EW653">
        <v>0.46</v>
      </c>
      <c r="EX653">
        <v>0</v>
      </c>
      <c r="EY653">
        <v>0</v>
      </c>
      <c r="FQ653">
        <v>0</v>
      </c>
      <c r="FR653">
        <v>0</v>
      </c>
      <c r="FS653">
        <v>0</v>
      </c>
      <c r="FX653">
        <v>109</v>
      </c>
      <c r="FY653">
        <v>61</v>
      </c>
      <c r="GA653" t="s">
        <v>3</v>
      </c>
      <c r="GD653">
        <v>1</v>
      </c>
      <c r="GF653">
        <v>803831276</v>
      </c>
      <c r="GG653">
        <v>2</v>
      </c>
      <c r="GH653">
        <v>1</v>
      </c>
      <c r="GI653">
        <v>2</v>
      </c>
      <c r="GJ653">
        <v>0</v>
      </c>
      <c r="GK653">
        <v>0</v>
      </c>
      <c r="GL653">
        <f t="shared" si="481"/>
        <v>0</v>
      </c>
      <c r="GM653">
        <f t="shared" si="482"/>
        <v>7273.47</v>
      </c>
      <c r="GN653">
        <f t="shared" si="483"/>
        <v>7273.47</v>
      </c>
      <c r="GO653">
        <f t="shared" si="484"/>
        <v>0</v>
      </c>
      <c r="GP653">
        <f t="shared" si="485"/>
        <v>0</v>
      </c>
      <c r="GR653">
        <v>0</v>
      </c>
      <c r="GS653">
        <v>3</v>
      </c>
      <c r="GT653">
        <v>0</v>
      </c>
      <c r="GU653" t="s">
        <v>3</v>
      </c>
      <c r="GV653">
        <f t="shared" si="486"/>
        <v>0</v>
      </c>
      <c r="GW653">
        <v>1</v>
      </c>
      <c r="GX653">
        <f t="shared" si="487"/>
        <v>0</v>
      </c>
      <c r="HA653">
        <v>0</v>
      </c>
      <c r="HB653">
        <v>0</v>
      </c>
      <c r="HC653">
        <f t="shared" si="488"/>
        <v>0</v>
      </c>
      <c r="HE653" t="s">
        <v>3</v>
      </c>
      <c r="HF653" t="s">
        <v>3</v>
      </c>
      <c r="HM653" t="s">
        <v>3</v>
      </c>
      <c r="HN653" t="s">
        <v>3</v>
      </c>
      <c r="HO653" t="s">
        <v>3</v>
      </c>
      <c r="HP653" t="s">
        <v>3</v>
      </c>
      <c r="HQ653" t="s">
        <v>3</v>
      </c>
      <c r="HS653">
        <v>0</v>
      </c>
      <c r="IK653">
        <v>0</v>
      </c>
    </row>
    <row r="654" spans="1:255" x14ac:dyDescent="0.2">
      <c r="A654" s="2">
        <v>18</v>
      </c>
      <c r="B654" s="2">
        <v>1</v>
      </c>
      <c r="C654" s="2">
        <v>531</v>
      </c>
      <c r="D654" s="2"/>
      <c r="E654" s="2" t="s">
        <v>372</v>
      </c>
      <c r="F654" s="2" t="s">
        <v>373</v>
      </c>
      <c r="G654" s="2" t="s">
        <v>374</v>
      </c>
      <c r="H654" s="2" t="s">
        <v>49</v>
      </c>
      <c r="I654" s="2">
        <f>I652*J654</f>
        <v>6</v>
      </c>
      <c r="J654" s="2">
        <v>1</v>
      </c>
      <c r="K654" s="2">
        <v>1</v>
      </c>
      <c r="L654" s="2"/>
      <c r="M654" s="2"/>
      <c r="N654" s="2"/>
      <c r="O654" s="2">
        <f t="shared" si="455"/>
        <v>6584.1</v>
      </c>
      <c r="P654" s="2">
        <f t="shared" si="456"/>
        <v>6584.1</v>
      </c>
      <c r="Q654" s="2">
        <f>(ROUND((ROUND(((ET654)*AV654*I654),2)*BB654),2)+ROUND((ROUND(((AE654-(EU654))*AV654*I654),2)*BS654),2))</f>
        <v>0</v>
      </c>
      <c r="R654" s="2">
        <f t="shared" si="457"/>
        <v>0</v>
      </c>
      <c r="S654" s="2">
        <f t="shared" si="458"/>
        <v>0</v>
      </c>
      <c r="T654" s="2">
        <f t="shared" si="459"/>
        <v>0</v>
      </c>
      <c r="U654" s="2">
        <f t="shared" si="460"/>
        <v>0</v>
      </c>
      <c r="V654" s="2">
        <f t="shared" si="461"/>
        <v>0</v>
      </c>
      <c r="W654" s="2">
        <f t="shared" si="462"/>
        <v>0</v>
      </c>
      <c r="X654" s="2">
        <f t="shared" si="463"/>
        <v>0</v>
      </c>
      <c r="Y654" s="2">
        <f t="shared" si="464"/>
        <v>0</v>
      </c>
      <c r="Z654" s="2"/>
      <c r="AA654" s="2">
        <v>59209203</v>
      </c>
      <c r="AB654" s="2">
        <f t="shared" si="465"/>
        <v>1097.3499999999999</v>
      </c>
      <c r="AC654" s="2">
        <f t="shared" si="466"/>
        <v>1097.3499999999999</v>
      </c>
      <c r="AD654" s="2">
        <f>ROUND((((ET654)-(EU654))+AE654),6)</f>
        <v>0</v>
      </c>
      <c r="AE654" s="2">
        <f>ROUND((EU654),6)</f>
        <v>0</v>
      </c>
      <c r="AF654" s="2">
        <f>ROUND((EV654),6)</f>
        <v>0</v>
      </c>
      <c r="AG654" s="2">
        <f t="shared" si="468"/>
        <v>0</v>
      </c>
      <c r="AH654" s="2">
        <f>(EW654)</f>
        <v>0</v>
      </c>
      <c r="AI654" s="2">
        <f>(EX654)</f>
        <v>0</v>
      </c>
      <c r="AJ654" s="2">
        <f t="shared" si="470"/>
        <v>0</v>
      </c>
      <c r="AK654" s="2">
        <v>1097.3499999999999</v>
      </c>
      <c r="AL654" s="2">
        <v>1097.3499999999999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109</v>
      </c>
      <c r="AU654" s="2">
        <v>61</v>
      </c>
      <c r="AV654" s="2">
        <v>1</v>
      </c>
      <c r="AW654" s="2">
        <v>1</v>
      </c>
      <c r="AX654" s="2"/>
      <c r="AY654" s="2"/>
      <c r="AZ654" s="2">
        <v>1</v>
      </c>
      <c r="BA654" s="2">
        <v>1</v>
      </c>
      <c r="BB654" s="2">
        <v>1</v>
      </c>
      <c r="BC654" s="2">
        <v>1</v>
      </c>
      <c r="BD654" s="2" t="s">
        <v>3</v>
      </c>
      <c r="BE654" s="2" t="s">
        <v>3</v>
      </c>
      <c r="BF654" s="2" t="s">
        <v>3</v>
      </c>
      <c r="BG654" s="2" t="s">
        <v>3</v>
      </c>
      <c r="BH654" s="2">
        <v>3</v>
      </c>
      <c r="BI654" s="2">
        <v>1</v>
      </c>
      <c r="BJ654" s="2" t="s">
        <v>3</v>
      </c>
      <c r="BK654" s="2"/>
      <c r="BL654" s="2"/>
      <c r="BM654" s="2">
        <v>22</v>
      </c>
      <c r="BN654" s="2">
        <v>0</v>
      </c>
      <c r="BO654" s="2" t="s">
        <v>3</v>
      </c>
      <c r="BP654" s="2">
        <v>0</v>
      </c>
      <c r="BQ654" s="2">
        <v>30</v>
      </c>
      <c r="BR654" s="2">
        <v>0</v>
      </c>
      <c r="BS654" s="2">
        <v>1</v>
      </c>
      <c r="BT654" s="2">
        <v>1</v>
      </c>
      <c r="BU654" s="2">
        <v>1</v>
      </c>
      <c r="BV654" s="2">
        <v>1</v>
      </c>
      <c r="BW654" s="2">
        <v>1</v>
      </c>
      <c r="BX654" s="2">
        <v>1</v>
      </c>
      <c r="BY654" s="2" t="s">
        <v>3</v>
      </c>
      <c r="BZ654" s="2">
        <v>109</v>
      </c>
      <c r="CA654" s="2">
        <v>61</v>
      </c>
      <c r="CB654" s="2" t="s">
        <v>3</v>
      </c>
      <c r="CC654" s="2"/>
      <c r="CD654" s="2"/>
      <c r="CE654" s="2">
        <v>30</v>
      </c>
      <c r="CF654" s="2">
        <v>0</v>
      </c>
      <c r="CG654" s="2">
        <v>0</v>
      </c>
      <c r="CH654" s="2"/>
      <c r="CI654" s="2"/>
      <c r="CJ654" s="2"/>
      <c r="CK654" s="2"/>
      <c r="CL654" s="2"/>
      <c r="CM654" s="2">
        <v>0</v>
      </c>
      <c r="CN654" s="2" t="s">
        <v>867</v>
      </c>
      <c r="CO654" s="2">
        <v>0</v>
      </c>
      <c r="CP654" s="2">
        <f t="shared" si="471"/>
        <v>6584.1</v>
      </c>
      <c r="CQ654" s="2">
        <f t="shared" si="472"/>
        <v>1097.3499999999999</v>
      </c>
      <c r="CR654" s="2">
        <f>(ROUND((ROUND(((ET654)*AV654*1),2)*BB654),2)+ROUND((ROUND(((AE654-(EU654))*AV654*1),2)*BS654),2))</f>
        <v>0</v>
      </c>
      <c r="CS654" s="2">
        <f t="shared" si="473"/>
        <v>0</v>
      </c>
      <c r="CT654" s="2">
        <f t="shared" si="474"/>
        <v>0</v>
      </c>
      <c r="CU654" s="2">
        <f t="shared" si="475"/>
        <v>0</v>
      </c>
      <c r="CV654" s="2">
        <f t="shared" si="476"/>
        <v>0</v>
      </c>
      <c r="CW654" s="2">
        <f t="shared" si="477"/>
        <v>0</v>
      </c>
      <c r="CX654" s="2">
        <f t="shared" si="478"/>
        <v>0</v>
      </c>
      <c r="CY654" s="2">
        <f t="shared" si="479"/>
        <v>0</v>
      </c>
      <c r="CZ654" s="2">
        <f t="shared" si="480"/>
        <v>0</v>
      </c>
      <c r="DA654" s="2"/>
      <c r="DB654" s="2"/>
      <c r="DC654" s="2" t="s">
        <v>3</v>
      </c>
      <c r="DD654" s="2" t="s">
        <v>3</v>
      </c>
      <c r="DE654" s="2" t="s">
        <v>3</v>
      </c>
      <c r="DF654" s="2" t="s">
        <v>3</v>
      </c>
      <c r="DG654" s="2" t="s">
        <v>3</v>
      </c>
      <c r="DH654" s="2" t="s">
        <v>3</v>
      </c>
      <c r="DI654" s="2" t="s">
        <v>3</v>
      </c>
      <c r="DJ654" s="2" t="s">
        <v>3</v>
      </c>
      <c r="DK654" s="2" t="s">
        <v>3</v>
      </c>
      <c r="DL654" s="2" t="s">
        <v>3</v>
      </c>
      <c r="DM654" s="2" t="s">
        <v>3</v>
      </c>
      <c r="DN654" s="2">
        <v>0</v>
      </c>
      <c r="DO654" s="2">
        <v>0</v>
      </c>
      <c r="DP654" s="2">
        <v>1</v>
      </c>
      <c r="DQ654" s="2">
        <v>1</v>
      </c>
      <c r="DR654" s="2"/>
      <c r="DS654" s="2"/>
      <c r="DT654" s="2"/>
      <c r="DU654" s="2">
        <v>1010</v>
      </c>
      <c r="DV654" s="2" t="s">
        <v>49</v>
      </c>
      <c r="DW654" s="2" t="s">
        <v>49</v>
      </c>
      <c r="DX654" s="2">
        <v>1</v>
      </c>
      <c r="DY654" s="2"/>
      <c r="DZ654" s="2" t="s">
        <v>3</v>
      </c>
      <c r="EA654" s="2" t="s">
        <v>3</v>
      </c>
      <c r="EB654" s="2" t="s">
        <v>3</v>
      </c>
      <c r="EC654" s="2" t="s">
        <v>3</v>
      </c>
      <c r="ED654" s="2"/>
      <c r="EE654" s="2">
        <v>58807898</v>
      </c>
      <c r="EF654" s="2">
        <v>30</v>
      </c>
      <c r="EG654" s="2" t="s">
        <v>29</v>
      </c>
      <c r="EH654" s="2">
        <v>0</v>
      </c>
      <c r="EI654" s="2" t="s">
        <v>3</v>
      </c>
      <c r="EJ654" s="2">
        <v>1</v>
      </c>
      <c r="EK654" s="2">
        <v>22</v>
      </c>
      <c r="EL654" s="2" t="s">
        <v>185</v>
      </c>
      <c r="EM654" s="2" t="s">
        <v>186</v>
      </c>
      <c r="EN654" s="2"/>
      <c r="EO654" s="2" t="s">
        <v>333</v>
      </c>
      <c r="EP654" s="2"/>
      <c r="EQ654" s="2">
        <v>0</v>
      </c>
      <c r="ER654" s="2">
        <v>0</v>
      </c>
      <c r="ES654" s="2">
        <v>1097.3499999999999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>
        <v>0</v>
      </c>
      <c r="FR654" s="2">
        <v>0</v>
      </c>
      <c r="FS654" s="2">
        <v>0</v>
      </c>
      <c r="FT654" s="2"/>
      <c r="FU654" s="2"/>
      <c r="FV654" s="2"/>
      <c r="FW654" s="2"/>
      <c r="FX654" s="2">
        <v>109</v>
      </c>
      <c r="FY654" s="2">
        <v>61</v>
      </c>
      <c r="FZ654" s="2"/>
      <c r="GA654" s="2" t="s">
        <v>375</v>
      </c>
      <c r="GB654" s="2"/>
      <c r="GC654" s="2"/>
      <c r="GD654" s="2">
        <v>1</v>
      </c>
      <c r="GE654" s="2"/>
      <c r="GF654" s="2">
        <v>-1716586891</v>
      </c>
      <c r="GG654" s="2">
        <v>2</v>
      </c>
      <c r="GH654" s="2">
        <v>4</v>
      </c>
      <c r="GI654" s="2">
        <v>-2</v>
      </c>
      <c r="GJ654" s="2">
        <v>0</v>
      </c>
      <c r="GK654" s="2">
        <v>0</v>
      </c>
      <c r="GL654" s="2">
        <f t="shared" si="481"/>
        <v>0</v>
      </c>
      <c r="GM654" s="2">
        <f t="shared" si="482"/>
        <v>6584.1</v>
      </c>
      <c r="GN654" s="2">
        <f t="shared" si="483"/>
        <v>6584.1</v>
      </c>
      <c r="GO654" s="2">
        <f t="shared" si="484"/>
        <v>0</v>
      </c>
      <c r="GP654" s="2">
        <f t="shared" si="485"/>
        <v>0</v>
      </c>
      <c r="GQ654" s="2"/>
      <c r="GR654" s="2">
        <v>0</v>
      </c>
      <c r="GS654" s="2">
        <v>2</v>
      </c>
      <c r="GT654" s="2">
        <v>0</v>
      </c>
      <c r="GU654" s="2" t="s">
        <v>3</v>
      </c>
      <c r="GV654" s="2">
        <f t="shared" si="486"/>
        <v>0</v>
      </c>
      <c r="GW654" s="2">
        <v>1</v>
      </c>
      <c r="GX654" s="2">
        <f t="shared" si="487"/>
        <v>0</v>
      </c>
      <c r="GY654" s="2"/>
      <c r="GZ654" s="2"/>
      <c r="HA654" s="2">
        <v>0</v>
      </c>
      <c r="HB654" s="2">
        <v>0</v>
      </c>
      <c r="HC654" s="2">
        <f t="shared" si="488"/>
        <v>0</v>
      </c>
      <c r="HD654" s="2"/>
      <c r="HE654" s="2" t="s">
        <v>253</v>
      </c>
      <c r="HF654" s="2" t="s">
        <v>38</v>
      </c>
      <c r="HG654" s="2"/>
      <c r="HH654" s="2"/>
      <c r="HI654" s="2"/>
      <c r="HJ654" s="2"/>
      <c r="HK654" s="2"/>
      <c r="HL654" s="2"/>
      <c r="HM654" s="2" t="s">
        <v>3</v>
      </c>
      <c r="HN654" s="2" t="s">
        <v>3</v>
      </c>
      <c r="HO654" s="2" t="s">
        <v>3</v>
      </c>
      <c r="HP654" s="2" t="s">
        <v>3</v>
      </c>
      <c r="HQ654" s="2" t="s">
        <v>3</v>
      </c>
      <c r="HR654" s="2"/>
      <c r="HS654" s="2">
        <v>0</v>
      </c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>
        <v>0</v>
      </c>
      <c r="IL654" s="2"/>
      <c r="IM654" s="2"/>
      <c r="IN654" s="2"/>
      <c r="IO654" s="2"/>
      <c r="IP654" s="2"/>
      <c r="IQ654" s="2"/>
      <c r="IR654" s="2"/>
      <c r="IS654" s="2"/>
      <c r="IT654" s="2"/>
      <c r="IU654" s="2"/>
    </row>
    <row r="655" spans="1:255" x14ac:dyDescent="0.2">
      <c r="A655">
        <v>18</v>
      </c>
      <c r="B655">
        <v>1</v>
      </c>
      <c r="C655">
        <v>536</v>
      </c>
      <c r="E655" t="s">
        <v>372</v>
      </c>
      <c r="F655" t="s">
        <v>373</v>
      </c>
      <c r="G655" t="s">
        <v>374</v>
      </c>
      <c r="H655" t="s">
        <v>49</v>
      </c>
      <c r="I655">
        <f>I653*J655</f>
        <v>6</v>
      </c>
      <c r="J655">
        <v>1</v>
      </c>
      <c r="K655">
        <v>1</v>
      </c>
      <c r="O655">
        <f t="shared" si="455"/>
        <v>65050.91</v>
      </c>
      <c r="P655">
        <f t="shared" si="456"/>
        <v>65050.91</v>
      </c>
      <c r="Q655">
        <f>(ROUND((ROUND(((ET655)*AV655*I655),2)*BB655),2)+ROUND((ROUND(((AE655-(EU655))*AV655*I655),2)*BS655),2))</f>
        <v>0</v>
      </c>
      <c r="R655">
        <f t="shared" si="457"/>
        <v>0</v>
      </c>
      <c r="S655">
        <f t="shared" si="458"/>
        <v>0</v>
      </c>
      <c r="T655">
        <f t="shared" si="459"/>
        <v>0</v>
      </c>
      <c r="U655">
        <f t="shared" si="460"/>
        <v>0</v>
      </c>
      <c r="V655">
        <f t="shared" si="461"/>
        <v>0</v>
      </c>
      <c r="W655">
        <f t="shared" si="462"/>
        <v>0</v>
      </c>
      <c r="X655">
        <f t="shared" si="463"/>
        <v>0</v>
      </c>
      <c r="Y655">
        <f t="shared" si="464"/>
        <v>0</v>
      </c>
      <c r="AA655">
        <v>59209200</v>
      </c>
      <c r="AB655">
        <f t="shared" si="465"/>
        <v>1097.3499999999999</v>
      </c>
      <c r="AC655">
        <f t="shared" si="466"/>
        <v>1097.3499999999999</v>
      </c>
      <c r="AD655">
        <f>ROUND((((ET655)-(EU655))+AE655),6)</f>
        <v>0</v>
      </c>
      <c r="AE655">
        <f>ROUND((EU655),6)</f>
        <v>0</v>
      </c>
      <c r="AF655">
        <f>ROUND((EV655),6)</f>
        <v>0</v>
      </c>
      <c r="AG655">
        <f t="shared" si="468"/>
        <v>0</v>
      </c>
      <c r="AH655">
        <f>(EW655)</f>
        <v>0</v>
      </c>
      <c r="AI655">
        <f>(EX655)</f>
        <v>0</v>
      </c>
      <c r="AJ655">
        <f t="shared" si="470"/>
        <v>0</v>
      </c>
      <c r="AK655">
        <v>1097.3499999999999</v>
      </c>
      <c r="AL655">
        <v>1097.3499999999999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109</v>
      </c>
      <c r="AU655">
        <v>61</v>
      </c>
      <c r="AV655">
        <v>1</v>
      </c>
      <c r="AW655">
        <v>1</v>
      </c>
      <c r="AZ655">
        <v>1</v>
      </c>
      <c r="BA655">
        <v>1</v>
      </c>
      <c r="BB655">
        <v>1</v>
      </c>
      <c r="BC655">
        <v>9.8800000000000008</v>
      </c>
      <c r="BD655" t="s">
        <v>3</v>
      </c>
      <c r="BE655" t="s">
        <v>3</v>
      </c>
      <c r="BF655" t="s">
        <v>3</v>
      </c>
      <c r="BG655" t="s">
        <v>3</v>
      </c>
      <c r="BH655">
        <v>3</v>
      </c>
      <c r="BI655">
        <v>1</v>
      </c>
      <c r="BJ655" t="s">
        <v>3</v>
      </c>
      <c r="BM655">
        <v>22</v>
      </c>
      <c r="BN655">
        <v>0</v>
      </c>
      <c r="BO655" t="s">
        <v>3</v>
      </c>
      <c r="BP655">
        <v>0</v>
      </c>
      <c r="BQ655">
        <v>30</v>
      </c>
      <c r="BR655">
        <v>0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 t="s">
        <v>3</v>
      </c>
      <c r="BZ655">
        <v>109</v>
      </c>
      <c r="CA655">
        <v>61</v>
      </c>
      <c r="CB655" t="s">
        <v>3</v>
      </c>
      <c r="CE655">
        <v>30</v>
      </c>
      <c r="CF655">
        <v>0</v>
      </c>
      <c r="CG655">
        <v>0</v>
      </c>
      <c r="CM655">
        <v>0</v>
      </c>
      <c r="CN655" t="s">
        <v>867</v>
      </c>
      <c r="CO655">
        <v>0</v>
      </c>
      <c r="CP655">
        <f t="shared" si="471"/>
        <v>65050.91</v>
      </c>
      <c r="CQ655">
        <f t="shared" si="472"/>
        <v>10841.82</v>
      </c>
      <c r="CR655">
        <f>(ROUND((ROUND(((ET655)*AV655*1),2)*BB655),2)+ROUND((ROUND(((AE655-(EU655))*AV655*1),2)*BS655),2))</f>
        <v>0</v>
      </c>
      <c r="CS655">
        <f t="shared" si="473"/>
        <v>0</v>
      </c>
      <c r="CT655">
        <f t="shared" si="474"/>
        <v>0</v>
      </c>
      <c r="CU655">
        <f t="shared" si="475"/>
        <v>0</v>
      </c>
      <c r="CV655">
        <f t="shared" si="476"/>
        <v>0</v>
      </c>
      <c r="CW655">
        <f t="shared" si="477"/>
        <v>0</v>
      </c>
      <c r="CX655">
        <f t="shared" si="478"/>
        <v>0</v>
      </c>
      <c r="CY655">
        <f t="shared" si="479"/>
        <v>0</v>
      </c>
      <c r="CZ655">
        <f t="shared" si="480"/>
        <v>0</v>
      </c>
      <c r="DC655" t="s">
        <v>3</v>
      </c>
      <c r="DD655" t="s">
        <v>3</v>
      </c>
      <c r="DE655" t="s">
        <v>3</v>
      </c>
      <c r="DF655" t="s">
        <v>3</v>
      </c>
      <c r="DG655" t="s">
        <v>3</v>
      </c>
      <c r="DH655" t="s">
        <v>3</v>
      </c>
      <c r="DI655" t="s">
        <v>3</v>
      </c>
      <c r="DJ655" t="s">
        <v>3</v>
      </c>
      <c r="DK655" t="s">
        <v>3</v>
      </c>
      <c r="DL655" t="s">
        <v>3</v>
      </c>
      <c r="DM655" t="s">
        <v>3</v>
      </c>
      <c r="DN655">
        <v>0</v>
      </c>
      <c r="DO655">
        <v>0</v>
      </c>
      <c r="DP655">
        <v>1</v>
      </c>
      <c r="DQ655">
        <v>1</v>
      </c>
      <c r="DU655">
        <v>1010</v>
      </c>
      <c r="DV655" t="s">
        <v>49</v>
      </c>
      <c r="DW655" t="s">
        <v>49</v>
      </c>
      <c r="DX655">
        <v>1</v>
      </c>
      <c r="DZ655" t="s">
        <v>3</v>
      </c>
      <c r="EA655" t="s">
        <v>3</v>
      </c>
      <c r="EB655" t="s">
        <v>3</v>
      </c>
      <c r="EC655" t="s">
        <v>3</v>
      </c>
      <c r="EE655">
        <v>58807898</v>
      </c>
      <c r="EF655">
        <v>30</v>
      </c>
      <c r="EG655" t="s">
        <v>29</v>
      </c>
      <c r="EH655">
        <v>0</v>
      </c>
      <c r="EI655" t="s">
        <v>3</v>
      </c>
      <c r="EJ655">
        <v>1</v>
      </c>
      <c r="EK655">
        <v>22</v>
      </c>
      <c r="EL655" t="s">
        <v>185</v>
      </c>
      <c r="EM655" t="s">
        <v>186</v>
      </c>
      <c r="EO655" t="s">
        <v>333</v>
      </c>
      <c r="EQ655">
        <v>0</v>
      </c>
      <c r="ER655">
        <v>1097.3499999999999</v>
      </c>
      <c r="ES655">
        <v>1097.3499999999999</v>
      </c>
      <c r="ET655">
        <v>0</v>
      </c>
      <c r="EU655">
        <v>0</v>
      </c>
      <c r="EV655">
        <v>0</v>
      </c>
      <c r="EW655">
        <v>0</v>
      </c>
      <c r="EX655">
        <v>0</v>
      </c>
      <c r="EZ655">
        <v>5</v>
      </c>
      <c r="FC655">
        <v>1</v>
      </c>
      <c r="FD655">
        <v>18</v>
      </c>
      <c r="FF655">
        <v>12755</v>
      </c>
      <c r="FQ655">
        <v>0</v>
      </c>
      <c r="FR655">
        <v>0</v>
      </c>
      <c r="FS655">
        <v>0</v>
      </c>
      <c r="FX655">
        <v>109</v>
      </c>
      <c r="FY655">
        <v>61</v>
      </c>
      <c r="GA655" t="s">
        <v>375</v>
      </c>
      <c r="GD655">
        <v>1</v>
      </c>
      <c r="GF655">
        <v>-1716586891</v>
      </c>
      <c r="GG655">
        <v>2</v>
      </c>
      <c r="GH655">
        <v>3</v>
      </c>
      <c r="GI655">
        <v>5</v>
      </c>
      <c r="GJ655">
        <v>0</v>
      </c>
      <c r="GK655">
        <v>0</v>
      </c>
      <c r="GL655">
        <f t="shared" si="481"/>
        <v>0</v>
      </c>
      <c r="GM655">
        <f t="shared" si="482"/>
        <v>65050.91</v>
      </c>
      <c r="GN655">
        <f t="shared" si="483"/>
        <v>65050.91</v>
      </c>
      <c r="GO655">
        <f t="shared" si="484"/>
        <v>0</v>
      </c>
      <c r="GP655">
        <f t="shared" si="485"/>
        <v>0</v>
      </c>
      <c r="GR655">
        <v>1</v>
      </c>
      <c r="GS655">
        <v>1</v>
      </c>
      <c r="GT655">
        <v>0</v>
      </c>
      <c r="GU655" t="s">
        <v>3</v>
      </c>
      <c r="GV655">
        <f t="shared" si="486"/>
        <v>0</v>
      </c>
      <c r="GW655">
        <v>1</v>
      </c>
      <c r="GX655">
        <f t="shared" si="487"/>
        <v>0</v>
      </c>
      <c r="HA655">
        <v>0</v>
      </c>
      <c r="HB655">
        <v>0</v>
      </c>
      <c r="HC655">
        <f t="shared" si="488"/>
        <v>0</v>
      </c>
      <c r="HE655" t="s">
        <v>253</v>
      </c>
      <c r="HF655" t="s">
        <v>38</v>
      </c>
      <c r="HM655" t="s">
        <v>3</v>
      </c>
      <c r="HN655" t="s">
        <v>3</v>
      </c>
      <c r="HO655" t="s">
        <v>3</v>
      </c>
      <c r="HP655" t="s">
        <v>3</v>
      </c>
      <c r="HQ655" t="s">
        <v>3</v>
      </c>
      <c r="HS655">
        <v>0</v>
      </c>
      <c r="IK655">
        <v>0</v>
      </c>
    </row>
    <row r="656" spans="1:255" x14ac:dyDescent="0.2">
      <c r="A656" s="2">
        <v>17</v>
      </c>
      <c r="B656" s="2">
        <v>1</v>
      </c>
      <c r="C656" s="2">
        <f>ROW(SmtRes!A547)</f>
        <v>547</v>
      </c>
      <c r="D656" s="2">
        <f>ROW(EtalonRes!A547)</f>
        <v>547</v>
      </c>
      <c r="E656" s="2" t="s">
        <v>376</v>
      </c>
      <c r="F656" s="2" t="s">
        <v>339</v>
      </c>
      <c r="G656" s="2" t="s">
        <v>340</v>
      </c>
      <c r="H656" s="2" t="s">
        <v>341</v>
      </c>
      <c r="I656" s="2">
        <f>ROUND(ROUND(9/10,4),9)</f>
        <v>0.9</v>
      </c>
      <c r="J656" s="2">
        <v>0</v>
      </c>
      <c r="K656" s="2">
        <f>ROUND(ROUND(9/10,4),9)</f>
        <v>0.9</v>
      </c>
      <c r="L656" s="2"/>
      <c r="M656" s="2"/>
      <c r="N656" s="2"/>
      <c r="O656" s="2">
        <f t="shared" si="455"/>
        <v>206.94</v>
      </c>
      <c r="P656" s="2">
        <f t="shared" si="456"/>
        <v>77.13</v>
      </c>
      <c r="Q656" s="2">
        <f>(ROUND((ROUND(((((ET656*1.25)*1.1))*AV656*I656),2)*BB656),2)+ROUND((ROUND(((AE656-(((EU656*1.25)*1.1)))*AV656*I656),2)*BS656),2))</f>
        <v>37.54</v>
      </c>
      <c r="R656" s="2">
        <f t="shared" si="457"/>
        <v>5.66</v>
      </c>
      <c r="S656" s="2">
        <f t="shared" si="458"/>
        <v>92.27</v>
      </c>
      <c r="T656" s="2">
        <f t="shared" si="459"/>
        <v>0</v>
      </c>
      <c r="U656" s="2">
        <f t="shared" si="460"/>
        <v>7.6895542350000001</v>
      </c>
      <c r="V656" s="2">
        <f t="shared" si="461"/>
        <v>0</v>
      </c>
      <c r="W656" s="2">
        <f t="shared" si="462"/>
        <v>0</v>
      </c>
      <c r="X656" s="2">
        <f t="shared" si="463"/>
        <v>106.74</v>
      </c>
      <c r="Y656" s="2">
        <f t="shared" si="464"/>
        <v>59.74</v>
      </c>
      <c r="Z656" s="2"/>
      <c r="AA656" s="2">
        <v>59209203</v>
      </c>
      <c r="AB656" s="2">
        <f t="shared" si="465"/>
        <v>220.88065</v>
      </c>
      <c r="AC656" s="2">
        <f t="shared" si="466"/>
        <v>85.7</v>
      </c>
      <c r="AD656" s="2">
        <f>ROUND((((((ET656*1.25)*1.1))-(((EU656*1.25)*1.1)))+AE656),6)</f>
        <v>39.091250000000002</v>
      </c>
      <c r="AE656" s="2">
        <f>ROUND((((EU656*1.25)*1.1)),6)</f>
        <v>5.8987499999999997</v>
      </c>
      <c r="AF656" s="2">
        <f>ROUND((((EV656*1.15)*1.1)),6)</f>
        <v>96.089399999999998</v>
      </c>
      <c r="AG656" s="2">
        <f t="shared" si="468"/>
        <v>0</v>
      </c>
      <c r="AH656" s="2">
        <f>(((EW656*1.15)*1.1))</f>
        <v>8.0074500000000004</v>
      </c>
      <c r="AI656" s="2">
        <f>(((EX656*1.25)*1.1))</f>
        <v>0</v>
      </c>
      <c r="AJ656" s="2">
        <f t="shared" si="470"/>
        <v>0</v>
      </c>
      <c r="AK656" s="2">
        <v>190.09</v>
      </c>
      <c r="AL656" s="2">
        <v>85.7</v>
      </c>
      <c r="AM656" s="2">
        <v>28.43</v>
      </c>
      <c r="AN656" s="2">
        <v>4.29</v>
      </c>
      <c r="AO656" s="2">
        <v>75.959999999999994</v>
      </c>
      <c r="AP656" s="2">
        <v>0</v>
      </c>
      <c r="AQ656" s="2">
        <v>6.33</v>
      </c>
      <c r="AR656" s="2">
        <v>0</v>
      </c>
      <c r="AS656" s="2">
        <v>0</v>
      </c>
      <c r="AT656" s="2">
        <v>109</v>
      </c>
      <c r="AU656" s="2">
        <v>61</v>
      </c>
      <c r="AV656" s="2">
        <v>1.0669999999999999</v>
      </c>
      <c r="AW656" s="2">
        <v>1</v>
      </c>
      <c r="AX656" s="2"/>
      <c r="AY656" s="2"/>
      <c r="AZ656" s="2">
        <v>1</v>
      </c>
      <c r="BA656" s="2">
        <v>1</v>
      </c>
      <c r="BB656" s="2">
        <v>1</v>
      </c>
      <c r="BC656" s="2">
        <v>1</v>
      </c>
      <c r="BD656" s="2" t="s">
        <v>3</v>
      </c>
      <c r="BE656" s="2" t="s">
        <v>3</v>
      </c>
      <c r="BF656" s="2" t="s">
        <v>3</v>
      </c>
      <c r="BG656" s="2" t="s">
        <v>3</v>
      </c>
      <c r="BH656" s="2">
        <v>0</v>
      </c>
      <c r="BI656" s="2">
        <v>1</v>
      </c>
      <c r="BJ656" s="2" t="s">
        <v>342</v>
      </c>
      <c r="BK656" s="2"/>
      <c r="BL656" s="2"/>
      <c r="BM656" s="2">
        <v>22</v>
      </c>
      <c r="BN656" s="2">
        <v>0</v>
      </c>
      <c r="BO656" s="2" t="s">
        <v>339</v>
      </c>
      <c r="BP656" s="2">
        <v>1</v>
      </c>
      <c r="BQ656" s="2">
        <v>30</v>
      </c>
      <c r="BR656" s="2">
        <v>0</v>
      </c>
      <c r="BS656" s="2">
        <v>1</v>
      </c>
      <c r="BT656" s="2">
        <v>1</v>
      </c>
      <c r="BU656" s="2">
        <v>1</v>
      </c>
      <c r="BV656" s="2">
        <v>1</v>
      </c>
      <c r="BW656" s="2">
        <v>1</v>
      </c>
      <c r="BX656" s="2">
        <v>1</v>
      </c>
      <c r="BY656" s="2" t="s">
        <v>3</v>
      </c>
      <c r="BZ656" s="2">
        <v>109</v>
      </c>
      <c r="CA656" s="2">
        <v>61</v>
      </c>
      <c r="CB656" s="2" t="s">
        <v>3</v>
      </c>
      <c r="CC656" s="2"/>
      <c r="CD656" s="2"/>
      <c r="CE656" s="2">
        <v>30</v>
      </c>
      <c r="CF656" s="2">
        <v>0</v>
      </c>
      <c r="CG656" s="2">
        <v>0</v>
      </c>
      <c r="CH656" s="2"/>
      <c r="CI656" s="2"/>
      <c r="CJ656" s="2"/>
      <c r="CK656" s="2"/>
      <c r="CL656" s="2"/>
      <c r="CM656" s="2">
        <v>0</v>
      </c>
      <c r="CN656" s="2" t="s">
        <v>865</v>
      </c>
      <c r="CO656" s="2">
        <v>0</v>
      </c>
      <c r="CP656" s="2">
        <f t="shared" si="471"/>
        <v>206.94</v>
      </c>
      <c r="CQ656" s="2">
        <f t="shared" si="472"/>
        <v>85.7</v>
      </c>
      <c r="CR656" s="2">
        <f>(ROUND((ROUND(((((ET656*1.25)*1.1))*AV656*1),2)*BB656),2)+ROUND((ROUND(((AE656-(((EU656*1.25)*1.1)))*AV656*1),2)*BS656),2))</f>
        <v>41.71</v>
      </c>
      <c r="CS656" s="2">
        <f t="shared" si="473"/>
        <v>6.29</v>
      </c>
      <c r="CT656" s="2">
        <f t="shared" si="474"/>
        <v>102.53</v>
      </c>
      <c r="CU656" s="2">
        <f t="shared" si="475"/>
        <v>0</v>
      </c>
      <c r="CV656" s="2">
        <f t="shared" si="476"/>
        <v>8.5439491499999995</v>
      </c>
      <c r="CW656" s="2">
        <f t="shared" si="477"/>
        <v>0</v>
      </c>
      <c r="CX656" s="2">
        <f t="shared" si="478"/>
        <v>0</v>
      </c>
      <c r="CY656" s="2">
        <f t="shared" si="479"/>
        <v>106.74369999999999</v>
      </c>
      <c r="CZ656" s="2">
        <f t="shared" si="480"/>
        <v>59.737299999999998</v>
      </c>
      <c r="DA656" s="2"/>
      <c r="DB656" s="2">
        <v>125</v>
      </c>
      <c r="DC656" s="2" t="s">
        <v>3</v>
      </c>
      <c r="DD656" s="2" t="s">
        <v>3</v>
      </c>
      <c r="DE656" s="2" t="s">
        <v>27</v>
      </c>
      <c r="DF656" s="2" t="s">
        <v>27</v>
      </c>
      <c r="DG656" s="2" t="s">
        <v>28</v>
      </c>
      <c r="DH656" s="2" t="s">
        <v>3</v>
      </c>
      <c r="DI656" s="2" t="s">
        <v>28</v>
      </c>
      <c r="DJ656" s="2" t="s">
        <v>27</v>
      </c>
      <c r="DK656" s="2" t="s">
        <v>3</v>
      </c>
      <c r="DL656" s="2" t="s">
        <v>3</v>
      </c>
      <c r="DM656" s="2" t="s">
        <v>3</v>
      </c>
      <c r="DN656" s="2">
        <v>0</v>
      </c>
      <c r="DO656" s="2">
        <v>0</v>
      </c>
      <c r="DP656" s="2">
        <v>1</v>
      </c>
      <c r="DQ656" s="2">
        <v>1</v>
      </c>
      <c r="DR656" s="2"/>
      <c r="DS656" s="2"/>
      <c r="DT656" s="2"/>
      <c r="DU656" s="2">
        <v>1013</v>
      </c>
      <c r="DV656" s="2" t="s">
        <v>341</v>
      </c>
      <c r="DW656" s="2" t="s">
        <v>341</v>
      </c>
      <c r="DX656" s="2">
        <v>1</v>
      </c>
      <c r="DY656" s="2"/>
      <c r="DZ656" s="2" t="s">
        <v>3</v>
      </c>
      <c r="EA656" s="2" t="s">
        <v>3</v>
      </c>
      <c r="EB656" s="2" t="s">
        <v>3</v>
      </c>
      <c r="EC656" s="2" t="s">
        <v>3</v>
      </c>
      <c r="ED656" s="2"/>
      <c r="EE656" s="2">
        <v>58807898</v>
      </c>
      <c r="EF656" s="2">
        <v>30</v>
      </c>
      <c r="EG656" s="2" t="s">
        <v>29</v>
      </c>
      <c r="EH656" s="2">
        <v>0</v>
      </c>
      <c r="EI656" s="2" t="s">
        <v>3</v>
      </c>
      <c r="EJ656" s="2">
        <v>1</v>
      </c>
      <c r="EK656" s="2">
        <v>22</v>
      </c>
      <c r="EL656" s="2" t="s">
        <v>185</v>
      </c>
      <c r="EM656" s="2" t="s">
        <v>186</v>
      </c>
      <c r="EN656" s="2"/>
      <c r="EO656" s="2" t="s">
        <v>32</v>
      </c>
      <c r="EP656" s="2"/>
      <c r="EQ656" s="2">
        <v>0</v>
      </c>
      <c r="ER656" s="2">
        <v>190.09</v>
      </c>
      <c r="ES656" s="2">
        <v>85.7</v>
      </c>
      <c r="ET656" s="2">
        <v>28.43</v>
      </c>
      <c r="EU656" s="2">
        <v>4.29</v>
      </c>
      <c r="EV656" s="2">
        <v>75.959999999999994</v>
      </c>
      <c r="EW656" s="2">
        <v>6.33</v>
      </c>
      <c r="EX656" s="2">
        <v>0</v>
      </c>
      <c r="EY656" s="2">
        <v>0</v>
      </c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>
        <v>0</v>
      </c>
      <c r="FR656" s="2">
        <v>0</v>
      </c>
      <c r="FS656" s="2">
        <v>0</v>
      </c>
      <c r="FT656" s="2"/>
      <c r="FU656" s="2"/>
      <c r="FV656" s="2"/>
      <c r="FW656" s="2"/>
      <c r="FX656" s="2">
        <v>109</v>
      </c>
      <c r="FY656" s="2">
        <v>61</v>
      </c>
      <c r="FZ656" s="2"/>
      <c r="GA656" s="2" t="s">
        <v>3</v>
      </c>
      <c r="GB656" s="2"/>
      <c r="GC656" s="2"/>
      <c r="GD656" s="2">
        <v>1</v>
      </c>
      <c r="GE656" s="2"/>
      <c r="GF656" s="2">
        <v>-1345628039</v>
      </c>
      <c r="GG656" s="2">
        <v>2</v>
      </c>
      <c r="GH656" s="2">
        <v>1</v>
      </c>
      <c r="GI656" s="2">
        <v>2</v>
      </c>
      <c r="GJ656" s="2">
        <v>0</v>
      </c>
      <c r="GK656" s="2">
        <v>0</v>
      </c>
      <c r="GL656" s="2">
        <f t="shared" si="481"/>
        <v>0</v>
      </c>
      <c r="GM656" s="2">
        <f t="shared" si="482"/>
        <v>373.42</v>
      </c>
      <c r="GN656" s="2">
        <f t="shared" si="483"/>
        <v>373.42</v>
      </c>
      <c r="GO656" s="2">
        <f t="shared" si="484"/>
        <v>0</v>
      </c>
      <c r="GP656" s="2">
        <f t="shared" si="485"/>
        <v>0</v>
      </c>
      <c r="GQ656" s="2"/>
      <c r="GR656" s="2">
        <v>0</v>
      </c>
      <c r="GS656" s="2">
        <v>3</v>
      </c>
      <c r="GT656" s="2">
        <v>0</v>
      </c>
      <c r="GU656" s="2" t="s">
        <v>3</v>
      </c>
      <c r="GV656" s="2">
        <f t="shared" si="486"/>
        <v>0</v>
      </c>
      <c r="GW656" s="2">
        <v>1</v>
      </c>
      <c r="GX656" s="2">
        <f t="shared" si="487"/>
        <v>0</v>
      </c>
      <c r="GY656" s="2"/>
      <c r="GZ656" s="2"/>
      <c r="HA656" s="2">
        <v>0</v>
      </c>
      <c r="HB656" s="2">
        <v>0</v>
      </c>
      <c r="HC656" s="2">
        <f t="shared" si="488"/>
        <v>0</v>
      </c>
      <c r="HD656" s="2"/>
      <c r="HE656" s="2" t="s">
        <v>3</v>
      </c>
      <c r="HF656" s="2" t="s">
        <v>3</v>
      </c>
      <c r="HG656" s="2"/>
      <c r="HH656" s="2"/>
      <c r="HI656" s="2"/>
      <c r="HJ656" s="2"/>
      <c r="HK656" s="2"/>
      <c r="HL656" s="2"/>
      <c r="HM656" s="2" t="s">
        <v>3</v>
      </c>
      <c r="HN656" s="2" t="s">
        <v>3</v>
      </c>
      <c r="HO656" s="2" t="s">
        <v>3</v>
      </c>
      <c r="HP656" s="2" t="s">
        <v>3</v>
      </c>
      <c r="HQ656" s="2" t="s">
        <v>3</v>
      </c>
      <c r="HR656" s="2"/>
      <c r="HS656" s="2">
        <v>0</v>
      </c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>
        <v>0</v>
      </c>
      <c r="IL656" s="2"/>
      <c r="IM656" s="2"/>
      <c r="IN656" s="2"/>
      <c r="IO656" s="2"/>
      <c r="IP656" s="2"/>
      <c r="IQ656" s="2"/>
      <c r="IR656" s="2"/>
      <c r="IS656" s="2"/>
      <c r="IT656" s="2"/>
      <c r="IU656" s="2"/>
    </row>
    <row r="657" spans="1:255" x14ac:dyDescent="0.2">
      <c r="A657">
        <v>17</v>
      </c>
      <c r="B657">
        <v>1</v>
      </c>
      <c r="C657">
        <f>ROW(SmtRes!A558)</f>
        <v>558</v>
      </c>
      <c r="D657">
        <f>ROW(EtalonRes!A556)</f>
        <v>556</v>
      </c>
      <c r="E657" t="s">
        <v>376</v>
      </c>
      <c r="F657" t="s">
        <v>339</v>
      </c>
      <c r="G657" t="s">
        <v>340</v>
      </c>
      <c r="H657" t="s">
        <v>341</v>
      </c>
      <c r="I657">
        <f>ROUND(ROUND(9/10,4),9)</f>
        <v>0.9</v>
      </c>
      <c r="J657">
        <v>0</v>
      </c>
      <c r="K657">
        <f>ROUND(ROUND(9/10,4),9)</f>
        <v>0.9</v>
      </c>
      <c r="O657">
        <f t="shared" si="455"/>
        <v>6106.63</v>
      </c>
      <c r="P657">
        <f t="shared" si="456"/>
        <v>422.67</v>
      </c>
      <c r="Q657">
        <f>(ROUND((ROUND(((((ET657*1.25)*1.1))*AV657*I657),2)*BB657),2)+ROUND((ROUND(((AE657-(((EU657*1.25)*1.1)))*AV657*I657),2)*BS657),2))</f>
        <v>610.03</v>
      </c>
      <c r="R657">
        <f t="shared" si="457"/>
        <v>311.24</v>
      </c>
      <c r="S657">
        <f t="shared" si="458"/>
        <v>5073.93</v>
      </c>
      <c r="T657">
        <f t="shared" si="459"/>
        <v>0</v>
      </c>
      <c r="U657">
        <f t="shared" si="460"/>
        <v>7.6895542350000001</v>
      </c>
      <c r="V657">
        <f t="shared" si="461"/>
        <v>0</v>
      </c>
      <c r="W657">
        <f t="shared" si="462"/>
        <v>0</v>
      </c>
      <c r="X657">
        <f t="shared" si="463"/>
        <v>5869.84</v>
      </c>
      <c r="Y657">
        <f t="shared" si="464"/>
        <v>3284.95</v>
      </c>
      <c r="AA657">
        <v>59209200</v>
      </c>
      <c r="AB657">
        <f t="shared" si="465"/>
        <v>220.88065</v>
      </c>
      <c r="AC657">
        <f t="shared" si="466"/>
        <v>85.7</v>
      </c>
      <c r="AD657">
        <f>ROUND((((((ET657*1.25)*1.1))-(((EU657*1.25)*1.1)))+AE657),6)</f>
        <v>39.091250000000002</v>
      </c>
      <c r="AE657">
        <f>ROUND((((EU657*1.25)*1.1)),6)</f>
        <v>5.8987499999999997</v>
      </c>
      <c r="AF657">
        <f>ROUND((((EV657*1.15)*1.1)),6)</f>
        <v>96.089399999999998</v>
      </c>
      <c r="AG657">
        <f t="shared" si="468"/>
        <v>0</v>
      </c>
      <c r="AH657">
        <f>(((EW657*1.15)*1.1))</f>
        <v>8.0074500000000004</v>
      </c>
      <c r="AI657">
        <f>(((EX657*1.25)*1.1))</f>
        <v>0</v>
      </c>
      <c r="AJ657">
        <f t="shared" si="470"/>
        <v>0</v>
      </c>
      <c r="AK657">
        <v>190.09</v>
      </c>
      <c r="AL657">
        <v>85.7</v>
      </c>
      <c r="AM657">
        <v>28.43</v>
      </c>
      <c r="AN657">
        <v>4.29</v>
      </c>
      <c r="AO657">
        <v>75.959999999999994</v>
      </c>
      <c r="AP657">
        <v>0</v>
      </c>
      <c r="AQ657">
        <v>6.33</v>
      </c>
      <c r="AR657">
        <v>0</v>
      </c>
      <c r="AS657">
        <v>0</v>
      </c>
      <c r="AT657">
        <v>109</v>
      </c>
      <c r="AU657">
        <v>61</v>
      </c>
      <c r="AV657">
        <v>1.0669999999999999</v>
      </c>
      <c r="AW657">
        <v>1</v>
      </c>
      <c r="AZ657">
        <v>1</v>
      </c>
      <c r="BA657">
        <v>54.99</v>
      </c>
      <c r="BB657">
        <v>16.25</v>
      </c>
      <c r="BC657">
        <v>5.48</v>
      </c>
      <c r="BD657" t="s">
        <v>3</v>
      </c>
      <c r="BE657" t="s">
        <v>3</v>
      </c>
      <c r="BF657" t="s">
        <v>3</v>
      </c>
      <c r="BG657" t="s">
        <v>3</v>
      </c>
      <c r="BH657">
        <v>0</v>
      </c>
      <c r="BI657">
        <v>1</v>
      </c>
      <c r="BJ657" t="s">
        <v>342</v>
      </c>
      <c r="BM657">
        <v>22</v>
      </c>
      <c r="BN657">
        <v>0</v>
      </c>
      <c r="BO657" t="s">
        <v>339</v>
      </c>
      <c r="BP657">
        <v>1</v>
      </c>
      <c r="BQ657">
        <v>30</v>
      </c>
      <c r="BR657">
        <v>0</v>
      </c>
      <c r="BS657">
        <v>54.99</v>
      </c>
      <c r="BT657">
        <v>1</v>
      </c>
      <c r="BU657">
        <v>1</v>
      </c>
      <c r="BV657">
        <v>1</v>
      </c>
      <c r="BW657">
        <v>1</v>
      </c>
      <c r="BX657">
        <v>1</v>
      </c>
      <c r="BY657" t="s">
        <v>3</v>
      </c>
      <c r="BZ657">
        <v>109</v>
      </c>
      <c r="CA657">
        <v>61</v>
      </c>
      <c r="CB657" t="s">
        <v>3</v>
      </c>
      <c r="CE657">
        <v>30</v>
      </c>
      <c r="CF657">
        <v>0</v>
      </c>
      <c r="CG657">
        <v>0</v>
      </c>
      <c r="CM657">
        <v>0</v>
      </c>
      <c r="CN657" t="s">
        <v>865</v>
      </c>
      <c r="CO657">
        <v>0</v>
      </c>
      <c r="CP657">
        <f t="shared" si="471"/>
        <v>6106.63</v>
      </c>
      <c r="CQ657">
        <f t="shared" si="472"/>
        <v>469.64</v>
      </c>
      <c r="CR657">
        <f>(ROUND((ROUND(((((ET657*1.25)*1.1))*AV657*1),2)*BB657),2)+ROUND((ROUND(((AE657-(((EU657*1.25)*1.1)))*AV657*1),2)*BS657),2))</f>
        <v>677.79</v>
      </c>
      <c r="CS657">
        <f t="shared" si="473"/>
        <v>345.89</v>
      </c>
      <c r="CT657">
        <f t="shared" si="474"/>
        <v>5638.12</v>
      </c>
      <c r="CU657">
        <f t="shared" si="475"/>
        <v>0</v>
      </c>
      <c r="CV657">
        <f t="shared" si="476"/>
        <v>8.5439491499999995</v>
      </c>
      <c r="CW657">
        <f t="shared" si="477"/>
        <v>0</v>
      </c>
      <c r="CX657">
        <f t="shared" si="478"/>
        <v>0</v>
      </c>
      <c r="CY657">
        <f t="shared" si="479"/>
        <v>5869.8353000000006</v>
      </c>
      <c r="CZ657">
        <f t="shared" si="480"/>
        <v>3284.9537</v>
      </c>
      <c r="DB657">
        <v>127</v>
      </c>
      <c r="DC657" t="s">
        <v>3</v>
      </c>
      <c r="DD657" t="s">
        <v>3</v>
      </c>
      <c r="DE657" t="s">
        <v>27</v>
      </c>
      <c r="DF657" t="s">
        <v>27</v>
      </c>
      <c r="DG657" t="s">
        <v>28</v>
      </c>
      <c r="DH657" t="s">
        <v>3</v>
      </c>
      <c r="DI657" t="s">
        <v>28</v>
      </c>
      <c r="DJ657" t="s">
        <v>27</v>
      </c>
      <c r="DK657" t="s">
        <v>3</v>
      </c>
      <c r="DL657" t="s">
        <v>3</v>
      </c>
      <c r="DM657" t="s">
        <v>3</v>
      </c>
      <c r="DN657">
        <v>0</v>
      </c>
      <c r="DO657">
        <v>0</v>
      </c>
      <c r="DP657">
        <v>1</v>
      </c>
      <c r="DQ657">
        <v>1</v>
      </c>
      <c r="DU657">
        <v>1013</v>
      </c>
      <c r="DV657" t="s">
        <v>341</v>
      </c>
      <c r="DW657" t="s">
        <v>341</v>
      </c>
      <c r="DX657">
        <v>1</v>
      </c>
      <c r="DZ657" t="s">
        <v>3</v>
      </c>
      <c r="EA657" t="s">
        <v>3</v>
      </c>
      <c r="EB657" t="s">
        <v>3</v>
      </c>
      <c r="EC657" t="s">
        <v>3</v>
      </c>
      <c r="EE657">
        <v>58807898</v>
      </c>
      <c r="EF657">
        <v>30</v>
      </c>
      <c r="EG657" t="s">
        <v>29</v>
      </c>
      <c r="EH657">
        <v>0</v>
      </c>
      <c r="EI657" t="s">
        <v>3</v>
      </c>
      <c r="EJ657">
        <v>1</v>
      </c>
      <c r="EK657">
        <v>22</v>
      </c>
      <c r="EL657" t="s">
        <v>185</v>
      </c>
      <c r="EM657" t="s">
        <v>186</v>
      </c>
      <c r="EO657" t="s">
        <v>32</v>
      </c>
      <c r="EQ657">
        <v>0</v>
      </c>
      <c r="ER657">
        <v>190.09</v>
      </c>
      <c r="ES657">
        <v>85.7</v>
      </c>
      <c r="ET657">
        <v>28.43</v>
      </c>
      <c r="EU657">
        <v>4.29</v>
      </c>
      <c r="EV657">
        <v>75.959999999999994</v>
      </c>
      <c r="EW657">
        <v>6.33</v>
      </c>
      <c r="EX657">
        <v>0</v>
      </c>
      <c r="EY657">
        <v>0</v>
      </c>
      <c r="FQ657">
        <v>0</v>
      </c>
      <c r="FR657">
        <v>0</v>
      </c>
      <c r="FS657">
        <v>0</v>
      </c>
      <c r="FX657">
        <v>109</v>
      </c>
      <c r="FY657">
        <v>61</v>
      </c>
      <c r="GA657" t="s">
        <v>3</v>
      </c>
      <c r="GD657">
        <v>1</v>
      </c>
      <c r="GF657">
        <v>-1345628039</v>
      </c>
      <c r="GG657">
        <v>2</v>
      </c>
      <c r="GH657">
        <v>1</v>
      </c>
      <c r="GI657">
        <v>2</v>
      </c>
      <c r="GJ657">
        <v>0</v>
      </c>
      <c r="GK657">
        <v>0</v>
      </c>
      <c r="GL657">
        <f t="shared" si="481"/>
        <v>0</v>
      </c>
      <c r="GM657">
        <f t="shared" si="482"/>
        <v>15261.42</v>
      </c>
      <c r="GN657">
        <f t="shared" si="483"/>
        <v>15261.42</v>
      </c>
      <c r="GO657">
        <f t="shared" si="484"/>
        <v>0</v>
      </c>
      <c r="GP657">
        <f t="shared" si="485"/>
        <v>0</v>
      </c>
      <c r="GR657">
        <v>0</v>
      </c>
      <c r="GS657">
        <v>3</v>
      </c>
      <c r="GT657">
        <v>0</v>
      </c>
      <c r="GU657" t="s">
        <v>3</v>
      </c>
      <c r="GV657">
        <f t="shared" si="486"/>
        <v>0</v>
      </c>
      <c r="GW657">
        <v>1</v>
      </c>
      <c r="GX657">
        <f t="shared" si="487"/>
        <v>0</v>
      </c>
      <c r="HA657">
        <v>0</v>
      </c>
      <c r="HB657">
        <v>0</v>
      </c>
      <c r="HC657">
        <f t="shared" si="488"/>
        <v>0</v>
      </c>
      <c r="HE657" t="s">
        <v>3</v>
      </c>
      <c r="HF657" t="s">
        <v>3</v>
      </c>
      <c r="HM657" t="s">
        <v>3</v>
      </c>
      <c r="HN657" t="s">
        <v>3</v>
      </c>
      <c r="HO657" t="s">
        <v>3</v>
      </c>
      <c r="HP657" t="s">
        <v>3</v>
      </c>
      <c r="HQ657" t="s">
        <v>3</v>
      </c>
      <c r="HS657">
        <v>0</v>
      </c>
      <c r="IK657">
        <v>0</v>
      </c>
    </row>
    <row r="658" spans="1:255" x14ac:dyDescent="0.2">
      <c r="A658" s="2">
        <v>18</v>
      </c>
      <c r="B658" s="2">
        <v>1</v>
      </c>
      <c r="C658" s="2">
        <v>544</v>
      </c>
      <c r="D658" s="2"/>
      <c r="E658" s="2" t="s">
        <v>377</v>
      </c>
      <c r="F658" s="2" t="s">
        <v>344</v>
      </c>
      <c r="G658" s="2" t="s">
        <v>345</v>
      </c>
      <c r="H658" s="2" t="s">
        <v>49</v>
      </c>
      <c r="I658" s="2">
        <f>I656*J658</f>
        <v>9</v>
      </c>
      <c r="J658" s="2">
        <v>10</v>
      </c>
      <c r="K658" s="2">
        <v>10</v>
      </c>
      <c r="L658" s="2"/>
      <c r="M658" s="2"/>
      <c r="N658" s="2"/>
      <c r="O658" s="2">
        <f t="shared" si="455"/>
        <v>828.99</v>
      </c>
      <c r="P658" s="2">
        <f t="shared" si="456"/>
        <v>828.99</v>
      </c>
      <c r="Q658" s="2">
        <f t="shared" ref="Q658:Q665" si="489">(ROUND((ROUND(((ET658)*AV658*I658),2)*BB658),2)+ROUND((ROUND(((AE658-(EU658))*AV658*I658),2)*BS658),2))</f>
        <v>0</v>
      </c>
      <c r="R658" s="2">
        <f t="shared" si="457"/>
        <v>0</v>
      </c>
      <c r="S658" s="2">
        <f t="shared" si="458"/>
        <v>0</v>
      </c>
      <c r="T658" s="2">
        <f t="shared" si="459"/>
        <v>0</v>
      </c>
      <c r="U658" s="2">
        <f t="shared" si="460"/>
        <v>0</v>
      </c>
      <c r="V658" s="2">
        <f t="shared" si="461"/>
        <v>0</v>
      </c>
      <c r="W658" s="2">
        <f t="shared" si="462"/>
        <v>0</v>
      </c>
      <c r="X658" s="2">
        <f t="shared" si="463"/>
        <v>0</v>
      </c>
      <c r="Y658" s="2">
        <f t="shared" si="464"/>
        <v>0</v>
      </c>
      <c r="Z658" s="2"/>
      <c r="AA658" s="2">
        <v>59209203</v>
      </c>
      <c r="AB658" s="2">
        <f t="shared" si="465"/>
        <v>92.11</v>
      </c>
      <c r="AC658" s="2">
        <f t="shared" si="466"/>
        <v>92.11</v>
      </c>
      <c r="AD658" s="2">
        <f t="shared" ref="AD658:AD665" si="490">ROUND((((ET658)-(EU658))+AE658),6)</f>
        <v>0</v>
      </c>
      <c r="AE658" s="2">
        <f t="shared" ref="AE658:AF665" si="491">ROUND((EU658),6)</f>
        <v>0</v>
      </c>
      <c r="AF658" s="2">
        <f t="shared" si="491"/>
        <v>0</v>
      </c>
      <c r="AG658" s="2">
        <f t="shared" si="468"/>
        <v>0</v>
      </c>
      <c r="AH658" s="2">
        <f t="shared" ref="AH658:AI665" si="492">(EW658)</f>
        <v>0</v>
      </c>
      <c r="AI658" s="2">
        <f t="shared" si="492"/>
        <v>0</v>
      </c>
      <c r="AJ658" s="2">
        <f t="shared" si="470"/>
        <v>0</v>
      </c>
      <c r="AK658" s="2">
        <v>92.11</v>
      </c>
      <c r="AL658" s="2">
        <v>92.11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109</v>
      </c>
      <c r="AU658" s="2">
        <v>61</v>
      </c>
      <c r="AV658" s="2">
        <v>1</v>
      </c>
      <c r="AW658" s="2">
        <v>1</v>
      </c>
      <c r="AX658" s="2"/>
      <c r="AY658" s="2"/>
      <c r="AZ658" s="2">
        <v>1</v>
      </c>
      <c r="BA658" s="2">
        <v>1</v>
      </c>
      <c r="BB658" s="2">
        <v>1</v>
      </c>
      <c r="BC658" s="2">
        <v>1</v>
      </c>
      <c r="BD658" s="2" t="s">
        <v>3</v>
      </c>
      <c r="BE658" s="2" t="s">
        <v>3</v>
      </c>
      <c r="BF658" s="2" t="s">
        <v>3</v>
      </c>
      <c r="BG658" s="2" t="s">
        <v>3</v>
      </c>
      <c r="BH658" s="2">
        <v>3</v>
      </c>
      <c r="BI658" s="2">
        <v>1</v>
      </c>
      <c r="BJ658" s="2" t="s">
        <v>346</v>
      </c>
      <c r="BK658" s="2"/>
      <c r="BL658" s="2"/>
      <c r="BM658" s="2">
        <v>22</v>
      </c>
      <c r="BN658" s="2">
        <v>0</v>
      </c>
      <c r="BO658" s="2" t="s">
        <v>3</v>
      </c>
      <c r="BP658" s="2">
        <v>0</v>
      </c>
      <c r="BQ658" s="2">
        <v>30</v>
      </c>
      <c r="BR658" s="2">
        <v>0</v>
      </c>
      <c r="BS658" s="2">
        <v>1</v>
      </c>
      <c r="BT658" s="2">
        <v>1</v>
      </c>
      <c r="BU658" s="2">
        <v>1</v>
      </c>
      <c r="BV658" s="2">
        <v>1</v>
      </c>
      <c r="BW658" s="2">
        <v>1</v>
      </c>
      <c r="BX658" s="2">
        <v>1</v>
      </c>
      <c r="BY658" s="2" t="s">
        <v>3</v>
      </c>
      <c r="BZ658" s="2">
        <v>109</v>
      </c>
      <c r="CA658" s="2">
        <v>61</v>
      </c>
      <c r="CB658" s="2" t="s">
        <v>3</v>
      </c>
      <c r="CC658" s="2"/>
      <c r="CD658" s="2"/>
      <c r="CE658" s="2">
        <v>30</v>
      </c>
      <c r="CF658" s="2">
        <v>0</v>
      </c>
      <c r="CG658" s="2">
        <v>0</v>
      </c>
      <c r="CH658" s="2"/>
      <c r="CI658" s="2"/>
      <c r="CJ658" s="2"/>
      <c r="CK658" s="2"/>
      <c r="CL658" s="2"/>
      <c r="CM658" s="2">
        <v>0</v>
      </c>
      <c r="CN658" s="2" t="s">
        <v>3</v>
      </c>
      <c r="CO658" s="2">
        <v>0</v>
      </c>
      <c r="CP658" s="2">
        <f t="shared" si="471"/>
        <v>828.99</v>
      </c>
      <c r="CQ658" s="2">
        <f t="shared" si="472"/>
        <v>92.11</v>
      </c>
      <c r="CR658" s="2">
        <f t="shared" ref="CR658:CR665" si="493">(ROUND((ROUND(((ET658)*AV658*1),2)*BB658),2)+ROUND((ROUND(((AE658-(EU658))*AV658*1),2)*BS658),2))</f>
        <v>0</v>
      </c>
      <c r="CS658" s="2">
        <f t="shared" si="473"/>
        <v>0</v>
      </c>
      <c r="CT658" s="2">
        <f t="shared" si="474"/>
        <v>0</v>
      </c>
      <c r="CU658" s="2">
        <f t="shared" si="475"/>
        <v>0</v>
      </c>
      <c r="CV658" s="2">
        <f t="shared" si="476"/>
        <v>0</v>
      </c>
      <c r="CW658" s="2">
        <f t="shared" si="477"/>
        <v>0</v>
      </c>
      <c r="CX658" s="2">
        <f t="shared" si="478"/>
        <v>0</v>
      </c>
      <c r="CY658" s="2">
        <f t="shared" si="479"/>
        <v>0</v>
      </c>
      <c r="CZ658" s="2">
        <f t="shared" si="480"/>
        <v>0</v>
      </c>
      <c r="DA658" s="2"/>
      <c r="DB658" s="2"/>
      <c r="DC658" s="2" t="s">
        <v>3</v>
      </c>
      <c r="DD658" s="2" t="s">
        <v>3</v>
      </c>
      <c r="DE658" s="2" t="s">
        <v>3</v>
      </c>
      <c r="DF658" s="2" t="s">
        <v>3</v>
      </c>
      <c r="DG658" s="2" t="s">
        <v>3</v>
      </c>
      <c r="DH658" s="2" t="s">
        <v>3</v>
      </c>
      <c r="DI658" s="2" t="s">
        <v>3</v>
      </c>
      <c r="DJ658" s="2" t="s">
        <v>3</v>
      </c>
      <c r="DK658" s="2" t="s">
        <v>3</v>
      </c>
      <c r="DL658" s="2" t="s">
        <v>3</v>
      </c>
      <c r="DM658" s="2" t="s">
        <v>3</v>
      </c>
      <c r="DN658" s="2">
        <v>0</v>
      </c>
      <c r="DO658" s="2">
        <v>0</v>
      </c>
      <c r="DP658" s="2">
        <v>1</v>
      </c>
      <c r="DQ658" s="2">
        <v>1</v>
      </c>
      <c r="DR658" s="2"/>
      <c r="DS658" s="2"/>
      <c r="DT658" s="2"/>
      <c r="DU658" s="2">
        <v>1010</v>
      </c>
      <c r="DV658" s="2" t="s">
        <v>49</v>
      </c>
      <c r="DW658" s="2" t="s">
        <v>49</v>
      </c>
      <c r="DX658" s="2">
        <v>1</v>
      </c>
      <c r="DY658" s="2"/>
      <c r="DZ658" s="2" t="s">
        <v>3</v>
      </c>
      <c r="EA658" s="2" t="s">
        <v>3</v>
      </c>
      <c r="EB658" s="2" t="s">
        <v>3</v>
      </c>
      <c r="EC658" s="2" t="s">
        <v>3</v>
      </c>
      <c r="ED658" s="2"/>
      <c r="EE658" s="2">
        <v>58807898</v>
      </c>
      <c r="EF658" s="2">
        <v>30</v>
      </c>
      <c r="EG658" s="2" t="s">
        <v>29</v>
      </c>
      <c r="EH658" s="2">
        <v>0</v>
      </c>
      <c r="EI658" s="2" t="s">
        <v>3</v>
      </c>
      <c r="EJ658" s="2">
        <v>1</v>
      </c>
      <c r="EK658" s="2">
        <v>22</v>
      </c>
      <c r="EL658" s="2" t="s">
        <v>185</v>
      </c>
      <c r="EM658" s="2" t="s">
        <v>186</v>
      </c>
      <c r="EN658" s="2"/>
      <c r="EO658" s="2" t="s">
        <v>3</v>
      </c>
      <c r="EP658" s="2"/>
      <c r="EQ658" s="2">
        <v>0</v>
      </c>
      <c r="ER658" s="2">
        <v>92.11</v>
      </c>
      <c r="ES658" s="2">
        <v>92.11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>
        <v>0</v>
      </c>
      <c r="FR658" s="2">
        <v>0</v>
      </c>
      <c r="FS658" s="2">
        <v>0</v>
      </c>
      <c r="FT658" s="2"/>
      <c r="FU658" s="2"/>
      <c r="FV658" s="2"/>
      <c r="FW658" s="2"/>
      <c r="FX658" s="2">
        <v>109</v>
      </c>
      <c r="FY658" s="2">
        <v>61</v>
      </c>
      <c r="FZ658" s="2"/>
      <c r="GA658" s="2" t="s">
        <v>3</v>
      </c>
      <c r="GB658" s="2"/>
      <c r="GC658" s="2"/>
      <c r="GD658" s="2">
        <v>1</v>
      </c>
      <c r="GE658" s="2"/>
      <c r="GF658" s="2">
        <v>-1859993199</v>
      </c>
      <c r="GG658" s="2">
        <v>2</v>
      </c>
      <c r="GH658" s="2">
        <v>1</v>
      </c>
      <c r="GI658" s="2">
        <v>-2</v>
      </c>
      <c r="GJ658" s="2">
        <v>0</v>
      </c>
      <c r="GK658" s="2">
        <v>0</v>
      </c>
      <c r="GL658" s="2">
        <f t="shared" si="481"/>
        <v>0</v>
      </c>
      <c r="GM658" s="2">
        <f t="shared" si="482"/>
        <v>828.99</v>
      </c>
      <c r="GN658" s="2">
        <f t="shared" si="483"/>
        <v>828.99</v>
      </c>
      <c r="GO658" s="2">
        <f t="shared" si="484"/>
        <v>0</v>
      </c>
      <c r="GP658" s="2">
        <f t="shared" si="485"/>
        <v>0</v>
      </c>
      <c r="GQ658" s="2"/>
      <c r="GR658" s="2">
        <v>0</v>
      </c>
      <c r="GS658" s="2">
        <v>3</v>
      </c>
      <c r="GT658" s="2">
        <v>0</v>
      </c>
      <c r="GU658" s="2" t="s">
        <v>3</v>
      </c>
      <c r="GV658" s="2">
        <f t="shared" si="486"/>
        <v>0</v>
      </c>
      <c r="GW658" s="2">
        <v>1</v>
      </c>
      <c r="GX658" s="2">
        <f t="shared" si="487"/>
        <v>0</v>
      </c>
      <c r="GY658" s="2"/>
      <c r="GZ658" s="2"/>
      <c r="HA658" s="2">
        <v>0</v>
      </c>
      <c r="HB658" s="2">
        <v>0</v>
      </c>
      <c r="HC658" s="2">
        <f t="shared" si="488"/>
        <v>0</v>
      </c>
      <c r="HD658" s="2"/>
      <c r="HE658" s="2" t="s">
        <v>3</v>
      </c>
      <c r="HF658" s="2" t="s">
        <v>3</v>
      </c>
      <c r="HG658" s="2"/>
      <c r="HH658" s="2"/>
      <c r="HI658" s="2"/>
      <c r="HJ658" s="2"/>
      <c r="HK658" s="2"/>
      <c r="HL658" s="2"/>
      <c r="HM658" s="2" t="s">
        <v>3</v>
      </c>
      <c r="HN658" s="2" t="s">
        <v>3</v>
      </c>
      <c r="HO658" s="2" t="s">
        <v>3</v>
      </c>
      <c r="HP658" s="2" t="s">
        <v>3</v>
      </c>
      <c r="HQ658" s="2" t="s">
        <v>3</v>
      </c>
      <c r="HR658" s="2"/>
      <c r="HS658" s="2">
        <v>0</v>
      </c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>
        <v>0</v>
      </c>
      <c r="IL658" s="2"/>
      <c r="IM658" s="2"/>
      <c r="IN658" s="2"/>
      <c r="IO658" s="2"/>
      <c r="IP658" s="2"/>
      <c r="IQ658" s="2"/>
      <c r="IR658" s="2"/>
      <c r="IS658" s="2"/>
      <c r="IT658" s="2"/>
      <c r="IU658" s="2"/>
    </row>
    <row r="659" spans="1:255" x14ac:dyDescent="0.2">
      <c r="A659">
        <v>18</v>
      </c>
      <c r="B659">
        <v>1</v>
      </c>
      <c r="C659">
        <v>555</v>
      </c>
      <c r="E659" t="s">
        <v>377</v>
      </c>
      <c r="F659" t="s">
        <v>344</v>
      </c>
      <c r="G659" t="s">
        <v>345</v>
      </c>
      <c r="H659" t="s">
        <v>49</v>
      </c>
      <c r="I659">
        <f>I657*J659</f>
        <v>9</v>
      </c>
      <c r="J659">
        <v>10</v>
      </c>
      <c r="K659">
        <v>10</v>
      </c>
      <c r="O659">
        <f t="shared" si="455"/>
        <v>8074.36</v>
      </c>
      <c r="P659">
        <f t="shared" si="456"/>
        <v>8074.36</v>
      </c>
      <c r="Q659">
        <f t="shared" si="489"/>
        <v>0</v>
      </c>
      <c r="R659">
        <f t="shared" si="457"/>
        <v>0</v>
      </c>
      <c r="S659">
        <f t="shared" si="458"/>
        <v>0</v>
      </c>
      <c r="T659">
        <f t="shared" si="459"/>
        <v>0</v>
      </c>
      <c r="U659">
        <f t="shared" si="460"/>
        <v>0</v>
      </c>
      <c r="V659">
        <f t="shared" si="461"/>
        <v>0</v>
      </c>
      <c r="W659">
        <f t="shared" si="462"/>
        <v>0</v>
      </c>
      <c r="X659">
        <f t="shared" si="463"/>
        <v>0</v>
      </c>
      <c r="Y659">
        <f t="shared" si="464"/>
        <v>0</v>
      </c>
      <c r="AA659">
        <v>59209200</v>
      </c>
      <c r="AB659">
        <f t="shared" si="465"/>
        <v>92.11</v>
      </c>
      <c r="AC659">
        <f t="shared" si="466"/>
        <v>92.11</v>
      </c>
      <c r="AD659">
        <f t="shared" si="490"/>
        <v>0</v>
      </c>
      <c r="AE659">
        <f t="shared" si="491"/>
        <v>0</v>
      </c>
      <c r="AF659">
        <f t="shared" si="491"/>
        <v>0</v>
      </c>
      <c r="AG659">
        <f t="shared" si="468"/>
        <v>0</v>
      </c>
      <c r="AH659">
        <f t="shared" si="492"/>
        <v>0</v>
      </c>
      <c r="AI659">
        <f t="shared" si="492"/>
        <v>0</v>
      </c>
      <c r="AJ659">
        <f t="shared" si="470"/>
        <v>0</v>
      </c>
      <c r="AK659">
        <v>92.11</v>
      </c>
      <c r="AL659">
        <v>92.11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109</v>
      </c>
      <c r="AU659">
        <v>61</v>
      </c>
      <c r="AV659">
        <v>1</v>
      </c>
      <c r="AW659">
        <v>1</v>
      </c>
      <c r="AZ659">
        <v>1</v>
      </c>
      <c r="BA659">
        <v>1</v>
      </c>
      <c r="BB659">
        <v>1</v>
      </c>
      <c r="BC659">
        <v>9.74</v>
      </c>
      <c r="BD659" t="s">
        <v>3</v>
      </c>
      <c r="BE659" t="s">
        <v>3</v>
      </c>
      <c r="BF659" t="s">
        <v>3</v>
      </c>
      <c r="BG659" t="s">
        <v>3</v>
      </c>
      <c r="BH659">
        <v>3</v>
      </c>
      <c r="BI659">
        <v>1</v>
      </c>
      <c r="BJ659" t="s">
        <v>346</v>
      </c>
      <c r="BM659">
        <v>22</v>
      </c>
      <c r="BN659">
        <v>0</v>
      </c>
      <c r="BO659" t="s">
        <v>344</v>
      </c>
      <c r="BP659">
        <v>1</v>
      </c>
      <c r="BQ659">
        <v>30</v>
      </c>
      <c r="BR659">
        <v>0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 t="s">
        <v>3</v>
      </c>
      <c r="BZ659">
        <v>109</v>
      </c>
      <c r="CA659">
        <v>61</v>
      </c>
      <c r="CB659" t="s">
        <v>3</v>
      </c>
      <c r="CE659">
        <v>30</v>
      </c>
      <c r="CF659">
        <v>0</v>
      </c>
      <c r="CG659">
        <v>0</v>
      </c>
      <c r="CM659">
        <v>0</v>
      </c>
      <c r="CN659" t="s">
        <v>3</v>
      </c>
      <c r="CO659">
        <v>0</v>
      </c>
      <c r="CP659">
        <f t="shared" si="471"/>
        <v>8074.36</v>
      </c>
      <c r="CQ659">
        <f t="shared" si="472"/>
        <v>897.15</v>
      </c>
      <c r="CR659">
        <f t="shared" si="493"/>
        <v>0</v>
      </c>
      <c r="CS659">
        <f t="shared" si="473"/>
        <v>0</v>
      </c>
      <c r="CT659">
        <f t="shared" si="474"/>
        <v>0</v>
      </c>
      <c r="CU659">
        <f t="shared" si="475"/>
        <v>0</v>
      </c>
      <c r="CV659">
        <f t="shared" si="476"/>
        <v>0</v>
      </c>
      <c r="CW659">
        <f t="shared" si="477"/>
        <v>0</v>
      </c>
      <c r="CX659">
        <f t="shared" si="478"/>
        <v>0</v>
      </c>
      <c r="CY659">
        <f t="shared" si="479"/>
        <v>0</v>
      </c>
      <c r="CZ659">
        <f t="shared" si="480"/>
        <v>0</v>
      </c>
      <c r="DC659" t="s">
        <v>3</v>
      </c>
      <c r="DD659" t="s">
        <v>3</v>
      </c>
      <c r="DE659" t="s">
        <v>3</v>
      </c>
      <c r="DF659" t="s">
        <v>3</v>
      </c>
      <c r="DG659" t="s">
        <v>3</v>
      </c>
      <c r="DH659" t="s">
        <v>3</v>
      </c>
      <c r="DI659" t="s">
        <v>3</v>
      </c>
      <c r="DJ659" t="s">
        <v>3</v>
      </c>
      <c r="DK659" t="s">
        <v>3</v>
      </c>
      <c r="DL659" t="s">
        <v>3</v>
      </c>
      <c r="DM659" t="s">
        <v>3</v>
      </c>
      <c r="DN659">
        <v>0</v>
      </c>
      <c r="DO659">
        <v>0</v>
      </c>
      <c r="DP659">
        <v>1</v>
      </c>
      <c r="DQ659">
        <v>1</v>
      </c>
      <c r="DU659">
        <v>1010</v>
      </c>
      <c r="DV659" t="s">
        <v>49</v>
      </c>
      <c r="DW659" t="s">
        <v>49</v>
      </c>
      <c r="DX659">
        <v>1</v>
      </c>
      <c r="DZ659" t="s">
        <v>3</v>
      </c>
      <c r="EA659" t="s">
        <v>3</v>
      </c>
      <c r="EB659" t="s">
        <v>3</v>
      </c>
      <c r="EC659" t="s">
        <v>3</v>
      </c>
      <c r="EE659">
        <v>58807898</v>
      </c>
      <c r="EF659">
        <v>30</v>
      </c>
      <c r="EG659" t="s">
        <v>29</v>
      </c>
      <c r="EH659">
        <v>0</v>
      </c>
      <c r="EI659" t="s">
        <v>3</v>
      </c>
      <c r="EJ659">
        <v>1</v>
      </c>
      <c r="EK659">
        <v>22</v>
      </c>
      <c r="EL659" t="s">
        <v>185</v>
      </c>
      <c r="EM659" t="s">
        <v>186</v>
      </c>
      <c r="EO659" t="s">
        <v>3</v>
      </c>
      <c r="EQ659">
        <v>0</v>
      </c>
      <c r="ER659">
        <v>92.11</v>
      </c>
      <c r="ES659">
        <v>92.11</v>
      </c>
      <c r="ET659">
        <v>0</v>
      </c>
      <c r="EU659">
        <v>0</v>
      </c>
      <c r="EV659">
        <v>0</v>
      </c>
      <c r="EW659">
        <v>0</v>
      </c>
      <c r="EX659">
        <v>0</v>
      </c>
      <c r="FQ659">
        <v>0</v>
      </c>
      <c r="FR659">
        <v>0</v>
      </c>
      <c r="FS659">
        <v>0</v>
      </c>
      <c r="FX659">
        <v>109</v>
      </c>
      <c r="FY659">
        <v>61</v>
      </c>
      <c r="GA659" t="s">
        <v>3</v>
      </c>
      <c r="GD659">
        <v>1</v>
      </c>
      <c r="GF659">
        <v>-1859993199</v>
      </c>
      <c r="GG659">
        <v>2</v>
      </c>
      <c r="GH659">
        <v>1</v>
      </c>
      <c r="GI659">
        <v>2</v>
      </c>
      <c r="GJ659">
        <v>0</v>
      </c>
      <c r="GK659">
        <v>0</v>
      </c>
      <c r="GL659">
        <f t="shared" si="481"/>
        <v>0</v>
      </c>
      <c r="GM659">
        <f t="shared" si="482"/>
        <v>8074.36</v>
      </c>
      <c r="GN659">
        <f t="shared" si="483"/>
        <v>8074.36</v>
      </c>
      <c r="GO659">
        <f t="shared" si="484"/>
        <v>0</v>
      </c>
      <c r="GP659">
        <f t="shared" si="485"/>
        <v>0</v>
      </c>
      <c r="GR659">
        <v>0</v>
      </c>
      <c r="GS659">
        <v>3</v>
      </c>
      <c r="GT659">
        <v>0</v>
      </c>
      <c r="GU659" t="s">
        <v>3</v>
      </c>
      <c r="GV659">
        <f t="shared" si="486"/>
        <v>0</v>
      </c>
      <c r="GW659">
        <v>1</v>
      </c>
      <c r="GX659">
        <f t="shared" si="487"/>
        <v>0</v>
      </c>
      <c r="HA659">
        <v>0</v>
      </c>
      <c r="HB659">
        <v>0</v>
      </c>
      <c r="HC659">
        <f t="shared" si="488"/>
        <v>0</v>
      </c>
      <c r="HE659" t="s">
        <v>3</v>
      </c>
      <c r="HF659" t="s">
        <v>3</v>
      </c>
      <c r="HM659" t="s">
        <v>3</v>
      </c>
      <c r="HN659" t="s">
        <v>3</v>
      </c>
      <c r="HO659" t="s">
        <v>3</v>
      </c>
      <c r="HP659" t="s">
        <v>3</v>
      </c>
      <c r="HQ659" t="s">
        <v>3</v>
      </c>
      <c r="HS659">
        <v>0</v>
      </c>
      <c r="IK659">
        <v>0</v>
      </c>
    </row>
    <row r="660" spans="1:255" x14ac:dyDescent="0.2">
      <c r="A660" s="2">
        <v>18</v>
      </c>
      <c r="B660" s="2">
        <v>1</v>
      </c>
      <c r="C660" s="2">
        <v>543</v>
      </c>
      <c r="D660" s="2"/>
      <c r="E660" s="2" t="s">
        <v>378</v>
      </c>
      <c r="F660" s="2" t="s">
        <v>379</v>
      </c>
      <c r="G660" s="2" t="s">
        <v>380</v>
      </c>
      <c r="H660" s="2" t="s">
        <v>49</v>
      </c>
      <c r="I660" s="2">
        <f>I656*J660</f>
        <v>9</v>
      </c>
      <c r="J660" s="2">
        <v>10</v>
      </c>
      <c r="K660" s="2">
        <v>10</v>
      </c>
      <c r="L660" s="2"/>
      <c r="M660" s="2"/>
      <c r="N660" s="2"/>
      <c r="O660" s="2">
        <f t="shared" si="455"/>
        <v>62.64</v>
      </c>
      <c r="P660" s="2">
        <f t="shared" si="456"/>
        <v>62.64</v>
      </c>
      <c r="Q660" s="2">
        <f t="shared" si="489"/>
        <v>0</v>
      </c>
      <c r="R660" s="2">
        <f t="shared" si="457"/>
        <v>0</v>
      </c>
      <c r="S660" s="2">
        <f t="shared" si="458"/>
        <v>0</v>
      </c>
      <c r="T660" s="2">
        <f t="shared" si="459"/>
        <v>0</v>
      </c>
      <c r="U660" s="2">
        <f t="shared" si="460"/>
        <v>0</v>
      </c>
      <c r="V660" s="2">
        <f t="shared" si="461"/>
        <v>0</v>
      </c>
      <c r="W660" s="2">
        <f t="shared" si="462"/>
        <v>0</v>
      </c>
      <c r="X660" s="2">
        <f t="shared" si="463"/>
        <v>0</v>
      </c>
      <c r="Y660" s="2">
        <f t="shared" si="464"/>
        <v>0</v>
      </c>
      <c r="Z660" s="2"/>
      <c r="AA660" s="2">
        <v>59209203</v>
      </c>
      <c r="AB660" s="2">
        <f t="shared" si="465"/>
        <v>6.96</v>
      </c>
      <c r="AC660" s="2">
        <f t="shared" si="466"/>
        <v>6.96</v>
      </c>
      <c r="AD660" s="2">
        <f t="shared" si="490"/>
        <v>0</v>
      </c>
      <c r="AE660" s="2">
        <f t="shared" si="491"/>
        <v>0</v>
      </c>
      <c r="AF660" s="2">
        <f t="shared" si="491"/>
        <v>0</v>
      </c>
      <c r="AG660" s="2">
        <f t="shared" si="468"/>
        <v>0</v>
      </c>
      <c r="AH660" s="2">
        <f t="shared" si="492"/>
        <v>0</v>
      </c>
      <c r="AI660" s="2">
        <f t="shared" si="492"/>
        <v>0</v>
      </c>
      <c r="AJ660" s="2">
        <f t="shared" si="470"/>
        <v>0</v>
      </c>
      <c r="AK660" s="2">
        <v>6.96</v>
      </c>
      <c r="AL660" s="2">
        <v>6.96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109</v>
      </c>
      <c r="AU660" s="2">
        <v>61</v>
      </c>
      <c r="AV660" s="2">
        <v>1</v>
      </c>
      <c r="AW660" s="2">
        <v>1</v>
      </c>
      <c r="AX660" s="2"/>
      <c r="AY660" s="2"/>
      <c r="AZ660" s="2">
        <v>1</v>
      </c>
      <c r="BA660" s="2">
        <v>1</v>
      </c>
      <c r="BB660" s="2">
        <v>1</v>
      </c>
      <c r="BC660" s="2">
        <v>1</v>
      </c>
      <c r="BD660" s="2" t="s">
        <v>3</v>
      </c>
      <c r="BE660" s="2" t="s">
        <v>3</v>
      </c>
      <c r="BF660" s="2" t="s">
        <v>3</v>
      </c>
      <c r="BG660" s="2" t="s">
        <v>3</v>
      </c>
      <c r="BH660" s="2">
        <v>3</v>
      </c>
      <c r="BI660" s="2">
        <v>1</v>
      </c>
      <c r="BJ660" s="2" t="s">
        <v>381</v>
      </c>
      <c r="BK660" s="2"/>
      <c r="BL660" s="2"/>
      <c r="BM660" s="2">
        <v>22</v>
      </c>
      <c r="BN660" s="2">
        <v>0</v>
      </c>
      <c r="BO660" s="2" t="s">
        <v>3</v>
      </c>
      <c r="BP660" s="2">
        <v>0</v>
      </c>
      <c r="BQ660" s="2">
        <v>30</v>
      </c>
      <c r="BR660" s="2">
        <v>0</v>
      </c>
      <c r="BS660" s="2">
        <v>1</v>
      </c>
      <c r="BT660" s="2">
        <v>1</v>
      </c>
      <c r="BU660" s="2">
        <v>1</v>
      </c>
      <c r="BV660" s="2">
        <v>1</v>
      </c>
      <c r="BW660" s="2">
        <v>1</v>
      </c>
      <c r="BX660" s="2">
        <v>1</v>
      </c>
      <c r="BY660" s="2" t="s">
        <v>3</v>
      </c>
      <c r="BZ660" s="2">
        <v>109</v>
      </c>
      <c r="CA660" s="2">
        <v>61</v>
      </c>
      <c r="CB660" s="2" t="s">
        <v>3</v>
      </c>
      <c r="CC660" s="2"/>
      <c r="CD660" s="2"/>
      <c r="CE660" s="2">
        <v>30</v>
      </c>
      <c r="CF660" s="2">
        <v>0</v>
      </c>
      <c r="CG660" s="2">
        <v>0</v>
      </c>
      <c r="CH660" s="2"/>
      <c r="CI660" s="2"/>
      <c r="CJ660" s="2"/>
      <c r="CK660" s="2"/>
      <c r="CL660" s="2"/>
      <c r="CM660" s="2">
        <v>0</v>
      </c>
      <c r="CN660" s="2" t="s">
        <v>3</v>
      </c>
      <c r="CO660" s="2">
        <v>0</v>
      </c>
      <c r="CP660" s="2">
        <f t="shared" si="471"/>
        <v>62.64</v>
      </c>
      <c r="CQ660" s="2">
        <f t="shared" si="472"/>
        <v>6.96</v>
      </c>
      <c r="CR660" s="2">
        <f t="shared" si="493"/>
        <v>0</v>
      </c>
      <c r="CS660" s="2">
        <f t="shared" si="473"/>
        <v>0</v>
      </c>
      <c r="CT660" s="2">
        <f t="shared" si="474"/>
        <v>0</v>
      </c>
      <c r="CU660" s="2">
        <f t="shared" si="475"/>
        <v>0</v>
      </c>
      <c r="CV660" s="2">
        <f t="shared" si="476"/>
        <v>0</v>
      </c>
      <c r="CW660" s="2">
        <f t="shared" si="477"/>
        <v>0</v>
      </c>
      <c r="CX660" s="2">
        <f t="shared" si="478"/>
        <v>0</v>
      </c>
      <c r="CY660" s="2">
        <f t="shared" si="479"/>
        <v>0</v>
      </c>
      <c r="CZ660" s="2">
        <f t="shared" si="480"/>
        <v>0</v>
      </c>
      <c r="DA660" s="2"/>
      <c r="DB660" s="2"/>
      <c r="DC660" s="2" t="s">
        <v>3</v>
      </c>
      <c r="DD660" s="2" t="s">
        <v>3</v>
      </c>
      <c r="DE660" s="2" t="s">
        <v>3</v>
      </c>
      <c r="DF660" s="2" t="s">
        <v>3</v>
      </c>
      <c r="DG660" s="2" t="s">
        <v>3</v>
      </c>
      <c r="DH660" s="2" t="s">
        <v>3</v>
      </c>
      <c r="DI660" s="2" t="s">
        <v>3</v>
      </c>
      <c r="DJ660" s="2" t="s">
        <v>3</v>
      </c>
      <c r="DK660" s="2" t="s">
        <v>3</v>
      </c>
      <c r="DL660" s="2" t="s">
        <v>3</v>
      </c>
      <c r="DM660" s="2" t="s">
        <v>3</v>
      </c>
      <c r="DN660" s="2">
        <v>0</v>
      </c>
      <c r="DO660" s="2">
        <v>0</v>
      </c>
      <c r="DP660" s="2">
        <v>1</v>
      </c>
      <c r="DQ660" s="2">
        <v>1</v>
      </c>
      <c r="DR660" s="2"/>
      <c r="DS660" s="2"/>
      <c r="DT660" s="2"/>
      <c r="DU660" s="2">
        <v>1010</v>
      </c>
      <c r="DV660" s="2" t="s">
        <v>49</v>
      </c>
      <c r="DW660" s="2" t="s">
        <v>49</v>
      </c>
      <c r="DX660" s="2">
        <v>1</v>
      </c>
      <c r="DY660" s="2"/>
      <c r="DZ660" s="2" t="s">
        <v>3</v>
      </c>
      <c r="EA660" s="2" t="s">
        <v>3</v>
      </c>
      <c r="EB660" s="2" t="s">
        <v>3</v>
      </c>
      <c r="EC660" s="2" t="s">
        <v>3</v>
      </c>
      <c r="ED660" s="2"/>
      <c r="EE660" s="2">
        <v>58807898</v>
      </c>
      <c r="EF660" s="2">
        <v>30</v>
      </c>
      <c r="EG660" s="2" t="s">
        <v>29</v>
      </c>
      <c r="EH660" s="2">
        <v>0</v>
      </c>
      <c r="EI660" s="2" t="s">
        <v>3</v>
      </c>
      <c r="EJ660" s="2">
        <v>1</v>
      </c>
      <c r="EK660" s="2">
        <v>22</v>
      </c>
      <c r="EL660" s="2" t="s">
        <v>185</v>
      </c>
      <c r="EM660" s="2" t="s">
        <v>186</v>
      </c>
      <c r="EN660" s="2"/>
      <c r="EO660" s="2" t="s">
        <v>3</v>
      </c>
      <c r="EP660" s="2"/>
      <c r="EQ660" s="2">
        <v>0</v>
      </c>
      <c r="ER660" s="2">
        <v>6.96</v>
      </c>
      <c r="ES660" s="2">
        <v>6.96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>
        <v>0</v>
      </c>
      <c r="FR660" s="2">
        <v>0</v>
      </c>
      <c r="FS660" s="2">
        <v>0</v>
      </c>
      <c r="FT660" s="2"/>
      <c r="FU660" s="2"/>
      <c r="FV660" s="2"/>
      <c r="FW660" s="2"/>
      <c r="FX660" s="2">
        <v>109</v>
      </c>
      <c r="FY660" s="2">
        <v>61</v>
      </c>
      <c r="FZ660" s="2"/>
      <c r="GA660" s="2" t="s">
        <v>3</v>
      </c>
      <c r="GB660" s="2"/>
      <c r="GC660" s="2"/>
      <c r="GD660" s="2">
        <v>1</v>
      </c>
      <c r="GE660" s="2"/>
      <c r="GF660" s="2">
        <v>-737715662</v>
      </c>
      <c r="GG660" s="2">
        <v>2</v>
      </c>
      <c r="GH660" s="2">
        <v>1</v>
      </c>
      <c r="GI660" s="2">
        <v>-2</v>
      </c>
      <c r="GJ660" s="2">
        <v>0</v>
      </c>
      <c r="GK660" s="2">
        <v>0</v>
      </c>
      <c r="GL660" s="2">
        <f t="shared" si="481"/>
        <v>0</v>
      </c>
      <c r="GM660" s="2">
        <f t="shared" si="482"/>
        <v>62.64</v>
      </c>
      <c r="GN660" s="2">
        <f t="shared" si="483"/>
        <v>62.64</v>
      </c>
      <c r="GO660" s="2">
        <f t="shared" si="484"/>
        <v>0</v>
      </c>
      <c r="GP660" s="2">
        <f t="shared" si="485"/>
        <v>0</v>
      </c>
      <c r="GQ660" s="2"/>
      <c r="GR660" s="2">
        <v>0</v>
      </c>
      <c r="GS660" s="2">
        <v>3</v>
      </c>
      <c r="GT660" s="2">
        <v>0</v>
      </c>
      <c r="GU660" s="2" t="s">
        <v>3</v>
      </c>
      <c r="GV660" s="2">
        <f t="shared" si="486"/>
        <v>0</v>
      </c>
      <c r="GW660" s="2">
        <v>1</v>
      </c>
      <c r="GX660" s="2">
        <f t="shared" si="487"/>
        <v>0</v>
      </c>
      <c r="GY660" s="2"/>
      <c r="GZ660" s="2"/>
      <c r="HA660" s="2">
        <v>0</v>
      </c>
      <c r="HB660" s="2">
        <v>0</v>
      </c>
      <c r="HC660" s="2">
        <f t="shared" si="488"/>
        <v>0</v>
      </c>
      <c r="HD660" s="2"/>
      <c r="HE660" s="2" t="s">
        <v>3</v>
      </c>
      <c r="HF660" s="2" t="s">
        <v>3</v>
      </c>
      <c r="HG660" s="2"/>
      <c r="HH660" s="2"/>
      <c r="HI660" s="2"/>
      <c r="HJ660" s="2"/>
      <c r="HK660" s="2"/>
      <c r="HL660" s="2"/>
      <c r="HM660" s="2" t="s">
        <v>3</v>
      </c>
      <c r="HN660" s="2" t="s">
        <v>3</v>
      </c>
      <c r="HO660" s="2" t="s">
        <v>3</v>
      </c>
      <c r="HP660" s="2" t="s">
        <v>3</v>
      </c>
      <c r="HQ660" s="2" t="s">
        <v>3</v>
      </c>
      <c r="HR660" s="2"/>
      <c r="HS660" s="2">
        <v>0</v>
      </c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>
        <v>0</v>
      </c>
      <c r="IL660" s="2"/>
      <c r="IM660" s="2"/>
      <c r="IN660" s="2"/>
      <c r="IO660" s="2"/>
      <c r="IP660" s="2"/>
      <c r="IQ660" s="2"/>
      <c r="IR660" s="2"/>
      <c r="IS660" s="2"/>
      <c r="IT660" s="2"/>
      <c r="IU660" s="2"/>
    </row>
    <row r="661" spans="1:255" x14ac:dyDescent="0.2">
      <c r="A661">
        <v>18</v>
      </c>
      <c r="B661">
        <v>1</v>
      </c>
      <c r="C661">
        <v>554</v>
      </c>
      <c r="E661" t="s">
        <v>378</v>
      </c>
      <c r="F661" t="s">
        <v>379</v>
      </c>
      <c r="G661" t="s">
        <v>380</v>
      </c>
      <c r="H661" t="s">
        <v>49</v>
      </c>
      <c r="I661">
        <f>I657*J661</f>
        <v>9</v>
      </c>
      <c r="J661">
        <v>10</v>
      </c>
      <c r="K661">
        <v>10</v>
      </c>
      <c r="O661">
        <f t="shared" si="455"/>
        <v>586.30999999999995</v>
      </c>
      <c r="P661">
        <f t="shared" si="456"/>
        <v>586.30999999999995</v>
      </c>
      <c r="Q661">
        <f t="shared" si="489"/>
        <v>0</v>
      </c>
      <c r="R661">
        <f t="shared" si="457"/>
        <v>0</v>
      </c>
      <c r="S661">
        <f t="shared" si="458"/>
        <v>0</v>
      </c>
      <c r="T661">
        <f t="shared" si="459"/>
        <v>0</v>
      </c>
      <c r="U661">
        <f t="shared" si="460"/>
        <v>0</v>
      </c>
      <c r="V661">
        <f t="shared" si="461"/>
        <v>0</v>
      </c>
      <c r="W661">
        <f t="shared" si="462"/>
        <v>0</v>
      </c>
      <c r="X661">
        <f t="shared" si="463"/>
        <v>0</v>
      </c>
      <c r="Y661">
        <f t="shared" si="464"/>
        <v>0</v>
      </c>
      <c r="AA661">
        <v>59209200</v>
      </c>
      <c r="AB661">
        <f t="shared" si="465"/>
        <v>6.96</v>
      </c>
      <c r="AC661">
        <f t="shared" si="466"/>
        <v>6.96</v>
      </c>
      <c r="AD661">
        <f t="shared" si="490"/>
        <v>0</v>
      </c>
      <c r="AE661">
        <f t="shared" si="491"/>
        <v>0</v>
      </c>
      <c r="AF661">
        <f t="shared" si="491"/>
        <v>0</v>
      </c>
      <c r="AG661">
        <f t="shared" si="468"/>
        <v>0</v>
      </c>
      <c r="AH661">
        <f t="shared" si="492"/>
        <v>0</v>
      </c>
      <c r="AI661">
        <f t="shared" si="492"/>
        <v>0</v>
      </c>
      <c r="AJ661">
        <f t="shared" si="470"/>
        <v>0</v>
      </c>
      <c r="AK661">
        <v>6.96</v>
      </c>
      <c r="AL661">
        <v>6.96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109</v>
      </c>
      <c r="AU661">
        <v>61</v>
      </c>
      <c r="AV661">
        <v>1</v>
      </c>
      <c r="AW661">
        <v>1</v>
      </c>
      <c r="AZ661">
        <v>1</v>
      </c>
      <c r="BA661">
        <v>1</v>
      </c>
      <c r="BB661">
        <v>1</v>
      </c>
      <c r="BC661">
        <v>9.36</v>
      </c>
      <c r="BD661" t="s">
        <v>3</v>
      </c>
      <c r="BE661" t="s">
        <v>3</v>
      </c>
      <c r="BF661" t="s">
        <v>3</v>
      </c>
      <c r="BG661" t="s">
        <v>3</v>
      </c>
      <c r="BH661">
        <v>3</v>
      </c>
      <c r="BI661">
        <v>1</v>
      </c>
      <c r="BJ661" t="s">
        <v>381</v>
      </c>
      <c r="BM661">
        <v>22</v>
      </c>
      <c r="BN661">
        <v>0</v>
      </c>
      <c r="BO661" t="s">
        <v>379</v>
      </c>
      <c r="BP661">
        <v>1</v>
      </c>
      <c r="BQ661">
        <v>30</v>
      </c>
      <c r="BR661">
        <v>0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 t="s">
        <v>3</v>
      </c>
      <c r="BZ661">
        <v>109</v>
      </c>
      <c r="CA661">
        <v>61</v>
      </c>
      <c r="CB661" t="s">
        <v>3</v>
      </c>
      <c r="CE661">
        <v>30</v>
      </c>
      <c r="CF661">
        <v>0</v>
      </c>
      <c r="CG661">
        <v>0</v>
      </c>
      <c r="CM661">
        <v>0</v>
      </c>
      <c r="CN661" t="s">
        <v>3</v>
      </c>
      <c r="CO661">
        <v>0</v>
      </c>
      <c r="CP661">
        <f t="shared" si="471"/>
        <v>586.30999999999995</v>
      </c>
      <c r="CQ661">
        <f t="shared" si="472"/>
        <v>65.150000000000006</v>
      </c>
      <c r="CR661">
        <f t="shared" si="493"/>
        <v>0</v>
      </c>
      <c r="CS661">
        <f t="shared" si="473"/>
        <v>0</v>
      </c>
      <c r="CT661">
        <f t="shared" si="474"/>
        <v>0</v>
      </c>
      <c r="CU661">
        <f t="shared" si="475"/>
        <v>0</v>
      </c>
      <c r="CV661">
        <f t="shared" si="476"/>
        <v>0</v>
      </c>
      <c r="CW661">
        <f t="shared" si="477"/>
        <v>0</v>
      </c>
      <c r="CX661">
        <f t="shared" si="478"/>
        <v>0</v>
      </c>
      <c r="CY661">
        <f t="shared" si="479"/>
        <v>0</v>
      </c>
      <c r="CZ661">
        <f t="shared" si="480"/>
        <v>0</v>
      </c>
      <c r="DC661" t="s">
        <v>3</v>
      </c>
      <c r="DD661" t="s">
        <v>3</v>
      </c>
      <c r="DE661" t="s">
        <v>3</v>
      </c>
      <c r="DF661" t="s">
        <v>3</v>
      </c>
      <c r="DG661" t="s">
        <v>3</v>
      </c>
      <c r="DH661" t="s">
        <v>3</v>
      </c>
      <c r="DI661" t="s">
        <v>3</v>
      </c>
      <c r="DJ661" t="s">
        <v>3</v>
      </c>
      <c r="DK661" t="s">
        <v>3</v>
      </c>
      <c r="DL661" t="s">
        <v>3</v>
      </c>
      <c r="DM661" t="s">
        <v>3</v>
      </c>
      <c r="DN661">
        <v>0</v>
      </c>
      <c r="DO661">
        <v>0</v>
      </c>
      <c r="DP661">
        <v>1</v>
      </c>
      <c r="DQ661">
        <v>1</v>
      </c>
      <c r="DU661">
        <v>1010</v>
      </c>
      <c r="DV661" t="s">
        <v>49</v>
      </c>
      <c r="DW661" t="s">
        <v>49</v>
      </c>
      <c r="DX661">
        <v>1</v>
      </c>
      <c r="DZ661" t="s">
        <v>3</v>
      </c>
      <c r="EA661" t="s">
        <v>3</v>
      </c>
      <c r="EB661" t="s">
        <v>3</v>
      </c>
      <c r="EC661" t="s">
        <v>3</v>
      </c>
      <c r="EE661">
        <v>58807898</v>
      </c>
      <c r="EF661">
        <v>30</v>
      </c>
      <c r="EG661" t="s">
        <v>29</v>
      </c>
      <c r="EH661">
        <v>0</v>
      </c>
      <c r="EI661" t="s">
        <v>3</v>
      </c>
      <c r="EJ661">
        <v>1</v>
      </c>
      <c r="EK661">
        <v>22</v>
      </c>
      <c r="EL661" t="s">
        <v>185</v>
      </c>
      <c r="EM661" t="s">
        <v>186</v>
      </c>
      <c r="EO661" t="s">
        <v>3</v>
      </c>
      <c r="EQ661">
        <v>0</v>
      </c>
      <c r="ER661">
        <v>6.96</v>
      </c>
      <c r="ES661">
        <v>6.96</v>
      </c>
      <c r="ET661">
        <v>0</v>
      </c>
      <c r="EU661">
        <v>0</v>
      </c>
      <c r="EV661">
        <v>0</v>
      </c>
      <c r="EW661">
        <v>0</v>
      </c>
      <c r="EX661">
        <v>0</v>
      </c>
      <c r="FQ661">
        <v>0</v>
      </c>
      <c r="FR661">
        <v>0</v>
      </c>
      <c r="FS661">
        <v>0</v>
      </c>
      <c r="FX661">
        <v>109</v>
      </c>
      <c r="FY661">
        <v>61</v>
      </c>
      <c r="GA661" t="s">
        <v>3</v>
      </c>
      <c r="GD661">
        <v>1</v>
      </c>
      <c r="GF661">
        <v>-737715662</v>
      </c>
      <c r="GG661">
        <v>2</v>
      </c>
      <c r="GH661">
        <v>1</v>
      </c>
      <c r="GI661">
        <v>2</v>
      </c>
      <c r="GJ661">
        <v>0</v>
      </c>
      <c r="GK661">
        <v>0</v>
      </c>
      <c r="GL661">
        <f t="shared" si="481"/>
        <v>0</v>
      </c>
      <c r="GM661">
        <f t="shared" si="482"/>
        <v>586.30999999999995</v>
      </c>
      <c r="GN661">
        <f t="shared" si="483"/>
        <v>586.30999999999995</v>
      </c>
      <c r="GO661">
        <f t="shared" si="484"/>
        <v>0</v>
      </c>
      <c r="GP661">
        <f t="shared" si="485"/>
        <v>0</v>
      </c>
      <c r="GR661">
        <v>0</v>
      </c>
      <c r="GS661">
        <v>3</v>
      </c>
      <c r="GT661">
        <v>0</v>
      </c>
      <c r="GU661" t="s">
        <v>3</v>
      </c>
      <c r="GV661">
        <f t="shared" si="486"/>
        <v>0</v>
      </c>
      <c r="GW661">
        <v>1</v>
      </c>
      <c r="GX661">
        <f t="shared" si="487"/>
        <v>0</v>
      </c>
      <c r="HA661">
        <v>0</v>
      </c>
      <c r="HB661">
        <v>0</v>
      </c>
      <c r="HC661">
        <f t="shared" si="488"/>
        <v>0</v>
      </c>
      <c r="HE661" t="s">
        <v>3</v>
      </c>
      <c r="HF661" t="s">
        <v>3</v>
      </c>
      <c r="HM661" t="s">
        <v>3</v>
      </c>
      <c r="HN661" t="s">
        <v>3</v>
      </c>
      <c r="HO661" t="s">
        <v>3</v>
      </c>
      <c r="HP661" t="s">
        <v>3</v>
      </c>
      <c r="HQ661" t="s">
        <v>3</v>
      </c>
      <c r="HS661">
        <v>0</v>
      </c>
      <c r="IK661">
        <v>0</v>
      </c>
    </row>
    <row r="662" spans="1:255" x14ac:dyDescent="0.2">
      <c r="A662" s="2">
        <v>18</v>
      </c>
      <c r="B662" s="2">
        <v>1</v>
      </c>
      <c r="C662" s="2">
        <v>546</v>
      </c>
      <c r="D662" s="2"/>
      <c r="E662" s="2" t="s">
        <v>382</v>
      </c>
      <c r="F662" s="2" t="s">
        <v>383</v>
      </c>
      <c r="G662" s="2" t="s">
        <v>384</v>
      </c>
      <c r="H662" s="2" t="s">
        <v>49</v>
      </c>
      <c r="I662" s="2">
        <f>I656*J662</f>
        <v>9</v>
      </c>
      <c r="J662" s="2">
        <v>10</v>
      </c>
      <c r="K662" s="2">
        <v>10</v>
      </c>
      <c r="L662" s="2"/>
      <c r="M662" s="2"/>
      <c r="N662" s="2"/>
      <c r="O662" s="2">
        <f t="shared" si="455"/>
        <v>2276.46</v>
      </c>
      <c r="P662" s="2">
        <f t="shared" si="456"/>
        <v>2276.46</v>
      </c>
      <c r="Q662" s="2">
        <f t="shared" si="489"/>
        <v>0</v>
      </c>
      <c r="R662" s="2">
        <f t="shared" si="457"/>
        <v>0</v>
      </c>
      <c r="S662" s="2">
        <f t="shared" si="458"/>
        <v>0</v>
      </c>
      <c r="T662" s="2">
        <f t="shared" si="459"/>
        <v>0</v>
      </c>
      <c r="U662" s="2">
        <f t="shared" si="460"/>
        <v>0</v>
      </c>
      <c r="V662" s="2">
        <f t="shared" si="461"/>
        <v>0</v>
      </c>
      <c r="W662" s="2">
        <f t="shared" si="462"/>
        <v>0</v>
      </c>
      <c r="X662" s="2">
        <f t="shared" si="463"/>
        <v>0</v>
      </c>
      <c r="Y662" s="2">
        <f t="shared" si="464"/>
        <v>0</v>
      </c>
      <c r="Z662" s="2"/>
      <c r="AA662" s="2">
        <v>59209203</v>
      </c>
      <c r="AB662" s="2">
        <f t="shared" si="465"/>
        <v>252.94</v>
      </c>
      <c r="AC662" s="2">
        <f t="shared" si="466"/>
        <v>252.94</v>
      </c>
      <c r="AD662" s="2">
        <f t="shared" si="490"/>
        <v>0</v>
      </c>
      <c r="AE662" s="2">
        <f t="shared" si="491"/>
        <v>0</v>
      </c>
      <c r="AF662" s="2">
        <f t="shared" si="491"/>
        <v>0</v>
      </c>
      <c r="AG662" s="2">
        <f t="shared" si="468"/>
        <v>0</v>
      </c>
      <c r="AH662" s="2">
        <f t="shared" si="492"/>
        <v>0</v>
      </c>
      <c r="AI662" s="2">
        <f t="shared" si="492"/>
        <v>0</v>
      </c>
      <c r="AJ662" s="2">
        <f t="shared" si="470"/>
        <v>0</v>
      </c>
      <c r="AK662" s="2">
        <v>252.94</v>
      </c>
      <c r="AL662" s="2">
        <v>252.94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109</v>
      </c>
      <c r="AU662" s="2">
        <v>61</v>
      </c>
      <c r="AV662" s="2">
        <v>1</v>
      </c>
      <c r="AW662" s="2">
        <v>1</v>
      </c>
      <c r="AX662" s="2"/>
      <c r="AY662" s="2"/>
      <c r="AZ662" s="2">
        <v>1</v>
      </c>
      <c r="BA662" s="2">
        <v>1</v>
      </c>
      <c r="BB662" s="2">
        <v>1</v>
      </c>
      <c r="BC662" s="2">
        <v>1</v>
      </c>
      <c r="BD662" s="2" t="s">
        <v>3</v>
      </c>
      <c r="BE662" s="2" t="s">
        <v>3</v>
      </c>
      <c r="BF662" s="2" t="s">
        <v>3</v>
      </c>
      <c r="BG662" s="2" t="s">
        <v>3</v>
      </c>
      <c r="BH662" s="2">
        <v>3</v>
      </c>
      <c r="BI662" s="2">
        <v>1</v>
      </c>
      <c r="BJ662" s="2" t="s">
        <v>3</v>
      </c>
      <c r="BK662" s="2"/>
      <c r="BL662" s="2"/>
      <c r="BM662" s="2">
        <v>22</v>
      </c>
      <c r="BN662" s="2">
        <v>0</v>
      </c>
      <c r="BO662" s="2" t="s">
        <v>3</v>
      </c>
      <c r="BP662" s="2">
        <v>0</v>
      </c>
      <c r="BQ662" s="2">
        <v>30</v>
      </c>
      <c r="BR662" s="2">
        <v>0</v>
      </c>
      <c r="BS662" s="2">
        <v>1</v>
      </c>
      <c r="BT662" s="2">
        <v>1</v>
      </c>
      <c r="BU662" s="2">
        <v>1</v>
      </c>
      <c r="BV662" s="2">
        <v>1</v>
      </c>
      <c r="BW662" s="2">
        <v>1</v>
      </c>
      <c r="BX662" s="2">
        <v>1</v>
      </c>
      <c r="BY662" s="2" t="s">
        <v>3</v>
      </c>
      <c r="BZ662" s="2">
        <v>109</v>
      </c>
      <c r="CA662" s="2">
        <v>61</v>
      </c>
      <c r="CB662" s="2" t="s">
        <v>3</v>
      </c>
      <c r="CC662" s="2"/>
      <c r="CD662" s="2"/>
      <c r="CE662" s="2">
        <v>30</v>
      </c>
      <c r="CF662" s="2">
        <v>0</v>
      </c>
      <c r="CG662" s="2">
        <v>0</v>
      </c>
      <c r="CH662" s="2"/>
      <c r="CI662" s="2"/>
      <c r="CJ662" s="2"/>
      <c r="CK662" s="2"/>
      <c r="CL662" s="2"/>
      <c r="CM662" s="2">
        <v>0</v>
      </c>
      <c r="CN662" s="2" t="s">
        <v>3</v>
      </c>
      <c r="CO662" s="2">
        <v>0</v>
      </c>
      <c r="CP662" s="2">
        <f t="shared" si="471"/>
        <v>2276.46</v>
      </c>
      <c r="CQ662" s="2">
        <f t="shared" si="472"/>
        <v>252.94</v>
      </c>
      <c r="CR662" s="2">
        <f t="shared" si="493"/>
        <v>0</v>
      </c>
      <c r="CS662" s="2">
        <f t="shared" si="473"/>
        <v>0</v>
      </c>
      <c r="CT662" s="2">
        <f t="shared" si="474"/>
        <v>0</v>
      </c>
      <c r="CU662" s="2">
        <f t="shared" si="475"/>
        <v>0</v>
      </c>
      <c r="CV662" s="2">
        <f t="shared" si="476"/>
        <v>0</v>
      </c>
      <c r="CW662" s="2">
        <f t="shared" si="477"/>
        <v>0</v>
      </c>
      <c r="CX662" s="2">
        <f t="shared" si="478"/>
        <v>0</v>
      </c>
      <c r="CY662" s="2">
        <f t="shared" si="479"/>
        <v>0</v>
      </c>
      <c r="CZ662" s="2">
        <f t="shared" si="480"/>
        <v>0</v>
      </c>
      <c r="DA662" s="2"/>
      <c r="DB662" s="2"/>
      <c r="DC662" s="2" t="s">
        <v>3</v>
      </c>
      <c r="DD662" s="2" t="s">
        <v>3</v>
      </c>
      <c r="DE662" s="2" t="s">
        <v>3</v>
      </c>
      <c r="DF662" s="2" t="s">
        <v>3</v>
      </c>
      <c r="DG662" s="2" t="s">
        <v>3</v>
      </c>
      <c r="DH662" s="2" t="s">
        <v>3</v>
      </c>
      <c r="DI662" s="2" t="s">
        <v>3</v>
      </c>
      <c r="DJ662" s="2" t="s">
        <v>3</v>
      </c>
      <c r="DK662" s="2" t="s">
        <v>3</v>
      </c>
      <c r="DL662" s="2" t="s">
        <v>3</v>
      </c>
      <c r="DM662" s="2" t="s">
        <v>3</v>
      </c>
      <c r="DN662" s="2">
        <v>0</v>
      </c>
      <c r="DO662" s="2">
        <v>0</v>
      </c>
      <c r="DP662" s="2">
        <v>1</v>
      </c>
      <c r="DQ662" s="2">
        <v>1</v>
      </c>
      <c r="DR662" s="2"/>
      <c r="DS662" s="2"/>
      <c r="DT662" s="2"/>
      <c r="DU662" s="2">
        <v>1010</v>
      </c>
      <c r="DV662" s="2" t="s">
        <v>49</v>
      </c>
      <c r="DW662" s="2" t="s">
        <v>49</v>
      </c>
      <c r="DX662" s="2">
        <v>1</v>
      </c>
      <c r="DY662" s="2"/>
      <c r="DZ662" s="2" t="s">
        <v>3</v>
      </c>
      <c r="EA662" s="2" t="s">
        <v>3</v>
      </c>
      <c r="EB662" s="2" t="s">
        <v>3</v>
      </c>
      <c r="EC662" s="2" t="s">
        <v>3</v>
      </c>
      <c r="ED662" s="2"/>
      <c r="EE662" s="2">
        <v>58807898</v>
      </c>
      <c r="EF662" s="2">
        <v>30</v>
      </c>
      <c r="EG662" s="2" t="s">
        <v>29</v>
      </c>
      <c r="EH662" s="2">
        <v>0</v>
      </c>
      <c r="EI662" s="2" t="s">
        <v>3</v>
      </c>
      <c r="EJ662" s="2">
        <v>1</v>
      </c>
      <c r="EK662" s="2">
        <v>22</v>
      </c>
      <c r="EL662" s="2" t="s">
        <v>185</v>
      </c>
      <c r="EM662" s="2" t="s">
        <v>186</v>
      </c>
      <c r="EN662" s="2"/>
      <c r="EO662" s="2" t="s">
        <v>3</v>
      </c>
      <c r="EP662" s="2"/>
      <c r="EQ662" s="2">
        <v>0</v>
      </c>
      <c r="ER662" s="2">
        <v>0</v>
      </c>
      <c r="ES662" s="2">
        <v>252.94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>
        <v>0</v>
      </c>
      <c r="FR662" s="2">
        <v>0</v>
      </c>
      <c r="FS662" s="2">
        <v>0</v>
      </c>
      <c r="FT662" s="2"/>
      <c r="FU662" s="2"/>
      <c r="FV662" s="2"/>
      <c r="FW662" s="2"/>
      <c r="FX662" s="2">
        <v>109</v>
      </c>
      <c r="FY662" s="2">
        <v>61</v>
      </c>
      <c r="FZ662" s="2"/>
      <c r="GA662" s="2" t="s">
        <v>385</v>
      </c>
      <c r="GB662" s="2"/>
      <c r="GC662" s="2"/>
      <c r="GD662" s="2">
        <v>1</v>
      </c>
      <c r="GE662" s="2"/>
      <c r="GF662" s="2">
        <v>8523401</v>
      </c>
      <c r="GG662" s="2">
        <v>2</v>
      </c>
      <c r="GH662" s="2">
        <v>4</v>
      </c>
      <c r="GI662" s="2">
        <v>0</v>
      </c>
      <c r="GJ662" s="2">
        <v>0</v>
      </c>
      <c r="GK662" s="2">
        <v>0</v>
      </c>
      <c r="GL662" s="2">
        <f t="shared" si="481"/>
        <v>0</v>
      </c>
      <c r="GM662" s="2">
        <f t="shared" si="482"/>
        <v>2276.46</v>
      </c>
      <c r="GN662" s="2">
        <f t="shared" si="483"/>
        <v>2276.46</v>
      </c>
      <c r="GO662" s="2">
        <f t="shared" si="484"/>
        <v>0</v>
      </c>
      <c r="GP662" s="2">
        <f t="shared" si="485"/>
        <v>0</v>
      </c>
      <c r="GQ662" s="2"/>
      <c r="GR662" s="2">
        <v>2</v>
      </c>
      <c r="GS662" s="2">
        <v>2</v>
      </c>
      <c r="GT662" s="2">
        <v>0</v>
      </c>
      <c r="GU662" s="2" t="s">
        <v>3</v>
      </c>
      <c r="GV662" s="2">
        <f t="shared" si="486"/>
        <v>0</v>
      </c>
      <c r="GW662" s="2">
        <v>1</v>
      </c>
      <c r="GX662" s="2">
        <f t="shared" si="487"/>
        <v>0</v>
      </c>
      <c r="GY662" s="2"/>
      <c r="GZ662" s="2"/>
      <c r="HA662" s="2">
        <v>0</v>
      </c>
      <c r="HB662" s="2">
        <v>0</v>
      </c>
      <c r="HC662" s="2">
        <f t="shared" si="488"/>
        <v>0</v>
      </c>
      <c r="HD662" s="2"/>
      <c r="HE662" s="2" t="s">
        <v>253</v>
      </c>
      <c r="HF662" s="2" t="s">
        <v>38</v>
      </c>
      <c r="HG662" s="2"/>
      <c r="HH662" s="2"/>
      <c r="HI662" s="2"/>
      <c r="HJ662" s="2"/>
      <c r="HK662" s="2"/>
      <c r="HL662" s="2"/>
      <c r="HM662" s="2" t="s">
        <v>3</v>
      </c>
      <c r="HN662" s="2" t="s">
        <v>3</v>
      </c>
      <c r="HO662" s="2" t="s">
        <v>3</v>
      </c>
      <c r="HP662" s="2" t="s">
        <v>3</v>
      </c>
      <c r="HQ662" s="2" t="s">
        <v>3</v>
      </c>
      <c r="HR662" s="2"/>
      <c r="HS662" s="2">
        <v>0</v>
      </c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>
        <v>0</v>
      </c>
      <c r="IL662" s="2"/>
      <c r="IM662" s="2"/>
      <c r="IN662" s="2"/>
      <c r="IO662" s="2"/>
      <c r="IP662" s="2"/>
      <c r="IQ662" s="2"/>
      <c r="IR662" s="2"/>
      <c r="IS662" s="2"/>
      <c r="IT662" s="2"/>
      <c r="IU662" s="2"/>
    </row>
    <row r="663" spans="1:255" x14ac:dyDescent="0.2">
      <c r="A663">
        <v>18</v>
      </c>
      <c r="B663">
        <v>1</v>
      </c>
      <c r="C663">
        <v>557</v>
      </c>
      <c r="E663" t="s">
        <v>382</v>
      </c>
      <c r="F663" t="s">
        <v>383</v>
      </c>
      <c r="G663" t="s">
        <v>384</v>
      </c>
      <c r="H663" t="s">
        <v>49</v>
      </c>
      <c r="I663">
        <f>I657*J663</f>
        <v>9</v>
      </c>
      <c r="J663">
        <v>10</v>
      </c>
      <c r="K663">
        <v>10</v>
      </c>
      <c r="O663">
        <f t="shared" si="455"/>
        <v>22491.42</v>
      </c>
      <c r="P663">
        <f t="shared" si="456"/>
        <v>22491.42</v>
      </c>
      <c r="Q663">
        <f t="shared" si="489"/>
        <v>0</v>
      </c>
      <c r="R663">
        <f t="shared" si="457"/>
        <v>0</v>
      </c>
      <c r="S663">
        <f t="shared" si="458"/>
        <v>0</v>
      </c>
      <c r="T663">
        <f t="shared" si="459"/>
        <v>0</v>
      </c>
      <c r="U663">
        <f t="shared" si="460"/>
        <v>0</v>
      </c>
      <c r="V663">
        <f t="shared" si="461"/>
        <v>0</v>
      </c>
      <c r="W663">
        <f t="shared" si="462"/>
        <v>0</v>
      </c>
      <c r="X663">
        <f t="shared" si="463"/>
        <v>0</v>
      </c>
      <c r="Y663">
        <f t="shared" si="464"/>
        <v>0</v>
      </c>
      <c r="AA663">
        <v>59209200</v>
      </c>
      <c r="AB663">
        <f t="shared" si="465"/>
        <v>252.94</v>
      </c>
      <c r="AC663">
        <f t="shared" si="466"/>
        <v>252.94</v>
      </c>
      <c r="AD663">
        <f t="shared" si="490"/>
        <v>0</v>
      </c>
      <c r="AE663">
        <f t="shared" si="491"/>
        <v>0</v>
      </c>
      <c r="AF663">
        <f t="shared" si="491"/>
        <v>0</v>
      </c>
      <c r="AG663">
        <f t="shared" si="468"/>
        <v>0</v>
      </c>
      <c r="AH663">
        <f t="shared" si="492"/>
        <v>0</v>
      </c>
      <c r="AI663">
        <f t="shared" si="492"/>
        <v>0</v>
      </c>
      <c r="AJ663">
        <f t="shared" si="470"/>
        <v>0</v>
      </c>
      <c r="AK663">
        <v>252.94</v>
      </c>
      <c r="AL663">
        <v>252.94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109</v>
      </c>
      <c r="AU663">
        <v>61</v>
      </c>
      <c r="AV663">
        <v>1</v>
      </c>
      <c r="AW663">
        <v>1</v>
      </c>
      <c r="AZ663">
        <v>1</v>
      </c>
      <c r="BA663">
        <v>1</v>
      </c>
      <c r="BB663">
        <v>1</v>
      </c>
      <c r="BC663">
        <v>9.8800000000000008</v>
      </c>
      <c r="BD663" t="s">
        <v>3</v>
      </c>
      <c r="BE663" t="s">
        <v>3</v>
      </c>
      <c r="BF663" t="s">
        <v>3</v>
      </c>
      <c r="BG663" t="s">
        <v>3</v>
      </c>
      <c r="BH663">
        <v>3</v>
      </c>
      <c r="BI663">
        <v>1</v>
      </c>
      <c r="BJ663" t="s">
        <v>3</v>
      </c>
      <c r="BM663">
        <v>22</v>
      </c>
      <c r="BN663">
        <v>0</v>
      </c>
      <c r="BO663" t="s">
        <v>3</v>
      </c>
      <c r="BP663">
        <v>0</v>
      </c>
      <c r="BQ663">
        <v>30</v>
      </c>
      <c r="BR663">
        <v>0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 t="s">
        <v>3</v>
      </c>
      <c r="BZ663">
        <v>109</v>
      </c>
      <c r="CA663">
        <v>61</v>
      </c>
      <c r="CB663" t="s">
        <v>3</v>
      </c>
      <c r="CE663">
        <v>30</v>
      </c>
      <c r="CF663">
        <v>0</v>
      </c>
      <c r="CG663">
        <v>0</v>
      </c>
      <c r="CM663">
        <v>0</v>
      </c>
      <c r="CN663" t="s">
        <v>3</v>
      </c>
      <c r="CO663">
        <v>0</v>
      </c>
      <c r="CP663">
        <f t="shared" si="471"/>
        <v>22491.42</v>
      </c>
      <c r="CQ663">
        <f t="shared" si="472"/>
        <v>2499.0500000000002</v>
      </c>
      <c r="CR663">
        <f t="shared" si="493"/>
        <v>0</v>
      </c>
      <c r="CS663">
        <f t="shared" si="473"/>
        <v>0</v>
      </c>
      <c r="CT663">
        <f t="shared" si="474"/>
        <v>0</v>
      </c>
      <c r="CU663">
        <f t="shared" si="475"/>
        <v>0</v>
      </c>
      <c r="CV663">
        <f t="shared" si="476"/>
        <v>0</v>
      </c>
      <c r="CW663">
        <f t="shared" si="477"/>
        <v>0</v>
      </c>
      <c r="CX663">
        <f t="shared" si="478"/>
        <v>0</v>
      </c>
      <c r="CY663">
        <f t="shared" si="479"/>
        <v>0</v>
      </c>
      <c r="CZ663">
        <f t="shared" si="480"/>
        <v>0</v>
      </c>
      <c r="DC663" t="s">
        <v>3</v>
      </c>
      <c r="DD663" t="s">
        <v>3</v>
      </c>
      <c r="DE663" t="s">
        <v>3</v>
      </c>
      <c r="DF663" t="s">
        <v>3</v>
      </c>
      <c r="DG663" t="s">
        <v>3</v>
      </c>
      <c r="DH663" t="s">
        <v>3</v>
      </c>
      <c r="DI663" t="s">
        <v>3</v>
      </c>
      <c r="DJ663" t="s">
        <v>3</v>
      </c>
      <c r="DK663" t="s">
        <v>3</v>
      </c>
      <c r="DL663" t="s">
        <v>3</v>
      </c>
      <c r="DM663" t="s">
        <v>3</v>
      </c>
      <c r="DN663">
        <v>0</v>
      </c>
      <c r="DO663">
        <v>0</v>
      </c>
      <c r="DP663">
        <v>1</v>
      </c>
      <c r="DQ663">
        <v>1</v>
      </c>
      <c r="DU663">
        <v>1010</v>
      </c>
      <c r="DV663" t="s">
        <v>49</v>
      </c>
      <c r="DW663" t="s">
        <v>49</v>
      </c>
      <c r="DX663">
        <v>1</v>
      </c>
      <c r="DZ663" t="s">
        <v>3</v>
      </c>
      <c r="EA663" t="s">
        <v>3</v>
      </c>
      <c r="EB663" t="s">
        <v>3</v>
      </c>
      <c r="EC663" t="s">
        <v>3</v>
      </c>
      <c r="EE663">
        <v>58807898</v>
      </c>
      <c r="EF663">
        <v>30</v>
      </c>
      <c r="EG663" t="s">
        <v>29</v>
      </c>
      <c r="EH663">
        <v>0</v>
      </c>
      <c r="EI663" t="s">
        <v>3</v>
      </c>
      <c r="EJ663">
        <v>1</v>
      </c>
      <c r="EK663">
        <v>22</v>
      </c>
      <c r="EL663" t="s">
        <v>185</v>
      </c>
      <c r="EM663" t="s">
        <v>186</v>
      </c>
      <c r="EO663" t="s">
        <v>3</v>
      </c>
      <c r="EQ663">
        <v>0</v>
      </c>
      <c r="ER663">
        <v>0</v>
      </c>
      <c r="ES663">
        <v>252.94</v>
      </c>
      <c r="ET663">
        <v>0</v>
      </c>
      <c r="EU663">
        <v>0</v>
      </c>
      <c r="EV663">
        <v>0</v>
      </c>
      <c r="EW663">
        <v>0</v>
      </c>
      <c r="EX663">
        <v>0</v>
      </c>
      <c r="EZ663">
        <v>5</v>
      </c>
      <c r="FC663">
        <v>1</v>
      </c>
      <c r="FD663">
        <v>18</v>
      </c>
      <c r="FF663">
        <v>2940</v>
      </c>
      <c r="FQ663">
        <v>0</v>
      </c>
      <c r="FR663">
        <v>0</v>
      </c>
      <c r="FS663">
        <v>0</v>
      </c>
      <c r="FX663">
        <v>109</v>
      </c>
      <c r="FY663">
        <v>61</v>
      </c>
      <c r="GA663" t="s">
        <v>385</v>
      </c>
      <c r="GD663">
        <v>1</v>
      </c>
      <c r="GF663">
        <v>8523401</v>
      </c>
      <c r="GG663">
        <v>2</v>
      </c>
      <c r="GH663">
        <v>2</v>
      </c>
      <c r="GI663">
        <v>5</v>
      </c>
      <c r="GJ663">
        <v>0</v>
      </c>
      <c r="GK663">
        <v>0</v>
      </c>
      <c r="GL663">
        <f t="shared" si="481"/>
        <v>0</v>
      </c>
      <c r="GM663">
        <f t="shared" si="482"/>
        <v>22491.42</v>
      </c>
      <c r="GN663">
        <f t="shared" si="483"/>
        <v>22491.42</v>
      </c>
      <c r="GO663">
        <f t="shared" si="484"/>
        <v>0</v>
      </c>
      <c r="GP663">
        <f t="shared" si="485"/>
        <v>0</v>
      </c>
      <c r="GR663">
        <v>2</v>
      </c>
      <c r="GS663">
        <v>1</v>
      </c>
      <c r="GT663">
        <v>0</v>
      </c>
      <c r="GU663" t="s">
        <v>3</v>
      </c>
      <c r="GV663">
        <f t="shared" si="486"/>
        <v>0</v>
      </c>
      <c r="GW663">
        <v>1</v>
      </c>
      <c r="GX663">
        <f t="shared" si="487"/>
        <v>0</v>
      </c>
      <c r="HA663">
        <v>0</v>
      </c>
      <c r="HB663">
        <v>0</v>
      </c>
      <c r="HC663">
        <f t="shared" si="488"/>
        <v>0</v>
      </c>
      <c r="HE663" t="s">
        <v>253</v>
      </c>
      <c r="HF663" t="s">
        <v>38</v>
      </c>
      <c r="HM663" t="s">
        <v>3</v>
      </c>
      <c r="HN663" t="s">
        <v>3</v>
      </c>
      <c r="HO663" t="s">
        <v>3</v>
      </c>
      <c r="HP663" t="s">
        <v>3</v>
      </c>
      <c r="HQ663" t="s">
        <v>3</v>
      </c>
      <c r="HS663">
        <v>0</v>
      </c>
      <c r="IK663">
        <v>0</v>
      </c>
    </row>
    <row r="664" spans="1:255" x14ac:dyDescent="0.2">
      <c r="A664" s="2">
        <v>18</v>
      </c>
      <c r="B664" s="2">
        <v>1</v>
      </c>
      <c r="C664" s="2">
        <v>547</v>
      </c>
      <c r="D664" s="2"/>
      <c r="E664" s="2" t="s">
        <v>386</v>
      </c>
      <c r="F664" s="2" t="s">
        <v>387</v>
      </c>
      <c r="G664" s="2" t="s">
        <v>388</v>
      </c>
      <c r="H664" s="2" t="s">
        <v>49</v>
      </c>
      <c r="I664" s="2">
        <f>I656*J664</f>
        <v>9</v>
      </c>
      <c r="J664" s="2">
        <v>10</v>
      </c>
      <c r="K664" s="2">
        <v>10</v>
      </c>
      <c r="L664" s="2"/>
      <c r="M664" s="2"/>
      <c r="N664" s="2"/>
      <c r="O664" s="2">
        <f t="shared" si="455"/>
        <v>2204.37</v>
      </c>
      <c r="P664" s="2">
        <f t="shared" si="456"/>
        <v>2204.37</v>
      </c>
      <c r="Q664" s="2">
        <f t="shared" si="489"/>
        <v>0</v>
      </c>
      <c r="R664" s="2">
        <f t="shared" si="457"/>
        <v>0</v>
      </c>
      <c r="S664" s="2">
        <f t="shared" si="458"/>
        <v>0</v>
      </c>
      <c r="T664" s="2">
        <f t="shared" si="459"/>
        <v>0</v>
      </c>
      <c r="U664" s="2">
        <f t="shared" si="460"/>
        <v>0</v>
      </c>
      <c r="V664" s="2">
        <f t="shared" si="461"/>
        <v>0</v>
      </c>
      <c r="W664" s="2">
        <f t="shared" si="462"/>
        <v>0</v>
      </c>
      <c r="X664" s="2">
        <f t="shared" si="463"/>
        <v>0</v>
      </c>
      <c r="Y664" s="2">
        <f t="shared" si="464"/>
        <v>0</v>
      </c>
      <c r="Z664" s="2"/>
      <c r="AA664" s="2">
        <v>59209203</v>
      </c>
      <c r="AB664" s="2">
        <f t="shared" si="465"/>
        <v>244.93</v>
      </c>
      <c r="AC664" s="2">
        <f t="shared" si="466"/>
        <v>244.93</v>
      </c>
      <c r="AD664" s="2">
        <f t="shared" si="490"/>
        <v>0</v>
      </c>
      <c r="AE664" s="2">
        <f t="shared" si="491"/>
        <v>0</v>
      </c>
      <c r="AF664" s="2">
        <f t="shared" si="491"/>
        <v>0</v>
      </c>
      <c r="AG664" s="2">
        <f t="shared" si="468"/>
        <v>0</v>
      </c>
      <c r="AH664" s="2">
        <f t="shared" si="492"/>
        <v>0</v>
      </c>
      <c r="AI664" s="2">
        <f t="shared" si="492"/>
        <v>0</v>
      </c>
      <c r="AJ664" s="2">
        <f t="shared" si="470"/>
        <v>0</v>
      </c>
      <c r="AK664" s="2">
        <v>244.93</v>
      </c>
      <c r="AL664" s="2">
        <v>244.93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109</v>
      </c>
      <c r="AU664" s="2">
        <v>61</v>
      </c>
      <c r="AV664" s="2">
        <v>1</v>
      </c>
      <c r="AW664" s="2">
        <v>1</v>
      </c>
      <c r="AX664" s="2"/>
      <c r="AY664" s="2"/>
      <c r="AZ664" s="2">
        <v>1</v>
      </c>
      <c r="BA664" s="2">
        <v>1</v>
      </c>
      <c r="BB664" s="2">
        <v>1</v>
      </c>
      <c r="BC664" s="2">
        <v>1</v>
      </c>
      <c r="BD664" s="2" t="s">
        <v>3</v>
      </c>
      <c r="BE664" s="2" t="s">
        <v>3</v>
      </c>
      <c r="BF664" s="2" t="s">
        <v>3</v>
      </c>
      <c r="BG664" s="2" t="s">
        <v>3</v>
      </c>
      <c r="BH664" s="2">
        <v>3</v>
      </c>
      <c r="BI664" s="2">
        <v>1</v>
      </c>
      <c r="BJ664" s="2" t="s">
        <v>3</v>
      </c>
      <c r="BK664" s="2"/>
      <c r="BL664" s="2"/>
      <c r="BM664" s="2">
        <v>22</v>
      </c>
      <c r="BN664" s="2">
        <v>0</v>
      </c>
      <c r="BO664" s="2" t="s">
        <v>3</v>
      </c>
      <c r="BP664" s="2">
        <v>0</v>
      </c>
      <c r="BQ664" s="2">
        <v>30</v>
      </c>
      <c r="BR664" s="2">
        <v>0</v>
      </c>
      <c r="BS664" s="2">
        <v>1</v>
      </c>
      <c r="BT664" s="2">
        <v>1</v>
      </c>
      <c r="BU664" s="2">
        <v>1</v>
      </c>
      <c r="BV664" s="2">
        <v>1</v>
      </c>
      <c r="BW664" s="2">
        <v>1</v>
      </c>
      <c r="BX664" s="2">
        <v>1</v>
      </c>
      <c r="BY664" s="2" t="s">
        <v>3</v>
      </c>
      <c r="BZ664" s="2">
        <v>109</v>
      </c>
      <c r="CA664" s="2">
        <v>61</v>
      </c>
      <c r="CB664" s="2" t="s">
        <v>3</v>
      </c>
      <c r="CC664" s="2"/>
      <c r="CD664" s="2"/>
      <c r="CE664" s="2">
        <v>30</v>
      </c>
      <c r="CF664" s="2">
        <v>0</v>
      </c>
      <c r="CG664" s="2">
        <v>0</v>
      </c>
      <c r="CH664" s="2"/>
      <c r="CI664" s="2"/>
      <c r="CJ664" s="2"/>
      <c r="CK664" s="2"/>
      <c r="CL664" s="2"/>
      <c r="CM664" s="2">
        <v>0</v>
      </c>
      <c r="CN664" s="2" t="s">
        <v>3</v>
      </c>
      <c r="CO664" s="2">
        <v>0</v>
      </c>
      <c r="CP664" s="2">
        <f t="shared" si="471"/>
        <v>2204.37</v>
      </c>
      <c r="CQ664" s="2">
        <f t="shared" si="472"/>
        <v>244.93</v>
      </c>
      <c r="CR664" s="2">
        <f t="shared" si="493"/>
        <v>0</v>
      </c>
      <c r="CS664" s="2">
        <f t="shared" si="473"/>
        <v>0</v>
      </c>
      <c r="CT664" s="2">
        <f t="shared" si="474"/>
        <v>0</v>
      </c>
      <c r="CU664" s="2">
        <f t="shared" si="475"/>
        <v>0</v>
      </c>
      <c r="CV664" s="2">
        <f t="shared" si="476"/>
        <v>0</v>
      </c>
      <c r="CW664" s="2">
        <f t="shared" si="477"/>
        <v>0</v>
      </c>
      <c r="CX664" s="2">
        <f t="shared" si="478"/>
        <v>0</v>
      </c>
      <c r="CY664" s="2">
        <f t="shared" si="479"/>
        <v>0</v>
      </c>
      <c r="CZ664" s="2">
        <f t="shared" si="480"/>
        <v>0</v>
      </c>
      <c r="DA664" s="2"/>
      <c r="DB664" s="2"/>
      <c r="DC664" s="2" t="s">
        <v>3</v>
      </c>
      <c r="DD664" s="2" t="s">
        <v>3</v>
      </c>
      <c r="DE664" s="2" t="s">
        <v>3</v>
      </c>
      <c r="DF664" s="2" t="s">
        <v>3</v>
      </c>
      <c r="DG664" s="2" t="s">
        <v>3</v>
      </c>
      <c r="DH664" s="2" t="s">
        <v>3</v>
      </c>
      <c r="DI664" s="2" t="s">
        <v>3</v>
      </c>
      <c r="DJ664" s="2" t="s">
        <v>3</v>
      </c>
      <c r="DK664" s="2" t="s">
        <v>3</v>
      </c>
      <c r="DL664" s="2" t="s">
        <v>3</v>
      </c>
      <c r="DM664" s="2" t="s">
        <v>3</v>
      </c>
      <c r="DN664" s="2">
        <v>0</v>
      </c>
      <c r="DO664" s="2">
        <v>0</v>
      </c>
      <c r="DP664" s="2">
        <v>1</v>
      </c>
      <c r="DQ664" s="2">
        <v>1</v>
      </c>
      <c r="DR664" s="2"/>
      <c r="DS664" s="2"/>
      <c r="DT664" s="2"/>
      <c r="DU664" s="2">
        <v>1010</v>
      </c>
      <c r="DV664" s="2" t="s">
        <v>49</v>
      </c>
      <c r="DW664" s="2" t="s">
        <v>49</v>
      </c>
      <c r="DX664" s="2">
        <v>1</v>
      </c>
      <c r="DY664" s="2"/>
      <c r="DZ664" s="2" t="s">
        <v>3</v>
      </c>
      <c r="EA664" s="2" t="s">
        <v>3</v>
      </c>
      <c r="EB664" s="2" t="s">
        <v>3</v>
      </c>
      <c r="EC664" s="2" t="s">
        <v>3</v>
      </c>
      <c r="ED664" s="2"/>
      <c r="EE664" s="2">
        <v>58807898</v>
      </c>
      <c r="EF664" s="2">
        <v>30</v>
      </c>
      <c r="EG664" s="2" t="s">
        <v>29</v>
      </c>
      <c r="EH664" s="2">
        <v>0</v>
      </c>
      <c r="EI664" s="2" t="s">
        <v>3</v>
      </c>
      <c r="EJ664" s="2">
        <v>1</v>
      </c>
      <c r="EK664" s="2">
        <v>22</v>
      </c>
      <c r="EL664" s="2" t="s">
        <v>185</v>
      </c>
      <c r="EM664" s="2" t="s">
        <v>186</v>
      </c>
      <c r="EN664" s="2"/>
      <c r="EO664" s="2" t="s">
        <v>3</v>
      </c>
      <c r="EP664" s="2"/>
      <c r="EQ664" s="2">
        <v>0</v>
      </c>
      <c r="ER664" s="2">
        <v>0</v>
      </c>
      <c r="ES664" s="2">
        <v>244.93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>
        <v>0</v>
      </c>
      <c r="FR664" s="2">
        <v>0</v>
      </c>
      <c r="FS664" s="2">
        <v>0</v>
      </c>
      <c r="FT664" s="2"/>
      <c r="FU664" s="2"/>
      <c r="FV664" s="2"/>
      <c r="FW664" s="2"/>
      <c r="FX664" s="2">
        <v>109</v>
      </c>
      <c r="FY664" s="2">
        <v>61</v>
      </c>
      <c r="FZ664" s="2"/>
      <c r="GA664" s="2" t="s">
        <v>389</v>
      </c>
      <c r="GB664" s="2"/>
      <c r="GC664" s="2"/>
      <c r="GD664" s="2">
        <v>1</v>
      </c>
      <c r="GE664" s="2"/>
      <c r="GF664" s="2">
        <v>-1758242561</v>
      </c>
      <c r="GG664" s="2">
        <v>2</v>
      </c>
      <c r="GH664" s="2">
        <v>4</v>
      </c>
      <c r="GI664" s="2">
        <v>0</v>
      </c>
      <c r="GJ664" s="2">
        <v>0</v>
      </c>
      <c r="GK664" s="2">
        <v>0</v>
      </c>
      <c r="GL664" s="2">
        <f t="shared" si="481"/>
        <v>0</v>
      </c>
      <c r="GM664" s="2">
        <f t="shared" si="482"/>
        <v>2204.37</v>
      </c>
      <c r="GN664" s="2">
        <f t="shared" si="483"/>
        <v>2204.37</v>
      </c>
      <c r="GO664" s="2">
        <f t="shared" si="484"/>
        <v>0</v>
      </c>
      <c r="GP664" s="2">
        <f t="shared" si="485"/>
        <v>0</v>
      </c>
      <c r="GQ664" s="2"/>
      <c r="GR664" s="2">
        <v>2</v>
      </c>
      <c r="GS664" s="2">
        <v>2</v>
      </c>
      <c r="GT664" s="2">
        <v>0</v>
      </c>
      <c r="GU664" s="2" t="s">
        <v>3</v>
      </c>
      <c r="GV664" s="2">
        <f t="shared" si="486"/>
        <v>0</v>
      </c>
      <c r="GW664" s="2">
        <v>1</v>
      </c>
      <c r="GX664" s="2">
        <f t="shared" si="487"/>
        <v>0</v>
      </c>
      <c r="GY664" s="2"/>
      <c r="GZ664" s="2"/>
      <c r="HA664" s="2">
        <v>0</v>
      </c>
      <c r="HB664" s="2">
        <v>0</v>
      </c>
      <c r="HC664" s="2">
        <f t="shared" si="488"/>
        <v>0</v>
      </c>
      <c r="HD664" s="2"/>
      <c r="HE664" s="2" t="s">
        <v>253</v>
      </c>
      <c r="HF664" s="2" t="s">
        <v>38</v>
      </c>
      <c r="HG664" s="2"/>
      <c r="HH664" s="2"/>
      <c r="HI664" s="2"/>
      <c r="HJ664" s="2"/>
      <c r="HK664" s="2"/>
      <c r="HL664" s="2"/>
      <c r="HM664" s="2" t="s">
        <v>3</v>
      </c>
      <c r="HN664" s="2" t="s">
        <v>3</v>
      </c>
      <c r="HO664" s="2" t="s">
        <v>3</v>
      </c>
      <c r="HP664" s="2" t="s">
        <v>3</v>
      </c>
      <c r="HQ664" s="2" t="s">
        <v>3</v>
      </c>
      <c r="HR664" s="2"/>
      <c r="HS664" s="2">
        <v>0</v>
      </c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>
        <v>0</v>
      </c>
      <c r="IL664" s="2"/>
      <c r="IM664" s="2"/>
      <c r="IN664" s="2"/>
      <c r="IO664" s="2"/>
      <c r="IP664" s="2"/>
      <c r="IQ664" s="2"/>
      <c r="IR664" s="2"/>
      <c r="IS664" s="2"/>
      <c r="IT664" s="2"/>
      <c r="IU664" s="2"/>
    </row>
    <row r="665" spans="1:255" x14ac:dyDescent="0.2">
      <c r="A665">
        <v>18</v>
      </c>
      <c r="B665">
        <v>1</v>
      </c>
      <c r="C665">
        <v>558</v>
      </c>
      <c r="E665" t="s">
        <v>386</v>
      </c>
      <c r="F665" t="s">
        <v>387</v>
      </c>
      <c r="G665" t="s">
        <v>388</v>
      </c>
      <c r="H665" t="s">
        <v>49</v>
      </c>
      <c r="I665">
        <f>I657*J665</f>
        <v>9</v>
      </c>
      <c r="J665">
        <v>10</v>
      </c>
      <c r="K665">
        <v>10</v>
      </c>
      <c r="O665">
        <f t="shared" si="455"/>
        <v>21779.18</v>
      </c>
      <c r="P665">
        <f t="shared" si="456"/>
        <v>21779.18</v>
      </c>
      <c r="Q665">
        <f t="shared" si="489"/>
        <v>0</v>
      </c>
      <c r="R665">
        <f t="shared" si="457"/>
        <v>0</v>
      </c>
      <c r="S665">
        <f t="shared" si="458"/>
        <v>0</v>
      </c>
      <c r="T665">
        <f t="shared" si="459"/>
        <v>0</v>
      </c>
      <c r="U665">
        <f t="shared" si="460"/>
        <v>0</v>
      </c>
      <c r="V665">
        <f t="shared" si="461"/>
        <v>0</v>
      </c>
      <c r="W665">
        <f t="shared" si="462"/>
        <v>0</v>
      </c>
      <c r="X665">
        <f t="shared" si="463"/>
        <v>0</v>
      </c>
      <c r="Y665">
        <f t="shared" si="464"/>
        <v>0</v>
      </c>
      <c r="AA665">
        <v>59209200</v>
      </c>
      <c r="AB665">
        <f t="shared" si="465"/>
        <v>244.93</v>
      </c>
      <c r="AC665">
        <f t="shared" si="466"/>
        <v>244.93</v>
      </c>
      <c r="AD665">
        <f t="shared" si="490"/>
        <v>0</v>
      </c>
      <c r="AE665">
        <f t="shared" si="491"/>
        <v>0</v>
      </c>
      <c r="AF665">
        <f t="shared" si="491"/>
        <v>0</v>
      </c>
      <c r="AG665">
        <f t="shared" si="468"/>
        <v>0</v>
      </c>
      <c r="AH665">
        <f t="shared" si="492"/>
        <v>0</v>
      </c>
      <c r="AI665">
        <f t="shared" si="492"/>
        <v>0</v>
      </c>
      <c r="AJ665">
        <f t="shared" si="470"/>
        <v>0</v>
      </c>
      <c r="AK665">
        <v>244.93</v>
      </c>
      <c r="AL665">
        <v>244.93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109</v>
      </c>
      <c r="AU665">
        <v>61</v>
      </c>
      <c r="AV665">
        <v>1</v>
      </c>
      <c r="AW665">
        <v>1</v>
      </c>
      <c r="AZ665">
        <v>1</v>
      </c>
      <c r="BA665">
        <v>1</v>
      </c>
      <c r="BB665">
        <v>1</v>
      </c>
      <c r="BC665">
        <v>9.8800000000000008</v>
      </c>
      <c r="BD665" t="s">
        <v>3</v>
      </c>
      <c r="BE665" t="s">
        <v>3</v>
      </c>
      <c r="BF665" t="s">
        <v>3</v>
      </c>
      <c r="BG665" t="s">
        <v>3</v>
      </c>
      <c r="BH665">
        <v>3</v>
      </c>
      <c r="BI665">
        <v>1</v>
      </c>
      <c r="BJ665" t="s">
        <v>3</v>
      </c>
      <c r="BM665">
        <v>22</v>
      </c>
      <c r="BN665">
        <v>0</v>
      </c>
      <c r="BO665" t="s">
        <v>3</v>
      </c>
      <c r="BP665">
        <v>0</v>
      </c>
      <c r="BQ665">
        <v>30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 t="s">
        <v>3</v>
      </c>
      <c r="BZ665">
        <v>109</v>
      </c>
      <c r="CA665">
        <v>61</v>
      </c>
      <c r="CB665" t="s">
        <v>3</v>
      </c>
      <c r="CE665">
        <v>30</v>
      </c>
      <c r="CF665">
        <v>0</v>
      </c>
      <c r="CG665">
        <v>0</v>
      </c>
      <c r="CM665">
        <v>0</v>
      </c>
      <c r="CN665" t="s">
        <v>3</v>
      </c>
      <c r="CO665">
        <v>0</v>
      </c>
      <c r="CP665">
        <f t="shared" si="471"/>
        <v>21779.18</v>
      </c>
      <c r="CQ665">
        <f t="shared" si="472"/>
        <v>2419.91</v>
      </c>
      <c r="CR665">
        <f t="shared" si="493"/>
        <v>0</v>
      </c>
      <c r="CS665">
        <f t="shared" si="473"/>
        <v>0</v>
      </c>
      <c r="CT665">
        <f t="shared" si="474"/>
        <v>0</v>
      </c>
      <c r="CU665">
        <f t="shared" si="475"/>
        <v>0</v>
      </c>
      <c r="CV665">
        <f t="shared" si="476"/>
        <v>0</v>
      </c>
      <c r="CW665">
        <f t="shared" si="477"/>
        <v>0</v>
      </c>
      <c r="CX665">
        <f t="shared" si="478"/>
        <v>0</v>
      </c>
      <c r="CY665">
        <f t="shared" si="479"/>
        <v>0</v>
      </c>
      <c r="CZ665">
        <f t="shared" si="480"/>
        <v>0</v>
      </c>
      <c r="DC665" t="s">
        <v>3</v>
      </c>
      <c r="DD665" t="s">
        <v>3</v>
      </c>
      <c r="DE665" t="s">
        <v>3</v>
      </c>
      <c r="DF665" t="s">
        <v>3</v>
      </c>
      <c r="DG665" t="s">
        <v>3</v>
      </c>
      <c r="DH665" t="s">
        <v>3</v>
      </c>
      <c r="DI665" t="s">
        <v>3</v>
      </c>
      <c r="DJ665" t="s">
        <v>3</v>
      </c>
      <c r="DK665" t="s">
        <v>3</v>
      </c>
      <c r="DL665" t="s">
        <v>3</v>
      </c>
      <c r="DM665" t="s">
        <v>3</v>
      </c>
      <c r="DN665">
        <v>0</v>
      </c>
      <c r="DO665">
        <v>0</v>
      </c>
      <c r="DP665">
        <v>1</v>
      </c>
      <c r="DQ665">
        <v>1</v>
      </c>
      <c r="DU665">
        <v>1010</v>
      </c>
      <c r="DV665" t="s">
        <v>49</v>
      </c>
      <c r="DW665" t="s">
        <v>49</v>
      </c>
      <c r="DX665">
        <v>1</v>
      </c>
      <c r="DZ665" t="s">
        <v>3</v>
      </c>
      <c r="EA665" t="s">
        <v>3</v>
      </c>
      <c r="EB665" t="s">
        <v>3</v>
      </c>
      <c r="EC665" t="s">
        <v>3</v>
      </c>
      <c r="EE665">
        <v>58807898</v>
      </c>
      <c r="EF665">
        <v>30</v>
      </c>
      <c r="EG665" t="s">
        <v>29</v>
      </c>
      <c r="EH665">
        <v>0</v>
      </c>
      <c r="EI665" t="s">
        <v>3</v>
      </c>
      <c r="EJ665">
        <v>1</v>
      </c>
      <c r="EK665">
        <v>22</v>
      </c>
      <c r="EL665" t="s">
        <v>185</v>
      </c>
      <c r="EM665" t="s">
        <v>186</v>
      </c>
      <c r="EO665" t="s">
        <v>3</v>
      </c>
      <c r="EQ665">
        <v>0</v>
      </c>
      <c r="ER665">
        <v>0</v>
      </c>
      <c r="ES665">
        <v>244.93</v>
      </c>
      <c r="ET665">
        <v>0</v>
      </c>
      <c r="EU665">
        <v>0</v>
      </c>
      <c r="EV665">
        <v>0</v>
      </c>
      <c r="EW665">
        <v>0</v>
      </c>
      <c r="EX665">
        <v>0</v>
      </c>
      <c r="EZ665">
        <v>5</v>
      </c>
      <c r="FC665">
        <v>1</v>
      </c>
      <c r="FD665">
        <v>18</v>
      </c>
      <c r="FF665">
        <v>2847</v>
      </c>
      <c r="FQ665">
        <v>0</v>
      </c>
      <c r="FR665">
        <v>0</v>
      </c>
      <c r="FS665">
        <v>0</v>
      </c>
      <c r="FX665">
        <v>109</v>
      </c>
      <c r="FY665">
        <v>61</v>
      </c>
      <c r="GA665" t="s">
        <v>389</v>
      </c>
      <c r="GD665">
        <v>1</v>
      </c>
      <c r="GF665">
        <v>-1758242561</v>
      </c>
      <c r="GG665">
        <v>2</v>
      </c>
      <c r="GH665">
        <v>2</v>
      </c>
      <c r="GI665">
        <v>5</v>
      </c>
      <c r="GJ665">
        <v>0</v>
      </c>
      <c r="GK665">
        <v>0</v>
      </c>
      <c r="GL665">
        <f t="shared" si="481"/>
        <v>0</v>
      </c>
      <c r="GM665">
        <f t="shared" si="482"/>
        <v>21779.18</v>
      </c>
      <c r="GN665">
        <f t="shared" si="483"/>
        <v>21779.18</v>
      </c>
      <c r="GO665">
        <f t="shared" si="484"/>
        <v>0</v>
      </c>
      <c r="GP665">
        <f t="shared" si="485"/>
        <v>0</v>
      </c>
      <c r="GR665">
        <v>2</v>
      </c>
      <c r="GS665">
        <v>1</v>
      </c>
      <c r="GT665">
        <v>0</v>
      </c>
      <c r="GU665" t="s">
        <v>3</v>
      </c>
      <c r="GV665">
        <f t="shared" si="486"/>
        <v>0</v>
      </c>
      <c r="GW665">
        <v>1</v>
      </c>
      <c r="GX665">
        <f t="shared" si="487"/>
        <v>0</v>
      </c>
      <c r="HA665">
        <v>0</v>
      </c>
      <c r="HB665">
        <v>0</v>
      </c>
      <c r="HC665">
        <f t="shared" si="488"/>
        <v>0</v>
      </c>
      <c r="HE665" t="s">
        <v>253</v>
      </c>
      <c r="HF665" t="s">
        <v>38</v>
      </c>
      <c r="HM665" t="s">
        <v>3</v>
      </c>
      <c r="HN665" t="s">
        <v>3</v>
      </c>
      <c r="HO665" t="s">
        <v>3</v>
      </c>
      <c r="HP665" t="s">
        <v>3</v>
      </c>
      <c r="HQ665" t="s">
        <v>3</v>
      </c>
      <c r="HS665">
        <v>0</v>
      </c>
      <c r="IK665">
        <v>0</v>
      </c>
    </row>
    <row r="666" spans="1:255" x14ac:dyDescent="0.2">
      <c r="A666" s="2">
        <v>17</v>
      </c>
      <c r="B666" s="2">
        <v>1</v>
      </c>
      <c r="C666" s="2">
        <f>ROW(SmtRes!A563)</f>
        <v>563</v>
      </c>
      <c r="D666" s="2">
        <f>ROW(EtalonRes!A561)</f>
        <v>561</v>
      </c>
      <c r="E666" s="2" t="s">
        <v>390</v>
      </c>
      <c r="F666" s="2" t="s">
        <v>369</v>
      </c>
      <c r="G666" s="2" t="s">
        <v>391</v>
      </c>
      <c r="H666" s="2" t="s">
        <v>299</v>
      </c>
      <c r="I666" s="2">
        <f>ROUND(ROUND(7,4),9)</f>
        <v>7</v>
      </c>
      <c r="J666" s="2">
        <v>0</v>
      </c>
      <c r="K666" s="2">
        <f>ROUND(ROUND(7,4),9)</f>
        <v>7</v>
      </c>
      <c r="L666" s="2"/>
      <c r="M666" s="2"/>
      <c r="N666" s="2"/>
      <c r="O666" s="2">
        <f t="shared" si="455"/>
        <v>76.150000000000006</v>
      </c>
      <c r="P666" s="2">
        <f t="shared" si="456"/>
        <v>13.3</v>
      </c>
      <c r="Q666" s="2">
        <f>(ROUND((ROUND(((((ET666*1.25)*1.1))*AV666*I666),2)*BB666),2)+ROUND((ROUND(((AE666-(((EU666*1.25)*1.1)))*AV666*I666),2)*BS666),2))</f>
        <v>8.52</v>
      </c>
      <c r="R666" s="2">
        <f t="shared" si="457"/>
        <v>1.34</v>
      </c>
      <c r="S666" s="2">
        <f t="shared" si="458"/>
        <v>54.33</v>
      </c>
      <c r="T666" s="2">
        <f t="shared" si="459"/>
        <v>0</v>
      </c>
      <c r="U666" s="2">
        <f t="shared" si="460"/>
        <v>4.3462111000000005</v>
      </c>
      <c r="V666" s="2">
        <f t="shared" si="461"/>
        <v>0</v>
      </c>
      <c r="W666" s="2">
        <f t="shared" si="462"/>
        <v>0</v>
      </c>
      <c r="X666" s="2">
        <f t="shared" si="463"/>
        <v>60.68</v>
      </c>
      <c r="Y666" s="2">
        <f t="shared" si="464"/>
        <v>33.96</v>
      </c>
      <c r="Z666" s="2"/>
      <c r="AA666" s="2">
        <v>59209203</v>
      </c>
      <c r="AB666" s="2">
        <f t="shared" si="465"/>
        <v>10.315</v>
      </c>
      <c r="AC666" s="2">
        <f t="shared" si="466"/>
        <v>1.9</v>
      </c>
      <c r="AD666" s="2">
        <f>ROUND((((((ET666*1.25)*1.1))-(((EU666*1.25)*1.1)))+AE666),6)</f>
        <v>1.1412500000000001</v>
      </c>
      <c r="AE666" s="2">
        <f>ROUND((((EU666*1.25)*1.1)),6)</f>
        <v>0.17874999999999999</v>
      </c>
      <c r="AF666" s="2">
        <f>ROUND((((EV666*1.15)*1.1)),6)</f>
        <v>7.2737499999999997</v>
      </c>
      <c r="AG666" s="2">
        <f t="shared" si="468"/>
        <v>0</v>
      </c>
      <c r="AH666" s="2">
        <f>(((EW666*1.15)*1.1))</f>
        <v>0.58190000000000008</v>
      </c>
      <c r="AI666" s="2">
        <f>(((EX666*1.25)*1.1))</f>
        <v>0</v>
      </c>
      <c r="AJ666" s="2">
        <f t="shared" si="470"/>
        <v>0</v>
      </c>
      <c r="AK666" s="2">
        <v>8.48</v>
      </c>
      <c r="AL666" s="2">
        <v>1.9</v>
      </c>
      <c r="AM666" s="2">
        <v>0.83</v>
      </c>
      <c r="AN666" s="2">
        <v>0.13</v>
      </c>
      <c r="AO666" s="2">
        <v>5.75</v>
      </c>
      <c r="AP666" s="2">
        <v>0</v>
      </c>
      <c r="AQ666" s="2">
        <v>0.46</v>
      </c>
      <c r="AR666" s="2">
        <v>0</v>
      </c>
      <c r="AS666" s="2">
        <v>0</v>
      </c>
      <c r="AT666" s="2">
        <v>109</v>
      </c>
      <c r="AU666" s="2">
        <v>61</v>
      </c>
      <c r="AV666" s="2">
        <v>1.0669999999999999</v>
      </c>
      <c r="AW666" s="2">
        <v>1</v>
      </c>
      <c r="AX666" s="2"/>
      <c r="AY666" s="2"/>
      <c r="AZ666" s="2">
        <v>1</v>
      </c>
      <c r="BA666" s="2">
        <v>1</v>
      </c>
      <c r="BB666" s="2">
        <v>1</v>
      </c>
      <c r="BC666" s="2">
        <v>1</v>
      </c>
      <c r="BD666" s="2" t="s">
        <v>3</v>
      </c>
      <c r="BE666" s="2" t="s">
        <v>3</v>
      </c>
      <c r="BF666" s="2" t="s">
        <v>3</v>
      </c>
      <c r="BG666" s="2" t="s">
        <v>3</v>
      </c>
      <c r="BH666" s="2">
        <v>0</v>
      </c>
      <c r="BI666" s="2">
        <v>1</v>
      </c>
      <c r="BJ666" s="2" t="s">
        <v>371</v>
      </c>
      <c r="BK666" s="2"/>
      <c r="BL666" s="2"/>
      <c r="BM666" s="2">
        <v>22</v>
      </c>
      <c r="BN666" s="2">
        <v>58807811</v>
      </c>
      <c r="BO666" s="2" t="s">
        <v>369</v>
      </c>
      <c r="BP666" s="2">
        <v>1</v>
      </c>
      <c r="BQ666" s="2">
        <v>30</v>
      </c>
      <c r="BR666" s="2">
        <v>0</v>
      </c>
      <c r="BS666" s="2">
        <v>1</v>
      </c>
      <c r="BT666" s="2">
        <v>1</v>
      </c>
      <c r="BU666" s="2">
        <v>1</v>
      </c>
      <c r="BV666" s="2">
        <v>1</v>
      </c>
      <c r="BW666" s="2">
        <v>1</v>
      </c>
      <c r="BX666" s="2">
        <v>1</v>
      </c>
      <c r="BY666" s="2" t="s">
        <v>3</v>
      </c>
      <c r="BZ666" s="2">
        <v>109</v>
      </c>
      <c r="CA666" s="2">
        <v>61</v>
      </c>
      <c r="CB666" s="2" t="s">
        <v>3</v>
      </c>
      <c r="CC666" s="2"/>
      <c r="CD666" s="2"/>
      <c r="CE666" s="2">
        <v>30</v>
      </c>
      <c r="CF666" s="2">
        <v>0</v>
      </c>
      <c r="CG666" s="2">
        <v>0</v>
      </c>
      <c r="CH666" s="2"/>
      <c r="CI666" s="2"/>
      <c r="CJ666" s="2"/>
      <c r="CK666" s="2"/>
      <c r="CL666" s="2"/>
      <c r="CM666" s="2">
        <v>0</v>
      </c>
      <c r="CN666" s="2" t="s">
        <v>865</v>
      </c>
      <c r="CO666" s="2">
        <v>0</v>
      </c>
      <c r="CP666" s="2">
        <f t="shared" si="471"/>
        <v>76.150000000000006</v>
      </c>
      <c r="CQ666" s="2">
        <f t="shared" si="472"/>
        <v>1.9</v>
      </c>
      <c r="CR666" s="2">
        <f>(ROUND((ROUND(((((ET666*1.25)*1.1))*AV666*1),2)*BB666),2)+ROUND((ROUND(((AE666-(((EU666*1.25)*1.1)))*AV666*1),2)*BS666),2))</f>
        <v>1.22</v>
      </c>
      <c r="CS666" s="2">
        <f t="shared" si="473"/>
        <v>0.19</v>
      </c>
      <c r="CT666" s="2">
        <f t="shared" si="474"/>
        <v>7.76</v>
      </c>
      <c r="CU666" s="2">
        <f t="shared" si="475"/>
        <v>0</v>
      </c>
      <c r="CV666" s="2">
        <f t="shared" si="476"/>
        <v>0.62088730000000003</v>
      </c>
      <c r="CW666" s="2">
        <f t="shared" si="477"/>
        <v>0</v>
      </c>
      <c r="CX666" s="2">
        <f t="shared" si="478"/>
        <v>0</v>
      </c>
      <c r="CY666" s="2">
        <f t="shared" si="479"/>
        <v>60.680299999999995</v>
      </c>
      <c r="CZ666" s="2">
        <f t="shared" si="480"/>
        <v>33.9587</v>
      </c>
      <c r="DA666" s="2"/>
      <c r="DB666" s="2">
        <v>129</v>
      </c>
      <c r="DC666" s="2" t="s">
        <v>3</v>
      </c>
      <c r="DD666" s="2" t="s">
        <v>3</v>
      </c>
      <c r="DE666" s="2" t="s">
        <v>27</v>
      </c>
      <c r="DF666" s="2" t="s">
        <v>27</v>
      </c>
      <c r="DG666" s="2" t="s">
        <v>28</v>
      </c>
      <c r="DH666" s="2" t="s">
        <v>3</v>
      </c>
      <c r="DI666" s="2" t="s">
        <v>28</v>
      </c>
      <c r="DJ666" s="2" t="s">
        <v>27</v>
      </c>
      <c r="DK666" s="2" t="s">
        <v>3</v>
      </c>
      <c r="DL666" s="2" t="s">
        <v>3</v>
      </c>
      <c r="DM666" s="2" t="s">
        <v>3</v>
      </c>
      <c r="DN666" s="2">
        <v>0</v>
      </c>
      <c r="DO666" s="2">
        <v>0</v>
      </c>
      <c r="DP666" s="2">
        <v>1</v>
      </c>
      <c r="DQ666" s="2">
        <v>1</v>
      </c>
      <c r="DR666" s="2"/>
      <c r="DS666" s="2"/>
      <c r="DT666" s="2"/>
      <c r="DU666" s="2">
        <v>1013</v>
      </c>
      <c r="DV666" s="2" t="s">
        <v>299</v>
      </c>
      <c r="DW666" s="2" t="s">
        <v>299</v>
      </c>
      <c r="DX666" s="2">
        <v>1</v>
      </c>
      <c r="DY666" s="2"/>
      <c r="DZ666" s="2" t="s">
        <v>3</v>
      </c>
      <c r="EA666" s="2" t="s">
        <v>3</v>
      </c>
      <c r="EB666" s="2" t="s">
        <v>3</v>
      </c>
      <c r="EC666" s="2" t="s">
        <v>3</v>
      </c>
      <c r="ED666" s="2"/>
      <c r="EE666" s="2">
        <v>58807898</v>
      </c>
      <c r="EF666" s="2">
        <v>30</v>
      </c>
      <c r="EG666" s="2" t="s">
        <v>29</v>
      </c>
      <c r="EH666" s="2">
        <v>0</v>
      </c>
      <c r="EI666" s="2" t="s">
        <v>3</v>
      </c>
      <c r="EJ666" s="2">
        <v>1</v>
      </c>
      <c r="EK666" s="2">
        <v>22</v>
      </c>
      <c r="EL666" s="2" t="s">
        <v>185</v>
      </c>
      <c r="EM666" s="2" t="s">
        <v>186</v>
      </c>
      <c r="EN666" s="2"/>
      <c r="EO666" s="2" t="s">
        <v>32</v>
      </c>
      <c r="EP666" s="2"/>
      <c r="EQ666" s="2">
        <v>0</v>
      </c>
      <c r="ER666" s="2">
        <v>8.48</v>
      </c>
      <c r="ES666" s="2">
        <v>1.9</v>
      </c>
      <c r="ET666" s="2">
        <v>0.83</v>
      </c>
      <c r="EU666" s="2">
        <v>0.13</v>
      </c>
      <c r="EV666" s="2">
        <v>5.75</v>
      </c>
      <c r="EW666" s="2">
        <v>0.46</v>
      </c>
      <c r="EX666" s="2">
        <v>0</v>
      </c>
      <c r="EY666" s="2">
        <v>0</v>
      </c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>
        <v>0</v>
      </c>
      <c r="FR666" s="2">
        <v>0</v>
      </c>
      <c r="FS666" s="2">
        <v>0</v>
      </c>
      <c r="FT666" s="2"/>
      <c r="FU666" s="2"/>
      <c r="FV666" s="2"/>
      <c r="FW666" s="2"/>
      <c r="FX666" s="2">
        <v>109</v>
      </c>
      <c r="FY666" s="2">
        <v>61</v>
      </c>
      <c r="FZ666" s="2"/>
      <c r="GA666" s="2" t="s">
        <v>3</v>
      </c>
      <c r="GB666" s="2"/>
      <c r="GC666" s="2"/>
      <c r="GD666" s="2">
        <v>1</v>
      </c>
      <c r="GE666" s="2"/>
      <c r="GF666" s="2">
        <v>-1170408438</v>
      </c>
      <c r="GG666" s="2">
        <v>2</v>
      </c>
      <c r="GH666" s="2">
        <v>1</v>
      </c>
      <c r="GI666" s="2">
        <v>2</v>
      </c>
      <c r="GJ666" s="2">
        <v>0</v>
      </c>
      <c r="GK666" s="2">
        <v>0</v>
      </c>
      <c r="GL666" s="2">
        <f t="shared" si="481"/>
        <v>0</v>
      </c>
      <c r="GM666" s="2">
        <f t="shared" si="482"/>
        <v>170.79</v>
      </c>
      <c r="GN666" s="2">
        <f t="shared" si="483"/>
        <v>170.79</v>
      </c>
      <c r="GO666" s="2">
        <f t="shared" si="484"/>
        <v>0</v>
      </c>
      <c r="GP666" s="2">
        <f t="shared" si="485"/>
        <v>0</v>
      </c>
      <c r="GQ666" s="2"/>
      <c r="GR666" s="2">
        <v>0</v>
      </c>
      <c r="GS666" s="2">
        <v>3</v>
      </c>
      <c r="GT666" s="2">
        <v>0</v>
      </c>
      <c r="GU666" s="2" t="s">
        <v>3</v>
      </c>
      <c r="GV666" s="2">
        <f t="shared" si="486"/>
        <v>0</v>
      </c>
      <c r="GW666" s="2">
        <v>1</v>
      </c>
      <c r="GX666" s="2">
        <f t="shared" si="487"/>
        <v>0</v>
      </c>
      <c r="GY666" s="2"/>
      <c r="GZ666" s="2"/>
      <c r="HA666" s="2">
        <v>0</v>
      </c>
      <c r="HB666" s="2">
        <v>0</v>
      </c>
      <c r="HC666" s="2">
        <f t="shared" si="488"/>
        <v>0</v>
      </c>
      <c r="HD666" s="2"/>
      <c r="HE666" s="2" t="s">
        <v>3</v>
      </c>
      <c r="HF666" s="2" t="s">
        <v>3</v>
      </c>
      <c r="HG666" s="2"/>
      <c r="HH666" s="2"/>
      <c r="HI666" s="2"/>
      <c r="HJ666" s="2"/>
      <c r="HK666" s="2"/>
      <c r="HL666" s="2"/>
      <c r="HM666" s="2" t="s">
        <v>3</v>
      </c>
      <c r="HN666" s="2" t="s">
        <v>3</v>
      </c>
      <c r="HO666" s="2" t="s">
        <v>3</v>
      </c>
      <c r="HP666" s="2" t="s">
        <v>3</v>
      </c>
      <c r="HQ666" s="2" t="s">
        <v>3</v>
      </c>
      <c r="HR666" s="2"/>
      <c r="HS666" s="2">
        <v>0</v>
      </c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>
        <v>0</v>
      </c>
      <c r="IL666" s="2"/>
      <c r="IM666" s="2"/>
      <c r="IN666" s="2"/>
      <c r="IO666" s="2"/>
      <c r="IP666" s="2"/>
      <c r="IQ666" s="2"/>
      <c r="IR666" s="2"/>
      <c r="IS666" s="2"/>
      <c r="IT666" s="2"/>
      <c r="IU666" s="2"/>
    </row>
    <row r="667" spans="1:255" x14ac:dyDescent="0.2">
      <c r="A667">
        <v>17</v>
      </c>
      <c r="B667">
        <v>1</v>
      </c>
      <c r="C667">
        <f>ROW(SmtRes!A568)</f>
        <v>568</v>
      </c>
      <c r="D667">
        <f>ROW(EtalonRes!A566)</f>
        <v>566</v>
      </c>
      <c r="E667" t="s">
        <v>390</v>
      </c>
      <c r="F667" t="s">
        <v>369</v>
      </c>
      <c r="G667" t="s">
        <v>391</v>
      </c>
      <c r="H667" t="s">
        <v>299</v>
      </c>
      <c r="I667">
        <f>ROUND(ROUND(7,4),9)</f>
        <v>7</v>
      </c>
      <c r="J667">
        <v>0</v>
      </c>
      <c r="K667">
        <f>ROUND(ROUND(7,4),9)</f>
        <v>7</v>
      </c>
      <c r="O667">
        <f t="shared" si="455"/>
        <v>3282.08</v>
      </c>
      <c r="P667">
        <f t="shared" si="456"/>
        <v>155.34</v>
      </c>
      <c r="Q667">
        <f>(ROUND((ROUND(((((ET667*1.25)*1.1))*AV667*I667),2)*BB667),2)+ROUND((ROUND(((AE667-(((EU667*1.25)*1.1)))*AV667*I667),2)*BS667),2))</f>
        <v>139.13</v>
      </c>
      <c r="R667">
        <f t="shared" si="457"/>
        <v>73.69</v>
      </c>
      <c r="S667">
        <f t="shared" si="458"/>
        <v>2987.61</v>
      </c>
      <c r="T667">
        <f t="shared" si="459"/>
        <v>0</v>
      </c>
      <c r="U667">
        <f t="shared" si="460"/>
        <v>4.3462111000000005</v>
      </c>
      <c r="V667">
        <f t="shared" si="461"/>
        <v>0</v>
      </c>
      <c r="W667">
        <f t="shared" si="462"/>
        <v>0</v>
      </c>
      <c r="X667">
        <f t="shared" si="463"/>
        <v>3336.82</v>
      </c>
      <c r="Y667">
        <f t="shared" si="464"/>
        <v>1867.39</v>
      </c>
      <c r="AA667">
        <v>59209200</v>
      </c>
      <c r="AB667">
        <f t="shared" si="465"/>
        <v>10.315</v>
      </c>
      <c r="AC667">
        <f t="shared" si="466"/>
        <v>1.9</v>
      </c>
      <c r="AD667">
        <f>ROUND((((((ET667*1.25)*1.1))-(((EU667*1.25)*1.1)))+AE667),6)</f>
        <v>1.1412500000000001</v>
      </c>
      <c r="AE667">
        <f>ROUND((((EU667*1.25)*1.1)),6)</f>
        <v>0.17874999999999999</v>
      </c>
      <c r="AF667">
        <f>ROUND((((EV667*1.15)*1.1)),6)</f>
        <v>7.2737499999999997</v>
      </c>
      <c r="AG667">
        <f t="shared" si="468"/>
        <v>0</v>
      </c>
      <c r="AH667">
        <f>(((EW667*1.15)*1.1))</f>
        <v>0.58190000000000008</v>
      </c>
      <c r="AI667">
        <f>(((EX667*1.25)*1.1))</f>
        <v>0</v>
      </c>
      <c r="AJ667">
        <f t="shared" si="470"/>
        <v>0</v>
      </c>
      <c r="AK667">
        <v>8.48</v>
      </c>
      <c r="AL667">
        <v>1.9</v>
      </c>
      <c r="AM667">
        <v>0.83</v>
      </c>
      <c r="AN667">
        <v>0.13</v>
      </c>
      <c r="AO667">
        <v>5.75</v>
      </c>
      <c r="AP667">
        <v>0</v>
      </c>
      <c r="AQ667">
        <v>0.46</v>
      </c>
      <c r="AR667">
        <v>0</v>
      </c>
      <c r="AS667">
        <v>0</v>
      </c>
      <c r="AT667">
        <v>109</v>
      </c>
      <c r="AU667">
        <v>61</v>
      </c>
      <c r="AV667">
        <v>1.0669999999999999</v>
      </c>
      <c r="AW667">
        <v>1</v>
      </c>
      <c r="AZ667">
        <v>1</v>
      </c>
      <c r="BA667">
        <v>54.99</v>
      </c>
      <c r="BB667">
        <v>16.329999999999998</v>
      </c>
      <c r="BC667">
        <v>11.68</v>
      </c>
      <c r="BD667" t="s">
        <v>3</v>
      </c>
      <c r="BE667" t="s">
        <v>3</v>
      </c>
      <c r="BF667" t="s">
        <v>3</v>
      </c>
      <c r="BG667" t="s">
        <v>3</v>
      </c>
      <c r="BH667">
        <v>0</v>
      </c>
      <c r="BI667">
        <v>1</v>
      </c>
      <c r="BJ667" t="s">
        <v>371</v>
      </c>
      <c r="BM667">
        <v>22</v>
      </c>
      <c r="BN667">
        <v>58807811</v>
      </c>
      <c r="BO667" t="s">
        <v>369</v>
      </c>
      <c r="BP667">
        <v>1</v>
      </c>
      <c r="BQ667">
        <v>30</v>
      </c>
      <c r="BR667">
        <v>0</v>
      </c>
      <c r="BS667">
        <v>54.99</v>
      </c>
      <c r="BT667">
        <v>1</v>
      </c>
      <c r="BU667">
        <v>1</v>
      </c>
      <c r="BV667">
        <v>1</v>
      </c>
      <c r="BW667">
        <v>1</v>
      </c>
      <c r="BX667">
        <v>1</v>
      </c>
      <c r="BY667" t="s">
        <v>3</v>
      </c>
      <c r="BZ667">
        <v>109</v>
      </c>
      <c r="CA667">
        <v>61</v>
      </c>
      <c r="CB667" t="s">
        <v>3</v>
      </c>
      <c r="CE667">
        <v>30</v>
      </c>
      <c r="CF667">
        <v>0</v>
      </c>
      <c r="CG667">
        <v>0</v>
      </c>
      <c r="CM667">
        <v>0</v>
      </c>
      <c r="CN667" t="s">
        <v>865</v>
      </c>
      <c r="CO667">
        <v>0</v>
      </c>
      <c r="CP667">
        <f t="shared" si="471"/>
        <v>3282.08</v>
      </c>
      <c r="CQ667">
        <f t="shared" si="472"/>
        <v>22.19</v>
      </c>
      <c r="CR667">
        <f>(ROUND((ROUND(((((ET667*1.25)*1.1))*AV667*1),2)*BB667),2)+ROUND((ROUND(((AE667-(((EU667*1.25)*1.1)))*AV667*1),2)*BS667),2))</f>
        <v>19.920000000000002</v>
      </c>
      <c r="CS667">
        <f t="shared" si="473"/>
        <v>10.45</v>
      </c>
      <c r="CT667">
        <f t="shared" si="474"/>
        <v>426.72</v>
      </c>
      <c r="CU667">
        <f t="shared" si="475"/>
        <v>0</v>
      </c>
      <c r="CV667">
        <f t="shared" si="476"/>
        <v>0.62088730000000003</v>
      </c>
      <c r="CW667">
        <f t="shared" si="477"/>
        <v>0</v>
      </c>
      <c r="CX667">
        <f t="shared" si="478"/>
        <v>0</v>
      </c>
      <c r="CY667">
        <f t="shared" si="479"/>
        <v>3336.817</v>
      </c>
      <c r="CZ667">
        <f t="shared" si="480"/>
        <v>1867.3930000000003</v>
      </c>
      <c r="DB667">
        <v>131</v>
      </c>
      <c r="DC667" t="s">
        <v>3</v>
      </c>
      <c r="DD667" t="s">
        <v>3</v>
      </c>
      <c r="DE667" t="s">
        <v>27</v>
      </c>
      <c r="DF667" t="s">
        <v>27</v>
      </c>
      <c r="DG667" t="s">
        <v>28</v>
      </c>
      <c r="DH667" t="s">
        <v>3</v>
      </c>
      <c r="DI667" t="s">
        <v>28</v>
      </c>
      <c r="DJ667" t="s">
        <v>27</v>
      </c>
      <c r="DK667" t="s">
        <v>3</v>
      </c>
      <c r="DL667" t="s">
        <v>3</v>
      </c>
      <c r="DM667" t="s">
        <v>3</v>
      </c>
      <c r="DN667">
        <v>0</v>
      </c>
      <c r="DO667">
        <v>0</v>
      </c>
      <c r="DP667">
        <v>1</v>
      </c>
      <c r="DQ667">
        <v>1</v>
      </c>
      <c r="DU667">
        <v>1013</v>
      </c>
      <c r="DV667" t="s">
        <v>299</v>
      </c>
      <c r="DW667" t="s">
        <v>299</v>
      </c>
      <c r="DX667">
        <v>1</v>
      </c>
      <c r="DZ667" t="s">
        <v>3</v>
      </c>
      <c r="EA667" t="s">
        <v>3</v>
      </c>
      <c r="EB667" t="s">
        <v>3</v>
      </c>
      <c r="EC667" t="s">
        <v>3</v>
      </c>
      <c r="EE667">
        <v>58807898</v>
      </c>
      <c r="EF667">
        <v>30</v>
      </c>
      <c r="EG667" t="s">
        <v>29</v>
      </c>
      <c r="EH667">
        <v>0</v>
      </c>
      <c r="EI667" t="s">
        <v>3</v>
      </c>
      <c r="EJ667">
        <v>1</v>
      </c>
      <c r="EK667">
        <v>22</v>
      </c>
      <c r="EL667" t="s">
        <v>185</v>
      </c>
      <c r="EM667" t="s">
        <v>186</v>
      </c>
      <c r="EO667" t="s">
        <v>32</v>
      </c>
      <c r="EQ667">
        <v>0</v>
      </c>
      <c r="ER667">
        <v>8.48</v>
      </c>
      <c r="ES667">
        <v>1.9</v>
      </c>
      <c r="ET667">
        <v>0.83</v>
      </c>
      <c r="EU667">
        <v>0.13</v>
      </c>
      <c r="EV667">
        <v>5.75</v>
      </c>
      <c r="EW667">
        <v>0.46</v>
      </c>
      <c r="EX667">
        <v>0</v>
      </c>
      <c r="EY667">
        <v>0</v>
      </c>
      <c r="FQ667">
        <v>0</v>
      </c>
      <c r="FR667">
        <v>0</v>
      </c>
      <c r="FS667">
        <v>0</v>
      </c>
      <c r="FX667">
        <v>109</v>
      </c>
      <c r="FY667">
        <v>61</v>
      </c>
      <c r="GA667" t="s">
        <v>3</v>
      </c>
      <c r="GD667">
        <v>1</v>
      </c>
      <c r="GF667">
        <v>-1170408438</v>
      </c>
      <c r="GG667">
        <v>2</v>
      </c>
      <c r="GH667">
        <v>1</v>
      </c>
      <c r="GI667">
        <v>2</v>
      </c>
      <c r="GJ667">
        <v>0</v>
      </c>
      <c r="GK667">
        <v>0</v>
      </c>
      <c r="GL667">
        <f t="shared" si="481"/>
        <v>0</v>
      </c>
      <c r="GM667">
        <f t="shared" si="482"/>
        <v>8486.2900000000009</v>
      </c>
      <c r="GN667">
        <f t="shared" si="483"/>
        <v>8486.2900000000009</v>
      </c>
      <c r="GO667">
        <f t="shared" si="484"/>
        <v>0</v>
      </c>
      <c r="GP667">
        <f t="shared" si="485"/>
        <v>0</v>
      </c>
      <c r="GR667">
        <v>0</v>
      </c>
      <c r="GS667">
        <v>3</v>
      </c>
      <c r="GT667">
        <v>0</v>
      </c>
      <c r="GU667" t="s">
        <v>3</v>
      </c>
      <c r="GV667">
        <f t="shared" si="486"/>
        <v>0</v>
      </c>
      <c r="GW667">
        <v>1</v>
      </c>
      <c r="GX667">
        <f t="shared" si="487"/>
        <v>0</v>
      </c>
      <c r="HA667">
        <v>0</v>
      </c>
      <c r="HB667">
        <v>0</v>
      </c>
      <c r="HC667">
        <f t="shared" si="488"/>
        <v>0</v>
      </c>
      <c r="HE667" t="s">
        <v>3</v>
      </c>
      <c r="HF667" t="s">
        <v>3</v>
      </c>
      <c r="HM667" t="s">
        <v>3</v>
      </c>
      <c r="HN667" t="s">
        <v>3</v>
      </c>
      <c r="HO667" t="s">
        <v>3</v>
      </c>
      <c r="HP667" t="s">
        <v>3</v>
      </c>
      <c r="HQ667" t="s">
        <v>3</v>
      </c>
      <c r="HS667">
        <v>0</v>
      </c>
      <c r="IK667">
        <v>0</v>
      </c>
    </row>
    <row r="668" spans="1:255" x14ac:dyDescent="0.2">
      <c r="A668" s="2">
        <v>18</v>
      </c>
      <c r="B668" s="2">
        <v>1</v>
      </c>
      <c r="C668" s="2">
        <v>563</v>
      </c>
      <c r="D668" s="2"/>
      <c r="E668" s="2" t="s">
        <v>392</v>
      </c>
      <c r="F668" s="2" t="s">
        <v>393</v>
      </c>
      <c r="G668" s="2" t="s">
        <v>394</v>
      </c>
      <c r="H668" s="2" t="s">
        <v>304</v>
      </c>
      <c r="I668" s="2">
        <f>I666*J668</f>
        <v>7</v>
      </c>
      <c r="J668" s="2">
        <v>1</v>
      </c>
      <c r="K668" s="2">
        <v>1</v>
      </c>
      <c r="L668" s="2"/>
      <c r="M668" s="2"/>
      <c r="N668" s="2"/>
      <c r="O668" s="2">
        <f t="shared" si="455"/>
        <v>4022.27</v>
      </c>
      <c r="P668" s="2">
        <f t="shared" si="456"/>
        <v>4022.27</v>
      </c>
      <c r="Q668" s="2">
        <f>(ROUND((ROUND(((ET668)*AV668*I668),2)*BB668),2)+ROUND((ROUND(((AE668-(EU668))*AV668*I668),2)*BS668),2))</f>
        <v>0</v>
      </c>
      <c r="R668" s="2">
        <f t="shared" si="457"/>
        <v>0</v>
      </c>
      <c r="S668" s="2">
        <f t="shared" si="458"/>
        <v>0</v>
      </c>
      <c r="T668" s="2">
        <f t="shared" si="459"/>
        <v>0</v>
      </c>
      <c r="U668" s="2">
        <f t="shared" si="460"/>
        <v>0</v>
      </c>
      <c r="V668" s="2">
        <f t="shared" si="461"/>
        <v>0</v>
      </c>
      <c r="W668" s="2">
        <f t="shared" si="462"/>
        <v>0</v>
      </c>
      <c r="X668" s="2">
        <f t="shared" si="463"/>
        <v>0</v>
      </c>
      <c r="Y668" s="2">
        <f t="shared" si="464"/>
        <v>0</v>
      </c>
      <c r="Z668" s="2"/>
      <c r="AA668" s="2">
        <v>59209203</v>
      </c>
      <c r="AB668" s="2">
        <f t="shared" si="465"/>
        <v>574.61</v>
      </c>
      <c r="AC668" s="2">
        <f t="shared" si="466"/>
        <v>574.61</v>
      </c>
      <c r="AD668" s="2">
        <f>ROUND((((ET668)-(EU668))+AE668),6)</f>
        <v>0</v>
      </c>
      <c r="AE668" s="2">
        <f>ROUND((EU668),6)</f>
        <v>0</v>
      </c>
      <c r="AF668" s="2">
        <f>ROUND((EV668),6)</f>
        <v>0</v>
      </c>
      <c r="AG668" s="2">
        <f t="shared" si="468"/>
        <v>0</v>
      </c>
      <c r="AH668" s="2">
        <f>(EW668)</f>
        <v>0</v>
      </c>
      <c r="AI668" s="2">
        <f>(EX668)</f>
        <v>0</v>
      </c>
      <c r="AJ668" s="2">
        <f t="shared" si="470"/>
        <v>0</v>
      </c>
      <c r="AK668" s="2">
        <v>574.61</v>
      </c>
      <c r="AL668" s="2">
        <v>574.61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109</v>
      </c>
      <c r="AU668" s="2">
        <v>61</v>
      </c>
      <c r="AV668" s="2">
        <v>1</v>
      </c>
      <c r="AW668" s="2">
        <v>1</v>
      </c>
      <c r="AX668" s="2"/>
      <c r="AY668" s="2"/>
      <c r="AZ668" s="2">
        <v>1</v>
      </c>
      <c r="BA668" s="2">
        <v>1</v>
      </c>
      <c r="BB668" s="2">
        <v>1</v>
      </c>
      <c r="BC668" s="2">
        <v>1</v>
      </c>
      <c r="BD668" s="2" t="s">
        <v>3</v>
      </c>
      <c r="BE668" s="2" t="s">
        <v>3</v>
      </c>
      <c r="BF668" s="2" t="s">
        <v>3</v>
      </c>
      <c r="BG668" s="2" t="s">
        <v>3</v>
      </c>
      <c r="BH668" s="2">
        <v>3</v>
      </c>
      <c r="BI668" s="2">
        <v>1</v>
      </c>
      <c r="BJ668" s="2" t="s">
        <v>395</v>
      </c>
      <c r="BK668" s="2"/>
      <c r="BL668" s="2"/>
      <c r="BM668" s="2">
        <v>22</v>
      </c>
      <c r="BN668" s="2">
        <v>58807811</v>
      </c>
      <c r="BO668" s="2" t="s">
        <v>3</v>
      </c>
      <c r="BP668" s="2">
        <v>0</v>
      </c>
      <c r="BQ668" s="2">
        <v>30</v>
      </c>
      <c r="BR668" s="2">
        <v>0</v>
      </c>
      <c r="BS668" s="2">
        <v>1</v>
      </c>
      <c r="BT668" s="2">
        <v>1</v>
      </c>
      <c r="BU668" s="2">
        <v>1</v>
      </c>
      <c r="BV668" s="2">
        <v>1</v>
      </c>
      <c r="BW668" s="2">
        <v>1</v>
      </c>
      <c r="BX668" s="2">
        <v>1</v>
      </c>
      <c r="BY668" s="2" t="s">
        <v>3</v>
      </c>
      <c r="BZ668" s="2">
        <v>109</v>
      </c>
      <c r="CA668" s="2">
        <v>61</v>
      </c>
      <c r="CB668" s="2" t="s">
        <v>3</v>
      </c>
      <c r="CC668" s="2"/>
      <c r="CD668" s="2"/>
      <c r="CE668" s="2">
        <v>30</v>
      </c>
      <c r="CF668" s="2">
        <v>0</v>
      </c>
      <c r="CG668" s="2">
        <v>0</v>
      </c>
      <c r="CH668" s="2"/>
      <c r="CI668" s="2"/>
      <c r="CJ668" s="2"/>
      <c r="CK668" s="2"/>
      <c r="CL668" s="2"/>
      <c r="CM668" s="2">
        <v>0</v>
      </c>
      <c r="CN668" s="2" t="s">
        <v>3</v>
      </c>
      <c r="CO668" s="2">
        <v>0</v>
      </c>
      <c r="CP668" s="2">
        <f t="shared" si="471"/>
        <v>4022.27</v>
      </c>
      <c r="CQ668" s="2">
        <f t="shared" si="472"/>
        <v>574.61</v>
      </c>
      <c r="CR668" s="2">
        <f>(ROUND((ROUND(((ET668)*AV668*1),2)*BB668),2)+ROUND((ROUND(((AE668-(EU668))*AV668*1),2)*BS668),2))</f>
        <v>0</v>
      </c>
      <c r="CS668" s="2">
        <f t="shared" si="473"/>
        <v>0</v>
      </c>
      <c r="CT668" s="2">
        <f t="shared" si="474"/>
        <v>0</v>
      </c>
      <c r="CU668" s="2">
        <f t="shared" si="475"/>
        <v>0</v>
      </c>
      <c r="CV668" s="2">
        <f t="shared" si="476"/>
        <v>0</v>
      </c>
      <c r="CW668" s="2">
        <f t="shared" si="477"/>
        <v>0</v>
      </c>
      <c r="CX668" s="2">
        <f t="shared" si="478"/>
        <v>0</v>
      </c>
      <c r="CY668" s="2">
        <f t="shared" si="479"/>
        <v>0</v>
      </c>
      <c r="CZ668" s="2">
        <f t="shared" si="480"/>
        <v>0</v>
      </c>
      <c r="DA668" s="2"/>
      <c r="DB668" s="2"/>
      <c r="DC668" s="2" t="s">
        <v>3</v>
      </c>
      <c r="DD668" s="2" t="s">
        <v>3</v>
      </c>
      <c r="DE668" s="2" t="s">
        <v>3</v>
      </c>
      <c r="DF668" s="2" t="s">
        <v>3</v>
      </c>
      <c r="DG668" s="2" t="s">
        <v>3</v>
      </c>
      <c r="DH668" s="2" t="s">
        <v>3</v>
      </c>
      <c r="DI668" s="2" t="s">
        <v>3</v>
      </c>
      <c r="DJ668" s="2" t="s">
        <v>3</v>
      </c>
      <c r="DK668" s="2" t="s">
        <v>3</v>
      </c>
      <c r="DL668" s="2" t="s">
        <v>3</v>
      </c>
      <c r="DM668" s="2" t="s">
        <v>3</v>
      </c>
      <c r="DN668" s="2">
        <v>0</v>
      </c>
      <c r="DO668" s="2">
        <v>0</v>
      </c>
      <c r="DP668" s="2">
        <v>1</v>
      </c>
      <c r="DQ668" s="2">
        <v>1</v>
      </c>
      <c r="DR668" s="2"/>
      <c r="DS668" s="2"/>
      <c r="DT668" s="2"/>
      <c r="DU668" s="2">
        <v>1013</v>
      </c>
      <c r="DV668" s="2" t="s">
        <v>304</v>
      </c>
      <c r="DW668" s="2" t="s">
        <v>304</v>
      </c>
      <c r="DX668" s="2">
        <v>1</v>
      </c>
      <c r="DY668" s="2"/>
      <c r="DZ668" s="2" t="s">
        <v>3</v>
      </c>
      <c r="EA668" s="2" t="s">
        <v>3</v>
      </c>
      <c r="EB668" s="2" t="s">
        <v>3</v>
      </c>
      <c r="EC668" s="2" t="s">
        <v>3</v>
      </c>
      <c r="ED668" s="2"/>
      <c r="EE668" s="2">
        <v>58807898</v>
      </c>
      <c r="EF668" s="2">
        <v>30</v>
      </c>
      <c r="EG668" s="2" t="s">
        <v>29</v>
      </c>
      <c r="EH668" s="2">
        <v>0</v>
      </c>
      <c r="EI668" s="2" t="s">
        <v>3</v>
      </c>
      <c r="EJ668" s="2">
        <v>1</v>
      </c>
      <c r="EK668" s="2">
        <v>22</v>
      </c>
      <c r="EL668" s="2" t="s">
        <v>185</v>
      </c>
      <c r="EM668" s="2" t="s">
        <v>186</v>
      </c>
      <c r="EN668" s="2"/>
      <c r="EO668" s="2" t="s">
        <v>3</v>
      </c>
      <c r="EP668" s="2"/>
      <c r="EQ668" s="2">
        <v>0</v>
      </c>
      <c r="ER668" s="2">
        <v>574.61</v>
      </c>
      <c r="ES668" s="2">
        <v>574.61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>
        <v>0</v>
      </c>
      <c r="FR668" s="2">
        <v>0</v>
      </c>
      <c r="FS668" s="2">
        <v>0</v>
      </c>
      <c r="FT668" s="2"/>
      <c r="FU668" s="2"/>
      <c r="FV668" s="2"/>
      <c r="FW668" s="2"/>
      <c r="FX668" s="2">
        <v>109</v>
      </c>
      <c r="FY668" s="2">
        <v>61</v>
      </c>
      <c r="FZ668" s="2"/>
      <c r="GA668" s="2" t="s">
        <v>3</v>
      </c>
      <c r="GB668" s="2"/>
      <c r="GC668" s="2"/>
      <c r="GD668" s="2">
        <v>1</v>
      </c>
      <c r="GE668" s="2"/>
      <c r="GF668" s="2">
        <v>-285900461</v>
      </c>
      <c r="GG668" s="2">
        <v>2</v>
      </c>
      <c r="GH668" s="2">
        <v>1</v>
      </c>
      <c r="GI668" s="2">
        <v>-2</v>
      </c>
      <c r="GJ668" s="2">
        <v>0</v>
      </c>
      <c r="GK668" s="2">
        <v>0</v>
      </c>
      <c r="GL668" s="2">
        <f t="shared" si="481"/>
        <v>0</v>
      </c>
      <c r="GM668" s="2">
        <f t="shared" si="482"/>
        <v>4022.27</v>
      </c>
      <c r="GN668" s="2">
        <f t="shared" si="483"/>
        <v>4022.27</v>
      </c>
      <c r="GO668" s="2">
        <f t="shared" si="484"/>
        <v>0</v>
      </c>
      <c r="GP668" s="2">
        <f t="shared" si="485"/>
        <v>0</v>
      </c>
      <c r="GQ668" s="2"/>
      <c r="GR668" s="2">
        <v>0</v>
      </c>
      <c r="GS668" s="2">
        <v>3</v>
      </c>
      <c r="GT668" s="2">
        <v>0</v>
      </c>
      <c r="GU668" s="2" t="s">
        <v>3</v>
      </c>
      <c r="GV668" s="2">
        <f t="shared" si="486"/>
        <v>0</v>
      </c>
      <c r="GW668" s="2">
        <v>1</v>
      </c>
      <c r="GX668" s="2">
        <f t="shared" si="487"/>
        <v>0</v>
      </c>
      <c r="GY668" s="2"/>
      <c r="GZ668" s="2"/>
      <c r="HA668" s="2">
        <v>0</v>
      </c>
      <c r="HB668" s="2">
        <v>0</v>
      </c>
      <c r="HC668" s="2">
        <f t="shared" si="488"/>
        <v>0</v>
      </c>
      <c r="HD668" s="2"/>
      <c r="HE668" s="2" t="s">
        <v>3</v>
      </c>
      <c r="HF668" s="2" t="s">
        <v>3</v>
      </c>
      <c r="HG668" s="2"/>
      <c r="HH668" s="2"/>
      <c r="HI668" s="2"/>
      <c r="HJ668" s="2"/>
      <c r="HK668" s="2"/>
      <c r="HL668" s="2"/>
      <c r="HM668" s="2" t="s">
        <v>3</v>
      </c>
      <c r="HN668" s="2" t="s">
        <v>3</v>
      </c>
      <c r="HO668" s="2" t="s">
        <v>3</v>
      </c>
      <c r="HP668" s="2" t="s">
        <v>3</v>
      </c>
      <c r="HQ668" s="2" t="s">
        <v>3</v>
      </c>
      <c r="HR668" s="2"/>
      <c r="HS668" s="2">
        <v>0</v>
      </c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>
        <v>0</v>
      </c>
      <c r="IL668" s="2"/>
      <c r="IM668" s="2"/>
      <c r="IN668" s="2"/>
      <c r="IO668" s="2"/>
      <c r="IP668" s="2"/>
      <c r="IQ668" s="2"/>
      <c r="IR668" s="2"/>
      <c r="IS668" s="2"/>
      <c r="IT668" s="2"/>
      <c r="IU668" s="2"/>
    </row>
    <row r="669" spans="1:255" x14ac:dyDescent="0.2">
      <c r="A669">
        <v>18</v>
      </c>
      <c r="B669">
        <v>1</v>
      </c>
      <c r="C669">
        <v>568</v>
      </c>
      <c r="E669" t="s">
        <v>392</v>
      </c>
      <c r="F669" t="s">
        <v>393</v>
      </c>
      <c r="G669" t="s">
        <v>394</v>
      </c>
      <c r="H669" t="s">
        <v>304</v>
      </c>
      <c r="I669">
        <f>I667*J669</f>
        <v>7</v>
      </c>
      <c r="J669">
        <v>1</v>
      </c>
      <c r="K669">
        <v>1</v>
      </c>
      <c r="O669">
        <f t="shared" si="455"/>
        <v>37407.11</v>
      </c>
      <c r="P669">
        <f t="shared" si="456"/>
        <v>37407.11</v>
      </c>
      <c r="Q669">
        <f>(ROUND((ROUND(((ET669)*AV669*I669),2)*BB669),2)+ROUND((ROUND(((AE669-(EU669))*AV669*I669),2)*BS669),2))</f>
        <v>0</v>
      </c>
      <c r="R669">
        <f t="shared" si="457"/>
        <v>0</v>
      </c>
      <c r="S669">
        <f t="shared" si="458"/>
        <v>0</v>
      </c>
      <c r="T669">
        <f t="shared" si="459"/>
        <v>0</v>
      </c>
      <c r="U669">
        <f t="shared" si="460"/>
        <v>0</v>
      </c>
      <c r="V669">
        <f t="shared" si="461"/>
        <v>0</v>
      </c>
      <c r="W669">
        <f t="shared" si="462"/>
        <v>0</v>
      </c>
      <c r="X669">
        <f t="shared" si="463"/>
        <v>0</v>
      </c>
      <c r="Y669">
        <f t="shared" si="464"/>
        <v>0</v>
      </c>
      <c r="AA669">
        <v>59209200</v>
      </c>
      <c r="AB669">
        <f t="shared" si="465"/>
        <v>574.61</v>
      </c>
      <c r="AC669">
        <f t="shared" si="466"/>
        <v>574.61</v>
      </c>
      <c r="AD669">
        <f>ROUND((((ET669)-(EU669))+AE669),6)</f>
        <v>0</v>
      </c>
      <c r="AE669">
        <f>ROUND((EU669),6)</f>
        <v>0</v>
      </c>
      <c r="AF669">
        <f>ROUND((EV669),6)</f>
        <v>0</v>
      </c>
      <c r="AG669">
        <f t="shared" si="468"/>
        <v>0</v>
      </c>
      <c r="AH669">
        <f>(EW669)</f>
        <v>0</v>
      </c>
      <c r="AI669">
        <f>(EX669)</f>
        <v>0</v>
      </c>
      <c r="AJ669">
        <f t="shared" si="470"/>
        <v>0</v>
      </c>
      <c r="AK669">
        <v>574.61</v>
      </c>
      <c r="AL669">
        <v>574.61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109</v>
      </c>
      <c r="AU669">
        <v>61</v>
      </c>
      <c r="AV669">
        <v>1</v>
      </c>
      <c r="AW669">
        <v>1</v>
      </c>
      <c r="AZ669">
        <v>1</v>
      </c>
      <c r="BA669">
        <v>1</v>
      </c>
      <c r="BB669">
        <v>1</v>
      </c>
      <c r="BC669">
        <v>9.3000000000000007</v>
      </c>
      <c r="BD669" t="s">
        <v>3</v>
      </c>
      <c r="BE669" t="s">
        <v>3</v>
      </c>
      <c r="BF669" t="s">
        <v>3</v>
      </c>
      <c r="BG669" t="s">
        <v>3</v>
      </c>
      <c r="BH669">
        <v>3</v>
      </c>
      <c r="BI669">
        <v>1</v>
      </c>
      <c r="BJ669" t="s">
        <v>395</v>
      </c>
      <c r="BM669">
        <v>22</v>
      </c>
      <c r="BN669">
        <v>58807811</v>
      </c>
      <c r="BO669" t="s">
        <v>393</v>
      </c>
      <c r="BP669">
        <v>1</v>
      </c>
      <c r="BQ669">
        <v>30</v>
      </c>
      <c r="BR669">
        <v>0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 t="s">
        <v>3</v>
      </c>
      <c r="BZ669">
        <v>109</v>
      </c>
      <c r="CA669">
        <v>61</v>
      </c>
      <c r="CB669" t="s">
        <v>3</v>
      </c>
      <c r="CE669">
        <v>30</v>
      </c>
      <c r="CF669">
        <v>0</v>
      </c>
      <c r="CG669">
        <v>0</v>
      </c>
      <c r="CM669">
        <v>0</v>
      </c>
      <c r="CN669" t="s">
        <v>3</v>
      </c>
      <c r="CO669">
        <v>0</v>
      </c>
      <c r="CP669">
        <f t="shared" si="471"/>
        <v>37407.11</v>
      </c>
      <c r="CQ669">
        <f t="shared" si="472"/>
        <v>5343.87</v>
      </c>
      <c r="CR669">
        <f>(ROUND((ROUND(((ET669)*AV669*1),2)*BB669),2)+ROUND((ROUND(((AE669-(EU669))*AV669*1),2)*BS669),2))</f>
        <v>0</v>
      </c>
      <c r="CS669">
        <f t="shared" si="473"/>
        <v>0</v>
      </c>
      <c r="CT669">
        <f t="shared" si="474"/>
        <v>0</v>
      </c>
      <c r="CU669">
        <f t="shared" si="475"/>
        <v>0</v>
      </c>
      <c r="CV669">
        <f t="shared" si="476"/>
        <v>0</v>
      </c>
      <c r="CW669">
        <f t="shared" si="477"/>
        <v>0</v>
      </c>
      <c r="CX669">
        <f t="shared" si="478"/>
        <v>0</v>
      </c>
      <c r="CY669">
        <f t="shared" si="479"/>
        <v>0</v>
      </c>
      <c r="CZ669">
        <f t="shared" si="480"/>
        <v>0</v>
      </c>
      <c r="DC669" t="s">
        <v>3</v>
      </c>
      <c r="DD669" t="s">
        <v>3</v>
      </c>
      <c r="DE669" t="s">
        <v>3</v>
      </c>
      <c r="DF669" t="s">
        <v>3</v>
      </c>
      <c r="DG669" t="s">
        <v>3</v>
      </c>
      <c r="DH669" t="s">
        <v>3</v>
      </c>
      <c r="DI669" t="s">
        <v>3</v>
      </c>
      <c r="DJ669" t="s">
        <v>3</v>
      </c>
      <c r="DK669" t="s">
        <v>3</v>
      </c>
      <c r="DL669" t="s">
        <v>3</v>
      </c>
      <c r="DM669" t="s">
        <v>3</v>
      </c>
      <c r="DN669">
        <v>0</v>
      </c>
      <c r="DO669">
        <v>0</v>
      </c>
      <c r="DP669">
        <v>1</v>
      </c>
      <c r="DQ669">
        <v>1</v>
      </c>
      <c r="DU669">
        <v>1013</v>
      </c>
      <c r="DV669" t="s">
        <v>304</v>
      </c>
      <c r="DW669" t="s">
        <v>304</v>
      </c>
      <c r="DX669">
        <v>1</v>
      </c>
      <c r="DZ669" t="s">
        <v>3</v>
      </c>
      <c r="EA669" t="s">
        <v>3</v>
      </c>
      <c r="EB669" t="s">
        <v>3</v>
      </c>
      <c r="EC669" t="s">
        <v>3</v>
      </c>
      <c r="EE669">
        <v>58807898</v>
      </c>
      <c r="EF669">
        <v>30</v>
      </c>
      <c r="EG669" t="s">
        <v>29</v>
      </c>
      <c r="EH669">
        <v>0</v>
      </c>
      <c r="EI669" t="s">
        <v>3</v>
      </c>
      <c r="EJ669">
        <v>1</v>
      </c>
      <c r="EK669">
        <v>22</v>
      </c>
      <c r="EL669" t="s">
        <v>185</v>
      </c>
      <c r="EM669" t="s">
        <v>186</v>
      </c>
      <c r="EO669" t="s">
        <v>3</v>
      </c>
      <c r="EQ669">
        <v>0</v>
      </c>
      <c r="ER669">
        <v>574.61</v>
      </c>
      <c r="ES669">
        <v>574.61</v>
      </c>
      <c r="ET669">
        <v>0</v>
      </c>
      <c r="EU669">
        <v>0</v>
      </c>
      <c r="EV669">
        <v>0</v>
      </c>
      <c r="EW669">
        <v>0</v>
      </c>
      <c r="EX669">
        <v>0</v>
      </c>
      <c r="FQ669">
        <v>0</v>
      </c>
      <c r="FR669">
        <v>0</v>
      </c>
      <c r="FS669">
        <v>0</v>
      </c>
      <c r="FX669">
        <v>109</v>
      </c>
      <c r="FY669">
        <v>61</v>
      </c>
      <c r="GA669" t="s">
        <v>3</v>
      </c>
      <c r="GD669">
        <v>1</v>
      </c>
      <c r="GF669">
        <v>-285900461</v>
      </c>
      <c r="GG669">
        <v>2</v>
      </c>
      <c r="GH669">
        <v>1</v>
      </c>
      <c r="GI669">
        <v>2</v>
      </c>
      <c r="GJ669">
        <v>0</v>
      </c>
      <c r="GK669">
        <v>0</v>
      </c>
      <c r="GL669">
        <f t="shared" si="481"/>
        <v>0</v>
      </c>
      <c r="GM669">
        <f t="shared" si="482"/>
        <v>37407.11</v>
      </c>
      <c r="GN669">
        <f t="shared" si="483"/>
        <v>37407.11</v>
      </c>
      <c r="GO669">
        <f t="shared" si="484"/>
        <v>0</v>
      </c>
      <c r="GP669">
        <f t="shared" si="485"/>
        <v>0</v>
      </c>
      <c r="GR669">
        <v>0</v>
      </c>
      <c r="GS669">
        <v>3</v>
      </c>
      <c r="GT669">
        <v>0</v>
      </c>
      <c r="GU669" t="s">
        <v>3</v>
      </c>
      <c r="GV669">
        <f t="shared" si="486"/>
        <v>0</v>
      </c>
      <c r="GW669">
        <v>1</v>
      </c>
      <c r="GX669">
        <f t="shared" si="487"/>
        <v>0</v>
      </c>
      <c r="HA669">
        <v>0</v>
      </c>
      <c r="HB669">
        <v>0</v>
      </c>
      <c r="HC669">
        <f t="shared" si="488"/>
        <v>0</v>
      </c>
      <c r="HE669" t="s">
        <v>3</v>
      </c>
      <c r="HF669" t="s">
        <v>3</v>
      </c>
      <c r="HM669" t="s">
        <v>3</v>
      </c>
      <c r="HN669" t="s">
        <v>3</v>
      </c>
      <c r="HO669" t="s">
        <v>3</v>
      </c>
      <c r="HP669" t="s">
        <v>3</v>
      </c>
      <c r="HQ669" t="s">
        <v>3</v>
      </c>
      <c r="HS669">
        <v>0</v>
      </c>
      <c r="IK669">
        <v>0</v>
      </c>
    </row>
    <row r="670" spans="1:255" x14ac:dyDescent="0.2">
      <c r="A670" s="2">
        <v>17</v>
      </c>
      <c r="B670" s="2">
        <v>1</v>
      </c>
      <c r="C670" s="2">
        <f>ROW(SmtRes!A579)</f>
        <v>579</v>
      </c>
      <c r="D670" s="2">
        <f>ROW(EtalonRes!A575)</f>
        <v>575</v>
      </c>
      <c r="E670" s="2" t="s">
        <v>396</v>
      </c>
      <c r="F670" s="2" t="s">
        <v>339</v>
      </c>
      <c r="G670" s="2" t="s">
        <v>340</v>
      </c>
      <c r="H670" s="2" t="s">
        <v>341</v>
      </c>
      <c r="I670" s="2">
        <f>ROUND(ROUND(7/10,4),9)</f>
        <v>0.7</v>
      </c>
      <c r="J670" s="2">
        <v>0</v>
      </c>
      <c r="K670" s="2">
        <f>ROUND(ROUND(7/10,4),9)</f>
        <v>0.7</v>
      </c>
      <c r="L670" s="2"/>
      <c r="M670" s="2"/>
      <c r="N670" s="2"/>
      <c r="O670" s="2">
        <f t="shared" si="455"/>
        <v>160.96</v>
      </c>
      <c r="P670" s="2">
        <f t="shared" si="456"/>
        <v>59.99</v>
      </c>
      <c r="Q670" s="2">
        <f>(ROUND((ROUND(((((ET670*1.25)*1.1))*AV670*I670),2)*BB670),2)+ROUND((ROUND(((AE670-(((EU670*1.25)*1.1)))*AV670*I670),2)*BS670),2))</f>
        <v>29.2</v>
      </c>
      <c r="R670" s="2">
        <f t="shared" si="457"/>
        <v>4.41</v>
      </c>
      <c r="S670" s="2">
        <f t="shared" si="458"/>
        <v>71.77</v>
      </c>
      <c r="T670" s="2">
        <f t="shared" si="459"/>
        <v>0</v>
      </c>
      <c r="U670" s="2">
        <f t="shared" si="460"/>
        <v>5.9807644049999995</v>
      </c>
      <c r="V670" s="2">
        <f t="shared" si="461"/>
        <v>0</v>
      </c>
      <c r="W670" s="2">
        <f t="shared" si="462"/>
        <v>0</v>
      </c>
      <c r="X670" s="2">
        <f t="shared" si="463"/>
        <v>83.04</v>
      </c>
      <c r="Y670" s="2">
        <f t="shared" si="464"/>
        <v>46.47</v>
      </c>
      <c r="Z670" s="2"/>
      <c r="AA670" s="2">
        <v>59209203</v>
      </c>
      <c r="AB670" s="2">
        <f t="shared" si="465"/>
        <v>220.88065</v>
      </c>
      <c r="AC670" s="2">
        <f t="shared" si="466"/>
        <v>85.7</v>
      </c>
      <c r="AD670" s="2">
        <f>ROUND((((((ET670*1.25)*1.1))-(((EU670*1.25)*1.1)))+AE670),6)</f>
        <v>39.091250000000002</v>
      </c>
      <c r="AE670" s="2">
        <f>ROUND((((EU670*1.25)*1.1)),6)</f>
        <v>5.8987499999999997</v>
      </c>
      <c r="AF670" s="2">
        <f>ROUND((((EV670*1.15)*1.1)),6)</f>
        <v>96.089399999999998</v>
      </c>
      <c r="AG670" s="2">
        <f t="shared" si="468"/>
        <v>0</v>
      </c>
      <c r="AH670" s="2">
        <f>(((EW670*1.15)*1.1))</f>
        <v>8.0074500000000004</v>
      </c>
      <c r="AI670" s="2">
        <f>(((EX670*1.25)*1.1))</f>
        <v>0</v>
      </c>
      <c r="AJ670" s="2">
        <f t="shared" si="470"/>
        <v>0</v>
      </c>
      <c r="AK670" s="2">
        <v>190.09</v>
      </c>
      <c r="AL670" s="2">
        <v>85.7</v>
      </c>
      <c r="AM670" s="2">
        <v>28.43</v>
      </c>
      <c r="AN670" s="2">
        <v>4.29</v>
      </c>
      <c r="AO670" s="2">
        <v>75.959999999999994</v>
      </c>
      <c r="AP670" s="2">
        <v>0</v>
      </c>
      <c r="AQ670" s="2">
        <v>6.33</v>
      </c>
      <c r="AR670" s="2">
        <v>0</v>
      </c>
      <c r="AS670" s="2">
        <v>0</v>
      </c>
      <c r="AT670" s="2">
        <v>109</v>
      </c>
      <c r="AU670" s="2">
        <v>61</v>
      </c>
      <c r="AV670" s="2">
        <v>1.0669999999999999</v>
      </c>
      <c r="AW670" s="2">
        <v>1</v>
      </c>
      <c r="AX670" s="2"/>
      <c r="AY670" s="2"/>
      <c r="AZ670" s="2">
        <v>1</v>
      </c>
      <c r="BA670" s="2">
        <v>1</v>
      </c>
      <c r="BB670" s="2">
        <v>1</v>
      </c>
      <c r="BC670" s="2">
        <v>1</v>
      </c>
      <c r="BD670" s="2" t="s">
        <v>3</v>
      </c>
      <c r="BE670" s="2" t="s">
        <v>3</v>
      </c>
      <c r="BF670" s="2" t="s">
        <v>3</v>
      </c>
      <c r="BG670" s="2" t="s">
        <v>3</v>
      </c>
      <c r="BH670" s="2">
        <v>0</v>
      </c>
      <c r="BI670" s="2">
        <v>1</v>
      </c>
      <c r="BJ670" s="2" t="s">
        <v>342</v>
      </c>
      <c r="BK670" s="2"/>
      <c r="BL670" s="2"/>
      <c r="BM670" s="2">
        <v>22</v>
      </c>
      <c r="BN670" s="2">
        <v>0</v>
      </c>
      <c r="BO670" s="2" t="s">
        <v>339</v>
      </c>
      <c r="BP670" s="2">
        <v>1</v>
      </c>
      <c r="BQ670" s="2">
        <v>30</v>
      </c>
      <c r="BR670" s="2">
        <v>0</v>
      </c>
      <c r="BS670" s="2">
        <v>1</v>
      </c>
      <c r="BT670" s="2">
        <v>1</v>
      </c>
      <c r="BU670" s="2">
        <v>1</v>
      </c>
      <c r="BV670" s="2">
        <v>1</v>
      </c>
      <c r="BW670" s="2">
        <v>1</v>
      </c>
      <c r="BX670" s="2">
        <v>1</v>
      </c>
      <c r="BY670" s="2" t="s">
        <v>3</v>
      </c>
      <c r="BZ670" s="2">
        <v>109</v>
      </c>
      <c r="CA670" s="2">
        <v>61</v>
      </c>
      <c r="CB670" s="2" t="s">
        <v>3</v>
      </c>
      <c r="CC670" s="2"/>
      <c r="CD670" s="2"/>
      <c r="CE670" s="2">
        <v>30</v>
      </c>
      <c r="CF670" s="2">
        <v>0</v>
      </c>
      <c r="CG670" s="2">
        <v>0</v>
      </c>
      <c r="CH670" s="2"/>
      <c r="CI670" s="2"/>
      <c r="CJ670" s="2"/>
      <c r="CK670" s="2"/>
      <c r="CL670" s="2"/>
      <c r="CM670" s="2">
        <v>0</v>
      </c>
      <c r="CN670" s="2" t="s">
        <v>865</v>
      </c>
      <c r="CO670" s="2">
        <v>0</v>
      </c>
      <c r="CP670" s="2">
        <f t="shared" si="471"/>
        <v>160.95999999999998</v>
      </c>
      <c r="CQ670" s="2">
        <f t="shared" si="472"/>
        <v>85.7</v>
      </c>
      <c r="CR670" s="2">
        <f>(ROUND((ROUND(((((ET670*1.25)*1.1))*AV670*1),2)*BB670),2)+ROUND((ROUND(((AE670-(((EU670*1.25)*1.1)))*AV670*1),2)*BS670),2))</f>
        <v>41.71</v>
      </c>
      <c r="CS670" s="2">
        <f t="shared" si="473"/>
        <v>6.29</v>
      </c>
      <c r="CT670" s="2">
        <f t="shared" si="474"/>
        <v>102.53</v>
      </c>
      <c r="CU670" s="2">
        <f t="shared" si="475"/>
        <v>0</v>
      </c>
      <c r="CV670" s="2">
        <f t="shared" si="476"/>
        <v>8.5439491499999995</v>
      </c>
      <c r="CW670" s="2">
        <f t="shared" si="477"/>
        <v>0</v>
      </c>
      <c r="CX670" s="2">
        <f t="shared" si="478"/>
        <v>0</v>
      </c>
      <c r="CY670" s="2">
        <f t="shared" si="479"/>
        <v>83.036199999999994</v>
      </c>
      <c r="CZ670" s="2">
        <f t="shared" si="480"/>
        <v>46.469799999999992</v>
      </c>
      <c r="DA670" s="2"/>
      <c r="DB670" s="2">
        <v>133</v>
      </c>
      <c r="DC670" s="2" t="s">
        <v>3</v>
      </c>
      <c r="DD670" s="2" t="s">
        <v>3</v>
      </c>
      <c r="DE670" s="2" t="s">
        <v>27</v>
      </c>
      <c r="DF670" s="2" t="s">
        <v>27</v>
      </c>
      <c r="DG670" s="2" t="s">
        <v>28</v>
      </c>
      <c r="DH670" s="2" t="s">
        <v>3</v>
      </c>
      <c r="DI670" s="2" t="s">
        <v>28</v>
      </c>
      <c r="DJ670" s="2" t="s">
        <v>27</v>
      </c>
      <c r="DK670" s="2" t="s">
        <v>3</v>
      </c>
      <c r="DL670" s="2" t="s">
        <v>3</v>
      </c>
      <c r="DM670" s="2" t="s">
        <v>3</v>
      </c>
      <c r="DN670" s="2">
        <v>0</v>
      </c>
      <c r="DO670" s="2">
        <v>0</v>
      </c>
      <c r="DP670" s="2">
        <v>1</v>
      </c>
      <c r="DQ670" s="2">
        <v>1</v>
      </c>
      <c r="DR670" s="2"/>
      <c r="DS670" s="2"/>
      <c r="DT670" s="2"/>
      <c r="DU670" s="2">
        <v>1013</v>
      </c>
      <c r="DV670" s="2" t="s">
        <v>341</v>
      </c>
      <c r="DW670" s="2" t="s">
        <v>341</v>
      </c>
      <c r="DX670" s="2">
        <v>1</v>
      </c>
      <c r="DY670" s="2"/>
      <c r="DZ670" s="2" t="s">
        <v>3</v>
      </c>
      <c r="EA670" s="2" t="s">
        <v>3</v>
      </c>
      <c r="EB670" s="2" t="s">
        <v>3</v>
      </c>
      <c r="EC670" s="2" t="s">
        <v>3</v>
      </c>
      <c r="ED670" s="2"/>
      <c r="EE670" s="2">
        <v>58807898</v>
      </c>
      <c r="EF670" s="2">
        <v>30</v>
      </c>
      <c r="EG670" s="2" t="s">
        <v>29</v>
      </c>
      <c r="EH670" s="2">
        <v>0</v>
      </c>
      <c r="EI670" s="2" t="s">
        <v>3</v>
      </c>
      <c r="EJ670" s="2">
        <v>1</v>
      </c>
      <c r="EK670" s="2">
        <v>22</v>
      </c>
      <c r="EL670" s="2" t="s">
        <v>185</v>
      </c>
      <c r="EM670" s="2" t="s">
        <v>186</v>
      </c>
      <c r="EN670" s="2"/>
      <c r="EO670" s="2" t="s">
        <v>32</v>
      </c>
      <c r="EP670" s="2"/>
      <c r="EQ670" s="2">
        <v>0</v>
      </c>
      <c r="ER670" s="2">
        <v>190.09</v>
      </c>
      <c r="ES670" s="2">
        <v>85.7</v>
      </c>
      <c r="ET670" s="2">
        <v>28.43</v>
      </c>
      <c r="EU670" s="2">
        <v>4.29</v>
      </c>
      <c r="EV670" s="2">
        <v>75.959999999999994</v>
      </c>
      <c r="EW670" s="2">
        <v>6.33</v>
      </c>
      <c r="EX670" s="2">
        <v>0</v>
      </c>
      <c r="EY670" s="2">
        <v>0</v>
      </c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>
        <v>0</v>
      </c>
      <c r="FR670" s="2">
        <v>0</v>
      </c>
      <c r="FS670" s="2">
        <v>0</v>
      </c>
      <c r="FT670" s="2"/>
      <c r="FU670" s="2"/>
      <c r="FV670" s="2"/>
      <c r="FW670" s="2"/>
      <c r="FX670" s="2">
        <v>109</v>
      </c>
      <c r="FY670" s="2">
        <v>61</v>
      </c>
      <c r="FZ670" s="2"/>
      <c r="GA670" s="2" t="s">
        <v>3</v>
      </c>
      <c r="GB670" s="2"/>
      <c r="GC670" s="2"/>
      <c r="GD670" s="2">
        <v>1</v>
      </c>
      <c r="GE670" s="2"/>
      <c r="GF670" s="2">
        <v>-1345628039</v>
      </c>
      <c r="GG670" s="2">
        <v>2</v>
      </c>
      <c r="GH670" s="2">
        <v>1</v>
      </c>
      <c r="GI670" s="2">
        <v>2</v>
      </c>
      <c r="GJ670" s="2">
        <v>0</v>
      </c>
      <c r="GK670" s="2">
        <v>0</v>
      </c>
      <c r="GL670" s="2">
        <f t="shared" si="481"/>
        <v>0</v>
      </c>
      <c r="GM670" s="2">
        <f t="shared" si="482"/>
        <v>290.47000000000003</v>
      </c>
      <c r="GN670" s="2">
        <f t="shared" si="483"/>
        <v>290.47000000000003</v>
      </c>
      <c r="GO670" s="2">
        <f t="shared" si="484"/>
        <v>0</v>
      </c>
      <c r="GP670" s="2">
        <f t="shared" si="485"/>
        <v>0</v>
      </c>
      <c r="GQ670" s="2"/>
      <c r="GR670" s="2">
        <v>0</v>
      </c>
      <c r="GS670" s="2">
        <v>3</v>
      </c>
      <c r="GT670" s="2">
        <v>0</v>
      </c>
      <c r="GU670" s="2" t="s">
        <v>3</v>
      </c>
      <c r="GV670" s="2">
        <f t="shared" si="486"/>
        <v>0</v>
      </c>
      <c r="GW670" s="2">
        <v>1</v>
      </c>
      <c r="GX670" s="2">
        <f t="shared" si="487"/>
        <v>0</v>
      </c>
      <c r="GY670" s="2"/>
      <c r="GZ670" s="2"/>
      <c r="HA670" s="2">
        <v>0</v>
      </c>
      <c r="HB670" s="2">
        <v>0</v>
      </c>
      <c r="HC670" s="2">
        <f t="shared" si="488"/>
        <v>0</v>
      </c>
      <c r="HD670" s="2"/>
      <c r="HE670" s="2" t="s">
        <v>3</v>
      </c>
      <c r="HF670" s="2" t="s">
        <v>3</v>
      </c>
      <c r="HG670" s="2"/>
      <c r="HH670" s="2"/>
      <c r="HI670" s="2"/>
      <c r="HJ670" s="2"/>
      <c r="HK670" s="2"/>
      <c r="HL670" s="2"/>
      <c r="HM670" s="2" t="s">
        <v>3</v>
      </c>
      <c r="HN670" s="2" t="s">
        <v>3</v>
      </c>
      <c r="HO670" s="2" t="s">
        <v>3</v>
      </c>
      <c r="HP670" s="2" t="s">
        <v>3</v>
      </c>
      <c r="HQ670" s="2" t="s">
        <v>3</v>
      </c>
      <c r="HR670" s="2"/>
      <c r="HS670" s="2">
        <v>0</v>
      </c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>
        <v>0</v>
      </c>
      <c r="IL670" s="2"/>
      <c r="IM670" s="2"/>
      <c r="IN670" s="2"/>
      <c r="IO670" s="2"/>
      <c r="IP670" s="2"/>
      <c r="IQ670" s="2"/>
      <c r="IR670" s="2"/>
      <c r="IS670" s="2"/>
      <c r="IT670" s="2"/>
      <c r="IU670" s="2"/>
    </row>
    <row r="671" spans="1:255" x14ac:dyDescent="0.2">
      <c r="A671">
        <v>17</v>
      </c>
      <c r="B671">
        <v>1</v>
      </c>
      <c r="C671">
        <f>ROW(SmtRes!A590)</f>
        <v>590</v>
      </c>
      <c r="D671">
        <f>ROW(EtalonRes!A584)</f>
        <v>584</v>
      </c>
      <c r="E671" t="s">
        <v>396</v>
      </c>
      <c r="F671" t="s">
        <v>339</v>
      </c>
      <c r="G671" t="s">
        <v>340</v>
      </c>
      <c r="H671" t="s">
        <v>341</v>
      </c>
      <c r="I671">
        <f>ROUND(ROUND(7/10,4),9)</f>
        <v>0.7</v>
      </c>
      <c r="J671">
        <v>0</v>
      </c>
      <c r="K671">
        <f>ROUND(ROUND(7/10,4),9)</f>
        <v>0.7</v>
      </c>
      <c r="O671">
        <f t="shared" si="455"/>
        <v>4749.88</v>
      </c>
      <c r="P671">
        <f t="shared" si="456"/>
        <v>328.75</v>
      </c>
      <c r="Q671">
        <f>(ROUND((ROUND(((((ET671*1.25)*1.1))*AV671*I671),2)*BB671),2)+ROUND((ROUND(((AE671-(((EU671*1.25)*1.1)))*AV671*I671),2)*BS671),2))</f>
        <v>474.5</v>
      </c>
      <c r="R671">
        <f t="shared" si="457"/>
        <v>242.51</v>
      </c>
      <c r="S671">
        <f t="shared" si="458"/>
        <v>3946.63</v>
      </c>
      <c r="T671">
        <f t="shared" si="459"/>
        <v>0</v>
      </c>
      <c r="U671">
        <f t="shared" si="460"/>
        <v>5.9807644049999995</v>
      </c>
      <c r="V671">
        <f t="shared" si="461"/>
        <v>0</v>
      </c>
      <c r="W671">
        <f t="shared" si="462"/>
        <v>0</v>
      </c>
      <c r="X671">
        <f t="shared" si="463"/>
        <v>4566.16</v>
      </c>
      <c r="Y671">
        <f t="shared" si="464"/>
        <v>2555.38</v>
      </c>
      <c r="AA671">
        <v>59209200</v>
      </c>
      <c r="AB671">
        <f t="shared" si="465"/>
        <v>220.88065</v>
      </c>
      <c r="AC671">
        <f t="shared" si="466"/>
        <v>85.7</v>
      </c>
      <c r="AD671">
        <f>ROUND((((((ET671*1.25)*1.1))-(((EU671*1.25)*1.1)))+AE671),6)</f>
        <v>39.091250000000002</v>
      </c>
      <c r="AE671">
        <f>ROUND((((EU671*1.25)*1.1)),6)</f>
        <v>5.8987499999999997</v>
      </c>
      <c r="AF671">
        <f>ROUND((((EV671*1.15)*1.1)),6)</f>
        <v>96.089399999999998</v>
      </c>
      <c r="AG671">
        <f t="shared" si="468"/>
        <v>0</v>
      </c>
      <c r="AH671">
        <f>(((EW671*1.15)*1.1))</f>
        <v>8.0074500000000004</v>
      </c>
      <c r="AI671">
        <f>(((EX671*1.25)*1.1))</f>
        <v>0</v>
      </c>
      <c r="AJ671">
        <f t="shared" si="470"/>
        <v>0</v>
      </c>
      <c r="AK671">
        <v>190.09</v>
      </c>
      <c r="AL671">
        <v>85.7</v>
      </c>
      <c r="AM671">
        <v>28.43</v>
      </c>
      <c r="AN671">
        <v>4.29</v>
      </c>
      <c r="AO671">
        <v>75.959999999999994</v>
      </c>
      <c r="AP671">
        <v>0</v>
      </c>
      <c r="AQ671">
        <v>6.33</v>
      </c>
      <c r="AR671">
        <v>0</v>
      </c>
      <c r="AS671">
        <v>0</v>
      </c>
      <c r="AT671">
        <v>109</v>
      </c>
      <c r="AU671">
        <v>61</v>
      </c>
      <c r="AV671">
        <v>1.0669999999999999</v>
      </c>
      <c r="AW671">
        <v>1</v>
      </c>
      <c r="AZ671">
        <v>1</v>
      </c>
      <c r="BA671">
        <v>54.99</v>
      </c>
      <c r="BB671">
        <v>16.25</v>
      </c>
      <c r="BC671">
        <v>5.48</v>
      </c>
      <c r="BD671" t="s">
        <v>3</v>
      </c>
      <c r="BE671" t="s">
        <v>3</v>
      </c>
      <c r="BF671" t="s">
        <v>3</v>
      </c>
      <c r="BG671" t="s">
        <v>3</v>
      </c>
      <c r="BH671">
        <v>0</v>
      </c>
      <c r="BI671">
        <v>1</v>
      </c>
      <c r="BJ671" t="s">
        <v>342</v>
      </c>
      <c r="BM671">
        <v>22</v>
      </c>
      <c r="BN671">
        <v>0</v>
      </c>
      <c r="BO671" t="s">
        <v>339</v>
      </c>
      <c r="BP671">
        <v>1</v>
      </c>
      <c r="BQ671">
        <v>30</v>
      </c>
      <c r="BR671">
        <v>0</v>
      </c>
      <c r="BS671">
        <v>54.99</v>
      </c>
      <c r="BT671">
        <v>1</v>
      </c>
      <c r="BU671">
        <v>1</v>
      </c>
      <c r="BV671">
        <v>1</v>
      </c>
      <c r="BW671">
        <v>1</v>
      </c>
      <c r="BX671">
        <v>1</v>
      </c>
      <c r="BY671" t="s">
        <v>3</v>
      </c>
      <c r="BZ671">
        <v>109</v>
      </c>
      <c r="CA671">
        <v>61</v>
      </c>
      <c r="CB671" t="s">
        <v>3</v>
      </c>
      <c r="CE671">
        <v>30</v>
      </c>
      <c r="CF671">
        <v>0</v>
      </c>
      <c r="CG671">
        <v>0</v>
      </c>
      <c r="CM671">
        <v>0</v>
      </c>
      <c r="CN671" t="s">
        <v>865</v>
      </c>
      <c r="CO671">
        <v>0</v>
      </c>
      <c r="CP671">
        <f t="shared" si="471"/>
        <v>4749.88</v>
      </c>
      <c r="CQ671">
        <f t="shared" si="472"/>
        <v>469.64</v>
      </c>
      <c r="CR671">
        <f>(ROUND((ROUND(((((ET671*1.25)*1.1))*AV671*1),2)*BB671),2)+ROUND((ROUND(((AE671-(((EU671*1.25)*1.1)))*AV671*1),2)*BS671),2))</f>
        <v>677.79</v>
      </c>
      <c r="CS671">
        <f t="shared" si="473"/>
        <v>345.89</v>
      </c>
      <c r="CT671">
        <f t="shared" si="474"/>
        <v>5638.12</v>
      </c>
      <c r="CU671">
        <f t="shared" si="475"/>
        <v>0</v>
      </c>
      <c r="CV671">
        <f t="shared" si="476"/>
        <v>8.5439491499999995</v>
      </c>
      <c r="CW671">
        <f t="shared" si="477"/>
        <v>0</v>
      </c>
      <c r="CX671">
        <f t="shared" si="478"/>
        <v>0</v>
      </c>
      <c r="CY671">
        <f t="shared" si="479"/>
        <v>4566.1625999999997</v>
      </c>
      <c r="CZ671">
        <f t="shared" si="480"/>
        <v>2555.3753999999999</v>
      </c>
      <c r="DB671">
        <v>135</v>
      </c>
      <c r="DC671" t="s">
        <v>3</v>
      </c>
      <c r="DD671" t="s">
        <v>3</v>
      </c>
      <c r="DE671" t="s">
        <v>27</v>
      </c>
      <c r="DF671" t="s">
        <v>27</v>
      </c>
      <c r="DG671" t="s">
        <v>28</v>
      </c>
      <c r="DH671" t="s">
        <v>3</v>
      </c>
      <c r="DI671" t="s">
        <v>28</v>
      </c>
      <c r="DJ671" t="s">
        <v>27</v>
      </c>
      <c r="DK671" t="s">
        <v>3</v>
      </c>
      <c r="DL671" t="s">
        <v>3</v>
      </c>
      <c r="DM671" t="s">
        <v>3</v>
      </c>
      <c r="DN671">
        <v>0</v>
      </c>
      <c r="DO671">
        <v>0</v>
      </c>
      <c r="DP671">
        <v>1</v>
      </c>
      <c r="DQ671">
        <v>1</v>
      </c>
      <c r="DU671">
        <v>1013</v>
      </c>
      <c r="DV671" t="s">
        <v>341</v>
      </c>
      <c r="DW671" t="s">
        <v>341</v>
      </c>
      <c r="DX671">
        <v>1</v>
      </c>
      <c r="DZ671" t="s">
        <v>3</v>
      </c>
      <c r="EA671" t="s">
        <v>3</v>
      </c>
      <c r="EB671" t="s">
        <v>3</v>
      </c>
      <c r="EC671" t="s">
        <v>3</v>
      </c>
      <c r="EE671">
        <v>58807898</v>
      </c>
      <c r="EF671">
        <v>30</v>
      </c>
      <c r="EG671" t="s">
        <v>29</v>
      </c>
      <c r="EH671">
        <v>0</v>
      </c>
      <c r="EI671" t="s">
        <v>3</v>
      </c>
      <c r="EJ671">
        <v>1</v>
      </c>
      <c r="EK671">
        <v>22</v>
      </c>
      <c r="EL671" t="s">
        <v>185</v>
      </c>
      <c r="EM671" t="s">
        <v>186</v>
      </c>
      <c r="EO671" t="s">
        <v>32</v>
      </c>
      <c r="EQ671">
        <v>0</v>
      </c>
      <c r="ER671">
        <v>190.09</v>
      </c>
      <c r="ES671">
        <v>85.7</v>
      </c>
      <c r="ET671">
        <v>28.43</v>
      </c>
      <c r="EU671">
        <v>4.29</v>
      </c>
      <c r="EV671">
        <v>75.959999999999994</v>
      </c>
      <c r="EW671">
        <v>6.33</v>
      </c>
      <c r="EX671">
        <v>0</v>
      </c>
      <c r="EY671">
        <v>0</v>
      </c>
      <c r="FQ671">
        <v>0</v>
      </c>
      <c r="FR671">
        <v>0</v>
      </c>
      <c r="FS671">
        <v>0</v>
      </c>
      <c r="FX671">
        <v>109</v>
      </c>
      <c r="FY671">
        <v>61</v>
      </c>
      <c r="GA671" t="s">
        <v>3</v>
      </c>
      <c r="GD671">
        <v>1</v>
      </c>
      <c r="GF671">
        <v>-1345628039</v>
      </c>
      <c r="GG671">
        <v>2</v>
      </c>
      <c r="GH671">
        <v>1</v>
      </c>
      <c r="GI671">
        <v>2</v>
      </c>
      <c r="GJ671">
        <v>0</v>
      </c>
      <c r="GK671">
        <v>0</v>
      </c>
      <c r="GL671">
        <f t="shared" si="481"/>
        <v>0</v>
      </c>
      <c r="GM671">
        <f t="shared" si="482"/>
        <v>11871.42</v>
      </c>
      <c r="GN671">
        <f t="shared" si="483"/>
        <v>11871.42</v>
      </c>
      <c r="GO671">
        <f t="shared" si="484"/>
        <v>0</v>
      </c>
      <c r="GP671">
        <f t="shared" si="485"/>
        <v>0</v>
      </c>
      <c r="GR671">
        <v>0</v>
      </c>
      <c r="GS671">
        <v>3</v>
      </c>
      <c r="GT671">
        <v>0</v>
      </c>
      <c r="GU671" t="s">
        <v>3</v>
      </c>
      <c r="GV671">
        <f t="shared" si="486"/>
        <v>0</v>
      </c>
      <c r="GW671">
        <v>1</v>
      </c>
      <c r="GX671">
        <f t="shared" si="487"/>
        <v>0</v>
      </c>
      <c r="HA671">
        <v>0</v>
      </c>
      <c r="HB671">
        <v>0</v>
      </c>
      <c r="HC671">
        <f t="shared" si="488"/>
        <v>0</v>
      </c>
      <c r="HE671" t="s">
        <v>3</v>
      </c>
      <c r="HF671" t="s">
        <v>3</v>
      </c>
      <c r="HM671" t="s">
        <v>3</v>
      </c>
      <c r="HN671" t="s">
        <v>3</v>
      </c>
      <c r="HO671" t="s">
        <v>3</v>
      </c>
      <c r="HP671" t="s">
        <v>3</v>
      </c>
      <c r="HQ671" t="s">
        <v>3</v>
      </c>
      <c r="HS671">
        <v>0</v>
      </c>
      <c r="IK671">
        <v>0</v>
      </c>
    </row>
    <row r="672" spans="1:255" x14ac:dyDescent="0.2">
      <c r="A672" s="2">
        <v>18</v>
      </c>
      <c r="B672" s="2">
        <v>1</v>
      </c>
      <c r="C672" s="2">
        <v>576</v>
      </c>
      <c r="D672" s="2"/>
      <c r="E672" s="2" t="s">
        <v>397</v>
      </c>
      <c r="F672" s="2" t="s">
        <v>344</v>
      </c>
      <c r="G672" s="2" t="s">
        <v>345</v>
      </c>
      <c r="H672" s="2" t="s">
        <v>49</v>
      </c>
      <c r="I672" s="2">
        <f>I670*J672</f>
        <v>7</v>
      </c>
      <c r="J672" s="2">
        <v>10</v>
      </c>
      <c r="K672" s="2">
        <v>10</v>
      </c>
      <c r="L672" s="2"/>
      <c r="M672" s="2"/>
      <c r="N672" s="2"/>
      <c r="O672" s="2">
        <f t="shared" si="455"/>
        <v>644.77</v>
      </c>
      <c r="P672" s="2">
        <f t="shared" si="456"/>
        <v>644.77</v>
      </c>
      <c r="Q672" s="2">
        <f t="shared" ref="Q672:Q679" si="494">(ROUND((ROUND(((ET672)*AV672*I672),2)*BB672),2)+ROUND((ROUND(((AE672-(EU672))*AV672*I672),2)*BS672),2))</f>
        <v>0</v>
      </c>
      <c r="R672" s="2">
        <f t="shared" si="457"/>
        <v>0</v>
      </c>
      <c r="S672" s="2">
        <f t="shared" si="458"/>
        <v>0</v>
      </c>
      <c r="T672" s="2">
        <f t="shared" si="459"/>
        <v>0</v>
      </c>
      <c r="U672" s="2">
        <f t="shared" si="460"/>
        <v>0</v>
      </c>
      <c r="V672" s="2">
        <f t="shared" si="461"/>
        <v>0</v>
      </c>
      <c r="W672" s="2">
        <f t="shared" si="462"/>
        <v>0</v>
      </c>
      <c r="X672" s="2">
        <f t="shared" si="463"/>
        <v>0</v>
      </c>
      <c r="Y672" s="2">
        <f t="shared" si="464"/>
        <v>0</v>
      </c>
      <c r="Z672" s="2"/>
      <c r="AA672" s="2">
        <v>59209203</v>
      </c>
      <c r="AB672" s="2">
        <f t="shared" si="465"/>
        <v>92.11</v>
      </c>
      <c r="AC672" s="2">
        <f t="shared" si="466"/>
        <v>92.11</v>
      </c>
      <c r="AD672" s="2">
        <f t="shared" ref="AD672:AD679" si="495">ROUND((((ET672)-(EU672))+AE672),6)</f>
        <v>0</v>
      </c>
      <c r="AE672" s="2">
        <f t="shared" ref="AE672:AF679" si="496">ROUND((EU672),6)</f>
        <v>0</v>
      </c>
      <c r="AF672" s="2">
        <f t="shared" si="496"/>
        <v>0</v>
      </c>
      <c r="AG672" s="2">
        <f t="shared" si="468"/>
        <v>0</v>
      </c>
      <c r="AH672" s="2">
        <f t="shared" ref="AH672:AI679" si="497">(EW672)</f>
        <v>0</v>
      </c>
      <c r="AI672" s="2">
        <f t="shared" si="497"/>
        <v>0</v>
      </c>
      <c r="AJ672" s="2">
        <f t="shared" si="470"/>
        <v>0</v>
      </c>
      <c r="AK672" s="2">
        <v>92.11</v>
      </c>
      <c r="AL672" s="2">
        <v>92.11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109</v>
      </c>
      <c r="AU672" s="2">
        <v>61</v>
      </c>
      <c r="AV672" s="2">
        <v>1</v>
      </c>
      <c r="AW672" s="2">
        <v>1</v>
      </c>
      <c r="AX672" s="2"/>
      <c r="AY672" s="2"/>
      <c r="AZ672" s="2">
        <v>1</v>
      </c>
      <c r="BA672" s="2">
        <v>1</v>
      </c>
      <c r="BB672" s="2">
        <v>1</v>
      </c>
      <c r="BC672" s="2">
        <v>1</v>
      </c>
      <c r="BD672" s="2" t="s">
        <v>3</v>
      </c>
      <c r="BE672" s="2" t="s">
        <v>3</v>
      </c>
      <c r="BF672" s="2" t="s">
        <v>3</v>
      </c>
      <c r="BG672" s="2" t="s">
        <v>3</v>
      </c>
      <c r="BH672" s="2">
        <v>3</v>
      </c>
      <c r="BI672" s="2">
        <v>1</v>
      </c>
      <c r="BJ672" s="2" t="s">
        <v>346</v>
      </c>
      <c r="BK672" s="2"/>
      <c r="BL672" s="2"/>
      <c r="BM672" s="2">
        <v>22</v>
      </c>
      <c r="BN672" s="2">
        <v>0</v>
      </c>
      <c r="BO672" s="2" t="s">
        <v>3</v>
      </c>
      <c r="BP672" s="2">
        <v>0</v>
      </c>
      <c r="BQ672" s="2">
        <v>30</v>
      </c>
      <c r="BR672" s="2">
        <v>0</v>
      </c>
      <c r="BS672" s="2">
        <v>1</v>
      </c>
      <c r="BT672" s="2">
        <v>1</v>
      </c>
      <c r="BU672" s="2">
        <v>1</v>
      </c>
      <c r="BV672" s="2">
        <v>1</v>
      </c>
      <c r="BW672" s="2">
        <v>1</v>
      </c>
      <c r="BX672" s="2">
        <v>1</v>
      </c>
      <c r="BY672" s="2" t="s">
        <v>3</v>
      </c>
      <c r="BZ672" s="2">
        <v>109</v>
      </c>
      <c r="CA672" s="2">
        <v>61</v>
      </c>
      <c r="CB672" s="2" t="s">
        <v>3</v>
      </c>
      <c r="CC672" s="2"/>
      <c r="CD672" s="2"/>
      <c r="CE672" s="2">
        <v>30</v>
      </c>
      <c r="CF672" s="2">
        <v>0</v>
      </c>
      <c r="CG672" s="2">
        <v>0</v>
      </c>
      <c r="CH672" s="2"/>
      <c r="CI672" s="2"/>
      <c r="CJ672" s="2"/>
      <c r="CK672" s="2"/>
      <c r="CL672" s="2"/>
      <c r="CM672" s="2">
        <v>0</v>
      </c>
      <c r="CN672" s="2" t="s">
        <v>3</v>
      </c>
      <c r="CO672" s="2">
        <v>0</v>
      </c>
      <c r="CP672" s="2">
        <f t="shared" si="471"/>
        <v>644.77</v>
      </c>
      <c r="CQ672" s="2">
        <f t="shared" si="472"/>
        <v>92.11</v>
      </c>
      <c r="CR672" s="2">
        <f t="shared" ref="CR672:CR679" si="498">(ROUND((ROUND(((ET672)*AV672*1),2)*BB672),2)+ROUND((ROUND(((AE672-(EU672))*AV672*1),2)*BS672),2))</f>
        <v>0</v>
      </c>
      <c r="CS672" s="2">
        <f t="shared" si="473"/>
        <v>0</v>
      </c>
      <c r="CT672" s="2">
        <f t="shared" si="474"/>
        <v>0</v>
      </c>
      <c r="CU672" s="2">
        <f t="shared" si="475"/>
        <v>0</v>
      </c>
      <c r="CV672" s="2">
        <f t="shared" si="476"/>
        <v>0</v>
      </c>
      <c r="CW672" s="2">
        <f t="shared" si="477"/>
        <v>0</v>
      </c>
      <c r="CX672" s="2">
        <f t="shared" si="478"/>
        <v>0</v>
      </c>
      <c r="CY672" s="2">
        <f t="shared" si="479"/>
        <v>0</v>
      </c>
      <c r="CZ672" s="2">
        <f t="shared" si="480"/>
        <v>0</v>
      </c>
      <c r="DA672" s="2"/>
      <c r="DB672" s="2"/>
      <c r="DC672" s="2" t="s">
        <v>3</v>
      </c>
      <c r="DD672" s="2" t="s">
        <v>3</v>
      </c>
      <c r="DE672" s="2" t="s">
        <v>3</v>
      </c>
      <c r="DF672" s="2" t="s">
        <v>3</v>
      </c>
      <c r="DG672" s="2" t="s">
        <v>3</v>
      </c>
      <c r="DH672" s="2" t="s">
        <v>3</v>
      </c>
      <c r="DI672" s="2" t="s">
        <v>3</v>
      </c>
      <c r="DJ672" s="2" t="s">
        <v>3</v>
      </c>
      <c r="DK672" s="2" t="s">
        <v>3</v>
      </c>
      <c r="DL672" s="2" t="s">
        <v>3</v>
      </c>
      <c r="DM672" s="2" t="s">
        <v>3</v>
      </c>
      <c r="DN672" s="2">
        <v>0</v>
      </c>
      <c r="DO672" s="2">
        <v>0</v>
      </c>
      <c r="DP672" s="2">
        <v>1</v>
      </c>
      <c r="DQ672" s="2">
        <v>1</v>
      </c>
      <c r="DR672" s="2"/>
      <c r="DS672" s="2"/>
      <c r="DT672" s="2"/>
      <c r="DU672" s="2">
        <v>1010</v>
      </c>
      <c r="DV672" s="2" t="s">
        <v>49</v>
      </c>
      <c r="DW672" s="2" t="s">
        <v>49</v>
      </c>
      <c r="DX672" s="2">
        <v>1</v>
      </c>
      <c r="DY672" s="2"/>
      <c r="DZ672" s="2" t="s">
        <v>3</v>
      </c>
      <c r="EA672" s="2" t="s">
        <v>3</v>
      </c>
      <c r="EB672" s="2" t="s">
        <v>3</v>
      </c>
      <c r="EC672" s="2" t="s">
        <v>3</v>
      </c>
      <c r="ED672" s="2"/>
      <c r="EE672" s="2">
        <v>58807898</v>
      </c>
      <c r="EF672" s="2">
        <v>30</v>
      </c>
      <c r="EG672" s="2" t="s">
        <v>29</v>
      </c>
      <c r="EH672" s="2">
        <v>0</v>
      </c>
      <c r="EI672" s="2" t="s">
        <v>3</v>
      </c>
      <c r="EJ672" s="2">
        <v>1</v>
      </c>
      <c r="EK672" s="2">
        <v>22</v>
      </c>
      <c r="EL672" s="2" t="s">
        <v>185</v>
      </c>
      <c r="EM672" s="2" t="s">
        <v>186</v>
      </c>
      <c r="EN672" s="2"/>
      <c r="EO672" s="2" t="s">
        <v>3</v>
      </c>
      <c r="EP672" s="2"/>
      <c r="EQ672" s="2">
        <v>0</v>
      </c>
      <c r="ER672" s="2">
        <v>92.11</v>
      </c>
      <c r="ES672" s="2">
        <v>92.11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>
        <v>0</v>
      </c>
      <c r="FR672" s="2">
        <v>0</v>
      </c>
      <c r="FS672" s="2">
        <v>0</v>
      </c>
      <c r="FT672" s="2"/>
      <c r="FU672" s="2"/>
      <c r="FV672" s="2"/>
      <c r="FW672" s="2"/>
      <c r="FX672" s="2">
        <v>109</v>
      </c>
      <c r="FY672" s="2">
        <v>61</v>
      </c>
      <c r="FZ672" s="2"/>
      <c r="GA672" s="2" t="s">
        <v>3</v>
      </c>
      <c r="GB672" s="2"/>
      <c r="GC672" s="2"/>
      <c r="GD672" s="2">
        <v>1</v>
      </c>
      <c r="GE672" s="2"/>
      <c r="GF672" s="2">
        <v>-1859993199</v>
      </c>
      <c r="GG672" s="2">
        <v>2</v>
      </c>
      <c r="GH672" s="2">
        <v>1</v>
      </c>
      <c r="GI672" s="2">
        <v>-2</v>
      </c>
      <c r="GJ672" s="2">
        <v>0</v>
      </c>
      <c r="GK672" s="2">
        <v>0</v>
      </c>
      <c r="GL672" s="2">
        <f t="shared" si="481"/>
        <v>0</v>
      </c>
      <c r="GM672" s="2">
        <f t="shared" si="482"/>
        <v>644.77</v>
      </c>
      <c r="GN672" s="2">
        <f t="shared" si="483"/>
        <v>644.77</v>
      </c>
      <c r="GO672" s="2">
        <f t="shared" si="484"/>
        <v>0</v>
      </c>
      <c r="GP672" s="2">
        <f t="shared" si="485"/>
        <v>0</v>
      </c>
      <c r="GQ672" s="2"/>
      <c r="GR672" s="2">
        <v>0</v>
      </c>
      <c r="GS672" s="2">
        <v>3</v>
      </c>
      <c r="GT672" s="2">
        <v>0</v>
      </c>
      <c r="GU672" s="2" t="s">
        <v>3</v>
      </c>
      <c r="GV672" s="2">
        <f t="shared" si="486"/>
        <v>0</v>
      </c>
      <c r="GW672" s="2">
        <v>1</v>
      </c>
      <c r="GX672" s="2">
        <f t="shared" si="487"/>
        <v>0</v>
      </c>
      <c r="GY672" s="2"/>
      <c r="GZ672" s="2"/>
      <c r="HA672" s="2">
        <v>0</v>
      </c>
      <c r="HB672" s="2">
        <v>0</v>
      </c>
      <c r="HC672" s="2">
        <f t="shared" si="488"/>
        <v>0</v>
      </c>
      <c r="HD672" s="2"/>
      <c r="HE672" s="2" t="s">
        <v>3</v>
      </c>
      <c r="HF672" s="2" t="s">
        <v>3</v>
      </c>
      <c r="HG672" s="2"/>
      <c r="HH672" s="2"/>
      <c r="HI672" s="2"/>
      <c r="HJ672" s="2"/>
      <c r="HK672" s="2"/>
      <c r="HL672" s="2"/>
      <c r="HM672" s="2" t="s">
        <v>3</v>
      </c>
      <c r="HN672" s="2" t="s">
        <v>3</v>
      </c>
      <c r="HO672" s="2" t="s">
        <v>3</v>
      </c>
      <c r="HP672" s="2" t="s">
        <v>3</v>
      </c>
      <c r="HQ672" s="2" t="s">
        <v>3</v>
      </c>
      <c r="HR672" s="2"/>
      <c r="HS672" s="2">
        <v>0</v>
      </c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>
        <v>0</v>
      </c>
      <c r="IL672" s="2"/>
      <c r="IM672" s="2"/>
      <c r="IN672" s="2"/>
      <c r="IO672" s="2"/>
      <c r="IP672" s="2"/>
      <c r="IQ672" s="2"/>
      <c r="IR672" s="2"/>
      <c r="IS672" s="2"/>
      <c r="IT672" s="2"/>
      <c r="IU672" s="2"/>
    </row>
    <row r="673" spans="1:255" x14ac:dyDescent="0.2">
      <c r="A673">
        <v>18</v>
      </c>
      <c r="B673">
        <v>1</v>
      </c>
      <c r="C673">
        <v>587</v>
      </c>
      <c r="E673" t="s">
        <v>397</v>
      </c>
      <c r="F673" t="s">
        <v>344</v>
      </c>
      <c r="G673" t="s">
        <v>345</v>
      </c>
      <c r="H673" t="s">
        <v>49</v>
      </c>
      <c r="I673">
        <f>I671*J673</f>
        <v>7</v>
      </c>
      <c r="J673">
        <v>10</v>
      </c>
      <c r="K673">
        <v>10</v>
      </c>
      <c r="O673">
        <f t="shared" si="455"/>
        <v>6280.06</v>
      </c>
      <c r="P673">
        <f t="shared" si="456"/>
        <v>6280.06</v>
      </c>
      <c r="Q673">
        <f t="shared" si="494"/>
        <v>0</v>
      </c>
      <c r="R673">
        <f t="shared" si="457"/>
        <v>0</v>
      </c>
      <c r="S673">
        <f t="shared" si="458"/>
        <v>0</v>
      </c>
      <c r="T673">
        <f t="shared" si="459"/>
        <v>0</v>
      </c>
      <c r="U673">
        <f t="shared" si="460"/>
        <v>0</v>
      </c>
      <c r="V673">
        <f t="shared" si="461"/>
        <v>0</v>
      </c>
      <c r="W673">
        <f t="shared" si="462"/>
        <v>0</v>
      </c>
      <c r="X673">
        <f t="shared" si="463"/>
        <v>0</v>
      </c>
      <c r="Y673">
        <f t="shared" si="464"/>
        <v>0</v>
      </c>
      <c r="AA673">
        <v>59209200</v>
      </c>
      <c r="AB673">
        <f t="shared" si="465"/>
        <v>92.11</v>
      </c>
      <c r="AC673">
        <f t="shared" si="466"/>
        <v>92.11</v>
      </c>
      <c r="AD673">
        <f t="shared" si="495"/>
        <v>0</v>
      </c>
      <c r="AE673">
        <f t="shared" si="496"/>
        <v>0</v>
      </c>
      <c r="AF673">
        <f t="shared" si="496"/>
        <v>0</v>
      </c>
      <c r="AG673">
        <f t="shared" si="468"/>
        <v>0</v>
      </c>
      <c r="AH673">
        <f t="shared" si="497"/>
        <v>0</v>
      </c>
      <c r="AI673">
        <f t="shared" si="497"/>
        <v>0</v>
      </c>
      <c r="AJ673">
        <f t="shared" si="470"/>
        <v>0</v>
      </c>
      <c r="AK673">
        <v>92.11</v>
      </c>
      <c r="AL673">
        <v>92.11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109</v>
      </c>
      <c r="AU673">
        <v>61</v>
      </c>
      <c r="AV673">
        <v>1</v>
      </c>
      <c r="AW673">
        <v>1</v>
      </c>
      <c r="AZ673">
        <v>1</v>
      </c>
      <c r="BA673">
        <v>1</v>
      </c>
      <c r="BB673">
        <v>1</v>
      </c>
      <c r="BC673">
        <v>9.74</v>
      </c>
      <c r="BD673" t="s">
        <v>3</v>
      </c>
      <c r="BE673" t="s">
        <v>3</v>
      </c>
      <c r="BF673" t="s">
        <v>3</v>
      </c>
      <c r="BG673" t="s">
        <v>3</v>
      </c>
      <c r="BH673">
        <v>3</v>
      </c>
      <c r="BI673">
        <v>1</v>
      </c>
      <c r="BJ673" t="s">
        <v>346</v>
      </c>
      <c r="BM673">
        <v>22</v>
      </c>
      <c r="BN673">
        <v>0</v>
      </c>
      <c r="BO673" t="s">
        <v>344</v>
      </c>
      <c r="BP673">
        <v>1</v>
      </c>
      <c r="BQ673">
        <v>30</v>
      </c>
      <c r="BR673">
        <v>0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 t="s">
        <v>3</v>
      </c>
      <c r="BZ673">
        <v>109</v>
      </c>
      <c r="CA673">
        <v>61</v>
      </c>
      <c r="CB673" t="s">
        <v>3</v>
      </c>
      <c r="CE673">
        <v>30</v>
      </c>
      <c r="CF673">
        <v>0</v>
      </c>
      <c r="CG673">
        <v>0</v>
      </c>
      <c r="CM673">
        <v>0</v>
      </c>
      <c r="CN673" t="s">
        <v>3</v>
      </c>
      <c r="CO673">
        <v>0</v>
      </c>
      <c r="CP673">
        <f t="shared" si="471"/>
        <v>6280.06</v>
      </c>
      <c r="CQ673">
        <f t="shared" si="472"/>
        <v>897.15</v>
      </c>
      <c r="CR673">
        <f t="shared" si="498"/>
        <v>0</v>
      </c>
      <c r="CS673">
        <f t="shared" si="473"/>
        <v>0</v>
      </c>
      <c r="CT673">
        <f t="shared" si="474"/>
        <v>0</v>
      </c>
      <c r="CU673">
        <f t="shared" si="475"/>
        <v>0</v>
      </c>
      <c r="CV673">
        <f t="shared" si="476"/>
        <v>0</v>
      </c>
      <c r="CW673">
        <f t="shared" si="477"/>
        <v>0</v>
      </c>
      <c r="CX673">
        <f t="shared" si="478"/>
        <v>0</v>
      </c>
      <c r="CY673">
        <f t="shared" si="479"/>
        <v>0</v>
      </c>
      <c r="CZ673">
        <f t="shared" si="480"/>
        <v>0</v>
      </c>
      <c r="DC673" t="s">
        <v>3</v>
      </c>
      <c r="DD673" t="s">
        <v>3</v>
      </c>
      <c r="DE673" t="s">
        <v>3</v>
      </c>
      <c r="DF673" t="s">
        <v>3</v>
      </c>
      <c r="DG673" t="s">
        <v>3</v>
      </c>
      <c r="DH673" t="s">
        <v>3</v>
      </c>
      <c r="DI673" t="s">
        <v>3</v>
      </c>
      <c r="DJ673" t="s">
        <v>3</v>
      </c>
      <c r="DK673" t="s">
        <v>3</v>
      </c>
      <c r="DL673" t="s">
        <v>3</v>
      </c>
      <c r="DM673" t="s">
        <v>3</v>
      </c>
      <c r="DN673">
        <v>0</v>
      </c>
      <c r="DO673">
        <v>0</v>
      </c>
      <c r="DP673">
        <v>1</v>
      </c>
      <c r="DQ673">
        <v>1</v>
      </c>
      <c r="DU673">
        <v>1010</v>
      </c>
      <c r="DV673" t="s">
        <v>49</v>
      </c>
      <c r="DW673" t="s">
        <v>49</v>
      </c>
      <c r="DX673">
        <v>1</v>
      </c>
      <c r="DZ673" t="s">
        <v>3</v>
      </c>
      <c r="EA673" t="s">
        <v>3</v>
      </c>
      <c r="EB673" t="s">
        <v>3</v>
      </c>
      <c r="EC673" t="s">
        <v>3</v>
      </c>
      <c r="EE673">
        <v>58807898</v>
      </c>
      <c r="EF673">
        <v>30</v>
      </c>
      <c r="EG673" t="s">
        <v>29</v>
      </c>
      <c r="EH673">
        <v>0</v>
      </c>
      <c r="EI673" t="s">
        <v>3</v>
      </c>
      <c r="EJ673">
        <v>1</v>
      </c>
      <c r="EK673">
        <v>22</v>
      </c>
      <c r="EL673" t="s">
        <v>185</v>
      </c>
      <c r="EM673" t="s">
        <v>186</v>
      </c>
      <c r="EO673" t="s">
        <v>3</v>
      </c>
      <c r="EQ673">
        <v>0</v>
      </c>
      <c r="ER673">
        <v>92.11</v>
      </c>
      <c r="ES673">
        <v>92.11</v>
      </c>
      <c r="ET673">
        <v>0</v>
      </c>
      <c r="EU673">
        <v>0</v>
      </c>
      <c r="EV673">
        <v>0</v>
      </c>
      <c r="EW673">
        <v>0</v>
      </c>
      <c r="EX673">
        <v>0</v>
      </c>
      <c r="FQ673">
        <v>0</v>
      </c>
      <c r="FR673">
        <v>0</v>
      </c>
      <c r="FS673">
        <v>0</v>
      </c>
      <c r="FX673">
        <v>109</v>
      </c>
      <c r="FY673">
        <v>61</v>
      </c>
      <c r="GA673" t="s">
        <v>3</v>
      </c>
      <c r="GD673">
        <v>1</v>
      </c>
      <c r="GF673">
        <v>-1859993199</v>
      </c>
      <c r="GG673">
        <v>2</v>
      </c>
      <c r="GH673">
        <v>1</v>
      </c>
      <c r="GI673">
        <v>2</v>
      </c>
      <c r="GJ673">
        <v>0</v>
      </c>
      <c r="GK673">
        <v>0</v>
      </c>
      <c r="GL673">
        <f t="shared" si="481"/>
        <v>0</v>
      </c>
      <c r="GM673">
        <f t="shared" si="482"/>
        <v>6280.06</v>
      </c>
      <c r="GN673">
        <f t="shared" si="483"/>
        <v>6280.06</v>
      </c>
      <c r="GO673">
        <f t="shared" si="484"/>
        <v>0</v>
      </c>
      <c r="GP673">
        <f t="shared" si="485"/>
        <v>0</v>
      </c>
      <c r="GR673">
        <v>0</v>
      </c>
      <c r="GS673">
        <v>3</v>
      </c>
      <c r="GT673">
        <v>0</v>
      </c>
      <c r="GU673" t="s">
        <v>3</v>
      </c>
      <c r="GV673">
        <f t="shared" si="486"/>
        <v>0</v>
      </c>
      <c r="GW673">
        <v>1</v>
      </c>
      <c r="GX673">
        <f t="shared" si="487"/>
        <v>0</v>
      </c>
      <c r="HA673">
        <v>0</v>
      </c>
      <c r="HB673">
        <v>0</v>
      </c>
      <c r="HC673">
        <f t="shared" si="488"/>
        <v>0</v>
      </c>
      <c r="HE673" t="s">
        <v>3</v>
      </c>
      <c r="HF673" t="s">
        <v>3</v>
      </c>
      <c r="HM673" t="s">
        <v>3</v>
      </c>
      <c r="HN673" t="s">
        <v>3</v>
      </c>
      <c r="HO673" t="s">
        <v>3</v>
      </c>
      <c r="HP673" t="s">
        <v>3</v>
      </c>
      <c r="HQ673" t="s">
        <v>3</v>
      </c>
      <c r="HS673">
        <v>0</v>
      </c>
      <c r="IK673">
        <v>0</v>
      </c>
    </row>
    <row r="674" spans="1:255" x14ac:dyDescent="0.2">
      <c r="A674" s="2">
        <v>18</v>
      </c>
      <c r="B674" s="2">
        <v>1</v>
      </c>
      <c r="C674" s="2">
        <v>575</v>
      </c>
      <c r="D674" s="2"/>
      <c r="E674" s="2" t="s">
        <v>398</v>
      </c>
      <c r="F674" s="2" t="s">
        <v>379</v>
      </c>
      <c r="G674" s="2" t="s">
        <v>380</v>
      </c>
      <c r="H674" s="2" t="s">
        <v>49</v>
      </c>
      <c r="I674" s="2">
        <f>I670*J674</f>
        <v>7</v>
      </c>
      <c r="J674" s="2">
        <v>10</v>
      </c>
      <c r="K674" s="2">
        <v>10</v>
      </c>
      <c r="L674" s="2"/>
      <c r="M674" s="2"/>
      <c r="N674" s="2"/>
      <c r="O674" s="2">
        <f t="shared" si="455"/>
        <v>48.72</v>
      </c>
      <c r="P674" s="2">
        <f t="shared" si="456"/>
        <v>48.72</v>
      </c>
      <c r="Q674" s="2">
        <f t="shared" si="494"/>
        <v>0</v>
      </c>
      <c r="R674" s="2">
        <f t="shared" si="457"/>
        <v>0</v>
      </c>
      <c r="S674" s="2">
        <f t="shared" si="458"/>
        <v>0</v>
      </c>
      <c r="T674" s="2">
        <f t="shared" si="459"/>
        <v>0</v>
      </c>
      <c r="U674" s="2">
        <f t="shared" si="460"/>
        <v>0</v>
      </c>
      <c r="V674" s="2">
        <f t="shared" si="461"/>
        <v>0</v>
      </c>
      <c r="W674" s="2">
        <f t="shared" si="462"/>
        <v>0</v>
      </c>
      <c r="X674" s="2">
        <f t="shared" si="463"/>
        <v>0</v>
      </c>
      <c r="Y674" s="2">
        <f t="shared" si="464"/>
        <v>0</v>
      </c>
      <c r="Z674" s="2"/>
      <c r="AA674" s="2">
        <v>59209203</v>
      </c>
      <c r="AB674" s="2">
        <f t="shared" si="465"/>
        <v>6.96</v>
      </c>
      <c r="AC674" s="2">
        <f t="shared" si="466"/>
        <v>6.96</v>
      </c>
      <c r="AD674" s="2">
        <f t="shared" si="495"/>
        <v>0</v>
      </c>
      <c r="AE674" s="2">
        <f t="shared" si="496"/>
        <v>0</v>
      </c>
      <c r="AF674" s="2">
        <f t="shared" si="496"/>
        <v>0</v>
      </c>
      <c r="AG674" s="2">
        <f t="shared" si="468"/>
        <v>0</v>
      </c>
      <c r="AH674" s="2">
        <f t="shared" si="497"/>
        <v>0</v>
      </c>
      <c r="AI674" s="2">
        <f t="shared" si="497"/>
        <v>0</v>
      </c>
      <c r="AJ674" s="2">
        <f t="shared" si="470"/>
        <v>0</v>
      </c>
      <c r="AK674" s="2">
        <v>6.96</v>
      </c>
      <c r="AL674" s="2">
        <v>6.96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109</v>
      </c>
      <c r="AU674" s="2">
        <v>61</v>
      </c>
      <c r="AV674" s="2">
        <v>1</v>
      </c>
      <c r="AW674" s="2">
        <v>1</v>
      </c>
      <c r="AX674" s="2"/>
      <c r="AY674" s="2"/>
      <c r="AZ674" s="2">
        <v>1</v>
      </c>
      <c r="BA674" s="2">
        <v>1</v>
      </c>
      <c r="BB674" s="2">
        <v>1</v>
      </c>
      <c r="BC674" s="2">
        <v>1</v>
      </c>
      <c r="BD674" s="2" t="s">
        <v>3</v>
      </c>
      <c r="BE674" s="2" t="s">
        <v>3</v>
      </c>
      <c r="BF674" s="2" t="s">
        <v>3</v>
      </c>
      <c r="BG674" s="2" t="s">
        <v>3</v>
      </c>
      <c r="BH674" s="2">
        <v>3</v>
      </c>
      <c r="BI674" s="2">
        <v>1</v>
      </c>
      <c r="BJ674" s="2" t="s">
        <v>381</v>
      </c>
      <c r="BK674" s="2"/>
      <c r="BL674" s="2"/>
      <c r="BM674" s="2">
        <v>22</v>
      </c>
      <c r="BN674" s="2">
        <v>0</v>
      </c>
      <c r="BO674" s="2" t="s">
        <v>3</v>
      </c>
      <c r="BP674" s="2">
        <v>0</v>
      </c>
      <c r="BQ674" s="2">
        <v>30</v>
      </c>
      <c r="BR674" s="2">
        <v>0</v>
      </c>
      <c r="BS674" s="2">
        <v>1</v>
      </c>
      <c r="BT674" s="2">
        <v>1</v>
      </c>
      <c r="BU674" s="2">
        <v>1</v>
      </c>
      <c r="BV674" s="2">
        <v>1</v>
      </c>
      <c r="BW674" s="2">
        <v>1</v>
      </c>
      <c r="BX674" s="2">
        <v>1</v>
      </c>
      <c r="BY674" s="2" t="s">
        <v>3</v>
      </c>
      <c r="BZ674" s="2">
        <v>109</v>
      </c>
      <c r="CA674" s="2">
        <v>61</v>
      </c>
      <c r="CB674" s="2" t="s">
        <v>3</v>
      </c>
      <c r="CC674" s="2"/>
      <c r="CD674" s="2"/>
      <c r="CE674" s="2">
        <v>30</v>
      </c>
      <c r="CF674" s="2">
        <v>0</v>
      </c>
      <c r="CG674" s="2">
        <v>0</v>
      </c>
      <c r="CH674" s="2"/>
      <c r="CI674" s="2"/>
      <c r="CJ674" s="2"/>
      <c r="CK674" s="2"/>
      <c r="CL674" s="2"/>
      <c r="CM674" s="2">
        <v>0</v>
      </c>
      <c r="CN674" s="2" t="s">
        <v>3</v>
      </c>
      <c r="CO674" s="2">
        <v>0</v>
      </c>
      <c r="CP674" s="2">
        <f t="shared" si="471"/>
        <v>48.72</v>
      </c>
      <c r="CQ674" s="2">
        <f t="shared" si="472"/>
        <v>6.96</v>
      </c>
      <c r="CR674" s="2">
        <f t="shared" si="498"/>
        <v>0</v>
      </c>
      <c r="CS674" s="2">
        <f t="shared" si="473"/>
        <v>0</v>
      </c>
      <c r="CT674" s="2">
        <f t="shared" si="474"/>
        <v>0</v>
      </c>
      <c r="CU674" s="2">
        <f t="shared" si="475"/>
        <v>0</v>
      </c>
      <c r="CV674" s="2">
        <f t="shared" si="476"/>
        <v>0</v>
      </c>
      <c r="CW674" s="2">
        <f t="shared" si="477"/>
        <v>0</v>
      </c>
      <c r="CX674" s="2">
        <f t="shared" si="478"/>
        <v>0</v>
      </c>
      <c r="CY674" s="2">
        <f t="shared" si="479"/>
        <v>0</v>
      </c>
      <c r="CZ674" s="2">
        <f t="shared" si="480"/>
        <v>0</v>
      </c>
      <c r="DA674" s="2"/>
      <c r="DB674" s="2"/>
      <c r="DC674" s="2" t="s">
        <v>3</v>
      </c>
      <c r="DD674" s="2" t="s">
        <v>3</v>
      </c>
      <c r="DE674" s="2" t="s">
        <v>3</v>
      </c>
      <c r="DF674" s="2" t="s">
        <v>3</v>
      </c>
      <c r="DG674" s="2" t="s">
        <v>3</v>
      </c>
      <c r="DH674" s="2" t="s">
        <v>3</v>
      </c>
      <c r="DI674" s="2" t="s">
        <v>3</v>
      </c>
      <c r="DJ674" s="2" t="s">
        <v>3</v>
      </c>
      <c r="DK674" s="2" t="s">
        <v>3</v>
      </c>
      <c r="DL674" s="2" t="s">
        <v>3</v>
      </c>
      <c r="DM674" s="2" t="s">
        <v>3</v>
      </c>
      <c r="DN674" s="2">
        <v>0</v>
      </c>
      <c r="DO674" s="2">
        <v>0</v>
      </c>
      <c r="DP674" s="2">
        <v>1</v>
      </c>
      <c r="DQ674" s="2">
        <v>1</v>
      </c>
      <c r="DR674" s="2"/>
      <c r="DS674" s="2"/>
      <c r="DT674" s="2"/>
      <c r="DU674" s="2">
        <v>1010</v>
      </c>
      <c r="DV674" s="2" t="s">
        <v>49</v>
      </c>
      <c r="DW674" s="2" t="s">
        <v>49</v>
      </c>
      <c r="DX674" s="2">
        <v>1</v>
      </c>
      <c r="DY674" s="2"/>
      <c r="DZ674" s="2" t="s">
        <v>3</v>
      </c>
      <c r="EA674" s="2" t="s">
        <v>3</v>
      </c>
      <c r="EB674" s="2" t="s">
        <v>3</v>
      </c>
      <c r="EC674" s="2" t="s">
        <v>3</v>
      </c>
      <c r="ED674" s="2"/>
      <c r="EE674" s="2">
        <v>58807898</v>
      </c>
      <c r="EF674" s="2">
        <v>30</v>
      </c>
      <c r="EG674" s="2" t="s">
        <v>29</v>
      </c>
      <c r="EH674" s="2">
        <v>0</v>
      </c>
      <c r="EI674" s="2" t="s">
        <v>3</v>
      </c>
      <c r="EJ674" s="2">
        <v>1</v>
      </c>
      <c r="EK674" s="2">
        <v>22</v>
      </c>
      <c r="EL674" s="2" t="s">
        <v>185</v>
      </c>
      <c r="EM674" s="2" t="s">
        <v>186</v>
      </c>
      <c r="EN674" s="2"/>
      <c r="EO674" s="2" t="s">
        <v>3</v>
      </c>
      <c r="EP674" s="2"/>
      <c r="EQ674" s="2">
        <v>0</v>
      </c>
      <c r="ER674" s="2">
        <v>6.96</v>
      </c>
      <c r="ES674" s="2">
        <v>6.96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>
        <v>0</v>
      </c>
      <c r="FR674" s="2">
        <v>0</v>
      </c>
      <c r="FS674" s="2">
        <v>0</v>
      </c>
      <c r="FT674" s="2"/>
      <c r="FU674" s="2"/>
      <c r="FV674" s="2"/>
      <c r="FW674" s="2"/>
      <c r="FX674" s="2">
        <v>109</v>
      </c>
      <c r="FY674" s="2">
        <v>61</v>
      </c>
      <c r="FZ674" s="2"/>
      <c r="GA674" s="2" t="s">
        <v>3</v>
      </c>
      <c r="GB674" s="2"/>
      <c r="GC674" s="2"/>
      <c r="GD674" s="2">
        <v>1</v>
      </c>
      <c r="GE674" s="2"/>
      <c r="GF674" s="2">
        <v>-737715662</v>
      </c>
      <c r="GG674" s="2">
        <v>2</v>
      </c>
      <c r="GH674" s="2">
        <v>1</v>
      </c>
      <c r="GI674" s="2">
        <v>-2</v>
      </c>
      <c r="GJ674" s="2">
        <v>0</v>
      </c>
      <c r="GK674" s="2">
        <v>0</v>
      </c>
      <c r="GL674" s="2">
        <f t="shared" si="481"/>
        <v>0</v>
      </c>
      <c r="GM674" s="2">
        <f t="shared" si="482"/>
        <v>48.72</v>
      </c>
      <c r="GN674" s="2">
        <f t="shared" si="483"/>
        <v>48.72</v>
      </c>
      <c r="GO674" s="2">
        <f t="shared" si="484"/>
        <v>0</v>
      </c>
      <c r="GP674" s="2">
        <f t="shared" si="485"/>
        <v>0</v>
      </c>
      <c r="GQ674" s="2"/>
      <c r="GR674" s="2">
        <v>0</v>
      </c>
      <c r="GS674" s="2">
        <v>3</v>
      </c>
      <c r="GT674" s="2">
        <v>0</v>
      </c>
      <c r="GU674" s="2" t="s">
        <v>3</v>
      </c>
      <c r="GV674" s="2">
        <f t="shared" si="486"/>
        <v>0</v>
      </c>
      <c r="GW674" s="2">
        <v>1</v>
      </c>
      <c r="GX674" s="2">
        <f t="shared" si="487"/>
        <v>0</v>
      </c>
      <c r="GY674" s="2"/>
      <c r="GZ674" s="2"/>
      <c r="HA674" s="2">
        <v>0</v>
      </c>
      <c r="HB674" s="2">
        <v>0</v>
      </c>
      <c r="HC674" s="2">
        <f t="shared" si="488"/>
        <v>0</v>
      </c>
      <c r="HD674" s="2"/>
      <c r="HE674" s="2" t="s">
        <v>3</v>
      </c>
      <c r="HF674" s="2" t="s">
        <v>3</v>
      </c>
      <c r="HG674" s="2"/>
      <c r="HH674" s="2"/>
      <c r="HI674" s="2"/>
      <c r="HJ674" s="2"/>
      <c r="HK674" s="2"/>
      <c r="HL674" s="2"/>
      <c r="HM674" s="2" t="s">
        <v>3</v>
      </c>
      <c r="HN674" s="2" t="s">
        <v>3</v>
      </c>
      <c r="HO674" s="2" t="s">
        <v>3</v>
      </c>
      <c r="HP674" s="2" t="s">
        <v>3</v>
      </c>
      <c r="HQ674" s="2" t="s">
        <v>3</v>
      </c>
      <c r="HR674" s="2"/>
      <c r="HS674" s="2">
        <v>0</v>
      </c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>
        <v>0</v>
      </c>
      <c r="IL674" s="2"/>
      <c r="IM674" s="2"/>
      <c r="IN674" s="2"/>
      <c r="IO674" s="2"/>
      <c r="IP674" s="2"/>
      <c r="IQ674" s="2"/>
      <c r="IR674" s="2"/>
      <c r="IS674" s="2"/>
      <c r="IT674" s="2"/>
      <c r="IU674" s="2"/>
    </row>
    <row r="675" spans="1:255" x14ac:dyDescent="0.2">
      <c r="A675">
        <v>18</v>
      </c>
      <c r="B675">
        <v>1</v>
      </c>
      <c r="C675">
        <v>586</v>
      </c>
      <c r="E675" t="s">
        <v>398</v>
      </c>
      <c r="F675" t="s">
        <v>379</v>
      </c>
      <c r="G675" t="s">
        <v>380</v>
      </c>
      <c r="H675" t="s">
        <v>49</v>
      </c>
      <c r="I675">
        <f>I671*J675</f>
        <v>7</v>
      </c>
      <c r="J675">
        <v>10</v>
      </c>
      <c r="K675">
        <v>10</v>
      </c>
      <c r="O675">
        <f t="shared" si="455"/>
        <v>456.02</v>
      </c>
      <c r="P675">
        <f t="shared" si="456"/>
        <v>456.02</v>
      </c>
      <c r="Q675">
        <f t="shared" si="494"/>
        <v>0</v>
      </c>
      <c r="R675">
        <f t="shared" si="457"/>
        <v>0</v>
      </c>
      <c r="S675">
        <f t="shared" si="458"/>
        <v>0</v>
      </c>
      <c r="T675">
        <f t="shared" si="459"/>
        <v>0</v>
      </c>
      <c r="U675">
        <f t="shared" si="460"/>
        <v>0</v>
      </c>
      <c r="V675">
        <f t="shared" si="461"/>
        <v>0</v>
      </c>
      <c r="W675">
        <f t="shared" si="462"/>
        <v>0</v>
      </c>
      <c r="X675">
        <f t="shared" si="463"/>
        <v>0</v>
      </c>
      <c r="Y675">
        <f t="shared" si="464"/>
        <v>0</v>
      </c>
      <c r="AA675">
        <v>59209200</v>
      </c>
      <c r="AB675">
        <f t="shared" si="465"/>
        <v>6.96</v>
      </c>
      <c r="AC675">
        <f t="shared" si="466"/>
        <v>6.96</v>
      </c>
      <c r="AD675">
        <f t="shared" si="495"/>
        <v>0</v>
      </c>
      <c r="AE675">
        <f t="shared" si="496"/>
        <v>0</v>
      </c>
      <c r="AF675">
        <f t="shared" si="496"/>
        <v>0</v>
      </c>
      <c r="AG675">
        <f t="shared" si="468"/>
        <v>0</v>
      </c>
      <c r="AH675">
        <f t="shared" si="497"/>
        <v>0</v>
      </c>
      <c r="AI675">
        <f t="shared" si="497"/>
        <v>0</v>
      </c>
      <c r="AJ675">
        <f t="shared" si="470"/>
        <v>0</v>
      </c>
      <c r="AK675">
        <v>6.96</v>
      </c>
      <c r="AL675">
        <v>6.96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109</v>
      </c>
      <c r="AU675">
        <v>61</v>
      </c>
      <c r="AV675">
        <v>1</v>
      </c>
      <c r="AW675">
        <v>1</v>
      </c>
      <c r="AZ675">
        <v>1</v>
      </c>
      <c r="BA675">
        <v>1</v>
      </c>
      <c r="BB675">
        <v>1</v>
      </c>
      <c r="BC675">
        <v>9.36</v>
      </c>
      <c r="BD675" t="s">
        <v>3</v>
      </c>
      <c r="BE675" t="s">
        <v>3</v>
      </c>
      <c r="BF675" t="s">
        <v>3</v>
      </c>
      <c r="BG675" t="s">
        <v>3</v>
      </c>
      <c r="BH675">
        <v>3</v>
      </c>
      <c r="BI675">
        <v>1</v>
      </c>
      <c r="BJ675" t="s">
        <v>381</v>
      </c>
      <c r="BM675">
        <v>22</v>
      </c>
      <c r="BN675">
        <v>0</v>
      </c>
      <c r="BO675" t="s">
        <v>379</v>
      </c>
      <c r="BP675">
        <v>1</v>
      </c>
      <c r="BQ675">
        <v>30</v>
      </c>
      <c r="BR675">
        <v>0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 t="s">
        <v>3</v>
      </c>
      <c r="BZ675">
        <v>109</v>
      </c>
      <c r="CA675">
        <v>61</v>
      </c>
      <c r="CB675" t="s">
        <v>3</v>
      </c>
      <c r="CE675">
        <v>30</v>
      </c>
      <c r="CF675">
        <v>0</v>
      </c>
      <c r="CG675">
        <v>0</v>
      </c>
      <c r="CM675">
        <v>0</v>
      </c>
      <c r="CN675" t="s">
        <v>3</v>
      </c>
      <c r="CO675">
        <v>0</v>
      </c>
      <c r="CP675">
        <f t="shared" si="471"/>
        <v>456.02</v>
      </c>
      <c r="CQ675">
        <f t="shared" si="472"/>
        <v>65.150000000000006</v>
      </c>
      <c r="CR675">
        <f t="shared" si="498"/>
        <v>0</v>
      </c>
      <c r="CS675">
        <f t="shared" si="473"/>
        <v>0</v>
      </c>
      <c r="CT675">
        <f t="shared" si="474"/>
        <v>0</v>
      </c>
      <c r="CU675">
        <f t="shared" si="475"/>
        <v>0</v>
      </c>
      <c r="CV675">
        <f t="shared" si="476"/>
        <v>0</v>
      </c>
      <c r="CW675">
        <f t="shared" si="477"/>
        <v>0</v>
      </c>
      <c r="CX675">
        <f t="shared" si="478"/>
        <v>0</v>
      </c>
      <c r="CY675">
        <f t="shared" si="479"/>
        <v>0</v>
      </c>
      <c r="CZ675">
        <f t="shared" si="480"/>
        <v>0</v>
      </c>
      <c r="DC675" t="s">
        <v>3</v>
      </c>
      <c r="DD675" t="s">
        <v>3</v>
      </c>
      <c r="DE675" t="s">
        <v>3</v>
      </c>
      <c r="DF675" t="s">
        <v>3</v>
      </c>
      <c r="DG675" t="s">
        <v>3</v>
      </c>
      <c r="DH675" t="s">
        <v>3</v>
      </c>
      <c r="DI675" t="s">
        <v>3</v>
      </c>
      <c r="DJ675" t="s">
        <v>3</v>
      </c>
      <c r="DK675" t="s">
        <v>3</v>
      </c>
      <c r="DL675" t="s">
        <v>3</v>
      </c>
      <c r="DM675" t="s">
        <v>3</v>
      </c>
      <c r="DN675">
        <v>0</v>
      </c>
      <c r="DO675">
        <v>0</v>
      </c>
      <c r="DP675">
        <v>1</v>
      </c>
      <c r="DQ675">
        <v>1</v>
      </c>
      <c r="DU675">
        <v>1010</v>
      </c>
      <c r="DV675" t="s">
        <v>49</v>
      </c>
      <c r="DW675" t="s">
        <v>49</v>
      </c>
      <c r="DX675">
        <v>1</v>
      </c>
      <c r="DZ675" t="s">
        <v>3</v>
      </c>
      <c r="EA675" t="s">
        <v>3</v>
      </c>
      <c r="EB675" t="s">
        <v>3</v>
      </c>
      <c r="EC675" t="s">
        <v>3</v>
      </c>
      <c r="EE675">
        <v>58807898</v>
      </c>
      <c r="EF675">
        <v>30</v>
      </c>
      <c r="EG675" t="s">
        <v>29</v>
      </c>
      <c r="EH675">
        <v>0</v>
      </c>
      <c r="EI675" t="s">
        <v>3</v>
      </c>
      <c r="EJ675">
        <v>1</v>
      </c>
      <c r="EK675">
        <v>22</v>
      </c>
      <c r="EL675" t="s">
        <v>185</v>
      </c>
      <c r="EM675" t="s">
        <v>186</v>
      </c>
      <c r="EO675" t="s">
        <v>3</v>
      </c>
      <c r="EQ675">
        <v>0</v>
      </c>
      <c r="ER675">
        <v>6.96</v>
      </c>
      <c r="ES675">
        <v>6.96</v>
      </c>
      <c r="ET675">
        <v>0</v>
      </c>
      <c r="EU675">
        <v>0</v>
      </c>
      <c r="EV675">
        <v>0</v>
      </c>
      <c r="EW675">
        <v>0</v>
      </c>
      <c r="EX675">
        <v>0</v>
      </c>
      <c r="FQ675">
        <v>0</v>
      </c>
      <c r="FR675">
        <v>0</v>
      </c>
      <c r="FS675">
        <v>0</v>
      </c>
      <c r="FX675">
        <v>109</v>
      </c>
      <c r="FY675">
        <v>61</v>
      </c>
      <c r="GA675" t="s">
        <v>3</v>
      </c>
      <c r="GD675">
        <v>1</v>
      </c>
      <c r="GF675">
        <v>-737715662</v>
      </c>
      <c r="GG675">
        <v>2</v>
      </c>
      <c r="GH675">
        <v>1</v>
      </c>
      <c r="GI675">
        <v>2</v>
      </c>
      <c r="GJ675">
        <v>0</v>
      </c>
      <c r="GK675">
        <v>0</v>
      </c>
      <c r="GL675">
        <f t="shared" si="481"/>
        <v>0</v>
      </c>
      <c r="GM675">
        <f t="shared" si="482"/>
        <v>456.02</v>
      </c>
      <c r="GN675">
        <f t="shared" si="483"/>
        <v>456.02</v>
      </c>
      <c r="GO675">
        <f t="shared" si="484"/>
        <v>0</v>
      </c>
      <c r="GP675">
        <f t="shared" si="485"/>
        <v>0</v>
      </c>
      <c r="GR675">
        <v>0</v>
      </c>
      <c r="GS675">
        <v>3</v>
      </c>
      <c r="GT675">
        <v>0</v>
      </c>
      <c r="GU675" t="s">
        <v>3</v>
      </c>
      <c r="GV675">
        <f t="shared" si="486"/>
        <v>0</v>
      </c>
      <c r="GW675">
        <v>1</v>
      </c>
      <c r="GX675">
        <f t="shared" si="487"/>
        <v>0</v>
      </c>
      <c r="HA675">
        <v>0</v>
      </c>
      <c r="HB675">
        <v>0</v>
      </c>
      <c r="HC675">
        <f t="shared" si="488"/>
        <v>0</v>
      </c>
      <c r="HE675" t="s">
        <v>3</v>
      </c>
      <c r="HF675" t="s">
        <v>3</v>
      </c>
      <c r="HM675" t="s">
        <v>3</v>
      </c>
      <c r="HN675" t="s">
        <v>3</v>
      </c>
      <c r="HO675" t="s">
        <v>3</v>
      </c>
      <c r="HP675" t="s">
        <v>3</v>
      </c>
      <c r="HQ675" t="s">
        <v>3</v>
      </c>
      <c r="HS675">
        <v>0</v>
      </c>
      <c r="IK675">
        <v>0</v>
      </c>
    </row>
    <row r="676" spans="1:255" x14ac:dyDescent="0.2">
      <c r="A676" s="2">
        <v>18</v>
      </c>
      <c r="B676" s="2">
        <v>1</v>
      </c>
      <c r="C676" s="2">
        <v>578</v>
      </c>
      <c r="D676" s="2"/>
      <c r="E676" s="2" t="s">
        <v>399</v>
      </c>
      <c r="F676" s="2" t="s">
        <v>383</v>
      </c>
      <c r="G676" s="2" t="s">
        <v>384</v>
      </c>
      <c r="H676" s="2" t="s">
        <v>49</v>
      </c>
      <c r="I676" s="2">
        <f>I670*J676</f>
        <v>7</v>
      </c>
      <c r="J676" s="2">
        <v>10</v>
      </c>
      <c r="K676" s="2">
        <v>10</v>
      </c>
      <c r="L676" s="2"/>
      <c r="M676" s="2"/>
      <c r="N676" s="2"/>
      <c r="O676" s="2">
        <f t="shared" ref="O676:O689" si="499">ROUND(CP676,2)</f>
        <v>1770.58</v>
      </c>
      <c r="P676" s="2">
        <f t="shared" ref="P676:P689" si="500">ROUND((ROUND((AC676*AW676*I676),2)*BC676),2)</f>
        <v>1770.58</v>
      </c>
      <c r="Q676" s="2">
        <f t="shared" si="494"/>
        <v>0</v>
      </c>
      <c r="R676" s="2">
        <f t="shared" ref="R676:R689" si="501">ROUND((ROUND((AE676*AV676*I676),2)*BS676),2)</f>
        <v>0</v>
      </c>
      <c r="S676" s="2">
        <f t="shared" ref="S676:S689" si="502">ROUND((ROUND((AF676*AV676*I676),2)*BA676),2)</f>
        <v>0</v>
      </c>
      <c r="T676" s="2">
        <f t="shared" ref="T676:T689" si="503">ROUND(CU676*I676,2)</f>
        <v>0</v>
      </c>
      <c r="U676" s="2">
        <f t="shared" ref="U676:U689" si="504">CV676*I676</f>
        <v>0</v>
      </c>
      <c r="V676" s="2">
        <f t="shared" ref="V676:V689" si="505">CW676*I676</f>
        <v>0</v>
      </c>
      <c r="W676" s="2">
        <f t="shared" ref="W676:W689" si="506">ROUND(CX676*I676,2)</f>
        <v>0</v>
      </c>
      <c r="X676" s="2">
        <f t="shared" ref="X676:X689" si="507">ROUND(CY676,2)</f>
        <v>0</v>
      </c>
      <c r="Y676" s="2">
        <f t="shared" ref="Y676:Y689" si="508">ROUND(CZ676,2)</f>
        <v>0</v>
      </c>
      <c r="Z676" s="2"/>
      <c r="AA676" s="2">
        <v>59209203</v>
      </c>
      <c r="AB676" s="2">
        <f t="shared" ref="AB676:AB689" si="509">ROUND((AC676+AD676+AF676),6)</f>
        <v>252.94</v>
      </c>
      <c r="AC676" s="2">
        <f t="shared" ref="AC676:AC689" si="510">ROUND((ES676),6)</f>
        <v>252.94</v>
      </c>
      <c r="AD676" s="2">
        <f t="shared" si="495"/>
        <v>0</v>
      </c>
      <c r="AE676" s="2">
        <f t="shared" si="496"/>
        <v>0</v>
      </c>
      <c r="AF676" s="2">
        <f t="shared" si="496"/>
        <v>0</v>
      </c>
      <c r="AG676" s="2">
        <f t="shared" ref="AG676:AG689" si="511">ROUND((AP676),6)</f>
        <v>0</v>
      </c>
      <c r="AH676" s="2">
        <f t="shared" si="497"/>
        <v>0</v>
      </c>
      <c r="AI676" s="2">
        <f t="shared" si="497"/>
        <v>0</v>
      </c>
      <c r="AJ676" s="2">
        <f t="shared" ref="AJ676:AJ689" si="512">(AS676)</f>
        <v>0</v>
      </c>
      <c r="AK676" s="2">
        <v>252.94</v>
      </c>
      <c r="AL676" s="2">
        <v>252.94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109</v>
      </c>
      <c r="AU676" s="2">
        <v>61</v>
      </c>
      <c r="AV676" s="2">
        <v>1</v>
      </c>
      <c r="AW676" s="2">
        <v>1</v>
      </c>
      <c r="AX676" s="2"/>
      <c r="AY676" s="2"/>
      <c r="AZ676" s="2">
        <v>1</v>
      </c>
      <c r="BA676" s="2">
        <v>1</v>
      </c>
      <c r="BB676" s="2">
        <v>1</v>
      </c>
      <c r="BC676" s="2">
        <v>1</v>
      </c>
      <c r="BD676" s="2" t="s">
        <v>3</v>
      </c>
      <c r="BE676" s="2" t="s">
        <v>3</v>
      </c>
      <c r="BF676" s="2" t="s">
        <v>3</v>
      </c>
      <c r="BG676" s="2" t="s">
        <v>3</v>
      </c>
      <c r="BH676" s="2">
        <v>3</v>
      </c>
      <c r="BI676" s="2">
        <v>1</v>
      </c>
      <c r="BJ676" s="2" t="s">
        <v>3</v>
      </c>
      <c r="BK676" s="2"/>
      <c r="BL676" s="2"/>
      <c r="BM676" s="2">
        <v>22</v>
      </c>
      <c r="BN676" s="2">
        <v>0</v>
      </c>
      <c r="BO676" s="2" t="s">
        <v>3</v>
      </c>
      <c r="BP676" s="2">
        <v>0</v>
      </c>
      <c r="BQ676" s="2">
        <v>30</v>
      </c>
      <c r="BR676" s="2">
        <v>0</v>
      </c>
      <c r="BS676" s="2">
        <v>1</v>
      </c>
      <c r="BT676" s="2">
        <v>1</v>
      </c>
      <c r="BU676" s="2">
        <v>1</v>
      </c>
      <c r="BV676" s="2">
        <v>1</v>
      </c>
      <c r="BW676" s="2">
        <v>1</v>
      </c>
      <c r="BX676" s="2">
        <v>1</v>
      </c>
      <c r="BY676" s="2" t="s">
        <v>3</v>
      </c>
      <c r="BZ676" s="2">
        <v>109</v>
      </c>
      <c r="CA676" s="2">
        <v>61</v>
      </c>
      <c r="CB676" s="2" t="s">
        <v>3</v>
      </c>
      <c r="CC676" s="2"/>
      <c r="CD676" s="2"/>
      <c r="CE676" s="2">
        <v>30</v>
      </c>
      <c r="CF676" s="2">
        <v>0</v>
      </c>
      <c r="CG676" s="2">
        <v>0</v>
      </c>
      <c r="CH676" s="2"/>
      <c r="CI676" s="2"/>
      <c r="CJ676" s="2"/>
      <c r="CK676" s="2"/>
      <c r="CL676" s="2"/>
      <c r="CM676" s="2">
        <v>0</v>
      </c>
      <c r="CN676" s="2" t="s">
        <v>3</v>
      </c>
      <c r="CO676" s="2">
        <v>0</v>
      </c>
      <c r="CP676" s="2">
        <f t="shared" ref="CP676:CP689" si="513">(P676+Q676+S676)</f>
        <v>1770.58</v>
      </c>
      <c r="CQ676" s="2">
        <f t="shared" ref="CQ676:CQ689" si="514">ROUND((ROUND((AC676*AW676*1),2)*BC676),2)</f>
        <v>252.94</v>
      </c>
      <c r="CR676" s="2">
        <f t="shared" si="498"/>
        <v>0</v>
      </c>
      <c r="CS676" s="2">
        <f t="shared" ref="CS676:CS689" si="515">ROUND((ROUND((AE676*AV676*1),2)*BS676),2)</f>
        <v>0</v>
      </c>
      <c r="CT676" s="2">
        <f t="shared" ref="CT676:CT689" si="516">ROUND((ROUND((AF676*AV676*1),2)*BA676),2)</f>
        <v>0</v>
      </c>
      <c r="CU676" s="2">
        <f t="shared" ref="CU676:CU689" si="517">AG676</f>
        <v>0</v>
      </c>
      <c r="CV676" s="2">
        <f t="shared" ref="CV676:CV689" si="518">(AH676*AV676)</f>
        <v>0</v>
      </c>
      <c r="CW676" s="2">
        <f t="shared" ref="CW676:CW689" si="519">AI676</f>
        <v>0</v>
      </c>
      <c r="CX676" s="2">
        <f t="shared" ref="CX676:CX689" si="520">AJ676</f>
        <v>0</v>
      </c>
      <c r="CY676" s="2">
        <f t="shared" ref="CY676:CY689" si="521">(((S676+R676)*AT676)/100)</f>
        <v>0</v>
      </c>
      <c r="CZ676" s="2">
        <f t="shared" ref="CZ676:CZ689" si="522">(((S676+R676)*AU676)/100)</f>
        <v>0</v>
      </c>
      <c r="DA676" s="2"/>
      <c r="DB676" s="2"/>
      <c r="DC676" s="2" t="s">
        <v>3</v>
      </c>
      <c r="DD676" s="2" t="s">
        <v>3</v>
      </c>
      <c r="DE676" s="2" t="s">
        <v>3</v>
      </c>
      <c r="DF676" s="2" t="s">
        <v>3</v>
      </c>
      <c r="DG676" s="2" t="s">
        <v>3</v>
      </c>
      <c r="DH676" s="2" t="s">
        <v>3</v>
      </c>
      <c r="DI676" s="2" t="s">
        <v>3</v>
      </c>
      <c r="DJ676" s="2" t="s">
        <v>3</v>
      </c>
      <c r="DK676" s="2" t="s">
        <v>3</v>
      </c>
      <c r="DL676" s="2" t="s">
        <v>3</v>
      </c>
      <c r="DM676" s="2" t="s">
        <v>3</v>
      </c>
      <c r="DN676" s="2">
        <v>0</v>
      </c>
      <c r="DO676" s="2">
        <v>0</v>
      </c>
      <c r="DP676" s="2">
        <v>1</v>
      </c>
      <c r="DQ676" s="2">
        <v>1</v>
      </c>
      <c r="DR676" s="2"/>
      <c r="DS676" s="2"/>
      <c r="DT676" s="2"/>
      <c r="DU676" s="2">
        <v>1010</v>
      </c>
      <c r="DV676" s="2" t="s">
        <v>49</v>
      </c>
      <c r="DW676" s="2" t="s">
        <v>49</v>
      </c>
      <c r="DX676" s="2">
        <v>1</v>
      </c>
      <c r="DY676" s="2"/>
      <c r="DZ676" s="2" t="s">
        <v>3</v>
      </c>
      <c r="EA676" s="2" t="s">
        <v>3</v>
      </c>
      <c r="EB676" s="2" t="s">
        <v>3</v>
      </c>
      <c r="EC676" s="2" t="s">
        <v>3</v>
      </c>
      <c r="ED676" s="2"/>
      <c r="EE676" s="2">
        <v>58807898</v>
      </c>
      <c r="EF676" s="2">
        <v>30</v>
      </c>
      <c r="EG676" s="2" t="s">
        <v>29</v>
      </c>
      <c r="EH676" s="2">
        <v>0</v>
      </c>
      <c r="EI676" s="2" t="s">
        <v>3</v>
      </c>
      <c r="EJ676" s="2">
        <v>1</v>
      </c>
      <c r="EK676" s="2">
        <v>22</v>
      </c>
      <c r="EL676" s="2" t="s">
        <v>185</v>
      </c>
      <c r="EM676" s="2" t="s">
        <v>186</v>
      </c>
      <c r="EN676" s="2"/>
      <c r="EO676" s="2" t="s">
        <v>3</v>
      </c>
      <c r="EP676" s="2"/>
      <c r="EQ676" s="2">
        <v>0</v>
      </c>
      <c r="ER676" s="2">
        <v>0</v>
      </c>
      <c r="ES676" s="2">
        <v>252.94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>
        <v>0</v>
      </c>
      <c r="FR676" s="2">
        <v>0</v>
      </c>
      <c r="FS676" s="2">
        <v>0</v>
      </c>
      <c r="FT676" s="2"/>
      <c r="FU676" s="2"/>
      <c r="FV676" s="2"/>
      <c r="FW676" s="2"/>
      <c r="FX676" s="2">
        <v>109</v>
      </c>
      <c r="FY676" s="2">
        <v>61</v>
      </c>
      <c r="FZ676" s="2"/>
      <c r="GA676" s="2" t="s">
        <v>385</v>
      </c>
      <c r="GB676" s="2"/>
      <c r="GC676" s="2"/>
      <c r="GD676" s="2">
        <v>1</v>
      </c>
      <c r="GE676" s="2"/>
      <c r="GF676" s="2">
        <v>8523401</v>
      </c>
      <c r="GG676" s="2">
        <v>2</v>
      </c>
      <c r="GH676" s="2">
        <v>4</v>
      </c>
      <c r="GI676" s="2">
        <v>0</v>
      </c>
      <c r="GJ676" s="2">
        <v>0</v>
      </c>
      <c r="GK676" s="2">
        <v>0</v>
      </c>
      <c r="GL676" s="2">
        <f t="shared" ref="GL676:GL689" si="523">ROUND(IF(AND(BH676=3,BI676=3,FS676&lt;&gt;0),P676,0),2)</f>
        <v>0</v>
      </c>
      <c r="GM676" s="2">
        <f t="shared" ref="GM676:GM689" si="524">ROUND(O676+X676+Y676,2)+GX676</f>
        <v>1770.58</v>
      </c>
      <c r="GN676" s="2">
        <f t="shared" ref="GN676:GN689" si="525">IF(OR(BI676=0,BI676=1),GM676-GX676,0)</f>
        <v>1770.58</v>
      </c>
      <c r="GO676" s="2">
        <f t="shared" ref="GO676:GO689" si="526">IF(BI676=2,GM676-GX676,0)</f>
        <v>0</v>
      </c>
      <c r="GP676" s="2">
        <f t="shared" ref="GP676:GP689" si="527">IF(BI676=4,GM676-GX676,0)</f>
        <v>0</v>
      </c>
      <c r="GQ676" s="2"/>
      <c r="GR676" s="2">
        <v>2</v>
      </c>
      <c r="GS676" s="2">
        <v>2</v>
      </c>
      <c r="GT676" s="2">
        <v>0</v>
      </c>
      <c r="GU676" s="2" t="s">
        <v>3</v>
      </c>
      <c r="GV676" s="2">
        <f t="shared" ref="GV676:GV689" si="528">ROUND((GT676),6)</f>
        <v>0</v>
      </c>
      <c r="GW676" s="2">
        <v>1</v>
      </c>
      <c r="GX676" s="2">
        <f t="shared" ref="GX676:GX689" si="529">ROUND(HC676*I676,2)</f>
        <v>0</v>
      </c>
      <c r="GY676" s="2"/>
      <c r="GZ676" s="2"/>
      <c r="HA676" s="2">
        <v>0</v>
      </c>
      <c r="HB676" s="2">
        <v>0</v>
      </c>
      <c r="HC676" s="2">
        <f t="shared" ref="HC676:HC689" si="530">GV676*GW676</f>
        <v>0</v>
      </c>
      <c r="HD676" s="2"/>
      <c r="HE676" s="2" t="s">
        <v>253</v>
      </c>
      <c r="HF676" s="2" t="s">
        <v>38</v>
      </c>
      <c r="HG676" s="2"/>
      <c r="HH676" s="2"/>
      <c r="HI676" s="2"/>
      <c r="HJ676" s="2"/>
      <c r="HK676" s="2"/>
      <c r="HL676" s="2"/>
      <c r="HM676" s="2" t="s">
        <v>3</v>
      </c>
      <c r="HN676" s="2" t="s">
        <v>3</v>
      </c>
      <c r="HO676" s="2" t="s">
        <v>3</v>
      </c>
      <c r="HP676" s="2" t="s">
        <v>3</v>
      </c>
      <c r="HQ676" s="2" t="s">
        <v>3</v>
      </c>
      <c r="HR676" s="2"/>
      <c r="HS676" s="2">
        <v>0</v>
      </c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>
        <v>0</v>
      </c>
      <c r="IL676" s="2"/>
      <c r="IM676" s="2"/>
      <c r="IN676" s="2"/>
      <c r="IO676" s="2"/>
      <c r="IP676" s="2"/>
      <c r="IQ676" s="2"/>
      <c r="IR676" s="2"/>
      <c r="IS676" s="2"/>
      <c r="IT676" s="2"/>
      <c r="IU676" s="2"/>
    </row>
    <row r="677" spans="1:255" x14ac:dyDescent="0.2">
      <c r="A677">
        <v>18</v>
      </c>
      <c r="B677">
        <v>1</v>
      </c>
      <c r="C677">
        <v>589</v>
      </c>
      <c r="E677" t="s">
        <v>399</v>
      </c>
      <c r="F677" t="s">
        <v>383</v>
      </c>
      <c r="G677" t="s">
        <v>384</v>
      </c>
      <c r="H677" t="s">
        <v>49</v>
      </c>
      <c r="I677">
        <f>I671*J677</f>
        <v>7</v>
      </c>
      <c r="J677">
        <v>10</v>
      </c>
      <c r="K677">
        <v>10</v>
      </c>
      <c r="O677">
        <f t="shared" si="499"/>
        <v>17493.330000000002</v>
      </c>
      <c r="P677">
        <f t="shared" si="500"/>
        <v>17493.330000000002</v>
      </c>
      <c r="Q677">
        <f t="shared" si="494"/>
        <v>0</v>
      </c>
      <c r="R677">
        <f t="shared" si="501"/>
        <v>0</v>
      </c>
      <c r="S677">
        <f t="shared" si="502"/>
        <v>0</v>
      </c>
      <c r="T677">
        <f t="shared" si="503"/>
        <v>0</v>
      </c>
      <c r="U677">
        <f t="shared" si="504"/>
        <v>0</v>
      </c>
      <c r="V677">
        <f t="shared" si="505"/>
        <v>0</v>
      </c>
      <c r="W677">
        <f t="shared" si="506"/>
        <v>0</v>
      </c>
      <c r="X677">
        <f t="shared" si="507"/>
        <v>0</v>
      </c>
      <c r="Y677">
        <f t="shared" si="508"/>
        <v>0</v>
      </c>
      <c r="AA677">
        <v>59209200</v>
      </c>
      <c r="AB677">
        <f t="shared" si="509"/>
        <v>252.94</v>
      </c>
      <c r="AC677">
        <f t="shared" si="510"/>
        <v>252.94</v>
      </c>
      <c r="AD677">
        <f t="shared" si="495"/>
        <v>0</v>
      </c>
      <c r="AE677">
        <f t="shared" si="496"/>
        <v>0</v>
      </c>
      <c r="AF677">
        <f t="shared" si="496"/>
        <v>0</v>
      </c>
      <c r="AG677">
        <f t="shared" si="511"/>
        <v>0</v>
      </c>
      <c r="AH677">
        <f t="shared" si="497"/>
        <v>0</v>
      </c>
      <c r="AI677">
        <f t="shared" si="497"/>
        <v>0</v>
      </c>
      <c r="AJ677">
        <f t="shared" si="512"/>
        <v>0</v>
      </c>
      <c r="AK677">
        <v>252.94</v>
      </c>
      <c r="AL677">
        <v>252.94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109</v>
      </c>
      <c r="AU677">
        <v>61</v>
      </c>
      <c r="AV677">
        <v>1</v>
      </c>
      <c r="AW677">
        <v>1</v>
      </c>
      <c r="AZ677">
        <v>1</v>
      </c>
      <c r="BA677">
        <v>1</v>
      </c>
      <c r="BB677">
        <v>1</v>
      </c>
      <c r="BC677">
        <v>9.8800000000000008</v>
      </c>
      <c r="BD677" t="s">
        <v>3</v>
      </c>
      <c r="BE677" t="s">
        <v>3</v>
      </c>
      <c r="BF677" t="s">
        <v>3</v>
      </c>
      <c r="BG677" t="s">
        <v>3</v>
      </c>
      <c r="BH677">
        <v>3</v>
      </c>
      <c r="BI677">
        <v>1</v>
      </c>
      <c r="BJ677" t="s">
        <v>3</v>
      </c>
      <c r="BM677">
        <v>22</v>
      </c>
      <c r="BN677">
        <v>0</v>
      </c>
      <c r="BO677" t="s">
        <v>3</v>
      </c>
      <c r="BP677">
        <v>0</v>
      </c>
      <c r="BQ677">
        <v>30</v>
      </c>
      <c r="BR677">
        <v>0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 t="s">
        <v>3</v>
      </c>
      <c r="BZ677">
        <v>109</v>
      </c>
      <c r="CA677">
        <v>61</v>
      </c>
      <c r="CB677" t="s">
        <v>3</v>
      </c>
      <c r="CE677">
        <v>30</v>
      </c>
      <c r="CF677">
        <v>0</v>
      </c>
      <c r="CG677">
        <v>0</v>
      </c>
      <c r="CM677">
        <v>0</v>
      </c>
      <c r="CN677" t="s">
        <v>3</v>
      </c>
      <c r="CO677">
        <v>0</v>
      </c>
      <c r="CP677">
        <f t="shared" si="513"/>
        <v>17493.330000000002</v>
      </c>
      <c r="CQ677">
        <f t="shared" si="514"/>
        <v>2499.0500000000002</v>
      </c>
      <c r="CR677">
        <f t="shared" si="498"/>
        <v>0</v>
      </c>
      <c r="CS677">
        <f t="shared" si="515"/>
        <v>0</v>
      </c>
      <c r="CT677">
        <f t="shared" si="516"/>
        <v>0</v>
      </c>
      <c r="CU677">
        <f t="shared" si="517"/>
        <v>0</v>
      </c>
      <c r="CV677">
        <f t="shared" si="518"/>
        <v>0</v>
      </c>
      <c r="CW677">
        <f t="shared" si="519"/>
        <v>0</v>
      </c>
      <c r="CX677">
        <f t="shared" si="520"/>
        <v>0</v>
      </c>
      <c r="CY677">
        <f t="shared" si="521"/>
        <v>0</v>
      </c>
      <c r="CZ677">
        <f t="shared" si="522"/>
        <v>0</v>
      </c>
      <c r="DC677" t="s">
        <v>3</v>
      </c>
      <c r="DD677" t="s">
        <v>3</v>
      </c>
      <c r="DE677" t="s">
        <v>3</v>
      </c>
      <c r="DF677" t="s">
        <v>3</v>
      </c>
      <c r="DG677" t="s">
        <v>3</v>
      </c>
      <c r="DH677" t="s">
        <v>3</v>
      </c>
      <c r="DI677" t="s">
        <v>3</v>
      </c>
      <c r="DJ677" t="s">
        <v>3</v>
      </c>
      <c r="DK677" t="s">
        <v>3</v>
      </c>
      <c r="DL677" t="s">
        <v>3</v>
      </c>
      <c r="DM677" t="s">
        <v>3</v>
      </c>
      <c r="DN677">
        <v>0</v>
      </c>
      <c r="DO677">
        <v>0</v>
      </c>
      <c r="DP677">
        <v>1</v>
      </c>
      <c r="DQ677">
        <v>1</v>
      </c>
      <c r="DU677">
        <v>1010</v>
      </c>
      <c r="DV677" t="s">
        <v>49</v>
      </c>
      <c r="DW677" t="s">
        <v>49</v>
      </c>
      <c r="DX677">
        <v>1</v>
      </c>
      <c r="DZ677" t="s">
        <v>3</v>
      </c>
      <c r="EA677" t="s">
        <v>3</v>
      </c>
      <c r="EB677" t="s">
        <v>3</v>
      </c>
      <c r="EC677" t="s">
        <v>3</v>
      </c>
      <c r="EE677">
        <v>58807898</v>
      </c>
      <c r="EF677">
        <v>30</v>
      </c>
      <c r="EG677" t="s">
        <v>29</v>
      </c>
      <c r="EH677">
        <v>0</v>
      </c>
      <c r="EI677" t="s">
        <v>3</v>
      </c>
      <c r="EJ677">
        <v>1</v>
      </c>
      <c r="EK677">
        <v>22</v>
      </c>
      <c r="EL677" t="s">
        <v>185</v>
      </c>
      <c r="EM677" t="s">
        <v>186</v>
      </c>
      <c r="EO677" t="s">
        <v>3</v>
      </c>
      <c r="EQ677">
        <v>0</v>
      </c>
      <c r="ER677">
        <v>0</v>
      </c>
      <c r="ES677">
        <v>252.94</v>
      </c>
      <c r="ET677">
        <v>0</v>
      </c>
      <c r="EU677">
        <v>0</v>
      </c>
      <c r="EV677">
        <v>0</v>
      </c>
      <c r="EW677">
        <v>0</v>
      </c>
      <c r="EX677">
        <v>0</v>
      </c>
      <c r="EZ677">
        <v>5</v>
      </c>
      <c r="FC677">
        <v>1</v>
      </c>
      <c r="FD677">
        <v>18</v>
      </c>
      <c r="FF677">
        <v>2940</v>
      </c>
      <c r="FQ677">
        <v>0</v>
      </c>
      <c r="FR677">
        <v>0</v>
      </c>
      <c r="FS677">
        <v>0</v>
      </c>
      <c r="FX677">
        <v>109</v>
      </c>
      <c r="FY677">
        <v>61</v>
      </c>
      <c r="GA677" t="s">
        <v>385</v>
      </c>
      <c r="GD677">
        <v>1</v>
      </c>
      <c r="GF677">
        <v>8523401</v>
      </c>
      <c r="GG677">
        <v>2</v>
      </c>
      <c r="GH677">
        <v>2</v>
      </c>
      <c r="GI677">
        <v>5</v>
      </c>
      <c r="GJ677">
        <v>0</v>
      </c>
      <c r="GK677">
        <v>0</v>
      </c>
      <c r="GL677">
        <f t="shared" si="523"/>
        <v>0</v>
      </c>
      <c r="GM677">
        <f t="shared" si="524"/>
        <v>17493.330000000002</v>
      </c>
      <c r="GN677">
        <f t="shared" si="525"/>
        <v>17493.330000000002</v>
      </c>
      <c r="GO677">
        <f t="shared" si="526"/>
        <v>0</v>
      </c>
      <c r="GP677">
        <f t="shared" si="527"/>
        <v>0</v>
      </c>
      <c r="GR677">
        <v>2</v>
      </c>
      <c r="GS677">
        <v>1</v>
      </c>
      <c r="GT677">
        <v>0</v>
      </c>
      <c r="GU677" t="s">
        <v>3</v>
      </c>
      <c r="GV677">
        <f t="shared" si="528"/>
        <v>0</v>
      </c>
      <c r="GW677">
        <v>1</v>
      </c>
      <c r="GX677">
        <f t="shared" si="529"/>
        <v>0</v>
      </c>
      <c r="HA677">
        <v>0</v>
      </c>
      <c r="HB677">
        <v>0</v>
      </c>
      <c r="HC677">
        <f t="shared" si="530"/>
        <v>0</v>
      </c>
      <c r="HE677" t="s">
        <v>253</v>
      </c>
      <c r="HF677" t="s">
        <v>38</v>
      </c>
      <c r="HM677" t="s">
        <v>3</v>
      </c>
      <c r="HN677" t="s">
        <v>3</v>
      </c>
      <c r="HO677" t="s">
        <v>3</v>
      </c>
      <c r="HP677" t="s">
        <v>3</v>
      </c>
      <c r="HQ677" t="s">
        <v>3</v>
      </c>
      <c r="HS677">
        <v>0</v>
      </c>
      <c r="IK677">
        <v>0</v>
      </c>
    </row>
    <row r="678" spans="1:255" x14ac:dyDescent="0.2">
      <c r="A678" s="2">
        <v>18</v>
      </c>
      <c r="B678" s="2">
        <v>1</v>
      </c>
      <c r="C678" s="2">
        <v>579</v>
      </c>
      <c r="D678" s="2"/>
      <c r="E678" s="2" t="s">
        <v>400</v>
      </c>
      <c r="F678" s="2" t="s">
        <v>387</v>
      </c>
      <c r="G678" s="2" t="s">
        <v>388</v>
      </c>
      <c r="H678" s="2" t="s">
        <v>49</v>
      </c>
      <c r="I678" s="2">
        <f>I670*J678</f>
        <v>7</v>
      </c>
      <c r="J678" s="2">
        <v>10</v>
      </c>
      <c r="K678" s="2">
        <v>10</v>
      </c>
      <c r="L678" s="2"/>
      <c r="M678" s="2"/>
      <c r="N678" s="2"/>
      <c r="O678" s="2">
        <f t="shared" si="499"/>
        <v>1714.51</v>
      </c>
      <c r="P678" s="2">
        <f t="shared" si="500"/>
        <v>1714.51</v>
      </c>
      <c r="Q678" s="2">
        <f t="shared" si="494"/>
        <v>0</v>
      </c>
      <c r="R678" s="2">
        <f t="shared" si="501"/>
        <v>0</v>
      </c>
      <c r="S678" s="2">
        <f t="shared" si="502"/>
        <v>0</v>
      </c>
      <c r="T678" s="2">
        <f t="shared" si="503"/>
        <v>0</v>
      </c>
      <c r="U678" s="2">
        <f t="shared" si="504"/>
        <v>0</v>
      </c>
      <c r="V678" s="2">
        <f t="shared" si="505"/>
        <v>0</v>
      </c>
      <c r="W678" s="2">
        <f t="shared" si="506"/>
        <v>0</v>
      </c>
      <c r="X678" s="2">
        <f t="shared" si="507"/>
        <v>0</v>
      </c>
      <c r="Y678" s="2">
        <f t="shared" si="508"/>
        <v>0</v>
      </c>
      <c r="Z678" s="2"/>
      <c r="AA678" s="2">
        <v>59209203</v>
      </c>
      <c r="AB678" s="2">
        <f t="shared" si="509"/>
        <v>244.93</v>
      </c>
      <c r="AC678" s="2">
        <f t="shared" si="510"/>
        <v>244.93</v>
      </c>
      <c r="AD678" s="2">
        <f t="shared" si="495"/>
        <v>0</v>
      </c>
      <c r="AE678" s="2">
        <f t="shared" si="496"/>
        <v>0</v>
      </c>
      <c r="AF678" s="2">
        <f t="shared" si="496"/>
        <v>0</v>
      </c>
      <c r="AG678" s="2">
        <f t="shared" si="511"/>
        <v>0</v>
      </c>
      <c r="AH678" s="2">
        <f t="shared" si="497"/>
        <v>0</v>
      </c>
      <c r="AI678" s="2">
        <f t="shared" si="497"/>
        <v>0</v>
      </c>
      <c r="AJ678" s="2">
        <f t="shared" si="512"/>
        <v>0</v>
      </c>
      <c r="AK678" s="2">
        <v>244.93</v>
      </c>
      <c r="AL678" s="2">
        <v>244.93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109</v>
      </c>
      <c r="AU678" s="2">
        <v>61</v>
      </c>
      <c r="AV678" s="2">
        <v>1</v>
      </c>
      <c r="AW678" s="2">
        <v>1</v>
      </c>
      <c r="AX678" s="2"/>
      <c r="AY678" s="2"/>
      <c r="AZ678" s="2">
        <v>1</v>
      </c>
      <c r="BA678" s="2">
        <v>1</v>
      </c>
      <c r="BB678" s="2">
        <v>1</v>
      </c>
      <c r="BC678" s="2">
        <v>1</v>
      </c>
      <c r="BD678" s="2" t="s">
        <v>3</v>
      </c>
      <c r="BE678" s="2" t="s">
        <v>3</v>
      </c>
      <c r="BF678" s="2" t="s">
        <v>3</v>
      </c>
      <c r="BG678" s="2" t="s">
        <v>3</v>
      </c>
      <c r="BH678" s="2">
        <v>3</v>
      </c>
      <c r="BI678" s="2">
        <v>1</v>
      </c>
      <c r="BJ678" s="2" t="s">
        <v>3</v>
      </c>
      <c r="BK678" s="2"/>
      <c r="BL678" s="2"/>
      <c r="BM678" s="2">
        <v>22</v>
      </c>
      <c r="BN678" s="2">
        <v>0</v>
      </c>
      <c r="BO678" s="2" t="s">
        <v>3</v>
      </c>
      <c r="BP678" s="2">
        <v>0</v>
      </c>
      <c r="BQ678" s="2">
        <v>30</v>
      </c>
      <c r="BR678" s="2">
        <v>0</v>
      </c>
      <c r="BS678" s="2">
        <v>1</v>
      </c>
      <c r="BT678" s="2">
        <v>1</v>
      </c>
      <c r="BU678" s="2">
        <v>1</v>
      </c>
      <c r="BV678" s="2">
        <v>1</v>
      </c>
      <c r="BW678" s="2">
        <v>1</v>
      </c>
      <c r="BX678" s="2">
        <v>1</v>
      </c>
      <c r="BY678" s="2" t="s">
        <v>3</v>
      </c>
      <c r="BZ678" s="2">
        <v>109</v>
      </c>
      <c r="CA678" s="2">
        <v>61</v>
      </c>
      <c r="CB678" s="2" t="s">
        <v>3</v>
      </c>
      <c r="CC678" s="2"/>
      <c r="CD678" s="2"/>
      <c r="CE678" s="2">
        <v>30</v>
      </c>
      <c r="CF678" s="2">
        <v>0</v>
      </c>
      <c r="CG678" s="2">
        <v>0</v>
      </c>
      <c r="CH678" s="2"/>
      <c r="CI678" s="2"/>
      <c r="CJ678" s="2"/>
      <c r="CK678" s="2"/>
      <c r="CL678" s="2"/>
      <c r="CM678" s="2">
        <v>0</v>
      </c>
      <c r="CN678" s="2" t="s">
        <v>3</v>
      </c>
      <c r="CO678" s="2">
        <v>0</v>
      </c>
      <c r="CP678" s="2">
        <f t="shared" si="513"/>
        <v>1714.51</v>
      </c>
      <c r="CQ678" s="2">
        <f t="shared" si="514"/>
        <v>244.93</v>
      </c>
      <c r="CR678" s="2">
        <f t="shared" si="498"/>
        <v>0</v>
      </c>
      <c r="CS678" s="2">
        <f t="shared" si="515"/>
        <v>0</v>
      </c>
      <c r="CT678" s="2">
        <f t="shared" si="516"/>
        <v>0</v>
      </c>
      <c r="CU678" s="2">
        <f t="shared" si="517"/>
        <v>0</v>
      </c>
      <c r="CV678" s="2">
        <f t="shared" si="518"/>
        <v>0</v>
      </c>
      <c r="CW678" s="2">
        <f t="shared" si="519"/>
        <v>0</v>
      </c>
      <c r="CX678" s="2">
        <f t="shared" si="520"/>
        <v>0</v>
      </c>
      <c r="CY678" s="2">
        <f t="shared" si="521"/>
        <v>0</v>
      </c>
      <c r="CZ678" s="2">
        <f t="shared" si="522"/>
        <v>0</v>
      </c>
      <c r="DA678" s="2"/>
      <c r="DB678" s="2"/>
      <c r="DC678" s="2" t="s">
        <v>3</v>
      </c>
      <c r="DD678" s="2" t="s">
        <v>3</v>
      </c>
      <c r="DE678" s="2" t="s">
        <v>3</v>
      </c>
      <c r="DF678" s="2" t="s">
        <v>3</v>
      </c>
      <c r="DG678" s="2" t="s">
        <v>3</v>
      </c>
      <c r="DH678" s="2" t="s">
        <v>3</v>
      </c>
      <c r="DI678" s="2" t="s">
        <v>3</v>
      </c>
      <c r="DJ678" s="2" t="s">
        <v>3</v>
      </c>
      <c r="DK678" s="2" t="s">
        <v>3</v>
      </c>
      <c r="DL678" s="2" t="s">
        <v>3</v>
      </c>
      <c r="DM678" s="2" t="s">
        <v>3</v>
      </c>
      <c r="DN678" s="2">
        <v>0</v>
      </c>
      <c r="DO678" s="2">
        <v>0</v>
      </c>
      <c r="DP678" s="2">
        <v>1</v>
      </c>
      <c r="DQ678" s="2">
        <v>1</v>
      </c>
      <c r="DR678" s="2"/>
      <c r="DS678" s="2"/>
      <c r="DT678" s="2"/>
      <c r="DU678" s="2">
        <v>1010</v>
      </c>
      <c r="DV678" s="2" t="s">
        <v>49</v>
      </c>
      <c r="DW678" s="2" t="s">
        <v>49</v>
      </c>
      <c r="DX678" s="2">
        <v>1</v>
      </c>
      <c r="DY678" s="2"/>
      <c r="DZ678" s="2" t="s">
        <v>3</v>
      </c>
      <c r="EA678" s="2" t="s">
        <v>3</v>
      </c>
      <c r="EB678" s="2" t="s">
        <v>3</v>
      </c>
      <c r="EC678" s="2" t="s">
        <v>3</v>
      </c>
      <c r="ED678" s="2"/>
      <c r="EE678" s="2">
        <v>58807898</v>
      </c>
      <c r="EF678" s="2">
        <v>30</v>
      </c>
      <c r="EG678" s="2" t="s">
        <v>29</v>
      </c>
      <c r="EH678" s="2">
        <v>0</v>
      </c>
      <c r="EI678" s="2" t="s">
        <v>3</v>
      </c>
      <c r="EJ678" s="2">
        <v>1</v>
      </c>
      <c r="EK678" s="2">
        <v>22</v>
      </c>
      <c r="EL678" s="2" t="s">
        <v>185</v>
      </c>
      <c r="EM678" s="2" t="s">
        <v>186</v>
      </c>
      <c r="EN678" s="2"/>
      <c r="EO678" s="2" t="s">
        <v>3</v>
      </c>
      <c r="EP678" s="2"/>
      <c r="EQ678" s="2">
        <v>0</v>
      </c>
      <c r="ER678" s="2">
        <v>0</v>
      </c>
      <c r="ES678" s="2">
        <v>244.93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>
        <v>0</v>
      </c>
      <c r="FR678" s="2">
        <v>0</v>
      </c>
      <c r="FS678" s="2">
        <v>0</v>
      </c>
      <c r="FT678" s="2"/>
      <c r="FU678" s="2"/>
      <c r="FV678" s="2"/>
      <c r="FW678" s="2"/>
      <c r="FX678" s="2">
        <v>109</v>
      </c>
      <c r="FY678" s="2">
        <v>61</v>
      </c>
      <c r="FZ678" s="2"/>
      <c r="GA678" s="2" t="s">
        <v>389</v>
      </c>
      <c r="GB678" s="2"/>
      <c r="GC678" s="2"/>
      <c r="GD678" s="2">
        <v>1</v>
      </c>
      <c r="GE678" s="2"/>
      <c r="GF678" s="2">
        <v>-1758242561</v>
      </c>
      <c r="GG678" s="2">
        <v>2</v>
      </c>
      <c r="GH678" s="2">
        <v>4</v>
      </c>
      <c r="GI678" s="2">
        <v>0</v>
      </c>
      <c r="GJ678" s="2">
        <v>0</v>
      </c>
      <c r="GK678" s="2">
        <v>0</v>
      </c>
      <c r="GL678" s="2">
        <f t="shared" si="523"/>
        <v>0</v>
      </c>
      <c r="GM678" s="2">
        <f t="shared" si="524"/>
        <v>1714.51</v>
      </c>
      <c r="GN678" s="2">
        <f t="shared" si="525"/>
        <v>1714.51</v>
      </c>
      <c r="GO678" s="2">
        <f t="shared" si="526"/>
        <v>0</v>
      </c>
      <c r="GP678" s="2">
        <f t="shared" si="527"/>
        <v>0</v>
      </c>
      <c r="GQ678" s="2"/>
      <c r="GR678" s="2">
        <v>2</v>
      </c>
      <c r="GS678" s="2">
        <v>2</v>
      </c>
      <c r="GT678" s="2">
        <v>0</v>
      </c>
      <c r="GU678" s="2" t="s">
        <v>3</v>
      </c>
      <c r="GV678" s="2">
        <f t="shared" si="528"/>
        <v>0</v>
      </c>
      <c r="GW678" s="2">
        <v>1</v>
      </c>
      <c r="GX678" s="2">
        <f t="shared" si="529"/>
        <v>0</v>
      </c>
      <c r="GY678" s="2"/>
      <c r="GZ678" s="2"/>
      <c r="HA678" s="2">
        <v>0</v>
      </c>
      <c r="HB678" s="2">
        <v>0</v>
      </c>
      <c r="HC678" s="2">
        <f t="shared" si="530"/>
        <v>0</v>
      </c>
      <c r="HD678" s="2"/>
      <c r="HE678" s="2" t="s">
        <v>253</v>
      </c>
      <c r="HF678" s="2" t="s">
        <v>38</v>
      </c>
      <c r="HG678" s="2"/>
      <c r="HH678" s="2"/>
      <c r="HI678" s="2"/>
      <c r="HJ678" s="2"/>
      <c r="HK678" s="2"/>
      <c r="HL678" s="2"/>
      <c r="HM678" s="2" t="s">
        <v>3</v>
      </c>
      <c r="HN678" s="2" t="s">
        <v>3</v>
      </c>
      <c r="HO678" s="2" t="s">
        <v>3</v>
      </c>
      <c r="HP678" s="2" t="s">
        <v>3</v>
      </c>
      <c r="HQ678" s="2" t="s">
        <v>3</v>
      </c>
      <c r="HR678" s="2"/>
      <c r="HS678" s="2">
        <v>0</v>
      </c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>
        <v>0</v>
      </c>
      <c r="IL678" s="2"/>
      <c r="IM678" s="2"/>
      <c r="IN678" s="2"/>
      <c r="IO678" s="2"/>
      <c r="IP678" s="2"/>
      <c r="IQ678" s="2"/>
      <c r="IR678" s="2"/>
      <c r="IS678" s="2"/>
      <c r="IT678" s="2"/>
      <c r="IU678" s="2"/>
    </row>
    <row r="679" spans="1:255" x14ac:dyDescent="0.2">
      <c r="A679">
        <v>18</v>
      </c>
      <c r="B679">
        <v>1</v>
      </c>
      <c r="C679">
        <v>590</v>
      </c>
      <c r="E679" t="s">
        <v>400</v>
      </c>
      <c r="F679" t="s">
        <v>387</v>
      </c>
      <c r="G679" t="s">
        <v>388</v>
      </c>
      <c r="H679" t="s">
        <v>49</v>
      </c>
      <c r="I679">
        <f>I671*J679</f>
        <v>7</v>
      </c>
      <c r="J679">
        <v>10</v>
      </c>
      <c r="K679">
        <v>10</v>
      </c>
      <c r="O679">
        <f t="shared" si="499"/>
        <v>16939.36</v>
      </c>
      <c r="P679">
        <f t="shared" si="500"/>
        <v>16939.36</v>
      </c>
      <c r="Q679">
        <f t="shared" si="494"/>
        <v>0</v>
      </c>
      <c r="R679">
        <f t="shared" si="501"/>
        <v>0</v>
      </c>
      <c r="S679">
        <f t="shared" si="502"/>
        <v>0</v>
      </c>
      <c r="T679">
        <f t="shared" si="503"/>
        <v>0</v>
      </c>
      <c r="U679">
        <f t="shared" si="504"/>
        <v>0</v>
      </c>
      <c r="V679">
        <f t="shared" si="505"/>
        <v>0</v>
      </c>
      <c r="W679">
        <f t="shared" si="506"/>
        <v>0</v>
      </c>
      <c r="X679">
        <f t="shared" si="507"/>
        <v>0</v>
      </c>
      <c r="Y679">
        <f t="shared" si="508"/>
        <v>0</v>
      </c>
      <c r="AA679">
        <v>59209200</v>
      </c>
      <c r="AB679">
        <f t="shared" si="509"/>
        <v>244.93</v>
      </c>
      <c r="AC679">
        <f t="shared" si="510"/>
        <v>244.93</v>
      </c>
      <c r="AD679">
        <f t="shared" si="495"/>
        <v>0</v>
      </c>
      <c r="AE679">
        <f t="shared" si="496"/>
        <v>0</v>
      </c>
      <c r="AF679">
        <f t="shared" si="496"/>
        <v>0</v>
      </c>
      <c r="AG679">
        <f t="shared" si="511"/>
        <v>0</v>
      </c>
      <c r="AH679">
        <f t="shared" si="497"/>
        <v>0</v>
      </c>
      <c r="AI679">
        <f t="shared" si="497"/>
        <v>0</v>
      </c>
      <c r="AJ679">
        <f t="shared" si="512"/>
        <v>0</v>
      </c>
      <c r="AK679">
        <v>244.93</v>
      </c>
      <c r="AL679">
        <v>244.93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109</v>
      </c>
      <c r="AU679">
        <v>61</v>
      </c>
      <c r="AV679">
        <v>1</v>
      </c>
      <c r="AW679">
        <v>1</v>
      </c>
      <c r="AZ679">
        <v>1</v>
      </c>
      <c r="BA679">
        <v>1</v>
      </c>
      <c r="BB679">
        <v>1</v>
      </c>
      <c r="BC679">
        <v>9.8800000000000008</v>
      </c>
      <c r="BD679" t="s">
        <v>3</v>
      </c>
      <c r="BE679" t="s">
        <v>3</v>
      </c>
      <c r="BF679" t="s">
        <v>3</v>
      </c>
      <c r="BG679" t="s">
        <v>3</v>
      </c>
      <c r="BH679">
        <v>3</v>
      </c>
      <c r="BI679">
        <v>1</v>
      </c>
      <c r="BJ679" t="s">
        <v>3</v>
      </c>
      <c r="BM679">
        <v>22</v>
      </c>
      <c r="BN679">
        <v>0</v>
      </c>
      <c r="BO679" t="s">
        <v>3</v>
      </c>
      <c r="BP679">
        <v>0</v>
      </c>
      <c r="BQ679">
        <v>30</v>
      </c>
      <c r="BR679">
        <v>0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 t="s">
        <v>3</v>
      </c>
      <c r="BZ679">
        <v>109</v>
      </c>
      <c r="CA679">
        <v>61</v>
      </c>
      <c r="CB679" t="s">
        <v>3</v>
      </c>
      <c r="CE679">
        <v>30</v>
      </c>
      <c r="CF679">
        <v>0</v>
      </c>
      <c r="CG679">
        <v>0</v>
      </c>
      <c r="CM679">
        <v>0</v>
      </c>
      <c r="CN679" t="s">
        <v>3</v>
      </c>
      <c r="CO679">
        <v>0</v>
      </c>
      <c r="CP679">
        <f t="shared" si="513"/>
        <v>16939.36</v>
      </c>
      <c r="CQ679">
        <f t="shared" si="514"/>
        <v>2419.91</v>
      </c>
      <c r="CR679">
        <f t="shared" si="498"/>
        <v>0</v>
      </c>
      <c r="CS679">
        <f t="shared" si="515"/>
        <v>0</v>
      </c>
      <c r="CT679">
        <f t="shared" si="516"/>
        <v>0</v>
      </c>
      <c r="CU679">
        <f t="shared" si="517"/>
        <v>0</v>
      </c>
      <c r="CV679">
        <f t="shared" si="518"/>
        <v>0</v>
      </c>
      <c r="CW679">
        <f t="shared" si="519"/>
        <v>0</v>
      </c>
      <c r="CX679">
        <f t="shared" si="520"/>
        <v>0</v>
      </c>
      <c r="CY679">
        <f t="shared" si="521"/>
        <v>0</v>
      </c>
      <c r="CZ679">
        <f t="shared" si="522"/>
        <v>0</v>
      </c>
      <c r="DC679" t="s">
        <v>3</v>
      </c>
      <c r="DD679" t="s">
        <v>3</v>
      </c>
      <c r="DE679" t="s">
        <v>3</v>
      </c>
      <c r="DF679" t="s">
        <v>3</v>
      </c>
      <c r="DG679" t="s">
        <v>3</v>
      </c>
      <c r="DH679" t="s">
        <v>3</v>
      </c>
      <c r="DI679" t="s">
        <v>3</v>
      </c>
      <c r="DJ679" t="s">
        <v>3</v>
      </c>
      <c r="DK679" t="s">
        <v>3</v>
      </c>
      <c r="DL679" t="s">
        <v>3</v>
      </c>
      <c r="DM679" t="s">
        <v>3</v>
      </c>
      <c r="DN679">
        <v>0</v>
      </c>
      <c r="DO679">
        <v>0</v>
      </c>
      <c r="DP679">
        <v>1</v>
      </c>
      <c r="DQ679">
        <v>1</v>
      </c>
      <c r="DU679">
        <v>1010</v>
      </c>
      <c r="DV679" t="s">
        <v>49</v>
      </c>
      <c r="DW679" t="s">
        <v>49</v>
      </c>
      <c r="DX679">
        <v>1</v>
      </c>
      <c r="DZ679" t="s">
        <v>3</v>
      </c>
      <c r="EA679" t="s">
        <v>3</v>
      </c>
      <c r="EB679" t="s">
        <v>3</v>
      </c>
      <c r="EC679" t="s">
        <v>3</v>
      </c>
      <c r="EE679">
        <v>58807898</v>
      </c>
      <c r="EF679">
        <v>30</v>
      </c>
      <c r="EG679" t="s">
        <v>29</v>
      </c>
      <c r="EH679">
        <v>0</v>
      </c>
      <c r="EI679" t="s">
        <v>3</v>
      </c>
      <c r="EJ679">
        <v>1</v>
      </c>
      <c r="EK679">
        <v>22</v>
      </c>
      <c r="EL679" t="s">
        <v>185</v>
      </c>
      <c r="EM679" t="s">
        <v>186</v>
      </c>
      <c r="EO679" t="s">
        <v>3</v>
      </c>
      <c r="EQ679">
        <v>0</v>
      </c>
      <c r="ER679">
        <v>0</v>
      </c>
      <c r="ES679">
        <v>244.93</v>
      </c>
      <c r="ET679">
        <v>0</v>
      </c>
      <c r="EU679">
        <v>0</v>
      </c>
      <c r="EV679">
        <v>0</v>
      </c>
      <c r="EW679">
        <v>0</v>
      </c>
      <c r="EX679">
        <v>0</v>
      </c>
      <c r="EZ679">
        <v>5</v>
      </c>
      <c r="FC679">
        <v>1</v>
      </c>
      <c r="FD679">
        <v>18</v>
      </c>
      <c r="FF679">
        <v>2847</v>
      </c>
      <c r="FQ679">
        <v>0</v>
      </c>
      <c r="FR679">
        <v>0</v>
      </c>
      <c r="FS679">
        <v>0</v>
      </c>
      <c r="FX679">
        <v>109</v>
      </c>
      <c r="FY679">
        <v>61</v>
      </c>
      <c r="GA679" t="s">
        <v>389</v>
      </c>
      <c r="GD679">
        <v>1</v>
      </c>
      <c r="GF679">
        <v>-1758242561</v>
      </c>
      <c r="GG679">
        <v>2</v>
      </c>
      <c r="GH679">
        <v>2</v>
      </c>
      <c r="GI679">
        <v>5</v>
      </c>
      <c r="GJ679">
        <v>0</v>
      </c>
      <c r="GK679">
        <v>0</v>
      </c>
      <c r="GL679">
        <f t="shared" si="523"/>
        <v>0</v>
      </c>
      <c r="GM679">
        <f t="shared" si="524"/>
        <v>16939.36</v>
      </c>
      <c r="GN679">
        <f t="shared" si="525"/>
        <v>16939.36</v>
      </c>
      <c r="GO679">
        <f t="shared" si="526"/>
        <v>0</v>
      </c>
      <c r="GP679">
        <f t="shared" si="527"/>
        <v>0</v>
      </c>
      <c r="GR679">
        <v>2</v>
      </c>
      <c r="GS679">
        <v>1</v>
      </c>
      <c r="GT679">
        <v>0</v>
      </c>
      <c r="GU679" t="s">
        <v>3</v>
      </c>
      <c r="GV679">
        <f t="shared" si="528"/>
        <v>0</v>
      </c>
      <c r="GW679">
        <v>1</v>
      </c>
      <c r="GX679">
        <f t="shared" si="529"/>
        <v>0</v>
      </c>
      <c r="HA679">
        <v>0</v>
      </c>
      <c r="HB679">
        <v>0</v>
      </c>
      <c r="HC679">
        <f t="shared" si="530"/>
        <v>0</v>
      </c>
      <c r="HE679" t="s">
        <v>253</v>
      </c>
      <c r="HF679" t="s">
        <v>38</v>
      </c>
      <c r="HM679" t="s">
        <v>3</v>
      </c>
      <c r="HN679" t="s">
        <v>3</v>
      </c>
      <c r="HO679" t="s">
        <v>3</v>
      </c>
      <c r="HP679" t="s">
        <v>3</v>
      </c>
      <c r="HQ679" t="s">
        <v>3</v>
      </c>
      <c r="HS679">
        <v>0</v>
      </c>
      <c r="IK679">
        <v>0</v>
      </c>
    </row>
    <row r="680" spans="1:255" x14ac:dyDescent="0.2">
      <c r="A680" s="2">
        <v>17</v>
      </c>
      <c r="B680" s="2">
        <v>1</v>
      </c>
      <c r="C680" s="2">
        <f>ROW(SmtRes!A593)</f>
        <v>593</v>
      </c>
      <c r="D680" s="2">
        <f>ROW(EtalonRes!A596)</f>
        <v>596</v>
      </c>
      <c r="E680" s="2" t="s">
        <v>401</v>
      </c>
      <c r="F680" s="2" t="s">
        <v>402</v>
      </c>
      <c r="G680" s="2" t="s">
        <v>403</v>
      </c>
      <c r="H680" s="2" t="s">
        <v>299</v>
      </c>
      <c r="I680" s="2">
        <f t="shared" ref="I680:I687" si="531">ROUND(ROUND(2,4),9)</f>
        <v>2</v>
      </c>
      <c r="J680" s="2">
        <v>0</v>
      </c>
      <c r="K680" s="2">
        <f t="shared" ref="K680:K687" si="532">ROUND(ROUND(2,4),9)</f>
        <v>2</v>
      </c>
      <c r="L680" s="2"/>
      <c r="M680" s="2"/>
      <c r="N680" s="2"/>
      <c r="O680" s="2">
        <f t="shared" si="499"/>
        <v>153.16999999999999</v>
      </c>
      <c r="P680" s="2">
        <f t="shared" si="500"/>
        <v>70.52</v>
      </c>
      <c r="Q680" s="2">
        <f>(ROUND((ROUND(((((ET680*1.25)*1.1))*AV680*I680),2)*BB680),2)+ROUND((ROUND(((AE680-(((EU680*1.25)*1.1)))*AV680*I680),2)*BS680),2))</f>
        <v>5.66</v>
      </c>
      <c r="R680" s="2">
        <f t="shared" si="501"/>
        <v>0.65</v>
      </c>
      <c r="S680" s="2">
        <f t="shared" si="502"/>
        <v>76.989999999999995</v>
      </c>
      <c r="T680" s="2">
        <f t="shared" si="503"/>
        <v>0</v>
      </c>
      <c r="U680" s="2">
        <f t="shared" si="504"/>
        <v>6.100892599999999</v>
      </c>
      <c r="V680" s="2">
        <f t="shared" si="505"/>
        <v>0</v>
      </c>
      <c r="W680" s="2">
        <f t="shared" si="506"/>
        <v>0</v>
      </c>
      <c r="X680" s="2">
        <f t="shared" si="507"/>
        <v>84.63</v>
      </c>
      <c r="Y680" s="2">
        <f t="shared" si="508"/>
        <v>47.36</v>
      </c>
      <c r="Z680" s="2"/>
      <c r="AA680" s="2">
        <v>59209203</v>
      </c>
      <c r="AB680" s="2">
        <f t="shared" si="509"/>
        <v>73.991550000000004</v>
      </c>
      <c r="AC680" s="2">
        <f t="shared" si="510"/>
        <v>35.26</v>
      </c>
      <c r="AD680" s="2">
        <f>ROUND((((((ET680*1.25)*1.1))-(((EU680*1.25)*1.1)))+AE680),6)</f>
        <v>2.6537500000000001</v>
      </c>
      <c r="AE680" s="2">
        <f>ROUND((((EU680*1.25)*1.1)),6)</f>
        <v>0.30249999999999999</v>
      </c>
      <c r="AF680" s="2">
        <f>ROUND((((EV680*1.15)*1.1)),6)</f>
        <v>36.077800000000003</v>
      </c>
      <c r="AG680" s="2">
        <f t="shared" si="511"/>
        <v>0</v>
      </c>
      <c r="AH680" s="2">
        <f>(((EW680*1.15)*1.1))</f>
        <v>2.8588999999999998</v>
      </c>
      <c r="AI680" s="2">
        <f>(((EX680*1.25)*1.1))</f>
        <v>0</v>
      </c>
      <c r="AJ680" s="2">
        <f t="shared" si="512"/>
        <v>0</v>
      </c>
      <c r="AK680" s="2">
        <v>65.709999999999994</v>
      </c>
      <c r="AL680" s="2">
        <v>35.26</v>
      </c>
      <c r="AM680" s="2">
        <v>1.93</v>
      </c>
      <c r="AN680" s="2">
        <v>0.22</v>
      </c>
      <c r="AO680" s="2">
        <v>28.52</v>
      </c>
      <c r="AP680" s="2">
        <v>0</v>
      </c>
      <c r="AQ680" s="2">
        <v>2.2599999999999998</v>
      </c>
      <c r="AR680" s="2">
        <v>0</v>
      </c>
      <c r="AS680" s="2">
        <v>0</v>
      </c>
      <c r="AT680" s="2">
        <v>109</v>
      </c>
      <c r="AU680" s="2">
        <v>61</v>
      </c>
      <c r="AV680" s="2">
        <v>1.0669999999999999</v>
      </c>
      <c r="AW680" s="2">
        <v>1</v>
      </c>
      <c r="AX680" s="2"/>
      <c r="AY680" s="2"/>
      <c r="AZ680" s="2">
        <v>1</v>
      </c>
      <c r="BA680" s="2">
        <v>1</v>
      </c>
      <c r="BB680" s="2">
        <v>1</v>
      </c>
      <c r="BC680" s="2">
        <v>1</v>
      </c>
      <c r="BD680" s="2" t="s">
        <v>3</v>
      </c>
      <c r="BE680" s="2" t="s">
        <v>3</v>
      </c>
      <c r="BF680" s="2" t="s">
        <v>3</v>
      </c>
      <c r="BG680" s="2" t="s">
        <v>3</v>
      </c>
      <c r="BH680" s="2">
        <v>0</v>
      </c>
      <c r="BI680" s="2">
        <v>1</v>
      </c>
      <c r="BJ680" s="2" t="s">
        <v>404</v>
      </c>
      <c r="BK680" s="2"/>
      <c r="BL680" s="2"/>
      <c r="BM680" s="2">
        <v>22</v>
      </c>
      <c r="BN680" s="2">
        <v>58807811</v>
      </c>
      <c r="BO680" s="2" t="s">
        <v>402</v>
      </c>
      <c r="BP680" s="2">
        <v>1</v>
      </c>
      <c r="BQ680" s="2">
        <v>30</v>
      </c>
      <c r="BR680" s="2">
        <v>0</v>
      </c>
      <c r="BS680" s="2">
        <v>1</v>
      </c>
      <c r="BT680" s="2">
        <v>1</v>
      </c>
      <c r="BU680" s="2">
        <v>1</v>
      </c>
      <c r="BV680" s="2">
        <v>1</v>
      </c>
      <c r="BW680" s="2">
        <v>1</v>
      </c>
      <c r="BX680" s="2">
        <v>1</v>
      </c>
      <c r="BY680" s="2" t="s">
        <v>3</v>
      </c>
      <c r="BZ680" s="2">
        <v>109</v>
      </c>
      <c r="CA680" s="2">
        <v>61</v>
      </c>
      <c r="CB680" s="2" t="s">
        <v>3</v>
      </c>
      <c r="CC680" s="2"/>
      <c r="CD680" s="2"/>
      <c r="CE680" s="2">
        <v>30</v>
      </c>
      <c r="CF680" s="2">
        <v>0</v>
      </c>
      <c r="CG680" s="2">
        <v>0</v>
      </c>
      <c r="CH680" s="2"/>
      <c r="CI680" s="2"/>
      <c r="CJ680" s="2"/>
      <c r="CK680" s="2"/>
      <c r="CL680" s="2"/>
      <c r="CM680" s="2">
        <v>0</v>
      </c>
      <c r="CN680" s="2" t="s">
        <v>865</v>
      </c>
      <c r="CO680" s="2">
        <v>0</v>
      </c>
      <c r="CP680" s="2">
        <f t="shared" si="513"/>
        <v>153.16999999999999</v>
      </c>
      <c r="CQ680" s="2">
        <f t="shared" si="514"/>
        <v>35.26</v>
      </c>
      <c r="CR680" s="2">
        <f>(ROUND((ROUND(((((ET680*1.25)*1.1))*AV680*1),2)*BB680),2)+ROUND((ROUND(((AE680-(((EU680*1.25)*1.1)))*AV680*1),2)*BS680),2))</f>
        <v>2.83</v>
      </c>
      <c r="CS680" s="2">
        <f t="shared" si="515"/>
        <v>0.32</v>
      </c>
      <c r="CT680" s="2">
        <f t="shared" si="516"/>
        <v>38.5</v>
      </c>
      <c r="CU680" s="2">
        <f t="shared" si="517"/>
        <v>0</v>
      </c>
      <c r="CV680" s="2">
        <f t="shared" si="518"/>
        <v>3.0504462999999995</v>
      </c>
      <c r="CW680" s="2">
        <f t="shared" si="519"/>
        <v>0</v>
      </c>
      <c r="CX680" s="2">
        <f t="shared" si="520"/>
        <v>0</v>
      </c>
      <c r="CY680" s="2">
        <f t="shared" si="521"/>
        <v>84.627600000000001</v>
      </c>
      <c r="CZ680" s="2">
        <f t="shared" si="522"/>
        <v>47.360399999999998</v>
      </c>
      <c r="DA680" s="2"/>
      <c r="DB680" s="2">
        <v>137</v>
      </c>
      <c r="DC680" s="2" t="s">
        <v>3</v>
      </c>
      <c r="DD680" s="2" t="s">
        <v>3</v>
      </c>
      <c r="DE680" s="2" t="s">
        <v>27</v>
      </c>
      <c r="DF680" s="2" t="s">
        <v>27</v>
      </c>
      <c r="DG680" s="2" t="s">
        <v>28</v>
      </c>
      <c r="DH680" s="2" t="s">
        <v>3</v>
      </c>
      <c r="DI680" s="2" t="s">
        <v>28</v>
      </c>
      <c r="DJ680" s="2" t="s">
        <v>27</v>
      </c>
      <c r="DK680" s="2" t="s">
        <v>3</v>
      </c>
      <c r="DL680" s="2" t="s">
        <v>3</v>
      </c>
      <c r="DM680" s="2" t="s">
        <v>3</v>
      </c>
      <c r="DN680" s="2">
        <v>0</v>
      </c>
      <c r="DO680" s="2">
        <v>0</v>
      </c>
      <c r="DP680" s="2">
        <v>1</v>
      </c>
      <c r="DQ680" s="2">
        <v>1</v>
      </c>
      <c r="DR680" s="2"/>
      <c r="DS680" s="2"/>
      <c r="DT680" s="2"/>
      <c r="DU680" s="2">
        <v>1013</v>
      </c>
      <c r="DV680" s="2" t="s">
        <v>299</v>
      </c>
      <c r="DW680" s="2" t="s">
        <v>299</v>
      </c>
      <c r="DX680" s="2">
        <v>1</v>
      </c>
      <c r="DY680" s="2"/>
      <c r="DZ680" s="2" t="s">
        <v>3</v>
      </c>
      <c r="EA680" s="2" t="s">
        <v>3</v>
      </c>
      <c r="EB680" s="2" t="s">
        <v>3</v>
      </c>
      <c r="EC680" s="2" t="s">
        <v>3</v>
      </c>
      <c r="ED680" s="2"/>
      <c r="EE680" s="2">
        <v>58807898</v>
      </c>
      <c r="EF680" s="2">
        <v>30</v>
      </c>
      <c r="EG680" s="2" t="s">
        <v>29</v>
      </c>
      <c r="EH680" s="2">
        <v>0</v>
      </c>
      <c r="EI680" s="2" t="s">
        <v>3</v>
      </c>
      <c r="EJ680" s="2">
        <v>1</v>
      </c>
      <c r="EK680" s="2">
        <v>22</v>
      </c>
      <c r="EL680" s="2" t="s">
        <v>185</v>
      </c>
      <c r="EM680" s="2" t="s">
        <v>186</v>
      </c>
      <c r="EN680" s="2"/>
      <c r="EO680" s="2" t="s">
        <v>32</v>
      </c>
      <c r="EP680" s="2"/>
      <c r="EQ680" s="2">
        <v>0</v>
      </c>
      <c r="ER680" s="2">
        <v>65.709999999999994</v>
      </c>
      <c r="ES680" s="2">
        <v>35.26</v>
      </c>
      <c r="ET680" s="2">
        <v>1.93</v>
      </c>
      <c r="EU680" s="2">
        <v>0.22</v>
      </c>
      <c r="EV680" s="2">
        <v>28.52</v>
      </c>
      <c r="EW680" s="2">
        <v>2.2599999999999998</v>
      </c>
      <c r="EX680" s="2">
        <v>0</v>
      </c>
      <c r="EY680" s="2">
        <v>0</v>
      </c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>
        <v>0</v>
      </c>
      <c r="FR680" s="2">
        <v>0</v>
      </c>
      <c r="FS680" s="2">
        <v>0</v>
      </c>
      <c r="FT680" s="2"/>
      <c r="FU680" s="2"/>
      <c r="FV680" s="2"/>
      <c r="FW680" s="2"/>
      <c r="FX680" s="2">
        <v>109</v>
      </c>
      <c r="FY680" s="2">
        <v>61</v>
      </c>
      <c r="FZ680" s="2"/>
      <c r="GA680" s="2" t="s">
        <v>3</v>
      </c>
      <c r="GB680" s="2"/>
      <c r="GC680" s="2"/>
      <c r="GD680" s="2">
        <v>1</v>
      </c>
      <c r="GE680" s="2"/>
      <c r="GF680" s="2">
        <v>169744300</v>
      </c>
      <c r="GG680" s="2">
        <v>2</v>
      </c>
      <c r="GH680" s="2">
        <v>1</v>
      </c>
      <c r="GI680" s="2">
        <v>2</v>
      </c>
      <c r="GJ680" s="2">
        <v>0</v>
      </c>
      <c r="GK680" s="2">
        <v>0</v>
      </c>
      <c r="GL680" s="2">
        <f t="shared" si="523"/>
        <v>0</v>
      </c>
      <c r="GM680" s="2">
        <f t="shared" si="524"/>
        <v>285.16000000000003</v>
      </c>
      <c r="GN680" s="2">
        <f t="shared" si="525"/>
        <v>285.16000000000003</v>
      </c>
      <c r="GO680" s="2">
        <f t="shared" si="526"/>
        <v>0</v>
      </c>
      <c r="GP680" s="2">
        <f t="shared" si="527"/>
        <v>0</v>
      </c>
      <c r="GQ680" s="2"/>
      <c r="GR680" s="2">
        <v>0</v>
      </c>
      <c r="GS680" s="2">
        <v>3</v>
      </c>
      <c r="GT680" s="2">
        <v>0</v>
      </c>
      <c r="GU680" s="2" t="s">
        <v>3</v>
      </c>
      <c r="GV680" s="2">
        <f t="shared" si="528"/>
        <v>0</v>
      </c>
      <c r="GW680" s="2">
        <v>1</v>
      </c>
      <c r="GX680" s="2">
        <f t="shared" si="529"/>
        <v>0</v>
      </c>
      <c r="GY680" s="2"/>
      <c r="GZ680" s="2"/>
      <c r="HA680" s="2">
        <v>0</v>
      </c>
      <c r="HB680" s="2">
        <v>0</v>
      </c>
      <c r="HC680" s="2">
        <f t="shared" si="530"/>
        <v>0</v>
      </c>
      <c r="HD680" s="2"/>
      <c r="HE680" s="2" t="s">
        <v>3</v>
      </c>
      <c r="HF680" s="2" t="s">
        <v>3</v>
      </c>
      <c r="HG680" s="2"/>
      <c r="HH680" s="2"/>
      <c r="HI680" s="2"/>
      <c r="HJ680" s="2"/>
      <c r="HK680" s="2"/>
      <c r="HL680" s="2"/>
      <c r="HM680" s="2" t="s">
        <v>3</v>
      </c>
      <c r="HN680" s="2" t="s">
        <v>3</v>
      </c>
      <c r="HO680" s="2" t="s">
        <v>3</v>
      </c>
      <c r="HP680" s="2" t="s">
        <v>3</v>
      </c>
      <c r="HQ680" s="2" t="s">
        <v>3</v>
      </c>
      <c r="HR680" s="2"/>
      <c r="HS680" s="2">
        <v>0</v>
      </c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>
        <v>0</v>
      </c>
      <c r="IL680" s="2"/>
      <c r="IM680" s="2"/>
      <c r="IN680" s="2"/>
      <c r="IO680" s="2"/>
      <c r="IP680" s="2"/>
      <c r="IQ680" s="2"/>
      <c r="IR680" s="2"/>
      <c r="IS680" s="2"/>
      <c r="IT680" s="2"/>
      <c r="IU680" s="2"/>
    </row>
    <row r="681" spans="1:255" x14ac:dyDescent="0.2">
      <c r="A681">
        <v>17</v>
      </c>
      <c r="B681">
        <v>1</v>
      </c>
      <c r="C681">
        <f>ROW(SmtRes!A596)</f>
        <v>596</v>
      </c>
      <c r="D681">
        <f>ROW(EtalonRes!A608)</f>
        <v>608</v>
      </c>
      <c r="E681" t="s">
        <v>401</v>
      </c>
      <c r="F681" t="s">
        <v>402</v>
      </c>
      <c r="G681" t="s">
        <v>403</v>
      </c>
      <c r="H681" t="s">
        <v>299</v>
      </c>
      <c r="I681">
        <f t="shared" si="531"/>
        <v>2</v>
      </c>
      <c r="J681">
        <v>0</v>
      </c>
      <c r="K681">
        <f t="shared" si="532"/>
        <v>2</v>
      </c>
      <c r="O681">
        <f t="shared" si="499"/>
        <v>4944.0600000000004</v>
      </c>
      <c r="P681">
        <f t="shared" si="500"/>
        <v>627.63</v>
      </c>
      <c r="Q681">
        <f>(ROUND((ROUND(((((ET681*1.25)*1.1))*AV681*I681),2)*BB681),2)+ROUND((ROUND(((AE681-(((EU681*1.25)*1.1)))*AV681*I681),2)*BS681),2))</f>
        <v>82.75</v>
      </c>
      <c r="R681">
        <f t="shared" si="501"/>
        <v>35.74</v>
      </c>
      <c r="S681">
        <f t="shared" si="502"/>
        <v>4233.68</v>
      </c>
      <c r="T681">
        <f t="shared" si="503"/>
        <v>0</v>
      </c>
      <c r="U681">
        <f t="shared" si="504"/>
        <v>6.100892599999999</v>
      </c>
      <c r="V681">
        <f t="shared" si="505"/>
        <v>0</v>
      </c>
      <c r="W681">
        <f t="shared" si="506"/>
        <v>0</v>
      </c>
      <c r="X681">
        <f t="shared" si="507"/>
        <v>4653.67</v>
      </c>
      <c r="Y681">
        <f t="shared" si="508"/>
        <v>2604.35</v>
      </c>
      <c r="AA681">
        <v>59209200</v>
      </c>
      <c r="AB681">
        <f t="shared" si="509"/>
        <v>73.991550000000004</v>
      </c>
      <c r="AC681">
        <f t="shared" si="510"/>
        <v>35.26</v>
      </c>
      <c r="AD681">
        <f>ROUND((((((ET681*1.25)*1.1))-(((EU681*1.25)*1.1)))+AE681),6)</f>
        <v>2.6537500000000001</v>
      </c>
      <c r="AE681">
        <f>ROUND((((EU681*1.25)*1.1)),6)</f>
        <v>0.30249999999999999</v>
      </c>
      <c r="AF681">
        <f>ROUND((((EV681*1.15)*1.1)),6)</f>
        <v>36.077800000000003</v>
      </c>
      <c r="AG681">
        <f t="shared" si="511"/>
        <v>0</v>
      </c>
      <c r="AH681">
        <f>(((EW681*1.15)*1.1))</f>
        <v>2.8588999999999998</v>
      </c>
      <c r="AI681">
        <f>(((EX681*1.25)*1.1))</f>
        <v>0</v>
      </c>
      <c r="AJ681">
        <f t="shared" si="512"/>
        <v>0</v>
      </c>
      <c r="AK681">
        <v>65.709999999999994</v>
      </c>
      <c r="AL681">
        <v>35.26</v>
      </c>
      <c r="AM681">
        <v>1.93</v>
      </c>
      <c r="AN681">
        <v>0.22</v>
      </c>
      <c r="AO681">
        <v>28.52</v>
      </c>
      <c r="AP681">
        <v>0</v>
      </c>
      <c r="AQ681">
        <v>2.2599999999999998</v>
      </c>
      <c r="AR681">
        <v>0</v>
      </c>
      <c r="AS681">
        <v>0</v>
      </c>
      <c r="AT681">
        <v>109</v>
      </c>
      <c r="AU681">
        <v>61</v>
      </c>
      <c r="AV681">
        <v>1.0669999999999999</v>
      </c>
      <c r="AW681">
        <v>1</v>
      </c>
      <c r="AZ681">
        <v>1</v>
      </c>
      <c r="BA681">
        <v>54.99</v>
      </c>
      <c r="BB681">
        <v>14.62</v>
      </c>
      <c r="BC681">
        <v>8.9</v>
      </c>
      <c r="BD681" t="s">
        <v>3</v>
      </c>
      <c r="BE681" t="s">
        <v>3</v>
      </c>
      <c r="BF681" t="s">
        <v>3</v>
      </c>
      <c r="BG681" t="s">
        <v>3</v>
      </c>
      <c r="BH681">
        <v>0</v>
      </c>
      <c r="BI681">
        <v>1</v>
      </c>
      <c r="BJ681" t="s">
        <v>404</v>
      </c>
      <c r="BM681">
        <v>22</v>
      </c>
      <c r="BN681">
        <v>58807811</v>
      </c>
      <c r="BO681" t="s">
        <v>402</v>
      </c>
      <c r="BP681">
        <v>1</v>
      </c>
      <c r="BQ681">
        <v>30</v>
      </c>
      <c r="BR681">
        <v>0</v>
      </c>
      <c r="BS681">
        <v>54.99</v>
      </c>
      <c r="BT681">
        <v>1</v>
      </c>
      <c r="BU681">
        <v>1</v>
      </c>
      <c r="BV681">
        <v>1</v>
      </c>
      <c r="BW681">
        <v>1</v>
      </c>
      <c r="BX681">
        <v>1</v>
      </c>
      <c r="BY681" t="s">
        <v>3</v>
      </c>
      <c r="BZ681">
        <v>109</v>
      </c>
      <c r="CA681">
        <v>61</v>
      </c>
      <c r="CB681" t="s">
        <v>3</v>
      </c>
      <c r="CE681">
        <v>30</v>
      </c>
      <c r="CF681">
        <v>0</v>
      </c>
      <c r="CG681">
        <v>0</v>
      </c>
      <c r="CM681">
        <v>0</v>
      </c>
      <c r="CN681" t="s">
        <v>865</v>
      </c>
      <c r="CO681">
        <v>0</v>
      </c>
      <c r="CP681">
        <f t="shared" si="513"/>
        <v>4944.0600000000004</v>
      </c>
      <c r="CQ681">
        <f t="shared" si="514"/>
        <v>313.81</v>
      </c>
      <c r="CR681">
        <f>(ROUND((ROUND(((((ET681*1.25)*1.1))*AV681*1),2)*BB681),2)+ROUND((ROUND(((AE681-(((EU681*1.25)*1.1)))*AV681*1),2)*BS681),2))</f>
        <v>41.37</v>
      </c>
      <c r="CS681">
        <f t="shared" si="515"/>
        <v>17.600000000000001</v>
      </c>
      <c r="CT681">
        <f t="shared" si="516"/>
        <v>2117.12</v>
      </c>
      <c r="CU681">
        <f t="shared" si="517"/>
        <v>0</v>
      </c>
      <c r="CV681">
        <f t="shared" si="518"/>
        <v>3.0504462999999995</v>
      </c>
      <c r="CW681">
        <f t="shared" si="519"/>
        <v>0</v>
      </c>
      <c r="CX681">
        <f t="shared" si="520"/>
        <v>0</v>
      </c>
      <c r="CY681">
        <f t="shared" si="521"/>
        <v>4653.6678000000002</v>
      </c>
      <c r="CZ681">
        <f t="shared" si="522"/>
        <v>2604.3462</v>
      </c>
      <c r="DB681">
        <v>139</v>
      </c>
      <c r="DC681" t="s">
        <v>3</v>
      </c>
      <c r="DD681" t="s">
        <v>3</v>
      </c>
      <c r="DE681" t="s">
        <v>27</v>
      </c>
      <c r="DF681" t="s">
        <v>27</v>
      </c>
      <c r="DG681" t="s">
        <v>28</v>
      </c>
      <c r="DH681" t="s">
        <v>3</v>
      </c>
      <c r="DI681" t="s">
        <v>28</v>
      </c>
      <c r="DJ681" t="s">
        <v>27</v>
      </c>
      <c r="DK681" t="s">
        <v>3</v>
      </c>
      <c r="DL681" t="s">
        <v>3</v>
      </c>
      <c r="DM681" t="s">
        <v>3</v>
      </c>
      <c r="DN681">
        <v>0</v>
      </c>
      <c r="DO681">
        <v>0</v>
      </c>
      <c r="DP681">
        <v>1</v>
      </c>
      <c r="DQ681">
        <v>1</v>
      </c>
      <c r="DU681">
        <v>1013</v>
      </c>
      <c r="DV681" t="s">
        <v>299</v>
      </c>
      <c r="DW681" t="s">
        <v>299</v>
      </c>
      <c r="DX681">
        <v>1</v>
      </c>
      <c r="DZ681" t="s">
        <v>3</v>
      </c>
      <c r="EA681" t="s">
        <v>3</v>
      </c>
      <c r="EB681" t="s">
        <v>3</v>
      </c>
      <c r="EC681" t="s">
        <v>3</v>
      </c>
      <c r="EE681">
        <v>58807898</v>
      </c>
      <c r="EF681">
        <v>30</v>
      </c>
      <c r="EG681" t="s">
        <v>29</v>
      </c>
      <c r="EH681">
        <v>0</v>
      </c>
      <c r="EI681" t="s">
        <v>3</v>
      </c>
      <c r="EJ681">
        <v>1</v>
      </c>
      <c r="EK681">
        <v>22</v>
      </c>
      <c r="EL681" t="s">
        <v>185</v>
      </c>
      <c r="EM681" t="s">
        <v>186</v>
      </c>
      <c r="EO681" t="s">
        <v>32</v>
      </c>
      <c r="EQ681">
        <v>0</v>
      </c>
      <c r="ER681">
        <v>65.709999999999994</v>
      </c>
      <c r="ES681">
        <v>35.26</v>
      </c>
      <c r="ET681">
        <v>1.93</v>
      </c>
      <c r="EU681">
        <v>0.22</v>
      </c>
      <c r="EV681">
        <v>28.52</v>
      </c>
      <c r="EW681">
        <v>2.2599999999999998</v>
      </c>
      <c r="EX681">
        <v>0</v>
      </c>
      <c r="EY681">
        <v>0</v>
      </c>
      <c r="FQ681">
        <v>0</v>
      </c>
      <c r="FR681">
        <v>0</v>
      </c>
      <c r="FS681">
        <v>0</v>
      </c>
      <c r="FX681">
        <v>109</v>
      </c>
      <c r="FY681">
        <v>61</v>
      </c>
      <c r="GA681" t="s">
        <v>3</v>
      </c>
      <c r="GD681">
        <v>1</v>
      </c>
      <c r="GF681">
        <v>169744300</v>
      </c>
      <c r="GG681">
        <v>2</v>
      </c>
      <c r="GH681">
        <v>1</v>
      </c>
      <c r="GI681">
        <v>2</v>
      </c>
      <c r="GJ681">
        <v>0</v>
      </c>
      <c r="GK681">
        <v>0</v>
      </c>
      <c r="GL681">
        <f t="shared" si="523"/>
        <v>0</v>
      </c>
      <c r="GM681">
        <f t="shared" si="524"/>
        <v>12202.08</v>
      </c>
      <c r="GN681">
        <f t="shared" si="525"/>
        <v>12202.08</v>
      </c>
      <c r="GO681">
        <f t="shared" si="526"/>
        <v>0</v>
      </c>
      <c r="GP681">
        <f t="shared" si="527"/>
        <v>0</v>
      </c>
      <c r="GR681">
        <v>0</v>
      </c>
      <c r="GS681">
        <v>3</v>
      </c>
      <c r="GT681">
        <v>0</v>
      </c>
      <c r="GU681" t="s">
        <v>3</v>
      </c>
      <c r="GV681">
        <f t="shared" si="528"/>
        <v>0</v>
      </c>
      <c r="GW681">
        <v>1</v>
      </c>
      <c r="GX681">
        <f t="shared" si="529"/>
        <v>0</v>
      </c>
      <c r="HA681">
        <v>0</v>
      </c>
      <c r="HB681">
        <v>0</v>
      </c>
      <c r="HC681">
        <f t="shared" si="530"/>
        <v>0</v>
      </c>
      <c r="HE681" t="s">
        <v>3</v>
      </c>
      <c r="HF681" t="s">
        <v>3</v>
      </c>
      <c r="HM681" t="s">
        <v>3</v>
      </c>
      <c r="HN681" t="s">
        <v>3</v>
      </c>
      <c r="HO681" t="s">
        <v>3</v>
      </c>
      <c r="HP681" t="s">
        <v>3</v>
      </c>
      <c r="HQ681" t="s">
        <v>3</v>
      </c>
      <c r="HS681">
        <v>0</v>
      </c>
      <c r="IK681">
        <v>0</v>
      </c>
    </row>
    <row r="682" spans="1:255" x14ac:dyDescent="0.2">
      <c r="A682" s="2">
        <v>17</v>
      </c>
      <c r="B682" s="2">
        <v>1</v>
      </c>
      <c r="C682" s="2"/>
      <c r="D682" s="2"/>
      <c r="E682" s="2" t="s">
        <v>405</v>
      </c>
      <c r="F682" s="2" t="s">
        <v>406</v>
      </c>
      <c r="G682" s="2" t="s">
        <v>407</v>
      </c>
      <c r="H682" s="2" t="s">
        <v>49</v>
      </c>
      <c r="I682" s="2">
        <f t="shared" si="531"/>
        <v>2</v>
      </c>
      <c r="J682" s="2">
        <v>0</v>
      </c>
      <c r="K682" s="2">
        <f t="shared" si="532"/>
        <v>2</v>
      </c>
      <c r="L682" s="2"/>
      <c r="M682" s="2"/>
      <c r="N682" s="2"/>
      <c r="O682" s="2">
        <f t="shared" si="499"/>
        <v>2014.92</v>
      </c>
      <c r="P682" s="2">
        <f t="shared" si="500"/>
        <v>2014.92</v>
      </c>
      <c r="Q682" s="2">
        <f t="shared" ref="Q682:Q687" si="533">(ROUND((ROUND((((ET682*1.1))*AV682*I682),2)*BB682),2)+ROUND((ROUND(((AE682-((EU682*1.1)))*AV682*I682),2)*BS682),2))</f>
        <v>0</v>
      </c>
      <c r="R682" s="2">
        <f t="shared" si="501"/>
        <v>0</v>
      </c>
      <c r="S682" s="2">
        <f t="shared" si="502"/>
        <v>0</v>
      </c>
      <c r="T682" s="2">
        <f t="shared" si="503"/>
        <v>0</v>
      </c>
      <c r="U682" s="2">
        <f t="shared" si="504"/>
        <v>0</v>
      </c>
      <c r="V682" s="2">
        <f t="shared" si="505"/>
        <v>0</v>
      </c>
      <c r="W682" s="2">
        <f t="shared" si="506"/>
        <v>0</v>
      </c>
      <c r="X682" s="2">
        <f t="shared" si="507"/>
        <v>0</v>
      </c>
      <c r="Y682" s="2">
        <f t="shared" si="508"/>
        <v>0</v>
      </c>
      <c r="Z682" s="2"/>
      <c r="AA682" s="2">
        <v>59209203</v>
      </c>
      <c r="AB682" s="2">
        <f t="shared" si="509"/>
        <v>1007.46</v>
      </c>
      <c r="AC682" s="2">
        <f t="shared" si="510"/>
        <v>1007.46</v>
      </c>
      <c r="AD682" s="2">
        <f t="shared" ref="AD682:AD687" si="534">ROUND(((((ET682*1.1))-((EU682*1.1)))+AE682),6)</f>
        <v>0</v>
      </c>
      <c r="AE682" s="2">
        <f t="shared" ref="AE682:AF687" si="535">ROUND(((EU682*1.1)),6)</f>
        <v>0</v>
      </c>
      <c r="AF682" s="2">
        <f t="shared" si="535"/>
        <v>0</v>
      </c>
      <c r="AG682" s="2">
        <f t="shared" si="511"/>
        <v>0</v>
      </c>
      <c r="AH682" s="2">
        <f t="shared" ref="AH682:AI687" si="536">((EW682*1.1))</f>
        <v>0</v>
      </c>
      <c r="AI682" s="2">
        <f t="shared" si="536"/>
        <v>0</v>
      </c>
      <c r="AJ682" s="2">
        <f t="shared" si="512"/>
        <v>0</v>
      </c>
      <c r="AK682" s="2">
        <v>1007.46</v>
      </c>
      <c r="AL682" s="2">
        <v>1007.46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1</v>
      </c>
      <c r="AW682" s="2">
        <v>1</v>
      </c>
      <c r="AX682" s="2"/>
      <c r="AY682" s="2"/>
      <c r="AZ682" s="2">
        <v>1</v>
      </c>
      <c r="BA682" s="2">
        <v>1</v>
      </c>
      <c r="BB682" s="2">
        <v>1</v>
      </c>
      <c r="BC682" s="2">
        <v>1</v>
      </c>
      <c r="BD682" s="2" t="s">
        <v>3</v>
      </c>
      <c r="BE682" s="2" t="s">
        <v>3</v>
      </c>
      <c r="BF682" s="2" t="s">
        <v>3</v>
      </c>
      <c r="BG682" s="2" t="s">
        <v>3</v>
      </c>
      <c r="BH682" s="2">
        <v>3</v>
      </c>
      <c r="BI682" s="2">
        <v>1</v>
      </c>
      <c r="BJ682" s="2" t="s">
        <v>408</v>
      </c>
      <c r="BK682" s="2"/>
      <c r="BL682" s="2"/>
      <c r="BM682" s="2">
        <v>1617</v>
      </c>
      <c r="BN682" s="2">
        <v>58807811</v>
      </c>
      <c r="BO682" s="2" t="s">
        <v>3</v>
      </c>
      <c r="BP682" s="2">
        <v>0</v>
      </c>
      <c r="BQ682" s="2">
        <v>200</v>
      </c>
      <c r="BR682" s="2">
        <v>0</v>
      </c>
      <c r="BS682" s="2">
        <v>1</v>
      </c>
      <c r="BT682" s="2">
        <v>1</v>
      </c>
      <c r="BU682" s="2">
        <v>1</v>
      </c>
      <c r="BV682" s="2">
        <v>1</v>
      </c>
      <c r="BW682" s="2">
        <v>1</v>
      </c>
      <c r="BX682" s="2">
        <v>1</v>
      </c>
      <c r="BY682" s="2" t="s">
        <v>3</v>
      </c>
      <c r="BZ682" s="2">
        <v>0</v>
      </c>
      <c r="CA682" s="2">
        <v>0</v>
      </c>
      <c r="CB682" s="2" t="s">
        <v>3</v>
      </c>
      <c r="CC682" s="2"/>
      <c r="CD682" s="2"/>
      <c r="CE682" s="2">
        <v>30</v>
      </c>
      <c r="CF682" s="2">
        <v>0</v>
      </c>
      <c r="CG682" s="2">
        <v>0</v>
      </c>
      <c r="CH682" s="2"/>
      <c r="CI682" s="2"/>
      <c r="CJ682" s="2"/>
      <c r="CK682" s="2"/>
      <c r="CL682" s="2"/>
      <c r="CM682" s="2">
        <v>0</v>
      </c>
      <c r="CN682" s="2" t="s">
        <v>868</v>
      </c>
      <c r="CO682" s="2">
        <v>0</v>
      </c>
      <c r="CP682" s="2">
        <f t="shared" si="513"/>
        <v>2014.92</v>
      </c>
      <c r="CQ682" s="2">
        <f t="shared" si="514"/>
        <v>1007.46</v>
      </c>
      <c r="CR682" s="2">
        <f t="shared" ref="CR682:CR687" si="537">(ROUND((ROUND((((ET682*1.1))*AV682*1),2)*BB682),2)+ROUND((ROUND(((AE682-((EU682*1.1)))*AV682*1),2)*BS682),2))</f>
        <v>0</v>
      </c>
      <c r="CS682" s="2">
        <f t="shared" si="515"/>
        <v>0</v>
      </c>
      <c r="CT682" s="2">
        <f t="shared" si="516"/>
        <v>0</v>
      </c>
      <c r="CU682" s="2">
        <f t="shared" si="517"/>
        <v>0</v>
      </c>
      <c r="CV682" s="2">
        <f t="shared" si="518"/>
        <v>0</v>
      </c>
      <c r="CW682" s="2">
        <f t="shared" si="519"/>
        <v>0</v>
      </c>
      <c r="CX682" s="2">
        <f t="shared" si="520"/>
        <v>0</v>
      </c>
      <c r="CY682" s="2">
        <f t="shared" si="521"/>
        <v>0</v>
      </c>
      <c r="CZ682" s="2">
        <f t="shared" si="522"/>
        <v>0</v>
      </c>
      <c r="DA682" s="2"/>
      <c r="DB682" s="2">
        <v>141</v>
      </c>
      <c r="DC682" s="2" t="s">
        <v>3</v>
      </c>
      <c r="DD682" s="2" t="s">
        <v>3</v>
      </c>
      <c r="DE682" s="2" t="s">
        <v>169</v>
      </c>
      <c r="DF682" s="2" t="s">
        <v>169</v>
      </c>
      <c r="DG682" s="2" t="s">
        <v>169</v>
      </c>
      <c r="DH682" s="2" t="s">
        <v>3</v>
      </c>
      <c r="DI682" s="2" t="s">
        <v>169</v>
      </c>
      <c r="DJ682" s="2" t="s">
        <v>169</v>
      </c>
      <c r="DK682" s="2" t="s">
        <v>3</v>
      </c>
      <c r="DL682" s="2" t="s">
        <v>3</v>
      </c>
      <c r="DM682" s="2" t="s">
        <v>3</v>
      </c>
      <c r="DN682" s="2">
        <v>0</v>
      </c>
      <c r="DO682" s="2">
        <v>0</v>
      </c>
      <c r="DP682" s="2">
        <v>1</v>
      </c>
      <c r="DQ682" s="2">
        <v>1</v>
      </c>
      <c r="DR682" s="2"/>
      <c r="DS682" s="2"/>
      <c r="DT682" s="2"/>
      <c r="DU682" s="2">
        <v>1010</v>
      </c>
      <c r="DV682" s="2" t="s">
        <v>49</v>
      </c>
      <c r="DW682" s="2" t="s">
        <v>49</v>
      </c>
      <c r="DX682" s="2">
        <v>1</v>
      </c>
      <c r="DY682" s="2"/>
      <c r="DZ682" s="2" t="s">
        <v>3</v>
      </c>
      <c r="EA682" s="2" t="s">
        <v>3</v>
      </c>
      <c r="EB682" s="2" t="s">
        <v>3</v>
      </c>
      <c r="EC682" s="2" t="s">
        <v>3</v>
      </c>
      <c r="ED682" s="2"/>
      <c r="EE682" s="2">
        <v>58807973</v>
      </c>
      <c r="EF682" s="2">
        <v>200</v>
      </c>
      <c r="EG682" s="2" t="s">
        <v>409</v>
      </c>
      <c r="EH682" s="2">
        <v>0</v>
      </c>
      <c r="EI682" s="2" t="s">
        <v>3</v>
      </c>
      <c r="EJ682" s="2">
        <v>1</v>
      </c>
      <c r="EK682" s="2">
        <v>1617</v>
      </c>
      <c r="EL682" s="2" t="s">
        <v>410</v>
      </c>
      <c r="EM682" s="2" t="s">
        <v>411</v>
      </c>
      <c r="EN682" s="2"/>
      <c r="EO682" s="2" t="s">
        <v>412</v>
      </c>
      <c r="EP682" s="2"/>
      <c r="EQ682" s="2">
        <v>0</v>
      </c>
      <c r="ER682" s="2">
        <v>1007.46</v>
      </c>
      <c r="ES682" s="2">
        <v>1007.46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>
        <v>0</v>
      </c>
      <c r="FR682" s="2">
        <v>0</v>
      </c>
      <c r="FS682" s="2">
        <v>0</v>
      </c>
      <c r="FT682" s="2"/>
      <c r="FU682" s="2"/>
      <c r="FV682" s="2"/>
      <c r="FW682" s="2"/>
      <c r="FX682" s="2">
        <v>0</v>
      </c>
      <c r="FY682" s="2">
        <v>0</v>
      </c>
      <c r="FZ682" s="2"/>
      <c r="GA682" s="2" t="s">
        <v>3</v>
      </c>
      <c r="GB682" s="2"/>
      <c r="GC682" s="2"/>
      <c r="GD682" s="2">
        <v>1</v>
      </c>
      <c r="GE682" s="2"/>
      <c r="GF682" s="2">
        <v>686218421</v>
      </c>
      <c r="GG682" s="2">
        <v>2</v>
      </c>
      <c r="GH682" s="2">
        <v>1</v>
      </c>
      <c r="GI682" s="2">
        <v>-2</v>
      </c>
      <c r="GJ682" s="2">
        <v>0</v>
      </c>
      <c r="GK682" s="2">
        <v>0</v>
      </c>
      <c r="GL682" s="2">
        <f t="shared" si="523"/>
        <v>0</v>
      </c>
      <c r="GM682" s="2">
        <f t="shared" si="524"/>
        <v>2014.92</v>
      </c>
      <c r="GN682" s="2">
        <f t="shared" si="525"/>
        <v>2014.92</v>
      </c>
      <c r="GO682" s="2">
        <f t="shared" si="526"/>
        <v>0</v>
      </c>
      <c r="GP682" s="2">
        <f t="shared" si="527"/>
        <v>0</v>
      </c>
      <c r="GQ682" s="2"/>
      <c r="GR682" s="2">
        <v>0</v>
      </c>
      <c r="GS682" s="2">
        <v>3</v>
      </c>
      <c r="GT682" s="2">
        <v>0</v>
      </c>
      <c r="GU682" s="2" t="s">
        <v>3</v>
      </c>
      <c r="GV682" s="2">
        <f t="shared" si="528"/>
        <v>0</v>
      </c>
      <c r="GW682" s="2">
        <v>1</v>
      </c>
      <c r="GX682" s="2">
        <f t="shared" si="529"/>
        <v>0</v>
      </c>
      <c r="GY682" s="2"/>
      <c r="GZ682" s="2"/>
      <c r="HA682" s="2">
        <v>0</v>
      </c>
      <c r="HB682" s="2">
        <v>0</v>
      </c>
      <c r="HC682" s="2">
        <f t="shared" si="530"/>
        <v>0</v>
      </c>
      <c r="HD682" s="2"/>
      <c r="HE682" s="2" t="s">
        <v>3</v>
      </c>
      <c r="HF682" s="2" t="s">
        <v>3</v>
      </c>
      <c r="HG682" s="2"/>
      <c r="HH682" s="2"/>
      <c r="HI682" s="2"/>
      <c r="HJ682" s="2"/>
      <c r="HK682" s="2"/>
      <c r="HL682" s="2"/>
      <c r="HM682" s="2" t="s">
        <v>3</v>
      </c>
      <c r="HN682" s="2" t="s">
        <v>3</v>
      </c>
      <c r="HO682" s="2" t="s">
        <v>3</v>
      </c>
      <c r="HP682" s="2" t="s">
        <v>3</v>
      </c>
      <c r="HQ682" s="2" t="s">
        <v>3</v>
      </c>
      <c r="HR682" s="2"/>
      <c r="HS682" s="2">
        <v>0</v>
      </c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>
        <v>0</v>
      </c>
      <c r="IL682" s="2"/>
      <c r="IM682" s="2"/>
      <c r="IN682" s="2"/>
      <c r="IO682" s="2"/>
      <c r="IP682" s="2"/>
      <c r="IQ682" s="2"/>
      <c r="IR682" s="2"/>
      <c r="IS682" s="2"/>
      <c r="IT682" s="2"/>
      <c r="IU682" s="2"/>
    </row>
    <row r="683" spans="1:255" x14ac:dyDescent="0.2">
      <c r="A683">
        <v>17</v>
      </c>
      <c r="B683">
        <v>1</v>
      </c>
      <c r="E683" t="s">
        <v>405</v>
      </c>
      <c r="F683" t="s">
        <v>406</v>
      </c>
      <c r="G683" t="s">
        <v>407</v>
      </c>
      <c r="H683" t="s">
        <v>49</v>
      </c>
      <c r="I683">
        <f t="shared" si="531"/>
        <v>2</v>
      </c>
      <c r="J683">
        <v>0</v>
      </c>
      <c r="K683">
        <f t="shared" si="532"/>
        <v>2</v>
      </c>
      <c r="O683">
        <f t="shared" si="499"/>
        <v>10296.24</v>
      </c>
      <c r="P683">
        <f t="shared" si="500"/>
        <v>10296.24</v>
      </c>
      <c r="Q683">
        <f t="shared" si="533"/>
        <v>0</v>
      </c>
      <c r="R683">
        <f t="shared" si="501"/>
        <v>0</v>
      </c>
      <c r="S683">
        <f t="shared" si="502"/>
        <v>0</v>
      </c>
      <c r="T683">
        <f t="shared" si="503"/>
        <v>0</v>
      </c>
      <c r="U683">
        <f t="shared" si="504"/>
        <v>0</v>
      </c>
      <c r="V683">
        <f t="shared" si="505"/>
        <v>0</v>
      </c>
      <c r="W683">
        <f t="shared" si="506"/>
        <v>0</v>
      </c>
      <c r="X683">
        <f t="shared" si="507"/>
        <v>0</v>
      </c>
      <c r="Y683">
        <f t="shared" si="508"/>
        <v>0</v>
      </c>
      <c r="AA683">
        <v>59209200</v>
      </c>
      <c r="AB683">
        <f t="shared" si="509"/>
        <v>1007.46</v>
      </c>
      <c r="AC683">
        <f t="shared" si="510"/>
        <v>1007.46</v>
      </c>
      <c r="AD683">
        <f t="shared" si="534"/>
        <v>0</v>
      </c>
      <c r="AE683">
        <f t="shared" si="535"/>
        <v>0</v>
      </c>
      <c r="AF683">
        <f t="shared" si="535"/>
        <v>0</v>
      </c>
      <c r="AG683">
        <f t="shared" si="511"/>
        <v>0</v>
      </c>
      <c r="AH683">
        <f t="shared" si="536"/>
        <v>0</v>
      </c>
      <c r="AI683">
        <f t="shared" si="536"/>
        <v>0</v>
      </c>
      <c r="AJ683">
        <f t="shared" si="512"/>
        <v>0</v>
      </c>
      <c r="AK683">
        <v>1007.46</v>
      </c>
      <c r="AL683">
        <v>1007.46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1</v>
      </c>
      <c r="AZ683">
        <v>1</v>
      </c>
      <c r="BA683">
        <v>1</v>
      </c>
      <c r="BB683">
        <v>1</v>
      </c>
      <c r="BC683">
        <v>5.1100000000000003</v>
      </c>
      <c r="BD683" t="s">
        <v>3</v>
      </c>
      <c r="BE683" t="s">
        <v>3</v>
      </c>
      <c r="BF683" t="s">
        <v>3</v>
      </c>
      <c r="BG683" t="s">
        <v>3</v>
      </c>
      <c r="BH683">
        <v>3</v>
      </c>
      <c r="BI683">
        <v>1</v>
      </c>
      <c r="BJ683" t="s">
        <v>408</v>
      </c>
      <c r="BM683">
        <v>1617</v>
      </c>
      <c r="BN683">
        <v>58807811</v>
      </c>
      <c r="BO683" t="s">
        <v>406</v>
      </c>
      <c r="BP683">
        <v>1</v>
      </c>
      <c r="BQ683">
        <v>200</v>
      </c>
      <c r="BR683">
        <v>0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 t="s">
        <v>3</v>
      </c>
      <c r="BZ683">
        <v>0</v>
      </c>
      <c r="CA683">
        <v>0</v>
      </c>
      <c r="CB683" t="s">
        <v>3</v>
      </c>
      <c r="CE683">
        <v>30</v>
      </c>
      <c r="CF683">
        <v>0</v>
      </c>
      <c r="CG683">
        <v>0</v>
      </c>
      <c r="CM683">
        <v>0</v>
      </c>
      <c r="CN683" t="s">
        <v>868</v>
      </c>
      <c r="CO683">
        <v>0</v>
      </c>
      <c r="CP683">
        <f t="shared" si="513"/>
        <v>10296.24</v>
      </c>
      <c r="CQ683">
        <f t="shared" si="514"/>
        <v>5148.12</v>
      </c>
      <c r="CR683">
        <f t="shared" si="537"/>
        <v>0</v>
      </c>
      <c r="CS683">
        <f t="shared" si="515"/>
        <v>0</v>
      </c>
      <c r="CT683">
        <f t="shared" si="516"/>
        <v>0</v>
      </c>
      <c r="CU683">
        <f t="shared" si="517"/>
        <v>0</v>
      </c>
      <c r="CV683">
        <f t="shared" si="518"/>
        <v>0</v>
      </c>
      <c r="CW683">
        <f t="shared" si="519"/>
        <v>0</v>
      </c>
      <c r="CX683">
        <f t="shared" si="520"/>
        <v>0</v>
      </c>
      <c r="CY683">
        <f t="shared" si="521"/>
        <v>0</v>
      </c>
      <c r="CZ683">
        <f t="shared" si="522"/>
        <v>0</v>
      </c>
      <c r="DB683">
        <v>142</v>
      </c>
      <c r="DC683" t="s">
        <v>3</v>
      </c>
      <c r="DD683" t="s">
        <v>3</v>
      </c>
      <c r="DE683" t="s">
        <v>169</v>
      </c>
      <c r="DF683" t="s">
        <v>169</v>
      </c>
      <c r="DG683" t="s">
        <v>169</v>
      </c>
      <c r="DH683" t="s">
        <v>3</v>
      </c>
      <c r="DI683" t="s">
        <v>169</v>
      </c>
      <c r="DJ683" t="s">
        <v>169</v>
      </c>
      <c r="DK683" t="s">
        <v>3</v>
      </c>
      <c r="DL683" t="s">
        <v>3</v>
      </c>
      <c r="DM683" t="s">
        <v>3</v>
      </c>
      <c r="DN683">
        <v>0</v>
      </c>
      <c r="DO683">
        <v>0</v>
      </c>
      <c r="DP683">
        <v>1</v>
      </c>
      <c r="DQ683">
        <v>1</v>
      </c>
      <c r="DU683">
        <v>1010</v>
      </c>
      <c r="DV683" t="s">
        <v>49</v>
      </c>
      <c r="DW683" t="s">
        <v>49</v>
      </c>
      <c r="DX683">
        <v>1</v>
      </c>
      <c r="DZ683" t="s">
        <v>3</v>
      </c>
      <c r="EA683" t="s">
        <v>3</v>
      </c>
      <c r="EB683" t="s">
        <v>3</v>
      </c>
      <c r="EC683" t="s">
        <v>3</v>
      </c>
      <c r="EE683">
        <v>58807973</v>
      </c>
      <c r="EF683">
        <v>200</v>
      </c>
      <c r="EG683" t="s">
        <v>409</v>
      </c>
      <c r="EH683">
        <v>0</v>
      </c>
      <c r="EI683" t="s">
        <v>3</v>
      </c>
      <c r="EJ683">
        <v>1</v>
      </c>
      <c r="EK683">
        <v>1617</v>
      </c>
      <c r="EL683" t="s">
        <v>410</v>
      </c>
      <c r="EM683" t="s">
        <v>411</v>
      </c>
      <c r="EO683" t="s">
        <v>412</v>
      </c>
      <c r="EQ683">
        <v>0</v>
      </c>
      <c r="ER683">
        <v>1007.46</v>
      </c>
      <c r="ES683">
        <v>1007.46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FQ683">
        <v>0</v>
      </c>
      <c r="FR683">
        <v>0</v>
      </c>
      <c r="FS683">
        <v>0</v>
      </c>
      <c r="FX683">
        <v>0</v>
      </c>
      <c r="FY683">
        <v>0</v>
      </c>
      <c r="GA683" t="s">
        <v>3</v>
      </c>
      <c r="GD683">
        <v>1</v>
      </c>
      <c r="GF683">
        <v>686218421</v>
      </c>
      <c r="GG683">
        <v>2</v>
      </c>
      <c r="GH683">
        <v>1</v>
      </c>
      <c r="GI683">
        <v>2</v>
      </c>
      <c r="GJ683">
        <v>0</v>
      </c>
      <c r="GK683">
        <v>0</v>
      </c>
      <c r="GL683">
        <f t="shared" si="523"/>
        <v>0</v>
      </c>
      <c r="GM683">
        <f t="shared" si="524"/>
        <v>10296.24</v>
      </c>
      <c r="GN683">
        <f t="shared" si="525"/>
        <v>10296.24</v>
      </c>
      <c r="GO683">
        <f t="shared" si="526"/>
        <v>0</v>
      </c>
      <c r="GP683">
        <f t="shared" si="527"/>
        <v>0</v>
      </c>
      <c r="GR683">
        <v>0</v>
      </c>
      <c r="GS683">
        <v>3</v>
      </c>
      <c r="GT683">
        <v>0</v>
      </c>
      <c r="GU683" t="s">
        <v>3</v>
      </c>
      <c r="GV683">
        <f t="shared" si="528"/>
        <v>0</v>
      </c>
      <c r="GW683">
        <v>1</v>
      </c>
      <c r="GX683">
        <f t="shared" si="529"/>
        <v>0</v>
      </c>
      <c r="HA683">
        <v>0</v>
      </c>
      <c r="HB683">
        <v>0</v>
      </c>
      <c r="HC683">
        <f t="shared" si="530"/>
        <v>0</v>
      </c>
      <c r="HE683" t="s">
        <v>3</v>
      </c>
      <c r="HF683" t="s">
        <v>3</v>
      </c>
      <c r="HM683" t="s">
        <v>3</v>
      </c>
      <c r="HN683" t="s">
        <v>3</v>
      </c>
      <c r="HO683" t="s">
        <v>3</v>
      </c>
      <c r="HP683" t="s">
        <v>3</v>
      </c>
      <c r="HQ683" t="s">
        <v>3</v>
      </c>
      <c r="HS683">
        <v>0</v>
      </c>
      <c r="IK683">
        <v>0</v>
      </c>
    </row>
    <row r="684" spans="1:255" x14ac:dyDescent="0.2">
      <c r="A684" s="2">
        <v>17</v>
      </c>
      <c r="B684" s="2">
        <v>1</v>
      </c>
      <c r="C684" s="2"/>
      <c r="D684" s="2"/>
      <c r="E684" s="2" t="s">
        <v>413</v>
      </c>
      <c r="F684" s="2" t="s">
        <v>344</v>
      </c>
      <c r="G684" s="2" t="s">
        <v>345</v>
      </c>
      <c r="H684" s="2" t="s">
        <v>49</v>
      </c>
      <c r="I684" s="2">
        <f t="shared" si="531"/>
        <v>2</v>
      </c>
      <c r="J684" s="2">
        <v>0</v>
      </c>
      <c r="K684" s="2">
        <f t="shared" si="532"/>
        <v>2</v>
      </c>
      <c r="L684" s="2"/>
      <c r="M684" s="2"/>
      <c r="N684" s="2"/>
      <c r="O684" s="2">
        <f t="shared" si="499"/>
        <v>184.22</v>
      </c>
      <c r="P684" s="2">
        <f t="shared" si="500"/>
        <v>184.22</v>
      </c>
      <c r="Q684" s="2">
        <f t="shared" si="533"/>
        <v>0</v>
      </c>
      <c r="R684" s="2">
        <f t="shared" si="501"/>
        <v>0</v>
      </c>
      <c r="S684" s="2">
        <f t="shared" si="502"/>
        <v>0</v>
      </c>
      <c r="T684" s="2">
        <f t="shared" si="503"/>
        <v>0</v>
      </c>
      <c r="U684" s="2">
        <f t="shared" si="504"/>
        <v>0</v>
      </c>
      <c r="V684" s="2">
        <f t="shared" si="505"/>
        <v>0</v>
      </c>
      <c r="W684" s="2">
        <f t="shared" si="506"/>
        <v>0</v>
      </c>
      <c r="X684" s="2">
        <f t="shared" si="507"/>
        <v>0</v>
      </c>
      <c r="Y684" s="2">
        <f t="shared" si="508"/>
        <v>0</v>
      </c>
      <c r="Z684" s="2"/>
      <c r="AA684" s="2">
        <v>59209203</v>
      </c>
      <c r="AB684" s="2">
        <f t="shared" si="509"/>
        <v>92.11</v>
      </c>
      <c r="AC684" s="2">
        <f t="shared" si="510"/>
        <v>92.11</v>
      </c>
      <c r="AD684" s="2">
        <f t="shared" si="534"/>
        <v>0</v>
      </c>
      <c r="AE684" s="2">
        <f t="shared" si="535"/>
        <v>0</v>
      </c>
      <c r="AF684" s="2">
        <f t="shared" si="535"/>
        <v>0</v>
      </c>
      <c r="AG684" s="2">
        <f t="shared" si="511"/>
        <v>0</v>
      </c>
      <c r="AH684" s="2">
        <f t="shared" si="536"/>
        <v>0</v>
      </c>
      <c r="AI684" s="2">
        <f t="shared" si="536"/>
        <v>0</v>
      </c>
      <c r="AJ684" s="2">
        <f t="shared" si="512"/>
        <v>0</v>
      </c>
      <c r="AK684" s="2">
        <v>92.11</v>
      </c>
      <c r="AL684" s="2">
        <v>92.11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1</v>
      </c>
      <c r="AW684" s="2">
        <v>1</v>
      </c>
      <c r="AX684" s="2"/>
      <c r="AY684" s="2"/>
      <c r="AZ684" s="2">
        <v>1</v>
      </c>
      <c r="BA684" s="2">
        <v>1</v>
      </c>
      <c r="BB684" s="2">
        <v>1</v>
      </c>
      <c r="BC684" s="2">
        <v>1</v>
      </c>
      <c r="BD684" s="2" t="s">
        <v>3</v>
      </c>
      <c r="BE684" s="2" t="s">
        <v>3</v>
      </c>
      <c r="BF684" s="2" t="s">
        <v>3</v>
      </c>
      <c r="BG684" s="2" t="s">
        <v>3</v>
      </c>
      <c r="BH684" s="2">
        <v>3</v>
      </c>
      <c r="BI684" s="2">
        <v>1</v>
      </c>
      <c r="BJ684" s="2" t="s">
        <v>346</v>
      </c>
      <c r="BK684" s="2"/>
      <c r="BL684" s="2"/>
      <c r="BM684" s="2">
        <v>1617</v>
      </c>
      <c r="BN684" s="2">
        <v>58807811</v>
      </c>
      <c r="BO684" s="2" t="s">
        <v>3</v>
      </c>
      <c r="BP684" s="2">
        <v>0</v>
      </c>
      <c r="BQ684" s="2">
        <v>200</v>
      </c>
      <c r="BR684" s="2">
        <v>0</v>
      </c>
      <c r="BS684" s="2">
        <v>1</v>
      </c>
      <c r="BT684" s="2">
        <v>1</v>
      </c>
      <c r="BU684" s="2">
        <v>1</v>
      </c>
      <c r="BV684" s="2">
        <v>1</v>
      </c>
      <c r="BW684" s="2">
        <v>1</v>
      </c>
      <c r="BX684" s="2">
        <v>1</v>
      </c>
      <c r="BY684" s="2" t="s">
        <v>3</v>
      </c>
      <c r="BZ684" s="2">
        <v>0</v>
      </c>
      <c r="CA684" s="2">
        <v>0</v>
      </c>
      <c r="CB684" s="2" t="s">
        <v>3</v>
      </c>
      <c r="CC684" s="2"/>
      <c r="CD684" s="2"/>
      <c r="CE684" s="2">
        <v>30</v>
      </c>
      <c r="CF684" s="2">
        <v>0</v>
      </c>
      <c r="CG684" s="2">
        <v>0</v>
      </c>
      <c r="CH684" s="2"/>
      <c r="CI684" s="2"/>
      <c r="CJ684" s="2"/>
      <c r="CK684" s="2"/>
      <c r="CL684" s="2"/>
      <c r="CM684" s="2">
        <v>0</v>
      </c>
      <c r="CN684" s="2" t="s">
        <v>868</v>
      </c>
      <c r="CO684" s="2">
        <v>0</v>
      </c>
      <c r="CP684" s="2">
        <f t="shared" si="513"/>
        <v>184.22</v>
      </c>
      <c r="CQ684" s="2">
        <f t="shared" si="514"/>
        <v>92.11</v>
      </c>
      <c r="CR684" s="2">
        <f t="shared" si="537"/>
        <v>0</v>
      </c>
      <c r="CS684" s="2">
        <f t="shared" si="515"/>
        <v>0</v>
      </c>
      <c r="CT684" s="2">
        <f t="shared" si="516"/>
        <v>0</v>
      </c>
      <c r="CU684" s="2">
        <f t="shared" si="517"/>
        <v>0</v>
      </c>
      <c r="CV684" s="2">
        <f t="shared" si="518"/>
        <v>0</v>
      </c>
      <c r="CW684" s="2">
        <f t="shared" si="519"/>
        <v>0</v>
      </c>
      <c r="CX684" s="2">
        <f t="shared" si="520"/>
        <v>0</v>
      </c>
      <c r="CY684" s="2">
        <f t="shared" si="521"/>
        <v>0</v>
      </c>
      <c r="CZ684" s="2">
        <f t="shared" si="522"/>
        <v>0</v>
      </c>
      <c r="DA684" s="2"/>
      <c r="DB684" s="2">
        <v>143</v>
      </c>
      <c r="DC684" s="2" t="s">
        <v>3</v>
      </c>
      <c r="DD684" s="2" t="s">
        <v>3</v>
      </c>
      <c r="DE684" s="2" t="s">
        <v>169</v>
      </c>
      <c r="DF684" s="2" t="s">
        <v>169</v>
      </c>
      <c r="DG684" s="2" t="s">
        <v>169</v>
      </c>
      <c r="DH684" s="2" t="s">
        <v>3</v>
      </c>
      <c r="DI684" s="2" t="s">
        <v>169</v>
      </c>
      <c r="DJ684" s="2" t="s">
        <v>169</v>
      </c>
      <c r="DK684" s="2" t="s">
        <v>3</v>
      </c>
      <c r="DL684" s="2" t="s">
        <v>3</v>
      </c>
      <c r="DM684" s="2" t="s">
        <v>3</v>
      </c>
      <c r="DN684" s="2">
        <v>0</v>
      </c>
      <c r="DO684" s="2">
        <v>0</v>
      </c>
      <c r="DP684" s="2">
        <v>1</v>
      </c>
      <c r="DQ684" s="2">
        <v>1</v>
      </c>
      <c r="DR684" s="2"/>
      <c r="DS684" s="2"/>
      <c r="DT684" s="2"/>
      <c r="DU684" s="2">
        <v>1010</v>
      </c>
      <c r="DV684" s="2" t="s">
        <v>49</v>
      </c>
      <c r="DW684" s="2" t="s">
        <v>49</v>
      </c>
      <c r="DX684" s="2">
        <v>1</v>
      </c>
      <c r="DY684" s="2"/>
      <c r="DZ684" s="2" t="s">
        <v>3</v>
      </c>
      <c r="EA684" s="2" t="s">
        <v>3</v>
      </c>
      <c r="EB684" s="2" t="s">
        <v>3</v>
      </c>
      <c r="EC684" s="2" t="s">
        <v>3</v>
      </c>
      <c r="ED684" s="2"/>
      <c r="EE684" s="2">
        <v>58807973</v>
      </c>
      <c r="EF684" s="2">
        <v>200</v>
      </c>
      <c r="EG684" s="2" t="s">
        <v>409</v>
      </c>
      <c r="EH684" s="2">
        <v>0</v>
      </c>
      <c r="EI684" s="2" t="s">
        <v>3</v>
      </c>
      <c r="EJ684" s="2">
        <v>1</v>
      </c>
      <c r="EK684" s="2">
        <v>1617</v>
      </c>
      <c r="EL684" s="2" t="s">
        <v>410</v>
      </c>
      <c r="EM684" s="2" t="s">
        <v>411</v>
      </c>
      <c r="EN684" s="2"/>
      <c r="EO684" s="2" t="s">
        <v>412</v>
      </c>
      <c r="EP684" s="2"/>
      <c r="EQ684" s="2">
        <v>0</v>
      </c>
      <c r="ER684" s="2">
        <v>92.11</v>
      </c>
      <c r="ES684" s="2">
        <v>92.11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>
        <v>0</v>
      </c>
      <c r="FR684" s="2">
        <v>0</v>
      </c>
      <c r="FS684" s="2">
        <v>0</v>
      </c>
      <c r="FT684" s="2"/>
      <c r="FU684" s="2"/>
      <c r="FV684" s="2"/>
      <c r="FW684" s="2"/>
      <c r="FX684" s="2">
        <v>0</v>
      </c>
      <c r="FY684" s="2">
        <v>0</v>
      </c>
      <c r="FZ684" s="2"/>
      <c r="GA684" s="2" t="s">
        <v>3</v>
      </c>
      <c r="GB684" s="2"/>
      <c r="GC684" s="2"/>
      <c r="GD684" s="2">
        <v>1</v>
      </c>
      <c r="GE684" s="2"/>
      <c r="GF684" s="2">
        <v>-1859993199</v>
      </c>
      <c r="GG684" s="2">
        <v>2</v>
      </c>
      <c r="GH684" s="2">
        <v>1</v>
      </c>
      <c r="GI684" s="2">
        <v>-2</v>
      </c>
      <c r="GJ684" s="2">
        <v>0</v>
      </c>
      <c r="GK684" s="2">
        <v>0</v>
      </c>
      <c r="GL684" s="2">
        <f t="shared" si="523"/>
        <v>0</v>
      </c>
      <c r="GM684" s="2">
        <f t="shared" si="524"/>
        <v>184.22</v>
      </c>
      <c r="GN684" s="2">
        <f t="shared" si="525"/>
        <v>184.22</v>
      </c>
      <c r="GO684" s="2">
        <f t="shared" si="526"/>
        <v>0</v>
      </c>
      <c r="GP684" s="2">
        <f t="shared" si="527"/>
        <v>0</v>
      </c>
      <c r="GQ684" s="2"/>
      <c r="GR684" s="2">
        <v>0</v>
      </c>
      <c r="GS684" s="2">
        <v>3</v>
      </c>
      <c r="GT684" s="2">
        <v>0</v>
      </c>
      <c r="GU684" s="2" t="s">
        <v>3</v>
      </c>
      <c r="GV684" s="2">
        <f t="shared" si="528"/>
        <v>0</v>
      </c>
      <c r="GW684" s="2">
        <v>1</v>
      </c>
      <c r="GX684" s="2">
        <f t="shared" si="529"/>
        <v>0</v>
      </c>
      <c r="GY684" s="2"/>
      <c r="GZ684" s="2"/>
      <c r="HA684" s="2">
        <v>0</v>
      </c>
      <c r="HB684" s="2">
        <v>0</v>
      </c>
      <c r="HC684" s="2">
        <f t="shared" si="530"/>
        <v>0</v>
      </c>
      <c r="HD684" s="2"/>
      <c r="HE684" s="2" t="s">
        <v>3</v>
      </c>
      <c r="HF684" s="2" t="s">
        <v>3</v>
      </c>
      <c r="HG684" s="2"/>
      <c r="HH684" s="2"/>
      <c r="HI684" s="2"/>
      <c r="HJ684" s="2"/>
      <c r="HK684" s="2"/>
      <c r="HL684" s="2"/>
      <c r="HM684" s="2" t="s">
        <v>3</v>
      </c>
      <c r="HN684" s="2" t="s">
        <v>3</v>
      </c>
      <c r="HO684" s="2" t="s">
        <v>3</v>
      </c>
      <c r="HP684" s="2" t="s">
        <v>3</v>
      </c>
      <c r="HQ684" s="2" t="s">
        <v>3</v>
      </c>
      <c r="HR684" s="2"/>
      <c r="HS684" s="2">
        <v>0</v>
      </c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>
        <v>0</v>
      </c>
      <c r="IL684" s="2"/>
      <c r="IM684" s="2"/>
      <c r="IN684" s="2"/>
      <c r="IO684" s="2"/>
      <c r="IP684" s="2"/>
      <c r="IQ684" s="2"/>
      <c r="IR684" s="2"/>
      <c r="IS684" s="2"/>
      <c r="IT684" s="2"/>
      <c r="IU684" s="2"/>
    </row>
    <row r="685" spans="1:255" x14ac:dyDescent="0.2">
      <c r="A685">
        <v>17</v>
      </c>
      <c r="B685">
        <v>1</v>
      </c>
      <c r="E685" t="s">
        <v>413</v>
      </c>
      <c r="F685" t="s">
        <v>344</v>
      </c>
      <c r="G685" t="s">
        <v>345</v>
      </c>
      <c r="H685" t="s">
        <v>49</v>
      </c>
      <c r="I685">
        <f t="shared" si="531"/>
        <v>2</v>
      </c>
      <c r="J685">
        <v>0</v>
      </c>
      <c r="K685">
        <f t="shared" si="532"/>
        <v>2</v>
      </c>
      <c r="O685">
        <f t="shared" si="499"/>
        <v>1794.3</v>
      </c>
      <c r="P685">
        <f t="shared" si="500"/>
        <v>1794.3</v>
      </c>
      <c r="Q685">
        <f t="shared" si="533"/>
        <v>0</v>
      </c>
      <c r="R685">
        <f t="shared" si="501"/>
        <v>0</v>
      </c>
      <c r="S685">
        <f t="shared" si="502"/>
        <v>0</v>
      </c>
      <c r="T685">
        <f t="shared" si="503"/>
        <v>0</v>
      </c>
      <c r="U685">
        <f t="shared" si="504"/>
        <v>0</v>
      </c>
      <c r="V685">
        <f t="shared" si="505"/>
        <v>0</v>
      </c>
      <c r="W685">
        <f t="shared" si="506"/>
        <v>0</v>
      </c>
      <c r="X685">
        <f t="shared" si="507"/>
        <v>0</v>
      </c>
      <c r="Y685">
        <f t="shared" si="508"/>
        <v>0</v>
      </c>
      <c r="AA685">
        <v>59209200</v>
      </c>
      <c r="AB685">
        <f t="shared" si="509"/>
        <v>92.11</v>
      </c>
      <c r="AC685">
        <f t="shared" si="510"/>
        <v>92.11</v>
      </c>
      <c r="AD685">
        <f t="shared" si="534"/>
        <v>0</v>
      </c>
      <c r="AE685">
        <f t="shared" si="535"/>
        <v>0</v>
      </c>
      <c r="AF685">
        <f t="shared" si="535"/>
        <v>0</v>
      </c>
      <c r="AG685">
        <f t="shared" si="511"/>
        <v>0</v>
      </c>
      <c r="AH685">
        <f t="shared" si="536"/>
        <v>0</v>
      </c>
      <c r="AI685">
        <f t="shared" si="536"/>
        <v>0</v>
      </c>
      <c r="AJ685">
        <f t="shared" si="512"/>
        <v>0</v>
      </c>
      <c r="AK685">
        <v>92.11</v>
      </c>
      <c r="AL685">
        <v>92.11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1</v>
      </c>
      <c r="AZ685">
        <v>1</v>
      </c>
      <c r="BA685">
        <v>1</v>
      </c>
      <c r="BB685">
        <v>1</v>
      </c>
      <c r="BC685">
        <v>9.74</v>
      </c>
      <c r="BD685" t="s">
        <v>3</v>
      </c>
      <c r="BE685" t="s">
        <v>3</v>
      </c>
      <c r="BF685" t="s">
        <v>3</v>
      </c>
      <c r="BG685" t="s">
        <v>3</v>
      </c>
      <c r="BH685">
        <v>3</v>
      </c>
      <c r="BI685">
        <v>1</v>
      </c>
      <c r="BJ685" t="s">
        <v>346</v>
      </c>
      <c r="BM685">
        <v>1617</v>
      </c>
      <c r="BN685">
        <v>58807811</v>
      </c>
      <c r="BO685" t="s">
        <v>344</v>
      </c>
      <c r="BP685">
        <v>1</v>
      </c>
      <c r="BQ685">
        <v>200</v>
      </c>
      <c r="BR685">
        <v>0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 t="s">
        <v>3</v>
      </c>
      <c r="BZ685">
        <v>0</v>
      </c>
      <c r="CA685">
        <v>0</v>
      </c>
      <c r="CB685" t="s">
        <v>3</v>
      </c>
      <c r="CE685">
        <v>30</v>
      </c>
      <c r="CF685">
        <v>0</v>
      </c>
      <c r="CG685">
        <v>0</v>
      </c>
      <c r="CM685">
        <v>0</v>
      </c>
      <c r="CN685" t="s">
        <v>868</v>
      </c>
      <c r="CO685">
        <v>0</v>
      </c>
      <c r="CP685">
        <f t="shared" si="513"/>
        <v>1794.3</v>
      </c>
      <c r="CQ685">
        <f t="shared" si="514"/>
        <v>897.15</v>
      </c>
      <c r="CR685">
        <f t="shared" si="537"/>
        <v>0</v>
      </c>
      <c r="CS685">
        <f t="shared" si="515"/>
        <v>0</v>
      </c>
      <c r="CT685">
        <f t="shared" si="516"/>
        <v>0</v>
      </c>
      <c r="CU685">
        <f t="shared" si="517"/>
        <v>0</v>
      </c>
      <c r="CV685">
        <f t="shared" si="518"/>
        <v>0</v>
      </c>
      <c r="CW685">
        <f t="shared" si="519"/>
        <v>0</v>
      </c>
      <c r="CX685">
        <f t="shared" si="520"/>
        <v>0</v>
      </c>
      <c r="CY685">
        <f t="shared" si="521"/>
        <v>0</v>
      </c>
      <c r="CZ685">
        <f t="shared" si="522"/>
        <v>0</v>
      </c>
      <c r="DB685">
        <v>144</v>
      </c>
      <c r="DC685" t="s">
        <v>3</v>
      </c>
      <c r="DD685" t="s">
        <v>3</v>
      </c>
      <c r="DE685" t="s">
        <v>169</v>
      </c>
      <c r="DF685" t="s">
        <v>169</v>
      </c>
      <c r="DG685" t="s">
        <v>169</v>
      </c>
      <c r="DH685" t="s">
        <v>3</v>
      </c>
      <c r="DI685" t="s">
        <v>169</v>
      </c>
      <c r="DJ685" t="s">
        <v>169</v>
      </c>
      <c r="DK685" t="s">
        <v>3</v>
      </c>
      <c r="DL685" t="s">
        <v>3</v>
      </c>
      <c r="DM685" t="s">
        <v>3</v>
      </c>
      <c r="DN685">
        <v>0</v>
      </c>
      <c r="DO685">
        <v>0</v>
      </c>
      <c r="DP685">
        <v>1</v>
      </c>
      <c r="DQ685">
        <v>1</v>
      </c>
      <c r="DU685">
        <v>1010</v>
      </c>
      <c r="DV685" t="s">
        <v>49</v>
      </c>
      <c r="DW685" t="s">
        <v>49</v>
      </c>
      <c r="DX685">
        <v>1</v>
      </c>
      <c r="DZ685" t="s">
        <v>3</v>
      </c>
      <c r="EA685" t="s">
        <v>3</v>
      </c>
      <c r="EB685" t="s">
        <v>3</v>
      </c>
      <c r="EC685" t="s">
        <v>3</v>
      </c>
      <c r="EE685">
        <v>58807973</v>
      </c>
      <c r="EF685">
        <v>200</v>
      </c>
      <c r="EG685" t="s">
        <v>409</v>
      </c>
      <c r="EH685">
        <v>0</v>
      </c>
      <c r="EI685" t="s">
        <v>3</v>
      </c>
      <c r="EJ685">
        <v>1</v>
      </c>
      <c r="EK685">
        <v>1617</v>
      </c>
      <c r="EL685" t="s">
        <v>410</v>
      </c>
      <c r="EM685" t="s">
        <v>411</v>
      </c>
      <c r="EO685" t="s">
        <v>412</v>
      </c>
      <c r="EQ685">
        <v>0</v>
      </c>
      <c r="ER685">
        <v>92.11</v>
      </c>
      <c r="ES685">
        <v>92.11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FQ685">
        <v>0</v>
      </c>
      <c r="FR685">
        <v>0</v>
      </c>
      <c r="FS685">
        <v>0</v>
      </c>
      <c r="FX685">
        <v>0</v>
      </c>
      <c r="FY685">
        <v>0</v>
      </c>
      <c r="GA685" t="s">
        <v>3</v>
      </c>
      <c r="GD685">
        <v>1</v>
      </c>
      <c r="GF685">
        <v>-1859993199</v>
      </c>
      <c r="GG685">
        <v>2</v>
      </c>
      <c r="GH685">
        <v>1</v>
      </c>
      <c r="GI685">
        <v>2</v>
      </c>
      <c r="GJ685">
        <v>0</v>
      </c>
      <c r="GK685">
        <v>0</v>
      </c>
      <c r="GL685">
        <f t="shared" si="523"/>
        <v>0</v>
      </c>
      <c r="GM685">
        <f t="shared" si="524"/>
        <v>1794.3</v>
      </c>
      <c r="GN685">
        <f t="shared" si="525"/>
        <v>1794.3</v>
      </c>
      <c r="GO685">
        <f t="shared" si="526"/>
        <v>0</v>
      </c>
      <c r="GP685">
        <f t="shared" si="527"/>
        <v>0</v>
      </c>
      <c r="GR685">
        <v>0</v>
      </c>
      <c r="GS685">
        <v>3</v>
      </c>
      <c r="GT685">
        <v>0</v>
      </c>
      <c r="GU685" t="s">
        <v>3</v>
      </c>
      <c r="GV685">
        <f t="shared" si="528"/>
        <v>0</v>
      </c>
      <c r="GW685">
        <v>1</v>
      </c>
      <c r="GX685">
        <f t="shared" si="529"/>
        <v>0</v>
      </c>
      <c r="HA685">
        <v>0</v>
      </c>
      <c r="HB685">
        <v>0</v>
      </c>
      <c r="HC685">
        <f t="shared" si="530"/>
        <v>0</v>
      </c>
      <c r="HE685" t="s">
        <v>3</v>
      </c>
      <c r="HF685" t="s">
        <v>3</v>
      </c>
      <c r="HM685" t="s">
        <v>3</v>
      </c>
      <c r="HN685" t="s">
        <v>3</v>
      </c>
      <c r="HO685" t="s">
        <v>3</v>
      </c>
      <c r="HP685" t="s">
        <v>3</v>
      </c>
      <c r="HQ685" t="s">
        <v>3</v>
      </c>
      <c r="HS685">
        <v>0</v>
      </c>
      <c r="IK685">
        <v>0</v>
      </c>
    </row>
    <row r="686" spans="1:255" x14ac:dyDescent="0.2">
      <c r="A686" s="2">
        <v>17</v>
      </c>
      <c r="B686" s="2">
        <v>1</v>
      </c>
      <c r="C686" s="2"/>
      <c r="D686" s="2"/>
      <c r="E686" s="2" t="s">
        <v>414</v>
      </c>
      <c r="F686" s="2" t="s">
        <v>379</v>
      </c>
      <c r="G686" s="2" t="s">
        <v>380</v>
      </c>
      <c r="H686" s="2" t="s">
        <v>49</v>
      </c>
      <c r="I686" s="2">
        <f t="shared" si="531"/>
        <v>2</v>
      </c>
      <c r="J686" s="2">
        <v>0</v>
      </c>
      <c r="K686" s="2">
        <f t="shared" si="532"/>
        <v>2</v>
      </c>
      <c r="L686" s="2"/>
      <c r="M686" s="2"/>
      <c r="N686" s="2"/>
      <c r="O686" s="2">
        <f t="shared" si="499"/>
        <v>13.92</v>
      </c>
      <c r="P686" s="2">
        <f t="shared" si="500"/>
        <v>13.92</v>
      </c>
      <c r="Q686" s="2">
        <f t="shared" si="533"/>
        <v>0</v>
      </c>
      <c r="R686" s="2">
        <f t="shared" si="501"/>
        <v>0</v>
      </c>
      <c r="S686" s="2">
        <f t="shared" si="502"/>
        <v>0</v>
      </c>
      <c r="T686" s="2">
        <f t="shared" si="503"/>
        <v>0</v>
      </c>
      <c r="U686" s="2">
        <f t="shared" si="504"/>
        <v>0</v>
      </c>
      <c r="V686" s="2">
        <f t="shared" si="505"/>
        <v>0</v>
      </c>
      <c r="W686" s="2">
        <f t="shared" si="506"/>
        <v>0</v>
      </c>
      <c r="X686" s="2">
        <f t="shared" si="507"/>
        <v>0</v>
      </c>
      <c r="Y686" s="2">
        <f t="shared" si="508"/>
        <v>0</v>
      </c>
      <c r="Z686" s="2"/>
      <c r="AA686" s="2">
        <v>59209203</v>
      </c>
      <c r="AB686" s="2">
        <f t="shared" si="509"/>
        <v>6.96</v>
      </c>
      <c r="AC686" s="2">
        <f t="shared" si="510"/>
        <v>6.96</v>
      </c>
      <c r="AD686" s="2">
        <f t="shared" si="534"/>
        <v>0</v>
      </c>
      <c r="AE686" s="2">
        <f t="shared" si="535"/>
        <v>0</v>
      </c>
      <c r="AF686" s="2">
        <f t="shared" si="535"/>
        <v>0</v>
      </c>
      <c r="AG686" s="2">
        <f t="shared" si="511"/>
        <v>0</v>
      </c>
      <c r="AH686" s="2">
        <f t="shared" si="536"/>
        <v>0</v>
      </c>
      <c r="AI686" s="2">
        <f t="shared" si="536"/>
        <v>0</v>
      </c>
      <c r="AJ686" s="2">
        <f t="shared" si="512"/>
        <v>0</v>
      </c>
      <c r="AK686" s="2">
        <v>6.96</v>
      </c>
      <c r="AL686" s="2">
        <v>6.96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1</v>
      </c>
      <c r="AW686" s="2">
        <v>1</v>
      </c>
      <c r="AX686" s="2"/>
      <c r="AY686" s="2"/>
      <c r="AZ686" s="2">
        <v>1</v>
      </c>
      <c r="BA686" s="2">
        <v>1</v>
      </c>
      <c r="BB686" s="2">
        <v>1</v>
      </c>
      <c r="BC686" s="2">
        <v>1</v>
      </c>
      <c r="BD686" s="2" t="s">
        <v>3</v>
      </c>
      <c r="BE686" s="2" t="s">
        <v>3</v>
      </c>
      <c r="BF686" s="2" t="s">
        <v>3</v>
      </c>
      <c r="BG686" s="2" t="s">
        <v>3</v>
      </c>
      <c r="BH686" s="2">
        <v>3</v>
      </c>
      <c r="BI686" s="2">
        <v>1</v>
      </c>
      <c r="BJ686" s="2" t="s">
        <v>381</v>
      </c>
      <c r="BK686" s="2"/>
      <c r="BL686" s="2"/>
      <c r="BM686" s="2">
        <v>1617</v>
      </c>
      <c r="BN686" s="2">
        <v>58807811</v>
      </c>
      <c r="BO686" s="2" t="s">
        <v>3</v>
      </c>
      <c r="BP686" s="2">
        <v>0</v>
      </c>
      <c r="BQ686" s="2">
        <v>200</v>
      </c>
      <c r="BR686" s="2">
        <v>0</v>
      </c>
      <c r="BS686" s="2">
        <v>1</v>
      </c>
      <c r="BT686" s="2">
        <v>1</v>
      </c>
      <c r="BU686" s="2">
        <v>1</v>
      </c>
      <c r="BV686" s="2">
        <v>1</v>
      </c>
      <c r="BW686" s="2">
        <v>1</v>
      </c>
      <c r="BX686" s="2">
        <v>1</v>
      </c>
      <c r="BY686" s="2" t="s">
        <v>3</v>
      </c>
      <c r="BZ686" s="2">
        <v>0</v>
      </c>
      <c r="CA686" s="2">
        <v>0</v>
      </c>
      <c r="CB686" s="2" t="s">
        <v>3</v>
      </c>
      <c r="CC686" s="2"/>
      <c r="CD686" s="2"/>
      <c r="CE686" s="2">
        <v>30</v>
      </c>
      <c r="CF686" s="2">
        <v>0</v>
      </c>
      <c r="CG686" s="2">
        <v>0</v>
      </c>
      <c r="CH686" s="2"/>
      <c r="CI686" s="2"/>
      <c r="CJ686" s="2"/>
      <c r="CK686" s="2"/>
      <c r="CL686" s="2"/>
      <c r="CM686" s="2">
        <v>0</v>
      </c>
      <c r="CN686" s="2" t="s">
        <v>868</v>
      </c>
      <c r="CO686" s="2">
        <v>0</v>
      </c>
      <c r="CP686" s="2">
        <f t="shared" si="513"/>
        <v>13.92</v>
      </c>
      <c r="CQ686" s="2">
        <f t="shared" si="514"/>
        <v>6.96</v>
      </c>
      <c r="CR686" s="2">
        <f t="shared" si="537"/>
        <v>0</v>
      </c>
      <c r="CS686" s="2">
        <f t="shared" si="515"/>
        <v>0</v>
      </c>
      <c r="CT686" s="2">
        <f t="shared" si="516"/>
        <v>0</v>
      </c>
      <c r="CU686" s="2">
        <f t="shared" si="517"/>
        <v>0</v>
      </c>
      <c r="CV686" s="2">
        <f t="shared" si="518"/>
        <v>0</v>
      </c>
      <c r="CW686" s="2">
        <f t="shared" si="519"/>
        <v>0</v>
      </c>
      <c r="CX686" s="2">
        <f t="shared" si="520"/>
        <v>0</v>
      </c>
      <c r="CY686" s="2">
        <f t="shared" si="521"/>
        <v>0</v>
      </c>
      <c r="CZ686" s="2">
        <f t="shared" si="522"/>
        <v>0</v>
      </c>
      <c r="DA686" s="2"/>
      <c r="DB686" s="2">
        <v>145</v>
      </c>
      <c r="DC686" s="2" t="s">
        <v>3</v>
      </c>
      <c r="DD686" s="2" t="s">
        <v>3</v>
      </c>
      <c r="DE686" s="2" t="s">
        <v>169</v>
      </c>
      <c r="DF686" s="2" t="s">
        <v>169</v>
      </c>
      <c r="DG686" s="2" t="s">
        <v>169</v>
      </c>
      <c r="DH686" s="2" t="s">
        <v>3</v>
      </c>
      <c r="DI686" s="2" t="s">
        <v>169</v>
      </c>
      <c r="DJ686" s="2" t="s">
        <v>169</v>
      </c>
      <c r="DK686" s="2" t="s">
        <v>3</v>
      </c>
      <c r="DL686" s="2" t="s">
        <v>3</v>
      </c>
      <c r="DM686" s="2" t="s">
        <v>3</v>
      </c>
      <c r="DN686" s="2">
        <v>0</v>
      </c>
      <c r="DO686" s="2">
        <v>0</v>
      </c>
      <c r="DP686" s="2">
        <v>1</v>
      </c>
      <c r="DQ686" s="2">
        <v>1</v>
      </c>
      <c r="DR686" s="2"/>
      <c r="DS686" s="2"/>
      <c r="DT686" s="2"/>
      <c r="DU686" s="2">
        <v>1010</v>
      </c>
      <c r="DV686" s="2" t="s">
        <v>49</v>
      </c>
      <c r="DW686" s="2" t="s">
        <v>49</v>
      </c>
      <c r="DX686" s="2">
        <v>1</v>
      </c>
      <c r="DY686" s="2"/>
      <c r="DZ686" s="2" t="s">
        <v>3</v>
      </c>
      <c r="EA686" s="2" t="s">
        <v>3</v>
      </c>
      <c r="EB686" s="2" t="s">
        <v>3</v>
      </c>
      <c r="EC686" s="2" t="s">
        <v>3</v>
      </c>
      <c r="ED686" s="2"/>
      <c r="EE686" s="2">
        <v>58807973</v>
      </c>
      <c r="EF686" s="2">
        <v>200</v>
      </c>
      <c r="EG686" s="2" t="s">
        <v>409</v>
      </c>
      <c r="EH686" s="2">
        <v>0</v>
      </c>
      <c r="EI686" s="2" t="s">
        <v>3</v>
      </c>
      <c r="EJ686" s="2">
        <v>1</v>
      </c>
      <c r="EK686" s="2">
        <v>1617</v>
      </c>
      <c r="EL686" s="2" t="s">
        <v>410</v>
      </c>
      <c r="EM686" s="2" t="s">
        <v>411</v>
      </c>
      <c r="EN686" s="2"/>
      <c r="EO686" s="2" t="s">
        <v>412</v>
      </c>
      <c r="EP686" s="2"/>
      <c r="EQ686" s="2">
        <v>0</v>
      </c>
      <c r="ER686" s="2">
        <v>6.96</v>
      </c>
      <c r="ES686" s="2">
        <v>6.96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>
        <v>0</v>
      </c>
      <c r="FR686" s="2">
        <v>0</v>
      </c>
      <c r="FS686" s="2">
        <v>0</v>
      </c>
      <c r="FT686" s="2"/>
      <c r="FU686" s="2"/>
      <c r="FV686" s="2"/>
      <c r="FW686" s="2"/>
      <c r="FX686" s="2">
        <v>0</v>
      </c>
      <c r="FY686" s="2">
        <v>0</v>
      </c>
      <c r="FZ686" s="2"/>
      <c r="GA686" s="2" t="s">
        <v>3</v>
      </c>
      <c r="GB686" s="2"/>
      <c r="GC686" s="2"/>
      <c r="GD686" s="2">
        <v>1</v>
      </c>
      <c r="GE686" s="2"/>
      <c r="GF686" s="2">
        <v>-737715662</v>
      </c>
      <c r="GG686" s="2">
        <v>2</v>
      </c>
      <c r="GH686" s="2">
        <v>1</v>
      </c>
      <c r="GI686" s="2">
        <v>-2</v>
      </c>
      <c r="GJ686" s="2">
        <v>0</v>
      </c>
      <c r="GK686" s="2">
        <v>0</v>
      </c>
      <c r="GL686" s="2">
        <f t="shared" si="523"/>
        <v>0</v>
      </c>
      <c r="GM686" s="2">
        <f t="shared" si="524"/>
        <v>13.92</v>
      </c>
      <c r="GN686" s="2">
        <f t="shared" si="525"/>
        <v>13.92</v>
      </c>
      <c r="GO686" s="2">
        <f t="shared" si="526"/>
        <v>0</v>
      </c>
      <c r="GP686" s="2">
        <f t="shared" si="527"/>
        <v>0</v>
      </c>
      <c r="GQ686" s="2"/>
      <c r="GR686" s="2">
        <v>0</v>
      </c>
      <c r="GS686" s="2">
        <v>3</v>
      </c>
      <c r="GT686" s="2">
        <v>0</v>
      </c>
      <c r="GU686" s="2" t="s">
        <v>3</v>
      </c>
      <c r="GV686" s="2">
        <f t="shared" si="528"/>
        <v>0</v>
      </c>
      <c r="GW686" s="2">
        <v>1</v>
      </c>
      <c r="GX686" s="2">
        <f t="shared" si="529"/>
        <v>0</v>
      </c>
      <c r="GY686" s="2"/>
      <c r="GZ686" s="2"/>
      <c r="HA686" s="2">
        <v>0</v>
      </c>
      <c r="HB686" s="2">
        <v>0</v>
      </c>
      <c r="HC686" s="2">
        <f t="shared" si="530"/>
        <v>0</v>
      </c>
      <c r="HD686" s="2"/>
      <c r="HE686" s="2" t="s">
        <v>3</v>
      </c>
      <c r="HF686" s="2" t="s">
        <v>3</v>
      </c>
      <c r="HG686" s="2"/>
      <c r="HH686" s="2"/>
      <c r="HI686" s="2"/>
      <c r="HJ686" s="2"/>
      <c r="HK686" s="2"/>
      <c r="HL686" s="2"/>
      <c r="HM686" s="2" t="s">
        <v>3</v>
      </c>
      <c r="HN686" s="2" t="s">
        <v>3</v>
      </c>
      <c r="HO686" s="2" t="s">
        <v>3</v>
      </c>
      <c r="HP686" s="2" t="s">
        <v>3</v>
      </c>
      <c r="HQ686" s="2" t="s">
        <v>3</v>
      </c>
      <c r="HR686" s="2"/>
      <c r="HS686" s="2">
        <v>0</v>
      </c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>
        <v>0</v>
      </c>
      <c r="IL686" s="2"/>
      <c r="IM686" s="2"/>
      <c r="IN686" s="2"/>
      <c r="IO686" s="2"/>
      <c r="IP686" s="2"/>
      <c r="IQ686" s="2"/>
      <c r="IR686" s="2"/>
      <c r="IS686" s="2"/>
      <c r="IT686" s="2"/>
      <c r="IU686" s="2"/>
    </row>
    <row r="687" spans="1:255" x14ac:dyDescent="0.2">
      <c r="A687">
        <v>17</v>
      </c>
      <c r="B687">
        <v>1</v>
      </c>
      <c r="E687" t="s">
        <v>414</v>
      </c>
      <c r="F687" t="s">
        <v>379</v>
      </c>
      <c r="G687" t="s">
        <v>380</v>
      </c>
      <c r="H687" t="s">
        <v>49</v>
      </c>
      <c r="I687">
        <f t="shared" si="531"/>
        <v>2</v>
      </c>
      <c r="J687">
        <v>0</v>
      </c>
      <c r="K687">
        <f t="shared" si="532"/>
        <v>2</v>
      </c>
      <c r="O687">
        <f t="shared" si="499"/>
        <v>130.29</v>
      </c>
      <c r="P687">
        <f t="shared" si="500"/>
        <v>130.29</v>
      </c>
      <c r="Q687">
        <f t="shared" si="533"/>
        <v>0</v>
      </c>
      <c r="R687">
        <f t="shared" si="501"/>
        <v>0</v>
      </c>
      <c r="S687">
        <f t="shared" si="502"/>
        <v>0</v>
      </c>
      <c r="T687">
        <f t="shared" si="503"/>
        <v>0</v>
      </c>
      <c r="U687">
        <f t="shared" si="504"/>
        <v>0</v>
      </c>
      <c r="V687">
        <f t="shared" si="505"/>
        <v>0</v>
      </c>
      <c r="W687">
        <f t="shared" si="506"/>
        <v>0</v>
      </c>
      <c r="X687">
        <f t="shared" si="507"/>
        <v>0</v>
      </c>
      <c r="Y687">
        <f t="shared" si="508"/>
        <v>0</v>
      </c>
      <c r="AA687">
        <v>59209200</v>
      </c>
      <c r="AB687">
        <f t="shared" si="509"/>
        <v>6.96</v>
      </c>
      <c r="AC687">
        <f t="shared" si="510"/>
        <v>6.96</v>
      </c>
      <c r="AD687">
        <f t="shared" si="534"/>
        <v>0</v>
      </c>
      <c r="AE687">
        <f t="shared" si="535"/>
        <v>0</v>
      </c>
      <c r="AF687">
        <f t="shared" si="535"/>
        <v>0</v>
      </c>
      <c r="AG687">
        <f t="shared" si="511"/>
        <v>0</v>
      </c>
      <c r="AH687">
        <f t="shared" si="536"/>
        <v>0</v>
      </c>
      <c r="AI687">
        <f t="shared" si="536"/>
        <v>0</v>
      </c>
      <c r="AJ687">
        <f t="shared" si="512"/>
        <v>0</v>
      </c>
      <c r="AK687">
        <v>6.96</v>
      </c>
      <c r="AL687">
        <v>6.96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1</v>
      </c>
      <c r="AZ687">
        <v>1</v>
      </c>
      <c r="BA687">
        <v>1</v>
      </c>
      <c r="BB687">
        <v>1</v>
      </c>
      <c r="BC687">
        <v>9.36</v>
      </c>
      <c r="BD687" t="s">
        <v>3</v>
      </c>
      <c r="BE687" t="s">
        <v>3</v>
      </c>
      <c r="BF687" t="s">
        <v>3</v>
      </c>
      <c r="BG687" t="s">
        <v>3</v>
      </c>
      <c r="BH687">
        <v>3</v>
      </c>
      <c r="BI687">
        <v>1</v>
      </c>
      <c r="BJ687" t="s">
        <v>381</v>
      </c>
      <c r="BM687">
        <v>1617</v>
      </c>
      <c r="BN687">
        <v>58807811</v>
      </c>
      <c r="BO687" t="s">
        <v>379</v>
      </c>
      <c r="BP687">
        <v>1</v>
      </c>
      <c r="BQ687">
        <v>200</v>
      </c>
      <c r="BR687">
        <v>0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 t="s">
        <v>3</v>
      </c>
      <c r="BZ687">
        <v>0</v>
      </c>
      <c r="CA687">
        <v>0</v>
      </c>
      <c r="CB687" t="s">
        <v>3</v>
      </c>
      <c r="CE687">
        <v>30</v>
      </c>
      <c r="CF687">
        <v>0</v>
      </c>
      <c r="CG687">
        <v>0</v>
      </c>
      <c r="CM687">
        <v>0</v>
      </c>
      <c r="CN687" t="s">
        <v>868</v>
      </c>
      <c r="CO687">
        <v>0</v>
      </c>
      <c r="CP687">
        <f t="shared" si="513"/>
        <v>130.29</v>
      </c>
      <c r="CQ687">
        <f t="shared" si="514"/>
        <v>65.150000000000006</v>
      </c>
      <c r="CR687">
        <f t="shared" si="537"/>
        <v>0</v>
      </c>
      <c r="CS687">
        <f t="shared" si="515"/>
        <v>0</v>
      </c>
      <c r="CT687">
        <f t="shared" si="516"/>
        <v>0</v>
      </c>
      <c r="CU687">
        <f t="shared" si="517"/>
        <v>0</v>
      </c>
      <c r="CV687">
        <f t="shared" si="518"/>
        <v>0</v>
      </c>
      <c r="CW687">
        <f t="shared" si="519"/>
        <v>0</v>
      </c>
      <c r="CX687">
        <f t="shared" si="520"/>
        <v>0</v>
      </c>
      <c r="CY687">
        <f t="shared" si="521"/>
        <v>0</v>
      </c>
      <c r="CZ687">
        <f t="shared" si="522"/>
        <v>0</v>
      </c>
      <c r="DB687">
        <v>146</v>
      </c>
      <c r="DC687" t="s">
        <v>3</v>
      </c>
      <c r="DD687" t="s">
        <v>3</v>
      </c>
      <c r="DE687" t="s">
        <v>169</v>
      </c>
      <c r="DF687" t="s">
        <v>169</v>
      </c>
      <c r="DG687" t="s">
        <v>169</v>
      </c>
      <c r="DH687" t="s">
        <v>3</v>
      </c>
      <c r="DI687" t="s">
        <v>169</v>
      </c>
      <c r="DJ687" t="s">
        <v>169</v>
      </c>
      <c r="DK687" t="s">
        <v>3</v>
      </c>
      <c r="DL687" t="s">
        <v>3</v>
      </c>
      <c r="DM687" t="s">
        <v>3</v>
      </c>
      <c r="DN687">
        <v>0</v>
      </c>
      <c r="DO687">
        <v>0</v>
      </c>
      <c r="DP687">
        <v>1</v>
      </c>
      <c r="DQ687">
        <v>1</v>
      </c>
      <c r="DU687">
        <v>1010</v>
      </c>
      <c r="DV687" t="s">
        <v>49</v>
      </c>
      <c r="DW687" t="s">
        <v>49</v>
      </c>
      <c r="DX687">
        <v>1</v>
      </c>
      <c r="DZ687" t="s">
        <v>3</v>
      </c>
      <c r="EA687" t="s">
        <v>3</v>
      </c>
      <c r="EB687" t="s">
        <v>3</v>
      </c>
      <c r="EC687" t="s">
        <v>3</v>
      </c>
      <c r="EE687">
        <v>58807973</v>
      </c>
      <c r="EF687">
        <v>200</v>
      </c>
      <c r="EG687" t="s">
        <v>409</v>
      </c>
      <c r="EH687">
        <v>0</v>
      </c>
      <c r="EI687" t="s">
        <v>3</v>
      </c>
      <c r="EJ687">
        <v>1</v>
      </c>
      <c r="EK687">
        <v>1617</v>
      </c>
      <c r="EL687" t="s">
        <v>410</v>
      </c>
      <c r="EM687" t="s">
        <v>411</v>
      </c>
      <c r="EO687" t="s">
        <v>412</v>
      </c>
      <c r="EQ687">
        <v>0</v>
      </c>
      <c r="ER687">
        <v>6.96</v>
      </c>
      <c r="ES687">
        <v>6.96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FQ687">
        <v>0</v>
      </c>
      <c r="FR687">
        <v>0</v>
      </c>
      <c r="FS687">
        <v>0</v>
      </c>
      <c r="FX687">
        <v>0</v>
      </c>
      <c r="FY687">
        <v>0</v>
      </c>
      <c r="GA687" t="s">
        <v>3</v>
      </c>
      <c r="GD687">
        <v>1</v>
      </c>
      <c r="GF687">
        <v>-737715662</v>
      </c>
      <c r="GG687">
        <v>2</v>
      </c>
      <c r="GH687">
        <v>1</v>
      </c>
      <c r="GI687">
        <v>2</v>
      </c>
      <c r="GJ687">
        <v>0</v>
      </c>
      <c r="GK687">
        <v>0</v>
      </c>
      <c r="GL687">
        <f t="shared" si="523"/>
        <v>0</v>
      </c>
      <c r="GM687">
        <f t="shared" si="524"/>
        <v>130.29</v>
      </c>
      <c r="GN687">
        <f t="shared" si="525"/>
        <v>130.29</v>
      </c>
      <c r="GO687">
        <f t="shared" si="526"/>
        <v>0</v>
      </c>
      <c r="GP687">
        <f t="shared" si="527"/>
        <v>0</v>
      </c>
      <c r="GR687">
        <v>0</v>
      </c>
      <c r="GS687">
        <v>3</v>
      </c>
      <c r="GT687">
        <v>0</v>
      </c>
      <c r="GU687" t="s">
        <v>3</v>
      </c>
      <c r="GV687">
        <f t="shared" si="528"/>
        <v>0</v>
      </c>
      <c r="GW687">
        <v>1</v>
      </c>
      <c r="GX687">
        <f t="shared" si="529"/>
        <v>0</v>
      </c>
      <c r="HA687">
        <v>0</v>
      </c>
      <c r="HB687">
        <v>0</v>
      </c>
      <c r="HC687">
        <f t="shared" si="530"/>
        <v>0</v>
      </c>
      <c r="HE687" t="s">
        <v>3</v>
      </c>
      <c r="HF687" t="s">
        <v>3</v>
      </c>
      <c r="HM687" t="s">
        <v>3</v>
      </c>
      <c r="HN687" t="s">
        <v>3</v>
      </c>
      <c r="HO687" t="s">
        <v>3</v>
      </c>
      <c r="HP687" t="s">
        <v>3</v>
      </c>
      <c r="HQ687" t="s">
        <v>3</v>
      </c>
      <c r="HS687">
        <v>0</v>
      </c>
      <c r="IK687">
        <v>0</v>
      </c>
    </row>
    <row r="688" spans="1:255" x14ac:dyDescent="0.2">
      <c r="A688" s="2">
        <v>17</v>
      </c>
      <c r="B688" s="2">
        <v>1</v>
      </c>
      <c r="C688" s="2">
        <f>ROW(SmtRes!A603)</f>
        <v>603</v>
      </c>
      <c r="D688" s="2">
        <f>ROW(EtalonRes!A623)</f>
        <v>623</v>
      </c>
      <c r="E688" s="2" t="s">
        <v>415</v>
      </c>
      <c r="F688" s="2" t="s">
        <v>416</v>
      </c>
      <c r="G688" s="2" t="s">
        <v>417</v>
      </c>
      <c r="H688" s="2" t="s">
        <v>299</v>
      </c>
      <c r="I688" s="2">
        <f>ROUND(ROUND(2*2+3*9+6*2,4),9)</f>
        <v>43</v>
      </c>
      <c r="J688" s="2">
        <v>0</v>
      </c>
      <c r="K688" s="2">
        <f>ROUND(ROUND(2*2+3*9+6*2,4),9)</f>
        <v>43</v>
      </c>
      <c r="L688" s="2"/>
      <c r="M688" s="2"/>
      <c r="N688" s="2"/>
      <c r="O688" s="2">
        <f t="shared" si="499"/>
        <v>2063.58</v>
      </c>
      <c r="P688" s="2">
        <f t="shared" si="500"/>
        <v>1414.27</v>
      </c>
      <c r="Q688" s="2">
        <f>(ROUND((ROUND(((((ET688*1.25)*1.1))*AV688*I688),2)*BB688),2)+ROUND((ROUND(((AE688-(((EU688*1.25)*1.1)))*AV688*I688),2)*BS688),2))</f>
        <v>56.15</v>
      </c>
      <c r="R688" s="2">
        <f t="shared" si="501"/>
        <v>6.31</v>
      </c>
      <c r="S688" s="2">
        <f t="shared" si="502"/>
        <v>593.16</v>
      </c>
      <c r="T688" s="2">
        <f t="shared" si="503"/>
        <v>0</v>
      </c>
      <c r="U688" s="2">
        <f t="shared" si="504"/>
        <v>47.011966650000005</v>
      </c>
      <c r="V688" s="2">
        <f t="shared" si="505"/>
        <v>0</v>
      </c>
      <c r="W688" s="2">
        <f t="shared" si="506"/>
        <v>0</v>
      </c>
      <c r="X688" s="2">
        <f t="shared" si="507"/>
        <v>653.41999999999996</v>
      </c>
      <c r="Y688" s="2">
        <f t="shared" si="508"/>
        <v>365.68</v>
      </c>
      <c r="Z688" s="2"/>
      <c r="AA688" s="2">
        <v>59209203</v>
      </c>
      <c r="AB688" s="2">
        <f t="shared" si="509"/>
        <v>47.042050000000003</v>
      </c>
      <c r="AC688" s="2">
        <f t="shared" si="510"/>
        <v>32.89</v>
      </c>
      <c r="AD688" s="2">
        <f>ROUND((((((ET688*1.25)*1.1))-(((EU688*1.25)*1.1)))+AE688),6)</f>
        <v>1.2237499999999999</v>
      </c>
      <c r="AE688" s="2">
        <f>ROUND((((EU688*1.25)*1.1)),6)</f>
        <v>0.13750000000000001</v>
      </c>
      <c r="AF688" s="2">
        <f>ROUND((((EV688*1.15)*1.1)),6)</f>
        <v>12.9283</v>
      </c>
      <c r="AG688" s="2">
        <f t="shared" si="511"/>
        <v>0</v>
      </c>
      <c r="AH688" s="2">
        <f>(((EW688*1.15)*1.1))</f>
        <v>1.0246500000000001</v>
      </c>
      <c r="AI688" s="2">
        <f>(((EX688*1.25)*1.1))</f>
        <v>0</v>
      </c>
      <c r="AJ688" s="2">
        <f t="shared" si="512"/>
        <v>0</v>
      </c>
      <c r="AK688" s="2">
        <v>44</v>
      </c>
      <c r="AL688" s="2">
        <v>32.89</v>
      </c>
      <c r="AM688" s="2">
        <v>0.89</v>
      </c>
      <c r="AN688" s="2">
        <v>0.1</v>
      </c>
      <c r="AO688" s="2">
        <v>10.220000000000001</v>
      </c>
      <c r="AP688" s="2">
        <v>0</v>
      </c>
      <c r="AQ688" s="2">
        <v>0.81</v>
      </c>
      <c r="AR688" s="2">
        <v>0</v>
      </c>
      <c r="AS688" s="2">
        <v>0</v>
      </c>
      <c r="AT688" s="2">
        <v>109</v>
      </c>
      <c r="AU688" s="2">
        <v>61</v>
      </c>
      <c r="AV688" s="2">
        <v>1.0669999999999999</v>
      </c>
      <c r="AW688" s="2">
        <v>1</v>
      </c>
      <c r="AX688" s="2"/>
      <c r="AY688" s="2"/>
      <c r="AZ688" s="2">
        <v>1</v>
      </c>
      <c r="BA688" s="2">
        <v>1</v>
      </c>
      <c r="BB688" s="2">
        <v>1</v>
      </c>
      <c r="BC688" s="2">
        <v>1</v>
      </c>
      <c r="BD688" s="2" t="s">
        <v>3</v>
      </c>
      <c r="BE688" s="2" t="s">
        <v>3</v>
      </c>
      <c r="BF688" s="2" t="s">
        <v>3</v>
      </c>
      <c r="BG688" s="2" t="s">
        <v>3</v>
      </c>
      <c r="BH688" s="2">
        <v>0</v>
      </c>
      <c r="BI688" s="2">
        <v>1</v>
      </c>
      <c r="BJ688" s="2" t="s">
        <v>418</v>
      </c>
      <c r="BK688" s="2"/>
      <c r="BL688" s="2"/>
      <c r="BM688" s="2">
        <v>22</v>
      </c>
      <c r="BN688" s="2">
        <v>58807811</v>
      </c>
      <c r="BO688" s="2" t="s">
        <v>416</v>
      </c>
      <c r="BP688" s="2">
        <v>1</v>
      </c>
      <c r="BQ688" s="2">
        <v>30</v>
      </c>
      <c r="BR688" s="2">
        <v>0</v>
      </c>
      <c r="BS688" s="2">
        <v>1</v>
      </c>
      <c r="BT688" s="2">
        <v>1</v>
      </c>
      <c r="BU688" s="2">
        <v>1</v>
      </c>
      <c r="BV688" s="2">
        <v>1</v>
      </c>
      <c r="BW688" s="2">
        <v>1</v>
      </c>
      <c r="BX688" s="2">
        <v>1</v>
      </c>
      <c r="BY688" s="2" t="s">
        <v>3</v>
      </c>
      <c r="BZ688" s="2">
        <v>109</v>
      </c>
      <c r="CA688" s="2">
        <v>61</v>
      </c>
      <c r="CB688" s="2" t="s">
        <v>3</v>
      </c>
      <c r="CC688" s="2"/>
      <c r="CD688" s="2"/>
      <c r="CE688" s="2">
        <v>30</v>
      </c>
      <c r="CF688" s="2">
        <v>0</v>
      </c>
      <c r="CG688" s="2">
        <v>0</v>
      </c>
      <c r="CH688" s="2"/>
      <c r="CI688" s="2"/>
      <c r="CJ688" s="2"/>
      <c r="CK688" s="2"/>
      <c r="CL688" s="2"/>
      <c r="CM688" s="2">
        <v>0</v>
      </c>
      <c r="CN688" s="2" t="s">
        <v>865</v>
      </c>
      <c r="CO688" s="2">
        <v>0</v>
      </c>
      <c r="CP688" s="2">
        <f t="shared" si="513"/>
        <v>2063.58</v>
      </c>
      <c r="CQ688" s="2">
        <f t="shared" si="514"/>
        <v>32.89</v>
      </c>
      <c r="CR688" s="2">
        <f>(ROUND((ROUND(((((ET688*1.25)*1.1))*AV688*1),2)*BB688),2)+ROUND((ROUND(((AE688-(((EU688*1.25)*1.1)))*AV688*1),2)*BS688),2))</f>
        <v>1.31</v>
      </c>
      <c r="CS688" s="2">
        <f t="shared" si="515"/>
        <v>0.15</v>
      </c>
      <c r="CT688" s="2">
        <f t="shared" si="516"/>
        <v>13.79</v>
      </c>
      <c r="CU688" s="2">
        <f t="shared" si="517"/>
        <v>0</v>
      </c>
      <c r="CV688" s="2">
        <f t="shared" si="518"/>
        <v>1.0933015500000001</v>
      </c>
      <c r="CW688" s="2">
        <f t="shared" si="519"/>
        <v>0</v>
      </c>
      <c r="CX688" s="2">
        <f t="shared" si="520"/>
        <v>0</v>
      </c>
      <c r="CY688" s="2">
        <f t="shared" si="521"/>
        <v>653.42229999999984</v>
      </c>
      <c r="CZ688" s="2">
        <f t="shared" si="522"/>
        <v>365.67669999999998</v>
      </c>
      <c r="DA688" s="2"/>
      <c r="DB688" s="2">
        <v>147</v>
      </c>
      <c r="DC688" s="2" t="s">
        <v>3</v>
      </c>
      <c r="DD688" s="2" t="s">
        <v>3</v>
      </c>
      <c r="DE688" s="2" t="s">
        <v>27</v>
      </c>
      <c r="DF688" s="2" t="s">
        <v>27</v>
      </c>
      <c r="DG688" s="2" t="s">
        <v>28</v>
      </c>
      <c r="DH688" s="2" t="s">
        <v>3</v>
      </c>
      <c r="DI688" s="2" t="s">
        <v>28</v>
      </c>
      <c r="DJ688" s="2" t="s">
        <v>27</v>
      </c>
      <c r="DK688" s="2" t="s">
        <v>3</v>
      </c>
      <c r="DL688" s="2" t="s">
        <v>3</v>
      </c>
      <c r="DM688" s="2" t="s">
        <v>3</v>
      </c>
      <c r="DN688" s="2">
        <v>0</v>
      </c>
      <c r="DO688" s="2">
        <v>0</v>
      </c>
      <c r="DP688" s="2">
        <v>1</v>
      </c>
      <c r="DQ688" s="2">
        <v>1</v>
      </c>
      <c r="DR688" s="2"/>
      <c r="DS688" s="2"/>
      <c r="DT688" s="2"/>
      <c r="DU688" s="2">
        <v>1013</v>
      </c>
      <c r="DV688" s="2" t="s">
        <v>299</v>
      </c>
      <c r="DW688" s="2" t="s">
        <v>299</v>
      </c>
      <c r="DX688" s="2">
        <v>1</v>
      </c>
      <c r="DY688" s="2"/>
      <c r="DZ688" s="2" t="s">
        <v>3</v>
      </c>
      <c r="EA688" s="2" t="s">
        <v>3</v>
      </c>
      <c r="EB688" s="2" t="s">
        <v>3</v>
      </c>
      <c r="EC688" s="2" t="s">
        <v>3</v>
      </c>
      <c r="ED688" s="2"/>
      <c r="EE688" s="2">
        <v>58807898</v>
      </c>
      <c r="EF688" s="2">
        <v>30</v>
      </c>
      <c r="EG688" s="2" t="s">
        <v>29</v>
      </c>
      <c r="EH688" s="2">
        <v>0</v>
      </c>
      <c r="EI688" s="2" t="s">
        <v>3</v>
      </c>
      <c r="EJ688" s="2">
        <v>1</v>
      </c>
      <c r="EK688" s="2">
        <v>22</v>
      </c>
      <c r="EL688" s="2" t="s">
        <v>185</v>
      </c>
      <c r="EM688" s="2" t="s">
        <v>186</v>
      </c>
      <c r="EN688" s="2"/>
      <c r="EO688" s="2" t="s">
        <v>32</v>
      </c>
      <c r="EP688" s="2"/>
      <c r="EQ688" s="2">
        <v>0</v>
      </c>
      <c r="ER688" s="2">
        <v>44</v>
      </c>
      <c r="ES688" s="2">
        <v>32.89</v>
      </c>
      <c r="ET688" s="2">
        <v>0.89</v>
      </c>
      <c r="EU688" s="2">
        <v>0.1</v>
      </c>
      <c r="EV688" s="2">
        <v>10.220000000000001</v>
      </c>
      <c r="EW688" s="2">
        <v>0.81</v>
      </c>
      <c r="EX688" s="2">
        <v>0</v>
      </c>
      <c r="EY688" s="2">
        <v>0</v>
      </c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>
        <v>0</v>
      </c>
      <c r="FR688" s="2">
        <v>0</v>
      </c>
      <c r="FS688" s="2">
        <v>0</v>
      </c>
      <c r="FT688" s="2"/>
      <c r="FU688" s="2"/>
      <c r="FV688" s="2"/>
      <c r="FW688" s="2"/>
      <c r="FX688" s="2">
        <v>109</v>
      </c>
      <c r="FY688" s="2">
        <v>61</v>
      </c>
      <c r="FZ688" s="2"/>
      <c r="GA688" s="2" t="s">
        <v>3</v>
      </c>
      <c r="GB688" s="2"/>
      <c r="GC688" s="2"/>
      <c r="GD688" s="2">
        <v>1</v>
      </c>
      <c r="GE688" s="2"/>
      <c r="GF688" s="2">
        <v>1985921008</v>
      </c>
      <c r="GG688" s="2">
        <v>2</v>
      </c>
      <c r="GH688" s="2">
        <v>1</v>
      </c>
      <c r="GI688" s="2">
        <v>2</v>
      </c>
      <c r="GJ688" s="2">
        <v>0</v>
      </c>
      <c r="GK688" s="2">
        <v>0</v>
      </c>
      <c r="GL688" s="2">
        <f t="shared" si="523"/>
        <v>0</v>
      </c>
      <c r="GM688" s="2">
        <f t="shared" si="524"/>
        <v>3082.68</v>
      </c>
      <c r="GN688" s="2">
        <f t="shared" si="525"/>
        <v>3082.68</v>
      </c>
      <c r="GO688" s="2">
        <f t="shared" si="526"/>
        <v>0</v>
      </c>
      <c r="GP688" s="2">
        <f t="shared" si="527"/>
        <v>0</v>
      </c>
      <c r="GQ688" s="2"/>
      <c r="GR688" s="2">
        <v>0</v>
      </c>
      <c r="GS688" s="2">
        <v>3</v>
      </c>
      <c r="GT688" s="2">
        <v>0</v>
      </c>
      <c r="GU688" s="2" t="s">
        <v>3</v>
      </c>
      <c r="GV688" s="2">
        <f t="shared" si="528"/>
        <v>0</v>
      </c>
      <c r="GW688" s="2">
        <v>1</v>
      </c>
      <c r="GX688" s="2">
        <f t="shared" si="529"/>
        <v>0</v>
      </c>
      <c r="GY688" s="2"/>
      <c r="GZ688" s="2"/>
      <c r="HA688" s="2">
        <v>0</v>
      </c>
      <c r="HB688" s="2">
        <v>0</v>
      </c>
      <c r="HC688" s="2">
        <f t="shared" si="530"/>
        <v>0</v>
      </c>
      <c r="HD688" s="2"/>
      <c r="HE688" s="2" t="s">
        <v>3</v>
      </c>
      <c r="HF688" s="2" t="s">
        <v>3</v>
      </c>
      <c r="HG688" s="2"/>
      <c r="HH688" s="2"/>
      <c r="HI688" s="2"/>
      <c r="HJ688" s="2"/>
      <c r="HK688" s="2"/>
      <c r="HL688" s="2"/>
      <c r="HM688" s="2" t="s">
        <v>3</v>
      </c>
      <c r="HN688" s="2" t="s">
        <v>3</v>
      </c>
      <c r="HO688" s="2" t="s">
        <v>3</v>
      </c>
      <c r="HP688" s="2" t="s">
        <v>3</v>
      </c>
      <c r="HQ688" s="2" t="s">
        <v>3</v>
      </c>
      <c r="HR688" s="2"/>
      <c r="HS688" s="2">
        <v>0</v>
      </c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>
        <v>0</v>
      </c>
      <c r="IL688" s="2"/>
      <c r="IM688" s="2"/>
      <c r="IN688" s="2"/>
      <c r="IO688" s="2"/>
      <c r="IP688" s="2"/>
      <c r="IQ688" s="2"/>
      <c r="IR688" s="2"/>
      <c r="IS688" s="2"/>
      <c r="IT688" s="2"/>
      <c r="IU688" s="2"/>
    </row>
    <row r="689" spans="1:255" x14ac:dyDescent="0.2">
      <c r="A689">
        <v>17</v>
      </c>
      <c r="B689">
        <v>1</v>
      </c>
      <c r="C689">
        <f>ROW(SmtRes!A610)</f>
        <v>610</v>
      </c>
      <c r="D689">
        <f>ROW(EtalonRes!A638)</f>
        <v>638</v>
      </c>
      <c r="E689" t="s">
        <v>415</v>
      </c>
      <c r="F689" t="s">
        <v>416</v>
      </c>
      <c r="G689" t="s">
        <v>417</v>
      </c>
      <c r="H689" t="s">
        <v>299</v>
      </c>
      <c r="I689">
        <f>ROUND(ROUND(2*2+3*9+6*2,4),9)</f>
        <v>43</v>
      </c>
      <c r="J689">
        <v>0</v>
      </c>
      <c r="K689">
        <f>ROUND(ROUND(2*2+3*9+6*2,4),9)</f>
        <v>43</v>
      </c>
      <c r="O689">
        <f t="shared" si="499"/>
        <v>46219.85</v>
      </c>
      <c r="P689">
        <f t="shared" si="500"/>
        <v>12785</v>
      </c>
      <c r="Q689">
        <f>(ROUND((ROUND(((((ET689*1.25)*1.1))*AV689*I689),2)*BB689),2)+ROUND((ROUND(((AE689-(((EU689*1.25)*1.1)))*AV689*I689),2)*BS689),2))</f>
        <v>816.98</v>
      </c>
      <c r="R689">
        <f t="shared" si="501"/>
        <v>346.99</v>
      </c>
      <c r="S689">
        <f t="shared" si="502"/>
        <v>32617.87</v>
      </c>
      <c r="T689">
        <f t="shared" si="503"/>
        <v>0</v>
      </c>
      <c r="U689">
        <f t="shared" si="504"/>
        <v>47.011966650000005</v>
      </c>
      <c r="V689">
        <f t="shared" si="505"/>
        <v>0</v>
      </c>
      <c r="W689">
        <f t="shared" si="506"/>
        <v>0</v>
      </c>
      <c r="X689">
        <f t="shared" si="507"/>
        <v>35931.699999999997</v>
      </c>
      <c r="Y689">
        <f t="shared" si="508"/>
        <v>20108.560000000001</v>
      </c>
      <c r="AA689">
        <v>59209200</v>
      </c>
      <c r="AB689">
        <f t="shared" si="509"/>
        <v>47.042050000000003</v>
      </c>
      <c r="AC689">
        <f t="shared" si="510"/>
        <v>32.89</v>
      </c>
      <c r="AD689">
        <f>ROUND((((((ET689*1.25)*1.1))-(((EU689*1.25)*1.1)))+AE689),6)</f>
        <v>1.2237499999999999</v>
      </c>
      <c r="AE689">
        <f>ROUND((((EU689*1.25)*1.1)),6)</f>
        <v>0.13750000000000001</v>
      </c>
      <c r="AF689">
        <f>ROUND((((EV689*1.15)*1.1)),6)</f>
        <v>12.9283</v>
      </c>
      <c r="AG689">
        <f t="shared" si="511"/>
        <v>0</v>
      </c>
      <c r="AH689">
        <f>(((EW689*1.15)*1.1))</f>
        <v>1.0246500000000001</v>
      </c>
      <c r="AI689">
        <f>(((EX689*1.25)*1.1))</f>
        <v>0</v>
      </c>
      <c r="AJ689">
        <f t="shared" si="512"/>
        <v>0</v>
      </c>
      <c r="AK689">
        <v>44</v>
      </c>
      <c r="AL689">
        <v>32.89</v>
      </c>
      <c r="AM689">
        <v>0.89</v>
      </c>
      <c r="AN689">
        <v>0.1</v>
      </c>
      <c r="AO689">
        <v>10.220000000000001</v>
      </c>
      <c r="AP689">
        <v>0</v>
      </c>
      <c r="AQ689">
        <v>0.81</v>
      </c>
      <c r="AR689">
        <v>0</v>
      </c>
      <c r="AS689">
        <v>0</v>
      </c>
      <c r="AT689">
        <v>109</v>
      </c>
      <c r="AU689">
        <v>61</v>
      </c>
      <c r="AV689">
        <v>1.0669999999999999</v>
      </c>
      <c r="AW689">
        <v>1</v>
      </c>
      <c r="AZ689">
        <v>1</v>
      </c>
      <c r="BA689">
        <v>54.99</v>
      </c>
      <c r="BB689">
        <v>14.55</v>
      </c>
      <c r="BC689">
        <v>9.0399999999999991</v>
      </c>
      <c r="BD689" t="s">
        <v>3</v>
      </c>
      <c r="BE689" t="s">
        <v>3</v>
      </c>
      <c r="BF689" t="s">
        <v>3</v>
      </c>
      <c r="BG689" t="s">
        <v>3</v>
      </c>
      <c r="BH689">
        <v>0</v>
      </c>
      <c r="BI689">
        <v>1</v>
      </c>
      <c r="BJ689" t="s">
        <v>418</v>
      </c>
      <c r="BM689">
        <v>22</v>
      </c>
      <c r="BN689">
        <v>58807811</v>
      </c>
      <c r="BO689" t="s">
        <v>416</v>
      </c>
      <c r="BP689">
        <v>1</v>
      </c>
      <c r="BQ689">
        <v>30</v>
      </c>
      <c r="BR689">
        <v>0</v>
      </c>
      <c r="BS689">
        <v>54.99</v>
      </c>
      <c r="BT689">
        <v>1</v>
      </c>
      <c r="BU689">
        <v>1</v>
      </c>
      <c r="BV689">
        <v>1</v>
      </c>
      <c r="BW689">
        <v>1</v>
      </c>
      <c r="BX689">
        <v>1</v>
      </c>
      <c r="BY689" t="s">
        <v>3</v>
      </c>
      <c r="BZ689">
        <v>109</v>
      </c>
      <c r="CA689">
        <v>61</v>
      </c>
      <c r="CB689" t="s">
        <v>3</v>
      </c>
      <c r="CE689">
        <v>30</v>
      </c>
      <c r="CF689">
        <v>0</v>
      </c>
      <c r="CG689">
        <v>0</v>
      </c>
      <c r="CM689">
        <v>0</v>
      </c>
      <c r="CN689" t="s">
        <v>865</v>
      </c>
      <c r="CO689">
        <v>0</v>
      </c>
      <c r="CP689">
        <f t="shared" si="513"/>
        <v>46219.85</v>
      </c>
      <c r="CQ689">
        <f t="shared" si="514"/>
        <v>297.33</v>
      </c>
      <c r="CR689">
        <f>(ROUND((ROUND(((((ET689*1.25)*1.1))*AV689*1),2)*BB689),2)+ROUND((ROUND(((AE689-(((EU689*1.25)*1.1)))*AV689*1),2)*BS689),2))</f>
        <v>19.059999999999999</v>
      </c>
      <c r="CS689">
        <f t="shared" si="515"/>
        <v>8.25</v>
      </c>
      <c r="CT689">
        <f t="shared" si="516"/>
        <v>758.31</v>
      </c>
      <c r="CU689">
        <f t="shared" si="517"/>
        <v>0</v>
      </c>
      <c r="CV689">
        <f t="shared" si="518"/>
        <v>1.0933015500000001</v>
      </c>
      <c r="CW689">
        <f t="shared" si="519"/>
        <v>0</v>
      </c>
      <c r="CX689">
        <f t="shared" si="520"/>
        <v>0</v>
      </c>
      <c r="CY689">
        <f t="shared" si="521"/>
        <v>35931.697400000005</v>
      </c>
      <c r="CZ689">
        <f t="shared" si="522"/>
        <v>20108.564599999998</v>
      </c>
      <c r="DB689">
        <v>149</v>
      </c>
      <c r="DC689" t="s">
        <v>3</v>
      </c>
      <c r="DD689" t="s">
        <v>3</v>
      </c>
      <c r="DE689" t="s">
        <v>27</v>
      </c>
      <c r="DF689" t="s">
        <v>27</v>
      </c>
      <c r="DG689" t="s">
        <v>28</v>
      </c>
      <c r="DH689" t="s">
        <v>3</v>
      </c>
      <c r="DI689" t="s">
        <v>28</v>
      </c>
      <c r="DJ689" t="s">
        <v>27</v>
      </c>
      <c r="DK689" t="s">
        <v>3</v>
      </c>
      <c r="DL689" t="s">
        <v>3</v>
      </c>
      <c r="DM689" t="s">
        <v>3</v>
      </c>
      <c r="DN689">
        <v>0</v>
      </c>
      <c r="DO689">
        <v>0</v>
      </c>
      <c r="DP689">
        <v>1</v>
      </c>
      <c r="DQ689">
        <v>1</v>
      </c>
      <c r="DU689">
        <v>1013</v>
      </c>
      <c r="DV689" t="s">
        <v>299</v>
      </c>
      <c r="DW689" t="s">
        <v>299</v>
      </c>
      <c r="DX689">
        <v>1</v>
      </c>
      <c r="DZ689" t="s">
        <v>3</v>
      </c>
      <c r="EA689" t="s">
        <v>3</v>
      </c>
      <c r="EB689" t="s">
        <v>3</v>
      </c>
      <c r="EC689" t="s">
        <v>3</v>
      </c>
      <c r="EE689">
        <v>58807898</v>
      </c>
      <c r="EF689">
        <v>30</v>
      </c>
      <c r="EG689" t="s">
        <v>29</v>
      </c>
      <c r="EH689">
        <v>0</v>
      </c>
      <c r="EI689" t="s">
        <v>3</v>
      </c>
      <c r="EJ689">
        <v>1</v>
      </c>
      <c r="EK689">
        <v>22</v>
      </c>
      <c r="EL689" t="s">
        <v>185</v>
      </c>
      <c r="EM689" t="s">
        <v>186</v>
      </c>
      <c r="EO689" t="s">
        <v>32</v>
      </c>
      <c r="EQ689">
        <v>0</v>
      </c>
      <c r="ER689">
        <v>44</v>
      </c>
      <c r="ES689">
        <v>32.89</v>
      </c>
      <c r="ET689">
        <v>0.89</v>
      </c>
      <c r="EU689">
        <v>0.1</v>
      </c>
      <c r="EV689">
        <v>10.220000000000001</v>
      </c>
      <c r="EW689">
        <v>0.81</v>
      </c>
      <c r="EX689">
        <v>0</v>
      </c>
      <c r="EY689">
        <v>0</v>
      </c>
      <c r="FQ689">
        <v>0</v>
      </c>
      <c r="FR689">
        <v>0</v>
      </c>
      <c r="FS689">
        <v>0</v>
      </c>
      <c r="FX689">
        <v>109</v>
      </c>
      <c r="FY689">
        <v>61</v>
      </c>
      <c r="GA689" t="s">
        <v>3</v>
      </c>
      <c r="GD689">
        <v>1</v>
      </c>
      <c r="GF689">
        <v>1985921008</v>
      </c>
      <c r="GG689">
        <v>2</v>
      </c>
      <c r="GH689">
        <v>1</v>
      </c>
      <c r="GI689">
        <v>2</v>
      </c>
      <c r="GJ689">
        <v>0</v>
      </c>
      <c r="GK689">
        <v>0</v>
      </c>
      <c r="GL689">
        <f t="shared" si="523"/>
        <v>0</v>
      </c>
      <c r="GM689">
        <f t="shared" si="524"/>
        <v>102260.11</v>
      </c>
      <c r="GN689">
        <f t="shared" si="525"/>
        <v>102260.11</v>
      </c>
      <c r="GO689">
        <f t="shared" si="526"/>
        <v>0</v>
      </c>
      <c r="GP689">
        <f t="shared" si="527"/>
        <v>0</v>
      </c>
      <c r="GR689">
        <v>0</v>
      </c>
      <c r="GS689">
        <v>3</v>
      </c>
      <c r="GT689">
        <v>0</v>
      </c>
      <c r="GU689" t="s">
        <v>3</v>
      </c>
      <c r="GV689">
        <f t="shared" si="528"/>
        <v>0</v>
      </c>
      <c r="GW689">
        <v>1</v>
      </c>
      <c r="GX689">
        <f t="shared" si="529"/>
        <v>0</v>
      </c>
      <c r="HA689">
        <v>0</v>
      </c>
      <c r="HB689">
        <v>0</v>
      </c>
      <c r="HC689">
        <f t="shared" si="530"/>
        <v>0</v>
      </c>
      <c r="HE689" t="s">
        <v>3</v>
      </c>
      <c r="HF689" t="s">
        <v>3</v>
      </c>
      <c r="HM689" t="s">
        <v>3</v>
      </c>
      <c r="HN689" t="s">
        <v>3</v>
      </c>
      <c r="HO689" t="s">
        <v>3</v>
      </c>
      <c r="HP689" t="s">
        <v>3</v>
      </c>
      <c r="HQ689" t="s">
        <v>3</v>
      </c>
      <c r="HS689">
        <v>0</v>
      </c>
      <c r="IK689">
        <v>0</v>
      </c>
    </row>
    <row r="690" spans="1:255" x14ac:dyDescent="0.2">
      <c r="A690" s="2">
        <v>19</v>
      </c>
      <c r="B690" s="2">
        <v>1</v>
      </c>
      <c r="C690" s="2"/>
      <c r="D690" s="2"/>
      <c r="E690" s="2"/>
      <c r="F690" s="2" t="s">
        <v>3</v>
      </c>
      <c r="G690" s="2" t="s">
        <v>419</v>
      </c>
      <c r="H690" s="2" t="s">
        <v>3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>
        <v>1</v>
      </c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>
        <v>0</v>
      </c>
      <c r="IL690" s="2"/>
      <c r="IM690" s="2"/>
      <c r="IN690" s="2"/>
      <c r="IO690" s="2"/>
      <c r="IP690" s="2"/>
      <c r="IQ690" s="2"/>
      <c r="IR690" s="2"/>
      <c r="IS690" s="2"/>
      <c r="IT690" s="2"/>
      <c r="IU690" s="2"/>
    </row>
    <row r="691" spans="1:255" x14ac:dyDescent="0.2">
      <c r="A691" s="2">
        <v>18</v>
      </c>
      <c r="B691" s="2">
        <v>1</v>
      </c>
      <c r="C691" s="2">
        <v>603</v>
      </c>
      <c r="D691" s="2"/>
      <c r="E691" s="2" t="s">
        <v>420</v>
      </c>
      <c r="F691" s="2" t="s">
        <v>421</v>
      </c>
      <c r="G691" s="2" t="s">
        <v>422</v>
      </c>
      <c r="H691" s="2" t="s">
        <v>49</v>
      </c>
      <c r="I691" s="2">
        <f>I688*J691</f>
        <v>2</v>
      </c>
      <c r="J691" s="2">
        <v>4.6511627906976744E-2</v>
      </c>
      <c r="K691" s="2">
        <v>4.6511629999999998E-2</v>
      </c>
      <c r="L691" s="2"/>
      <c r="M691" s="2"/>
      <c r="N691" s="2"/>
      <c r="O691" s="2">
        <f t="shared" ref="O691:O722" si="538">ROUND(CP691,2)</f>
        <v>23830.98</v>
      </c>
      <c r="P691" s="2">
        <f t="shared" ref="P691:P700" si="539">ROUND((ROUND((AC691*AW691*I691),2)*BC691),2)</f>
        <v>23830.98</v>
      </c>
      <c r="Q691" s="2">
        <f t="shared" ref="Q691:Q698" si="540">(ROUND((ROUND(((ET691)*AV691*I691),2)*BB691),2)+ROUND((ROUND(((AE691-(EU691))*AV691*I691),2)*BS691),2))</f>
        <v>0</v>
      </c>
      <c r="R691" s="2">
        <f t="shared" ref="R691:R722" si="541">ROUND((ROUND((AE691*AV691*I691),2)*BS691),2)</f>
        <v>0</v>
      </c>
      <c r="S691" s="2">
        <f t="shared" ref="S691:S722" si="542">ROUND((ROUND((AF691*AV691*I691),2)*BA691),2)</f>
        <v>0</v>
      </c>
      <c r="T691" s="2">
        <f t="shared" ref="T691:T722" si="543">ROUND(CU691*I691,2)</f>
        <v>0</v>
      </c>
      <c r="U691" s="2">
        <f t="shared" ref="U691:U722" si="544">CV691*I691</f>
        <v>0</v>
      </c>
      <c r="V691" s="2">
        <f t="shared" ref="V691:V722" si="545">CW691*I691</f>
        <v>0</v>
      </c>
      <c r="W691" s="2">
        <f t="shared" ref="W691:W722" si="546">ROUND(CX691*I691,2)</f>
        <v>0</v>
      </c>
      <c r="X691" s="2">
        <f t="shared" ref="X691:X722" si="547">ROUND(CY691,2)</f>
        <v>0</v>
      </c>
      <c r="Y691" s="2">
        <f t="shared" ref="Y691:Y722" si="548">ROUND(CZ691,2)</f>
        <v>0</v>
      </c>
      <c r="Z691" s="2"/>
      <c r="AA691" s="2">
        <v>59209203</v>
      </c>
      <c r="AB691" s="2">
        <f t="shared" ref="AB691:AB722" si="549">ROUND((AC691+AD691+AF691),6)</f>
        <v>11915.49</v>
      </c>
      <c r="AC691" s="2">
        <f t="shared" ref="AC691:AC704" si="550">ROUND((ES691),6)</f>
        <v>11915.49</v>
      </c>
      <c r="AD691" s="2">
        <f t="shared" ref="AD691:AD698" si="551">ROUND((((ET691)-(EU691))+AE691),6)</f>
        <v>0</v>
      </c>
      <c r="AE691" s="2">
        <f t="shared" ref="AE691:AF698" si="552">ROUND((EU691),6)</f>
        <v>0</v>
      </c>
      <c r="AF691" s="2">
        <f t="shared" si="552"/>
        <v>0</v>
      </c>
      <c r="AG691" s="2">
        <f t="shared" ref="AG691:AG722" si="553">ROUND((AP691),6)</f>
        <v>0</v>
      </c>
      <c r="AH691" s="2">
        <f t="shared" ref="AH691:AI698" si="554">(EW691)</f>
        <v>0</v>
      </c>
      <c r="AI691" s="2">
        <f t="shared" si="554"/>
        <v>0</v>
      </c>
      <c r="AJ691" s="2">
        <f t="shared" ref="AJ691:AJ722" si="555">(AS691)</f>
        <v>0</v>
      </c>
      <c r="AK691" s="2">
        <v>11915.49</v>
      </c>
      <c r="AL691" s="2">
        <v>11915.49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109</v>
      </c>
      <c r="AU691" s="2">
        <v>61</v>
      </c>
      <c r="AV691" s="2">
        <v>1</v>
      </c>
      <c r="AW691" s="2">
        <v>1</v>
      </c>
      <c r="AX691" s="2"/>
      <c r="AY691" s="2"/>
      <c r="AZ691" s="2">
        <v>1</v>
      </c>
      <c r="BA691" s="2">
        <v>1</v>
      </c>
      <c r="BB691" s="2">
        <v>1</v>
      </c>
      <c r="BC691" s="2">
        <v>1</v>
      </c>
      <c r="BD691" s="2" t="s">
        <v>3</v>
      </c>
      <c r="BE691" s="2" t="s">
        <v>3</v>
      </c>
      <c r="BF691" s="2" t="s">
        <v>3</v>
      </c>
      <c r="BG691" s="2" t="s">
        <v>3</v>
      </c>
      <c r="BH691" s="2">
        <v>3</v>
      </c>
      <c r="BI691" s="2">
        <v>1</v>
      </c>
      <c r="BJ691" s="2" t="s">
        <v>3</v>
      </c>
      <c r="BK691" s="2"/>
      <c r="BL691" s="2"/>
      <c r="BM691" s="2">
        <v>22</v>
      </c>
      <c r="BN691" s="2">
        <v>0</v>
      </c>
      <c r="BO691" s="2" t="s">
        <v>3</v>
      </c>
      <c r="BP691" s="2">
        <v>0</v>
      </c>
      <c r="BQ691" s="2">
        <v>30</v>
      </c>
      <c r="BR691" s="2">
        <v>0</v>
      </c>
      <c r="BS691" s="2">
        <v>1</v>
      </c>
      <c r="BT691" s="2">
        <v>1</v>
      </c>
      <c r="BU691" s="2">
        <v>1</v>
      </c>
      <c r="BV691" s="2">
        <v>1</v>
      </c>
      <c r="BW691" s="2">
        <v>1</v>
      </c>
      <c r="BX691" s="2">
        <v>1</v>
      </c>
      <c r="BY691" s="2" t="s">
        <v>3</v>
      </c>
      <c r="BZ691" s="2">
        <v>109</v>
      </c>
      <c r="CA691" s="2">
        <v>61</v>
      </c>
      <c r="CB691" s="2" t="s">
        <v>3</v>
      </c>
      <c r="CC691" s="2"/>
      <c r="CD691" s="2"/>
      <c r="CE691" s="2">
        <v>30</v>
      </c>
      <c r="CF691" s="2">
        <v>0</v>
      </c>
      <c r="CG691" s="2">
        <v>0</v>
      </c>
      <c r="CH691" s="2"/>
      <c r="CI691" s="2"/>
      <c r="CJ691" s="2"/>
      <c r="CK691" s="2"/>
      <c r="CL691" s="2"/>
      <c r="CM691" s="2">
        <v>0</v>
      </c>
      <c r="CN691" s="2" t="s">
        <v>3</v>
      </c>
      <c r="CO691" s="2">
        <v>0</v>
      </c>
      <c r="CP691" s="2">
        <f t="shared" ref="CP691:CP722" si="556">(P691+Q691+S691)</f>
        <v>23830.98</v>
      </c>
      <c r="CQ691" s="2">
        <f t="shared" ref="CQ691:CQ700" si="557">ROUND((ROUND((AC691*AW691*1),2)*BC691),2)</f>
        <v>11915.49</v>
      </c>
      <c r="CR691" s="2">
        <f t="shared" ref="CR691:CR698" si="558">(ROUND((ROUND(((ET691)*AV691*1),2)*BB691),2)+ROUND((ROUND(((AE691-(EU691))*AV691*1),2)*BS691),2))</f>
        <v>0</v>
      </c>
      <c r="CS691" s="2">
        <f t="shared" ref="CS691:CS722" si="559">ROUND((ROUND((AE691*AV691*1),2)*BS691),2)</f>
        <v>0</v>
      </c>
      <c r="CT691" s="2">
        <f t="shared" ref="CT691:CT722" si="560">ROUND((ROUND((AF691*AV691*1),2)*BA691),2)</f>
        <v>0</v>
      </c>
      <c r="CU691" s="2">
        <f t="shared" ref="CU691:CU722" si="561">AG691</f>
        <v>0</v>
      </c>
      <c r="CV691" s="2">
        <f t="shared" ref="CV691:CV722" si="562">(AH691*AV691)</f>
        <v>0</v>
      </c>
      <c r="CW691" s="2">
        <f t="shared" ref="CW691:CW722" si="563">AI691</f>
        <v>0</v>
      </c>
      <c r="CX691" s="2">
        <f t="shared" ref="CX691:CX722" si="564">AJ691</f>
        <v>0</v>
      </c>
      <c r="CY691" s="2">
        <f t="shared" ref="CY691:CY722" si="565">(((S691+R691)*AT691)/100)</f>
        <v>0</v>
      </c>
      <c r="CZ691" s="2">
        <f t="shared" ref="CZ691:CZ722" si="566">(((S691+R691)*AU691)/100)</f>
        <v>0</v>
      </c>
      <c r="DA691" s="2"/>
      <c r="DB691" s="2"/>
      <c r="DC691" s="2" t="s">
        <v>3</v>
      </c>
      <c r="DD691" s="2" t="s">
        <v>3</v>
      </c>
      <c r="DE691" s="2" t="s">
        <v>3</v>
      </c>
      <c r="DF691" s="2" t="s">
        <v>3</v>
      </c>
      <c r="DG691" s="2" t="s">
        <v>3</v>
      </c>
      <c r="DH691" s="2" t="s">
        <v>3</v>
      </c>
      <c r="DI691" s="2" t="s">
        <v>3</v>
      </c>
      <c r="DJ691" s="2" t="s">
        <v>3</v>
      </c>
      <c r="DK691" s="2" t="s">
        <v>3</v>
      </c>
      <c r="DL691" s="2" t="s">
        <v>3</v>
      </c>
      <c r="DM691" s="2" t="s">
        <v>3</v>
      </c>
      <c r="DN691" s="2">
        <v>0</v>
      </c>
      <c r="DO691" s="2">
        <v>0</v>
      </c>
      <c r="DP691" s="2">
        <v>1</v>
      </c>
      <c r="DQ691" s="2">
        <v>1</v>
      </c>
      <c r="DR691" s="2"/>
      <c r="DS691" s="2"/>
      <c r="DT691" s="2"/>
      <c r="DU691" s="2">
        <v>1010</v>
      </c>
      <c r="DV691" s="2" t="s">
        <v>49</v>
      </c>
      <c r="DW691" s="2" t="s">
        <v>49</v>
      </c>
      <c r="DX691" s="2">
        <v>1</v>
      </c>
      <c r="DY691" s="2"/>
      <c r="DZ691" s="2" t="s">
        <v>3</v>
      </c>
      <c r="EA691" s="2" t="s">
        <v>3</v>
      </c>
      <c r="EB691" s="2" t="s">
        <v>3</v>
      </c>
      <c r="EC691" s="2" t="s">
        <v>3</v>
      </c>
      <c r="ED691" s="2"/>
      <c r="EE691" s="2">
        <v>58807898</v>
      </c>
      <c r="EF691" s="2">
        <v>30</v>
      </c>
      <c r="EG691" s="2" t="s">
        <v>29</v>
      </c>
      <c r="EH691" s="2">
        <v>0</v>
      </c>
      <c r="EI691" s="2" t="s">
        <v>3</v>
      </c>
      <c r="EJ691" s="2">
        <v>1</v>
      </c>
      <c r="EK691" s="2">
        <v>22</v>
      </c>
      <c r="EL691" s="2" t="s">
        <v>185</v>
      </c>
      <c r="EM691" s="2" t="s">
        <v>186</v>
      </c>
      <c r="EN691" s="2"/>
      <c r="EO691" s="2" t="s">
        <v>3</v>
      </c>
      <c r="EP691" s="2"/>
      <c r="EQ691" s="2">
        <v>0</v>
      </c>
      <c r="ER691" s="2">
        <v>0</v>
      </c>
      <c r="ES691" s="2">
        <v>11915.49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>
        <v>0</v>
      </c>
      <c r="FR691" s="2">
        <v>0</v>
      </c>
      <c r="FS691" s="2">
        <v>0</v>
      </c>
      <c r="FT691" s="2"/>
      <c r="FU691" s="2"/>
      <c r="FV691" s="2"/>
      <c r="FW691" s="2"/>
      <c r="FX691" s="2">
        <v>109</v>
      </c>
      <c r="FY691" s="2">
        <v>61</v>
      </c>
      <c r="FZ691" s="2"/>
      <c r="GA691" s="2" t="s">
        <v>423</v>
      </c>
      <c r="GB691" s="2"/>
      <c r="GC691" s="2"/>
      <c r="GD691" s="2">
        <v>1</v>
      </c>
      <c r="GE691" s="2"/>
      <c r="GF691" s="2">
        <v>-1343046730</v>
      </c>
      <c r="GG691" s="2">
        <v>2</v>
      </c>
      <c r="GH691" s="2">
        <v>4</v>
      </c>
      <c r="GI691" s="2">
        <v>0</v>
      </c>
      <c r="GJ691" s="2">
        <v>0</v>
      </c>
      <c r="GK691" s="2">
        <v>0</v>
      </c>
      <c r="GL691" s="2">
        <f t="shared" ref="GL691:GL722" si="567">ROUND(IF(AND(BH691=3,BI691=3,FS691&lt;&gt;0),P691,0),2)</f>
        <v>0</v>
      </c>
      <c r="GM691" s="2">
        <f t="shared" ref="GM691:GM722" si="568">ROUND(O691+X691+Y691,2)+GX691</f>
        <v>23830.98</v>
      </c>
      <c r="GN691" s="2">
        <f t="shared" ref="GN691:GN722" si="569">IF(OR(BI691=0,BI691=1),GM691-GX691,0)</f>
        <v>23830.98</v>
      </c>
      <c r="GO691" s="2">
        <f t="shared" ref="GO691:GO722" si="570">IF(BI691=2,GM691-GX691,0)</f>
        <v>0</v>
      </c>
      <c r="GP691" s="2">
        <f t="shared" ref="GP691:GP722" si="571">IF(BI691=4,GM691-GX691,0)</f>
        <v>0</v>
      </c>
      <c r="GQ691" s="2"/>
      <c r="GR691" s="2">
        <v>2</v>
      </c>
      <c r="GS691" s="2">
        <v>2</v>
      </c>
      <c r="GT691" s="2">
        <v>0</v>
      </c>
      <c r="GU691" s="2" t="s">
        <v>3</v>
      </c>
      <c r="GV691" s="2">
        <f t="shared" ref="GV691:GV722" si="572">ROUND((GT691),6)</f>
        <v>0</v>
      </c>
      <c r="GW691" s="2">
        <v>1</v>
      </c>
      <c r="GX691" s="2">
        <f t="shared" ref="GX691:GX722" si="573">ROUND(HC691*I691,2)</f>
        <v>0</v>
      </c>
      <c r="GY691" s="2"/>
      <c r="GZ691" s="2"/>
      <c r="HA691" s="2">
        <v>0</v>
      </c>
      <c r="HB691" s="2">
        <v>0</v>
      </c>
      <c r="HC691" s="2">
        <f t="shared" ref="HC691:HC722" si="574">GV691*GW691</f>
        <v>0</v>
      </c>
      <c r="HD691" s="2"/>
      <c r="HE691" s="2" t="s">
        <v>253</v>
      </c>
      <c r="HF691" s="2" t="s">
        <v>38</v>
      </c>
      <c r="HG691" s="2"/>
      <c r="HH691" s="2"/>
      <c r="HI691" s="2"/>
      <c r="HJ691" s="2"/>
      <c r="HK691" s="2"/>
      <c r="HL691" s="2"/>
      <c r="HM691" s="2" t="s">
        <v>3</v>
      </c>
      <c r="HN691" s="2" t="s">
        <v>3</v>
      </c>
      <c r="HO691" s="2" t="s">
        <v>3</v>
      </c>
      <c r="HP691" s="2" t="s">
        <v>3</v>
      </c>
      <c r="HQ691" s="2" t="s">
        <v>3</v>
      </c>
      <c r="HR691" s="2"/>
      <c r="HS691" s="2">
        <v>0</v>
      </c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>
        <v>0</v>
      </c>
      <c r="IL691" s="2"/>
      <c r="IM691" s="2"/>
      <c r="IN691" s="2"/>
      <c r="IO691" s="2"/>
      <c r="IP691" s="2"/>
      <c r="IQ691" s="2"/>
      <c r="IR691" s="2"/>
      <c r="IS691" s="2"/>
      <c r="IT691" s="2"/>
      <c r="IU691" s="2"/>
    </row>
    <row r="692" spans="1:255" x14ac:dyDescent="0.2">
      <c r="A692">
        <v>18</v>
      </c>
      <c r="B692">
        <v>1</v>
      </c>
      <c r="C692">
        <v>610</v>
      </c>
      <c r="E692" t="s">
        <v>420</v>
      </c>
      <c r="F692" t="s">
        <v>421</v>
      </c>
      <c r="G692" t="s">
        <v>422</v>
      </c>
      <c r="H692" t="s">
        <v>49</v>
      </c>
      <c r="I692">
        <f>I689*J692</f>
        <v>2</v>
      </c>
      <c r="J692">
        <v>4.6511627906976744E-2</v>
      </c>
      <c r="K692">
        <v>4.6511629999999998E-2</v>
      </c>
      <c r="O692">
        <f t="shared" si="538"/>
        <v>235450.08</v>
      </c>
      <c r="P692">
        <f t="shared" si="539"/>
        <v>235450.08</v>
      </c>
      <c r="Q692">
        <f t="shared" si="540"/>
        <v>0</v>
      </c>
      <c r="R692">
        <f t="shared" si="541"/>
        <v>0</v>
      </c>
      <c r="S692">
        <f t="shared" si="542"/>
        <v>0</v>
      </c>
      <c r="T692">
        <f t="shared" si="543"/>
        <v>0</v>
      </c>
      <c r="U692">
        <f t="shared" si="544"/>
        <v>0</v>
      </c>
      <c r="V692">
        <f t="shared" si="545"/>
        <v>0</v>
      </c>
      <c r="W692">
        <f t="shared" si="546"/>
        <v>0</v>
      </c>
      <c r="X692">
        <f t="shared" si="547"/>
        <v>0</v>
      </c>
      <c r="Y692">
        <f t="shared" si="548"/>
        <v>0</v>
      </c>
      <c r="AA692">
        <v>59209200</v>
      </c>
      <c r="AB692">
        <f t="shared" si="549"/>
        <v>11915.49</v>
      </c>
      <c r="AC692">
        <f t="shared" si="550"/>
        <v>11915.49</v>
      </c>
      <c r="AD692">
        <f t="shared" si="551"/>
        <v>0</v>
      </c>
      <c r="AE692">
        <f t="shared" si="552"/>
        <v>0</v>
      </c>
      <c r="AF692">
        <f t="shared" si="552"/>
        <v>0</v>
      </c>
      <c r="AG692">
        <f t="shared" si="553"/>
        <v>0</v>
      </c>
      <c r="AH692">
        <f t="shared" si="554"/>
        <v>0</v>
      </c>
      <c r="AI692">
        <f t="shared" si="554"/>
        <v>0</v>
      </c>
      <c r="AJ692">
        <f t="shared" si="555"/>
        <v>0</v>
      </c>
      <c r="AK692">
        <v>11915.49</v>
      </c>
      <c r="AL692">
        <v>11915.49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109</v>
      </c>
      <c r="AU692">
        <v>61</v>
      </c>
      <c r="AV692">
        <v>1</v>
      </c>
      <c r="AW692">
        <v>1</v>
      </c>
      <c r="AZ692">
        <v>1</v>
      </c>
      <c r="BA692">
        <v>1</v>
      </c>
      <c r="BB692">
        <v>1</v>
      </c>
      <c r="BC692">
        <v>9.8800000000000008</v>
      </c>
      <c r="BD692" t="s">
        <v>3</v>
      </c>
      <c r="BE692" t="s">
        <v>3</v>
      </c>
      <c r="BF692" t="s">
        <v>3</v>
      </c>
      <c r="BG692" t="s">
        <v>3</v>
      </c>
      <c r="BH692">
        <v>3</v>
      </c>
      <c r="BI692">
        <v>1</v>
      </c>
      <c r="BJ692" t="s">
        <v>3</v>
      </c>
      <c r="BM692">
        <v>22</v>
      </c>
      <c r="BN692">
        <v>0</v>
      </c>
      <c r="BO692" t="s">
        <v>3</v>
      </c>
      <c r="BP692">
        <v>0</v>
      </c>
      <c r="BQ692">
        <v>30</v>
      </c>
      <c r="BR692">
        <v>0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 t="s">
        <v>3</v>
      </c>
      <c r="BZ692">
        <v>109</v>
      </c>
      <c r="CA692">
        <v>61</v>
      </c>
      <c r="CB692" t="s">
        <v>3</v>
      </c>
      <c r="CE692">
        <v>30</v>
      </c>
      <c r="CF692">
        <v>0</v>
      </c>
      <c r="CG692">
        <v>0</v>
      </c>
      <c r="CM692">
        <v>0</v>
      </c>
      <c r="CN692" t="s">
        <v>3</v>
      </c>
      <c r="CO692">
        <v>0</v>
      </c>
      <c r="CP692">
        <f t="shared" si="556"/>
        <v>235450.08</v>
      </c>
      <c r="CQ692">
        <f t="shared" si="557"/>
        <v>117725.04</v>
      </c>
      <c r="CR692">
        <f t="shared" si="558"/>
        <v>0</v>
      </c>
      <c r="CS692">
        <f t="shared" si="559"/>
        <v>0</v>
      </c>
      <c r="CT692">
        <f t="shared" si="560"/>
        <v>0</v>
      </c>
      <c r="CU692">
        <f t="shared" si="561"/>
        <v>0</v>
      </c>
      <c r="CV692">
        <f t="shared" si="562"/>
        <v>0</v>
      </c>
      <c r="CW692">
        <f t="shared" si="563"/>
        <v>0</v>
      </c>
      <c r="CX692">
        <f t="shared" si="564"/>
        <v>0</v>
      </c>
      <c r="CY692">
        <f t="shared" si="565"/>
        <v>0</v>
      </c>
      <c r="CZ692">
        <f t="shared" si="566"/>
        <v>0</v>
      </c>
      <c r="DC692" t="s">
        <v>3</v>
      </c>
      <c r="DD692" t="s">
        <v>3</v>
      </c>
      <c r="DE692" t="s">
        <v>3</v>
      </c>
      <c r="DF692" t="s">
        <v>3</v>
      </c>
      <c r="DG692" t="s">
        <v>3</v>
      </c>
      <c r="DH692" t="s">
        <v>3</v>
      </c>
      <c r="DI692" t="s">
        <v>3</v>
      </c>
      <c r="DJ692" t="s">
        <v>3</v>
      </c>
      <c r="DK692" t="s">
        <v>3</v>
      </c>
      <c r="DL692" t="s">
        <v>3</v>
      </c>
      <c r="DM692" t="s">
        <v>3</v>
      </c>
      <c r="DN692">
        <v>0</v>
      </c>
      <c r="DO692">
        <v>0</v>
      </c>
      <c r="DP692">
        <v>1</v>
      </c>
      <c r="DQ692">
        <v>1</v>
      </c>
      <c r="DU692">
        <v>1010</v>
      </c>
      <c r="DV692" t="s">
        <v>49</v>
      </c>
      <c r="DW692" t="s">
        <v>49</v>
      </c>
      <c r="DX692">
        <v>1</v>
      </c>
      <c r="DZ692" t="s">
        <v>3</v>
      </c>
      <c r="EA692" t="s">
        <v>3</v>
      </c>
      <c r="EB692" t="s">
        <v>3</v>
      </c>
      <c r="EC692" t="s">
        <v>3</v>
      </c>
      <c r="EE692">
        <v>58807898</v>
      </c>
      <c r="EF692">
        <v>30</v>
      </c>
      <c r="EG692" t="s">
        <v>29</v>
      </c>
      <c r="EH692">
        <v>0</v>
      </c>
      <c r="EI692" t="s">
        <v>3</v>
      </c>
      <c r="EJ692">
        <v>1</v>
      </c>
      <c r="EK692">
        <v>22</v>
      </c>
      <c r="EL692" t="s">
        <v>185</v>
      </c>
      <c r="EM692" t="s">
        <v>186</v>
      </c>
      <c r="EO692" t="s">
        <v>3</v>
      </c>
      <c r="EQ692">
        <v>0</v>
      </c>
      <c r="ER692">
        <v>0</v>
      </c>
      <c r="ES692">
        <v>11915.49</v>
      </c>
      <c r="ET692">
        <v>0</v>
      </c>
      <c r="EU692">
        <v>0</v>
      </c>
      <c r="EV692">
        <v>0</v>
      </c>
      <c r="EW692">
        <v>0</v>
      </c>
      <c r="EX692">
        <v>0</v>
      </c>
      <c r="EZ692">
        <v>5</v>
      </c>
      <c r="FC692">
        <v>1</v>
      </c>
      <c r="FD692">
        <v>18</v>
      </c>
      <c r="FF692">
        <v>138500</v>
      </c>
      <c r="FQ692">
        <v>0</v>
      </c>
      <c r="FR692">
        <v>0</v>
      </c>
      <c r="FS692">
        <v>0</v>
      </c>
      <c r="FX692">
        <v>109</v>
      </c>
      <c r="FY692">
        <v>61</v>
      </c>
      <c r="GA692" t="s">
        <v>423</v>
      </c>
      <c r="GD692">
        <v>1</v>
      </c>
      <c r="GF692">
        <v>-1343046730</v>
      </c>
      <c r="GG692">
        <v>2</v>
      </c>
      <c r="GH692">
        <v>2</v>
      </c>
      <c r="GI692">
        <v>5</v>
      </c>
      <c r="GJ692">
        <v>0</v>
      </c>
      <c r="GK692">
        <v>0</v>
      </c>
      <c r="GL692">
        <f t="shared" si="567"/>
        <v>0</v>
      </c>
      <c r="GM692">
        <f t="shared" si="568"/>
        <v>235450.08</v>
      </c>
      <c r="GN692">
        <f t="shared" si="569"/>
        <v>235450.08</v>
      </c>
      <c r="GO692">
        <f t="shared" si="570"/>
        <v>0</v>
      </c>
      <c r="GP692">
        <f t="shared" si="571"/>
        <v>0</v>
      </c>
      <c r="GR692">
        <v>2</v>
      </c>
      <c r="GS692">
        <v>1</v>
      </c>
      <c r="GT692">
        <v>0</v>
      </c>
      <c r="GU692" t="s">
        <v>3</v>
      </c>
      <c r="GV692">
        <f t="shared" si="572"/>
        <v>0</v>
      </c>
      <c r="GW692">
        <v>1</v>
      </c>
      <c r="GX692">
        <f t="shared" si="573"/>
        <v>0</v>
      </c>
      <c r="HA692">
        <v>0</v>
      </c>
      <c r="HB692">
        <v>0</v>
      </c>
      <c r="HC692">
        <f t="shared" si="574"/>
        <v>0</v>
      </c>
      <c r="HE692" t="s">
        <v>253</v>
      </c>
      <c r="HF692" t="s">
        <v>38</v>
      </c>
      <c r="HM692" t="s">
        <v>3</v>
      </c>
      <c r="HN692" t="s">
        <v>3</v>
      </c>
      <c r="HO692" t="s">
        <v>3</v>
      </c>
      <c r="HP692" t="s">
        <v>3</v>
      </c>
      <c r="HQ692" t="s">
        <v>3</v>
      </c>
      <c r="HS692">
        <v>0</v>
      </c>
      <c r="IK692">
        <v>0</v>
      </c>
    </row>
    <row r="693" spans="1:255" x14ac:dyDescent="0.2">
      <c r="A693" s="2">
        <v>18</v>
      </c>
      <c r="B693" s="2">
        <v>1</v>
      </c>
      <c r="C693" s="2">
        <v>601</v>
      </c>
      <c r="D693" s="2"/>
      <c r="E693" s="2" t="s">
        <v>424</v>
      </c>
      <c r="F693" s="2" t="s">
        <v>425</v>
      </c>
      <c r="G693" s="2" t="s">
        <v>426</v>
      </c>
      <c r="H693" s="2" t="s">
        <v>49</v>
      </c>
      <c r="I693" s="2">
        <f>I688*J693</f>
        <v>9</v>
      </c>
      <c r="J693" s="2">
        <v>0.20930232558139536</v>
      </c>
      <c r="K693" s="2">
        <v>0.20930233000000001</v>
      </c>
      <c r="L693" s="2"/>
      <c r="M693" s="2"/>
      <c r="N693" s="2"/>
      <c r="O693" s="2">
        <f t="shared" si="538"/>
        <v>117546.3</v>
      </c>
      <c r="P693" s="2">
        <f t="shared" si="539"/>
        <v>117546.3</v>
      </c>
      <c r="Q693" s="2">
        <f t="shared" si="540"/>
        <v>0</v>
      </c>
      <c r="R693" s="2">
        <f t="shared" si="541"/>
        <v>0</v>
      </c>
      <c r="S693" s="2">
        <f t="shared" si="542"/>
        <v>0</v>
      </c>
      <c r="T693" s="2">
        <f t="shared" si="543"/>
        <v>0</v>
      </c>
      <c r="U693" s="2">
        <f t="shared" si="544"/>
        <v>0</v>
      </c>
      <c r="V693" s="2">
        <f t="shared" si="545"/>
        <v>0</v>
      </c>
      <c r="W693" s="2">
        <f t="shared" si="546"/>
        <v>0</v>
      </c>
      <c r="X693" s="2">
        <f t="shared" si="547"/>
        <v>0</v>
      </c>
      <c r="Y693" s="2">
        <f t="shared" si="548"/>
        <v>0</v>
      </c>
      <c r="Z693" s="2"/>
      <c r="AA693" s="2">
        <v>59209203</v>
      </c>
      <c r="AB693" s="2">
        <f t="shared" si="549"/>
        <v>13060.7</v>
      </c>
      <c r="AC693" s="2">
        <f t="shared" si="550"/>
        <v>13060.7</v>
      </c>
      <c r="AD693" s="2">
        <f t="shared" si="551"/>
        <v>0</v>
      </c>
      <c r="AE693" s="2">
        <f t="shared" si="552"/>
        <v>0</v>
      </c>
      <c r="AF693" s="2">
        <f t="shared" si="552"/>
        <v>0</v>
      </c>
      <c r="AG693" s="2">
        <f t="shared" si="553"/>
        <v>0</v>
      </c>
      <c r="AH693" s="2">
        <f t="shared" si="554"/>
        <v>0</v>
      </c>
      <c r="AI693" s="2">
        <f t="shared" si="554"/>
        <v>0</v>
      </c>
      <c r="AJ693" s="2">
        <f t="shared" si="555"/>
        <v>0</v>
      </c>
      <c r="AK693" s="2">
        <v>13060.7</v>
      </c>
      <c r="AL693" s="2">
        <v>13060.7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109</v>
      </c>
      <c r="AU693" s="2">
        <v>61</v>
      </c>
      <c r="AV693" s="2">
        <v>1</v>
      </c>
      <c r="AW693" s="2">
        <v>1</v>
      </c>
      <c r="AX693" s="2"/>
      <c r="AY693" s="2"/>
      <c r="AZ693" s="2">
        <v>1</v>
      </c>
      <c r="BA693" s="2">
        <v>1</v>
      </c>
      <c r="BB693" s="2">
        <v>1</v>
      </c>
      <c r="BC693" s="2">
        <v>1</v>
      </c>
      <c r="BD693" s="2" t="s">
        <v>3</v>
      </c>
      <c r="BE693" s="2" t="s">
        <v>3</v>
      </c>
      <c r="BF693" s="2" t="s">
        <v>3</v>
      </c>
      <c r="BG693" s="2" t="s">
        <v>3</v>
      </c>
      <c r="BH693" s="2">
        <v>3</v>
      </c>
      <c r="BI693" s="2">
        <v>1</v>
      </c>
      <c r="BJ693" s="2" t="s">
        <v>3</v>
      </c>
      <c r="BK693" s="2"/>
      <c r="BL693" s="2"/>
      <c r="BM693" s="2">
        <v>22</v>
      </c>
      <c r="BN693" s="2">
        <v>0</v>
      </c>
      <c r="BO693" s="2" t="s">
        <v>3</v>
      </c>
      <c r="BP693" s="2">
        <v>0</v>
      </c>
      <c r="BQ693" s="2">
        <v>30</v>
      </c>
      <c r="BR693" s="2">
        <v>0</v>
      </c>
      <c r="BS693" s="2">
        <v>1</v>
      </c>
      <c r="BT693" s="2">
        <v>1</v>
      </c>
      <c r="BU693" s="2">
        <v>1</v>
      </c>
      <c r="BV693" s="2">
        <v>1</v>
      </c>
      <c r="BW693" s="2">
        <v>1</v>
      </c>
      <c r="BX693" s="2">
        <v>1</v>
      </c>
      <c r="BY693" s="2" t="s">
        <v>3</v>
      </c>
      <c r="BZ693" s="2">
        <v>109</v>
      </c>
      <c r="CA693" s="2">
        <v>61</v>
      </c>
      <c r="CB693" s="2" t="s">
        <v>3</v>
      </c>
      <c r="CC693" s="2"/>
      <c r="CD693" s="2"/>
      <c r="CE693" s="2">
        <v>30</v>
      </c>
      <c r="CF693" s="2">
        <v>0</v>
      </c>
      <c r="CG693" s="2">
        <v>0</v>
      </c>
      <c r="CH693" s="2"/>
      <c r="CI693" s="2"/>
      <c r="CJ693" s="2"/>
      <c r="CK693" s="2"/>
      <c r="CL693" s="2"/>
      <c r="CM693" s="2">
        <v>0</v>
      </c>
      <c r="CN693" s="2" t="s">
        <v>3</v>
      </c>
      <c r="CO693" s="2">
        <v>0</v>
      </c>
      <c r="CP693" s="2">
        <f t="shared" si="556"/>
        <v>117546.3</v>
      </c>
      <c r="CQ693" s="2">
        <f t="shared" si="557"/>
        <v>13060.7</v>
      </c>
      <c r="CR693" s="2">
        <f t="shared" si="558"/>
        <v>0</v>
      </c>
      <c r="CS693" s="2">
        <f t="shared" si="559"/>
        <v>0</v>
      </c>
      <c r="CT693" s="2">
        <f t="shared" si="560"/>
        <v>0</v>
      </c>
      <c r="CU693" s="2">
        <f t="shared" si="561"/>
        <v>0</v>
      </c>
      <c r="CV693" s="2">
        <f t="shared" si="562"/>
        <v>0</v>
      </c>
      <c r="CW693" s="2">
        <f t="shared" si="563"/>
        <v>0</v>
      </c>
      <c r="CX693" s="2">
        <f t="shared" si="564"/>
        <v>0</v>
      </c>
      <c r="CY693" s="2">
        <f t="shared" si="565"/>
        <v>0</v>
      </c>
      <c r="CZ693" s="2">
        <f t="shared" si="566"/>
        <v>0</v>
      </c>
      <c r="DA693" s="2"/>
      <c r="DB693" s="2"/>
      <c r="DC693" s="2" t="s">
        <v>3</v>
      </c>
      <c r="DD693" s="2" t="s">
        <v>3</v>
      </c>
      <c r="DE693" s="2" t="s">
        <v>3</v>
      </c>
      <c r="DF693" s="2" t="s">
        <v>3</v>
      </c>
      <c r="DG693" s="2" t="s">
        <v>3</v>
      </c>
      <c r="DH693" s="2" t="s">
        <v>3</v>
      </c>
      <c r="DI693" s="2" t="s">
        <v>3</v>
      </c>
      <c r="DJ693" s="2" t="s">
        <v>3</v>
      </c>
      <c r="DK693" s="2" t="s">
        <v>3</v>
      </c>
      <c r="DL693" s="2" t="s">
        <v>3</v>
      </c>
      <c r="DM693" s="2" t="s">
        <v>3</v>
      </c>
      <c r="DN693" s="2">
        <v>0</v>
      </c>
      <c r="DO693" s="2">
        <v>0</v>
      </c>
      <c r="DP693" s="2">
        <v>1</v>
      </c>
      <c r="DQ693" s="2">
        <v>1</v>
      </c>
      <c r="DR693" s="2"/>
      <c r="DS693" s="2"/>
      <c r="DT693" s="2"/>
      <c r="DU693" s="2">
        <v>1010</v>
      </c>
      <c r="DV693" s="2" t="s">
        <v>49</v>
      </c>
      <c r="DW693" s="2" t="s">
        <v>49</v>
      </c>
      <c r="DX693" s="2">
        <v>1</v>
      </c>
      <c r="DY693" s="2"/>
      <c r="DZ693" s="2" t="s">
        <v>3</v>
      </c>
      <c r="EA693" s="2" t="s">
        <v>3</v>
      </c>
      <c r="EB693" s="2" t="s">
        <v>3</v>
      </c>
      <c r="EC693" s="2" t="s">
        <v>3</v>
      </c>
      <c r="ED693" s="2"/>
      <c r="EE693" s="2">
        <v>58807898</v>
      </c>
      <c r="EF693" s="2">
        <v>30</v>
      </c>
      <c r="EG693" s="2" t="s">
        <v>29</v>
      </c>
      <c r="EH693" s="2">
        <v>0</v>
      </c>
      <c r="EI693" s="2" t="s">
        <v>3</v>
      </c>
      <c r="EJ693" s="2">
        <v>1</v>
      </c>
      <c r="EK693" s="2">
        <v>22</v>
      </c>
      <c r="EL693" s="2" t="s">
        <v>185</v>
      </c>
      <c r="EM693" s="2" t="s">
        <v>186</v>
      </c>
      <c r="EN693" s="2"/>
      <c r="EO693" s="2" t="s">
        <v>3</v>
      </c>
      <c r="EP693" s="2"/>
      <c r="EQ693" s="2">
        <v>0</v>
      </c>
      <c r="ER693" s="2">
        <v>0</v>
      </c>
      <c r="ES693" s="2">
        <v>13060.7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>
        <v>0</v>
      </c>
      <c r="FR693" s="2">
        <v>0</v>
      </c>
      <c r="FS693" s="2">
        <v>0</v>
      </c>
      <c r="FT693" s="2"/>
      <c r="FU693" s="2"/>
      <c r="FV693" s="2"/>
      <c r="FW693" s="2"/>
      <c r="FX693" s="2">
        <v>109</v>
      </c>
      <c r="FY693" s="2">
        <v>61</v>
      </c>
      <c r="FZ693" s="2"/>
      <c r="GA693" s="2" t="s">
        <v>427</v>
      </c>
      <c r="GB693" s="2"/>
      <c r="GC693" s="2"/>
      <c r="GD693" s="2">
        <v>1</v>
      </c>
      <c r="GE693" s="2"/>
      <c r="GF693" s="2">
        <v>1473149400</v>
      </c>
      <c r="GG693" s="2">
        <v>2</v>
      </c>
      <c r="GH693" s="2">
        <v>4</v>
      </c>
      <c r="GI693" s="2">
        <v>0</v>
      </c>
      <c r="GJ693" s="2">
        <v>0</v>
      </c>
      <c r="GK693" s="2">
        <v>0</v>
      </c>
      <c r="GL693" s="2">
        <f t="shared" si="567"/>
        <v>0</v>
      </c>
      <c r="GM693" s="2">
        <f t="shared" si="568"/>
        <v>117546.3</v>
      </c>
      <c r="GN693" s="2">
        <f t="shared" si="569"/>
        <v>117546.3</v>
      </c>
      <c r="GO693" s="2">
        <f t="shared" si="570"/>
        <v>0</v>
      </c>
      <c r="GP693" s="2">
        <f t="shared" si="571"/>
        <v>0</v>
      </c>
      <c r="GQ693" s="2"/>
      <c r="GR693" s="2">
        <v>2</v>
      </c>
      <c r="GS693" s="2">
        <v>2</v>
      </c>
      <c r="GT693" s="2">
        <v>0</v>
      </c>
      <c r="GU693" s="2" t="s">
        <v>3</v>
      </c>
      <c r="GV693" s="2">
        <f t="shared" si="572"/>
        <v>0</v>
      </c>
      <c r="GW693" s="2">
        <v>1</v>
      </c>
      <c r="GX693" s="2">
        <f t="shared" si="573"/>
        <v>0</v>
      </c>
      <c r="GY693" s="2"/>
      <c r="GZ693" s="2"/>
      <c r="HA693" s="2">
        <v>0</v>
      </c>
      <c r="HB693" s="2">
        <v>0</v>
      </c>
      <c r="HC693" s="2">
        <f t="shared" si="574"/>
        <v>0</v>
      </c>
      <c r="HD693" s="2"/>
      <c r="HE693" s="2" t="s">
        <v>253</v>
      </c>
      <c r="HF693" s="2" t="s">
        <v>38</v>
      </c>
      <c r="HG693" s="2"/>
      <c r="HH693" s="2"/>
      <c r="HI693" s="2"/>
      <c r="HJ693" s="2"/>
      <c r="HK693" s="2"/>
      <c r="HL693" s="2"/>
      <c r="HM693" s="2" t="s">
        <v>3</v>
      </c>
      <c r="HN693" s="2" t="s">
        <v>3</v>
      </c>
      <c r="HO693" s="2" t="s">
        <v>3</v>
      </c>
      <c r="HP693" s="2" t="s">
        <v>3</v>
      </c>
      <c r="HQ693" s="2" t="s">
        <v>3</v>
      </c>
      <c r="HR693" s="2"/>
      <c r="HS693" s="2">
        <v>0</v>
      </c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>
        <v>0</v>
      </c>
      <c r="IL693" s="2"/>
      <c r="IM693" s="2"/>
      <c r="IN693" s="2"/>
      <c r="IO693" s="2"/>
      <c r="IP693" s="2"/>
      <c r="IQ693" s="2"/>
      <c r="IR693" s="2"/>
      <c r="IS693" s="2"/>
      <c r="IT693" s="2"/>
      <c r="IU693" s="2"/>
    </row>
    <row r="694" spans="1:255" x14ac:dyDescent="0.2">
      <c r="A694">
        <v>18</v>
      </c>
      <c r="B694">
        <v>1</v>
      </c>
      <c r="C694">
        <v>608</v>
      </c>
      <c r="E694" t="s">
        <v>424</v>
      </c>
      <c r="F694" t="s">
        <v>425</v>
      </c>
      <c r="G694" t="s">
        <v>426</v>
      </c>
      <c r="H694" t="s">
        <v>49</v>
      </c>
      <c r="I694">
        <f>I689*J694</f>
        <v>9</v>
      </c>
      <c r="J694">
        <v>0.20930232558139536</v>
      </c>
      <c r="K694">
        <v>0.20930233000000001</v>
      </c>
      <c r="O694">
        <f t="shared" si="538"/>
        <v>1161357.44</v>
      </c>
      <c r="P694">
        <f t="shared" si="539"/>
        <v>1161357.44</v>
      </c>
      <c r="Q694">
        <f t="shared" si="540"/>
        <v>0</v>
      </c>
      <c r="R694">
        <f t="shared" si="541"/>
        <v>0</v>
      </c>
      <c r="S694">
        <f t="shared" si="542"/>
        <v>0</v>
      </c>
      <c r="T694">
        <f t="shared" si="543"/>
        <v>0</v>
      </c>
      <c r="U694">
        <f t="shared" si="544"/>
        <v>0</v>
      </c>
      <c r="V694">
        <f t="shared" si="545"/>
        <v>0</v>
      </c>
      <c r="W694">
        <f t="shared" si="546"/>
        <v>0</v>
      </c>
      <c r="X694">
        <f t="shared" si="547"/>
        <v>0</v>
      </c>
      <c r="Y694">
        <f t="shared" si="548"/>
        <v>0</v>
      </c>
      <c r="AA694">
        <v>59209200</v>
      </c>
      <c r="AB694">
        <f t="shared" si="549"/>
        <v>13060.7</v>
      </c>
      <c r="AC694">
        <f t="shared" si="550"/>
        <v>13060.7</v>
      </c>
      <c r="AD694">
        <f t="shared" si="551"/>
        <v>0</v>
      </c>
      <c r="AE694">
        <f t="shared" si="552"/>
        <v>0</v>
      </c>
      <c r="AF694">
        <f t="shared" si="552"/>
        <v>0</v>
      </c>
      <c r="AG694">
        <f t="shared" si="553"/>
        <v>0</v>
      </c>
      <c r="AH694">
        <f t="shared" si="554"/>
        <v>0</v>
      </c>
      <c r="AI694">
        <f t="shared" si="554"/>
        <v>0</v>
      </c>
      <c r="AJ694">
        <f t="shared" si="555"/>
        <v>0</v>
      </c>
      <c r="AK694">
        <v>13060.7</v>
      </c>
      <c r="AL694">
        <v>13060.7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109</v>
      </c>
      <c r="AU694">
        <v>61</v>
      </c>
      <c r="AV694">
        <v>1</v>
      </c>
      <c r="AW694">
        <v>1</v>
      </c>
      <c r="AZ694">
        <v>1</v>
      </c>
      <c r="BA694">
        <v>1</v>
      </c>
      <c r="BB694">
        <v>1</v>
      </c>
      <c r="BC694">
        <v>9.8800000000000008</v>
      </c>
      <c r="BD694" t="s">
        <v>3</v>
      </c>
      <c r="BE694" t="s">
        <v>3</v>
      </c>
      <c r="BF694" t="s">
        <v>3</v>
      </c>
      <c r="BG694" t="s">
        <v>3</v>
      </c>
      <c r="BH694">
        <v>3</v>
      </c>
      <c r="BI694">
        <v>1</v>
      </c>
      <c r="BJ694" t="s">
        <v>3</v>
      </c>
      <c r="BM694">
        <v>22</v>
      </c>
      <c r="BN694">
        <v>0</v>
      </c>
      <c r="BO694" t="s">
        <v>3</v>
      </c>
      <c r="BP694">
        <v>0</v>
      </c>
      <c r="BQ694">
        <v>30</v>
      </c>
      <c r="BR694">
        <v>0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 t="s">
        <v>3</v>
      </c>
      <c r="BZ694">
        <v>109</v>
      </c>
      <c r="CA694">
        <v>61</v>
      </c>
      <c r="CB694" t="s">
        <v>3</v>
      </c>
      <c r="CE694">
        <v>30</v>
      </c>
      <c r="CF694">
        <v>0</v>
      </c>
      <c r="CG694">
        <v>0</v>
      </c>
      <c r="CM694">
        <v>0</v>
      </c>
      <c r="CN694" t="s">
        <v>3</v>
      </c>
      <c r="CO694">
        <v>0</v>
      </c>
      <c r="CP694">
        <f t="shared" si="556"/>
        <v>1161357.44</v>
      </c>
      <c r="CQ694">
        <f t="shared" si="557"/>
        <v>129039.72</v>
      </c>
      <c r="CR694">
        <f t="shared" si="558"/>
        <v>0</v>
      </c>
      <c r="CS694">
        <f t="shared" si="559"/>
        <v>0</v>
      </c>
      <c r="CT694">
        <f t="shared" si="560"/>
        <v>0</v>
      </c>
      <c r="CU694">
        <f t="shared" si="561"/>
        <v>0</v>
      </c>
      <c r="CV694">
        <f t="shared" si="562"/>
        <v>0</v>
      </c>
      <c r="CW694">
        <f t="shared" si="563"/>
        <v>0</v>
      </c>
      <c r="CX694">
        <f t="shared" si="564"/>
        <v>0</v>
      </c>
      <c r="CY694">
        <f t="shared" si="565"/>
        <v>0</v>
      </c>
      <c r="CZ694">
        <f t="shared" si="566"/>
        <v>0</v>
      </c>
      <c r="DC694" t="s">
        <v>3</v>
      </c>
      <c r="DD694" t="s">
        <v>3</v>
      </c>
      <c r="DE694" t="s">
        <v>3</v>
      </c>
      <c r="DF694" t="s">
        <v>3</v>
      </c>
      <c r="DG694" t="s">
        <v>3</v>
      </c>
      <c r="DH694" t="s">
        <v>3</v>
      </c>
      <c r="DI694" t="s">
        <v>3</v>
      </c>
      <c r="DJ694" t="s">
        <v>3</v>
      </c>
      <c r="DK694" t="s">
        <v>3</v>
      </c>
      <c r="DL694" t="s">
        <v>3</v>
      </c>
      <c r="DM694" t="s">
        <v>3</v>
      </c>
      <c r="DN694">
        <v>0</v>
      </c>
      <c r="DO694">
        <v>0</v>
      </c>
      <c r="DP694">
        <v>1</v>
      </c>
      <c r="DQ694">
        <v>1</v>
      </c>
      <c r="DU694">
        <v>1010</v>
      </c>
      <c r="DV694" t="s">
        <v>49</v>
      </c>
      <c r="DW694" t="s">
        <v>49</v>
      </c>
      <c r="DX694">
        <v>1</v>
      </c>
      <c r="DZ694" t="s">
        <v>3</v>
      </c>
      <c r="EA694" t="s">
        <v>3</v>
      </c>
      <c r="EB694" t="s">
        <v>3</v>
      </c>
      <c r="EC694" t="s">
        <v>3</v>
      </c>
      <c r="EE694">
        <v>58807898</v>
      </c>
      <c r="EF694">
        <v>30</v>
      </c>
      <c r="EG694" t="s">
        <v>29</v>
      </c>
      <c r="EH694">
        <v>0</v>
      </c>
      <c r="EI694" t="s">
        <v>3</v>
      </c>
      <c r="EJ694">
        <v>1</v>
      </c>
      <c r="EK694">
        <v>22</v>
      </c>
      <c r="EL694" t="s">
        <v>185</v>
      </c>
      <c r="EM694" t="s">
        <v>186</v>
      </c>
      <c r="EO694" t="s">
        <v>3</v>
      </c>
      <c r="EQ694">
        <v>0</v>
      </c>
      <c r="ER694">
        <v>0</v>
      </c>
      <c r="ES694">
        <v>13060.7</v>
      </c>
      <c r="ET694">
        <v>0</v>
      </c>
      <c r="EU694">
        <v>0</v>
      </c>
      <c r="EV694">
        <v>0</v>
      </c>
      <c r="EW694">
        <v>0</v>
      </c>
      <c r="EX694">
        <v>0</v>
      </c>
      <c r="EZ694">
        <v>5</v>
      </c>
      <c r="FC694">
        <v>1</v>
      </c>
      <c r="FD694">
        <v>18</v>
      </c>
      <c r="FF694">
        <v>151811.5</v>
      </c>
      <c r="FQ694">
        <v>0</v>
      </c>
      <c r="FR694">
        <v>0</v>
      </c>
      <c r="FS694">
        <v>0</v>
      </c>
      <c r="FX694">
        <v>109</v>
      </c>
      <c r="FY694">
        <v>61</v>
      </c>
      <c r="GA694" t="s">
        <v>427</v>
      </c>
      <c r="GD694">
        <v>1</v>
      </c>
      <c r="GF694">
        <v>1473149400</v>
      </c>
      <c r="GG694">
        <v>2</v>
      </c>
      <c r="GH694">
        <v>2</v>
      </c>
      <c r="GI694">
        <v>5</v>
      </c>
      <c r="GJ694">
        <v>0</v>
      </c>
      <c r="GK694">
        <v>0</v>
      </c>
      <c r="GL694">
        <f t="shared" si="567"/>
        <v>0</v>
      </c>
      <c r="GM694">
        <f t="shared" si="568"/>
        <v>1161357.44</v>
      </c>
      <c r="GN694">
        <f t="shared" si="569"/>
        <v>1161357.44</v>
      </c>
      <c r="GO694">
        <f t="shared" si="570"/>
        <v>0</v>
      </c>
      <c r="GP694">
        <f t="shared" si="571"/>
        <v>0</v>
      </c>
      <c r="GR694">
        <v>2</v>
      </c>
      <c r="GS694">
        <v>1</v>
      </c>
      <c r="GT694">
        <v>0</v>
      </c>
      <c r="GU694" t="s">
        <v>3</v>
      </c>
      <c r="GV694">
        <f t="shared" si="572"/>
        <v>0</v>
      </c>
      <c r="GW694">
        <v>1</v>
      </c>
      <c r="GX694">
        <f t="shared" si="573"/>
        <v>0</v>
      </c>
      <c r="HA694">
        <v>0</v>
      </c>
      <c r="HB694">
        <v>0</v>
      </c>
      <c r="HC694">
        <f t="shared" si="574"/>
        <v>0</v>
      </c>
      <c r="HE694" t="s">
        <v>253</v>
      </c>
      <c r="HF694" t="s">
        <v>38</v>
      </c>
      <c r="HM694" t="s">
        <v>3</v>
      </c>
      <c r="HN694" t="s">
        <v>3</v>
      </c>
      <c r="HO694" t="s">
        <v>3</v>
      </c>
      <c r="HP694" t="s">
        <v>3</v>
      </c>
      <c r="HQ694" t="s">
        <v>3</v>
      </c>
      <c r="HS694">
        <v>0</v>
      </c>
      <c r="IK694">
        <v>0</v>
      </c>
    </row>
    <row r="695" spans="1:255" x14ac:dyDescent="0.2">
      <c r="A695" s="2">
        <v>18</v>
      </c>
      <c r="B695" s="2">
        <v>1</v>
      </c>
      <c r="C695" s="2">
        <v>602</v>
      </c>
      <c r="D695" s="2"/>
      <c r="E695" s="2" t="s">
        <v>428</v>
      </c>
      <c r="F695" s="2" t="s">
        <v>429</v>
      </c>
      <c r="G695" s="2" t="s">
        <v>430</v>
      </c>
      <c r="H695" s="2" t="s">
        <v>49</v>
      </c>
      <c r="I695" s="2">
        <f>I688*J695</f>
        <v>2</v>
      </c>
      <c r="J695" s="2">
        <v>4.6511627906976744E-2</v>
      </c>
      <c r="K695" s="2">
        <v>4.6511629999999998E-2</v>
      </c>
      <c r="L695" s="2"/>
      <c r="M695" s="2"/>
      <c r="N695" s="2"/>
      <c r="O695" s="2">
        <f t="shared" si="538"/>
        <v>45115.38</v>
      </c>
      <c r="P695" s="2">
        <f t="shared" si="539"/>
        <v>45115.38</v>
      </c>
      <c r="Q695" s="2">
        <f t="shared" si="540"/>
        <v>0</v>
      </c>
      <c r="R695" s="2">
        <f t="shared" si="541"/>
        <v>0</v>
      </c>
      <c r="S695" s="2">
        <f t="shared" si="542"/>
        <v>0</v>
      </c>
      <c r="T695" s="2">
        <f t="shared" si="543"/>
        <v>0</v>
      </c>
      <c r="U695" s="2">
        <f t="shared" si="544"/>
        <v>0</v>
      </c>
      <c r="V695" s="2">
        <f t="shared" si="545"/>
        <v>0</v>
      </c>
      <c r="W695" s="2">
        <f t="shared" si="546"/>
        <v>0</v>
      </c>
      <c r="X695" s="2">
        <f t="shared" si="547"/>
        <v>0</v>
      </c>
      <c r="Y695" s="2">
        <f t="shared" si="548"/>
        <v>0</v>
      </c>
      <c r="Z695" s="2"/>
      <c r="AA695" s="2">
        <v>59209203</v>
      </c>
      <c r="AB695" s="2">
        <f t="shared" si="549"/>
        <v>22557.69</v>
      </c>
      <c r="AC695" s="2">
        <f t="shared" si="550"/>
        <v>22557.69</v>
      </c>
      <c r="AD695" s="2">
        <f t="shared" si="551"/>
        <v>0</v>
      </c>
      <c r="AE695" s="2">
        <f t="shared" si="552"/>
        <v>0</v>
      </c>
      <c r="AF695" s="2">
        <f t="shared" si="552"/>
        <v>0</v>
      </c>
      <c r="AG695" s="2">
        <f t="shared" si="553"/>
        <v>0</v>
      </c>
      <c r="AH695" s="2">
        <f t="shared" si="554"/>
        <v>0</v>
      </c>
      <c r="AI695" s="2">
        <f t="shared" si="554"/>
        <v>0</v>
      </c>
      <c r="AJ695" s="2">
        <f t="shared" si="555"/>
        <v>0</v>
      </c>
      <c r="AK695" s="2">
        <v>22557.690000000002</v>
      </c>
      <c r="AL695" s="2">
        <v>22557.690000000002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109</v>
      </c>
      <c r="AU695" s="2">
        <v>61</v>
      </c>
      <c r="AV695" s="2">
        <v>1</v>
      </c>
      <c r="AW695" s="2">
        <v>1</v>
      </c>
      <c r="AX695" s="2"/>
      <c r="AY695" s="2"/>
      <c r="AZ695" s="2">
        <v>1</v>
      </c>
      <c r="BA695" s="2">
        <v>1</v>
      </c>
      <c r="BB695" s="2">
        <v>1</v>
      </c>
      <c r="BC695" s="2">
        <v>1</v>
      </c>
      <c r="BD695" s="2" t="s">
        <v>3</v>
      </c>
      <c r="BE695" s="2" t="s">
        <v>3</v>
      </c>
      <c r="BF695" s="2" t="s">
        <v>3</v>
      </c>
      <c r="BG695" s="2" t="s">
        <v>3</v>
      </c>
      <c r="BH695" s="2">
        <v>3</v>
      </c>
      <c r="BI695" s="2">
        <v>1</v>
      </c>
      <c r="BJ695" s="2" t="s">
        <v>3</v>
      </c>
      <c r="BK695" s="2"/>
      <c r="BL695" s="2"/>
      <c r="BM695" s="2">
        <v>22</v>
      </c>
      <c r="BN695" s="2">
        <v>0</v>
      </c>
      <c r="BO695" s="2" t="s">
        <v>3</v>
      </c>
      <c r="BP695" s="2">
        <v>0</v>
      </c>
      <c r="BQ695" s="2">
        <v>30</v>
      </c>
      <c r="BR695" s="2">
        <v>0</v>
      </c>
      <c r="BS695" s="2">
        <v>1</v>
      </c>
      <c r="BT695" s="2">
        <v>1</v>
      </c>
      <c r="BU695" s="2">
        <v>1</v>
      </c>
      <c r="BV695" s="2">
        <v>1</v>
      </c>
      <c r="BW695" s="2">
        <v>1</v>
      </c>
      <c r="BX695" s="2">
        <v>1</v>
      </c>
      <c r="BY695" s="2" t="s">
        <v>3</v>
      </c>
      <c r="BZ695" s="2">
        <v>109</v>
      </c>
      <c r="CA695" s="2">
        <v>61</v>
      </c>
      <c r="CB695" s="2" t="s">
        <v>3</v>
      </c>
      <c r="CC695" s="2"/>
      <c r="CD695" s="2"/>
      <c r="CE695" s="2">
        <v>30</v>
      </c>
      <c r="CF695" s="2">
        <v>0</v>
      </c>
      <c r="CG695" s="2">
        <v>0</v>
      </c>
      <c r="CH695" s="2"/>
      <c r="CI695" s="2"/>
      <c r="CJ695" s="2"/>
      <c r="CK695" s="2"/>
      <c r="CL695" s="2"/>
      <c r="CM695" s="2">
        <v>0</v>
      </c>
      <c r="CN695" s="2" t="s">
        <v>3</v>
      </c>
      <c r="CO695" s="2">
        <v>0</v>
      </c>
      <c r="CP695" s="2">
        <f t="shared" si="556"/>
        <v>45115.38</v>
      </c>
      <c r="CQ695" s="2">
        <f t="shared" si="557"/>
        <v>22557.69</v>
      </c>
      <c r="CR695" s="2">
        <f t="shared" si="558"/>
        <v>0</v>
      </c>
      <c r="CS695" s="2">
        <f t="shared" si="559"/>
        <v>0</v>
      </c>
      <c r="CT695" s="2">
        <f t="shared" si="560"/>
        <v>0</v>
      </c>
      <c r="CU695" s="2">
        <f t="shared" si="561"/>
        <v>0</v>
      </c>
      <c r="CV695" s="2">
        <f t="shared" si="562"/>
        <v>0</v>
      </c>
      <c r="CW695" s="2">
        <f t="shared" si="563"/>
        <v>0</v>
      </c>
      <c r="CX695" s="2">
        <f t="shared" si="564"/>
        <v>0</v>
      </c>
      <c r="CY695" s="2">
        <f t="shared" si="565"/>
        <v>0</v>
      </c>
      <c r="CZ695" s="2">
        <f t="shared" si="566"/>
        <v>0</v>
      </c>
      <c r="DA695" s="2"/>
      <c r="DB695" s="2"/>
      <c r="DC695" s="2" t="s">
        <v>3</v>
      </c>
      <c r="DD695" s="2" t="s">
        <v>3</v>
      </c>
      <c r="DE695" s="2" t="s">
        <v>3</v>
      </c>
      <c r="DF695" s="2" t="s">
        <v>3</v>
      </c>
      <c r="DG695" s="2" t="s">
        <v>3</v>
      </c>
      <c r="DH695" s="2" t="s">
        <v>3</v>
      </c>
      <c r="DI695" s="2" t="s">
        <v>3</v>
      </c>
      <c r="DJ695" s="2" t="s">
        <v>3</v>
      </c>
      <c r="DK695" s="2" t="s">
        <v>3</v>
      </c>
      <c r="DL695" s="2" t="s">
        <v>3</v>
      </c>
      <c r="DM695" s="2" t="s">
        <v>3</v>
      </c>
      <c r="DN695" s="2">
        <v>0</v>
      </c>
      <c r="DO695" s="2">
        <v>0</v>
      </c>
      <c r="DP695" s="2">
        <v>1</v>
      </c>
      <c r="DQ695" s="2">
        <v>1</v>
      </c>
      <c r="DR695" s="2"/>
      <c r="DS695" s="2"/>
      <c r="DT695" s="2"/>
      <c r="DU695" s="2">
        <v>1010</v>
      </c>
      <c r="DV695" s="2" t="s">
        <v>49</v>
      </c>
      <c r="DW695" s="2" t="s">
        <v>49</v>
      </c>
      <c r="DX695" s="2">
        <v>1</v>
      </c>
      <c r="DY695" s="2"/>
      <c r="DZ695" s="2" t="s">
        <v>3</v>
      </c>
      <c r="EA695" s="2" t="s">
        <v>3</v>
      </c>
      <c r="EB695" s="2" t="s">
        <v>3</v>
      </c>
      <c r="EC695" s="2" t="s">
        <v>3</v>
      </c>
      <c r="ED695" s="2"/>
      <c r="EE695" s="2">
        <v>58807898</v>
      </c>
      <c r="EF695" s="2">
        <v>30</v>
      </c>
      <c r="EG695" s="2" t="s">
        <v>29</v>
      </c>
      <c r="EH695" s="2">
        <v>0</v>
      </c>
      <c r="EI695" s="2" t="s">
        <v>3</v>
      </c>
      <c r="EJ695" s="2">
        <v>1</v>
      </c>
      <c r="EK695" s="2">
        <v>22</v>
      </c>
      <c r="EL695" s="2" t="s">
        <v>185</v>
      </c>
      <c r="EM695" s="2" t="s">
        <v>186</v>
      </c>
      <c r="EN695" s="2"/>
      <c r="EO695" s="2" t="s">
        <v>3</v>
      </c>
      <c r="EP695" s="2"/>
      <c r="EQ695" s="2">
        <v>0</v>
      </c>
      <c r="ER695" s="2">
        <v>0</v>
      </c>
      <c r="ES695" s="2">
        <v>22557.690000000002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>
        <v>0</v>
      </c>
      <c r="FR695" s="2">
        <v>0</v>
      </c>
      <c r="FS695" s="2">
        <v>0</v>
      </c>
      <c r="FT695" s="2"/>
      <c r="FU695" s="2"/>
      <c r="FV695" s="2"/>
      <c r="FW695" s="2"/>
      <c r="FX695" s="2">
        <v>109</v>
      </c>
      <c r="FY695" s="2">
        <v>61</v>
      </c>
      <c r="FZ695" s="2"/>
      <c r="GA695" s="2" t="s">
        <v>431</v>
      </c>
      <c r="GB695" s="2"/>
      <c r="GC695" s="2"/>
      <c r="GD695" s="2">
        <v>1</v>
      </c>
      <c r="GE695" s="2"/>
      <c r="GF695" s="2">
        <v>-2146437075</v>
      </c>
      <c r="GG695" s="2">
        <v>2</v>
      </c>
      <c r="GH695" s="2">
        <v>4</v>
      </c>
      <c r="GI695" s="2">
        <v>0</v>
      </c>
      <c r="GJ695" s="2">
        <v>0</v>
      </c>
      <c r="GK695" s="2">
        <v>0</v>
      </c>
      <c r="GL695" s="2">
        <f t="shared" si="567"/>
        <v>0</v>
      </c>
      <c r="GM695" s="2">
        <f t="shared" si="568"/>
        <v>45115.38</v>
      </c>
      <c r="GN695" s="2">
        <f t="shared" si="569"/>
        <v>45115.38</v>
      </c>
      <c r="GO695" s="2">
        <f t="shared" si="570"/>
        <v>0</v>
      </c>
      <c r="GP695" s="2">
        <f t="shared" si="571"/>
        <v>0</v>
      </c>
      <c r="GQ695" s="2"/>
      <c r="GR695" s="2">
        <v>2</v>
      </c>
      <c r="GS695" s="2">
        <v>2</v>
      </c>
      <c r="GT695" s="2">
        <v>0</v>
      </c>
      <c r="GU695" s="2" t="s">
        <v>3</v>
      </c>
      <c r="GV695" s="2">
        <f t="shared" si="572"/>
        <v>0</v>
      </c>
      <c r="GW695" s="2">
        <v>1</v>
      </c>
      <c r="GX695" s="2">
        <f t="shared" si="573"/>
        <v>0</v>
      </c>
      <c r="GY695" s="2"/>
      <c r="GZ695" s="2"/>
      <c r="HA695" s="2">
        <v>0</v>
      </c>
      <c r="HB695" s="2">
        <v>0</v>
      </c>
      <c r="HC695" s="2">
        <f t="shared" si="574"/>
        <v>0</v>
      </c>
      <c r="HD695" s="2"/>
      <c r="HE695" s="2" t="s">
        <v>253</v>
      </c>
      <c r="HF695" s="2" t="s">
        <v>38</v>
      </c>
      <c r="HG695" s="2"/>
      <c r="HH695" s="2"/>
      <c r="HI695" s="2"/>
      <c r="HJ695" s="2"/>
      <c r="HK695" s="2"/>
      <c r="HL695" s="2"/>
      <c r="HM695" s="2" t="s">
        <v>3</v>
      </c>
      <c r="HN695" s="2" t="s">
        <v>3</v>
      </c>
      <c r="HO695" s="2" t="s">
        <v>3</v>
      </c>
      <c r="HP695" s="2" t="s">
        <v>3</v>
      </c>
      <c r="HQ695" s="2" t="s">
        <v>3</v>
      </c>
      <c r="HR695" s="2"/>
      <c r="HS695" s="2">
        <v>0</v>
      </c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>
        <v>0</v>
      </c>
      <c r="IL695" s="2"/>
      <c r="IM695" s="2"/>
      <c r="IN695" s="2"/>
      <c r="IO695" s="2"/>
      <c r="IP695" s="2"/>
      <c r="IQ695" s="2"/>
      <c r="IR695" s="2"/>
      <c r="IS695" s="2"/>
      <c r="IT695" s="2"/>
      <c r="IU695" s="2"/>
    </row>
    <row r="696" spans="1:255" x14ac:dyDescent="0.2">
      <c r="A696">
        <v>18</v>
      </c>
      <c r="B696">
        <v>1</v>
      </c>
      <c r="C696">
        <v>609</v>
      </c>
      <c r="E696" t="s">
        <v>428</v>
      </c>
      <c r="F696" t="s">
        <v>429</v>
      </c>
      <c r="G696" t="s">
        <v>430</v>
      </c>
      <c r="H696" t="s">
        <v>49</v>
      </c>
      <c r="I696">
        <f>I689*J696</f>
        <v>2</v>
      </c>
      <c r="J696">
        <v>4.6511627906976744E-2</v>
      </c>
      <c r="K696">
        <v>4.6511629999999998E-2</v>
      </c>
      <c r="O696">
        <f t="shared" si="538"/>
        <v>445739.95</v>
      </c>
      <c r="P696">
        <f t="shared" si="539"/>
        <v>445739.95</v>
      </c>
      <c r="Q696">
        <f t="shared" si="540"/>
        <v>0</v>
      </c>
      <c r="R696">
        <f t="shared" si="541"/>
        <v>0</v>
      </c>
      <c r="S696">
        <f t="shared" si="542"/>
        <v>0</v>
      </c>
      <c r="T696">
        <f t="shared" si="543"/>
        <v>0</v>
      </c>
      <c r="U696">
        <f t="shared" si="544"/>
        <v>0</v>
      </c>
      <c r="V696">
        <f t="shared" si="545"/>
        <v>0</v>
      </c>
      <c r="W696">
        <f t="shared" si="546"/>
        <v>0</v>
      </c>
      <c r="X696">
        <f t="shared" si="547"/>
        <v>0</v>
      </c>
      <c r="Y696">
        <f t="shared" si="548"/>
        <v>0</v>
      </c>
      <c r="AA696">
        <v>59209200</v>
      </c>
      <c r="AB696">
        <f t="shared" si="549"/>
        <v>22557.69</v>
      </c>
      <c r="AC696">
        <f t="shared" si="550"/>
        <v>22557.69</v>
      </c>
      <c r="AD696">
        <f t="shared" si="551"/>
        <v>0</v>
      </c>
      <c r="AE696">
        <f t="shared" si="552"/>
        <v>0</v>
      </c>
      <c r="AF696">
        <f t="shared" si="552"/>
        <v>0</v>
      </c>
      <c r="AG696">
        <f t="shared" si="553"/>
        <v>0</v>
      </c>
      <c r="AH696">
        <f t="shared" si="554"/>
        <v>0</v>
      </c>
      <c r="AI696">
        <f t="shared" si="554"/>
        <v>0</v>
      </c>
      <c r="AJ696">
        <f t="shared" si="555"/>
        <v>0</v>
      </c>
      <c r="AK696">
        <v>22557.690000000002</v>
      </c>
      <c r="AL696">
        <v>22557.690000000002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109</v>
      </c>
      <c r="AU696">
        <v>61</v>
      </c>
      <c r="AV696">
        <v>1</v>
      </c>
      <c r="AW696">
        <v>1</v>
      </c>
      <c r="AZ696">
        <v>1</v>
      </c>
      <c r="BA696">
        <v>1</v>
      </c>
      <c r="BB696">
        <v>1</v>
      </c>
      <c r="BC696">
        <v>9.8800000000000008</v>
      </c>
      <c r="BD696" t="s">
        <v>3</v>
      </c>
      <c r="BE696" t="s">
        <v>3</v>
      </c>
      <c r="BF696" t="s">
        <v>3</v>
      </c>
      <c r="BG696" t="s">
        <v>3</v>
      </c>
      <c r="BH696">
        <v>3</v>
      </c>
      <c r="BI696">
        <v>1</v>
      </c>
      <c r="BJ696" t="s">
        <v>3</v>
      </c>
      <c r="BM696">
        <v>22</v>
      </c>
      <c r="BN696">
        <v>0</v>
      </c>
      <c r="BO696" t="s">
        <v>3</v>
      </c>
      <c r="BP696">
        <v>0</v>
      </c>
      <c r="BQ696">
        <v>30</v>
      </c>
      <c r="BR696">
        <v>0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 t="s">
        <v>3</v>
      </c>
      <c r="BZ696">
        <v>109</v>
      </c>
      <c r="CA696">
        <v>61</v>
      </c>
      <c r="CB696" t="s">
        <v>3</v>
      </c>
      <c r="CE696">
        <v>30</v>
      </c>
      <c r="CF696">
        <v>0</v>
      </c>
      <c r="CG696">
        <v>0</v>
      </c>
      <c r="CM696">
        <v>0</v>
      </c>
      <c r="CN696" t="s">
        <v>3</v>
      </c>
      <c r="CO696">
        <v>0</v>
      </c>
      <c r="CP696">
        <f t="shared" si="556"/>
        <v>445739.95</v>
      </c>
      <c r="CQ696">
        <f t="shared" si="557"/>
        <v>222869.98</v>
      </c>
      <c r="CR696">
        <f t="shared" si="558"/>
        <v>0</v>
      </c>
      <c r="CS696">
        <f t="shared" si="559"/>
        <v>0</v>
      </c>
      <c r="CT696">
        <f t="shared" si="560"/>
        <v>0</v>
      </c>
      <c r="CU696">
        <f t="shared" si="561"/>
        <v>0</v>
      </c>
      <c r="CV696">
        <f t="shared" si="562"/>
        <v>0</v>
      </c>
      <c r="CW696">
        <f t="shared" si="563"/>
        <v>0</v>
      </c>
      <c r="CX696">
        <f t="shared" si="564"/>
        <v>0</v>
      </c>
      <c r="CY696">
        <f t="shared" si="565"/>
        <v>0</v>
      </c>
      <c r="CZ696">
        <f t="shared" si="566"/>
        <v>0</v>
      </c>
      <c r="DC696" t="s">
        <v>3</v>
      </c>
      <c r="DD696" t="s">
        <v>3</v>
      </c>
      <c r="DE696" t="s">
        <v>3</v>
      </c>
      <c r="DF696" t="s">
        <v>3</v>
      </c>
      <c r="DG696" t="s">
        <v>3</v>
      </c>
      <c r="DH696" t="s">
        <v>3</v>
      </c>
      <c r="DI696" t="s">
        <v>3</v>
      </c>
      <c r="DJ696" t="s">
        <v>3</v>
      </c>
      <c r="DK696" t="s">
        <v>3</v>
      </c>
      <c r="DL696" t="s">
        <v>3</v>
      </c>
      <c r="DM696" t="s">
        <v>3</v>
      </c>
      <c r="DN696">
        <v>0</v>
      </c>
      <c r="DO696">
        <v>0</v>
      </c>
      <c r="DP696">
        <v>1</v>
      </c>
      <c r="DQ696">
        <v>1</v>
      </c>
      <c r="DU696">
        <v>1010</v>
      </c>
      <c r="DV696" t="s">
        <v>49</v>
      </c>
      <c r="DW696" t="s">
        <v>49</v>
      </c>
      <c r="DX696">
        <v>1</v>
      </c>
      <c r="DZ696" t="s">
        <v>3</v>
      </c>
      <c r="EA696" t="s">
        <v>3</v>
      </c>
      <c r="EB696" t="s">
        <v>3</v>
      </c>
      <c r="EC696" t="s">
        <v>3</v>
      </c>
      <c r="EE696">
        <v>58807898</v>
      </c>
      <c r="EF696">
        <v>30</v>
      </c>
      <c r="EG696" t="s">
        <v>29</v>
      </c>
      <c r="EH696">
        <v>0</v>
      </c>
      <c r="EI696" t="s">
        <v>3</v>
      </c>
      <c r="EJ696">
        <v>1</v>
      </c>
      <c r="EK696">
        <v>22</v>
      </c>
      <c r="EL696" t="s">
        <v>185</v>
      </c>
      <c r="EM696" t="s">
        <v>186</v>
      </c>
      <c r="EO696" t="s">
        <v>3</v>
      </c>
      <c r="EQ696">
        <v>0</v>
      </c>
      <c r="ER696">
        <v>0</v>
      </c>
      <c r="ES696">
        <v>22557.690000000002</v>
      </c>
      <c r="ET696">
        <v>0</v>
      </c>
      <c r="EU696">
        <v>0</v>
      </c>
      <c r="EV696">
        <v>0</v>
      </c>
      <c r="EW696">
        <v>0</v>
      </c>
      <c r="EX696">
        <v>0</v>
      </c>
      <c r="EZ696">
        <v>5</v>
      </c>
      <c r="FC696">
        <v>1</v>
      </c>
      <c r="FD696">
        <v>18</v>
      </c>
      <c r="FF696">
        <v>262200</v>
      </c>
      <c r="FQ696">
        <v>0</v>
      </c>
      <c r="FR696">
        <v>0</v>
      </c>
      <c r="FS696">
        <v>0</v>
      </c>
      <c r="FX696">
        <v>109</v>
      </c>
      <c r="FY696">
        <v>61</v>
      </c>
      <c r="GA696" t="s">
        <v>431</v>
      </c>
      <c r="GD696">
        <v>1</v>
      </c>
      <c r="GF696">
        <v>-2146437075</v>
      </c>
      <c r="GG696">
        <v>2</v>
      </c>
      <c r="GH696">
        <v>2</v>
      </c>
      <c r="GI696">
        <v>5</v>
      </c>
      <c r="GJ696">
        <v>0</v>
      </c>
      <c r="GK696">
        <v>0</v>
      </c>
      <c r="GL696">
        <f t="shared" si="567"/>
        <v>0</v>
      </c>
      <c r="GM696">
        <f t="shared" si="568"/>
        <v>445739.95</v>
      </c>
      <c r="GN696">
        <f t="shared" si="569"/>
        <v>445739.95</v>
      </c>
      <c r="GO696">
        <f t="shared" si="570"/>
        <v>0</v>
      </c>
      <c r="GP696">
        <f t="shared" si="571"/>
        <v>0</v>
      </c>
      <c r="GR696">
        <v>2</v>
      </c>
      <c r="GS696">
        <v>1</v>
      </c>
      <c r="GT696">
        <v>0</v>
      </c>
      <c r="GU696" t="s">
        <v>3</v>
      </c>
      <c r="GV696">
        <f t="shared" si="572"/>
        <v>0</v>
      </c>
      <c r="GW696">
        <v>1</v>
      </c>
      <c r="GX696">
        <f t="shared" si="573"/>
        <v>0</v>
      </c>
      <c r="HA696">
        <v>0</v>
      </c>
      <c r="HB696">
        <v>0</v>
      </c>
      <c r="HC696">
        <f t="shared" si="574"/>
        <v>0</v>
      </c>
      <c r="HE696" t="s">
        <v>253</v>
      </c>
      <c r="HF696" t="s">
        <v>38</v>
      </c>
      <c r="HM696" t="s">
        <v>3</v>
      </c>
      <c r="HN696" t="s">
        <v>3</v>
      </c>
      <c r="HO696" t="s">
        <v>3</v>
      </c>
      <c r="HP696" t="s">
        <v>3</v>
      </c>
      <c r="HQ696" t="s">
        <v>3</v>
      </c>
      <c r="HS696">
        <v>0</v>
      </c>
      <c r="IK696">
        <v>0</v>
      </c>
    </row>
    <row r="697" spans="1:255" x14ac:dyDescent="0.2">
      <c r="A697" s="2">
        <v>18</v>
      </c>
      <c r="B697" s="2">
        <v>1</v>
      </c>
      <c r="C697" s="2">
        <v>599</v>
      </c>
      <c r="D697" s="2"/>
      <c r="E697" s="2" t="s">
        <v>432</v>
      </c>
      <c r="F697" s="2" t="s">
        <v>344</v>
      </c>
      <c r="G697" s="2" t="s">
        <v>345</v>
      </c>
      <c r="H697" s="2" t="s">
        <v>49</v>
      </c>
      <c r="I697" s="2">
        <f>I688*J697</f>
        <v>43</v>
      </c>
      <c r="J697" s="2">
        <v>1</v>
      </c>
      <c r="K697" s="2">
        <v>1</v>
      </c>
      <c r="L697" s="2"/>
      <c r="M697" s="2"/>
      <c r="N697" s="2"/>
      <c r="O697" s="2">
        <f t="shared" si="538"/>
        <v>3960.73</v>
      </c>
      <c r="P697" s="2">
        <f t="shared" si="539"/>
        <v>3960.73</v>
      </c>
      <c r="Q697" s="2">
        <f t="shared" si="540"/>
        <v>0</v>
      </c>
      <c r="R697" s="2">
        <f t="shared" si="541"/>
        <v>0</v>
      </c>
      <c r="S697" s="2">
        <f t="shared" si="542"/>
        <v>0</v>
      </c>
      <c r="T697" s="2">
        <f t="shared" si="543"/>
        <v>0</v>
      </c>
      <c r="U697" s="2">
        <f t="shared" si="544"/>
        <v>0</v>
      </c>
      <c r="V697" s="2">
        <f t="shared" si="545"/>
        <v>0</v>
      </c>
      <c r="W697" s="2">
        <f t="shared" si="546"/>
        <v>0</v>
      </c>
      <c r="X697" s="2">
        <f t="shared" si="547"/>
        <v>0</v>
      </c>
      <c r="Y697" s="2">
        <f t="shared" si="548"/>
        <v>0</v>
      </c>
      <c r="Z697" s="2"/>
      <c r="AA697" s="2">
        <v>59209203</v>
      </c>
      <c r="AB697" s="2">
        <f t="shared" si="549"/>
        <v>92.11</v>
      </c>
      <c r="AC697" s="2">
        <f t="shared" si="550"/>
        <v>92.11</v>
      </c>
      <c r="AD697" s="2">
        <f t="shared" si="551"/>
        <v>0</v>
      </c>
      <c r="AE697" s="2">
        <f t="shared" si="552"/>
        <v>0</v>
      </c>
      <c r="AF697" s="2">
        <f t="shared" si="552"/>
        <v>0</v>
      </c>
      <c r="AG697" s="2">
        <f t="shared" si="553"/>
        <v>0</v>
      </c>
      <c r="AH697" s="2">
        <f t="shared" si="554"/>
        <v>0</v>
      </c>
      <c r="AI697" s="2">
        <f t="shared" si="554"/>
        <v>0</v>
      </c>
      <c r="AJ697" s="2">
        <f t="shared" si="555"/>
        <v>0</v>
      </c>
      <c r="AK697" s="2">
        <v>92.11</v>
      </c>
      <c r="AL697" s="2">
        <v>92.11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109</v>
      </c>
      <c r="AU697" s="2">
        <v>61</v>
      </c>
      <c r="AV697" s="2">
        <v>1</v>
      </c>
      <c r="AW697" s="2">
        <v>1</v>
      </c>
      <c r="AX697" s="2"/>
      <c r="AY697" s="2"/>
      <c r="AZ697" s="2">
        <v>1</v>
      </c>
      <c r="BA697" s="2">
        <v>1</v>
      </c>
      <c r="BB697" s="2">
        <v>1</v>
      </c>
      <c r="BC697" s="2">
        <v>1</v>
      </c>
      <c r="BD697" s="2" t="s">
        <v>3</v>
      </c>
      <c r="BE697" s="2" t="s">
        <v>3</v>
      </c>
      <c r="BF697" s="2" t="s">
        <v>3</v>
      </c>
      <c r="BG697" s="2" t="s">
        <v>3</v>
      </c>
      <c r="BH697" s="2">
        <v>3</v>
      </c>
      <c r="BI697" s="2">
        <v>1</v>
      </c>
      <c r="BJ697" s="2" t="s">
        <v>346</v>
      </c>
      <c r="BK697" s="2"/>
      <c r="BL697" s="2"/>
      <c r="BM697" s="2">
        <v>22</v>
      </c>
      <c r="BN697" s="2">
        <v>58807811</v>
      </c>
      <c r="BO697" s="2" t="s">
        <v>3</v>
      </c>
      <c r="BP697" s="2">
        <v>0</v>
      </c>
      <c r="BQ697" s="2">
        <v>30</v>
      </c>
      <c r="BR697" s="2">
        <v>0</v>
      </c>
      <c r="BS697" s="2">
        <v>1</v>
      </c>
      <c r="BT697" s="2">
        <v>1</v>
      </c>
      <c r="BU697" s="2">
        <v>1</v>
      </c>
      <c r="BV697" s="2">
        <v>1</v>
      </c>
      <c r="BW697" s="2">
        <v>1</v>
      </c>
      <c r="BX697" s="2">
        <v>1</v>
      </c>
      <c r="BY697" s="2" t="s">
        <v>3</v>
      </c>
      <c r="BZ697" s="2">
        <v>109</v>
      </c>
      <c r="CA697" s="2">
        <v>61</v>
      </c>
      <c r="CB697" s="2" t="s">
        <v>3</v>
      </c>
      <c r="CC697" s="2"/>
      <c r="CD697" s="2"/>
      <c r="CE697" s="2">
        <v>30</v>
      </c>
      <c r="CF697" s="2">
        <v>0</v>
      </c>
      <c r="CG697" s="2">
        <v>0</v>
      </c>
      <c r="CH697" s="2"/>
      <c r="CI697" s="2"/>
      <c r="CJ697" s="2"/>
      <c r="CK697" s="2"/>
      <c r="CL697" s="2"/>
      <c r="CM697" s="2">
        <v>0</v>
      </c>
      <c r="CN697" s="2" t="s">
        <v>3</v>
      </c>
      <c r="CO697" s="2">
        <v>0</v>
      </c>
      <c r="CP697" s="2">
        <f t="shared" si="556"/>
        <v>3960.73</v>
      </c>
      <c r="CQ697" s="2">
        <f t="shared" si="557"/>
        <v>92.11</v>
      </c>
      <c r="CR697" s="2">
        <f t="shared" si="558"/>
        <v>0</v>
      </c>
      <c r="CS697" s="2">
        <f t="shared" si="559"/>
        <v>0</v>
      </c>
      <c r="CT697" s="2">
        <f t="shared" si="560"/>
        <v>0</v>
      </c>
      <c r="CU697" s="2">
        <f t="shared" si="561"/>
        <v>0</v>
      </c>
      <c r="CV697" s="2">
        <f t="shared" si="562"/>
        <v>0</v>
      </c>
      <c r="CW697" s="2">
        <f t="shared" si="563"/>
        <v>0</v>
      </c>
      <c r="CX697" s="2">
        <f t="shared" si="564"/>
        <v>0</v>
      </c>
      <c r="CY697" s="2">
        <f t="shared" si="565"/>
        <v>0</v>
      </c>
      <c r="CZ697" s="2">
        <f t="shared" si="566"/>
        <v>0</v>
      </c>
      <c r="DA697" s="2"/>
      <c r="DB697" s="2"/>
      <c r="DC697" s="2" t="s">
        <v>3</v>
      </c>
      <c r="DD697" s="2" t="s">
        <v>3</v>
      </c>
      <c r="DE697" s="2" t="s">
        <v>3</v>
      </c>
      <c r="DF697" s="2" t="s">
        <v>3</v>
      </c>
      <c r="DG697" s="2" t="s">
        <v>3</v>
      </c>
      <c r="DH697" s="2" t="s">
        <v>3</v>
      </c>
      <c r="DI697" s="2" t="s">
        <v>3</v>
      </c>
      <c r="DJ697" s="2" t="s">
        <v>3</v>
      </c>
      <c r="DK697" s="2" t="s">
        <v>3</v>
      </c>
      <c r="DL697" s="2" t="s">
        <v>3</v>
      </c>
      <c r="DM697" s="2" t="s">
        <v>3</v>
      </c>
      <c r="DN697" s="2">
        <v>0</v>
      </c>
      <c r="DO697" s="2">
        <v>0</v>
      </c>
      <c r="DP697" s="2">
        <v>1</v>
      </c>
      <c r="DQ697" s="2">
        <v>1</v>
      </c>
      <c r="DR697" s="2"/>
      <c r="DS697" s="2"/>
      <c r="DT697" s="2"/>
      <c r="DU697" s="2">
        <v>1010</v>
      </c>
      <c r="DV697" s="2" t="s">
        <v>49</v>
      </c>
      <c r="DW697" s="2" t="s">
        <v>49</v>
      </c>
      <c r="DX697" s="2">
        <v>1</v>
      </c>
      <c r="DY697" s="2"/>
      <c r="DZ697" s="2" t="s">
        <v>3</v>
      </c>
      <c r="EA697" s="2" t="s">
        <v>3</v>
      </c>
      <c r="EB697" s="2" t="s">
        <v>3</v>
      </c>
      <c r="EC697" s="2" t="s">
        <v>3</v>
      </c>
      <c r="ED697" s="2"/>
      <c r="EE697" s="2">
        <v>58807898</v>
      </c>
      <c r="EF697" s="2">
        <v>30</v>
      </c>
      <c r="EG697" s="2" t="s">
        <v>29</v>
      </c>
      <c r="EH697" s="2">
        <v>0</v>
      </c>
      <c r="EI697" s="2" t="s">
        <v>3</v>
      </c>
      <c r="EJ697" s="2">
        <v>1</v>
      </c>
      <c r="EK697" s="2">
        <v>22</v>
      </c>
      <c r="EL697" s="2" t="s">
        <v>185</v>
      </c>
      <c r="EM697" s="2" t="s">
        <v>186</v>
      </c>
      <c r="EN697" s="2"/>
      <c r="EO697" s="2" t="s">
        <v>3</v>
      </c>
      <c r="EP697" s="2"/>
      <c r="EQ697" s="2">
        <v>0</v>
      </c>
      <c r="ER697" s="2">
        <v>92.11</v>
      </c>
      <c r="ES697" s="2">
        <v>92.11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>
        <v>0</v>
      </c>
      <c r="FR697" s="2">
        <v>0</v>
      </c>
      <c r="FS697" s="2">
        <v>0</v>
      </c>
      <c r="FT697" s="2"/>
      <c r="FU697" s="2"/>
      <c r="FV697" s="2"/>
      <c r="FW697" s="2"/>
      <c r="FX697" s="2">
        <v>109</v>
      </c>
      <c r="FY697" s="2">
        <v>61</v>
      </c>
      <c r="FZ697" s="2"/>
      <c r="GA697" s="2" t="s">
        <v>3</v>
      </c>
      <c r="GB697" s="2"/>
      <c r="GC697" s="2"/>
      <c r="GD697" s="2">
        <v>1</v>
      </c>
      <c r="GE697" s="2"/>
      <c r="GF697" s="2">
        <v>-1859993199</v>
      </c>
      <c r="GG697" s="2">
        <v>2</v>
      </c>
      <c r="GH697" s="2">
        <v>1</v>
      </c>
      <c r="GI697" s="2">
        <v>-2</v>
      </c>
      <c r="GJ697" s="2">
        <v>0</v>
      </c>
      <c r="GK697" s="2">
        <v>0</v>
      </c>
      <c r="GL697" s="2">
        <f t="shared" si="567"/>
        <v>0</v>
      </c>
      <c r="GM697" s="2">
        <f t="shared" si="568"/>
        <v>3960.73</v>
      </c>
      <c r="GN697" s="2">
        <f t="shared" si="569"/>
        <v>3960.73</v>
      </c>
      <c r="GO697" s="2">
        <f t="shared" si="570"/>
        <v>0</v>
      </c>
      <c r="GP697" s="2">
        <f t="shared" si="571"/>
        <v>0</v>
      </c>
      <c r="GQ697" s="2"/>
      <c r="GR697" s="2">
        <v>0</v>
      </c>
      <c r="GS697" s="2">
        <v>3</v>
      </c>
      <c r="GT697" s="2">
        <v>0</v>
      </c>
      <c r="GU697" s="2" t="s">
        <v>3</v>
      </c>
      <c r="GV697" s="2">
        <f t="shared" si="572"/>
        <v>0</v>
      </c>
      <c r="GW697" s="2">
        <v>1</v>
      </c>
      <c r="GX697" s="2">
        <f t="shared" si="573"/>
        <v>0</v>
      </c>
      <c r="GY697" s="2"/>
      <c r="GZ697" s="2"/>
      <c r="HA697" s="2">
        <v>0</v>
      </c>
      <c r="HB697" s="2">
        <v>0</v>
      </c>
      <c r="HC697" s="2">
        <f t="shared" si="574"/>
        <v>0</v>
      </c>
      <c r="HD697" s="2"/>
      <c r="HE697" s="2" t="s">
        <v>3</v>
      </c>
      <c r="HF697" s="2" t="s">
        <v>3</v>
      </c>
      <c r="HG697" s="2"/>
      <c r="HH697" s="2"/>
      <c r="HI697" s="2"/>
      <c r="HJ697" s="2"/>
      <c r="HK697" s="2"/>
      <c r="HL697" s="2"/>
      <c r="HM697" s="2" t="s">
        <v>3</v>
      </c>
      <c r="HN697" s="2" t="s">
        <v>3</v>
      </c>
      <c r="HO697" s="2" t="s">
        <v>3</v>
      </c>
      <c r="HP697" s="2" t="s">
        <v>3</v>
      </c>
      <c r="HQ697" s="2" t="s">
        <v>3</v>
      </c>
      <c r="HR697" s="2"/>
      <c r="HS697" s="2">
        <v>0</v>
      </c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>
        <v>0</v>
      </c>
      <c r="IL697" s="2"/>
      <c r="IM697" s="2"/>
      <c r="IN697" s="2"/>
      <c r="IO697" s="2"/>
      <c r="IP697" s="2"/>
      <c r="IQ697" s="2"/>
      <c r="IR697" s="2"/>
      <c r="IS697" s="2"/>
      <c r="IT697" s="2"/>
      <c r="IU697" s="2"/>
    </row>
    <row r="698" spans="1:255" x14ac:dyDescent="0.2">
      <c r="A698">
        <v>18</v>
      </c>
      <c r="B698">
        <v>1</v>
      </c>
      <c r="C698">
        <v>606</v>
      </c>
      <c r="E698" t="s">
        <v>432</v>
      </c>
      <c r="F698" t="s">
        <v>344</v>
      </c>
      <c r="G698" t="s">
        <v>345</v>
      </c>
      <c r="H698" t="s">
        <v>49</v>
      </c>
      <c r="I698">
        <f>I689*J698</f>
        <v>43</v>
      </c>
      <c r="J698">
        <v>1</v>
      </c>
      <c r="K698">
        <v>1</v>
      </c>
      <c r="O698">
        <f t="shared" si="538"/>
        <v>38577.51</v>
      </c>
      <c r="P698">
        <f t="shared" si="539"/>
        <v>38577.51</v>
      </c>
      <c r="Q698">
        <f t="shared" si="540"/>
        <v>0</v>
      </c>
      <c r="R698">
        <f t="shared" si="541"/>
        <v>0</v>
      </c>
      <c r="S698">
        <f t="shared" si="542"/>
        <v>0</v>
      </c>
      <c r="T698">
        <f t="shared" si="543"/>
        <v>0</v>
      </c>
      <c r="U698">
        <f t="shared" si="544"/>
        <v>0</v>
      </c>
      <c r="V698">
        <f t="shared" si="545"/>
        <v>0</v>
      </c>
      <c r="W698">
        <f t="shared" si="546"/>
        <v>0</v>
      </c>
      <c r="X698">
        <f t="shared" si="547"/>
        <v>0</v>
      </c>
      <c r="Y698">
        <f t="shared" si="548"/>
        <v>0</v>
      </c>
      <c r="AA698">
        <v>59209200</v>
      </c>
      <c r="AB698">
        <f t="shared" si="549"/>
        <v>92.11</v>
      </c>
      <c r="AC698">
        <f t="shared" si="550"/>
        <v>92.11</v>
      </c>
      <c r="AD698">
        <f t="shared" si="551"/>
        <v>0</v>
      </c>
      <c r="AE698">
        <f t="shared" si="552"/>
        <v>0</v>
      </c>
      <c r="AF698">
        <f t="shared" si="552"/>
        <v>0</v>
      </c>
      <c r="AG698">
        <f t="shared" si="553"/>
        <v>0</v>
      </c>
      <c r="AH698">
        <f t="shared" si="554"/>
        <v>0</v>
      </c>
      <c r="AI698">
        <f t="shared" si="554"/>
        <v>0</v>
      </c>
      <c r="AJ698">
        <f t="shared" si="555"/>
        <v>0</v>
      </c>
      <c r="AK698">
        <v>92.11</v>
      </c>
      <c r="AL698">
        <v>92.11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109</v>
      </c>
      <c r="AU698">
        <v>61</v>
      </c>
      <c r="AV698">
        <v>1</v>
      </c>
      <c r="AW698">
        <v>1</v>
      </c>
      <c r="AZ698">
        <v>1</v>
      </c>
      <c r="BA698">
        <v>1</v>
      </c>
      <c r="BB698">
        <v>1</v>
      </c>
      <c r="BC698">
        <v>9.74</v>
      </c>
      <c r="BD698" t="s">
        <v>3</v>
      </c>
      <c r="BE698" t="s">
        <v>3</v>
      </c>
      <c r="BF698" t="s">
        <v>3</v>
      </c>
      <c r="BG698" t="s">
        <v>3</v>
      </c>
      <c r="BH698">
        <v>3</v>
      </c>
      <c r="BI698">
        <v>1</v>
      </c>
      <c r="BJ698" t="s">
        <v>346</v>
      </c>
      <c r="BM698">
        <v>22</v>
      </c>
      <c r="BN698">
        <v>58807811</v>
      </c>
      <c r="BO698" t="s">
        <v>344</v>
      </c>
      <c r="BP698">
        <v>1</v>
      </c>
      <c r="BQ698">
        <v>30</v>
      </c>
      <c r="BR698">
        <v>0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 t="s">
        <v>3</v>
      </c>
      <c r="BZ698">
        <v>109</v>
      </c>
      <c r="CA698">
        <v>61</v>
      </c>
      <c r="CB698" t="s">
        <v>3</v>
      </c>
      <c r="CE698">
        <v>30</v>
      </c>
      <c r="CF698">
        <v>0</v>
      </c>
      <c r="CG698">
        <v>0</v>
      </c>
      <c r="CM698">
        <v>0</v>
      </c>
      <c r="CN698" t="s">
        <v>3</v>
      </c>
      <c r="CO698">
        <v>0</v>
      </c>
      <c r="CP698">
        <f t="shared" si="556"/>
        <v>38577.51</v>
      </c>
      <c r="CQ698">
        <f t="shared" si="557"/>
        <v>897.15</v>
      </c>
      <c r="CR698">
        <f t="shared" si="558"/>
        <v>0</v>
      </c>
      <c r="CS698">
        <f t="shared" si="559"/>
        <v>0</v>
      </c>
      <c r="CT698">
        <f t="shared" si="560"/>
        <v>0</v>
      </c>
      <c r="CU698">
        <f t="shared" si="561"/>
        <v>0</v>
      </c>
      <c r="CV698">
        <f t="shared" si="562"/>
        <v>0</v>
      </c>
      <c r="CW698">
        <f t="shared" si="563"/>
        <v>0</v>
      </c>
      <c r="CX698">
        <f t="shared" si="564"/>
        <v>0</v>
      </c>
      <c r="CY698">
        <f t="shared" si="565"/>
        <v>0</v>
      </c>
      <c r="CZ698">
        <f t="shared" si="566"/>
        <v>0</v>
      </c>
      <c r="DC698" t="s">
        <v>3</v>
      </c>
      <c r="DD698" t="s">
        <v>3</v>
      </c>
      <c r="DE698" t="s">
        <v>3</v>
      </c>
      <c r="DF698" t="s">
        <v>3</v>
      </c>
      <c r="DG698" t="s">
        <v>3</v>
      </c>
      <c r="DH698" t="s">
        <v>3</v>
      </c>
      <c r="DI698" t="s">
        <v>3</v>
      </c>
      <c r="DJ698" t="s">
        <v>3</v>
      </c>
      <c r="DK698" t="s">
        <v>3</v>
      </c>
      <c r="DL698" t="s">
        <v>3</v>
      </c>
      <c r="DM698" t="s">
        <v>3</v>
      </c>
      <c r="DN698">
        <v>0</v>
      </c>
      <c r="DO698">
        <v>0</v>
      </c>
      <c r="DP698">
        <v>1</v>
      </c>
      <c r="DQ698">
        <v>1</v>
      </c>
      <c r="DU698">
        <v>1010</v>
      </c>
      <c r="DV698" t="s">
        <v>49</v>
      </c>
      <c r="DW698" t="s">
        <v>49</v>
      </c>
      <c r="DX698">
        <v>1</v>
      </c>
      <c r="DZ698" t="s">
        <v>3</v>
      </c>
      <c r="EA698" t="s">
        <v>3</v>
      </c>
      <c r="EB698" t="s">
        <v>3</v>
      </c>
      <c r="EC698" t="s">
        <v>3</v>
      </c>
      <c r="EE698">
        <v>58807898</v>
      </c>
      <c r="EF698">
        <v>30</v>
      </c>
      <c r="EG698" t="s">
        <v>29</v>
      </c>
      <c r="EH698">
        <v>0</v>
      </c>
      <c r="EI698" t="s">
        <v>3</v>
      </c>
      <c r="EJ698">
        <v>1</v>
      </c>
      <c r="EK698">
        <v>22</v>
      </c>
      <c r="EL698" t="s">
        <v>185</v>
      </c>
      <c r="EM698" t="s">
        <v>186</v>
      </c>
      <c r="EO698" t="s">
        <v>3</v>
      </c>
      <c r="EQ698">
        <v>0</v>
      </c>
      <c r="ER698">
        <v>92.11</v>
      </c>
      <c r="ES698">
        <v>92.11</v>
      </c>
      <c r="ET698">
        <v>0</v>
      </c>
      <c r="EU698">
        <v>0</v>
      </c>
      <c r="EV698">
        <v>0</v>
      </c>
      <c r="EW698">
        <v>0</v>
      </c>
      <c r="EX698">
        <v>0</v>
      </c>
      <c r="FQ698">
        <v>0</v>
      </c>
      <c r="FR698">
        <v>0</v>
      </c>
      <c r="FS698">
        <v>0</v>
      </c>
      <c r="FX698">
        <v>109</v>
      </c>
      <c r="FY698">
        <v>61</v>
      </c>
      <c r="GA698" t="s">
        <v>3</v>
      </c>
      <c r="GD698">
        <v>1</v>
      </c>
      <c r="GF698">
        <v>-1859993199</v>
      </c>
      <c r="GG698">
        <v>2</v>
      </c>
      <c r="GH698">
        <v>1</v>
      </c>
      <c r="GI698">
        <v>2</v>
      </c>
      <c r="GJ698">
        <v>0</v>
      </c>
      <c r="GK698">
        <v>0</v>
      </c>
      <c r="GL698">
        <f t="shared" si="567"/>
        <v>0</v>
      </c>
      <c r="GM698">
        <f t="shared" si="568"/>
        <v>38577.51</v>
      </c>
      <c r="GN698">
        <f t="shared" si="569"/>
        <v>38577.51</v>
      </c>
      <c r="GO698">
        <f t="shared" si="570"/>
        <v>0</v>
      </c>
      <c r="GP698">
        <f t="shared" si="571"/>
        <v>0</v>
      </c>
      <c r="GR698">
        <v>0</v>
      </c>
      <c r="GS698">
        <v>3</v>
      </c>
      <c r="GT698">
        <v>0</v>
      </c>
      <c r="GU698" t="s">
        <v>3</v>
      </c>
      <c r="GV698">
        <f t="shared" si="572"/>
        <v>0</v>
      </c>
      <c r="GW698">
        <v>1</v>
      </c>
      <c r="GX698">
        <f t="shared" si="573"/>
        <v>0</v>
      </c>
      <c r="HA698">
        <v>0</v>
      </c>
      <c r="HB698">
        <v>0</v>
      </c>
      <c r="HC698">
        <f t="shared" si="574"/>
        <v>0</v>
      </c>
      <c r="HE698" t="s">
        <v>3</v>
      </c>
      <c r="HF698" t="s">
        <v>3</v>
      </c>
      <c r="HM698" t="s">
        <v>3</v>
      </c>
      <c r="HN698" t="s">
        <v>3</v>
      </c>
      <c r="HO698" t="s">
        <v>3</v>
      </c>
      <c r="HP698" t="s">
        <v>3</v>
      </c>
      <c r="HQ698" t="s">
        <v>3</v>
      </c>
      <c r="HS698">
        <v>0</v>
      </c>
      <c r="IK698">
        <v>0</v>
      </c>
    </row>
    <row r="699" spans="1:255" x14ac:dyDescent="0.2">
      <c r="A699" s="2">
        <v>17</v>
      </c>
      <c r="B699" s="2">
        <v>1</v>
      </c>
      <c r="C699" s="2">
        <f>ROW(SmtRes!A618)</f>
        <v>618</v>
      </c>
      <c r="D699" s="2">
        <f>ROW(EtalonRes!A647)</f>
        <v>647</v>
      </c>
      <c r="E699" s="2" t="s">
        <v>433</v>
      </c>
      <c r="F699" s="2" t="s">
        <v>339</v>
      </c>
      <c r="G699" s="2" t="s">
        <v>340</v>
      </c>
      <c r="H699" s="2" t="s">
        <v>341</v>
      </c>
      <c r="I699" s="2">
        <f>ROUND(ROUND(22/10,4),9)</f>
        <v>2.2000000000000002</v>
      </c>
      <c r="J699" s="2">
        <v>0</v>
      </c>
      <c r="K699" s="2">
        <f>ROUND(ROUND(22/10,4),9)</f>
        <v>2.2000000000000002</v>
      </c>
      <c r="L699" s="2"/>
      <c r="M699" s="2"/>
      <c r="N699" s="2"/>
      <c r="O699" s="2">
        <f t="shared" si="538"/>
        <v>505.86</v>
      </c>
      <c r="P699" s="2">
        <f t="shared" si="539"/>
        <v>188.54</v>
      </c>
      <c r="Q699" s="2">
        <f>(ROUND((ROUND(((((ET699*1.25)*1.1))*AV699*I699),2)*BB699),2)+ROUND((ROUND(((AE699-(((EU699*1.25)*1.1)))*AV699*I699),2)*BS699),2))</f>
        <v>91.76</v>
      </c>
      <c r="R699" s="2">
        <f t="shared" si="541"/>
        <v>13.85</v>
      </c>
      <c r="S699" s="2">
        <f t="shared" si="542"/>
        <v>225.56</v>
      </c>
      <c r="T699" s="2">
        <f t="shared" si="543"/>
        <v>0</v>
      </c>
      <c r="U699" s="2">
        <f t="shared" si="544"/>
        <v>18.79668813</v>
      </c>
      <c r="V699" s="2">
        <f t="shared" si="545"/>
        <v>0</v>
      </c>
      <c r="W699" s="2">
        <f t="shared" si="546"/>
        <v>0</v>
      </c>
      <c r="X699" s="2">
        <f t="shared" si="547"/>
        <v>260.95999999999998</v>
      </c>
      <c r="Y699" s="2">
        <f t="shared" si="548"/>
        <v>146.04</v>
      </c>
      <c r="Z699" s="2"/>
      <c r="AA699" s="2">
        <v>59209203</v>
      </c>
      <c r="AB699" s="2">
        <f t="shared" si="549"/>
        <v>220.88065</v>
      </c>
      <c r="AC699" s="2">
        <f t="shared" si="550"/>
        <v>85.7</v>
      </c>
      <c r="AD699" s="2">
        <f>ROUND((((((ET699*1.25)*1.1))-(((EU699*1.25)*1.1)))+AE699),6)</f>
        <v>39.091250000000002</v>
      </c>
      <c r="AE699" s="2">
        <f>ROUND((((EU699*1.25)*1.1)),6)</f>
        <v>5.8987499999999997</v>
      </c>
      <c r="AF699" s="2">
        <f>ROUND((((EV699*1.15)*1.1)),6)</f>
        <v>96.089399999999998</v>
      </c>
      <c r="AG699" s="2">
        <f t="shared" si="553"/>
        <v>0</v>
      </c>
      <c r="AH699" s="2">
        <f>(((EW699*1.15)*1.1))</f>
        <v>8.0074500000000004</v>
      </c>
      <c r="AI699" s="2">
        <f>(((EX699*1.25)*1.1))</f>
        <v>0</v>
      </c>
      <c r="AJ699" s="2">
        <f t="shared" si="555"/>
        <v>0</v>
      </c>
      <c r="AK699" s="2">
        <v>190.09</v>
      </c>
      <c r="AL699" s="2">
        <v>85.7</v>
      </c>
      <c r="AM699" s="2">
        <v>28.43</v>
      </c>
      <c r="AN699" s="2">
        <v>4.29</v>
      </c>
      <c r="AO699" s="2">
        <v>75.959999999999994</v>
      </c>
      <c r="AP699" s="2">
        <v>0</v>
      </c>
      <c r="AQ699" s="2">
        <v>6.33</v>
      </c>
      <c r="AR699" s="2">
        <v>0</v>
      </c>
      <c r="AS699" s="2">
        <v>0</v>
      </c>
      <c r="AT699" s="2">
        <v>109</v>
      </c>
      <c r="AU699" s="2">
        <v>61</v>
      </c>
      <c r="AV699" s="2">
        <v>1.0669999999999999</v>
      </c>
      <c r="AW699" s="2">
        <v>1</v>
      </c>
      <c r="AX699" s="2"/>
      <c r="AY699" s="2"/>
      <c r="AZ699" s="2">
        <v>1</v>
      </c>
      <c r="BA699" s="2">
        <v>1</v>
      </c>
      <c r="BB699" s="2">
        <v>1</v>
      </c>
      <c r="BC699" s="2">
        <v>1</v>
      </c>
      <c r="BD699" s="2" t="s">
        <v>3</v>
      </c>
      <c r="BE699" s="2" t="s">
        <v>3</v>
      </c>
      <c r="BF699" s="2" t="s">
        <v>3</v>
      </c>
      <c r="BG699" s="2" t="s">
        <v>3</v>
      </c>
      <c r="BH699" s="2">
        <v>0</v>
      </c>
      <c r="BI699" s="2">
        <v>1</v>
      </c>
      <c r="BJ699" s="2" t="s">
        <v>342</v>
      </c>
      <c r="BK699" s="2"/>
      <c r="BL699" s="2"/>
      <c r="BM699" s="2">
        <v>22</v>
      </c>
      <c r="BN699" s="2">
        <v>0</v>
      </c>
      <c r="BO699" s="2" t="s">
        <v>339</v>
      </c>
      <c r="BP699" s="2">
        <v>1</v>
      </c>
      <c r="BQ699" s="2">
        <v>30</v>
      </c>
      <c r="BR699" s="2">
        <v>0</v>
      </c>
      <c r="BS699" s="2">
        <v>1</v>
      </c>
      <c r="BT699" s="2">
        <v>1</v>
      </c>
      <c r="BU699" s="2">
        <v>1</v>
      </c>
      <c r="BV699" s="2">
        <v>1</v>
      </c>
      <c r="BW699" s="2">
        <v>1</v>
      </c>
      <c r="BX699" s="2">
        <v>1</v>
      </c>
      <c r="BY699" s="2" t="s">
        <v>3</v>
      </c>
      <c r="BZ699" s="2">
        <v>109</v>
      </c>
      <c r="CA699" s="2">
        <v>61</v>
      </c>
      <c r="CB699" s="2" t="s">
        <v>3</v>
      </c>
      <c r="CC699" s="2"/>
      <c r="CD699" s="2"/>
      <c r="CE699" s="2">
        <v>30</v>
      </c>
      <c r="CF699" s="2">
        <v>0</v>
      </c>
      <c r="CG699" s="2">
        <v>0</v>
      </c>
      <c r="CH699" s="2"/>
      <c r="CI699" s="2"/>
      <c r="CJ699" s="2"/>
      <c r="CK699" s="2"/>
      <c r="CL699" s="2"/>
      <c r="CM699" s="2">
        <v>0</v>
      </c>
      <c r="CN699" s="2" t="s">
        <v>865</v>
      </c>
      <c r="CO699" s="2">
        <v>0</v>
      </c>
      <c r="CP699" s="2">
        <f t="shared" si="556"/>
        <v>505.86</v>
      </c>
      <c r="CQ699" s="2">
        <f t="shared" si="557"/>
        <v>85.7</v>
      </c>
      <c r="CR699" s="2">
        <f>(ROUND((ROUND(((((ET699*1.25)*1.1))*AV699*1),2)*BB699),2)+ROUND((ROUND(((AE699-(((EU699*1.25)*1.1)))*AV699*1),2)*BS699),2))</f>
        <v>41.71</v>
      </c>
      <c r="CS699" s="2">
        <f t="shared" si="559"/>
        <v>6.29</v>
      </c>
      <c r="CT699" s="2">
        <f t="shared" si="560"/>
        <v>102.53</v>
      </c>
      <c r="CU699" s="2">
        <f t="shared" si="561"/>
        <v>0</v>
      </c>
      <c r="CV699" s="2">
        <f t="shared" si="562"/>
        <v>8.5439491499999995</v>
      </c>
      <c r="CW699" s="2">
        <f t="shared" si="563"/>
        <v>0</v>
      </c>
      <c r="CX699" s="2">
        <f t="shared" si="564"/>
        <v>0</v>
      </c>
      <c r="CY699" s="2">
        <f t="shared" si="565"/>
        <v>260.95689999999996</v>
      </c>
      <c r="CZ699" s="2">
        <f t="shared" si="566"/>
        <v>146.0401</v>
      </c>
      <c r="DA699" s="2"/>
      <c r="DB699" s="2">
        <v>151</v>
      </c>
      <c r="DC699" s="2" t="s">
        <v>3</v>
      </c>
      <c r="DD699" s="2" t="s">
        <v>3</v>
      </c>
      <c r="DE699" s="2" t="s">
        <v>27</v>
      </c>
      <c r="DF699" s="2" t="s">
        <v>27</v>
      </c>
      <c r="DG699" s="2" t="s">
        <v>28</v>
      </c>
      <c r="DH699" s="2" t="s">
        <v>3</v>
      </c>
      <c r="DI699" s="2" t="s">
        <v>28</v>
      </c>
      <c r="DJ699" s="2" t="s">
        <v>27</v>
      </c>
      <c r="DK699" s="2" t="s">
        <v>3</v>
      </c>
      <c r="DL699" s="2" t="s">
        <v>3</v>
      </c>
      <c r="DM699" s="2" t="s">
        <v>3</v>
      </c>
      <c r="DN699" s="2">
        <v>0</v>
      </c>
      <c r="DO699" s="2">
        <v>0</v>
      </c>
      <c r="DP699" s="2">
        <v>1</v>
      </c>
      <c r="DQ699" s="2">
        <v>1</v>
      </c>
      <c r="DR699" s="2"/>
      <c r="DS699" s="2"/>
      <c r="DT699" s="2"/>
      <c r="DU699" s="2">
        <v>1013</v>
      </c>
      <c r="DV699" s="2" t="s">
        <v>341</v>
      </c>
      <c r="DW699" s="2" t="s">
        <v>341</v>
      </c>
      <c r="DX699" s="2">
        <v>1</v>
      </c>
      <c r="DY699" s="2"/>
      <c r="DZ699" s="2" t="s">
        <v>3</v>
      </c>
      <c r="EA699" s="2" t="s">
        <v>3</v>
      </c>
      <c r="EB699" s="2" t="s">
        <v>3</v>
      </c>
      <c r="EC699" s="2" t="s">
        <v>3</v>
      </c>
      <c r="ED699" s="2"/>
      <c r="EE699" s="2">
        <v>58807898</v>
      </c>
      <c r="EF699" s="2">
        <v>30</v>
      </c>
      <c r="EG699" s="2" t="s">
        <v>29</v>
      </c>
      <c r="EH699" s="2">
        <v>0</v>
      </c>
      <c r="EI699" s="2" t="s">
        <v>3</v>
      </c>
      <c r="EJ699" s="2">
        <v>1</v>
      </c>
      <c r="EK699" s="2">
        <v>22</v>
      </c>
      <c r="EL699" s="2" t="s">
        <v>185</v>
      </c>
      <c r="EM699" s="2" t="s">
        <v>186</v>
      </c>
      <c r="EN699" s="2"/>
      <c r="EO699" s="2" t="s">
        <v>32</v>
      </c>
      <c r="EP699" s="2"/>
      <c r="EQ699" s="2">
        <v>0</v>
      </c>
      <c r="ER699" s="2">
        <v>190.09</v>
      </c>
      <c r="ES699" s="2">
        <v>85.7</v>
      </c>
      <c r="ET699" s="2">
        <v>28.43</v>
      </c>
      <c r="EU699" s="2">
        <v>4.29</v>
      </c>
      <c r="EV699" s="2">
        <v>75.959999999999994</v>
      </c>
      <c r="EW699" s="2">
        <v>6.33</v>
      </c>
      <c r="EX699" s="2">
        <v>0</v>
      </c>
      <c r="EY699" s="2">
        <v>0</v>
      </c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>
        <v>0</v>
      </c>
      <c r="FR699" s="2">
        <v>0</v>
      </c>
      <c r="FS699" s="2">
        <v>0</v>
      </c>
      <c r="FT699" s="2"/>
      <c r="FU699" s="2"/>
      <c r="FV699" s="2"/>
      <c r="FW699" s="2"/>
      <c r="FX699" s="2">
        <v>109</v>
      </c>
      <c r="FY699" s="2">
        <v>61</v>
      </c>
      <c r="FZ699" s="2"/>
      <c r="GA699" s="2" t="s">
        <v>3</v>
      </c>
      <c r="GB699" s="2"/>
      <c r="GC699" s="2"/>
      <c r="GD699" s="2">
        <v>1</v>
      </c>
      <c r="GE699" s="2"/>
      <c r="GF699" s="2">
        <v>-1345628039</v>
      </c>
      <c r="GG699" s="2">
        <v>2</v>
      </c>
      <c r="GH699" s="2">
        <v>1</v>
      </c>
      <c r="GI699" s="2">
        <v>2</v>
      </c>
      <c r="GJ699" s="2">
        <v>0</v>
      </c>
      <c r="GK699" s="2">
        <v>0</v>
      </c>
      <c r="GL699" s="2">
        <f t="shared" si="567"/>
        <v>0</v>
      </c>
      <c r="GM699" s="2">
        <f t="shared" si="568"/>
        <v>912.86</v>
      </c>
      <c r="GN699" s="2">
        <f t="shared" si="569"/>
        <v>912.86</v>
      </c>
      <c r="GO699" s="2">
        <f t="shared" si="570"/>
        <v>0</v>
      </c>
      <c r="GP699" s="2">
        <f t="shared" si="571"/>
        <v>0</v>
      </c>
      <c r="GQ699" s="2"/>
      <c r="GR699" s="2">
        <v>0</v>
      </c>
      <c r="GS699" s="2">
        <v>3</v>
      </c>
      <c r="GT699" s="2">
        <v>0</v>
      </c>
      <c r="GU699" s="2" t="s">
        <v>3</v>
      </c>
      <c r="GV699" s="2">
        <f t="shared" si="572"/>
        <v>0</v>
      </c>
      <c r="GW699" s="2">
        <v>1</v>
      </c>
      <c r="GX699" s="2">
        <f t="shared" si="573"/>
        <v>0</v>
      </c>
      <c r="GY699" s="2"/>
      <c r="GZ699" s="2"/>
      <c r="HA699" s="2">
        <v>0</v>
      </c>
      <c r="HB699" s="2">
        <v>0</v>
      </c>
      <c r="HC699" s="2">
        <f t="shared" si="574"/>
        <v>0</v>
      </c>
      <c r="HD699" s="2"/>
      <c r="HE699" s="2" t="s">
        <v>3</v>
      </c>
      <c r="HF699" s="2" t="s">
        <v>3</v>
      </c>
      <c r="HG699" s="2"/>
      <c r="HH699" s="2"/>
      <c r="HI699" s="2"/>
      <c r="HJ699" s="2"/>
      <c r="HK699" s="2"/>
      <c r="HL699" s="2"/>
      <c r="HM699" s="2" t="s">
        <v>3</v>
      </c>
      <c r="HN699" s="2" t="s">
        <v>3</v>
      </c>
      <c r="HO699" s="2" t="s">
        <v>3</v>
      </c>
      <c r="HP699" s="2" t="s">
        <v>3</v>
      </c>
      <c r="HQ699" s="2" t="s">
        <v>3</v>
      </c>
      <c r="HR699" s="2"/>
      <c r="HS699" s="2">
        <v>0</v>
      </c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>
        <v>0</v>
      </c>
      <c r="IL699" s="2"/>
      <c r="IM699" s="2"/>
      <c r="IN699" s="2"/>
      <c r="IO699" s="2"/>
      <c r="IP699" s="2"/>
      <c r="IQ699" s="2"/>
      <c r="IR699" s="2"/>
      <c r="IS699" s="2"/>
      <c r="IT699" s="2"/>
      <c r="IU699" s="2"/>
    </row>
    <row r="700" spans="1:255" x14ac:dyDescent="0.2">
      <c r="A700">
        <v>17</v>
      </c>
      <c r="B700">
        <v>1</v>
      </c>
      <c r="C700">
        <f>ROW(SmtRes!A626)</f>
        <v>626</v>
      </c>
      <c r="D700">
        <f>ROW(EtalonRes!A656)</f>
        <v>656</v>
      </c>
      <c r="E700" t="s">
        <v>433</v>
      </c>
      <c r="F700" t="s">
        <v>339</v>
      </c>
      <c r="G700" t="s">
        <v>340</v>
      </c>
      <c r="H700" t="s">
        <v>341</v>
      </c>
      <c r="I700">
        <f>ROUND(ROUND(22/10,4),9)</f>
        <v>2.2000000000000002</v>
      </c>
      <c r="J700">
        <v>0</v>
      </c>
      <c r="K700">
        <f>ROUND(ROUND(22/10,4),9)</f>
        <v>2.2000000000000002</v>
      </c>
      <c r="O700">
        <f t="shared" si="538"/>
        <v>14927.84</v>
      </c>
      <c r="P700">
        <f t="shared" si="539"/>
        <v>1033.2</v>
      </c>
      <c r="Q700">
        <f>(ROUND((ROUND(((((ET700*1.25)*1.1))*AV700*I700),2)*BB700),2)+ROUND((ROUND(((AE700-(((EU700*1.25)*1.1)))*AV700*I700),2)*BS700),2))</f>
        <v>1491.1</v>
      </c>
      <c r="R700">
        <f t="shared" si="541"/>
        <v>761.61</v>
      </c>
      <c r="S700">
        <f t="shared" si="542"/>
        <v>12403.54</v>
      </c>
      <c r="T700">
        <f t="shared" si="543"/>
        <v>0</v>
      </c>
      <c r="U700">
        <f t="shared" si="544"/>
        <v>18.79668813</v>
      </c>
      <c r="V700">
        <f t="shared" si="545"/>
        <v>0</v>
      </c>
      <c r="W700">
        <f t="shared" si="546"/>
        <v>0</v>
      </c>
      <c r="X700">
        <f t="shared" si="547"/>
        <v>14350.01</v>
      </c>
      <c r="Y700">
        <f t="shared" si="548"/>
        <v>8030.74</v>
      </c>
      <c r="AA700">
        <v>59209200</v>
      </c>
      <c r="AB700">
        <f t="shared" si="549"/>
        <v>220.88065</v>
      </c>
      <c r="AC700">
        <f t="shared" si="550"/>
        <v>85.7</v>
      </c>
      <c r="AD700">
        <f>ROUND((((((ET700*1.25)*1.1))-(((EU700*1.25)*1.1)))+AE700),6)</f>
        <v>39.091250000000002</v>
      </c>
      <c r="AE700">
        <f>ROUND((((EU700*1.25)*1.1)),6)</f>
        <v>5.8987499999999997</v>
      </c>
      <c r="AF700">
        <f>ROUND((((EV700*1.15)*1.1)),6)</f>
        <v>96.089399999999998</v>
      </c>
      <c r="AG700">
        <f t="shared" si="553"/>
        <v>0</v>
      </c>
      <c r="AH700">
        <f>(((EW700*1.15)*1.1))</f>
        <v>8.0074500000000004</v>
      </c>
      <c r="AI700">
        <f>(((EX700*1.25)*1.1))</f>
        <v>0</v>
      </c>
      <c r="AJ700">
        <f t="shared" si="555"/>
        <v>0</v>
      </c>
      <c r="AK700">
        <v>190.09</v>
      </c>
      <c r="AL700">
        <v>85.7</v>
      </c>
      <c r="AM700">
        <v>28.43</v>
      </c>
      <c r="AN700">
        <v>4.29</v>
      </c>
      <c r="AO700">
        <v>75.959999999999994</v>
      </c>
      <c r="AP700">
        <v>0</v>
      </c>
      <c r="AQ700">
        <v>6.33</v>
      </c>
      <c r="AR700">
        <v>0</v>
      </c>
      <c r="AS700">
        <v>0</v>
      </c>
      <c r="AT700">
        <v>109</v>
      </c>
      <c r="AU700">
        <v>61</v>
      </c>
      <c r="AV700">
        <v>1.0669999999999999</v>
      </c>
      <c r="AW700">
        <v>1</v>
      </c>
      <c r="AZ700">
        <v>1</v>
      </c>
      <c r="BA700">
        <v>54.99</v>
      </c>
      <c r="BB700">
        <v>16.25</v>
      </c>
      <c r="BC700">
        <v>5.48</v>
      </c>
      <c r="BD700" t="s">
        <v>3</v>
      </c>
      <c r="BE700" t="s">
        <v>3</v>
      </c>
      <c r="BF700" t="s">
        <v>3</v>
      </c>
      <c r="BG700" t="s">
        <v>3</v>
      </c>
      <c r="BH700">
        <v>0</v>
      </c>
      <c r="BI700">
        <v>1</v>
      </c>
      <c r="BJ700" t="s">
        <v>342</v>
      </c>
      <c r="BM700">
        <v>22</v>
      </c>
      <c r="BN700">
        <v>0</v>
      </c>
      <c r="BO700" t="s">
        <v>339</v>
      </c>
      <c r="BP700">
        <v>1</v>
      </c>
      <c r="BQ700">
        <v>30</v>
      </c>
      <c r="BR700">
        <v>0</v>
      </c>
      <c r="BS700">
        <v>54.99</v>
      </c>
      <c r="BT700">
        <v>1</v>
      </c>
      <c r="BU700">
        <v>1</v>
      </c>
      <c r="BV700">
        <v>1</v>
      </c>
      <c r="BW700">
        <v>1</v>
      </c>
      <c r="BX700">
        <v>1</v>
      </c>
      <c r="BY700" t="s">
        <v>3</v>
      </c>
      <c r="BZ700">
        <v>109</v>
      </c>
      <c r="CA700">
        <v>61</v>
      </c>
      <c r="CB700" t="s">
        <v>3</v>
      </c>
      <c r="CE700">
        <v>30</v>
      </c>
      <c r="CF700">
        <v>0</v>
      </c>
      <c r="CG700">
        <v>0</v>
      </c>
      <c r="CM700">
        <v>0</v>
      </c>
      <c r="CN700" t="s">
        <v>865</v>
      </c>
      <c r="CO700">
        <v>0</v>
      </c>
      <c r="CP700">
        <f t="shared" si="556"/>
        <v>14927.84</v>
      </c>
      <c r="CQ700">
        <f t="shared" si="557"/>
        <v>469.64</v>
      </c>
      <c r="CR700">
        <f>(ROUND((ROUND(((((ET700*1.25)*1.1))*AV700*1),2)*BB700),2)+ROUND((ROUND(((AE700-(((EU700*1.25)*1.1)))*AV700*1),2)*BS700),2))</f>
        <v>677.79</v>
      </c>
      <c r="CS700">
        <f t="shared" si="559"/>
        <v>345.89</v>
      </c>
      <c r="CT700">
        <f t="shared" si="560"/>
        <v>5638.12</v>
      </c>
      <c r="CU700">
        <f t="shared" si="561"/>
        <v>0</v>
      </c>
      <c r="CV700">
        <f t="shared" si="562"/>
        <v>8.5439491499999995</v>
      </c>
      <c r="CW700">
        <f t="shared" si="563"/>
        <v>0</v>
      </c>
      <c r="CX700">
        <f t="shared" si="564"/>
        <v>0</v>
      </c>
      <c r="CY700">
        <f t="shared" si="565"/>
        <v>14350.013500000001</v>
      </c>
      <c r="CZ700">
        <f t="shared" si="566"/>
        <v>8030.741500000001</v>
      </c>
      <c r="DB700">
        <v>153</v>
      </c>
      <c r="DC700" t="s">
        <v>3</v>
      </c>
      <c r="DD700" t="s">
        <v>3</v>
      </c>
      <c r="DE700" t="s">
        <v>27</v>
      </c>
      <c r="DF700" t="s">
        <v>27</v>
      </c>
      <c r="DG700" t="s">
        <v>28</v>
      </c>
      <c r="DH700" t="s">
        <v>3</v>
      </c>
      <c r="DI700" t="s">
        <v>28</v>
      </c>
      <c r="DJ700" t="s">
        <v>27</v>
      </c>
      <c r="DK700" t="s">
        <v>3</v>
      </c>
      <c r="DL700" t="s">
        <v>3</v>
      </c>
      <c r="DM700" t="s">
        <v>3</v>
      </c>
      <c r="DN700">
        <v>0</v>
      </c>
      <c r="DO700">
        <v>0</v>
      </c>
      <c r="DP700">
        <v>1</v>
      </c>
      <c r="DQ700">
        <v>1</v>
      </c>
      <c r="DU700">
        <v>1013</v>
      </c>
      <c r="DV700" t="s">
        <v>341</v>
      </c>
      <c r="DW700" t="s">
        <v>341</v>
      </c>
      <c r="DX700">
        <v>1</v>
      </c>
      <c r="DZ700" t="s">
        <v>3</v>
      </c>
      <c r="EA700" t="s">
        <v>3</v>
      </c>
      <c r="EB700" t="s">
        <v>3</v>
      </c>
      <c r="EC700" t="s">
        <v>3</v>
      </c>
      <c r="EE700">
        <v>58807898</v>
      </c>
      <c r="EF700">
        <v>30</v>
      </c>
      <c r="EG700" t="s">
        <v>29</v>
      </c>
      <c r="EH700">
        <v>0</v>
      </c>
      <c r="EI700" t="s">
        <v>3</v>
      </c>
      <c r="EJ700">
        <v>1</v>
      </c>
      <c r="EK700">
        <v>22</v>
      </c>
      <c r="EL700" t="s">
        <v>185</v>
      </c>
      <c r="EM700" t="s">
        <v>186</v>
      </c>
      <c r="EO700" t="s">
        <v>32</v>
      </c>
      <c r="EQ700">
        <v>0</v>
      </c>
      <c r="ER700">
        <v>190.09</v>
      </c>
      <c r="ES700">
        <v>85.7</v>
      </c>
      <c r="ET700">
        <v>28.43</v>
      </c>
      <c r="EU700">
        <v>4.29</v>
      </c>
      <c r="EV700">
        <v>75.959999999999994</v>
      </c>
      <c r="EW700">
        <v>6.33</v>
      </c>
      <c r="EX700">
        <v>0</v>
      </c>
      <c r="EY700">
        <v>0</v>
      </c>
      <c r="FQ700">
        <v>0</v>
      </c>
      <c r="FR700">
        <v>0</v>
      </c>
      <c r="FS700">
        <v>0</v>
      </c>
      <c r="FX700">
        <v>109</v>
      </c>
      <c r="FY700">
        <v>61</v>
      </c>
      <c r="GA700" t="s">
        <v>3</v>
      </c>
      <c r="GD700">
        <v>1</v>
      </c>
      <c r="GF700">
        <v>-1345628039</v>
      </c>
      <c r="GG700">
        <v>2</v>
      </c>
      <c r="GH700">
        <v>1</v>
      </c>
      <c r="GI700">
        <v>2</v>
      </c>
      <c r="GJ700">
        <v>0</v>
      </c>
      <c r="GK700">
        <v>0</v>
      </c>
      <c r="GL700">
        <f t="shared" si="567"/>
        <v>0</v>
      </c>
      <c r="GM700">
        <f t="shared" si="568"/>
        <v>37308.589999999997</v>
      </c>
      <c r="GN700">
        <f t="shared" si="569"/>
        <v>37308.589999999997</v>
      </c>
      <c r="GO700">
        <f t="shared" si="570"/>
        <v>0</v>
      </c>
      <c r="GP700">
        <f t="shared" si="571"/>
        <v>0</v>
      </c>
      <c r="GR700">
        <v>0</v>
      </c>
      <c r="GS700">
        <v>3</v>
      </c>
      <c r="GT700">
        <v>0</v>
      </c>
      <c r="GU700" t="s">
        <v>3</v>
      </c>
      <c r="GV700">
        <f t="shared" si="572"/>
        <v>0</v>
      </c>
      <c r="GW700">
        <v>1</v>
      </c>
      <c r="GX700">
        <f t="shared" si="573"/>
        <v>0</v>
      </c>
      <c r="HA700">
        <v>0</v>
      </c>
      <c r="HB700">
        <v>0</v>
      </c>
      <c r="HC700">
        <f t="shared" si="574"/>
        <v>0</v>
      </c>
      <c r="HE700" t="s">
        <v>3</v>
      </c>
      <c r="HF700" t="s">
        <v>3</v>
      </c>
      <c r="HM700" t="s">
        <v>3</v>
      </c>
      <c r="HN700" t="s">
        <v>3</v>
      </c>
      <c r="HO700" t="s">
        <v>3</v>
      </c>
      <c r="HP700" t="s">
        <v>3</v>
      </c>
      <c r="HQ700" t="s">
        <v>3</v>
      </c>
      <c r="HS700">
        <v>0</v>
      </c>
      <c r="IK700">
        <v>0</v>
      </c>
    </row>
    <row r="701" spans="1:255" x14ac:dyDescent="0.2">
      <c r="A701" s="2">
        <v>18</v>
      </c>
      <c r="B701" s="2">
        <v>1</v>
      </c>
      <c r="C701" s="2">
        <v>618</v>
      </c>
      <c r="D701" s="2"/>
      <c r="E701" s="2" t="s">
        <v>434</v>
      </c>
      <c r="F701" s="2" t="s">
        <v>435</v>
      </c>
      <c r="G701" s="2" t="s">
        <v>436</v>
      </c>
      <c r="H701" s="2" t="s">
        <v>437</v>
      </c>
      <c r="I701" s="2">
        <f>I699*J701</f>
        <v>22</v>
      </c>
      <c r="J701" s="2">
        <v>10</v>
      </c>
      <c r="K701" s="2">
        <v>10</v>
      </c>
      <c r="L701" s="2"/>
      <c r="M701" s="2"/>
      <c r="N701" s="2"/>
      <c r="O701" s="2">
        <f t="shared" si="538"/>
        <v>30311.38</v>
      </c>
      <c r="P701" s="2">
        <f>ROUND((ROUND((AC701*I701),2)*BC701),2)</f>
        <v>30311.38</v>
      </c>
      <c r="Q701" s="2">
        <f>(ROUND((ROUND(((ET701)*AV701*I701),2)*BB701),2)+ROUND((ROUND(((AE701-(EU701))*AV701*I701),2)*BS701),2))</f>
        <v>0</v>
      </c>
      <c r="R701" s="2">
        <f t="shared" si="541"/>
        <v>0</v>
      </c>
      <c r="S701" s="2">
        <f t="shared" si="542"/>
        <v>0</v>
      </c>
      <c r="T701" s="2">
        <f t="shared" si="543"/>
        <v>0</v>
      </c>
      <c r="U701" s="2">
        <f t="shared" si="544"/>
        <v>0</v>
      </c>
      <c r="V701" s="2">
        <f t="shared" si="545"/>
        <v>0</v>
      </c>
      <c r="W701" s="2">
        <f t="shared" si="546"/>
        <v>0</v>
      </c>
      <c r="X701" s="2">
        <f t="shared" si="547"/>
        <v>0</v>
      </c>
      <c r="Y701" s="2">
        <f t="shared" si="548"/>
        <v>0</v>
      </c>
      <c r="Z701" s="2"/>
      <c r="AA701" s="2">
        <v>59209203</v>
      </c>
      <c r="AB701" s="2">
        <f t="shared" si="549"/>
        <v>1377.79</v>
      </c>
      <c r="AC701" s="2">
        <f t="shared" si="550"/>
        <v>1377.79</v>
      </c>
      <c r="AD701" s="2">
        <f>ROUND((((ET701)-(EU701))+AE701),6)</f>
        <v>0</v>
      </c>
      <c r="AE701" s="2">
        <f>ROUND((EU701),6)</f>
        <v>0</v>
      </c>
      <c r="AF701" s="2">
        <f>ROUND((EV701),6)</f>
        <v>0</v>
      </c>
      <c r="AG701" s="2">
        <f t="shared" si="553"/>
        <v>0</v>
      </c>
      <c r="AH701" s="2">
        <f>(EW701)</f>
        <v>0</v>
      </c>
      <c r="AI701" s="2">
        <f>(EX701)</f>
        <v>0</v>
      </c>
      <c r="AJ701" s="2">
        <f t="shared" si="555"/>
        <v>0</v>
      </c>
      <c r="AK701" s="2">
        <v>1377.79</v>
      </c>
      <c r="AL701" s="2">
        <v>1377.79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1</v>
      </c>
      <c r="AW701" s="2">
        <v>1</v>
      </c>
      <c r="AX701" s="2"/>
      <c r="AY701" s="2"/>
      <c r="AZ701" s="2">
        <v>1</v>
      </c>
      <c r="BA701" s="2">
        <v>1</v>
      </c>
      <c r="BB701" s="2">
        <v>1</v>
      </c>
      <c r="BC701" s="2">
        <v>1</v>
      </c>
      <c r="BD701" s="2" t="s">
        <v>3</v>
      </c>
      <c r="BE701" s="2" t="s">
        <v>3</v>
      </c>
      <c r="BF701" s="2" t="s">
        <v>3</v>
      </c>
      <c r="BG701" s="2" t="s">
        <v>3</v>
      </c>
      <c r="BH701" s="2">
        <v>3</v>
      </c>
      <c r="BI701" s="2">
        <v>3</v>
      </c>
      <c r="BJ701" s="2" t="s">
        <v>3</v>
      </c>
      <c r="BK701" s="2"/>
      <c r="BL701" s="2"/>
      <c r="BM701" s="2">
        <v>746</v>
      </c>
      <c r="BN701" s="2">
        <v>0</v>
      </c>
      <c r="BO701" s="2" t="s">
        <v>3</v>
      </c>
      <c r="BP701" s="2">
        <v>0</v>
      </c>
      <c r="BQ701" s="2">
        <v>130</v>
      </c>
      <c r="BR701" s="2">
        <v>0</v>
      </c>
      <c r="BS701" s="2">
        <v>1</v>
      </c>
      <c r="BT701" s="2">
        <v>1</v>
      </c>
      <c r="BU701" s="2">
        <v>1</v>
      </c>
      <c r="BV701" s="2">
        <v>1</v>
      </c>
      <c r="BW701" s="2">
        <v>1</v>
      </c>
      <c r="BX701" s="2">
        <v>1</v>
      </c>
      <c r="BY701" s="2" t="s">
        <v>3</v>
      </c>
      <c r="BZ701" s="2">
        <v>109</v>
      </c>
      <c r="CA701" s="2">
        <v>61</v>
      </c>
      <c r="CB701" s="2" t="s">
        <v>3</v>
      </c>
      <c r="CC701" s="2"/>
      <c r="CD701" s="2"/>
      <c r="CE701" s="2">
        <v>30</v>
      </c>
      <c r="CF701" s="2">
        <v>0</v>
      </c>
      <c r="CG701" s="2">
        <v>0</v>
      </c>
      <c r="CH701" s="2"/>
      <c r="CI701" s="2"/>
      <c r="CJ701" s="2"/>
      <c r="CK701" s="2"/>
      <c r="CL701" s="2"/>
      <c r="CM701" s="2">
        <v>0</v>
      </c>
      <c r="CN701" s="2" t="s">
        <v>3</v>
      </c>
      <c r="CO701" s="2">
        <v>0</v>
      </c>
      <c r="CP701" s="2">
        <f t="shared" si="556"/>
        <v>30311.38</v>
      </c>
      <c r="CQ701" s="2">
        <f>ROUND((ROUND((AC701*1),2)*BC701),2)</f>
        <v>1377.79</v>
      </c>
      <c r="CR701" s="2">
        <f>(ROUND((ROUND(((ET701)*AV701*1),2)*BB701),2)+ROUND((ROUND(((AE701-(EU701))*AV701*1),2)*BS701),2))</f>
        <v>0</v>
      </c>
      <c r="CS701" s="2">
        <f t="shared" si="559"/>
        <v>0</v>
      </c>
      <c r="CT701" s="2">
        <f t="shared" si="560"/>
        <v>0</v>
      </c>
      <c r="CU701" s="2">
        <f t="shared" si="561"/>
        <v>0</v>
      </c>
      <c r="CV701" s="2">
        <f t="shared" si="562"/>
        <v>0</v>
      </c>
      <c r="CW701" s="2">
        <f t="shared" si="563"/>
        <v>0</v>
      </c>
      <c r="CX701" s="2">
        <f t="shared" si="564"/>
        <v>0</v>
      </c>
      <c r="CY701" s="2">
        <f t="shared" si="565"/>
        <v>0</v>
      </c>
      <c r="CZ701" s="2">
        <f t="shared" si="566"/>
        <v>0</v>
      </c>
      <c r="DA701" s="2"/>
      <c r="DB701" s="2"/>
      <c r="DC701" s="2" t="s">
        <v>3</v>
      </c>
      <c r="DD701" s="2" t="s">
        <v>3</v>
      </c>
      <c r="DE701" s="2" t="s">
        <v>3</v>
      </c>
      <c r="DF701" s="2" t="s">
        <v>3</v>
      </c>
      <c r="DG701" s="2" t="s">
        <v>3</v>
      </c>
      <c r="DH701" s="2" t="s">
        <v>3</v>
      </c>
      <c r="DI701" s="2" t="s">
        <v>3</v>
      </c>
      <c r="DJ701" s="2" t="s">
        <v>3</v>
      </c>
      <c r="DK701" s="2" t="s">
        <v>3</v>
      </c>
      <c r="DL701" s="2" t="s">
        <v>3</v>
      </c>
      <c r="DM701" s="2" t="s">
        <v>3</v>
      </c>
      <c r="DN701" s="2">
        <v>0</v>
      </c>
      <c r="DO701" s="2">
        <v>0</v>
      </c>
      <c r="DP701" s="2">
        <v>1</v>
      </c>
      <c r="DQ701" s="2">
        <v>1</v>
      </c>
      <c r="DR701" s="2"/>
      <c r="DS701" s="2"/>
      <c r="DT701" s="2"/>
      <c r="DU701" s="2">
        <v>1013</v>
      </c>
      <c r="DV701" s="2" t="s">
        <v>437</v>
      </c>
      <c r="DW701" s="2" t="s">
        <v>437</v>
      </c>
      <c r="DX701" s="2">
        <v>1</v>
      </c>
      <c r="DY701" s="2"/>
      <c r="DZ701" s="2" t="s">
        <v>3</v>
      </c>
      <c r="EA701" s="2" t="s">
        <v>3</v>
      </c>
      <c r="EB701" s="2" t="s">
        <v>3</v>
      </c>
      <c r="EC701" s="2" t="s">
        <v>3</v>
      </c>
      <c r="ED701" s="2"/>
      <c r="EE701" s="2">
        <v>58807850</v>
      </c>
      <c r="EF701" s="2">
        <v>130</v>
      </c>
      <c r="EG701" s="2" t="s">
        <v>177</v>
      </c>
      <c r="EH701" s="2">
        <v>0</v>
      </c>
      <c r="EI701" s="2" t="s">
        <v>3</v>
      </c>
      <c r="EJ701" s="2">
        <v>3</v>
      </c>
      <c r="EK701" s="2">
        <v>746</v>
      </c>
      <c r="EL701" s="2" t="s">
        <v>178</v>
      </c>
      <c r="EM701" s="2" t="s">
        <v>179</v>
      </c>
      <c r="EN701" s="2"/>
      <c r="EO701" s="2" t="s">
        <v>3</v>
      </c>
      <c r="EP701" s="2"/>
      <c r="EQ701" s="2">
        <v>0</v>
      </c>
      <c r="ER701" s="2">
        <v>0</v>
      </c>
      <c r="ES701" s="2">
        <v>1377.79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>
        <v>0</v>
      </c>
      <c r="FR701" s="2">
        <f>P701</f>
        <v>30311.38</v>
      </c>
      <c r="FS701" s="2">
        <v>0</v>
      </c>
      <c r="FT701" s="2"/>
      <c r="FU701" s="2"/>
      <c r="FV701" s="2"/>
      <c r="FW701" s="2"/>
      <c r="FX701" s="2">
        <v>109</v>
      </c>
      <c r="FY701" s="2">
        <v>61</v>
      </c>
      <c r="FZ701" s="2"/>
      <c r="GA701" s="2" t="s">
        <v>438</v>
      </c>
      <c r="GB701" s="2"/>
      <c r="GC701" s="2"/>
      <c r="GD701" s="2">
        <v>1</v>
      </c>
      <c r="GE701" s="2"/>
      <c r="GF701" s="2">
        <v>1790912460</v>
      </c>
      <c r="GG701" s="2">
        <v>2</v>
      </c>
      <c r="GH701" s="2">
        <v>4</v>
      </c>
      <c r="GI701" s="2">
        <v>-2</v>
      </c>
      <c r="GJ701" s="2">
        <v>0</v>
      </c>
      <c r="GK701" s="2">
        <v>0</v>
      </c>
      <c r="GL701" s="2">
        <f t="shared" si="567"/>
        <v>0</v>
      </c>
      <c r="GM701" s="2">
        <f t="shared" si="568"/>
        <v>30311.38</v>
      </c>
      <c r="GN701" s="2">
        <f t="shared" si="569"/>
        <v>0</v>
      </c>
      <c r="GO701" s="2">
        <f t="shared" si="570"/>
        <v>0</v>
      </c>
      <c r="GP701" s="2">
        <f t="shared" si="571"/>
        <v>0</v>
      </c>
      <c r="GQ701" s="2"/>
      <c r="GR701" s="2">
        <v>0</v>
      </c>
      <c r="GS701" s="2">
        <v>2</v>
      </c>
      <c r="GT701" s="2">
        <v>0</v>
      </c>
      <c r="GU701" s="2" t="s">
        <v>3</v>
      </c>
      <c r="GV701" s="2">
        <f t="shared" si="572"/>
        <v>0</v>
      </c>
      <c r="GW701" s="2">
        <v>1</v>
      </c>
      <c r="GX701" s="2">
        <f t="shared" si="573"/>
        <v>0</v>
      </c>
      <c r="GY701" s="2"/>
      <c r="GZ701" s="2"/>
      <c r="HA701" s="2">
        <v>0</v>
      </c>
      <c r="HB701" s="2">
        <v>0</v>
      </c>
      <c r="HC701" s="2">
        <f t="shared" si="574"/>
        <v>0</v>
      </c>
      <c r="HD701" s="2"/>
      <c r="HE701" s="2" t="s">
        <v>53</v>
      </c>
      <c r="HF701" s="2" t="s">
        <v>181</v>
      </c>
      <c r="HG701" s="2"/>
      <c r="HH701" s="2"/>
      <c r="HI701" s="2"/>
      <c r="HJ701" s="2"/>
      <c r="HK701" s="2"/>
      <c r="HL701" s="2"/>
      <c r="HM701" s="2" t="s">
        <v>3</v>
      </c>
      <c r="HN701" s="2" t="s">
        <v>3</v>
      </c>
      <c r="HO701" s="2" t="s">
        <v>3</v>
      </c>
      <c r="HP701" s="2" t="s">
        <v>3</v>
      </c>
      <c r="HQ701" s="2" t="s">
        <v>3</v>
      </c>
      <c r="HR701" s="2"/>
      <c r="HS701" s="2">
        <v>0</v>
      </c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>
        <v>0</v>
      </c>
      <c r="IL701" s="2"/>
      <c r="IM701" s="2"/>
      <c r="IN701" s="2"/>
      <c r="IO701" s="2"/>
      <c r="IP701" s="2"/>
      <c r="IQ701" s="2"/>
      <c r="IR701" s="2"/>
      <c r="IS701" s="2"/>
      <c r="IT701" s="2"/>
      <c r="IU701" s="2"/>
    </row>
    <row r="702" spans="1:255" x14ac:dyDescent="0.2">
      <c r="A702">
        <v>18</v>
      </c>
      <c r="B702">
        <v>1</v>
      </c>
      <c r="C702">
        <v>626</v>
      </c>
      <c r="E702" t="s">
        <v>434</v>
      </c>
      <c r="F702" t="s">
        <v>435</v>
      </c>
      <c r="G702" t="s">
        <v>436</v>
      </c>
      <c r="H702" t="s">
        <v>437</v>
      </c>
      <c r="I702">
        <f>I700*J702</f>
        <v>22</v>
      </c>
      <c r="J702">
        <v>10</v>
      </c>
      <c r="K702">
        <v>10</v>
      </c>
      <c r="O702">
        <f t="shared" si="538"/>
        <v>232185.17</v>
      </c>
      <c r="P702">
        <f>ROUND((ROUND((AC702*I702),2)*BC702),2)</f>
        <v>232185.17</v>
      </c>
      <c r="Q702">
        <f>(ROUND((ROUND(((ET702)*AV702*I702),2)*BB702),2)+ROUND((ROUND(((AE702-(EU702))*AV702*I702),2)*BS702),2))</f>
        <v>0</v>
      </c>
      <c r="R702">
        <f t="shared" si="541"/>
        <v>0</v>
      </c>
      <c r="S702">
        <f t="shared" si="542"/>
        <v>0</v>
      </c>
      <c r="T702">
        <f t="shared" si="543"/>
        <v>0</v>
      </c>
      <c r="U702">
        <f t="shared" si="544"/>
        <v>0</v>
      </c>
      <c r="V702">
        <f t="shared" si="545"/>
        <v>0</v>
      </c>
      <c r="W702">
        <f t="shared" si="546"/>
        <v>0</v>
      </c>
      <c r="X702">
        <f t="shared" si="547"/>
        <v>0</v>
      </c>
      <c r="Y702">
        <f t="shared" si="548"/>
        <v>0</v>
      </c>
      <c r="AA702">
        <v>59209200</v>
      </c>
      <c r="AB702">
        <f t="shared" si="549"/>
        <v>1377.79</v>
      </c>
      <c r="AC702">
        <f t="shared" si="550"/>
        <v>1377.79</v>
      </c>
      <c r="AD702">
        <f>ROUND((((ET702)-(EU702))+AE702),6)</f>
        <v>0</v>
      </c>
      <c r="AE702">
        <f>ROUND((EU702),6)</f>
        <v>0</v>
      </c>
      <c r="AF702">
        <f>ROUND((EV702),6)</f>
        <v>0</v>
      </c>
      <c r="AG702">
        <f t="shared" si="553"/>
        <v>0</v>
      </c>
      <c r="AH702">
        <f>(EW702)</f>
        <v>0</v>
      </c>
      <c r="AI702">
        <f>(EX702)</f>
        <v>0</v>
      </c>
      <c r="AJ702">
        <f t="shared" si="555"/>
        <v>0</v>
      </c>
      <c r="AK702">
        <v>1377.79</v>
      </c>
      <c r="AL702">
        <v>1377.79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1</v>
      </c>
      <c r="AZ702">
        <v>1</v>
      </c>
      <c r="BA702">
        <v>1</v>
      </c>
      <c r="BB702">
        <v>1</v>
      </c>
      <c r="BC702">
        <v>7.66</v>
      </c>
      <c r="BD702" t="s">
        <v>3</v>
      </c>
      <c r="BE702" t="s">
        <v>3</v>
      </c>
      <c r="BF702" t="s">
        <v>3</v>
      </c>
      <c r="BG702" t="s">
        <v>3</v>
      </c>
      <c r="BH702">
        <v>3</v>
      </c>
      <c r="BI702">
        <v>3</v>
      </c>
      <c r="BJ702" t="s">
        <v>3</v>
      </c>
      <c r="BM702">
        <v>746</v>
      </c>
      <c r="BN702">
        <v>0</v>
      </c>
      <c r="BO702" t="s">
        <v>3</v>
      </c>
      <c r="BP702">
        <v>0</v>
      </c>
      <c r="BQ702">
        <v>130</v>
      </c>
      <c r="BR702">
        <v>0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 t="s">
        <v>3</v>
      </c>
      <c r="BZ702">
        <v>109</v>
      </c>
      <c r="CA702">
        <v>61</v>
      </c>
      <c r="CB702" t="s">
        <v>3</v>
      </c>
      <c r="CE702">
        <v>30</v>
      </c>
      <c r="CF702">
        <v>0</v>
      </c>
      <c r="CG702">
        <v>0</v>
      </c>
      <c r="CM702">
        <v>0</v>
      </c>
      <c r="CN702" t="s">
        <v>3</v>
      </c>
      <c r="CO702">
        <v>0</v>
      </c>
      <c r="CP702">
        <f t="shared" si="556"/>
        <v>232185.17</v>
      </c>
      <c r="CQ702">
        <f>ROUND((ROUND((AC702*1),2)*BC702),2)</f>
        <v>10553.87</v>
      </c>
      <c r="CR702">
        <f>(ROUND((ROUND(((ET702)*AV702*1),2)*BB702),2)+ROUND((ROUND(((AE702-(EU702))*AV702*1),2)*BS702),2))</f>
        <v>0</v>
      </c>
      <c r="CS702">
        <f t="shared" si="559"/>
        <v>0</v>
      </c>
      <c r="CT702">
        <f t="shared" si="560"/>
        <v>0</v>
      </c>
      <c r="CU702">
        <f t="shared" si="561"/>
        <v>0</v>
      </c>
      <c r="CV702">
        <f t="shared" si="562"/>
        <v>0</v>
      </c>
      <c r="CW702">
        <f t="shared" si="563"/>
        <v>0</v>
      </c>
      <c r="CX702">
        <f t="shared" si="564"/>
        <v>0</v>
      </c>
      <c r="CY702">
        <f t="shared" si="565"/>
        <v>0</v>
      </c>
      <c r="CZ702">
        <f t="shared" si="566"/>
        <v>0</v>
      </c>
      <c r="DC702" t="s">
        <v>3</v>
      </c>
      <c r="DD702" t="s">
        <v>3</v>
      </c>
      <c r="DE702" t="s">
        <v>3</v>
      </c>
      <c r="DF702" t="s">
        <v>3</v>
      </c>
      <c r="DG702" t="s">
        <v>3</v>
      </c>
      <c r="DH702" t="s">
        <v>3</v>
      </c>
      <c r="DI702" t="s">
        <v>3</v>
      </c>
      <c r="DJ702" t="s">
        <v>3</v>
      </c>
      <c r="DK702" t="s">
        <v>3</v>
      </c>
      <c r="DL702" t="s">
        <v>3</v>
      </c>
      <c r="DM702" t="s">
        <v>3</v>
      </c>
      <c r="DN702">
        <v>0</v>
      </c>
      <c r="DO702">
        <v>0</v>
      </c>
      <c r="DP702">
        <v>1</v>
      </c>
      <c r="DQ702">
        <v>1</v>
      </c>
      <c r="DU702">
        <v>1013</v>
      </c>
      <c r="DV702" t="s">
        <v>437</v>
      </c>
      <c r="DW702" t="s">
        <v>437</v>
      </c>
      <c r="DX702">
        <v>1</v>
      </c>
      <c r="DZ702" t="s">
        <v>3</v>
      </c>
      <c r="EA702" t="s">
        <v>3</v>
      </c>
      <c r="EB702" t="s">
        <v>3</v>
      </c>
      <c r="EC702" t="s">
        <v>3</v>
      </c>
      <c r="EE702">
        <v>58807850</v>
      </c>
      <c r="EF702">
        <v>130</v>
      </c>
      <c r="EG702" t="s">
        <v>177</v>
      </c>
      <c r="EH702">
        <v>0</v>
      </c>
      <c r="EI702" t="s">
        <v>3</v>
      </c>
      <c r="EJ702">
        <v>3</v>
      </c>
      <c r="EK702">
        <v>746</v>
      </c>
      <c r="EL702" t="s">
        <v>178</v>
      </c>
      <c r="EM702" t="s">
        <v>179</v>
      </c>
      <c r="EO702" t="s">
        <v>3</v>
      </c>
      <c r="EQ702">
        <v>0</v>
      </c>
      <c r="ER702">
        <v>1377.79</v>
      </c>
      <c r="ES702">
        <v>1377.79</v>
      </c>
      <c r="ET702">
        <v>0</v>
      </c>
      <c r="EU702">
        <v>0</v>
      </c>
      <c r="EV702">
        <v>0</v>
      </c>
      <c r="EW702">
        <v>0</v>
      </c>
      <c r="EX702">
        <v>0</v>
      </c>
      <c r="EZ702">
        <v>5</v>
      </c>
      <c r="FC702">
        <v>1</v>
      </c>
      <c r="FD702">
        <v>18</v>
      </c>
      <c r="FF702">
        <v>12150</v>
      </c>
      <c r="FQ702">
        <v>0</v>
      </c>
      <c r="FR702">
        <f>P702</f>
        <v>232185.17</v>
      </c>
      <c r="FS702">
        <v>0</v>
      </c>
      <c r="FX702">
        <v>109</v>
      </c>
      <c r="FY702">
        <v>61</v>
      </c>
      <c r="GA702" t="s">
        <v>438</v>
      </c>
      <c r="GD702">
        <v>1</v>
      </c>
      <c r="GF702">
        <v>1790912460</v>
      </c>
      <c r="GG702">
        <v>2</v>
      </c>
      <c r="GH702">
        <v>3</v>
      </c>
      <c r="GI702">
        <v>5</v>
      </c>
      <c r="GJ702">
        <v>0</v>
      </c>
      <c r="GK702">
        <v>0</v>
      </c>
      <c r="GL702">
        <f t="shared" si="567"/>
        <v>0</v>
      </c>
      <c r="GM702">
        <f t="shared" si="568"/>
        <v>232185.17</v>
      </c>
      <c r="GN702">
        <f t="shared" si="569"/>
        <v>0</v>
      </c>
      <c r="GO702">
        <f t="shared" si="570"/>
        <v>0</v>
      </c>
      <c r="GP702">
        <f t="shared" si="571"/>
        <v>0</v>
      </c>
      <c r="GR702">
        <v>1</v>
      </c>
      <c r="GS702">
        <v>1</v>
      </c>
      <c r="GT702">
        <v>0</v>
      </c>
      <c r="GU702" t="s">
        <v>3</v>
      </c>
      <c r="GV702">
        <f t="shared" si="572"/>
        <v>0</v>
      </c>
      <c r="GW702">
        <v>1</v>
      </c>
      <c r="GX702">
        <f t="shared" si="573"/>
        <v>0</v>
      </c>
      <c r="HA702">
        <v>0</v>
      </c>
      <c r="HB702">
        <v>0</v>
      </c>
      <c r="HC702">
        <f t="shared" si="574"/>
        <v>0</v>
      </c>
      <c r="HE702" t="s">
        <v>53</v>
      </c>
      <c r="HF702" t="s">
        <v>181</v>
      </c>
      <c r="HM702" t="s">
        <v>3</v>
      </c>
      <c r="HN702" t="s">
        <v>3</v>
      </c>
      <c r="HO702" t="s">
        <v>3</v>
      </c>
      <c r="HP702" t="s">
        <v>3</v>
      </c>
      <c r="HQ702" t="s">
        <v>3</v>
      </c>
      <c r="HS702">
        <v>0</v>
      </c>
      <c r="IK702">
        <v>0</v>
      </c>
    </row>
    <row r="703" spans="1:255" x14ac:dyDescent="0.2">
      <c r="A703" s="2">
        <v>17</v>
      </c>
      <c r="B703" s="2">
        <v>1</v>
      </c>
      <c r="C703" s="2">
        <f>ROW(SmtRes!A630)</f>
        <v>630</v>
      </c>
      <c r="D703" s="2">
        <f>ROW(EtalonRes!A662)</f>
        <v>662</v>
      </c>
      <c r="E703" s="2" t="s">
        <v>439</v>
      </c>
      <c r="F703" s="2" t="s">
        <v>440</v>
      </c>
      <c r="G703" s="2" t="s">
        <v>441</v>
      </c>
      <c r="H703" s="2" t="s">
        <v>442</v>
      </c>
      <c r="I703" s="2">
        <f>ROUND(ROUND(22/100,4),9)</f>
        <v>0.22</v>
      </c>
      <c r="J703" s="2">
        <v>0</v>
      </c>
      <c r="K703" s="2">
        <f>ROUND(ROUND(22/100,4),9)</f>
        <v>0.22</v>
      </c>
      <c r="L703" s="2"/>
      <c r="M703" s="2"/>
      <c r="N703" s="2"/>
      <c r="O703" s="2">
        <f t="shared" si="538"/>
        <v>342.55</v>
      </c>
      <c r="P703" s="2">
        <f t="shared" ref="P703:P710" si="575">ROUND((ROUND((AC703*AW703*I703),2)*BC703),2)</f>
        <v>70.02</v>
      </c>
      <c r="Q703" s="2">
        <f>(ROUND((ROUND(((((ET703*1.25)*1.1))*AV703*I703),2)*BB703),2)+ROUND((ROUND(((AE703-(((EU703*1.25)*1.1)))*AV703*I703),2)*BS703),2))</f>
        <v>65.010000000000005</v>
      </c>
      <c r="R703" s="2">
        <f t="shared" si="541"/>
        <v>9.8699999999999992</v>
      </c>
      <c r="S703" s="2">
        <f t="shared" si="542"/>
        <v>207.52</v>
      </c>
      <c r="T703" s="2">
        <f t="shared" si="543"/>
        <v>0</v>
      </c>
      <c r="U703" s="2">
        <f t="shared" si="544"/>
        <v>19.726432770000002</v>
      </c>
      <c r="V703" s="2">
        <f t="shared" si="545"/>
        <v>0</v>
      </c>
      <c r="W703" s="2">
        <f t="shared" si="546"/>
        <v>0</v>
      </c>
      <c r="X703" s="2">
        <f t="shared" si="547"/>
        <v>210.87</v>
      </c>
      <c r="Y703" s="2">
        <f t="shared" si="548"/>
        <v>102.17</v>
      </c>
      <c r="Z703" s="2"/>
      <c r="AA703" s="2">
        <v>59209203</v>
      </c>
      <c r="AB703" s="2">
        <f t="shared" si="549"/>
        <v>1501.4455</v>
      </c>
      <c r="AC703" s="2">
        <f t="shared" si="550"/>
        <v>318.27999999999997</v>
      </c>
      <c r="AD703" s="2">
        <f>ROUND((((((ET703*1.25)*1.1))-(((EU703*1.25)*1.1)))+AE703),6)</f>
        <v>282.23250000000002</v>
      </c>
      <c r="AE703" s="2">
        <f>ROUND((((EU703*1.25)*1.1)),6)</f>
        <v>42.858750000000001</v>
      </c>
      <c r="AF703" s="2">
        <f>ROUND((((EV703*1.15)*1.1)),6)</f>
        <v>900.93299999999999</v>
      </c>
      <c r="AG703" s="2">
        <f t="shared" si="553"/>
        <v>0</v>
      </c>
      <c r="AH703" s="2">
        <f>(((EW703*1.15)*1.1))</f>
        <v>85.640500000000017</v>
      </c>
      <c r="AI703" s="2">
        <f>(((EX703*1.25)*1.1))</f>
        <v>0</v>
      </c>
      <c r="AJ703" s="2">
        <f t="shared" si="555"/>
        <v>0</v>
      </c>
      <c r="AK703" s="2">
        <v>1235.74</v>
      </c>
      <c r="AL703" s="2">
        <v>318.27999999999997</v>
      </c>
      <c r="AM703" s="2">
        <v>205.26</v>
      </c>
      <c r="AN703" s="2">
        <v>31.17</v>
      </c>
      <c r="AO703" s="2">
        <v>712.2</v>
      </c>
      <c r="AP703" s="2">
        <v>0</v>
      </c>
      <c r="AQ703" s="2">
        <v>67.7</v>
      </c>
      <c r="AR703" s="2">
        <v>0</v>
      </c>
      <c r="AS703" s="2">
        <v>0</v>
      </c>
      <c r="AT703" s="2">
        <v>97</v>
      </c>
      <c r="AU703" s="2">
        <v>47</v>
      </c>
      <c r="AV703" s="2">
        <v>1.0469999999999999</v>
      </c>
      <c r="AW703" s="2">
        <v>1</v>
      </c>
      <c r="AX703" s="2"/>
      <c r="AY703" s="2"/>
      <c r="AZ703" s="2">
        <v>1</v>
      </c>
      <c r="BA703" s="2">
        <v>1</v>
      </c>
      <c r="BB703" s="2">
        <v>1</v>
      </c>
      <c r="BC703" s="2">
        <v>1</v>
      </c>
      <c r="BD703" s="2" t="s">
        <v>3</v>
      </c>
      <c r="BE703" s="2" t="s">
        <v>3</v>
      </c>
      <c r="BF703" s="2" t="s">
        <v>3</v>
      </c>
      <c r="BG703" s="2" t="s">
        <v>3</v>
      </c>
      <c r="BH703" s="2">
        <v>0</v>
      </c>
      <c r="BI703" s="2">
        <v>1</v>
      </c>
      <c r="BJ703" s="2" t="s">
        <v>443</v>
      </c>
      <c r="BK703" s="2"/>
      <c r="BL703" s="2"/>
      <c r="BM703" s="2">
        <v>14</v>
      </c>
      <c r="BN703" s="2">
        <v>58807811</v>
      </c>
      <c r="BO703" s="2" t="s">
        <v>440</v>
      </c>
      <c r="BP703" s="2">
        <v>1</v>
      </c>
      <c r="BQ703" s="2">
        <v>30</v>
      </c>
      <c r="BR703" s="2">
        <v>0</v>
      </c>
      <c r="BS703" s="2">
        <v>1</v>
      </c>
      <c r="BT703" s="2">
        <v>1</v>
      </c>
      <c r="BU703" s="2">
        <v>1</v>
      </c>
      <c r="BV703" s="2">
        <v>1</v>
      </c>
      <c r="BW703" s="2">
        <v>1</v>
      </c>
      <c r="BX703" s="2">
        <v>1</v>
      </c>
      <c r="BY703" s="2" t="s">
        <v>3</v>
      </c>
      <c r="BZ703" s="2">
        <v>97</v>
      </c>
      <c r="CA703" s="2">
        <v>47</v>
      </c>
      <c r="CB703" s="2" t="s">
        <v>3</v>
      </c>
      <c r="CC703" s="2"/>
      <c r="CD703" s="2"/>
      <c r="CE703" s="2">
        <v>30</v>
      </c>
      <c r="CF703" s="2">
        <v>0</v>
      </c>
      <c r="CG703" s="2">
        <v>0</v>
      </c>
      <c r="CH703" s="2"/>
      <c r="CI703" s="2"/>
      <c r="CJ703" s="2"/>
      <c r="CK703" s="2"/>
      <c r="CL703" s="2"/>
      <c r="CM703" s="2">
        <v>0</v>
      </c>
      <c r="CN703" s="2" t="s">
        <v>865</v>
      </c>
      <c r="CO703" s="2">
        <v>0</v>
      </c>
      <c r="CP703" s="2">
        <f t="shared" si="556"/>
        <v>342.55</v>
      </c>
      <c r="CQ703" s="2">
        <f t="shared" ref="CQ703:CQ710" si="576">ROUND((ROUND((AC703*AW703*1),2)*BC703),2)</f>
        <v>318.27999999999997</v>
      </c>
      <c r="CR703" s="2">
        <f>(ROUND((ROUND(((((ET703*1.25)*1.1))*AV703*1),2)*BB703),2)+ROUND((ROUND(((AE703-(((EU703*1.25)*1.1)))*AV703*1),2)*BS703),2))</f>
        <v>295.5</v>
      </c>
      <c r="CS703" s="2">
        <f t="shared" si="559"/>
        <v>44.87</v>
      </c>
      <c r="CT703" s="2">
        <f t="shared" si="560"/>
        <v>943.28</v>
      </c>
      <c r="CU703" s="2">
        <f t="shared" si="561"/>
        <v>0</v>
      </c>
      <c r="CV703" s="2">
        <f t="shared" si="562"/>
        <v>89.665603500000017</v>
      </c>
      <c r="CW703" s="2">
        <f t="shared" si="563"/>
        <v>0</v>
      </c>
      <c r="CX703" s="2">
        <f t="shared" si="564"/>
        <v>0</v>
      </c>
      <c r="CY703" s="2">
        <f t="shared" si="565"/>
        <v>210.8683</v>
      </c>
      <c r="CZ703" s="2">
        <f t="shared" si="566"/>
        <v>102.1733</v>
      </c>
      <c r="DA703" s="2"/>
      <c r="DB703" s="2">
        <v>155</v>
      </c>
      <c r="DC703" s="2" t="s">
        <v>3</v>
      </c>
      <c r="DD703" s="2" t="s">
        <v>3</v>
      </c>
      <c r="DE703" s="2" t="s">
        <v>27</v>
      </c>
      <c r="DF703" s="2" t="s">
        <v>27</v>
      </c>
      <c r="DG703" s="2" t="s">
        <v>28</v>
      </c>
      <c r="DH703" s="2" t="s">
        <v>3</v>
      </c>
      <c r="DI703" s="2" t="s">
        <v>28</v>
      </c>
      <c r="DJ703" s="2" t="s">
        <v>27</v>
      </c>
      <c r="DK703" s="2" t="s">
        <v>3</v>
      </c>
      <c r="DL703" s="2" t="s">
        <v>3</v>
      </c>
      <c r="DM703" s="2" t="s">
        <v>3</v>
      </c>
      <c r="DN703" s="2">
        <v>0</v>
      </c>
      <c r="DO703" s="2">
        <v>0</v>
      </c>
      <c r="DP703" s="2">
        <v>1</v>
      </c>
      <c r="DQ703" s="2">
        <v>1</v>
      </c>
      <c r="DR703" s="2"/>
      <c r="DS703" s="2"/>
      <c r="DT703" s="2"/>
      <c r="DU703" s="2">
        <v>30517203</v>
      </c>
      <c r="DV703" s="2" t="s">
        <v>442</v>
      </c>
      <c r="DW703" s="2" t="s">
        <v>442</v>
      </c>
      <c r="DX703" s="2">
        <v>1</v>
      </c>
      <c r="DY703" s="2"/>
      <c r="DZ703" s="2" t="s">
        <v>3</v>
      </c>
      <c r="EA703" s="2" t="s">
        <v>3</v>
      </c>
      <c r="EB703" s="2" t="s">
        <v>3</v>
      </c>
      <c r="EC703" s="2" t="s">
        <v>3</v>
      </c>
      <c r="ED703" s="2"/>
      <c r="EE703" s="2">
        <v>58807890</v>
      </c>
      <c r="EF703" s="2">
        <v>30</v>
      </c>
      <c r="EG703" s="2" t="s">
        <v>29</v>
      </c>
      <c r="EH703" s="2">
        <v>0</v>
      </c>
      <c r="EI703" s="2" t="s">
        <v>3</v>
      </c>
      <c r="EJ703" s="2">
        <v>1</v>
      </c>
      <c r="EK703" s="2">
        <v>14</v>
      </c>
      <c r="EL703" s="2" t="s">
        <v>444</v>
      </c>
      <c r="EM703" s="2" t="s">
        <v>445</v>
      </c>
      <c r="EN703" s="2"/>
      <c r="EO703" s="2" t="s">
        <v>32</v>
      </c>
      <c r="EP703" s="2"/>
      <c r="EQ703" s="2">
        <v>0</v>
      </c>
      <c r="ER703" s="2">
        <v>1235.74</v>
      </c>
      <c r="ES703" s="2">
        <v>318.27999999999997</v>
      </c>
      <c r="ET703" s="2">
        <v>205.26</v>
      </c>
      <c r="EU703" s="2">
        <v>31.17</v>
      </c>
      <c r="EV703" s="2">
        <v>712.2</v>
      </c>
      <c r="EW703" s="2">
        <v>67.7</v>
      </c>
      <c r="EX703" s="2">
        <v>0</v>
      </c>
      <c r="EY703" s="2">
        <v>0</v>
      </c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>
        <v>0</v>
      </c>
      <c r="FR703" s="2">
        <v>0</v>
      </c>
      <c r="FS703" s="2">
        <v>0</v>
      </c>
      <c r="FT703" s="2"/>
      <c r="FU703" s="2"/>
      <c r="FV703" s="2"/>
      <c r="FW703" s="2"/>
      <c r="FX703" s="2">
        <v>97</v>
      </c>
      <c r="FY703" s="2">
        <v>47</v>
      </c>
      <c r="FZ703" s="2"/>
      <c r="GA703" s="2" t="s">
        <v>3</v>
      </c>
      <c r="GB703" s="2"/>
      <c r="GC703" s="2"/>
      <c r="GD703" s="2">
        <v>1</v>
      </c>
      <c r="GE703" s="2"/>
      <c r="GF703" s="2">
        <v>-1266291315</v>
      </c>
      <c r="GG703" s="2">
        <v>2</v>
      </c>
      <c r="GH703" s="2">
        <v>1</v>
      </c>
      <c r="GI703" s="2">
        <v>2</v>
      </c>
      <c r="GJ703" s="2">
        <v>0</v>
      </c>
      <c r="GK703" s="2">
        <v>0</v>
      </c>
      <c r="GL703" s="2">
        <f t="shared" si="567"/>
        <v>0</v>
      </c>
      <c r="GM703" s="2">
        <f t="shared" si="568"/>
        <v>655.59</v>
      </c>
      <c r="GN703" s="2">
        <f t="shared" si="569"/>
        <v>655.59</v>
      </c>
      <c r="GO703" s="2">
        <f t="shared" si="570"/>
        <v>0</v>
      </c>
      <c r="GP703" s="2">
        <f t="shared" si="571"/>
        <v>0</v>
      </c>
      <c r="GQ703" s="2"/>
      <c r="GR703" s="2">
        <v>0</v>
      </c>
      <c r="GS703" s="2">
        <v>3</v>
      </c>
      <c r="GT703" s="2">
        <v>0</v>
      </c>
      <c r="GU703" s="2" t="s">
        <v>3</v>
      </c>
      <c r="GV703" s="2">
        <f t="shared" si="572"/>
        <v>0</v>
      </c>
      <c r="GW703" s="2">
        <v>1</v>
      </c>
      <c r="GX703" s="2">
        <f t="shared" si="573"/>
        <v>0</v>
      </c>
      <c r="GY703" s="2"/>
      <c r="GZ703" s="2"/>
      <c r="HA703" s="2">
        <v>0</v>
      </c>
      <c r="HB703" s="2">
        <v>0</v>
      </c>
      <c r="HC703" s="2">
        <f t="shared" si="574"/>
        <v>0</v>
      </c>
      <c r="HD703" s="2"/>
      <c r="HE703" s="2" t="s">
        <v>3</v>
      </c>
      <c r="HF703" s="2" t="s">
        <v>3</v>
      </c>
      <c r="HG703" s="2"/>
      <c r="HH703" s="2"/>
      <c r="HI703" s="2"/>
      <c r="HJ703" s="2"/>
      <c r="HK703" s="2"/>
      <c r="HL703" s="2"/>
      <c r="HM703" s="2" t="s">
        <v>3</v>
      </c>
      <c r="HN703" s="2" t="s">
        <v>3</v>
      </c>
      <c r="HO703" s="2" t="s">
        <v>3</v>
      </c>
      <c r="HP703" s="2" t="s">
        <v>3</v>
      </c>
      <c r="HQ703" s="2" t="s">
        <v>3</v>
      </c>
      <c r="HR703" s="2"/>
      <c r="HS703" s="2">
        <v>0</v>
      </c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>
        <v>0</v>
      </c>
      <c r="IL703" s="2"/>
      <c r="IM703" s="2"/>
      <c r="IN703" s="2"/>
      <c r="IO703" s="2"/>
      <c r="IP703" s="2"/>
      <c r="IQ703" s="2"/>
      <c r="IR703" s="2"/>
      <c r="IS703" s="2"/>
      <c r="IT703" s="2"/>
      <c r="IU703" s="2"/>
    </row>
    <row r="704" spans="1:255" x14ac:dyDescent="0.2">
      <c r="A704">
        <v>17</v>
      </c>
      <c r="B704">
        <v>1</v>
      </c>
      <c r="C704">
        <f>ROW(SmtRes!A634)</f>
        <v>634</v>
      </c>
      <c r="D704">
        <f>ROW(EtalonRes!A668)</f>
        <v>668</v>
      </c>
      <c r="E704" t="s">
        <v>439</v>
      </c>
      <c r="F704" t="s">
        <v>440</v>
      </c>
      <c r="G704" t="s">
        <v>441</v>
      </c>
      <c r="H704" t="s">
        <v>442</v>
      </c>
      <c r="I704">
        <f>ROUND(ROUND(22/100,4),9)</f>
        <v>0.22</v>
      </c>
      <c r="J704">
        <v>0</v>
      </c>
      <c r="K704">
        <f>ROUND(ROUND(22/100,4),9)</f>
        <v>0.22</v>
      </c>
      <c r="O704">
        <f t="shared" si="538"/>
        <v>13109.06</v>
      </c>
      <c r="P704">
        <f t="shared" si="575"/>
        <v>637.88</v>
      </c>
      <c r="Q704">
        <f>(ROUND((ROUND(((((ET704*1.25)*1.1))*AV704*I704),2)*BB704),2)+ROUND((ROUND(((AE704-(((EU704*1.25)*1.1)))*AV704*I704),2)*BS704),2))</f>
        <v>1059.6600000000001</v>
      </c>
      <c r="R704">
        <f t="shared" si="541"/>
        <v>542.75</v>
      </c>
      <c r="S704">
        <f t="shared" si="542"/>
        <v>11411.52</v>
      </c>
      <c r="T704">
        <f t="shared" si="543"/>
        <v>0</v>
      </c>
      <c r="U704">
        <f t="shared" si="544"/>
        <v>19.726432770000002</v>
      </c>
      <c r="V704">
        <f t="shared" si="545"/>
        <v>0</v>
      </c>
      <c r="W704">
        <f t="shared" si="546"/>
        <v>0</v>
      </c>
      <c r="X704">
        <f t="shared" si="547"/>
        <v>11595.64</v>
      </c>
      <c r="Y704">
        <f t="shared" si="548"/>
        <v>5618.51</v>
      </c>
      <c r="AA704">
        <v>59209200</v>
      </c>
      <c r="AB704">
        <f t="shared" si="549"/>
        <v>1501.4455</v>
      </c>
      <c r="AC704">
        <f t="shared" si="550"/>
        <v>318.27999999999997</v>
      </c>
      <c r="AD704">
        <f>ROUND((((((ET704*1.25)*1.1))-(((EU704*1.25)*1.1)))+AE704),6)</f>
        <v>282.23250000000002</v>
      </c>
      <c r="AE704">
        <f>ROUND((((EU704*1.25)*1.1)),6)</f>
        <v>42.858750000000001</v>
      </c>
      <c r="AF704">
        <f>ROUND((((EV704*1.15)*1.1)),6)</f>
        <v>900.93299999999999</v>
      </c>
      <c r="AG704">
        <f t="shared" si="553"/>
        <v>0</v>
      </c>
      <c r="AH704">
        <f>(((EW704*1.15)*1.1))</f>
        <v>85.640500000000017</v>
      </c>
      <c r="AI704">
        <f>(((EX704*1.25)*1.1))</f>
        <v>0</v>
      </c>
      <c r="AJ704">
        <f t="shared" si="555"/>
        <v>0</v>
      </c>
      <c r="AK704">
        <v>1235.74</v>
      </c>
      <c r="AL704">
        <v>318.27999999999997</v>
      </c>
      <c r="AM704">
        <v>205.26</v>
      </c>
      <c r="AN704">
        <v>31.17</v>
      </c>
      <c r="AO704">
        <v>712.2</v>
      </c>
      <c r="AP704">
        <v>0</v>
      </c>
      <c r="AQ704">
        <v>67.7</v>
      </c>
      <c r="AR704">
        <v>0</v>
      </c>
      <c r="AS704">
        <v>0</v>
      </c>
      <c r="AT704">
        <v>97</v>
      </c>
      <c r="AU704">
        <v>47</v>
      </c>
      <c r="AV704">
        <v>1.0469999999999999</v>
      </c>
      <c r="AW704">
        <v>1</v>
      </c>
      <c r="AZ704">
        <v>1</v>
      </c>
      <c r="BA704">
        <v>54.99</v>
      </c>
      <c r="BB704">
        <v>16.3</v>
      </c>
      <c r="BC704">
        <v>9.11</v>
      </c>
      <c r="BD704" t="s">
        <v>3</v>
      </c>
      <c r="BE704" t="s">
        <v>3</v>
      </c>
      <c r="BF704" t="s">
        <v>3</v>
      </c>
      <c r="BG704" t="s">
        <v>3</v>
      </c>
      <c r="BH704">
        <v>0</v>
      </c>
      <c r="BI704">
        <v>1</v>
      </c>
      <c r="BJ704" t="s">
        <v>443</v>
      </c>
      <c r="BM704">
        <v>14</v>
      </c>
      <c r="BN704">
        <v>58807811</v>
      </c>
      <c r="BO704" t="s">
        <v>440</v>
      </c>
      <c r="BP704">
        <v>1</v>
      </c>
      <c r="BQ704">
        <v>30</v>
      </c>
      <c r="BR704">
        <v>0</v>
      </c>
      <c r="BS704">
        <v>54.99</v>
      </c>
      <c r="BT704">
        <v>1</v>
      </c>
      <c r="BU704">
        <v>1</v>
      </c>
      <c r="BV704">
        <v>1</v>
      </c>
      <c r="BW704">
        <v>1</v>
      </c>
      <c r="BX704">
        <v>1</v>
      </c>
      <c r="BY704" t="s">
        <v>3</v>
      </c>
      <c r="BZ704">
        <v>97</v>
      </c>
      <c r="CA704">
        <v>47</v>
      </c>
      <c r="CB704" t="s">
        <v>3</v>
      </c>
      <c r="CE704">
        <v>30</v>
      </c>
      <c r="CF704">
        <v>0</v>
      </c>
      <c r="CG704">
        <v>0</v>
      </c>
      <c r="CM704">
        <v>0</v>
      </c>
      <c r="CN704" t="s">
        <v>865</v>
      </c>
      <c r="CO704">
        <v>0</v>
      </c>
      <c r="CP704">
        <f t="shared" si="556"/>
        <v>13109.060000000001</v>
      </c>
      <c r="CQ704">
        <f t="shared" si="576"/>
        <v>2899.53</v>
      </c>
      <c r="CR704">
        <f>(ROUND((ROUND(((((ET704*1.25)*1.1))*AV704*1),2)*BB704),2)+ROUND((ROUND(((AE704-(((EU704*1.25)*1.1)))*AV704*1),2)*BS704),2))</f>
        <v>4816.6499999999996</v>
      </c>
      <c r="CS704">
        <f t="shared" si="559"/>
        <v>2467.4</v>
      </c>
      <c r="CT704">
        <f t="shared" si="560"/>
        <v>51870.97</v>
      </c>
      <c r="CU704">
        <f t="shared" si="561"/>
        <v>0</v>
      </c>
      <c r="CV704">
        <f t="shared" si="562"/>
        <v>89.665603500000017</v>
      </c>
      <c r="CW704">
        <f t="shared" si="563"/>
        <v>0</v>
      </c>
      <c r="CX704">
        <f t="shared" si="564"/>
        <v>0</v>
      </c>
      <c r="CY704">
        <f t="shared" si="565"/>
        <v>11595.641899999999</v>
      </c>
      <c r="CZ704">
        <f t="shared" si="566"/>
        <v>5618.5069000000003</v>
      </c>
      <c r="DB704">
        <v>157</v>
      </c>
      <c r="DC704" t="s">
        <v>3</v>
      </c>
      <c r="DD704" t="s">
        <v>3</v>
      </c>
      <c r="DE704" t="s">
        <v>27</v>
      </c>
      <c r="DF704" t="s">
        <v>27</v>
      </c>
      <c r="DG704" t="s">
        <v>28</v>
      </c>
      <c r="DH704" t="s">
        <v>3</v>
      </c>
      <c r="DI704" t="s">
        <v>28</v>
      </c>
      <c r="DJ704" t="s">
        <v>27</v>
      </c>
      <c r="DK704" t="s">
        <v>3</v>
      </c>
      <c r="DL704" t="s">
        <v>3</v>
      </c>
      <c r="DM704" t="s">
        <v>3</v>
      </c>
      <c r="DN704">
        <v>0</v>
      </c>
      <c r="DO704">
        <v>0</v>
      </c>
      <c r="DP704">
        <v>1</v>
      </c>
      <c r="DQ704">
        <v>1</v>
      </c>
      <c r="DU704">
        <v>30517203</v>
      </c>
      <c r="DV704" t="s">
        <v>442</v>
      </c>
      <c r="DW704" t="s">
        <v>442</v>
      </c>
      <c r="DX704">
        <v>1</v>
      </c>
      <c r="DZ704" t="s">
        <v>3</v>
      </c>
      <c r="EA704" t="s">
        <v>3</v>
      </c>
      <c r="EB704" t="s">
        <v>3</v>
      </c>
      <c r="EC704" t="s">
        <v>3</v>
      </c>
      <c r="EE704">
        <v>58807890</v>
      </c>
      <c r="EF704">
        <v>30</v>
      </c>
      <c r="EG704" t="s">
        <v>29</v>
      </c>
      <c r="EH704">
        <v>0</v>
      </c>
      <c r="EI704" t="s">
        <v>3</v>
      </c>
      <c r="EJ704">
        <v>1</v>
      </c>
      <c r="EK704">
        <v>14</v>
      </c>
      <c r="EL704" t="s">
        <v>444</v>
      </c>
      <c r="EM704" t="s">
        <v>445</v>
      </c>
      <c r="EO704" t="s">
        <v>32</v>
      </c>
      <c r="EQ704">
        <v>0</v>
      </c>
      <c r="ER704">
        <v>1235.74</v>
      </c>
      <c r="ES704">
        <v>318.27999999999997</v>
      </c>
      <c r="ET704">
        <v>205.26</v>
      </c>
      <c r="EU704">
        <v>31.17</v>
      </c>
      <c r="EV704">
        <v>712.2</v>
      </c>
      <c r="EW704">
        <v>67.7</v>
      </c>
      <c r="EX704">
        <v>0</v>
      </c>
      <c r="EY704">
        <v>0</v>
      </c>
      <c r="FQ704">
        <v>0</v>
      </c>
      <c r="FR704">
        <v>0</v>
      </c>
      <c r="FS704">
        <v>0</v>
      </c>
      <c r="FX704">
        <v>97</v>
      </c>
      <c r="FY704">
        <v>47</v>
      </c>
      <c r="GA704" t="s">
        <v>3</v>
      </c>
      <c r="GD704">
        <v>1</v>
      </c>
      <c r="GF704">
        <v>-1266291315</v>
      </c>
      <c r="GG704">
        <v>2</v>
      </c>
      <c r="GH704">
        <v>1</v>
      </c>
      <c r="GI704">
        <v>2</v>
      </c>
      <c r="GJ704">
        <v>0</v>
      </c>
      <c r="GK704">
        <v>0</v>
      </c>
      <c r="GL704">
        <f t="shared" si="567"/>
        <v>0</v>
      </c>
      <c r="GM704">
        <f t="shared" si="568"/>
        <v>30323.21</v>
      </c>
      <c r="GN704">
        <f t="shared" si="569"/>
        <v>30323.21</v>
      </c>
      <c r="GO704">
        <f t="shared" si="570"/>
        <v>0</v>
      </c>
      <c r="GP704">
        <f t="shared" si="571"/>
        <v>0</v>
      </c>
      <c r="GR704">
        <v>0</v>
      </c>
      <c r="GS704">
        <v>3</v>
      </c>
      <c r="GT704">
        <v>0</v>
      </c>
      <c r="GU704" t="s">
        <v>3</v>
      </c>
      <c r="GV704">
        <f t="shared" si="572"/>
        <v>0</v>
      </c>
      <c r="GW704">
        <v>1</v>
      </c>
      <c r="GX704">
        <f t="shared" si="573"/>
        <v>0</v>
      </c>
      <c r="HA704">
        <v>0</v>
      </c>
      <c r="HB704">
        <v>0</v>
      </c>
      <c r="HC704">
        <f t="shared" si="574"/>
        <v>0</v>
      </c>
      <c r="HE704" t="s">
        <v>3</v>
      </c>
      <c r="HF704" t="s">
        <v>3</v>
      </c>
      <c r="HM704" t="s">
        <v>3</v>
      </c>
      <c r="HN704" t="s">
        <v>3</v>
      </c>
      <c r="HO704" t="s">
        <v>3</v>
      </c>
      <c r="HP704" t="s">
        <v>3</v>
      </c>
      <c r="HQ704" t="s">
        <v>3</v>
      </c>
      <c r="HS704">
        <v>0</v>
      </c>
      <c r="IK704">
        <v>0</v>
      </c>
    </row>
    <row r="705" spans="1:255" x14ac:dyDescent="0.2">
      <c r="A705" s="2">
        <v>17</v>
      </c>
      <c r="B705" s="2">
        <v>1</v>
      </c>
      <c r="C705" s="2">
        <f>ROW(SmtRes!A637)</f>
        <v>637</v>
      </c>
      <c r="D705" s="2">
        <f>ROW(EtalonRes!A671)</f>
        <v>671</v>
      </c>
      <c r="E705" s="2" t="s">
        <v>3</v>
      </c>
      <c r="F705" s="2" t="s">
        <v>446</v>
      </c>
      <c r="G705" s="2" t="s">
        <v>447</v>
      </c>
      <c r="H705" s="2" t="s">
        <v>75</v>
      </c>
      <c r="I705" s="2">
        <f>ROUND(ROUND(22/100,4)*0,9)</f>
        <v>0</v>
      </c>
      <c r="J705" s="2">
        <v>0</v>
      </c>
      <c r="K705" s="2">
        <f>ROUND(ROUND(22/100,4)*0,9)</f>
        <v>0</v>
      </c>
      <c r="L705" s="2"/>
      <c r="M705" s="2"/>
      <c r="N705" s="2"/>
      <c r="O705" s="2">
        <f t="shared" si="538"/>
        <v>0</v>
      </c>
      <c r="P705" s="2">
        <f t="shared" si="575"/>
        <v>0</v>
      </c>
      <c r="Q705" s="2">
        <f>(ROUND((ROUND((((ET705*1.1))*AV705*I705),2)*BB705),2)+ROUND((ROUND(((AE705-((EU705*1.1)))*AV705*I705),2)*BS705),2))</f>
        <v>0</v>
      </c>
      <c r="R705" s="2">
        <f t="shared" si="541"/>
        <v>0</v>
      </c>
      <c r="S705" s="2">
        <f t="shared" si="542"/>
        <v>0</v>
      </c>
      <c r="T705" s="2">
        <f t="shared" si="543"/>
        <v>0</v>
      </c>
      <c r="U705" s="2">
        <f t="shared" si="544"/>
        <v>0</v>
      </c>
      <c r="V705" s="2">
        <f t="shared" si="545"/>
        <v>0</v>
      </c>
      <c r="W705" s="2">
        <f t="shared" si="546"/>
        <v>0</v>
      </c>
      <c r="X705" s="2">
        <f t="shared" si="547"/>
        <v>0</v>
      </c>
      <c r="Y705" s="2">
        <f t="shared" si="548"/>
        <v>0</v>
      </c>
      <c r="Z705" s="2"/>
      <c r="AA705" s="2">
        <v>-1</v>
      </c>
      <c r="AB705" s="2">
        <f t="shared" si="549"/>
        <v>1010.075</v>
      </c>
      <c r="AC705" s="2">
        <f>ROUND(((ES705*1)),6)</f>
        <v>0</v>
      </c>
      <c r="AD705" s="2">
        <f>ROUND(((((ET705*1.1))-((EU705*1.1)))+AE705),6)</f>
        <v>7.3150000000000004</v>
      </c>
      <c r="AE705" s="2">
        <f>ROUND(((EU705*1.1)),6)</f>
        <v>1.111</v>
      </c>
      <c r="AF705" s="2">
        <f>ROUND(((EV705*1.1)),6)</f>
        <v>1002.76</v>
      </c>
      <c r="AG705" s="2">
        <f t="shared" si="553"/>
        <v>0</v>
      </c>
      <c r="AH705" s="2">
        <f>((EW705*1.1))</f>
        <v>79.51900000000002</v>
      </c>
      <c r="AI705" s="2">
        <f>((EX705*1.1))</f>
        <v>0</v>
      </c>
      <c r="AJ705" s="2">
        <f t="shared" si="555"/>
        <v>0</v>
      </c>
      <c r="AK705" s="2">
        <v>918.25</v>
      </c>
      <c r="AL705" s="2">
        <v>0</v>
      </c>
      <c r="AM705" s="2">
        <v>6.65</v>
      </c>
      <c r="AN705" s="2">
        <v>1.01</v>
      </c>
      <c r="AO705" s="2">
        <v>911.6</v>
      </c>
      <c r="AP705" s="2">
        <v>0</v>
      </c>
      <c r="AQ705" s="2">
        <v>72.290000000000006</v>
      </c>
      <c r="AR705" s="2">
        <v>0</v>
      </c>
      <c r="AS705" s="2">
        <v>0</v>
      </c>
      <c r="AT705" s="2">
        <v>103</v>
      </c>
      <c r="AU705" s="2">
        <v>52</v>
      </c>
      <c r="AV705" s="2">
        <v>1.0669999999999999</v>
      </c>
      <c r="AW705" s="2">
        <v>1</v>
      </c>
      <c r="AX705" s="2"/>
      <c r="AY705" s="2"/>
      <c r="AZ705" s="2">
        <v>1</v>
      </c>
      <c r="BA705" s="2">
        <v>1</v>
      </c>
      <c r="BB705" s="2">
        <v>1</v>
      </c>
      <c r="BC705" s="2">
        <v>1</v>
      </c>
      <c r="BD705" s="2" t="s">
        <v>3</v>
      </c>
      <c r="BE705" s="2" t="s">
        <v>3</v>
      </c>
      <c r="BF705" s="2" t="s">
        <v>3</v>
      </c>
      <c r="BG705" s="2" t="s">
        <v>3</v>
      </c>
      <c r="BH705" s="2">
        <v>0</v>
      </c>
      <c r="BI705" s="2">
        <v>1</v>
      </c>
      <c r="BJ705" s="2" t="s">
        <v>448</v>
      </c>
      <c r="BK705" s="2"/>
      <c r="BL705" s="2"/>
      <c r="BM705" s="2">
        <v>103</v>
      </c>
      <c r="BN705" s="2">
        <v>58807811</v>
      </c>
      <c r="BO705" s="2" t="s">
        <v>446</v>
      </c>
      <c r="BP705" s="2">
        <v>1</v>
      </c>
      <c r="BQ705" s="2">
        <v>60</v>
      </c>
      <c r="BR705" s="2">
        <v>0</v>
      </c>
      <c r="BS705" s="2">
        <v>1</v>
      </c>
      <c r="BT705" s="2">
        <v>1</v>
      </c>
      <c r="BU705" s="2">
        <v>1</v>
      </c>
      <c r="BV705" s="2">
        <v>1</v>
      </c>
      <c r="BW705" s="2">
        <v>1</v>
      </c>
      <c r="BX705" s="2">
        <v>1</v>
      </c>
      <c r="BY705" s="2" t="s">
        <v>3</v>
      </c>
      <c r="BZ705" s="2">
        <v>103</v>
      </c>
      <c r="CA705" s="2">
        <v>52</v>
      </c>
      <c r="CB705" s="2" t="s">
        <v>3</v>
      </c>
      <c r="CC705" s="2"/>
      <c r="CD705" s="2"/>
      <c r="CE705" s="2">
        <v>30</v>
      </c>
      <c r="CF705" s="2">
        <v>0</v>
      </c>
      <c r="CG705" s="2">
        <v>0</v>
      </c>
      <c r="CH705" s="2"/>
      <c r="CI705" s="2"/>
      <c r="CJ705" s="2"/>
      <c r="CK705" s="2"/>
      <c r="CL705" s="2"/>
      <c r="CM705" s="2">
        <v>0</v>
      </c>
      <c r="CN705" s="2" t="s">
        <v>866</v>
      </c>
      <c r="CO705" s="2">
        <v>0</v>
      </c>
      <c r="CP705" s="2">
        <f t="shared" si="556"/>
        <v>0</v>
      </c>
      <c r="CQ705" s="2">
        <f t="shared" si="576"/>
        <v>0</v>
      </c>
      <c r="CR705" s="2">
        <f>(ROUND((ROUND((((ET705*1.1))*AV705*1),2)*BB705),2)+ROUND((ROUND(((AE705-((EU705*1.1)))*AV705*1),2)*BS705),2))</f>
        <v>7.81</v>
      </c>
      <c r="CS705" s="2">
        <f t="shared" si="559"/>
        <v>1.19</v>
      </c>
      <c r="CT705" s="2">
        <f t="shared" si="560"/>
        <v>1069.94</v>
      </c>
      <c r="CU705" s="2">
        <f t="shared" si="561"/>
        <v>0</v>
      </c>
      <c r="CV705" s="2">
        <f t="shared" si="562"/>
        <v>84.846773000000013</v>
      </c>
      <c r="CW705" s="2">
        <f t="shared" si="563"/>
        <v>0</v>
      </c>
      <c r="CX705" s="2">
        <f t="shared" si="564"/>
        <v>0</v>
      </c>
      <c r="CY705" s="2">
        <f t="shared" si="565"/>
        <v>0</v>
      </c>
      <c r="CZ705" s="2">
        <f t="shared" si="566"/>
        <v>0</v>
      </c>
      <c r="DA705" s="2"/>
      <c r="DB705" s="2">
        <v>159</v>
      </c>
      <c r="DC705" s="2" t="s">
        <v>3</v>
      </c>
      <c r="DD705" s="2" t="s">
        <v>449</v>
      </c>
      <c r="DE705" s="2" t="s">
        <v>169</v>
      </c>
      <c r="DF705" s="2" t="s">
        <v>169</v>
      </c>
      <c r="DG705" s="2" t="s">
        <v>169</v>
      </c>
      <c r="DH705" s="2" t="s">
        <v>3</v>
      </c>
      <c r="DI705" s="2" t="s">
        <v>169</v>
      </c>
      <c r="DJ705" s="2" t="s">
        <v>169</v>
      </c>
      <c r="DK705" s="2" t="s">
        <v>3</v>
      </c>
      <c r="DL705" s="2" t="s">
        <v>3</v>
      </c>
      <c r="DM705" s="2" t="s">
        <v>3</v>
      </c>
      <c r="DN705" s="2">
        <v>0</v>
      </c>
      <c r="DO705" s="2">
        <v>0</v>
      </c>
      <c r="DP705" s="2">
        <v>1</v>
      </c>
      <c r="DQ705" s="2">
        <v>1</v>
      </c>
      <c r="DR705" s="2"/>
      <c r="DS705" s="2"/>
      <c r="DT705" s="2"/>
      <c r="DU705" s="2">
        <v>1010</v>
      </c>
      <c r="DV705" s="2" t="s">
        <v>75</v>
      </c>
      <c r="DW705" s="2" t="s">
        <v>75</v>
      </c>
      <c r="DX705" s="2">
        <v>100</v>
      </c>
      <c r="DY705" s="2"/>
      <c r="DZ705" s="2" t="s">
        <v>3</v>
      </c>
      <c r="EA705" s="2" t="s">
        <v>3</v>
      </c>
      <c r="EB705" s="2" t="s">
        <v>3</v>
      </c>
      <c r="EC705" s="2" t="s">
        <v>3</v>
      </c>
      <c r="ED705" s="2"/>
      <c r="EE705" s="2">
        <v>58807980</v>
      </c>
      <c r="EF705" s="2">
        <v>60</v>
      </c>
      <c r="EG705" s="2" t="s">
        <v>450</v>
      </c>
      <c r="EH705" s="2">
        <v>0</v>
      </c>
      <c r="EI705" s="2" t="s">
        <v>3</v>
      </c>
      <c r="EJ705" s="2">
        <v>1</v>
      </c>
      <c r="EK705" s="2">
        <v>103</v>
      </c>
      <c r="EL705" s="2" t="s">
        <v>451</v>
      </c>
      <c r="EM705" s="2" t="s">
        <v>452</v>
      </c>
      <c r="EN705" s="2"/>
      <c r="EO705" s="2" t="s">
        <v>173</v>
      </c>
      <c r="EP705" s="2"/>
      <c r="EQ705" s="2">
        <v>1024</v>
      </c>
      <c r="ER705" s="2">
        <v>918.25</v>
      </c>
      <c r="ES705" s="2">
        <v>0</v>
      </c>
      <c r="ET705" s="2">
        <v>6.65</v>
      </c>
      <c r="EU705" s="2">
        <v>1.01</v>
      </c>
      <c r="EV705" s="2">
        <v>911.6</v>
      </c>
      <c r="EW705" s="2">
        <v>72.290000000000006</v>
      </c>
      <c r="EX705" s="2">
        <v>0</v>
      </c>
      <c r="EY705" s="2">
        <v>0</v>
      </c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>
        <v>0</v>
      </c>
      <c r="FR705" s="2">
        <v>0</v>
      </c>
      <c r="FS705" s="2">
        <v>0</v>
      </c>
      <c r="FT705" s="2"/>
      <c r="FU705" s="2"/>
      <c r="FV705" s="2"/>
      <c r="FW705" s="2"/>
      <c r="FX705" s="2">
        <v>103</v>
      </c>
      <c r="FY705" s="2">
        <v>52</v>
      </c>
      <c r="FZ705" s="2"/>
      <c r="GA705" s="2" t="s">
        <v>3</v>
      </c>
      <c r="GB705" s="2"/>
      <c r="GC705" s="2"/>
      <c r="GD705" s="2">
        <v>1</v>
      </c>
      <c r="GE705" s="2"/>
      <c r="GF705" s="2">
        <v>-862207327</v>
      </c>
      <c r="GG705" s="2">
        <v>2</v>
      </c>
      <c r="GH705" s="2">
        <v>1</v>
      </c>
      <c r="GI705" s="2">
        <v>2</v>
      </c>
      <c r="GJ705" s="2">
        <v>0</v>
      </c>
      <c r="GK705" s="2">
        <v>0</v>
      </c>
      <c r="GL705" s="2">
        <f t="shared" si="567"/>
        <v>0</v>
      </c>
      <c r="GM705" s="2">
        <f t="shared" si="568"/>
        <v>0</v>
      </c>
      <c r="GN705" s="2">
        <f t="shared" si="569"/>
        <v>0</v>
      </c>
      <c r="GO705" s="2">
        <f t="shared" si="570"/>
        <v>0</v>
      </c>
      <c r="GP705" s="2">
        <f t="shared" si="571"/>
        <v>0</v>
      </c>
      <c r="GQ705" s="2"/>
      <c r="GR705" s="2">
        <v>0</v>
      </c>
      <c r="GS705" s="2">
        <v>3</v>
      </c>
      <c r="GT705" s="2">
        <v>0</v>
      </c>
      <c r="GU705" s="2" t="s">
        <v>3</v>
      </c>
      <c r="GV705" s="2">
        <f t="shared" si="572"/>
        <v>0</v>
      </c>
      <c r="GW705" s="2">
        <v>1</v>
      </c>
      <c r="GX705" s="2">
        <f t="shared" si="573"/>
        <v>0</v>
      </c>
      <c r="GY705" s="2"/>
      <c r="GZ705" s="2"/>
      <c r="HA705" s="2">
        <v>0</v>
      </c>
      <c r="HB705" s="2">
        <v>0</v>
      </c>
      <c r="HC705" s="2">
        <f t="shared" si="574"/>
        <v>0</v>
      </c>
      <c r="HD705" s="2"/>
      <c r="HE705" s="2" t="s">
        <v>3</v>
      </c>
      <c r="HF705" s="2" t="s">
        <v>3</v>
      </c>
      <c r="HG705" s="2"/>
      <c r="HH705" s="2"/>
      <c r="HI705" s="2"/>
      <c r="HJ705" s="2"/>
      <c r="HK705" s="2"/>
      <c r="HL705" s="2"/>
      <c r="HM705" s="2" t="s">
        <v>3</v>
      </c>
      <c r="HN705" s="2" t="s">
        <v>3</v>
      </c>
      <c r="HO705" s="2" t="s">
        <v>3</v>
      </c>
      <c r="HP705" s="2" t="s">
        <v>3</v>
      </c>
      <c r="HQ705" s="2" t="s">
        <v>3</v>
      </c>
      <c r="HR705" s="2"/>
      <c r="HS705" s="2">
        <v>0</v>
      </c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>
        <v>0</v>
      </c>
      <c r="IL705" s="2"/>
      <c r="IM705" s="2"/>
      <c r="IN705" s="2"/>
      <c r="IO705" s="2"/>
      <c r="IP705" s="2"/>
      <c r="IQ705" s="2"/>
      <c r="IR705" s="2"/>
      <c r="IS705" s="2"/>
      <c r="IT705" s="2"/>
      <c r="IU705" s="2"/>
    </row>
    <row r="706" spans="1:255" x14ac:dyDescent="0.2">
      <c r="A706">
        <v>17</v>
      </c>
      <c r="B706">
        <v>1</v>
      </c>
      <c r="C706">
        <f>ROW(SmtRes!A640)</f>
        <v>640</v>
      </c>
      <c r="D706">
        <f>ROW(EtalonRes!A674)</f>
        <v>674</v>
      </c>
      <c r="E706" t="s">
        <v>3</v>
      </c>
      <c r="F706" t="s">
        <v>446</v>
      </c>
      <c r="G706" t="s">
        <v>447</v>
      </c>
      <c r="H706" t="s">
        <v>75</v>
      </c>
      <c r="I706">
        <f>ROUND(ROUND(22/100,4)*0,9)</f>
        <v>0</v>
      </c>
      <c r="J706">
        <v>0</v>
      </c>
      <c r="K706">
        <f>ROUND(ROUND(22/100,4)*0,9)</f>
        <v>0</v>
      </c>
      <c r="O706">
        <f t="shared" si="538"/>
        <v>0</v>
      </c>
      <c r="P706">
        <f t="shared" si="575"/>
        <v>0</v>
      </c>
      <c r="Q706">
        <f>(ROUND((ROUND((((ET706*1.1))*AV706*I706),2)*BB706),2)+ROUND((ROUND(((AE706-((EU706*1.1)))*AV706*I706),2)*BS706),2))</f>
        <v>0</v>
      </c>
      <c r="R706">
        <f t="shared" si="541"/>
        <v>0</v>
      </c>
      <c r="S706">
        <f t="shared" si="542"/>
        <v>0</v>
      </c>
      <c r="T706">
        <f t="shared" si="543"/>
        <v>0</v>
      </c>
      <c r="U706">
        <f t="shared" si="544"/>
        <v>0</v>
      </c>
      <c r="V706">
        <f t="shared" si="545"/>
        <v>0</v>
      </c>
      <c r="W706">
        <f t="shared" si="546"/>
        <v>0</v>
      </c>
      <c r="X706">
        <f t="shared" si="547"/>
        <v>0</v>
      </c>
      <c r="Y706">
        <f t="shared" si="548"/>
        <v>0</v>
      </c>
      <c r="AA706">
        <v>-1</v>
      </c>
      <c r="AB706">
        <f t="shared" si="549"/>
        <v>1010.075</v>
      </c>
      <c r="AC706">
        <f>ROUND(((ES706*1)),6)</f>
        <v>0</v>
      </c>
      <c r="AD706">
        <f>ROUND(((((ET706*1.1))-((EU706*1.1)))+AE706),6)</f>
        <v>7.3150000000000004</v>
      </c>
      <c r="AE706">
        <f>ROUND(((EU706*1.1)),6)</f>
        <v>1.111</v>
      </c>
      <c r="AF706">
        <f>ROUND(((EV706*1.1)),6)</f>
        <v>1002.76</v>
      </c>
      <c r="AG706">
        <f t="shared" si="553"/>
        <v>0</v>
      </c>
      <c r="AH706">
        <f>((EW706*1.1))</f>
        <v>79.51900000000002</v>
      </c>
      <c r="AI706">
        <f>((EX706*1.1))</f>
        <v>0</v>
      </c>
      <c r="AJ706">
        <f t="shared" si="555"/>
        <v>0</v>
      </c>
      <c r="AK706">
        <v>918.25</v>
      </c>
      <c r="AL706">
        <v>0</v>
      </c>
      <c r="AM706">
        <v>6.65</v>
      </c>
      <c r="AN706">
        <v>1.01</v>
      </c>
      <c r="AO706">
        <v>911.6</v>
      </c>
      <c r="AP706">
        <v>0</v>
      </c>
      <c r="AQ706">
        <v>72.290000000000006</v>
      </c>
      <c r="AR706">
        <v>0</v>
      </c>
      <c r="AS706">
        <v>0</v>
      </c>
      <c r="AT706">
        <v>103</v>
      </c>
      <c r="AU706">
        <v>52</v>
      </c>
      <c r="AV706">
        <v>1.0669999999999999</v>
      </c>
      <c r="AW706">
        <v>1</v>
      </c>
      <c r="AZ706">
        <v>1</v>
      </c>
      <c r="BA706">
        <v>54.99</v>
      </c>
      <c r="BB706">
        <v>16.29</v>
      </c>
      <c r="BC706">
        <v>1</v>
      </c>
      <c r="BD706" t="s">
        <v>3</v>
      </c>
      <c r="BE706" t="s">
        <v>3</v>
      </c>
      <c r="BF706" t="s">
        <v>3</v>
      </c>
      <c r="BG706" t="s">
        <v>3</v>
      </c>
      <c r="BH706">
        <v>0</v>
      </c>
      <c r="BI706">
        <v>1</v>
      </c>
      <c r="BJ706" t="s">
        <v>448</v>
      </c>
      <c r="BM706">
        <v>103</v>
      </c>
      <c r="BN706">
        <v>58807811</v>
      </c>
      <c r="BO706" t="s">
        <v>446</v>
      </c>
      <c r="BP706">
        <v>1</v>
      </c>
      <c r="BQ706">
        <v>60</v>
      </c>
      <c r="BR706">
        <v>0</v>
      </c>
      <c r="BS706">
        <v>54.99</v>
      </c>
      <c r="BT706">
        <v>1</v>
      </c>
      <c r="BU706">
        <v>1</v>
      </c>
      <c r="BV706">
        <v>1</v>
      </c>
      <c r="BW706">
        <v>1</v>
      </c>
      <c r="BX706">
        <v>1</v>
      </c>
      <c r="BY706" t="s">
        <v>3</v>
      </c>
      <c r="BZ706">
        <v>103</v>
      </c>
      <c r="CA706">
        <v>52</v>
      </c>
      <c r="CB706" t="s">
        <v>3</v>
      </c>
      <c r="CE706">
        <v>30</v>
      </c>
      <c r="CF706">
        <v>0</v>
      </c>
      <c r="CG706">
        <v>0</v>
      </c>
      <c r="CM706">
        <v>0</v>
      </c>
      <c r="CN706" t="s">
        <v>866</v>
      </c>
      <c r="CO706">
        <v>0</v>
      </c>
      <c r="CP706">
        <f t="shared" si="556"/>
        <v>0</v>
      </c>
      <c r="CQ706">
        <f t="shared" si="576"/>
        <v>0</v>
      </c>
      <c r="CR706">
        <f>(ROUND((ROUND((((ET706*1.1))*AV706*1),2)*BB706),2)+ROUND((ROUND(((AE706-((EU706*1.1)))*AV706*1),2)*BS706),2))</f>
        <v>127.22</v>
      </c>
      <c r="CS706">
        <f t="shared" si="559"/>
        <v>65.44</v>
      </c>
      <c r="CT706">
        <f t="shared" si="560"/>
        <v>58836</v>
      </c>
      <c r="CU706">
        <f t="shared" si="561"/>
        <v>0</v>
      </c>
      <c r="CV706">
        <f t="shared" si="562"/>
        <v>84.846773000000013</v>
      </c>
      <c r="CW706">
        <f t="shared" si="563"/>
        <v>0</v>
      </c>
      <c r="CX706">
        <f t="shared" si="564"/>
        <v>0</v>
      </c>
      <c r="CY706">
        <f t="shared" si="565"/>
        <v>0</v>
      </c>
      <c r="CZ706">
        <f t="shared" si="566"/>
        <v>0</v>
      </c>
      <c r="DB706">
        <v>160</v>
      </c>
      <c r="DC706" t="s">
        <v>3</v>
      </c>
      <c r="DD706" t="s">
        <v>449</v>
      </c>
      <c r="DE706" t="s">
        <v>169</v>
      </c>
      <c r="DF706" t="s">
        <v>169</v>
      </c>
      <c r="DG706" t="s">
        <v>169</v>
      </c>
      <c r="DH706" t="s">
        <v>3</v>
      </c>
      <c r="DI706" t="s">
        <v>169</v>
      </c>
      <c r="DJ706" t="s">
        <v>169</v>
      </c>
      <c r="DK706" t="s">
        <v>3</v>
      </c>
      <c r="DL706" t="s">
        <v>3</v>
      </c>
      <c r="DM706" t="s">
        <v>3</v>
      </c>
      <c r="DN706">
        <v>0</v>
      </c>
      <c r="DO706">
        <v>0</v>
      </c>
      <c r="DP706">
        <v>1</v>
      </c>
      <c r="DQ706">
        <v>1</v>
      </c>
      <c r="DU706">
        <v>1010</v>
      </c>
      <c r="DV706" t="s">
        <v>75</v>
      </c>
      <c r="DW706" t="s">
        <v>75</v>
      </c>
      <c r="DX706">
        <v>100</v>
      </c>
      <c r="DZ706" t="s">
        <v>3</v>
      </c>
      <c r="EA706" t="s">
        <v>3</v>
      </c>
      <c r="EB706" t="s">
        <v>3</v>
      </c>
      <c r="EC706" t="s">
        <v>3</v>
      </c>
      <c r="EE706">
        <v>58807980</v>
      </c>
      <c r="EF706">
        <v>60</v>
      </c>
      <c r="EG706" t="s">
        <v>450</v>
      </c>
      <c r="EH706">
        <v>0</v>
      </c>
      <c r="EI706" t="s">
        <v>3</v>
      </c>
      <c r="EJ706">
        <v>1</v>
      </c>
      <c r="EK706">
        <v>103</v>
      </c>
      <c r="EL706" t="s">
        <v>451</v>
      </c>
      <c r="EM706" t="s">
        <v>452</v>
      </c>
      <c r="EO706" t="s">
        <v>173</v>
      </c>
      <c r="EQ706">
        <v>1024</v>
      </c>
      <c r="ER706">
        <v>918.25</v>
      </c>
      <c r="ES706">
        <v>0</v>
      </c>
      <c r="ET706">
        <v>6.65</v>
      </c>
      <c r="EU706">
        <v>1.01</v>
      </c>
      <c r="EV706">
        <v>911.6</v>
      </c>
      <c r="EW706">
        <v>72.290000000000006</v>
      </c>
      <c r="EX706">
        <v>0</v>
      </c>
      <c r="EY706">
        <v>0</v>
      </c>
      <c r="FQ706">
        <v>0</v>
      </c>
      <c r="FR706">
        <v>0</v>
      </c>
      <c r="FS706">
        <v>0</v>
      </c>
      <c r="FX706">
        <v>103</v>
      </c>
      <c r="FY706">
        <v>52</v>
      </c>
      <c r="GA706" t="s">
        <v>3</v>
      </c>
      <c r="GD706">
        <v>1</v>
      </c>
      <c r="GF706">
        <v>-862207327</v>
      </c>
      <c r="GG706">
        <v>2</v>
      </c>
      <c r="GH706">
        <v>1</v>
      </c>
      <c r="GI706">
        <v>2</v>
      </c>
      <c r="GJ706">
        <v>0</v>
      </c>
      <c r="GK706">
        <v>0</v>
      </c>
      <c r="GL706">
        <f t="shared" si="567"/>
        <v>0</v>
      </c>
      <c r="GM706">
        <f t="shared" si="568"/>
        <v>0</v>
      </c>
      <c r="GN706">
        <f t="shared" si="569"/>
        <v>0</v>
      </c>
      <c r="GO706">
        <f t="shared" si="570"/>
        <v>0</v>
      </c>
      <c r="GP706">
        <f t="shared" si="571"/>
        <v>0</v>
      </c>
      <c r="GR706">
        <v>0</v>
      </c>
      <c r="GS706">
        <v>3</v>
      </c>
      <c r="GT706">
        <v>0</v>
      </c>
      <c r="GU706" t="s">
        <v>3</v>
      </c>
      <c r="GV706">
        <f t="shared" si="572"/>
        <v>0</v>
      </c>
      <c r="GW706">
        <v>1</v>
      </c>
      <c r="GX706">
        <f t="shared" si="573"/>
        <v>0</v>
      </c>
      <c r="HA706">
        <v>0</v>
      </c>
      <c r="HB706">
        <v>0</v>
      </c>
      <c r="HC706">
        <f t="shared" si="574"/>
        <v>0</v>
      </c>
      <c r="HE706" t="s">
        <v>3</v>
      </c>
      <c r="HF706" t="s">
        <v>3</v>
      </c>
      <c r="HM706" t="s">
        <v>3</v>
      </c>
      <c r="HN706" t="s">
        <v>3</v>
      </c>
      <c r="HO706" t="s">
        <v>3</v>
      </c>
      <c r="HP706" t="s">
        <v>3</v>
      </c>
      <c r="HQ706" t="s">
        <v>3</v>
      </c>
      <c r="HS706">
        <v>0</v>
      </c>
      <c r="IK706">
        <v>0</v>
      </c>
    </row>
    <row r="707" spans="1:255" x14ac:dyDescent="0.2">
      <c r="A707" s="2">
        <v>18</v>
      </c>
      <c r="B707" s="2">
        <v>1</v>
      </c>
      <c r="C707" s="2">
        <v>637</v>
      </c>
      <c r="D707" s="2"/>
      <c r="E707" s="2" t="s">
        <v>3</v>
      </c>
      <c r="F707" s="2" t="s">
        <v>344</v>
      </c>
      <c r="G707" s="2" t="s">
        <v>345</v>
      </c>
      <c r="H707" s="2" t="s">
        <v>49</v>
      </c>
      <c r="I707" s="2">
        <f>I705*J707</f>
        <v>0</v>
      </c>
      <c r="J707" s="2">
        <v>100</v>
      </c>
      <c r="K707" s="2">
        <v>100</v>
      </c>
      <c r="L707" s="2"/>
      <c r="M707" s="2"/>
      <c r="N707" s="2"/>
      <c r="O707" s="2">
        <f t="shared" si="538"/>
        <v>0</v>
      </c>
      <c r="P707" s="2">
        <f t="shared" si="575"/>
        <v>0</v>
      </c>
      <c r="Q707" s="2">
        <f>(ROUND((ROUND(((ET707)*AV707*I707),2)*BB707),2)+ROUND((ROUND(((AE707-(EU707))*AV707*I707),2)*BS707),2))</f>
        <v>0</v>
      </c>
      <c r="R707" s="2">
        <f t="shared" si="541"/>
        <v>0</v>
      </c>
      <c r="S707" s="2">
        <f t="shared" si="542"/>
        <v>0</v>
      </c>
      <c r="T707" s="2">
        <f t="shared" si="543"/>
        <v>0</v>
      </c>
      <c r="U707" s="2">
        <f t="shared" si="544"/>
        <v>0</v>
      </c>
      <c r="V707" s="2">
        <f t="shared" si="545"/>
        <v>0</v>
      </c>
      <c r="W707" s="2">
        <f t="shared" si="546"/>
        <v>0</v>
      </c>
      <c r="X707" s="2">
        <f t="shared" si="547"/>
        <v>0</v>
      </c>
      <c r="Y707" s="2">
        <f t="shared" si="548"/>
        <v>0</v>
      </c>
      <c r="Z707" s="2"/>
      <c r="AA707" s="2">
        <v>-1</v>
      </c>
      <c r="AB707" s="2">
        <f t="shared" si="549"/>
        <v>92.11</v>
      </c>
      <c r="AC707" s="2">
        <f t="shared" ref="AC707:AC742" si="577">ROUND((ES707),6)</f>
        <v>92.11</v>
      </c>
      <c r="AD707" s="2">
        <f>ROUND((((ET707)-(EU707))+AE707),6)</f>
        <v>0</v>
      </c>
      <c r="AE707" s="2">
        <f>ROUND((EU707),6)</f>
        <v>0</v>
      </c>
      <c r="AF707" s="2">
        <f>ROUND((EV707),6)</f>
        <v>0</v>
      </c>
      <c r="AG707" s="2">
        <f t="shared" si="553"/>
        <v>0</v>
      </c>
      <c r="AH707" s="2">
        <f>(EW707)</f>
        <v>0</v>
      </c>
      <c r="AI707" s="2">
        <f>(EX707)</f>
        <v>0</v>
      </c>
      <c r="AJ707" s="2">
        <f t="shared" si="555"/>
        <v>0</v>
      </c>
      <c r="AK707" s="2">
        <v>92.11</v>
      </c>
      <c r="AL707" s="2">
        <v>92.11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103</v>
      </c>
      <c r="AU707" s="2">
        <v>52</v>
      </c>
      <c r="AV707" s="2">
        <v>1</v>
      </c>
      <c r="AW707" s="2">
        <v>1</v>
      </c>
      <c r="AX707" s="2"/>
      <c r="AY707" s="2"/>
      <c r="AZ707" s="2">
        <v>1</v>
      </c>
      <c r="BA707" s="2">
        <v>1</v>
      </c>
      <c r="BB707" s="2">
        <v>1</v>
      </c>
      <c r="BC707" s="2">
        <v>1</v>
      </c>
      <c r="BD707" s="2" t="s">
        <v>3</v>
      </c>
      <c r="BE707" s="2" t="s">
        <v>3</v>
      </c>
      <c r="BF707" s="2" t="s">
        <v>3</v>
      </c>
      <c r="BG707" s="2" t="s">
        <v>3</v>
      </c>
      <c r="BH707" s="2">
        <v>3</v>
      </c>
      <c r="BI707" s="2">
        <v>1</v>
      </c>
      <c r="BJ707" s="2" t="s">
        <v>346</v>
      </c>
      <c r="BK707" s="2"/>
      <c r="BL707" s="2"/>
      <c r="BM707" s="2">
        <v>103</v>
      </c>
      <c r="BN707" s="2">
        <v>58807811</v>
      </c>
      <c r="BO707" s="2" t="s">
        <v>3</v>
      </c>
      <c r="BP707" s="2">
        <v>0</v>
      </c>
      <c r="BQ707" s="2">
        <v>60</v>
      </c>
      <c r="BR707" s="2">
        <v>0</v>
      </c>
      <c r="BS707" s="2">
        <v>1</v>
      </c>
      <c r="BT707" s="2">
        <v>1</v>
      </c>
      <c r="BU707" s="2">
        <v>1</v>
      </c>
      <c r="BV707" s="2">
        <v>1</v>
      </c>
      <c r="BW707" s="2">
        <v>1</v>
      </c>
      <c r="BX707" s="2">
        <v>1</v>
      </c>
      <c r="BY707" s="2" t="s">
        <v>3</v>
      </c>
      <c r="BZ707" s="2">
        <v>103</v>
      </c>
      <c r="CA707" s="2">
        <v>52</v>
      </c>
      <c r="CB707" s="2" t="s">
        <v>3</v>
      </c>
      <c r="CC707" s="2"/>
      <c r="CD707" s="2"/>
      <c r="CE707" s="2">
        <v>30</v>
      </c>
      <c r="CF707" s="2">
        <v>0</v>
      </c>
      <c r="CG707" s="2">
        <v>0</v>
      </c>
      <c r="CH707" s="2"/>
      <c r="CI707" s="2"/>
      <c r="CJ707" s="2"/>
      <c r="CK707" s="2"/>
      <c r="CL707" s="2"/>
      <c r="CM707" s="2">
        <v>0</v>
      </c>
      <c r="CN707" s="2" t="s">
        <v>866</v>
      </c>
      <c r="CO707" s="2">
        <v>0</v>
      </c>
      <c r="CP707" s="2">
        <f t="shared" si="556"/>
        <v>0</v>
      </c>
      <c r="CQ707" s="2">
        <f t="shared" si="576"/>
        <v>92.11</v>
      </c>
      <c r="CR707" s="2">
        <f>(ROUND((ROUND(((ET707)*AV707*1),2)*BB707),2)+ROUND((ROUND(((AE707-(EU707))*AV707*1),2)*BS707),2))</f>
        <v>0</v>
      </c>
      <c r="CS707" s="2">
        <f t="shared" si="559"/>
        <v>0</v>
      </c>
      <c r="CT707" s="2">
        <f t="shared" si="560"/>
        <v>0</v>
      </c>
      <c r="CU707" s="2">
        <f t="shared" si="561"/>
        <v>0</v>
      </c>
      <c r="CV707" s="2">
        <f t="shared" si="562"/>
        <v>0</v>
      </c>
      <c r="CW707" s="2">
        <f t="shared" si="563"/>
        <v>0</v>
      </c>
      <c r="CX707" s="2">
        <f t="shared" si="564"/>
        <v>0</v>
      </c>
      <c r="CY707" s="2">
        <f t="shared" si="565"/>
        <v>0</v>
      </c>
      <c r="CZ707" s="2">
        <f t="shared" si="566"/>
        <v>0</v>
      </c>
      <c r="DA707" s="2"/>
      <c r="DB707" s="2"/>
      <c r="DC707" s="2" t="s">
        <v>3</v>
      </c>
      <c r="DD707" s="2" t="s">
        <v>3</v>
      </c>
      <c r="DE707" s="2" t="s">
        <v>3</v>
      </c>
      <c r="DF707" s="2" t="s">
        <v>3</v>
      </c>
      <c r="DG707" s="2" t="s">
        <v>3</v>
      </c>
      <c r="DH707" s="2" t="s">
        <v>3</v>
      </c>
      <c r="DI707" s="2" t="s">
        <v>3</v>
      </c>
      <c r="DJ707" s="2" t="s">
        <v>3</v>
      </c>
      <c r="DK707" s="2" t="s">
        <v>3</v>
      </c>
      <c r="DL707" s="2" t="s">
        <v>3</v>
      </c>
      <c r="DM707" s="2" t="s">
        <v>3</v>
      </c>
      <c r="DN707" s="2">
        <v>0</v>
      </c>
      <c r="DO707" s="2">
        <v>0</v>
      </c>
      <c r="DP707" s="2">
        <v>1</v>
      </c>
      <c r="DQ707" s="2">
        <v>1</v>
      </c>
      <c r="DR707" s="2"/>
      <c r="DS707" s="2"/>
      <c r="DT707" s="2"/>
      <c r="DU707" s="2">
        <v>1010</v>
      </c>
      <c r="DV707" s="2" t="s">
        <v>49</v>
      </c>
      <c r="DW707" s="2" t="s">
        <v>49</v>
      </c>
      <c r="DX707" s="2">
        <v>1</v>
      </c>
      <c r="DY707" s="2"/>
      <c r="DZ707" s="2" t="s">
        <v>3</v>
      </c>
      <c r="EA707" s="2" t="s">
        <v>3</v>
      </c>
      <c r="EB707" s="2" t="s">
        <v>3</v>
      </c>
      <c r="EC707" s="2" t="s">
        <v>3</v>
      </c>
      <c r="ED707" s="2"/>
      <c r="EE707" s="2">
        <v>58807980</v>
      </c>
      <c r="EF707" s="2">
        <v>60</v>
      </c>
      <c r="EG707" s="2" t="s">
        <v>450</v>
      </c>
      <c r="EH707" s="2">
        <v>0</v>
      </c>
      <c r="EI707" s="2" t="s">
        <v>3</v>
      </c>
      <c r="EJ707" s="2">
        <v>1</v>
      </c>
      <c r="EK707" s="2">
        <v>103</v>
      </c>
      <c r="EL707" s="2" t="s">
        <v>451</v>
      </c>
      <c r="EM707" s="2" t="s">
        <v>452</v>
      </c>
      <c r="EN707" s="2"/>
      <c r="EO707" s="2" t="s">
        <v>173</v>
      </c>
      <c r="EP707" s="2"/>
      <c r="EQ707" s="2">
        <v>1024</v>
      </c>
      <c r="ER707" s="2">
        <v>92.11</v>
      </c>
      <c r="ES707" s="2">
        <v>92.11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>
        <v>0</v>
      </c>
      <c r="FR707" s="2">
        <v>0</v>
      </c>
      <c r="FS707" s="2">
        <v>0</v>
      </c>
      <c r="FT707" s="2"/>
      <c r="FU707" s="2"/>
      <c r="FV707" s="2"/>
      <c r="FW707" s="2"/>
      <c r="FX707" s="2">
        <v>103</v>
      </c>
      <c r="FY707" s="2">
        <v>52</v>
      </c>
      <c r="FZ707" s="2"/>
      <c r="GA707" s="2" t="s">
        <v>3</v>
      </c>
      <c r="GB707" s="2"/>
      <c r="GC707" s="2"/>
      <c r="GD707" s="2">
        <v>1</v>
      </c>
      <c r="GE707" s="2"/>
      <c r="GF707" s="2">
        <v>-1859993199</v>
      </c>
      <c r="GG707" s="2">
        <v>2</v>
      </c>
      <c r="GH707" s="2">
        <v>1</v>
      </c>
      <c r="GI707" s="2">
        <v>-2</v>
      </c>
      <c r="GJ707" s="2">
        <v>0</v>
      </c>
      <c r="GK707" s="2">
        <v>0</v>
      </c>
      <c r="GL707" s="2">
        <f t="shared" si="567"/>
        <v>0</v>
      </c>
      <c r="GM707" s="2">
        <f t="shared" si="568"/>
        <v>0</v>
      </c>
      <c r="GN707" s="2">
        <f t="shared" si="569"/>
        <v>0</v>
      </c>
      <c r="GO707" s="2">
        <f t="shared" si="570"/>
        <v>0</v>
      </c>
      <c r="GP707" s="2">
        <f t="shared" si="571"/>
        <v>0</v>
      </c>
      <c r="GQ707" s="2"/>
      <c r="GR707" s="2">
        <v>0</v>
      </c>
      <c r="GS707" s="2">
        <v>3</v>
      </c>
      <c r="GT707" s="2">
        <v>0</v>
      </c>
      <c r="GU707" s="2" t="s">
        <v>3</v>
      </c>
      <c r="GV707" s="2">
        <f t="shared" si="572"/>
        <v>0</v>
      </c>
      <c r="GW707" s="2">
        <v>1</v>
      </c>
      <c r="GX707" s="2">
        <f t="shared" si="573"/>
        <v>0</v>
      </c>
      <c r="GY707" s="2"/>
      <c r="GZ707" s="2"/>
      <c r="HA707" s="2">
        <v>0</v>
      </c>
      <c r="HB707" s="2">
        <v>0</v>
      </c>
      <c r="HC707" s="2">
        <f t="shared" si="574"/>
        <v>0</v>
      </c>
      <c r="HD707" s="2"/>
      <c r="HE707" s="2" t="s">
        <v>3</v>
      </c>
      <c r="HF707" s="2" t="s">
        <v>3</v>
      </c>
      <c r="HG707" s="2"/>
      <c r="HH707" s="2"/>
      <c r="HI707" s="2"/>
      <c r="HJ707" s="2"/>
      <c r="HK707" s="2"/>
      <c r="HL707" s="2"/>
      <c r="HM707" s="2" t="s">
        <v>449</v>
      </c>
      <c r="HN707" s="2" t="s">
        <v>3</v>
      </c>
      <c r="HO707" s="2" t="s">
        <v>3</v>
      </c>
      <c r="HP707" s="2" t="s">
        <v>3</v>
      </c>
      <c r="HQ707" s="2" t="s">
        <v>3</v>
      </c>
      <c r="HR707" s="2"/>
      <c r="HS707" s="2">
        <v>0</v>
      </c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>
        <v>0</v>
      </c>
      <c r="IL707" s="2"/>
      <c r="IM707" s="2"/>
      <c r="IN707" s="2"/>
      <c r="IO707" s="2"/>
      <c r="IP707" s="2"/>
      <c r="IQ707" s="2"/>
      <c r="IR707" s="2"/>
      <c r="IS707" s="2"/>
      <c r="IT707" s="2"/>
      <c r="IU707" s="2"/>
    </row>
    <row r="708" spans="1:255" x14ac:dyDescent="0.2">
      <c r="A708">
        <v>18</v>
      </c>
      <c r="B708">
        <v>1</v>
      </c>
      <c r="C708">
        <v>640</v>
      </c>
      <c r="E708" t="s">
        <v>3</v>
      </c>
      <c r="F708" t="s">
        <v>344</v>
      </c>
      <c r="G708" t="s">
        <v>345</v>
      </c>
      <c r="H708" t="s">
        <v>49</v>
      </c>
      <c r="I708">
        <f>I706*J708</f>
        <v>0</v>
      </c>
      <c r="J708">
        <v>100</v>
      </c>
      <c r="K708">
        <v>100</v>
      </c>
      <c r="O708">
        <f t="shared" si="538"/>
        <v>0</v>
      </c>
      <c r="P708">
        <f t="shared" si="575"/>
        <v>0</v>
      </c>
      <c r="Q708">
        <f>(ROUND((ROUND(((ET708)*AV708*I708),2)*BB708),2)+ROUND((ROUND(((AE708-(EU708))*AV708*I708),2)*BS708),2))</f>
        <v>0</v>
      </c>
      <c r="R708">
        <f t="shared" si="541"/>
        <v>0</v>
      </c>
      <c r="S708">
        <f t="shared" si="542"/>
        <v>0</v>
      </c>
      <c r="T708">
        <f t="shared" si="543"/>
        <v>0</v>
      </c>
      <c r="U708">
        <f t="shared" si="544"/>
        <v>0</v>
      </c>
      <c r="V708">
        <f t="shared" si="545"/>
        <v>0</v>
      </c>
      <c r="W708">
        <f t="shared" si="546"/>
        <v>0</v>
      </c>
      <c r="X708">
        <f t="shared" si="547"/>
        <v>0</v>
      </c>
      <c r="Y708">
        <f t="shared" si="548"/>
        <v>0</v>
      </c>
      <c r="AA708">
        <v>-1</v>
      </c>
      <c r="AB708">
        <f t="shared" si="549"/>
        <v>92.11</v>
      </c>
      <c r="AC708">
        <f t="shared" si="577"/>
        <v>92.11</v>
      </c>
      <c r="AD708">
        <f>ROUND((((ET708)-(EU708))+AE708),6)</f>
        <v>0</v>
      </c>
      <c r="AE708">
        <f>ROUND((EU708),6)</f>
        <v>0</v>
      </c>
      <c r="AF708">
        <f>ROUND((EV708),6)</f>
        <v>0</v>
      </c>
      <c r="AG708">
        <f t="shared" si="553"/>
        <v>0</v>
      </c>
      <c r="AH708">
        <f>(EW708)</f>
        <v>0</v>
      </c>
      <c r="AI708">
        <f>(EX708)</f>
        <v>0</v>
      </c>
      <c r="AJ708">
        <f t="shared" si="555"/>
        <v>0</v>
      </c>
      <c r="AK708">
        <v>92.11</v>
      </c>
      <c r="AL708">
        <v>92.11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103</v>
      </c>
      <c r="AU708">
        <v>52</v>
      </c>
      <c r="AV708">
        <v>1</v>
      </c>
      <c r="AW708">
        <v>1</v>
      </c>
      <c r="AZ708">
        <v>1</v>
      </c>
      <c r="BA708">
        <v>1</v>
      </c>
      <c r="BB708">
        <v>1</v>
      </c>
      <c r="BC708">
        <v>9.74</v>
      </c>
      <c r="BD708" t="s">
        <v>3</v>
      </c>
      <c r="BE708" t="s">
        <v>3</v>
      </c>
      <c r="BF708" t="s">
        <v>3</v>
      </c>
      <c r="BG708" t="s">
        <v>3</v>
      </c>
      <c r="BH708">
        <v>3</v>
      </c>
      <c r="BI708">
        <v>1</v>
      </c>
      <c r="BJ708" t="s">
        <v>346</v>
      </c>
      <c r="BM708">
        <v>103</v>
      </c>
      <c r="BN708">
        <v>58807811</v>
      </c>
      <c r="BO708" t="s">
        <v>344</v>
      </c>
      <c r="BP708">
        <v>1</v>
      </c>
      <c r="BQ708">
        <v>60</v>
      </c>
      <c r="BR708">
        <v>0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 t="s">
        <v>3</v>
      </c>
      <c r="BZ708">
        <v>103</v>
      </c>
      <c r="CA708">
        <v>52</v>
      </c>
      <c r="CB708" t="s">
        <v>3</v>
      </c>
      <c r="CE708">
        <v>30</v>
      </c>
      <c r="CF708">
        <v>0</v>
      </c>
      <c r="CG708">
        <v>0</v>
      </c>
      <c r="CM708">
        <v>0</v>
      </c>
      <c r="CN708" t="s">
        <v>866</v>
      </c>
      <c r="CO708">
        <v>0</v>
      </c>
      <c r="CP708">
        <f t="shared" si="556"/>
        <v>0</v>
      </c>
      <c r="CQ708">
        <f t="shared" si="576"/>
        <v>897.15</v>
      </c>
      <c r="CR708">
        <f>(ROUND((ROUND(((ET708)*AV708*1),2)*BB708),2)+ROUND((ROUND(((AE708-(EU708))*AV708*1),2)*BS708),2))</f>
        <v>0</v>
      </c>
      <c r="CS708">
        <f t="shared" si="559"/>
        <v>0</v>
      </c>
      <c r="CT708">
        <f t="shared" si="560"/>
        <v>0</v>
      </c>
      <c r="CU708">
        <f t="shared" si="561"/>
        <v>0</v>
      </c>
      <c r="CV708">
        <f t="shared" si="562"/>
        <v>0</v>
      </c>
      <c r="CW708">
        <f t="shared" si="563"/>
        <v>0</v>
      </c>
      <c r="CX708">
        <f t="shared" si="564"/>
        <v>0</v>
      </c>
      <c r="CY708">
        <f t="shared" si="565"/>
        <v>0</v>
      </c>
      <c r="CZ708">
        <f t="shared" si="566"/>
        <v>0</v>
      </c>
      <c r="DC708" t="s">
        <v>3</v>
      </c>
      <c r="DD708" t="s">
        <v>3</v>
      </c>
      <c r="DE708" t="s">
        <v>3</v>
      </c>
      <c r="DF708" t="s">
        <v>3</v>
      </c>
      <c r="DG708" t="s">
        <v>3</v>
      </c>
      <c r="DH708" t="s">
        <v>3</v>
      </c>
      <c r="DI708" t="s">
        <v>3</v>
      </c>
      <c r="DJ708" t="s">
        <v>3</v>
      </c>
      <c r="DK708" t="s">
        <v>3</v>
      </c>
      <c r="DL708" t="s">
        <v>3</v>
      </c>
      <c r="DM708" t="s">
        <v>3</v>
      </c>
      <c r="DN708">
        <v>0</v>
      </c>
      <c r="DO708">
        <v>0</v>
      </c>
      <c r="DP708">
        <v>1</v>
      </c>
      <c r="DQ708">
        <v>1</v>
      </c>
      <c r="DU708">
        <v>1010</v>
      </c>
      <c r="DV708" t="s">
        <v>49</v>
      </c>
      <c r="DW708" t="s">
        <v>49</v>
      </c>
      <c r="DX708">
        <v>1</v>
      </c>
      <c r="DZ708" t="s">
        <v>3</v>
      </c>
      <c r="EA708" t="s">
        <v>3</v>
      </c>
      <c r="EB708" t="s">
        <v>3</v>
      </c>
      <c r="EC708" t="s">
        <v>3</v>
      </c>
      <c r="EE708">
        <v>58807980</v>
      </c>
      <c r="EF708">
        <v>60</v>
      </c>
      <c r="EG708" t="s">
        <v>450</v>
      </c>
      <c r="EH708">
        <v>0</v>
      </c>
      <c r="EI708" t="s">
        <v>3</v>
      </c>
      <c r="EJ708">
        <v>1</v>
      </c>
      <c r="EK708">
        <v>103</v>
      </c>
      <c r="EL708" t="s">
        <v>451</v>
      </c>
      <c r="EM708" t="s">
        <v>452</v>
      </c>
      <c r="EO708" t="s">
        <v>173</v>
      </c>
      <c r="EQ708">
        <v>1024</v>
      </c>
      <c r="ER708">
        <v>92.11</v>
      </c>
      <c r="ES708">
        <v>92.11</v>
      </c>
      <c r="ET708">
        <v>0</v>
      </c>
      <c r="EU708">
        <v>0</v>
      </c>
      <c r="EV708">
        <v>0</v>
      </c>
      <c r="EW708">
        <v>0</v>
      </c>
      <c r="EX708">
        <v>0</v>
      </c>
      <c r="FQ708">
        <v>0</v>
      </c>
      <c r="FR708">
        <v>0</v>
      </c>
      <c r="FS708">
        <v>0</v>
      </c>
      <c r="FX708">
        <v>103</v>
      </c>
      <c r="FY708">
        <v>52</v>
      </c>
      <c r="GA708" t="s">
        <v>3</v>
      </c>
      <c r="GD708">
        <v>1</v>
      </c>
      <c r="GF708">
        <v>-1859993199</v>
      </c>
      <c r="GG708">
        <v>2</v>
      </c>
      <c r="GH708">
        <v>1</v>
      </c>
      <c r="GI708">
        <v>2</v>
      </c>
      <c r="GJ708">
        <v>0</v>
      </c>
      <c r="GK708">
        <v>0</v>
      </c>
      <c r="GL708">
        <f t="shared" si="567"/>
        <v>0</v>
      </c>
      <c r="GM708">
        <f t="shared" si="568"/>
        <v>0</v>
      </c>
      <c r="GN708">
        <f t="shared" si="569"/>
        <v>0</v>
      </c>
      <c r="GO708">
        <f t="shared" si="570"/>
        <v>0</v>
      </c>
      <c r="GP708">
        <f t="shared" si="571"/>
        <v>0</v>
      </c>
      <c r="GR708">
        <v>0</v>
      </c>
      <c r="GS708">
        <v>3</v>
      </c>
      <c r="GT708">
        <v>0</v>
      </c>
      <c r="GU708" t="s">
        <v>3</v>
      </c>
      <c r="GV708">
        <f t="shared" si="572"/>
        <v>0</v>
      </c>
      <c r="GW708">
        <v>1</v>
      </c>
      <c r="GX708">
        <f t="shared" si="573"/>
        <v>0</v>
      </c>
      <c r="HA708">
        <v>0</v>
      </c>
      <c r="HB708">
        <v>0</v>
      </c>
      <c r="HC708">
        <f t="shared" si="574"/>
        <v>0</v>
      </c>
      <c r="HE708" t="s">
        <v>3</v>
      </c>
      <c r="HF708" t="s">
        <v>3</v>
      </c>
      <c r="HM708" t="s">
        <v>449</v>
      </c>
      <c r="HN708" t="s">
        <v>3</v>
      </c>
      <c r="HO708" t="s">
        <v>3</v>
      </c>
      <c r="HP708" t="s">
        <v>3</v>
      </c>
      <c r="HQ708" t="s">
        <v>3</v>
      </c>
      <c r="HS708">
        <v>0</v>
      </c>
      <c r="IK708">
        <v>0</v>
      </c>
    </row>
    <row r="709" spans="1:255" x14ac:dyDescent="0.2">
      <c r="A709" s="2">
        <v>17</v>
      </c>
      <c r="B709" s="2">
        <v>1</v>
      </c>
      <c r="C709" s="2">
        <f>ROW(SmtRes!A648)</f>
        <v>648</v>
      </c>
      <c r="D709" s="2">
        <f>ROW(EtalonRes!A683)</f>
        <v>683</v>
      </c>
      <c r="E709" s="2" t="s">
        <v>453</v>
      </c>
      <c r="F709" s="2" t="s">
        <v>339</v>
      </c>
      <c r="G709" s="2" t="s">
        <v>340</v>
      </c>
      <c r="H709" s="2" t="s">
        <v>341</v>
      </c>
      <c r="I709" s="2">
        <f>ROUND(ROUND(3/10,4),9)</f>
        <v>0.3</v>
      </c>
      <c r="J709" s="2">
        <v>0</v>
      </c>
      <c r="K709" s="2">
        <f>ROUND(ROUND(3/10,4),9)</f>
        <v>0.3</v>
      </c>
      <c r="L709" s="2"/>
      <c r="M709" s="2"/>
      <c r="N709" s="2"/>
      <c r="O709" s="2">
        <f t="shared" si="538"/>
        <v>68.98</v>
      </c>
      <c r="P709" s="2">
        <f t="shared" si="575"/>
        <v>25.71</v>
      </c>
      <c r="Q709" s="2">
        <f>(ROUND((ROUND(((((ET709*1.25)*1.1))*AV709*I709),2)*BB709),2)+ROUND((ROUND(((AE709-(((EU709*1.25)*1.1)))*AV709*I709),2)*BS709),2))</f>
        <v>12.51</v>
      </c>
      <c r="R709" s="2">
        <f t="shared" si="541"/>
        <v>1.89</v>
      </c>
      <c r="S709" s="2">
        <f t="shared" si="542"/>
        <v>30.76</v>
      </c>
      <c r="T709" s="2">
        <f t="shared" si="543"/>
        <v>0</v>
      </c>
      <c r="U709" s="2">
        <f t="shared" si="544"/>
        <v>2.5631847449999996</v>
      </c>
      <c r="V709" s="2">
        <f t="shared" si="545"/>
        <v>0</v>
      </c>
      <c r="W709" s="2">
        <f t="shared" si="546"/>
        <v>0</v>
      </c>
      <c r="X709" s="2">
        <f t="shared" si="547"/>
        <v>35.590000000000003</v>
      </c>
      <c r="Y709" s="2">
        <f t="shared" si="548"/>
        <v>19.920000000000002</v>
      </c>
      <c r="Z709" s="2"/>
      <c r="AA709" s="2">
        <v>59209203</v>
      </c>
      <c r="AB709" s="2">
        <f t="shared" si="549"/>
        <v>220.88065</v>
      </c>
      <c r="AC709" s="2">
        <f t="shared" si="577"/>
        <v>85.7</v>
      </c>
      <c r="AD709" s="2">
        <f>ROUND((((((ET709*1.25)*1.1))-(((EU709*1.25)*1.1)))+AE709),6)</f>
        <v>39.091250000000002</v>
      </c>
      <c r="AE709" s="2">
        <f>ROUND((((EU709*1.25)*1.1)),6)</f>
        <v>5.8987499999999997</v>
      </c>
      <c r="AF709" s="2">
        <f>ROUND((((EV709*1.15)*1.1)),6)</f>
        <v>96.089399999999998</v>
      </c>
      <c r="AG709" s="2">
        <f t="shared" si="553"/>
        <v>0</v>
      </c>
      <c r="AH709" s="2">
        <f>(((EW709*1.15)*1.1))</f>
        <v>8.0074500000000004</v>
      </c>
      <c r="AI709" s="2">
        <f>(((EX709*1.25)*1.1))</f>
        <v>0</v>
      </c>
      <c r="AJ709" s="2">
        <f t="shared" si="555"/>
        <v>0</v>
      </c>
      <c r="AK709" s="2">
        <v>190.09</v>
      </c>
      <c r="AL709" s="2">
        <v>85.7</v>
      </c>
      <c r="AM709" s="2">
        <v>28.43</v>
      </c>
      <c r="AN709" s="2">
        <v>4.29</v>
      </c>
      <c r="AO709" s="2">
        <v>75.959999999999994</v>
      </c>
      <c r="AP709" s="2">
        <v>0</v>
      </c>
      <c r="AQ709" s="2">
        <v>6.33</v>
      </c>
      <c r="AR709" s="2">
        <v>0</v>
      </c>
      <c r="AS709" s="2">
        <v>0</v>
      </c>
      <c r="AT709" s="2">
        <v>109</v>
      </c>
      <c r="AU709" s="2">
        <v>61</v>
      </c>
      <c r="AV709" s="2">
        <v>1.0669999999999999</v>
      </c>
      <c r="AW709" s="2">
        <v>1</v>
      </c>
      <c r="AX709" s="2"/>
      <c r="AY709" s="2"/>
      <c r="AZ709" s="2">
        <v>1</v>
      </c>
      <c r="BA709" s="2">
        <v>1</v>
      </c>
      <c r="BB709" s="2">
        <v>1</v>
      </c>
      <c r="BC709" s="2">
        <v>1</v>
      </c>
      <c r="BD709" s="2" t="s">
        <v>3</v>
      </c>
      <c r="BE709" s="2" t="s">
        <v>3</v>
      </c>
      <c r="BF709" s="2" t="s">
        <v>3</v>
      </c>
      <c r="BG709" s="2" t="s">
        <v>3</v>
      </c>
      <c r="BH709" s="2">
        <v>0</v>
      </c>
      <c r="BI709" s="2">
        <v>1</v>
      </c>
      <c r="BJ709" s="2" t="s">
        <v>342</v>
      </c>
      <c r="BK709" s="2"/>
      <c r="BL709" s="2"/>
      <c r="BM709" s="2">
        <v>22</v>
      </c>
      <c r="BN709" s="2">
        <v>0</v>
      </c>
      <c r="BO709" s="2" t="s">
        <v>339</v>
      </c>
      <c r="BP709" s="2">
        <v>1</v>
      </c>
      <c r="BQ709" s="2">
        <v>30</v>
      </c>
      <c r="BR709" s="2">
        <v>0</v>
      </c>
      <c r="BS709" s="2">
        <v>1</v>
      </c>
      <c r="BT709" s="2">
        <v>1</v>
      </c>
      <c r="BU709" s="2">
        <v>1</v>
      </c>
      <c r="BV709" s="2">
        <v>1</v>
      </c>
      <c r="BW709" s="2">
        <v>1</v>
      </c>
      <c r="BX709" s="2">
        <v>1</v>
      </c>
      <c r="BY709" s="2" t="s">
        <v>3</v>
      </c>
      <c r="BZ709" s="2">
        <v>109</v>
      </c>
      <c r="CA709" s="2">
        <v>61</v>
      </c>
      <c r="CB709" s="2" t="s">
        <v>3</v>
      </c>
      <c r="CC709" s="2"/>
      <c r="CD709" s="2"/>
      <c r="CE709" s="2">
        <v>30</v>
      </c>
      <c r="CF709" s="2">
        <v>0</v>
      </c>
      <c r="CG709" s="2">
        <v>0</v>
      </c>
      <c r="CH709" s="2"/>
      <c r="CI709" s="2"/>
      <c r="CJ709" s="2"/>
      <c r="CK709" s="2"/>
      <c r="CL709" s="2"/>
      <c r="CM709" s="2">
        <v>0</v>
      </c>
      <c r="CN709" s="2" t="s">
        <v>865</v>
      </c>
      <c r="CO709" s="2">
        <v>0</v>
      </c>
      <c r="CP709" s="2">
        <f t="shared" si="556"/>
        <v>68.98</v>
      </c>
      <c r="CQ709" s="2">
        <f t="shared" si="576"/>
        <v>85.7</v>
      </c>
      <c r="CR709" s="2">
        <f>(ROUND((ROUND(((((ET709*1.25)*1.1))*AV709*1),2)*BB709),2)+ROUND((ROUND(((AE709-(((EU709*1.25)*1.1)))*AV709*1),2)*BS709),2))</f>
        <v>41.71</v>
      </c>
      <c r="CS709" s="2">
        <f t="shared" si="559"/>
        <v>6.29</v>
      </c>
      <c r="CT709" s="2">
        <f t="shared" si="560"/>
        <v>102.53</v>
      </c>
      <c r="CU709" s="2">
        <f t="shared" si="561"/>
        <v>0</v>
      </c>
      <c r="CV709" s="2">
        <f t="shared" si="562"/>
        <v>8.5439491499999995</v>
      </c>
      <c r="CW709" s="2">
        <f t="shared" si="563"/>
        <v>0</v>
      </c>
      <c r="CX709" s="2">
        <f t="shared" si="564"/>
        <v>0</v>
      </c>
      <c r="CY709" s="2">
        <f t="shared" si="565"/>
        <v>35.588499999999996</v>
      </c>
      <c r="CZ709" s="2">
        <f t="shared" si="566"/>
        <v>19.916499999999999</v>
      </c>
      <c r="DA709" s="2"/>
      <c r="DB709" s="2">
        <v>161</v>
      </c>
      <c r="DC709" s="2" t="s">
        <v>3</v>
      </c>
      <c r="DD709" s="2" t="s">
        <v>3</v>
      </c>
      <c r="DE709" s="2" t="s">
        <v>27</v>
      </c>
      <c r="DF709" s="2" t="s">
        <v>27</v>
      </c>
      <c r="DG709" s="2" t="s">
        <v>28</v>
      </c>
      <c r="DH709" s="2" t="s">
        <v>3</v>
      </c>
      <c r="DI709" s="2" t="s">
        <v>28</v>
      </c>
      <c r="DJ709" s="2" t="s">
        <v>27</v>
      </c>
      <c r="DK709" s="2" t="s">
        <v>3</v>
      </c>
      <c r="DL709" s="2" t="s">
        <v>3</v>
      </c>
      <c r="DM709" s="2" t="s">
        <v>3</v>
      </c>
      <c r="DN709" s="2">
        <v>0</v>
      </c>
      <c r="DO709" s="2">
        <v>0</v>
      </c>
      <c r="DP709" s="2">
        <v>1</v>
      </c>
      <c r="DQ709" s="2">
        <v>1</v>
      </c>
      <c r="DR709" s="2"/>
      <c r="DS709" s="2"/>
      <c r="DT709" s="2"/>
      <c r="DU709" s="2">
        <v>1013</v>
      </c>
      <c r="DV709" s="2" t="s">
        <v>341</v>
      </c>
      <c r="DW709" s="2" t="s">
        <v>341</v>
      </c>
      <c r="DX709" s="2">
        <v>1</v>
      </c>
      <c r="DY709" s="2"/>
      <c r="DZ709" s="2" t="s">
        <v>3</v>
      </c>
      <c r="EA709" s="2" t="s">
        <v>3</v>
      </c>
      <c r="EB709" s="2" t="s">
        <v>3</v>
      </c>
      <c r="EC709" s="2" t="s">
        <v>3</v>
      </c>
      <c r="ED709" s="2"/>
      <c r="EE709" s="2">
        <v>58807898</v>
      </c>
      <c r="EF709" s="2">
        <v>30</v>
      </c>
      <c r="EG709" s="2" t="s">
        <v>29</v>
      </c>
      <c r="EH709" s="2">
        <v>0</v>
      </c>
      <c r="EI709" s="2" t="s">
        <v>3</v>
      </c>
      <c r="EJ709" s="2">
        <v>1</v>
      </c>
      <c r="EK709" s="2">
        <v>22</v>
      </c>
      <c r="EL709" s="2" t="s">
        <v>185</v>
      </c>
      <c r="EM709" s="2" t="s">
        <v>186</v>
      </c>
      <c r="EN709" s="2"/>
      <c r="EO709" s="2" t="s">
        <v>32</v>
      </c>
      <c r="EP709" s="2"/>
      <c r="EQ709" s="2">
        <v>0</v>
      </c>
      <c r="ER709" s="2">
        <v>190.09</v>
      </c>
      <c r="ES709" s="2">
        <v>85.7</v>
      </c>
      <c r="ET709" s="2">
        <v>28.43</v>
      </c>
      <c r="EU709" s="2">
        <v>4.29</v>
      </c>
      <c r="EV709" s="2">
        <v>75.959999999999994</v>
      </c>
      <c r="EW709" s="2">
        <v>6.33</v>
      </c>
      <c r="EX709" s="2">
        <v>0</v>
      </c>
      <c r="EY709" s="2">
        <v>0</v>
      </c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>
        <v>0</v>
      </c>
      <c r="FR709" s="2">
        <v>0</v>
      </c>
      <c r="FS709" s="2">
        <v>0</v>
      </c>
      <c r="FT709" s="2"/>
      <c r="FU709" s="2"/>
      <c r="FV709" s="2"/>
      <c r="FW709" s="2"/>
      <c r="FX709" s="2">
        <v>109</v>
      </c>
      <c r="FY709" s="2">
        <v>61</v>
      </c>
      <c r="FZ709" s="2"/>
      <c r="GA709" s="2" t="s">
        <v>3</v>
      </c>
      <c r="GB709" s="2"/>
      <c r="GC709" s="2"/>
      <c r="GD709" s="2">
        <v>1</v>
      </c>
      <c r="GE709" s="2"/>
      <c r="GF709" s="2">
        <v>-1345628039</v>
      </c>
      <c r="GG709" s="2">
        <v>2</v>
      </c>
      <c r="GH709" s="2">
        <v>1</v>
      </c>
      <c r="GI709" s="2">
        <v>2</v>
      </c>
      <c r="GJ709" s="2">
        <v>0</v>
      </c>
      <c r="GK709" s="2">
        <v>0</v>
      </c>
      <c r="GL709" s="2">
        <f t="shared" si="567"/>
        <v>0</v>
      </c>
      <c r="GM709" s="2">
        <f t="shared" si="568"/>
        <v>124.49</v>
      </c>
      <c r="GN709" s="2">
        <f t="shared" si="569"/>
        <v>124.49</v>
      </c>
      <c r="GO709" s="2">
        <f t="shared" si="570"/>
        <v>0</v>
      </c>
      <c r="GP709" s="2">
        <f t="shared" si="571"/>
        <v>0</v>
      </c>
      <c r="GQ709" s="2"/>
      <c r="GR709" s="2">
        <v>0</v>
      </c>
      <c r="GS709" s="2">
        <v>3</v>
      </c>
      <c r="GT709" s="2">
        <v>0</v>
      </c>
      <c r="GU709" s="2" t="s">
        <v>3</v>
      </c>
      <c r="GV709" s="2">
        <f t="shared" si="572"/>
        <v>0</v>
      </c>
      <c r="GW709" s="2">
        <v>1</v>
      </c>
      <c r="GX709" s="2">
        <f t="shared" si="573"/>
        <v>0</v>
      </c>
      <c r="GY709" s="2"/>
      <c r="GZ709" s="2"/>
      <c r="HA709" s="2">
        <v>0</v>
      </c>
      <c r="HB709" s="2">
        <v>0</v>
      </c>
      <c r="HC709" s="2">
        <f t="shared" si="574"/>
        <v>0</v>
      </c>
      <c r="HD709" s="2"/>
      <c r="HE709" s="2" t="s">
        <v>3</v>
      </c>
      <c r="HF709" s="2" t="s">
        <v>3</v>
      </c>
      <c r="HG709" s="2"/>
      <c r="HH709" s="2"/>
      <c r="HI709" s="2"/>
      <c r="HJ709" s="2"/>
      <c r="HK709" s="2"/>
      <c r="HL709" s="2"/>
      <c r="HM709" s="2" t="s">
        <v>3</v>
      </c>
      <c r="HN709" s="2" t="s">
        <v>3</v>
      </c>
      <c r="HO709" s="2" t="s">
        <v>3</v>
      </c>
      <c r="HP709" s="2" t="s">
        <v>3</v>
      </c>
      <c r="HQ709" s="2" t="s">
        <v>3</v>
      </c>
      <c r="HR709" s="2"/>
      <c r="HS709" s="2">
        <v>0</v>
      </c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>
        <v>0</v>
      </c>
      <c r="IL709" s="2"/>
      <c r="IM709" s="2"/>
      <c r="IN709" s="2"/>
      <c r="IO709" s="2"/>
      <c r="IP709" s="2"/>
      <c r="IQ709" s="2"/>
      <c r="IR709" s="2"/>
      <c r="IS709" s="2"/>
      <c r="IT709" s="2"/>
      <c r="IU709" s="2"/>
    </row>
    <row r="710" spans="1:255" x14ac:dyDescent="0.2">
      <c r="A710">
        <v>17</v>
      </c>
      <c r="B710">
        <v>1</v>
      </c>
      <c r="C710">
        <f>ROW(SmtRes!A656)</f>
        <v>656</v>
      </c>
      <c r="D710">
        <f>ROW(EtalonRes!A692)</f>
        <v>692</v>
      </c>
      <c r="E710" t="s">
        <v>453</v>
      </c>
      <c r="F710" t="s">
        <v>339</v>
      </c>
      <c r="G710" t="s">
        <v>340</v>
      </c>
      <c r="H710" t="s">
        <v>341</v>
      </c>
      <c r="I710">
        <f>ROUND(ROUND(3/10,4),9)</f>
        <v>0.3</v>
      </c>
      <c r="J710">
        <v>0</v>
      </c>
      <c r="K710">
        <f>ROUND(ROUND(3/10,4),9)</f>
        <v>0.3</v>
      </c>
      <c r="O710">
        <f t="shared" si="538"/>
        <v>2035.67</v>
      </c>
      <c r="P710">
        <f t="shared" si="575"/>
        <v>140.88999999999999</v>
      </c>
      <c r="Q710">
        <f>(ROUND((ROUND(((((ET710*1.25)*1.1))*AV710*I710),2)*BB710),2)+ROUND((ROUND(((AE710-(((EU710*1.25)*1.1)))*AV710*I710),2)*BS710),2))</f>
        <v>203.29</v>
      </c>
      <c r="R710">
        <f t="shared" si="541"/>
        <v>103.93</v>
      </c>
      <c r="S710">
        <f t="shared" si="542"/>
        <v>1691.49</v>
      </c>
      <c r="T710">
        <f t="shared" si="543"/>
        <v>0</v>
      </c>
      <c r="U710">
        <f t="shared" si="544"/>
        <v>2.5631847449999996</v>
      </c>
      <c r="V710">
        <f t="shared" si="545"/>
        <v>0</v>
      </c>
      <c r="W710">
        <f t="shared" si="546"/>
        <v>0</v>
      </c>
      <c r="X710">
        <f t="shared" si="547"/>
        <v>1957.01</v>
      </c>
      <c r="Y710">
        <f t="shared" si="548"/>
        <v>1095.21</v>
      </c>
      <c r="AA710">
        <v>59209200</v>
      </c>
      <c r="AB710">
        <f t="shared" si="549"/>
        <v>220.88065</v>
      </c>
      <c r="AC710">
        <f t="shared" si="577"/>
        <v>85.7</v>
      </c>
      <c r="AD710">
        <f>ROUND((((((ET710*1.25)*1.1))-(((EU710*1.25)*1.1)))+AE710),6)</f>
        <v>39.091250000000002</v>
      </c>
      <c r="AE710">
        <f>ROUND((((EU710*1.25)*1.1)),6)</f>
        <v>5.8987499999999997</v>
      </c>
      <c r="AF710">
        <f>ROUND((((EV710*1.15)*1.1)),6)</f>
        <v>96.089399999999998</v>
      </c>
      <c r="AG710">
        <f t="shared" si="553"/>
        <v>0</v>
      </c>
      <c r="AH710">
        <f>(((EW710*1.15)*1.1))</f>
        <v>8.0074500000000004</v>
      </c>
      <c r="AI710">
        <f>(((EX710*1.25)*1.1))</f>
        <v>0</v>
      </c>
      <c r="AJ710">
        <f t="shared" si="555"/>
        <v>0</v>
      </c>
      <c r="AK710">
        <v>190.09</v>
      </c>
      <c r="AL710">
        <v>85.7</v>
      </c>
      <c r="AM710">
        <v>28.43</v>
      </c>
      <c r="AN710">
        <v>4.29</v>
      </c>
      <c r="AO710">
        <v>75.959999999999994</v>
      </c>
      <c r="AP710">
        <v>0</v>
      </c>
      <c r="AQ710">
        <v>6.33</v>
      </c>
      <c r="AR710">
        <v>0</v>
      </c>
      <c r="AS710">
        <v>0</v>
      </c>
      <c r="AT710">
        <v>109</v>
      </c>
      <c r="AU710">
        <v>61</v>
      </c>
      <c r="AV710">
        <v>1.0669999999999999</v>
      </c>
      <c r="AW710">
        <v>1</v>
      </c>
      <c r="AZ710">
        <v>1</v>
      </c>
      <c r="BA710">
        <v>54.99</v>
      </c>
      <c r="BB710">
        <v>16.25</v>
      </c>
      <c r="BC710">
        <v>5.48</v>
      </c>
      <c r="BD710" t="s">
        <v>3</v>
      </c>
      <c r="BE710" t="s">
        <v>3</v>
      </c>
      <c r="BF710" t="s">
        <v>3</v>
      </c>
      <c r="BG710" t="s">
        <v>3</v>
      </c>
      <c r="BH710">
        <v>0</v>
      </c>
      <c r="BI710">
        <v>1</v>
      </c>
      <c r="BJ710" t="s">
        <v>342</v>
      </c>
      <c r="BM710">
        <v>22</v>
      </c>
      <c r="BN710">
        <v>0</v>
      </c>
      <c r="BO710" t="s">
        <v>339</v>
      </c>
      <c r="BP710">
        <v>1</v>
      </c>
      <c r="BQ710">
        <v>30</v>
      </c>
      <c r="BR710">
        <v>0</v>
      </c>
      <c r="BS710">
        <v>54.99</v>
      </c>
      <c r="BT710">
        <v>1</v>
      </c>
      <c r="BU710">
        <v>1</v>
      </c>
      <c r="BV710">
        <v>1</v>
      </c>
      <c r="BW710">
        <v>1</v>
      </c>
      <c r="BX710">
        <v>1</v>
      </c>
      <c r="BY710" t="s">
        <v>3</v>
      </c>
      <c r="BZ710">
        <v>109</v>
      </c>
      <c r="CA710">
        <v>61</v>
      </c>
      <c r="CB710" t="s">
        <v>3</v>
      </c>
      <c r="CE710">
        <v>30</v>
      </c>
      <c r="CF710">
        <v>0</v>
      </c>
      <c r="CG710">
        <v>0</v>
      </c>
      <c r="CM710">
        <v>0</v>
      </c>
      <c r="CN710" t="s">
        <v>865</v>
      </c>
      <c r="CO710">
        <v>0</v>
      </c>
      <c r="CP710">
        <f t="shared" si="556"/>
        <v>2035.67</v>
      </c>
      <c r="CQ710">
        <f t="shared" si="576"/>
        <v>469.64</v>
      </c>
      <c r="CR710">
        <f>(ROUND((ROUND(((((ET710*1.25)*1.1))*AV710*1),2)*BB710),2)+ROUND((ROUND(((AE710-(((EU710*1.25)*1.1)))*AV710*1),2)*BS710),2))</f>
        <v>677.79</v>
      </c>
      <c r="CS710">
        <f t="shared" si="559"/>
        <v>345.89</v>
      </c>
      <c r="CT710">
        <f t="shared" si="560"/>
        <v>5638.12</v>
      </c>
      <c r="CU710">
        <f t="shared" si="561"/>
        <v>0</v>
      </c>
      <c r="CV710">
        <f t="shared" si="562"/>
        <v>8.5439491499999995</v>
      </c>
      <c r="CW710">
        <f t="shared" si="563"/>
        <v>0</v>
      </c>
      <c r="CX710">
        <f t="shared" si="564"/>
        <v>0</v>
      </c>
      <c r="CY710">
        <f t="shared" si="565"/>
        <v>1957.0078000000001</v>
      </c>
      <c r="CZ710">
        <f t="shared" si="566"/>
        <v>1095.2062000000001</v>
      </c>
      <c r="DB710">
        <v>163</v>
      </c>
      <c r="DC710" t="s">
        <v>3</v>
      </c>
      <c r="DD710" t="s">
        <v>3</v>
      </c>
      <c r="DE710" t="s">
        <v>27</v>
      </c>
      <c r="DF710" t="s">
        <v>27</v>
      </c>
      <c r="DG710" t="s">
        <v>28</v>
      </c>
      <c r="DH710" t="s">
        <v>3</v>
      </c>
      <c r="DI710" t="s">
        <v>28</v>
      </c>
      <c r="DJ710" t="s">
        <v>27</v>
      </c>
      <c r="DK710" t="s">
        <v>3</v>
      </c>
      <c r="DL710" t="s">
        <v>3</v>
      </c>
      <c r="DM710" t="s">
        <v>3</v>
      </c>
      <c r="DN710">
        <v>0</v>
      </c>
      <c r="DO710">
        <v>0</v>
      </c>
      <c r="DP710">
        <v>1</v>
      </c>
      <c r="DQ710">
        <v>1</v>
      </c>
      <c r="DU710">
        <v>1013</v>
      </c>
      <c r="DV710" t="s">
        <v>341</v>
      </c>
      <c r="DW710" t="s">
        <v>341</v>
      </c>
      <c r="DX710">
        <v>1</v>
      </c>
      <c r="DZ710" t="s">
        <v>3</v>
      </c>
      <c r="EA710" t="s">
        <v>3</v>
      </c>
      <c r="EB710" t="s">
        <v>3</v>
      </c>
      <c r="EC710" t="s">
        <v>3</v>
      </c>
      <c r="EE710">
        <v>58807898</v>
      </c>
      <c r="EF710">
        <v>30</v>
      </c>
      <c r="EG710" t="s">
        <v>29</v>
      </c>
      <c r="EH710">
        <v>0</v>
      </c>
      <c r="EI710" t="s">
        <v>3</v>
      </c>
      <c r="EJ710">
        <v>1</v>
      </c>
      <c r="EK710">
        <v>22</v>
      </c>
      <c r="EL710" t="s">
        <v>185</v>
      </c>
      <c r="EM710" t="s">
        <v>186</v>
      </c>
      <c r="EO710" t="s">
        <v>32</v>
      </c>
      <c r="EQ710">
        <v>0</v>
      </c>
      <c r="ER710">
        <v>190.09</v>
      </c>
      <c r="ES710">
        <v>85.7</v>
      </c>
      <c r="ET710">
        <v>28.43</v>
      </c>
      <c r="EU710">
        <v>4.29</v>
      </c>
      <c r="EV710">
        <v>75.959999999999994</v>
      </c>
      <c r="EW710">
        <v>6.33</v>
      </c>
      <c r="EX710">
        <v>0</v>
      </c>
      <c r="EY710">
        <v>0</v>
      </c>
      <c r="FQ710">
        <v>0</v>
      </c>
      <c r="FR710">
        <v>0</v>
      </c>
      <c r="FS710">
        <v>0</v>
      </c>
      <c r="FX710">
        <v>109</v>
      </c>
      <c r="FY710">
        <v>61</v>
      </c>
      <c r="GA710" t="s">
        <v>3</v>
      </c>
      <c r="GD710">
        <v>1</v>
      </c>
      <c r="GF710">
        <v>-1345628039</v>
      </c>
      <c r="GG710">
        <v>2</v>
      </c>
      <c r="GH710">
        <v>1</v>
      </c>
      <c r="GI710">
        <v>2</v>
      </c>
      <c r="GJ710">
        <v>0</v>
      </c>
      <c r="GK710">
        <v>0</v>
      </c>
      <c r="GL710">
        <f t="shared" si="567"/>
        <v>0</v>
      </c>
      <c r="GM710">
        <f t="shared" si="568"/>
        <v>5087.8900000000003</v>
      </c>
      <c r="GN710">
        <f t="shared" si="569"/>
        <v>5087.8900000000003</v>
      </c>
      <c r="GO710">
        <f t="shared" si="570"/>
        <v>0</v>
      </c>
      <c r="GP710">
        <f t="shared" si="571"/>
        <v>0</v>
      </c>
      <c r="GR710">
        <v>0</v>
      </c>
      <c r="GS710">
        <v>3</v>
      </c>
      <c r="GT710">
        <v>0</v>
      </c>
      <c r="GU710" t="s">
        <v>3</v>
      </c>
      <c r="GV710">
        <f t="shared" si="572"/>
        <v>0</v>
      </c>
      <c r="GW710">
        <v>1</v>
      </c>
      <c r="GX710">
        <f t="shared" si="573"/>
        <v>0</v>
      </c>
      <c r="HA710">
        <v>0</v>
      </c>
      <c r="HB710">
        <v>0</v>
      </c>
      <c r="HC710">
        <f t="shared" si="574"/>
        <v>0</v>
      </c>
      <c r="HE710" t="s">
        <v>3</v>
      </c>
      <c r="HF710" t="s">
        <v>3</v>
      </c>
      <c r="HM710" t="s">
        <v>3</v>
      </c>
      <c r="HN710" t="s">
        <v>3</v>
      </c>
      <c r="HO710" t="s">
        <v>3</v>
      </c>
      <c r="HP710" t="s">
        <v>3</v>
      </c>
      <c r="HQ710" t="s">
        <v>3</v>
      </c>
      <c r="HS710">
        <v>0</v>
      </c>
      <c r="IK710">
        <v>0</v>
      </c>
    </row>
    <row r="711" spans="1:255" x14ac:dyDescent="0.2">
      <c r="A711" s="2">
        <v>18</v>
      </c>
      <c r="B711" s="2">
        <v>1</v>
      </c>
      <c r="C711" s="2">
        <v>648</v>
      </c>
      <c r="D711" s="2"/>
      <c r="E711" s="2" t="s">
        <v>454</v>
      </c>
      <c r="F711" s="2" t="s">
        <v>455</v>
      </c>
      <c r="G711" s="2" t="s">
        <v>456</v>
      </c>
      <c r="H711" s="2" t="s">
        <v>437</v>
      </c>
      <c r="I711" s="2">
        <f>I709*J711</f>
        <v>3</v>
      </c>
      <c r="J711" s="2">
        <v>10</v>
      </c>
      <c r="K711" s="2">
        <v>10</v>
      </c>
      <c r="L711" s="2"/>
      <c r="M711" s="2"/>
      <c r="N711" s="2"/>
      <c r="O711" s="2">
        <f t="shared" si="538"/>
        <v>4014</v>
      </c>
      <c r="P711" s="2">
        <f>ROUND((ROUND((AC711*I711),2)*BC711),2)</f>
        <v>4014</v>
      </c>
      <c r="Q711" s="2">
        <f>(ROUND((ROUND(((ET711)*AV711*I711),2)*BB711),2)+ROUND((ROUND(((AE711-(EU711))*AV711*I711),2)*BS711),2))</f>
        <v>0</v>
      </c>
      <c r="R711" s="2">
        <f t="shared" si="541"/>
        <v>0</v>
      </c>
      <c r="S711" s="2">
        <f t="shared" si="542"/>
        <v>0</v>
      </c>
      <c r="T711" s="2">
        <f t="shared" si="543"/>
        <v>0</v>
      </c>
      <c r="U711" s="2">
        <f t="shared" si="544"/>
        <v>0</v>
      </c>
      <c r="V711" s="2">
        <f t="shared" si="545"/>
        <v>0</v>
      </c>
      <c r="W711" s="2">
        <f t="shared" si="546"/>
        <v>0</v>
      </c>
      <c r="X711" s="2">
        <f t="shared" si="547"/>
        <v>0</v>
      </c>
      <c r="Y711" s="2">
        <f t="shared" si="548"/>
        <v>0</v>
      </c>
      <c r="Z711" s="2"/>
      <c r="AA711" s="2">
        <v>59209203</v>
      </c>
      <c r="AB711" s="2">
        <f t="shared" si="549"/>
        <v>1338</v>
      </c>
      <c r="AC711" s="2">
        <f t="shared" si="577"/>
        <v>1338</v>
      </c>
      <c r="AD711" s="2">
        <f>ROUND((((ET711)-(EU711))+AE711),6)</f>
        <v>0</v>
      </c>
      <c r="AE711" s="2">
        <f>ROUND((EU711),6)</f>
        <v>0</v>
      </c>
      <c r="AF711" s="2">
        <f>ROUND((EV711),6)</f>
        <v>0</v>
      </c>
      <c r="AG711" s="2">
        <f t="shared" si="553"/>
        <v>0</v>
      </c>
      <c r="AH711" s="2">
        <f>(EW711)</f>
        <v>0</v>
      </c>
      <c r="AI711" s="2">
        <f>(EX711)</f>
        <v>0</v>
      </c>
      <c r="AJ711" s="2">
        <f t="shared" si="555"/>
        <v>0</v>
      </c>
      <c r="AK711" s="2">
        <v>1337.9999999999998</v>
      </c>
      <c r="AL711" s="2">
        <v>1337.9999999999998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1</v>
      </c>
      <c r="AW711" s="2">
        <v>1</v>
      </c>
      <c r="AX711" s="2"/>
      <c r="AY711" s="2"/>
      <c r="AZ711" s="2">
        <v>1</v>
      </c>
      <c r="BA711" s="2">
        <v>1</v>
      </c>
      <c r="BB711" s="2">
        <v>1</v>
      </c>
      <c r="BC711" s="2">
        <v>1</v>
      </c>
      <c r="BD711" s="2" t="s">
        <v>3</v>
      </c>
      <c r="BE711" s="2" t="s">
        <v>3</v>
      </c>
      <c r="BF711" s="2" t="s">
        <v>3</v>
      </c>
      <c r="BG711" s="2" t="s">
        <v>3</v>
      </c>
      <c r="BH711" s="2">
        <v>3</v>
      </c>
      <c r="BI711" s="2">
        <v>3</v>
      </c>
      <c r="BJ711" s="2" t="s">
        <v>3</v>
      </c>
      <c r="BK711" s="2"/>
      <c r="BL711" s="2"/>
      <c r="BM711" s="2">
        <v>746</v>
      </c>
      <c r="BN711" s="2">
        <v>0</v>
      </c>
      <c r="BO711" s="2" t="s">
        <v>3</v>
      </c>
      <c r="BP711" s="2">
        <v>0</v>
      </c>
      <c r="BQ711" s="2">
        <v>130</v>
      </c>
      <c r="BR711" s="2">
        <v>0</v>
      </c>
      <c r="BS711" s="2">
        <v>1</v>
      </c>
      <c r="BT711" s="2">
        <v>1</v>
      </c>
      <c r="BU711" s="2">
        <v>1</v>
      </c>
      <c r="BV711" s="2">
        <v>1</v>
      </c>
      <c r="BW711" s="2">
        <v>1</v>
      </c>
      <c r="BX711" s="2">
        <v>1</v>
      </c>
      <c r="BY711" s="2" t="s">
        <v>3</v>
      </c>
      <c r="BZ711" s="2">
        <v>109</v>
      </c>
      <c r="CA711" s="2">
        <v>61</v>
      </c>
      <c r="CB711" s="2" t="s">
        <v>3</v>
      </c>
      <c r="CC711" s="2"/>
      <c r="CD711" s="2"/>
      <c r="CE711" s="2">
        <v>30</v>
      </c>
      <c r="CF711" s="2">
        <v>0</v>
      </c>
      <c r="CG711" s="2">
        <v>0</v>
      </c>
      <c r="CH711" s="2"/>
      <c r="CI711" s="2"/>
      <c r="CJ711" s="2"/>
      <c r="CK711" s="2"/>
      <c r="CL711" s="2"/>
      <c r="CM711" s="2">
        <v>0</v>
      </c>
      <c r="CN711" s="2" t="s">
        <v>3</v>
      </c>
      <c r="CO711" s="2">
        <v>0</v>
      </c>
      <c r="CP711" s="2">
        <f t="shared" si="556"/>
        <v>4014</v>
      </c>
      <c r="CQ711" s="2">
        <f>ROUND((ROUND((AC711*1),2)*BC711),2)</f>
        <v>1338</v>
      </c>
      <c r="CR711" s="2">
        <f>(ROUND((ROUND(((ET711)*AV711*1),2)*BB711),2)+ROUND((ROUND(((AE711-(EU711))*AV711*1),2)*BS711),2))</f>
        <v>0</v>
      </c>
      <c r="CS711" s="2">
        <f t="shared" si="559"/>
        <v>0</v>
      </c>
      <c r="CT711" s="2">
        <f t="shared" si="560"/>
        <v>0</v>
      </c>
      <c r="CU711" s="2">
        <f t="shared" si="561"/>
        <v>0</v>
      </c>
      <c r="CV711" s="2">
        <f t="shared" si="562"/>
        <v>0</v>
      </c>
      <c r="CW711" s="2">
        <f t="shared" si="563"/>
        <v>0</v>
      </c>
      <c r="CX711" s="2">
        <f t="shared" si="564"/>
        <v>0</v>
      </c>
      <c r="CY711" s="2">
        <f t="shared" si="565"/>
        <v>0</v>
      </c>
      <c r="CZ711" s="2">
        <f t="shared" si="566"/>
        <v>0</v>
      </c>
      <c r="DA711" s="2"/>
      <c r="DB711" s="2"/>
      <c r="DC711" s="2" t="s">
        <v>3</v>
      </c>
      <c r="DD711" s="2" t="s">
        <v>3</v>
      </c>
      <c r="DE711" s="2" t="s">
        <v>3</v>
      </c>
      <c r="DF711" s="2" t="s">
        <v>3</v>
      </c>
      <c r="DG711" s="2" t="s">
        <v>3</v>
      </c>
      <c r="DH711" s="2" t="s">
        <v>3</v>
      </c>
      <c r="DI711" s="2" t="s">
        <v>3</v>
      </c>
      <c r="DJ711" s="2" t="s">
        <v>3</v>
      </c>
      <c r="DK711" s="2" t="s">
        <v>3</v>
      </c>
      <c r="DL711" s="2" t="s">
        <v>3</v>
      </c>
      <c r="DM711" s="2" t="s">
        <v>3</v>
      </c>
      <c r="DN711" s="2">
        <v>0</v>
      </c>
      <c r="DO711" s="2">
        <v>0</v>
      </c>
      <c r="DP711" s="2">
        <v>1</v>
      </c>
      <c r="DQ711" s="2">
        <v>1</v>
      </c>
      <c r="DR711" s="2"/>
      <c r="DS711" s="2"/>
      <c r="DT711" s="2"/>
      <c r="DU711" s="2">
        <v>1013</v>
      </c>
      <c r="DV711" s="2" t="s">
        <v>437</v>
      </c>
      <c r="DW711" s="2" t="s">
        <v>437</v>
      </c>
      <c r="DX711" s="2">
        <v>1</v>
      </c>
      <c r="DY711" s="2"/>
      <c r="DZ711" s="2" t="s">
        <v>3</v>
      </c>
      <c r="EA711" s="2" t="s">
        <v>3</v>
      </c>
      <c r="EB711" s="2" t="s">
        <v>3</v>
      </c>
      <c r="EC711" s="2" t="s">
        <v>3</v>
      </c>
      <c r="ED711" s="2"/>
      <c r="EE711" s="2">
        <v>58807850</v>
      </c>
      <c r="EF711" s="2">
        <v>130</v>
      </c>
      <c r="EG711" s="2" t="s">
        <v>177</v>
      </c>
      <c r="EH711" s="2">
        <v>0</v>
      </c>
      <c r="EI711" s="2" t="s">
        <v>3</v>
      </c>
      <c r="EJ711" s="2">
        <v>3</v>
      </c>
      <c r="EK711" s="2">
        <v>746</v>
      </c>
      <c r="EL711" s="2" t="s">
        <v>178</v>
      </c>
      <c r="EM711" s="2" t="s">
        <v>179</v>
      </c>
      <c r="EN711" s="2"/>
      <c r="EO711" s="2" t="s">
        <v>3</v>
      </c>
      <c r="EP711" s="2"/>
      <c r="EQ711" s="2">
        <v>0</v>
      </c>
      <c r="ER711" s="2">
        <v>0</v>
      </c>
      <c r="ES711" s="2">
        <v>1337.9999999999998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>
        <v>0</v>
      </c>
      <c r="FR711" s="2">
        <f>P711</f>
        <v>4014</v>
      </c>
      <c r="FS711" s="2">
        <v>0</v>
      </c>
      <c r="FT711" s="2"/>
      <c r="FU711" s="2"/>
      <c r="FV711" s="2"/>
      <c r="FW711" s="2"/>
      <c r="FX711" s="2">
        <v>109</v>
      </c>
      <c r="FY711" s="2">
        <v>61</v>
      </c>
      <c r="FZ711" s="2"/>
      <c r="GA711" s="2" t="s">
        <v>457</v>
      </c>
      <c r="GB711" s="2"/>
      <c r="GC711" s="2"/>
      <c r="GD711" s="2">
        <v>1</v>
      </c>
      <c r="GE711" s="2"/>
      <c r="GF711" s="2">
        <v>2116438247</v>
      </c>
      <c r="GG711" s="2">
        <v>2</v>
      </c>
      <c r="GH711" s="2">
        <v>4</v>
      </c>
      <c r="GI711" s="2">
        <v>-2</v>
      </c>
      <c r="GJ711" s="2">
        <v>0</v>
      </c>
      <c r="GK711" s="2">
        <v>0</v>
      </c>
      <c r="GL711" s="2">
        <f t="shared" si="567"/>
        <v>0</v>
      </c>
      <c r="GM711" s="2">
        <f t="shared" si="568"/>
        <v>4014</v>
      </c>
      <c r="GN711" s="2">
        <f t="shared" si="569"/>
        <v>0</v>
      </c>
      <c r="GO711" s="2">
        <f t="shared" si="570"/>
        <v>0</v>
      </c>
      <c r="GP711" s="2">
        <f t="shared" si="571"/>
        <v>0</v>
      </c>
      <c r="GQ711" s="2"/>
      <c r="GR711" s="2">
        <v>0</v>
      </c>
      <c r="GS711" s="2">
        <v>2</v>
      </c>
      <c r="GT711" s="2">
        <v>0</v>
      </c>
      <c r="GU711" s="2" t="s">
        <v>3</v>
      </c>
      <c r="GV711" s="2">
        <f t="shared" si="572"/>
        <v>0</v>
      </c>
      <c r="GW711" s="2">
        <v>1</v>
      </c>
      <c r="GX711" s="2">
        <f t="shared" si="573"/>
        <v>0</v>
      </c>
      <c r="GY711" s="2"/>
      <c r="GZ711" s="2"/>
      <c r="HA711" s="2">
        <v>0</v>
      </c>
      <c r="HB711" s="2">
        <v>0</v>
      </c>
      <c r="HC711" s="2">
        <f t="shared" si="574"/>
        <v>0</v>
      </c>
      <c r="HD711" s="2"/>
      <c r="HE711" s="2" t="s">
        <v>53</v>
      </c>
      <c r="HF711" s="2" t="s">
        <v>181</v>
      </c>
      <c r="HG711" s="2"/>
      <c r="HH711" s="2"/>
      <c r="HI711" s="2"/>
      <c r="HJ711" s="2"/>
      <c r="HK711" s="2"/>
      <c r="HL711" s="2"/>
      <c r="HM711" s="2" t="s">
        <v>3</v>
      </c>
      <c r="HN711" s="2" t="s">
        <v>3</v>
      </c>
      <c r="HO711" s="2" t="s">
        <v>3</v>
      </c>
      <c r="HP711" s="2" t="s">
        <v>3</v>
      </c>
      <c r="HQ711" s="2" t="s">
        <v>3</v>
      </c>
      <c r="HR711" s="2"/>
      <c r="HS711" s="2">
        <v>0</v>
      </c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>
        <v>0</v>
      </c>
      <c r="IL711" s="2"/>
      <c r="IM711" s="2"/>
      <c r="IN711" s="2"/>
      <c r="IO711" s="2"/>
      <c r="IP711" s="2"/>
      <c r="IQ711" s="2"/>
      <c r="IR711" s="2"/>
      <c r="IS711" s="2"/>
      <c r="IT711" s="2"/>
      <c r="IU711" s="2"/>
    </row>
    <row r="712" spans="1:255" x14ac:dyDescent="0.2">
      <c r="A712">
        <v>18</v>
      </c>
      <c r="B712">
        <v>1</v>
      </c>
      <c r="C712">
        <v>656</v>
      </c>
      <c r="E712" t="s">
        <v>454</v>
      </c>
      <c r="F712" t="s">
        <v>455</v>
      </c>
      <c r="G712" t="s">
        <v>456</v>
      </c>
      <c r="H712" t="s">
        <v>437</v>
      </c>
      <c r="I712">
        <f>I710*J712</f>
        <v>3</v>
      </c>
      <c r="J712">
        <v>10</v>
      </c>
      <c r="K712">
        <v>10</v>
      </c>
      <c r="O712">
        <f t="shared" si="538"/>
        <v>30747.24</v>
      </c>
      <c r="P712">
        <f>ROUND((ROUND((AC712*I712),2)*BC712),2)</f>
        <v>30747.24</v>
      </c>
      <c r="Q712">
        <f>(ROUND((ROUND(((ET712)*AV712*I712),2)*BB712),2)+ROUND((ROUND(((AE712-(EU712))*AV712*I712),2)*BS712),2))</f>
        <v>0</v>
      </c>
      <c r="R712">
        <f t="shared" si="541"/>
        <v>0</v>
      </c>
      <c r="S712">
        <f t="shared" si="542"/>
        <v>0</v>
      </c>
      <c r="T712">
        <f t="shared" si="543"/>
        <v>0</v>
      </c>
      <c r="U712">
        <f t="shared" si="544"/>
        <v>0</v>
      </c>
      <c r="V712">
        <f t="shared" si="545"/>
        <v>0</v>
      </c>
      <c r="W712">
        <f t="shared" si="546"/>
        <v>0</v>
      </c>
      <c r="X712">
        <f t="shared" si="547"/>
        <v>0</v>
      </c>
      <c r="Y712">
        <f t="shared" si="548"/>
        <v>0</v>
      </c>
      <c r="AA712">
        <v>59209200</v>
      </c>
      <c r="AB712">
        <f t="shared" si="549"/>
        <v>1338</v>
      </c>
      <c r="AC712">
        <f t="shared" si="577"/>
        <v>1338</v>
      </c>
      <c r="AD712">
        <f>ROUND((((ET712)-(EU712))+AE712),6)</f>
        <v>0</v>
      </c>
      <c r="AE712">
        <f>ROUND((EU712),6)</f>
        <v>0</v>
      </c>
      <c r="AF712">
        <f>ROUND((EV712),6)</f>
        <v>0</v>
      </c>
      <c r="AG712">
        <f t="shared" si="553"/>
        <v>0</v>
      </c>
      <c r="AH712">
        <f>(EW712)</f>
        <v>0</v>
      </c>
      <c r="AI712">
        <f>(EX712)</f>
        <v>0</v>
      </c>
      <c r="AJ712">
        <f t="shared" si="555"/>
        <v>0</v>
      </c>
      <c r="AK712">
        <v>1337.9999999999998</v>
      </c>
      <c r="AL712">
        <v>1337.9999999999998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1</v>
      </c>
      <c r="AZ712">
        <v>1</v>
      </c>
      <c r="BA712">
        <v>1</v>
      </c>
      <c r="BB712">
        <v>1</v>
      </c>
      <c r="BC712">
        <v>7.66</v>
      </c>
      <c r="BD712" t="s">
        <v>3</v>
      </c>
      <c r="BE712" t="s">
        <v>3</v>
      </c>
      <c r="BF712" t="s">
        <v>3</v>
      </c>
      <c r="BG712" t="s">
        <v>3</v>
      </c>
      <c r="BH712">
        <v>3</v>
      </c>
      <c r="BI712">
        <v>3</v>
      </c>
      <c r="BJ712" t="s">
        <v>3</v>
      </c>
      <c r="BM712">
        <v>746</v>
      </c>
      <c r="BN712">
        <v>0</v>
      </c>
      <c r="BO712" t="s">
        <v>3</v>
      </c>
      <c r="BP712">
        <v>0</v>
      </c>
      <c r="BQ712">
        <v>130</v>
      </c>
      <c r="BR712">
        <v>0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 t="s">
        <v>3</v>
      </c>
      <c r="BZ712">
        <v>109</v>
      </c>
      <c r="CA712">
        <v>61</v>
      </c>
      <c r="CB712" t="s">
        <v>3</v>
      </c>
      <c r="CE712">
        <v>30</v>
      </c>
      <c r="CF712">
        <v>0</v>
      </c>
      <c r="CG712">
        <v>0</v>
      </c>
      <c r="CM712">
        <v>0</v>
      </c>
      <c r="CN712" t="s">
        <v>3</v>
      </c>
      <c r="CO712">
        <v>0</v>
      </c>
      <c r="CP712">
        <f t="shared" si="556"/>
        <v>30747.24</v>
      </c>
      <c r="CQ712">
        <f>ROUND((ROUND((AC712*1),2)*BC712),2)</f>
        <v>10249.08</v>
      </c>
      <c r="CR712">
        <f>(ROUND((ROUND(((ET712)*AV712*1),2)*BB712),2)+ROUND((ROUND(((AE712-(EU712))*AV712*1),2)*BS712),2))</f>
        <v>0</v>
      </c>
      <c r="CS712">
        <f t="shared" si="559"/>
        <v>0</v>
      </c>
      <c r="CT712">
        <f t="shared" si="560"/>
        <v>0</v>
      </c>
      <c r="CU712">
        <f t="shared" si="561"/>
        <v>0</v>
      </c>
      <c r="CV712">
        <f t="shared" si="562"/>
        <v>0</v>
      </c>
      <c r="CW712">
        <f t="shared" si="563"/>
        <v>0</v>
      </c>
      <c r="CX712">
        <f t="shared" si="564"/>
        <v>0</v>
      </c>
      <c r="CY712">
        <f t="shared" si="565"/>
        <v>0</v>
      </c>
      <c r="CZ712">
        <f t="shared" si="566"/>
        <v>0</v>
      </c>
      <c r="DC712" t="s">
        <v>3</v>
      </c>
      <c r="DD712" t="s">
        <v>3</v>
      </c>
      <c r="DE712" t="s">
        <v>3</v>
      </c>
      <c r="DF712" t="s">
        <v>3</v>
      </c>
      <c r="DG712" t="s">
        <v>3</v>
      </c>
      <c r="DH712" t="s">
        <v>3</v>
      </c>
      <c r="DI712" t="s">
        <v>3</v>
      </c>
      <c r="DJ712" t="s">
        <v>3</v>
      </c>
      <c r="DK712" t="s">
        <v>3</v>
      </c>
      <c r="DL712" t="s">
        <v>3</v>
      </c>
      <c r="DM712" t="s">
        <v>3</v>
      </c>
      <c r="DN712">
        <v>0</v>
      </c>
      <c r="DO712">
        <v>0</v>
      </c>
      <c r="DP712">
        <v>1</v>
      </c>
      <c r="DQ712">
        <v>1</v>
      </c>
      <c r="DU712">
        <v>1013</v>
      </c>
      <c r="DV712" t="s">
        <v>437</v>
      </c>
      <c r="DW712" t="s">
        <v>437</v>
      </c>
      <c r="DX712">
        <v>1</v>
      </c>
      <c r="DZ712" t="s">
        <v>3</v>
      </c>
      <c r="EA712" t="s">
        <v>3</v>
      </c>
      <c r="EB712" t="s">
        <v>3</v>
      </c>
      <c r="EC712" t="s">
        <v>3</v>
      </c>
      <c r="EE712">
        <v>58807850</v>
      </c>
      <c r="EF712">
        <v>130</v>
      </c>
      <c r="EG712" t="s">
        <v>177</v>
      </c>
      <c r="EH712">
        <v>0</v>
      </c>
      <c r="EI712" t="s">
        <v>3</v>
      </c>
      <c r="EJ712">
        <v>3</v>
      </c>
      <c r="EK712">
        <v>746</v>
      </c>
      <c r="EL712" t="s">
        <v>178</v>
      </c>
      <c r="EM712" t="s">
        <v>179</v>
      </c>
      <c r="EO712" t="s">
        <v>3</v>
      </c>
      <c r="EQ712">
        <v>0</v>
      </c>
      <c r="ER712">
        <v>1337.9999999999998</v>
      </c>
      <c r="ES712">
        <v>1337.9999999999998</v>
      </c>
      <c r="ET712">
        <v>0</v>
      </c>
      <c r="EU712">
        <v>0</v>
      </c>
      <c r="EV712">
        <v>0</v>
      </c>
      <c r="EW712">
        <v>0</v>
      </c>
      <c r="EX712">
        <v>0</v>
      </c>
      <c r="EZ712">
        <v>5</v>
      </c>
      <c r="FC712">
        <v>1</v>
      </c>
      <c r="FD712">
        <v>18</v>
      </c>
      <c r="FF712">
        <v>11799</v>
      </c>
      <c r="FQ712">
        <v>0</v>
      </c>
      <c r="FR712">
        <f>P712</f>
        <v>30747.24</v>
      </c>
      <c r="FS712">
        <v>0</v>
      </c>
      <c r="FX712">
        <v>109</v>
      </c>
      <c r="FY712">
        <v>61</v>
      </c>
      <c r="GA712" t="s">
        <v>457</v>
      </c>
      <c r="GD712">
        <v>1</v>
      </c>
      <c r="GF712">
        <v>2116438247</v>
      </c>
      <c r="GG712">
        <v>2</v>
      </c>
      <c r="GH712">
        <v>3</v>
      </c>
      <c r="GI712">
        <v>5</v>
      </c>
      <c r="GJ712">
        <v>0</v>
      </c>
      <c r="GK712">
        <v>0</v>
      </c>
      <c r="GL712">
        <f t="shared" si="567"/>
        <v>0</v>
      </c>
      <c r="GM712">
        <f t="shared" si="568"/>
        <v>30747.24</v>
      </c>
      <c r="GN712">
        <f t="shared" si="569"/>
        <v>0</v>
      </c>
      <c r="GO712">
        <f t="shared" si="570"/>
        <v>0</v>
      </c>
      <c r="GP712">
        <f t="shared" si="571"/>
        <v>0</v>
      </c>
      <c r="GR712">
        <v>1</v>
      </c>
      <c r="GS712">
        <v>1</v>
      </c>
      <c r="GT712">
        <v>0</v>
      </c>
      <c r="GU712" t="s">
        <v>3</v>
      </c>
      <c r="GV712">
        <f t="shared" si="572"/>
        <v>0</v>
      </c>
      <c r="GW712">
        <v>1</v>
      </c>
      <c r="GX712">
        <f t="shared" si="573"/>
        <v>0</v>
      </c>
      <c r="HA712">
        <v>0</v>
      </c>
      <c r="HB712">
        <v>0</v>
      </c>
      <c r="HC712">
        <f t="shared" si="574"/>
        <v>0</v>
      </c>
      <c r="HE712" t="s">
        <v>53</v>
      </c>
      <c r="HF712" t="s">
        <v>181</v>
      </c>
      <c r="HM712" t="s">
        <v>3</v>
      </c>
      <c r="HN712" t="s">
        <v>3</v>
      </c>
      <c r="HO712" t="s">
        <v>3</v>
      </c>
      <c r="HP712" t="s">
        <v>3</v>
      </c>
      <c r="HQ712" t="s">
        <v>3</v>
      </c>
      <c r="HS712">
        <v>0</v>
      </c>
      <c r="IK712">
        <v>0</v>
      </c>
    </row>
    <row r="713" spans="1:255" x14ac:dyDescent="0.2">
      <c r="A713" s="2">
        <v>17</v>
      </c>
      <c r="B713" s="2">
        <v>1</v>
      </c>
      <c r="C713" s="2">
        <f>ROW(SmtRes!A660)</f>
        <v>660</v>
      </c>
      <c r="D713" s="2">
        <f>ROW(EtalonRes!A698)</f>
        <v>698</v>
      </c>
      <c r="E713" s="2" t="s">
        <v>458</v>
      </c>
      <c r="F713" s="2" t="s">
        <v>440</v>
      </c>
      <c r="G713" s="2" t="s">
        <v>441</v>
      </c>
      <c r="H713" s="2" t="s">
        <v>442</v>
      </c>
      <c r="I713" s="2">
        <f>ROUND(ROUND(3/100,4),9)</f>
        <v>0.03</v>
      </c>
      <c r="J713" s="2">
        <v>0</v>
      </c>
      <c r="K713" s="2">
        <f>ROUND(ROUND(3/100,4),9)</f>
        <v>0.03</v>
      </c>
      <c r="L713" s="2"/>
      <c r="M713" s="2"/>
      <c r="N713" s="2"/>
      <c r="O713" s="2">
        <f t="shared" si="538"/>
        <v>46.71</v>
      </c>
      <c r="P713" s="2">
        <f t="shared" ref="P713:P746" si="578">ROUND((ROUND((AC713*AW713*I713),2)*BC713),2)</f>
        <v>9.5500000000000007</v>
      </c>
      <c r="Q713" s="2">
        <f>(ROUND((ROUND(((((ET713*1.25)*1.1))*AV713*I713),2)*BB713),2)+ROUND((ROUND(((AE713-(((EU713*1.25)*1.1)))*AV713*I713),2)*BS713),2))</f>
        <v>8.86</v>
      </c>
      <c r="R713" s="2">
        <f t="shared" si="541"/>
        <v>1.35</v>
      </c>
      <c r="S713" s="2">
        <f t="shared" si="542"/>
        <v>28.3</v>
      </c>
      <c r="T713" s="2">
        <f t="shared" si="543"/>
        <v>0</v>
      </c>
      <c r="U713" s="2">
        <f t="shared" si="544"/>
        <v>2.6899681050000006</v>
      </c>
      <c r="V713" s="2">
        <f t="shared" si="545"/>
        <v>0</v>
      </c>
      <c r="W713" s="2">
        <f t="shared" si="546"/>
        <v>0</v>
      </c>
      <c r="X713" s="2">
        <f t="shared" si="547"/>
        <v>28.76</v>
      </c>
      <c r="Y713" s="2">
        <f t="shared" si="548"/>
        <v>13.94</v>
      </c>
      <c r="Z713" s="2"/>
      <c r="AA713" s="2">
        <v>59209203</v>
      </c>
      <c r="AB713" s="2">
        <f t="shared" si="549"/>
        <v>1501.4455</v>
      </c>
      <c r="AC713" s="2">
        <f t="shared" si="577"/>
        <v>318.27999999999997</v>
      </c>
      <c r="AD713" s="2">
        <f>ROUND((((((ET713*1.25)*1.1))-(((EU713*1.25)*1.1)))+AE713),6)</f>
        <v>282.23250000000002</v>
      </c>
      <c r="AE713" s="2">
        <f>ROUND((((EU713*1.25)*1.1)),6)</f>
        <v>42.858750000000001</v>
      </c>
      <c r="AF713" s="2">
        <f>ROUND((((EV713*1.15)*1.1)),6)</f>
        <v>900.93299999999999</v>
      </c>
      <c r="AG713" s="2">
        <f t="shared" si="553"/>
        <v>0</v>
      </c>
      <c r="AH713" s="2">
        <f>(((EW713*1.15)*1.1))</f>
        <v>85.640500000000017</v>
      </c>
      <c r="AI713" s="2">
        <f>(((EX713*1.25)*1.1))</f>
        <v>0</v>
      </c>
      <c r="AJ713" s="2">
        <f t="shared" si="555"/>
        <v>0</v>
      </c>
      <c r="AK713" s="2">
        <v>1235.74</v>
      </c>
      <c r="AL713" s="2">
        <v>318.27999999999997</v>
      </c>
      <c r="AM713" s="2">
        <v>205.26</v>
      </c>
      <c r="AN713" s="2">
        <v>31.17</v>
      </c>
      <c r="AO713" s="2">
        <v>712.2</v>
      </c>
      <c r="AP713" s="2">
        <v>0</v>
      </c>
      <c r="AQ713" s="2">
        <v>67.7</v>
      </c>
      <c r="AR713" s="2">
        <v>0</v>
      </c>
      <c r="AS713" s="2">
        <v>0</v>
      </c>
      <c r="AT713" s="2">
        <v>97</v>
      </c>
      <c r="AU713" s="2">
        <v>47</v>
      </c>
      <c r="AV713" s="2">
        <v>1.0469999999999999</v>
      </c>
      <c r="AW713" s="2">
        <v>1</v>
      </c>
      <c r="AX713" s="2"/>
      <c r="AY713" s="2"/>
      <c r="AZ713" s="2">
        <v>1</v>
      </c>
      <c r="BA713" s="2">
        <v>1</v>
      </c>
      <c r="BB713" s="2">
        <v>1</v>
      </c>
      <c r="BC713" s="2">
        <v>1</v>
      </c>
      <c r="BD713" s="2" t="s">
        <v>3</v>
      </c>
      <c r="BE713" s="2" t="s">
        <v>3</v>
      </c>
      <c r="BF713" s="2" t="s">
        <v>3</v>
      </c>
      <c r="BG713" s="2" t="s">
        <v>3</v>
      </c>
      <c r="BH713" s="2">
        <v>0</v>
      </c>
      <c r="BI713" s="2">
        <v>1</v>
      </c>
      <c r="BJ713" s="2" t="s">
        <v>443</v>
      </c>
      <c r="BK713" s="2"/>
      <c r="BL713" s="2"/>
      <c r="BM713" s="2">
        <v>14</v>
      </c>
      <c r="BN713" s="2">
        <v>58807811</v>
      </c>
      <c r="BO713" s="2" t="s">
        <v>440</v>
      </c>
      <c r="BP713" s="2">
        <v>1</v>
      </c>
      <c r="BQ713" s="2">
        <v>30</v>
      </c>
      <c r="BR713" s="2">
        <v>0</v>
      </c>
      <c r="BS713" s="2">
        <v>1</v>
      </c>
      <c r="BT713" s="2">
        <v>1</v>
      </c>
      <c r="BU713" s="2">
        <v>1</v>
      </c>
      <c r="BV713" s="2">
        <v>1</v>
      </c>
      <c r="BW713" s="2">
        <v>1</v>
      </c>
      <c r="BX713" s="2">
        <v>1</v>
      </c>
      <c r="BY713" s="2" t="s">
        <v>3</v>
      </c>
      <c r="BZ713" s="2">
        <v>97</v>
      </c>
      <c r="CA713" s="2">
        <v>47</v>
      </c>
      <c r="CB713" s="2" t="s">
        <v>3</v>
      </c>
      <c r="CC713" s="2"/>
      <c r="CD713" s="2"/>
      <c r="CE713" s="2">
        <v>30</v>
      </c>
      <c r="CF713" s="2">
        <v>0</v>
      </c>
      <c r="CG713" s="2">
        <v>0</v>
      </c>
      <c r="CH713" s="2"/>
      <c r="CI713" s="2"/>
      <c r="CJ713" s="2"/>
      <c r="CK713" s="2"/>
      <c r="CL713" s="2"/>
      <c r="CM713" s="2">
        <v>0</v>
      </c>
      <c r="CN713" s="2" t="s">
        <v>865</v>
      </c>
      <c r="CO713" s="2">
        <v>0</v>
      </c>
      <c r="CP713" s="2">
        <f t="shared" si="556"/>
        <v>46.71</v>
      </c>
      <c r="CQ713" s="2">
        <f t="shared" ref="CQ713:CQ746" si="579">ROUND((ROUND((AC713*AW713*1),2)*BC713),2)</f>
        <v>318.27999999999997</v>
      </c>
      <c r="CR713" s="2">
        <f>(ROUND((ROUND(((((ET713*1.25)*1.1))*AV713*1),2)*BB713),2)+ROUND((ROUND(((AE713-(((EU713*1.25)*1.1)))*AV713*1),2)*BS713),2))</f>
        <v>295.5</v>
      </c>
      <c r="CS713" s="2">
        <f t="shared" si="559"/>
        <v>44.87</v>
      </c>
      <c r="CT713" s="2">
        <f t="shared" si="560"/>
        <v>943.28</v>
      </c>
      <c r="CU713" s="2">
        <f t="shared" si="561"/>
        <v>0</v>
      </c>
      <c r="CV713" s="2">
        <f t="shared" si="562"/>
        <v>89.665603500000017</v>
      </c>
      <c r="CW713" s="2">
        <f t="shared" si="563"/>
        <v>0</v>
      </c>
      <c r="CX713" s="2">
        <f t="shared" si="564"/>
        <v>0</v>
      </c>
      <c r="CY713" s="2">
        <f t="shared" si="565"/>
        <v>28.7605</v>
      </c>
      <c r="CZ713" s="2">
        <f t="shared" si="566"/>
        <v>13.935500000000001</v>
      </c>
      <c r="DA713" s="2"/>
      <c r="DB713" s="2">
        <v>165</v>
      </c>
      <c r="DC713" s="2" t="s">
        <v>3</v>
      </c>
      <c r="DD713" s="2" t="s">
        <v>3</v>
      </c>
      <c r="DE713" s="2" t="s">
        <v>27</v>
      </c>
      <c r="DF713" s="2" t="s">
        <v>27</v>
      </c>
      <c r="DG713" s="2" t="s">
        <v>28</v>
      </c>
      <c r="DH713" s="2" t="s">
        <v>3</v>
      </c>
      <c r="DI713" s="2" t="s">
        <v>28</v>
      </c>
      <c r="DJ713" s="2" t="s">
        <v>27</v>
      </c>
      <c r="DK713" s="2" t="s">
        <v>3</v>
      </c>
      <c r="DL713" s="2" t="s">
        <v>3</v>
      </c>
      <c r="DM713" s="2" t="s">
        <v>3</v>
      </c>
      <c r="DN713" s="2">
        <v>0</v>
      </c>
      <c r="DO713" s="2">
        <v>0</v>
      </c>
      <c r="DP713" s="2">
        <v>1</v>
      </c>
      <c r="DQ713" s="2">
        <v>1</v>
      </c>
      <c r="DR713" s="2"/>
      <c r="DS713" s="2"/>
      <c r="DT713" s="2"/>
      <c r="DU713" s="2">
        <v>30517203</v>
      </c>
      <c r="DV713" s="2" t="s">
        <v>442</v>
      </c>
      <c r="DW713" s="2" t="s">
        <v>442</v>
      </c>
      <c r="DX713" s="2">
        <v>1</v>
      </c>
      <c r="DY713" s="2"/>
      <c r="DZ713" s="2" t="s">
        <v>3</v>
      </c>
      <c r="EA713" s="2" t="s">
        <v>3</v>
      </c>
      <c r="EB713" s="2" t="s">
        <v>3</v>
      </c>
      <c r="EC713" s="2" t="s">
        <v>3</v>
      </c>
      <c r="ED713" s="2"/>
      <c r="EE713" s="2">
        <v>58807890</v>
      </c>
      <c r="EF713" s="2">
        <v>30</v>
      </c>
      <c r="EG713" s="2" t="s">
        <v>29</v>
      </c>
      <c r="EH713" s="2">
        <v>0</v>
      </c>
      <c r="EI713" s="2" t="s">
        <v>3</v>
      </c>
      <c r="EJ713" s="2">
        <v>1</v>
      </c>
      <c r="EK713" s="2">
        <v>14</v>
      </c>
      <c r="EL713" s="2" t="s">
        <v>444</v>
      </c>
      <c r="EM713" s="2" t="s">
        <v>445</v>
      </c>
      <c r="EN713" s="2"/>
      <c r="EO713" s="2" t="s">
        <v>32</v>
      </c>
      <c r="EP713" s="2"/>
      <c r="EQ713" s="2">
        <v>0</v>
      </c>
      <c r="ER713" s="2">
        <v>1235.74</v>
      </c>
      <c r="ES713" s="2">
        <v>318.27999999999997</v>
      </c>
      <c r="ET713" s="2">
        <v>205.26</v>
      </c>
      <c r="EU713" s="2">
        <v>31.17</v>
      </c>
      <c r="EV713" s="2">
        <v>712.2</v>
      </c>
      <c r="EW713" s="2">
        <v>67.7</v>
      </c>
      <c r="EX713" s="2">
        <v>0</v>
      </c>
      <c r="EY713" s="2">
        <v>0</v>
      </c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>
        <v>0</v>
      </c>
      <c r="FR713" s="2">
        <v>0</v>
      </c>
      <c r="FS713" s="2">
        <v>0</v>
      </c>
      <c r="FT713" s="2"/>
      <c r="FU713" s="2"/>
      <c r="FV713" s="2"/>
      <c r="FW713" s="2"/>
      <c r="FX713" s="2">
        <v>97</v>
      </c>
      <c r="FY713" s="2">
        <v>47</v>
      </c>
      <c r="FZ713" s="2"/>
      <c r="GA713" s="2" t="s">
        <v>3</v>
      </c>
      <c r="GB713" s="2"/>
      <c r="GC713" s="2"/>
      <c r="GD713" s="2">
        <v>1</v>
      </c>
      <c r="GE713" s="2"/>
      <c r="GF713" s="2">
        <v>-1266291315</v>
      </c>
      <c r="GG713" s="2">
        <v>2</v>
      </c>
      <c r="GH713" s="2">
        <v>1</v>
      </c>
      <c r="GI713" s="2">
        <v>2</v>
      </c>
      <c r="GJ713" s="2">
        <v>0</v>
      </c>
      <c r="GK713" s="2">
        <v>0</v>
      </c>
      <c r="GL713" s="2">
        <f t="shared" si="567"/>
        <v>0</v>
      </c>
      <c r="GM713" s="2">
        <f t="shared" si="568"/>
        <v>89.41</v>
      </c>
      <c r="GN713" s="2">
        <f t="shared" si="569"/>
        <v>89.41</v>
      </c>
      <c r="GO713" s="2">
        <f t="shared" si="570"/>
        <v>0</v>
      </c>
      <c r="GP713" s="2">
        <f t="shared" si="571"/>
        <v>0</v>
      </c>
      <c r="GQ713" s="2"/>
      <c r="GR713" s="2">
        <v>0</v>
      </c>
      <c r="GS713" s="2">
        <v>3</v>
      </c>
      <c r="GT713" s="2">
        <v>0</v>
      </c>
      <c r="GU713" s="2" t="s">
        <v>3</v>
      </c>
      <c r="GV713" s="2">
        <f t="shared" si="572"/>
        <v>0</v>
      </c>
      <c r="GW713" s="2">
        <v>1</v>
      </c>
      <c r="GX713" s="2">
        <f t="shared" si="573"/>
        <v>0</v>
      </c>
      <c r="GY713" s="2"/>
      <c r="GZ713" s="2"/>
      <c r="HA713" s="2">
        <v>0</v>
      </c>
      <c r="HB713" s="2">
        <v>0</v>
      </c>
      <c r="HC713" s="2">
        <f t="shared" si="574"/>
        <v>0</v>
      </c>
      <c r="HD713" s="2"/>
      <c r="HE713" s="2" t="s">
        <v>3</v>
      </c>
      <c r="HF713" s="2" t="s">
        <v>3</v>
      </c>
      <c r="HG713" s="2"/>
      <c r="HH713" s="2"/>
      <c r="HI713" s="2"/>
      <c r="HJ713" s="2"/>
      <c r="HK713" s="2"/>
      <c r="HL713" s="2"/>
      <c r="HM713" s="2" t="s">
        <v>3</v>
      </c>
      <c r="HN713" s="2" t="s">
        <v>3</v>
      </c>
      <c r="HO713" s="2" t="s">
        <v>3</v>
      </c>
      <c r="HP713" s="2" t="s">
        <v>3</v>
      </c>
      <c r="HQ713" s="2" t="s">
        <v>3</v>
      </c>
      <c r="HR713" s="2"/>
      <c r="HS713" s="2">
        <v>0</v>
      </c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>
        <v>0</v>
      </c>
      <c r="IL713" s="2"/>
      <c r="IM713" s="2"/>
      <c r="IN713" s="2"/>
      <c r="IO713" s="2"/>
      <c r="IP713" s="2"/>
      <c r="IQ713" s="2"/>
      <c r="IR713" s="2"/>
      <c r="IS713" s="2"/>
      <c r="IT713" s="2"/>
      <c r="IU713" s="2"/>
    </row>
    <row r="714" spans="1:255" x14ac:dyDescent="0.2">
      <c r="A714">
        <v>17</v>
      </c>
      <c r="B714">
        <v>1</v>
      </c>
      <c r="C714">
        <f>ROW(SmtRes!A664)</f>
        <v>664</v>
      </c>
      <c r="D714">
        <f>ROW(EtalonRes!A704)</f>
        <v>704</v>
      </c>
      <c r="E714" t="s">
        <v>458</v>
      </c>
      <c r="F714" t="s">
        <v>440</v>
      </c>
      <c r="G714" t="s">
        <v>441</v>
      </c>
      <c r="H714" t="s">
        <v>442</v>
      </c>
      <c r="I714">
        <f>ROUND(ROUND(3/100,4),9)</f>
        <v>0.03</v>
      </c>
      <c r="J714">
        <v>0</v>
      </c>
      <c r="K714">
        <f>ROUND(ROUND(3/100,4),9)</f>
        <v>0.03</v>
      </c>
      <c r="O714">
        <f t="shared" si="538"/>
        <v>1787.64</v>
      </c>
      <c r="P714">
        <f t="shared" si="578"/>
        <v>87</v>
      </c>
      <c r="Q714">
        <f>(ROUND((ROUND(((((ET714*1.25)*1.1))*AV714*I714),2)*BB714),2)+ROUND((ROUND(((AE714-(((EU714*1.25)*1.1)))*AV714*I714),2)*BS714),2))</f>
        <v>144.41999999999999</v>
      </c>
      <c r="R714">
        <f t="shared" si="541"/>
        <v>74.239999999999995</v>
      </c>
      <c r="S714">
        <f t="shared" si="542"/>
        <v>1556.22</v>
      </c>
      <c r="T714">
        <f t="shared" si="543"/>
        <v>0</v>
      </c>
      <c r="U714">
        <f t="shared" si="544"/>
        <v>2.6899681050000006</v>
      </c>
      <c r="V714">
        <f t="shared" si="545"/>
        <v>0</v>
      </c>
      <c r="W714">
        <f t="shared" si="546"/>
        <v>0</v>
      </c>
      <c r="X714">
        <f t="shared" si="547"/>
        <v>1581.55</v>
      </c>
      <c r="Y714">
        <f t="shared" si="548"/>
        <v>766.32</v>
      </c>
      <c r="AA714">
        <v>59209200</v>
      </c>
      <c r="AB714">
        <f t="shared" si="549"/>
        <v>1501.4455</v>
      </c>
      <c r="AC714">
        <f t="shared" si="577"/>
        <v>318.27999999999997</v>
      </c>
      <c r="AD714">
        <f>ROUND((((((ET714*1.25)*1.1))-(((EU714*1.25)*1.1)))+AE714),6)</f>
        <v>282.23250000000002</v>
      </c>
      <c r="AE714">
        <f>ROUND((((EU714*1.25)*1.1)),6)</f>
        <v>42.858750000000001</v>
      </c>
      <c r="AF714">
        <f>ROUND((((EV714*1.15)*1.1)),6)</f>
        <v>900.93299999999999</v>
      </c>
      <c r="AG714">
        <f t="shared" si="553"/>
        <v>0</v>
      </c>
      <c r="AH714">
        <f>(((EW714*1.15)*1.1))</f>
        <v>85.640500000000017</v>
      </c>
      <c r="AI714">
        <f>(((EX714*1.25)*1.1))</f>
        <v>0</v>
      </c>
      <c r="AJ714">
        <f t="shared" si="555"/>
        <v>0</v>
      </c>
      <c r="AK714">
        <v>1235.74</v>
      </c>
      <c r="AL714">
        <v>318.27999999999997</v>
      </c>
      <c r="AM714">
        <v>205.26</v>
      </c>
      <c r="AN714">
        <v>31.17</v>
      </c>
      <c r="AO714">
        <v>712.2</v>
      </c>
      <c r="AP714">
        <v>0</v>
      </c>
      <c r="AQ714">
        <v>67.7</v>
      </c>
      <c r="AR714">
        <v>0</v>
      </c>
      <c r="AS714">
        <v>0</v>
      </c>
      <c r="AT714">
        <v>97</v>
      </c>
      <c r="AU714">
        <v>47</v>
      </c>
      <c r="AV714">
        <v>1.0469999999999999</v>
      </c>
      <c r="AW714">
        <v>1</v>
      </c>
      <c r="AZ714">
        <v>1</v>
      </c>
      <c r="BA714">
        <v>54.99</v>
      </c>
      <c r="BB714">
        <v>16.3</v>
      </c>
      <c r="BC714">
        <v>9.11</v>
      </c>
      <c r="BD714" t="s">
        <v>3</v>
      </c>
      <c r="BE714" t="s">
        <v>3</v>
      </c>
      <c r="BF714" t="s">
        <v>3</v>
      </c>
      <c r="BG714" t="s">
        <v>3</v>
      </c>
      <c r="BH714">
        <v>0</v>
      </c>
      <c r="BI714">
        <v>1</v>
      </c>
      <c r="BJ714" t="s">
        <v>443</v>
      </c>
      <c r="BM714">
        <v>14</v>
      </c>
      <c r="BN714">
        <v>58807811</v>
      </c>
      <c r="BO714" t="s">
        <v>440</v>
      </c>
      <c r="BP714">
        <v>1</v>
      </c>
      <c r="BQ714">
        <v>30</v>
      </c>
      <c r="BR714">
        <v>0</v>
      </c>
      <c r="BS714">
        <v>54.99</v>
      </c>
      <c r="BT714">
        <v>1</v>
      </c>
      <c r="BU714">
        <v>1</v>
      </c>
      <c r="BV714">
        <v>1</v>
      </c>
      <c r="BW714">
        <v>1</v>
      </c>
      <c r="BX714">
        <v>1</v>
      </c>
      <c r="BY714" t="s">
        <v>3</v>
      </c>
      <c r="BZ714">
        <v>97</v>
      </c>
      <c r="CA714">
        <v>47</v>
      </c>
      <c r="CB714" t="s">
        <v>3</v>
      </c>
      <c r="CE714">
        <v>30</v>
      </c>
      <c r="CF714">
        <v>0</v>
      </c>
      <c r="CG714">
        <v>0</v>
      </c>
      <c r="CM714">
        <v>0</v>
      </c>
      <c r="CN714" t="s">
        <v>865</v>
      </c>
      <c r="CO714">
        <v>0</v>
      </c>
      <c r="CP714">
        <f t="shared" si="556"/>
        <v>1787.64</v>
      </c>
      <c r="CQ714">
        <f t="shared" si="579"/>
        <v>2899.53</v>
      </c>
      <c r="CR714">
        <f>(ROUND((ROUND(((((ET714*1.25)*1.1))*AV714*1),2)*BB714),2)+ROUND((ROUND(((AE714-(((EU714*1.25)*1.1)))*AV714*1),2)*BS714),2))</f>
        <v>4816.6499999999996</v>
      </c>
      <c r="CS714">
        <f t="shared" si="559"/>
        <v>2467.4</v>
      </c>
      <c r="CT714">
        <f t="shared" si="560"/>
        <v>51870.97</v>
      </c>
      <c r="CU714">
        <f t="shared" si="561"/>
        <v>0</v>
      </c>
      <c r="CV714">
        <f t="shared" si="562"/>
        <v>89.665603500000017</v>
      </c>
      <c r="CW714">
        <f t="shared" si="563"/>
        <v>0</v>
      </c>
      <c r="CX714">
        <f t="shared" si="564"/>
        <v>0</v>
      </c>
      <c r="CY714">
        <f t="shared" si="565"/>
        <v>1581.5462</v>
      </c>
      <c r="CZ714">
        <f t="shared" si="566"/>
        <v>766.31619999999998</v>
      </c>
      <c r="DB714">
        <v>167</v>
      </c>
      <c r="DC714" t="s">
        <v>3</v>
      </c>
      <c r="DD714" t="s">
        <v>3</v>
      </c>
      <c r="DE714" t="s">
        <v>27</v>
      </c>
      <c r="DF714" t="s">
        <v>27</v>
      </c>
      <c r="DG714" t="s">
        <v>28</v>
      </c>
      <c r="DH714" t="s">
        <v>3</v>
      </c>
      <c r="DI714" t="s">
        <v>28</v>
      </c>
      <c r="DJ714" t="s">
        <v>27</v>
      </c>
      <c r="DK714" t="s">
        <v>3</v>
      </c>
      <c r="DL714" t="s">
        <v>3</v>
      </c>
      <c r="DM714" t="s">
        <v>3</v>
      </c>
      <c r="DN714">
        <v>0</v>
      </c>
      <c r="DO714">
        <v>0</v>
      </c>
      <c r="DP714">
        <v>1</v>
      </c>
      <c r="DQ714">
        <v>1</v>
      </c>
      <c r="DU714">
        <v>30517203</v>
      </c>
      <c r="DV714" t="s">
        <v>442</v>
      </c>
      <c r="DW714" t="s">
        <v>442</v>
      </c>
      <c r="DX714">
        <v>1</v>
      </c>
      <c r="DZ714" t="s">
        <v>3</v>
      </c>
      <c r="EA714" t="s">
        <v>3</v>
      </c>
      <c r="EB714" t="s">
        <v>3</v>
      </c>
      <c r="EC714" t="s">
        <v>3</v>
      </c>
      <c r="EE714">
        <v>58807890</v>
      </c>
      <c r="EF714">
        <v>30</v>
      </c>
      <c r="EG714" t="s">
        <v>29</v>
      </c>
      <c r="EH714">
        <v>0</v>
      </c>
      <c r="EI714" t="s">
        <v>3</v>
      </c>
      <c r="EJ714">
        <v>1</v>
      </c>
      <c r="EK714">
        <v>14</v>
      </c>
      <c r="EL714" t="s">
        <v>444</v>
      </c>
      <c r="EM714" t="s">
        <v>445</v>
      </c>
      <c r="EO714" t="s">
        <v>32</v>
      </c>
      <c r="EQ714">
        <v>0</v>
      </c>
      <c r="ER714">
        <v>1235.74</v>
      </c>
      <c r="ES714">
        <v>318.27999999999997</v>
      </c>
      <c r="ET714">
        <v>205.26</v>
      </c>
      <c r="EU714">
        <v>31.17</v>
      </c>
      <c r="EV714">
        <v>712.2</v>
      </c>
      <c r="EW714">
        <v>67.7</v>
      </c>
      <c r="EX714">
        <v>0</v>
      </c>
      <c r="EY714">
        <v>0</v>
      </c>
      <c r="FQ714">
        <v>0</v>
      </c>
      <c r="FR714">
        <v>0</v>
      </c>
      <c r="FS714">
        <v>0</v>
      </c>
      <c r="FX714">
        <v>97</v>
      </c>
      <c r="FY714">
        <v>47</v>
      </c>
      <c r="GA714" t="s">
        <v>3</v>
      </c>
      <c r="GD714">
        <v>1</v>
      </c>
      <c r="GF714">
        <v>-1266291315</v>
      </c>
      <c r="GG714">
        <v>2</v>
      </c>
      <c r="GH714">
        <v>1</v>
      </c>
      <c r="GI714">
        <v>2</v>
      </c>
      <c r="GJ714">
        <v>0</v>
      </c>
      <c r="GK714">
        <v>0</v>
      </c>
      <c r="GL714">
        <f t="shared" si="567"/>
        <v>0</v>
      </c>
      <c r="GM714">
        <f t="shared" si="568"/>
        <v>4135.51</v>
      </c>
      <c r="GN714">
        <f t="shared" si="569"/>
        <v>4135.51</v>
      </c>
      <c r="GO714">
        <f t="shared" si="570"/>
        <v>0</v>
      </c>
      <c r="GP714">
        <f t="shared" si="571"/>
        <v>0</v>
      </c>
      <c r="GR714">
        <v>0</v>
      </c>
      <c r="GS714">
        <v>3</v>
      </c>
      <c r="GT714">
        <v>0</v>
      </c>
      <c r="GU714" t="s">
        <v>3</v>
      </c>
      <c r="GV714">
        <f t="shared" si="572"/>
        <v>0</v>
      </c>
      <c r="GW714">
        <v>1</v>
      </c>
      <c r="GX714">
        <f t="shared" si="573"/>
        <v>0</v>
      </c>
      <c r="HA714">
        <v>0</v>
      </c>
      <c r="HB714">
        <v>0</v>
      </c>
      <c r="HC714">
        <f t="shared" si="574"/>
        <v>0</v>
      </c>
      <c r="HE714" t="s">
        <v>3</v>
      </c>
      <c r="HF714" t="s">
        <v>3</v>
      </c>
      <c r="HM714" t="s">
        <v>3</v>
      </c>
      <c r="HN714" t="s">
        <v>3</v>
      </c>
      <c r="HO714" t="s">
        <v>3</v>
      </c>
      <c r="HP714" t="s">
        <v>3</v>
      </c>
      <c r="HQ714" t="s">
        <v>3</v>
      </c>
      <c r="HS714">
        <v>0</v>
      </c>
      <c r="IK714">
        <v>0</v>
      </c>
    </row>
    <row r="715" spans="1:255" x14ac:dyDescent="0.2">
      <c r="A715" s="2">
        <v>17</v>
      </c>
      <c r="B715" s="2">
        <v>1</v>
      </c>
      <c r="C715" s="2"/>
      <c r="D715" s="2"/>
      <c r="E715" s="2" t="s">
        <v>459</v>
      </c>
      <c r="F715" s="2" t="s">
        <v>460</v>
      </c>
      <c r="G715" s="2" t="s">
        <v>461</v>
      </c>
      <c r="H715" s="2" t="s">
        <v>49</v>
      </c>
      <c r="I715" s="2">
        <v>21</v>
      </c>
      <c r="J715" s="2">
        <v>0</v>
      </c>
      <c r="K715" s="2">
        <v>21</v>
      </c>
      <c r="L715" s="2"/>
      <c r="M715" s="2"/>
      <c r="N715" s="2"/>
      <c r="O715" s="2">
        <f t="shared" si="538"/>
        <v>2167.83</v>
      </c>
      <c r="P715" s="2">
        <f t="shared" si="578"/>
        <v>2167.83</v>
      </c>
      <c r="Q715" s="2">
        <f>(ROUND((ROUND(((ET715)*AV715*I715),2)*BB715),2)+ROUND((ROUND(((AE715-(EU715))*AV715*I715),2)*BS715),2))</f>
        <v>0</v>
      </c>
      <c r="R715" s="2">
        <f t="shared" si="541"/>
        <v>0</v>
      </c>
      <c r="S715" s="2">
        <f t="shared" si="542"/>
        <v>0</v>
      </c>
      <c r="T715" s="2">
        <f t="shared" si="543"/>
        <v>0</v>
      </c>
      <c r="U715" s="2">
        <f t="shared" si="544"/>
        <v>0</v>
      </c>
      <c r="V715" s="2">
        <f t="shared" si="545"/>
        <v>0</v>
      </c>
      <c r="W715" s="2">
        <f t="shared" si="546"/>
        <v>0</v>
      </c>
      <c r="X715" s="2">
        <f t="shared" si="547"/>
        <v>0</v>
      </c>
      <c r="Y715" s="2">
        <f t="shared" si="548"/>
        <v>0</v>
      </c>
      <c r="Z715" s="2"/>
      <c r="AA715" s="2">
        <v>59209203</v>
      </c>
      <c r="AB715" s="2">
        <f t="shared" si="549"/>
        <v>103.23</v>
      </c>
      <c r="AC715" s="2">
        <f t="shared" si="577"/>
        <v>103.23</v>
      </c>
      <c r="AD715" s="2">
        <f>ROUND((((ET715)-(EU715))+AE715),6)</f>
        <v>0</v>
      </c>
      <c r="AE715" s="2">
        <f>ROUND((EU715),6)</f>
        <v>0</v>
      </c>
      <c r="AF715" s="2">
        <f>ROUND((EV715),6)</f>
        <v>0</v>
      </c>
      <c r="AG715" s="2">
        <f t="shared" si="553"/>
        <v>0</v>
      </c>
      <c r="AH715" s="2">
        <f>(EW715)</f>
        <v>0</v>
      </c>
      <c r="AI715" s="2">
        <f>(EX715)</f>
        <v>0</v>
      </c>
      <c r="AJ715" s="2">
        <f t="shared" si="555"/>
        <v>0</v>
      </c>
      <c r="AK715" s="2">
        <v>103.22999999999999</v>
      </c>
      <c r="AL715" s="2">
        <v>103.22999999999999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109</v>
      </c>
      <c r="AU715" s="2">
        <v>61</v>
      </c>
      <c r="AV715" s="2">
        <v>1</v>
      </c>
      <c r="AW715" s="2">
        <v>1</v>
      </c>
      <c r="AX715" s="2"/>
      <c r="AY715" s="2"/>
      <c r="AZ715" s="2">
        <v>1</v>
      </c>
      <c r="BA715" s="2">
        <v>1</v>
      </c>
      <c r="BB715" s="2">
        <v>1</v>
      </c>
      <c r="BC715" s="2">
        <v>1</v>
      </c>
      <c r="BD715" s="2" t="s">
        <v>3</v>
      </c>
      <c r="BE715" s="2" t="s">
        <v>3</v>
      </c>
      <c r="BF715" s="2" t="s">
        <v>3</v>
      </c>
      <c r="BG715" s="2" t="s">
        <v>3</v>
      </c>
      <c r="BH715" s="2">
        <v>3</v>
      </c>
      <c r="BI715" s="2">
        <v>1</v>
      </c>
      <c r="BJ715" s="2" t="s">
        <v>3</v>
      </c>
      <c r="BK715" s="2"/>
      <c r="BL715" s="2"/>
      <c r="BM715" s="2">
        <v>21</v>
      </c>
      <c r="BN715" s="2">
        <v>0</v>
      </c>
      <c r="BO715" s="2" t="s">
        <v>3</v>
      </c>
      <c r="BP715" s="2">
        <v>0</v>
      </c>
      <c r="BQ715" s="2">
        <v>30</v>
      </c>
      <c r="BR715" s="2">
        <v>0</v>
      </c>
      <c r="BS715" s="2">
        <v>1</v>
      </c>
      <c r="BT715" s="2">
        <v>1</v>
      </c>
      <c r="BU715" s="2">
        <v>1</v>
      </c>
      <c r="BV715" s="2">
        <v>1</v>
      </c>
      <c r="BW715" s="2">
        <v>1</v>
      </c>
      <c r="BX715" s="2">
        <v>1</v>
      </c>
      <c r="BY715" s="2" t="s">
        <v>3</v>
      </c>
      <c r="BZ715" s="2">
        <v>109</v>
      </c>
      <c r="CA715" s="2">
        <v>61</v>
      </c>
      <c r="CB715" s="2" t="s">
        <v>3</v>
      </c>
      <c r="CC715" s="2"/>
      <c r="CD715" s="2"/>
      <c r="CE715" s="2">
        <v>30</v>
      </c>
      <c r="CF715" s="2">
        <v>0</v>
      </c>
      <c r="CG715" s="2">
        <v>0</v>
      </c>
      <c r="CH715" s="2"/>
      <c r="CI715" s="2"/>
      <c r="CJ715" s="2"/>
      <c r="CK715" s="2"/>
      <c r="CL715" s="2"/>
      <c r="CM715" s="2">
        <v>0</v>
      </c>
      <c r="CN715" s="2" t="s">
        <v>3</v>
      </c>
      <c r="CO715" s="2">
        <v>0</v>
      </c>
      <c r="CP715" s="2">
        <f t="shared" si="556"/>
        <v>2167.83</v>
      </c>
      <c r="CQ715" s="2">
        <f t="shared" si="579"/>
        <v>103.23</v>
      </c>
      <c r="CR715" s="2">
        <f>(ROUND((ROUND(((ET715)*AV715*1),2)*BB715),2)+ROUND((ROUND(((AE715-(EU715))*AV715*1),2)*BS715),2))</f>
        <v>0</v>
      </c>
      <c r="CS715" s="2">
        <f t="shared" si="559"/>
        <v>0</v>
      </c>
      <c r="CT715" s="2">
        <f t="shared" si="560"/>
        <v>0</v>
      </c>
      <c r="CU715" s="2">
        <f t="shared" si="561"/>
        <v>0</v>
      </c>
      <c r="CV715" s="2">
        <f t="shared" si="562"/>
        <v>0</v>
      </c>
      <c r="CW715" s="2">
        <f t="shared" si="563"/>
        <v>0</v>
      </c>
      <c r="CX715" s="2">
        <f t="shared" si="564"/>
        <v>0</v>
      </c>
      <c r="CY715" s="2">
        <f t="shared" si="565"/>
        <v>0</v>
      </c>
      <c r="CZ715" s="2">
        <f t="shared" si="566"/>
        <v>0</v>
      </c>
      <c r="DA715" s="2"/>
      <c r="DB715" s="2"/>
      <c r="DC715" s="2" t="s">
        <v>3</v>
      </c>
      <c r="DD715" s="2" t="s">
        <v>3</v>
      </c>
      <c r="DE715" s="2" t="s">
        <v>3</v>
      </c>
      <c r="DF715" s="2" t="s">
        <v>3</v>
      </c>
      <c r="DG715" s="2" t="s">
        <v>3</v>
      </c>
      <c r="DH715" s="2" t="s">
        <v>3</v>
      </c>
      <c r="DI715" s="2" t="s">
        <v>3</v>
      </c>
      <c r="DJ715" s="2" t="s">
        <v>3</v>
      </c>
      <c r="DK715" s="2" t="s">
        <v>3</v>
      </c>
      <c r="DL715" s="2" t="s">
        <v>3</v>
      </c>
      <c r="DM715" s="2" t="s">
        <v>3</v>
      </c>
      <c r="DN715" s="2">
        <v>0</v>
      </c>
      <c r="DO715" s="2">
        <v>0</v>
      </c>
      <c r="DP715" s="2">
        <v>1</v>
      </c>
      <c r="DQ715" s="2">
        <v>1</v>
      </c>
      <c r="DR715" s="2"/>
      <c r="DS715" s="2"/>
      <c r="DT715" s="2"/>
      <c r="DU715" s="2">
        <v>1010</v>
      </c>
      <c r="DV715" s="2" t="s">
        <v>49</v>
      </c>
      <c r="DW715" s="2" t="s">
        <v>49</v>
      </c>
      <c r="DX715" s="2">
        <v>1</v>
      </c>
      <c r="DY715" s="2"/>
      <c r="DZ715" s="2" t="s">
        <v>3</v>
      </c>
      <c r="EA715" s="2" t="s">
        <v>3</v>
      </c>
      <c r="EB715" s="2" t="s">
        <v>3</v>
      </c>
      <c r="EC715" s="2" t="s">
        <v>3</v>
      </c>
      <c r="ED715" s="2"/>
      <c r="EE715" s="2">
        <v>58807897</v>
      </c>
      <c r="EF715" s="2">
        <v>30</v>
      </c>
      <c r="EG715" s="2" t="s">
        <v>29</v>
      </c>
      <c r="EH715" s="2">
        <v>0</v>
      </c>
      <c r="EI715" s="2" t="s">
        <v>3</v>
      </c>
      <c r="EJ715" s="2">
        <v>1</v>
      </c>
      <c r="EK715" s="2">
        <v>21</v>
      </c>
      <c r="EL715" s="2" t="s">
        <v>30</v>
      </c>
      <c r="EM715" s="2" t="s">
        <v>31</v>
      </c>
      <c r="EN715" s="2"/>
      <c r="EO715" s="2" t="s">
        <v>3</v>
      </c>
      <c r="EP715" s="2"/>
      <c r="EQ715" s="2">
        <v>0</v>
      </c>
      <c r="ER715" s="2">
        <v>0</v>
      </c>
      <c r="ES715" s="2">
        <v>103.22999999999999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>
        <v>0</v>
      </c>
      <c r="FR715" s="2">
        <v>0</v>
      </c>
      <c r="FS715" s="2">
        <v>0</v>
      </c>
      <c r="FT715" s="2"/>
      <c r="FU715" s="2"/>
      <c r="FV715" s="2"/>
      <c r="FW715" s="2"/>
      <c r="FX715" s="2">
        <v>109</v>
      </c>
      <c r="FY715" s="2">
        <v>61</v>
      </c>
      <c r="FZ715" s="2"/>
      <c r="GA715" s="2" t="s">
        <v>462</v>
      </c>
      <c r="GB715" s="2"/>
      <c r="GC715" s="2"/>
      <c r="GD715" s="2">
        <v>1</v>
      </c>
      <c r="GE715" s="2"/>
      <c r="GF715" s="2">
        <v>-1410848194</v>
      </c>
      <c r="GG715" s="2">
        <v>2</v>
      </c>
      <c r="GH715" s="2">
        <v>4</v>
      </c>
      <c r="GI715" s="2">
        <v>0</v>
      </c>
      <c r="GJ715" s="2">
        <v>0</v>
      </c>
      <c r="GK715" s="2">
        <v>0</v>
      </c>
      <c r="GL715" s="2">
        <f t="shared" si="567"/>
        <v>0</v>
      </c>
      <c r="GM715" s="2">
        <f t="shared" si="568"/>
        <v>2167.83</v>
      </c>
      <c r="GN715" s="2">
        <f t="shared" si="569"/>
        <v>2167.83</v>
      </c>
      <c r="GO715" s="2">
        <f t="shared" si="570"/>
        <v>0</v>
      </c>
      <c r="GP715" s="2">
        <f t="shared" si="571"/>
        <v>0</v>
      </c>
      <c r="GQ715" s="2"/>
      <c r="GR715" s="2">
        <v>0</v>
      </c>
      <c r="GS715" s="2">
        <v>2</v>
      </c>
      <c r="GT715" s="2">
        <v>0</v>
      </c>
      <c r="GU715" s="2" t="s">
        <v>3</v>
      </c>
      <c r="GV715" s="2">
        <f t="shared" si="572"/>
        <v>0</v>
      </c>
      <c r="GW715" s="2">
        <v>1</v>
      </c>
      <c r="GX715" s="2">
        <f t="shared" si="573"/>
        <v>0</v>
      </c>
      <c r="GY715" s="2"/>
      <c r="GZ715" s="2"/>
      <c r="HA715" s="2">
        <v>0</v>
      </c>
      <c r="HB715" s="2">
        <v>0</v>
      </c>
      <c r="HC715" s="2">
        <f t="shared" si="574"/>
        <v>0</v>
      </c>
      <c r="HD715" s="2"/>
      <c r="HE715" s="2" t="s">
        <v>253</v>
      </c>
      <c r="HF715" s="2" t="s">
        <v>38</v>
      </c>
      <c r="HG715" s="2"/>
      <c r="HH715" s="2"/>
      <c r="HI715" s="2"/>
      <c r="HJ715" s="2"/>
      <c r="HK715" s="2"/>
      <c r="HL715" s="2"/>
      <c r="HM715" s="2" t="s">
        <v>3</v>
      </c>
      <c r="HN715" s="2" t="s">
        <v>3</v>
      </c>
      <c r="HO715" s="2" t="s">
        <v>3</v>
      </c>
      <c r="HP715" s="2" t="s">
        <v>3</v>
      </c>
      <c r="HQ715" s="2" t="s">
        <v>3</v>
      </c>
      <c r="HR715" s="2"/>
      <c r="HS715" s="2">
        <v>0</v>
      </c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>
        <v>0</v>
      </c>
      <c r="IL715" s="2"/>
      <c r="IM715" s="2"/>
      <c r="IN715" s="2"/>
      <c r="IO715" s="2"/>
      <c r="IP715" s="2"/>
      <c r="IQ715" s="2"/>
      <c r="IR715" s="2"/>
      <c r="IS715" s="2"/>
      <c r="IT715" s="2"/>
      <c r="IU715" s="2"/>
    </row>
    <row r="716" spans="1:255" x14ac:dyDescent="0.2">
      <c r="A716">
        <v>17</v>
      </c>
      <c r="B716">
        <v>1</v>
      </c>
      <c r="E716" t="s">
        <v>459</v>
      </c>
      <c r="F716" t="s">
        <v>460</v>
      </c>
      <c r="G716" t="s">
        <v>461</v>
      </c>
      <c r="H716" t="s">
        <v>49</v>
      </c>
      <c r="I716">
        <v>21</v>
      </c>
      <c r="J716">
        <v>0</v>
      </c>
      <c r="K716">
        <v>21</v>
      </c>
      <c r="O716">
        <f t="shared" si="538"/>
        <v>21418.16</v>
      </c>
      <c r="P716">
        <f t="shared" si="578"/>
        <v>21418.16</v>
      </c>
      <c r="Q716">
        <f>(ROUND((ROUND(((ET716)*AV716*I716),2)*BB716),2)+ROUND((ROUND(((AE716-(EU716))*AV716*I716),2)*BS716),2))</f>
        <v>0</v>
      </c>
      <c r="R716">
        <f t="shared" si="541"/>
        <v>0</v>
      </c>
      <c r="S716">
        <f t="shared" si="542"/>
        <v>0</v>
      </c>
      <c r="T716">
        <f t="shared" si="543"/>
        <v>0</v>
      </c>
      <c r="U716">
        <f t="shared" si="544"/>
        <v>0</v>
      </c>
      <c r="V716">
        <f t="shared" si="545"/>
        <v>0</v>
      </c>
      <c r="W716">
        <f t="shared" si="546"/>
        <v>0</v>
      </c>
      <c r="X716">
        <f t="shared" si="547"/>
        <v>0</v>
      </c>
      <c r="Y716">
        <f t="shared" si="548"/>
        <v>0</v>
      </c>
      <c r="AA716">
        <v>59209200</v>
      </c>
      <c r="AB716">
        <f t="shared" si="549"/>
        <v>103.23</v>
      </c>
      <c r="AC716">
        <f t="shared" si="577"/>
        <v>103.23</v>
      </c>
      <c r="AD716">
        <f>ROUND((((ET716)-(EU716))+AE716),6)</f>
        <v>0</v>
      </c>
      <c r="AE716">
        <f>ROUND((EU716),6)</f>
        <v>0</v>
      </c>
      <c r="AF716">
        <f>ROUND((EV716),6)</f>
        <v>0</v>
      </c>
      <c r="AG716">
        <f t="shared" si="553"/>
        <v>0</v>
      </c>
      <c r="AH716">
        <f>(EW716)</f>
        <v>0</v>
      </c>
      <c r="AI716">
        <f>(EX716)</f>
        <v>0</v>
      </c>
      <c r="AJ716">
        <f t="shared" si="555"/>
        <v>0</v>
      </c>
      <c r="AK716">
        <v>103.22999999999999</v>
      </c>
      <c r="AL716">
        <v>103.22999999999999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109</v>
      </c>
      <c r="AU716">
        <v>61</v>
      </c>
      <c r="AV716">
        <v>1</v>
      </c>
      <c r="AW716">
        <v>1</v>
      </c>
      <c r="AZ716">
        <v>1</v>
      </c>
      <c r="BA716">
        <v>1</v>
      </c>
      <c r="BB716">
        <v>1</v>
      </c>
      <c r="BC716">
        <v>9.8800000000000008</v>
      </c>
      <c r="BD716" t="s">
        <v>3</v>
      </c>
      <c r="BE716" t="s">
        <v>3</v>
      </c>
      <c r="BF716" t="s">
        <v>3</v>
      </c>
      <c r="BG716" t="s">
        <v>3</v>
      </c>
      <c r="BH716">
        <v>3</v>
      </c>
      <c r="BI716">
        <v>1</v>
      </c>
      <c r="BJ716" t="s">
        <v>3</v>
      </c>
      <c r="BM716">
        <v>21</v>
      </c>
      <c r="BN716">
        <v>0</v>
      </c>
      <c r="BO716" t="s">
        <v>3</v>
      </c>
      <c r="BP716">
        <v>0</v>
      </c>
      <c r="BQ716">
        <v>30</v>
      </c>
      <c r="BR716">
        <v>0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 t="s">
        <v>3</v>
      </c>
      <c r="BZ716">
        <v>109</v>
      </c>
      <c r="CA716">
        <v>61</v>
      </c>
      <c r="CB716" t="s">
        <v>3</v>
      </c>
      <c r="CE716">
        <v>30</v>
      </c>
      <c r="CF716">
        <v>0</v>
      </c>
      <c r="CG716">
        <v>0</v>
      </c>
      <c r="CM716">
        <v>0</v>
      </c>
      <c r="CN716" t="s">
        <v>3</v>
      </c>
      <c r="CO716">
        <v>0</v>
      </c>
      <c r="CP716">
        <f t="shared" si="556"/>
        <v>21418.16</v>
      </c>
      <c r="CQ716">
        <f t="shared" si="579"/>
        <v>1019.91</v>
      </c>
      <c r="CR716">
        <f>(ROUND((ROUND(((ET716)*AV716*1),2)*BB716),2)+ROUND((ROUND(((AE716-(EU716))*AV716*1),2)*BS716),2))</f>
        <v>0</v>
      </c>
      <c r="CS716">
        <f t="shared" si="559"/>
        <v>0</v>
      </c>
      <c r="CT716">
        <f t="shared" si="560"/>
        <v>0</v>
      </c>
      <c r="CU716">
        <f t="shared" si="561"/>
        <v>0</v>
      </c>
      <c r="CV716">
        <f t="shared" si="562"/>
        <v>0</v>
      </c>
      <c r="CW716">
        <f t="shared" si="563"/>
        <v>0</v>
      </c>
      <c r="CX716">
        <f t="shared" si="564"/>
        <v>0</v>
      </c>
      <c r="CY716">
        <f t="shared" si="565"/>
        <v>0</v>
      </c>
      <c r="CZ716">
        <f t="shared" si="566"/>
        <v>0</v>
      </c>
      <c r="DC716" t="s">
        <v>3</v>
      </c>
      <c r="DD716" t="s">
        <v>3</v>
      </c>
      <c r="DE716" t="s">
        <v>3</v>
      </c>
      <c r="DF716" t="s">
        <v>3</v>
      </c>
      <c r="DG716" t="s">
        <v>3</v>
      </c>
      <c r="DH716" t="s">
        <v>3</v>
      </c>
      <c r="DI716" t="s">
        <v>3</v>
      </c>
      <c r="DJ716" t="s">
        <v>3</v>
      </c>
      <c r="DK716" t="s">
        <v>3</v>
      </c>
      <c r="DL716" t="s">
        <v>3</v>
      </c>
      <c r="DM716" t="s">
        <v>3</v>
      </c>
      <c r="DN716">
        <v>0</v>
      </c>
      <c r="DO716">
        <v>0</v>
      </c>
      <c r="DP716">
        <v>1</v>
      </c>
      <c r="DQ716">
        <v>1</v>
      </c>
      <c r="DU716">
        <v>1010</v>
      </c>
      <c r="DV716" t="s">
        <v>49</v>
      </c>
      <c r="DW716" t="s">
        <v>49</v>
      </c>
      <c r="DX716">
        <v>1</v>
      </c>
      <c r="DZ716" t="s">
        <v>3</v>
      </c>
      <c r="EA716" t="s">
        <v>3</v>
      </c>
      <c r="EB716" t="s">
        <v>3</v>
      </c>
      <c r="EC716" t="s">
        <v>3</v>
      </c>
      <c r="EE716">
        <v>58807897</v>
      </c>
      <c r="EF716">
        <v>30</v>
      </c>
      <c r="EG716" t="s">
        <v>29</v>
      </c>
      <c r="EH716">
        <v>0</v>
      </c>
      <c r="EI716" t="s">
        <v>3</v>
      </c>
      <c r="EJ716">
        <v>1</v>
      </c>
      <c r="EK716">
        <v>21</v>
      </c>
      <c r="EL716" t="s">
        <v>30</v>
      </c>
      <c r="EM716" t="s">
        <v>31</v>
      </c>
      <c r="EO716" t="s">
        <v>3</v>
      </c>
      <c r="EQ716">
        <v>0</v>
      </c>
      <c r="ER716">
        <v>103.22999999999999</v>
      </c>
      <c r="ES716">
        <v>103.22999999999999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5</v>
      </c>
      <c r="FC716">
        <v>1</v>
      </c>
      <c r="FD716">
        <v>18</v>
      </c>
      <c r="FF716">
        <v>1200</v>
      </c>
      <c r="FQ716">
        <v>0</v>
      </c>
      <c r="FR716">
        <v>0</v>
      </c>
      <c r="FS716">
        <v>0</v>
      </c>
      <c r="FX716">
        <v>109</v>
      </c>
      <c r="FY716">
        <v>61</v>
      </c>
      <c r="GA716" t="s">
        <v>462</v>
      </c>
      <c r="GD716">
        <v>1</v>
      </c>
      <c r="GF716">
        <v>-1410848194</v>
      </c>
      <c r="GG716">
        <v>2</v>
      </c>
      <c r="GH716">
        <v>3</v>
      </c>
      <c r="GI716">
        <v>5</v>
      </c>
      <c r="GJ716">
        <v>0</v>
      </c>
      <c r="GK716">
        <v>0</v>
      </c>
      <c r="GL716">
        <f t="shared" si="567"/>
        <v>0</v>
      </c>
      <c r="GM716">
        <f t="shared" si="568"/>
        <v>21418.16</v>
      </c>
      <c r="GN716">
        <f t="shared" si="569"/>
        <v>21418.16</v>
      </c>
      <c r="GO716">
        <f t="shared" si="570"/>
        <v>0</v>
      </c>
      <c r="GP716">
        <f t="shared" si="571"/>
        <v>0</v>
      </c>
      <c r="GR716">
        <v>1</v>
      </c>
      <c r="GS716">
        <v>1</v>
      </c>
      <c r="GT716">
        <v>0</v>
      </c>
      <c r="GU716" t="s">
        <v>3</v>
      </c>
      <c r="GV716">
        <f t="shared" si="572"/>
        <v>0</v>
      </c>
      <c r="GW716">
        <v>1</v>
      </c>
      <c r="GX716">
        <f t="shared" si="573"/>
        <v>0</v>
      </c>
      <c r="HA716">
        <v>0</v>
      </c>
      <c r="HB716">
        <v>0</v>
      </c>
      <c r="HC716">
        <f t="shared" si="574"/>
        <v>0</v>
      </c>
      <c r="HE716" t="s">
        <v>253</v>
      </c>
      <c r="HF716" t="s">
        <v>38</v>
      </c>
      <c r="HM716" t="s">
        <v>3</v>
      </c>
      <c r="HN716" t="s">
        <v>3</v>
      </c>
      <c r="HO716" t="s">
        <v>3</v>
      </c>
      <c r="HP716" t="s">
        <v>3</v>
      </c>
      <c r="HQ716" t="s">
        <v>3</v>
      </c>
      <c r="HS716">
        <v>0</v>
      </c>
      <c r="IK716">
        <v>0</v>
      </c>
    </row>
    <row r="717" spans="1:255" x14ac:dyDescent="0.2">
      <c r="A717" s="2">
        <v>17</v>
      </c>
      <c r="B717" s="2">
        <v>1</v>
      </c>
      <c r="C717" s="2">
        <f>ROW(SmtRes!A669)</f>
        <v>669</v>
      </c>
      <c r="D717" s="2">
        <f>ROW(EtalonRes!A709)</f>
        <v>709</v>
      </c>
      <c r="E717" s="2" t="s">
        <v>3</v>
      </c>
      <c r="F717" s="2" t="s">
        <v>463</v>
      </c>
      <c r="G717" s="2" t="s">
        <v>464</v>
      </c>
      <c r="H717" s="2" t="s">
        <v>244</v>
      </c>
      <c r="I717" s="2">
        <f>ROUND(ROUND(21,4)*0,9)</f>
        <v>0</v>
      </c>
      <c r="J717" s="2">
        <v>0</v>
      </c>
      <c r="K717" s="2">
        <f>ROUND(ROUND(21,4)*0,9)</f>
        <v>0</v>
      </c>
      <c r="L717" s="2"/>
      <c r="M717" s="2"/>
      <c r="N717" s="2"/>
      <c r="O717" s="2">
        <f t="shared" si="538"/>
        <v>0</v>
      </c>
      <c r="P717" s="2">
        <f t="shared" si="578"/>
        <v>0</v>
      </c>
      <c r="Q717" s="2">
        <f>(ROUND((ROUND(((((ET717*1.25)*1.1))*AV717*I717),2)*BB717),2)+ROUND((ROUND(((AE717-(((EU717*1.25)*1.1)))*AV717*I717),2)*BS717),2))</f>
        <v>0</v>
      </c>
      <c r="R717" s="2">
        <f t="shared" si="541"/>
        <v>0</v>
      </c>
      <c r="S717" s="2">
        <f t="shared" si="542"/>
        <v>0</v>
      </c>
      <c r="T717" s="2">
        <f t="shared" si="543"/>
        <v>0</v>
      </c>
      <c r="U717" s="2">
        <f t="shared" si="544"/>
        <v>0</v>
      </c>
      <c r="V717" s="2">
        <f t="shared" si="545"/>
        <v>0</v>
      </c>
      <c r="W717" s="2">
        <f t="shared" si="546"/>
        <v>0</v>
      </c>
      <c r="X717" s="2">
        <f t="shared" si="547"/>
        <v>0</v>
      </c>
      <c r="Y717" s="2">
        <f t="shared" si="548"/>
        <v>0</v>
      </c>
      <c r="Z717" s="2"/>
      <c r="AA717" s="2">
        <v>-1</v>
      </c>
      <c r="AB717" s="2">
        <f t="shared" si="549"/>
        <v>11.563700000000001</v>
      </c>
      <c r="AC717" s="2">
        <f t="shared" si="577"/>
        <v>1.92</v>
      </c>
      <c r="AD717" s="2">
        <f>ROUND((((((ET717*1.25)*1.1))-(((EU717*1.25)*1.1)))+AE717),6)</f>
        <v>0.6875</v>
      </c>
      <c r="AE717" s="2">
        <f>ROUND((((EU717*1.25)*1.1)),6)</f>
        <v>0.11</v>
      </c>
      <c r="AF717" s="2">
        <f>ROUND((((EV717*1.15)*1.1)),6)</f>
        <v>8.9562000000000008</v>
      </c>
      <c r="AG717" s="2">
        <f t="shared" si="553"/>
        <v>0</v>
      </c>
      <c r="AH717" s="2">
        <f>(((EW717*1.15)*1.1))</f>
        <v>0.77164999999999995</v>
      </c>
      <c r="AI717" s="2">
        <f>(((EX717*1.25)*1.1))</f>
        <v>0</v>
      </c>
      <c r="AJ717" s="2">
        <f t="shared" si="555"/>
        <v>0</v>
      </c>
      <c r="AK717" s="2">
        <v>9.5</v>
      </c>
      <c r="AL717" s="2">
        <v>1.92</v>
      </c>
      <c r="AM717" s="2">
        <v>0.5</v>
      </c>
      <c r="AN717" s="2">
        <v>0.08</v>
      </c>
      <c r="AO717" s="2">
        <v>7.08</v>
      </c>
      <c r="AP717" s="2">
        <v>0</v>
      </c>
      <c r="AQ717" s="2">
        <v>0.61</v>
      </c>
      <c r="AR717" s="2">
        <v>0</v>
      </c>
      <c r="AS717" s="2">
        <v>0</v>
      </c>
      <c r="AT717" s="2">
        <v>109</v>
      </c>
      <c r="AU717" s="2">
        <v>61</v>
      </c>
      <c r="AV717" s="2">
        <v>1.0669999999999999</v>
      </c>
      <c r="AW717" s="2">
        <v>1</v>
      </c>
      <c r="AX717" s="2"/>
      <c r="AY717" s="2"/>
      <c r="AZ717" s="2">
        <v>1</v>
      </c>
      <c r="BA717" s="2">
        <v>1</v>
      </c>
      <c r="BB717" s="2">
        <v>1</v>
      </c>
      <c r="BC717" s="2">
        <v>1</v>
      </c>
      <c r="BD717" s="2" t="s">
        <v>3</v>
      </c>
      <c r="BE717" s="2" t="s">
        <v>3</v>
      </c>
      <c r="BF717" s="2" t="s">
        <v>3</v>
      </c>
      <c r="BG717" s="2" t="s">
        <v>3</v>
      </c>
      <c r="BH717" s="2">
        <v>0</v>
      </c>
      <c r="BI717" s="2">
        <v>1</v>
      </c>
      <c r="BJ717" s="2" t="s">
        <v>465</v>
      </c>
      <c r="BK717" s="2"/>
      <c r="BL717" s="2"/>
      <c r="BM717" s="2">
        <v>21</v>
      </c>
      <c r="BN717" s="2">
        <v>58807811</v>
      </c>
      <c r="BO717" s="2" t="s">
        <v>463</v>
      </c>
      <c r="BP717" s="2">
        <v>1</v>
      </c>
      <c r="BQ717" s="2">
        <v>30</v>
      </c>
      <c r="BR717" s="2">
        <v>0</v>
      </c>
      <c r="BS717" s="2">
        <v>1</v>
      </c>
      <c r="BT717" s="2">
        <v>1</v>
      </c>
      <c r="BU717" s="2">
        <v>1</v>
      </c>
      <c r="BV717" s="2">
        <v>1</v>
      </c>
      <c r="BW717" s="2">
        <v>1</v>
      </c>
      <c r="BX717" s="2">
        <v>1</v>
      </c>
      <c r="BY717" s="2" t="s">
        <v>3</v>
      </c>
      <c r="BZ717" s="2">
        <v>109</v>
      </c>
      <c r="CA717" s="2">
        <v>61</v>
      </c>
      <c r="CB717" s="2" t="s">
        <v>3</v>
      </c>
      <c r="CC717" s="2"/>
      <c r="CD717" s="2"/>
      <c r="CE717" s="2">
        <v>30</v>
      </c>
      <c r="CF717" s="2">
        <v>0</v>
      </c>
      <c r="CG717" s="2">
        <v>0</v>
      </c>
      <c r="CH717" s="2"/>
      <c r="CI717" s="2"/>
      <c r="CJ717" s="2"/>
      <c r="CK717" s="2"/>
      <c r="CL717" s="2"/>
      <c r="CM717" s="2">
        <v>0</v>
      </c>
      <c r="CN717" s="2" t="s">
        <v>865</v>
      </c>
      <c r="CO717" s="2">
        <v>0</v>
      </c>
      <c r="CP717" s="2">
        <f t="shared" si="556"/>
        <v>0</v>
      </c>
      <c r="CQ717" s="2">
        <f t="shared" si="579"/>
        <v>1.92</v>
      </c>
      <c r="CR717" s="2">
        <f>(ROUND((ROUND(((((ET717*1.25)*1.1))*AV717*1),2)*BB717),2)+ROUND((ROUND(((AE717-(((EU717*1.25)*1.1)))*AV717*1),2)*BS717),2))</f>
        <v>0.73</v>
      </c>
      <c r="CS717" s="2">
        <f t="shared" si="559"/>
        <v>0.12</v>
      </c>
      <c r="CT717" s="2">
        <f t="shared" si="560"/>
        <v>9.56</v>
      </c>
      <c r="CU717" s="2">
        <f t="shared" si="561"/>
        <v>0</v>
      </c>
      <c r="CV717" s="2">
        <f t="shared" si="562"/>
        <v>0.8233505499999999</v>
      </c>
      <c r="CW717" s="2">
        <f t="shared" si="563"/>
        <v>0</v>
      </c>
      <c r="CX717" s="2">
        <f t="shared" si="564"/>
        <v>0</v>
      </c>
      <c r="CY717" s="2">
        <f t="shared" si="565"/>
        <v>0</v>
      </c>
      <c r="CZ717" s="2">
        <f t="shared" si="566"/>
        <v>0</v>
      </c>
      <c r="DA717" s="2"/>
      <c r="DB717" s="2">
        <v>169</v>
      </c>
      <c r="DC717" s="2" t="s">
        <v>3</v>
      </c>
      <c r="DD717" s="2" t="s">
        <v>3</v>
      </c>
      <c r="DE717" s="2" t="s">
        <v>27</v>
      </c>
      <c r="DF717" s="2" t="s">
        <v>27</v>
      </c>
      <c r="DG717" s="2" t="s">
        <v>28</v>
      </c>
      <c r="DH717" s="2" t="s">
        <v>3</v>
      </c>
      <c r="DI717" s="2" t="s">
        <v>28</v>
      </c>
      <c r="DJ717" s="2" t="s">
        <v>27</v>
      </c>
      <c r="DK717" s="2" t="s">
        <v>3</v>
      </c>
      <c r="DL717" s="2" t="s">
        <v>3</v>
      </c>
      <c r="DM717" s="2" t="s">
        <v>3</v>
      </c>
      <c r="DN717" s="2">
        <v>0</v>
      </c>
      <c r="DO717" s="2">
        <v>0</v>
      </c>
      <c r="DP717" s="2">
        <v>1</v>
      </c>
      <c r="DQ717" s="2">
        <v>1</v>
      </c>
      <c r="DR717" s="2"/>
      <c r="DS717" s="2"/>
      <c r="DT717" s="2"/>
      <c r="DU717" s="2">
        <v>1013</v>
      </c>
      <c r="DV717" s="2" t="s">
        <v>244</v>
      </c>
      <c r="DW717" s="2" t="s">
        <v>244</v>
      </c>
      <c r="DX717" s="2">
        <v>1</v>
      </c>
      <c r="DY717" s="2"/>
      <c r="DZ717" s="2" t="s">
        <v>3</v>
      </c>
      <c r="EA717" s="2" t="s">
        <v>3</v>
      </c>
      <c r="EB717" s="2" t="s">
        <v>3</v>
      </c>
      <c r="EC717" s="2" t="s">
        <v>3</v>
      </c>
      <c r="ED717" s="2"/>
      <c r="EE717" s="2">
        <v>58807897</v>
      </c>
      <c r="EF717" s="2">
        <v>30</v>
      </c>
      <c r="EG717" s="2" t="s">
        <v>29</v>
      </c>
      <c r="EH717" s="2">
        <v>0</v>
      </c>
      <c r="EI717" s="2" t="s">
        <v>3</v>
      </c>
      <c r="EJ717" s="2">
        <v>1</v>
      </c>
      <c r="EK717" s="2">
        <v>21</v>
      </c>
      <c r="EL717" s="2" t="s">
        <v>30</v>
      </c>
      <c r="EM717" s="2" t="s">
        <v>31</v>
      </c>
      <c r="EN717" s="2"/>
      <c r="EO717" s="2" t="s">
        <v>32</v>
      </c>
      <c r="EP717" s="2"/>
      <c r="EQ717" s="2">
        <v>1024</v>
      </c>
      <c r="ER717" s="2">
        <v>9.5</v>
      </c>
      <c r="ES717" s="2">
        <v>1.92</v>
      </c>
      <c r="ET717" s="2">
        <v>0.5</v>
      </c>
      <c r="EU717" s="2">
        <v>0.08</v>
      </c>
      <c r="EV717" s="2">
        <v>7.08</v>
      </c>
      <c r="EW717" s="2">
        <v>0.61</v>
      </c>
      <c r="EX717" s="2">
        <v>0</v>
      </c>
      <c r="EY717" s="2">
        <v>0</v>
      </c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>
        <v>0</v>
      </c>
      <c r="FR717" s="2">
        <v>0</v>
      </c>
      <c r="FS717" s="2">
        <v>0</v>
      </c>
      <c r="FT717" s="2"/>
      <c r="FU717" s="2"/>
      <c r="FV717" s="2"/>
      <c r="FW717" s="2"/>
      <c r="FX717" s="2">
        <v>109</v>
      </c>
      <c r="FY717" s="2">
        <v>61</v>
      </c>
      <c r="FZ717" s="2"/>
      <c r="GA717" s="2" t="s">
        <v>3</v>
      </c>
      <c r="GB717" s="2"/>
      <c r="GC717" s="2"/>
      <c r="GD717" s="2">
        <v>1</v>
      </c>
      <c r="GE717" s="2"/>
      <c r="GF717" s="2">
        <v>-1500599768</v>
      </c>
      <c r="GG717" s="2">
        <v>2</v>
      </c>
      <c r="GH717" s="2">
        <v>1</v>
      </c>
      <c r="GI717" s="2">
        <v>2</v>
      </c>
      <c r="GJ717" s="2">
        <v>0</v>
      </c>
      <c r="GK717" s="2">
        <v>0</v>
      </c>
      <c r="GL717" s="2">
        <f t="shared" si="567"/>
        <v>0</v>
      </c>
      <c r="GM717" s="2">
        <f t="shared" si="568"/>
        <v>0</v>
      </c>
      <c r="GN717" s="2">
        <f t="shared" si="569"/>
        <v>0</v>
      </c>
      <c r="GO717" s="2">
        <f t="shared" si="570"/>
        <v>0</v>
      </c>
      <c r="GP717" s="2">
        <f t="shared" si="571"/>
        <v>0</v>
      </c>
      <c r="GQ717" s="2"/>
      <c r="GR717" s="2">
        <v>0</v>
      </c>
      <c r="GS717" s="2">
        <v>3</v>
      </c>
      <c r="GT717" s="2">
        <v>0</v>
      </c>
      <c r="GU717" s="2" t="s">
        <v>3</v>
      </c>
      <c r="GV717" s="2">
        <f t="shared" si="572"/>
        <v>0</v>
      </c>
      <c r="GW717" s="2">
        <v>1</v>
      </c>
      <c r="GX717" s="2">
        <f t="shared" si="573"/>
        <v>0</v>
      </c>
      <c r="GY717" s="2"/>
      <c r="GZ717" s="2"/>
      <c r="HA717" s="2">
        <v>0</v>
      </c>
      <c r="HB717" s="2">
        <v>0</v>
      </c>
      <c r="HC717" s="2">
        <f t="shared" si="574"/>
        <v>0</v>
      </c>
      <c r="HD717" s="2"/>
      <c r="HE717" s="2" t="s">
        <v>3</v>
      </c>
      <c r="HF717" s="2" t="s">
        <v>3</v>
      </c>
      <c r="HG717" s="2"/>
      <c r="HH717" s="2"/>
      <c r="HI717" s="2"/>
      <c r="HJ717" s="2"/>
      <c r="HK717" s="2"/>
      <c r="HL717" s="2"/>
      <c r="HM717" s="2" t="s">
        <v>3</v>
      </c>
      <c r="HN717" s="2" t="s">
        <v>3</v>
      </c>
      <c r="HO717" s="2" t="s">
        <v>3</v>
      </c>
      <c r="HP717" s="2" t="s">
        <v>3</v>
      </c>
      <c r="HQ717" s="2" t="s">
        <v>3</v>
      </c>
      <c r="HR717" s="2"/>
      <c r="HS717" s="2">
        <v>0</v>
      </c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>
        <v>0</v>
      </c>
      <c r="IL717" s="2"/>
      <c r="IM717" s="2"/>
      <c r="IN717" s="2"/>
      <c r="IO717" s="2"/>
      <c r="IP717" s="2"/>
      <c r="IQ717" s="2"/>
      <c r="IR717" s="2"/>
      <c r="IS717" s="2"/>
      <c r="IT717" s="2"/>
      <c r="IU717" s="2"/>
    </row>
    <row r="718" spans="1:255" x14ac:dyDescent="0.2">
      <c r="A718">
        <v>17</v>
      </c>
      <c r="B718">
        <v>1</v>
      </c>
      <c r="C718">
        <f>ROW(SmtRes!A674)</f>
        <v>674</v>
      </c>
      <c r="D718">
        <f>ROW(EtalonRes!A714)</f>
        <v>714</v>
      </c>
      <c r="E718" t="s">
        <v>3</v>
      </c>
      <c r="F718" t="s">
        <v>463</v>
      </c>
      <c r="G718" t="s">
        <v>464</v>
      </c>
      <c r="H718" t="s">
        <v>244</v>
      </c>
      <c r="I718">
        <f>ROUND(ROUND(21,4)*0,9)</f>
        <v>0</v>
      </c>
      <c r="J718">
        <v>0</v>
      </c>
      <c r="K718">
        <f>ROUND(ROUND(21,4)*0,9)</f>
        <v>0</v>
      </c>
      <c r="O718">
        <f t="shared" si="538"/>
        <v>0</v>
      </c>
      <c r="P718">
        <f t="shared" si="578"/>
        <v>0</v>
      </c>
      <c r="Q718">
        <f>(ROUND((ROUND(((((ET718*1.25)*1.1))*AV718*I718),2)*BB718),2)+ROUND((ROUND(((AE718-(((EU718*1.25)*1.1)))*AV718*I718),2)*BS718),2))</f>
        <v>0</v>
      </c>
      <c r="R718">
        <f t="shared" si="541"/>
        <v>0</v>
      </c>
      <c r="S718">
        <f t="shared" si="542"/>
        <v>0</v>
      </c>
      <c r="T718">
        <f t="shared" si="543"/>
        <v>0</v>
      </c>
      <c r="U718">
        <f t="shared" si="544"/>
        <v>0</v>
      </c>
      <c r="V718">
        <f t="shared" si="545"/>
        <v>0</v>
      </c>
      <c r="W718">
        <f t="shared" si="546"/>
        <v>0</v>
      </c>
      <c r="X718">
        <f t="shared" si="547"/>
        <v>0</v>
      </c>
      <c r="Y718">
        <f t="shared" si="548"/>
        <v>0</v>
      </c>
      <c r="AA718">
        <v>-1</v>
      </c>
      <c r="AB718">
        <f t="shared" si="549"/>
        <v>11.563700000000001</v>
      </c>
      <c r="AC718">
        <f t="shared" si="577"/>
        <v>1.92</v>
      </c>
      <c r="AD718">
        <f>ROUND((((((ET718*1.25)*1.1))-(((EU718*1.25)*1.1)))+AE718),6)</f>
        <v>0.6875</v>
      </c>
      <c r="AE718">
        <f>ROUND((((EU718*1.25)*1.1)),6)</f>
        <v>0.11</v>
      </c>
      <c r="AF718">
        <f>ROUND((((EV718*1.15)*1.1)),6)</f>
        <v>8.9562000000000008</v>
      </c>
      <c r="AG718">
        <f t="shared" si="553"/>
        <v>0</v>
      </c>
      <c r="AH718">
        <f>(((EW718*1.15)*1.1))</f>
        <v>0.77164999999999995</v>
      </c>
      <c r="AI718">
        <f>(((EX718*1.25)*1.1))</f>
        <v>0</v>
      </c>
      <c r="AJ718">
        <f t="shared" si="555"/>
        <v>0</v>
      </c>
      <c r="AK718">
        <v>9.5</v>
      </c>
      <c r="AL718">
        <v>1.92</v>
      </c>
      <c r="AM718">
        <v>0.5</v>
      </c>
      <c r="AN718">
        <v>0.08</v>
      </c>
      <c r="AO718">
        <v>7.08</v>
      </c>
      <c r="AP718">
        <v>0</v>
      </c>
      <c r="AQ718">
        <v>0.61</v>
      </c>
      <c r="AR718">
        <v>0</v>
      </c>
      <c r="AS718">
        <v>0</v>
      </c>
      <c r="AT718">
        <v>109</v>
      </c>
      <c r="AU718">
        <v>61</v>
      </c>
      <c r="AV718">
        <v>1.0669999999999999</v>
      </c>
      <c r="AW718">
        <v>1</v>
      </c>
      <c r="AZ718">
        <v>1</v>
      </c>
      <c r="BA718">
        <v>54.99</v>
      </c>
      <c r="BB718">
        <v>16.260000000000002</v>
      </c>
      <c r="BC718">
        <v>12.38</v>
      </c>
      <c r="BD718" t="s">
        <v>3</v>
      </c>
      <c r="BE718" t="s">
        <v>3</v>
      </c>
      <c r="BF718" t="s">
        <v>3</v>
      </c>
      <c r="BG718" t="s">
        <v>3</v>
      </c>
      <c r="BH718">
        <v>0</v>
      </c>
      <c r="BI718">
        <v>1</v>
      </c>
      <c r="BJ718" t="s">
        <v>465</v>
      </c>
      <c r="BM718">
        <v>21</v>
      </c>
      <c r="BN718">
        <v>58807811</v>
      </c>
      <c r="BO718" t="s">
        <v>463</v>
      </c>
      <c r="BP718">
        <v>1</v>
      </c>
      <c r="BQ718">
        <v>30</v>
      </c>
      <c r="BR718">
        <v>0</v>
      </c>
      <c r="BS718">
        <v>54.99</v>
      </c>
      <c r="BT718">
        <v>1</v>
      </c>
      <c r="BU718">
        <v>1</v>
      </c>
      <c r="BV718">
        <v>1</v>
      </c>
      <c r="BW718">
        <v>1</v>
      </c>
      <c r="BX718">
        <v>1</v>
      </c>
      <c r="BY718" t="s">
        <v>3</v>
      </c>
      <c r="BZ718">
        <v>109</v>
      </c>
      <c r="CA718">
        <v>61</v>
      </c>
      <c r="CB718" t="s">
        <v>3</v>
      </c>
      <c r="CE718">
        <v>30</v>
      </c>
      <c r="CF718">
        <v>0</v>
      </c>
      <c r="CG718">
        <v>0</v>
      </c>
      <c r="CM718">
        <v>0</v>
      </c>
      <c r="CN718" t="s">
        <v>865</v>
      </c>
      <c r="CO718">
        <v>0</v>
      </c>
      <c r="CP718">
        <f t="shared" si="556"/>
        <v>0</v>
      </c>
      <c r="CQ718">
        <f t="shared" si="579"/>
        <v>23.77</v>
      </c>
      <c r="CR718">
        <f>(ROUND((ROUND(((((ET718*1.25)*1.1))*AV718*1),2)*BB718),2)+ROUND((ROUND(((AE718-(((EU718*1.25)*1.1)))*AV718*1),2)*BS718),2))</f>
        <v>11.87</v>
      </c>
      <c r="CS718">
        <f t="shared" si="559"/>
        <v>6.6</v>
      </c>
      <c r="CT718">
        <f t="shared" si="560"/>
        <v>525.70000000000005</v>
      </c>
      <c r="CU718">
        <f t="shared" si="561"/>
        <v>0</v>
      </c>
      <c r="CV718">
        <f t="shared" si="562"/>
        <v>0.8233505499999999</v>
      </c>
      <c r="CW718">
        <f t="shared" si="563"/>
        <v>0</v>
      </c>
      <c r="CX718">
        <f t="shared" si="564"/>
        <v>0</v>
      </c>
      <c r="CY718">
        <f t="shared" si="565"/>
        <v>0</v>
      </c>
      <c r="CZ718">
        <f t="shared" si="566"/>
        <v>0</v>
      </c>
      <c r="DB718">
        <v>171</v>
      </c>
      <c r="DC718" t="s">
        <v>3</v>
      </c>
      <c r="DD718" t="s">
        <v>3</v>
      </c>
      <c r="DE718" t="s">
        <v>27</v>
      </c>
      <c r="DF718" t="s">
        <v>27</v>
      </c>
      <c r="DG718" t="s">
        <v>28</v>
      </c>
      <c r="DH718" t="s">
        <v>3</v>
      </c>
      <c r="DI718" t="s">
        <v>28</v>
      </c>
      <c r="DJ718" t="s">
        <v>27</v>
      </c>
      <c r="DK718" t="s">
        <v>3</v>
      </c>
      <c r="DL718" t="s">
        <v>3</v>
      </c>
      <c r="DM718" t="s">
        <v>3</v>
      </c>
      <c r="DN718">
        <v>0</v>
      </c>
      <c r="DO718">
        <v>0</v>
      </c>
      <c r="DP718">
        <v>1</v>
      </c>
      <c r="DQ718">
        <v>1</v>
      </c>
      <c r="DU718">
        <v>1013</v>
      </c>
      <c r="DV718" t="s">
        <v>244</v>
      </c>
      <c r="DW718" t="s">
        <v>244</v>
      </c>
      <c r="DX718">
        <v>1</v>
      </c>
      <c r="DZ718" t="s">
        <v>3</v>
      </c>
      <c r="EA718" t="s">
        <v>3</v>
      </c>
      <c r="EB718" t="s">
        <v>3</v>
      </c>
      <c r="EC718" t="s">
        <v>3</v>
      </c>
      <c r="EE718">
        <v>58807897</v>
      </c>
      <c r="EF718">
        <v>30</v>
      </c>
      <c r="EG718" t="s">
        <v>29</v>
      </c>
      <c r="EH718">
        <v>0</v>
      </c>
      <c r="EI718" t="s">
        <v>3</v>
      </c>
      <c r="EJ718">
        <v>1</v>
      </c>
      <c r="EK718">
        <v>21</v>
      </c>
      <c r="EL718" t="s">
        <v>30</v>
      </c>
      <c r="EM718" t="s">
        <v>31</v>
      </c>
      <c r="EO718" t="s">
        <v>32</v>
      </c>
      <c r="EQ718">
        <v>1024</v>
      </c>
      <c r="ER718">
        <v>9.5</v>
      </c>
      <c r="ES718">
        <v>1.92</v>
      </c>
      <c r="ET718">
        <v>0.5</v>
      </c>
      <c r="EU718">
        <v>0.08</v>
      </c>
      <c r="EV718">
        <v>7.08</v>
      </c>
      <c r="EW718">
        <v>0.61</v>
      </c>
      <c r="EX718">
        <v>0</v>
      </c>
      <c r="EY718">
        <v>0</v>
      </c>
      <c r="FQ718">
        <v>0</v>
      </c>
      <c r="FR718">
        <v>0</v>
      </c>
      <c r="FS718">
        <v>0</v>
      </c>
      <c r="FX718">
        <v>109</v>
      </c>
      <c r="FY718">
        <v>61</v>
      </c>
      <c r="GA718" t="s">
        <v>3</v>
      </c>
      <c r="GD718">
        <v>1</v>
      </c>
      <c r="GF718">
        <v>-1500599768</v>
      </c>
      <c r="GG718">
        <v>2</v>
      </c>
      <c r="GH718">
        <v>1</v>
      </c>
      <c r="GI718">
        <v>2</v>
      </c>
      <c r="GJ718">
        <v>0</v>
      </c>
      <c r="GK718">
        <v>0</v>
      </c>
      <c r="GL718">
        <f t="shared" si="567"/>
        <v>0</v>
      </c>
      <c r="GM718">
        <f t="shared" si="568"/>
        <v>0</v>
      </c>
      <c r="GN718">
        <f t="shared" si="569"/>
        <v>0</v>
      </c>
      <c r="GO718">
        <f t="shared" si="570"/>
        <v>0</v>
      </c>
      <c r="GP718">
        <f t="shared" si="571"/>
        <v>0</v>
      </c>
      <c r="GR718">
        <v>0</v>
      </c>
      <c r="GS718">
        <v>3</v>
      </c>
      <c r="GT718">
        <v>0</v>
      </c>
      <c r="GU718" t="s">
        <v>3</v>
      </c>
      <c r="GV718">
        <f t="shared" si="572"/>
        <v>0</v>
      </c>
      <c r="GW718">
        <v>1</v>
      </c>
      <c r="GX718">
        <f t="shared" si="573"/>
        <v>0</v>
      </c>
      <c r="HA718">
        <v>0</v>
      </c>
      <c r="HB718">
        <v>0</v>
      </c>
      <c r="HC718">
        <f t="shared" si="574"/>
        <v>0</v>
      </c>
      <c r="HE718" t="s">
        <v>3</v>
      </c>
      <c r="HF718" t="s">
        <v>3</v>
      </c>
      <c r="HM718" t="s">
        <v>3</v>
      </c>
      <c r="HN718" t="s">
        <v>3</v>
      </c>
      <c r="HO718" t="s">
        <v>3</v>
      </c>
      <c r="HP718" t="s">
        <v>3</v>
      </c>
      <c r="HQ718" t="s">
        <v>3</v>
      </c>
      <c r="HS718">
        <v>0</v>
      </c>
      <c r="IK718">
        <v>0</v>
      </c>
    </row>
    <row r="719" spans="1:255" x14ac:dyDescent="0.2">
      <c r="A719" s="2">
        <v>18</v>
      </c>
      <c r="B719" s="2">
        <v>1</v>
      </c>
      <c r="C719" s="2">
        <v>669</v>
      </c>
      <c r="D719" s="2"/>
      <c r="E719" s="2" t="s">
        <v>3</v>
      </c>
      <c r="F719" s="2" t="s">
        <v>460</v>
      </c>
      <c r="G719" s="2" t="s">
        <v>461</v>
      </c>
      <c r="H719" s="2" t="s">
        <v>49</v>
      </c>
      <c r="I719" s="2">
        <f>I717*J719</f>
        <v>0</v>
      </c>
      <c r="J719" s="2">
        <v>1</v>
      </c>
      <c r="K719" s="2">
        <v>1</v>
      </c>
      <c r="L719" s="2"/>
      <c r="M719" s="2"/>
      <c r="N719" s="2"/>
      <c r="O719" s="2">
        <f t="shared" si="538"/>
        <v>0</v>
      </c>
      <c r="P719" s="2">
        <f t="shared" si="578"/>
        <v>0</v>
      </c>
      <c r="Q719" s="2">
        <f>(ROUND((ROUND(((ET719)*AV719*I719),2)*BB719),2)+ROUND((ROUND(((AE719-(EU719))*AV719*I719),2)*BS719),2))</f>
        <v>0</v>
      </c>
      <c r="R719" s="2">
        <f t="shared" si="541"/>
        <v>0</v>
      </c>
      <c r="S719" s="2">
        <f t="shared" si="542"/>
        <v>0</v>
      </c>
      <c r="T719" s="2">
        <f t="shared" si="543"/>
        <v>0</v>
      </c>
      <c r="U719" s="2">
        <f t="shared" si="544"/>
        <v>0</v>
      </c>
      <c r="V719" s="2">
        <f t="shared" si="545"/>
        <v>0</v>
      </c>
      <c r="W719" s="2">
        <f t="shared" si="546"/>
        <v>0</v>
      </c>
      <c r="X719" s="2">
        <f t="shared" si="547"/>
        <v>0</v>
      </c>
      <c r="Y719" s="2">
        <f t="shared" si="548"/>
        <v>0</v>
      </c>
      <c r="Z719" s="2"/>
      <c r="AA719" s="2">
        <v>-1</v>
      </c>
      <c r="AB719" s="2">
        <f t="shared" si="549"/>
        <v>103.23</v>
      </c>
      <c r="AC719" s="2">
        <f t="shared" si="577"/>
        <v>103.23</v>
      </c>
      <c r="AD719" s="2">
        <f>ROUND((((ET719)-(EU719))+AE719),6)</f>
        <v>0</v>
      </c>
      <c r="AE719" s="2">
        <f t="shared" ref="AE719:AF722" si="580">ROUND((EU719),6)</f>
        <v>0</v>
      </c>
      <c r="AF719" s="2">
        <f t="shared" si="580"/>
        <v>0</v>
      </c>
      <c r="AG719" s="2">
        <f t="shared" si="553"/>
        <v>0</v>
      </c>
      <c r="AH719" s="2">
        <f t="shared" ref="AH719:AI722" si="581">(EW719)</f>
        <v>0</v>
      </c>
      <c r="AI719" s="2">
        <f t="shared" si="581"/>
        <v>0</v>
      </c>
      <c r="AJ719" s="2">
        <f t="shared" si="555"/>
        <v>0</v>
      </c>
      <c r="AK719" s="2">
        <v>103.22999999999999</v>
      </c>
      <c r="AL719" s="2">
        <v>103.22999999999999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109</v>
      </c>
      <c r="AU719" s="2">
        <v>61</v>
      </c>
      <c r="AV719" s="2">
        <v>1</v>
      </c>
      <c r="AW719" s="2">
        <v>1</v>
      </c>
      <c r="AX719" s="2"/>
      <c r="AY719" s="2"/>
      <c r="AZ719" s="2">
        <v>1</v>
      </c>
      <c r="BA719" s="2">
        <v>1</v>
      </c>
      <c r="BB719" s="2">
        <v>1</v>
      </c>
      <c r="BC719" s="2">
        <v>1</v>
      </c>
      <c r="BD719" s="2" t="s">
        <v>3</v>
      </c>
      <c r="BE719" s="2" t="s">
        <v>3</v>
      </c>
      <c r="BF719" s="2" t="s">
        <v>3</v>
      </c>
      <c r="BG719" s="2" t="s">
        <v>3</v>
      </c>
      <c r="BH719" s="2">
        <v>3</v>
      </c>
      <c r="BI719" s="2">
        <v>1</v>
      </c>
      <c r="BJ719" s="2" t="s">
        <v>3</v>
      </c>
      <c r="BK719" s="2"/>
      <c r="BL719" s="2"/>
      <c r="BM719" s="2">
        <v>21</v>
      </c>
      <c r="BN719" s="2">
        <v>0</v>
      </c>
      <c r="BO719" s="2" t="s">
        <v>3</v>
      </c>
      <c r="BP719" s="2">
        <v>0</v>
      </c>
      <c r="BQ719" s="2">
        <v>30</v>
      </c>
      <c r="BR719" s="2">
        <v>0</v>
      </c>
      <c r="BS719" s="2">
        <v>1</v>
      </c>
      <c r="BT719" s="2">
        <v>1</v>
      </c>
      <c r="BU719" s="2">
        <v>1</v>
      </c>
      <c r="BV719" s="2">
        <v>1</v>
      </c>
      <c r="BW719" s="2">
        <v>1</v>
      </c>
      <c r="BX719" s="2">
        <v>1</v>
      </c>
      <c r="BY719" s="2" t="s">
        <v>3</v>
      </c>
      <c r="BZ719" s="2">
        <v>109</v>
      </c>
      <c r="CA719" s="2">
        <v>61</v>
      </c>
      <c r="CB719" s="2" t="s">
        <v>3</v>
      </c>
      <c r="CC719" s="2"/>
      <c r="CD719" s="2"/>
      <c r="CE719" s="2">
        <v>30</v>
      </c>
      <c r="CF719" s="2">
        <v>0</v>
      </c>
      <c r="CG719" s="2">
        <v>0</v>
      </c>
      <c r="CH719" s="2"/>
      <c r="CI719" s="2"/>
      <c r="CJ719" s="2"/>
      <c r="CK719" s="2"/>
      <c r="CL719" s="2"/>
      <c r="CM719" s="2">
        <v>0</v>
      </c>
      <c r="CN719" s="2" t="s">
        <v>3</v>
      </c>
      <c r="CO719" s="2">
        <v>0</v>
      </c>
      <c r="CP719" s="2">
        <f t="shared" si="556"/>
        <v>0</v>
      </c>
      <c r="CQ719" s="2">
        <f t="shared" si="579"/>
        <v>103.23</v>
      </c>
      <c r="CR719" s="2">
        <f>(ROUND((ROUND(((ET719)*AV719*1),2)*BB719),2)+ROUND((ROUND(((AE719-(EU719))*AV719*1),2)*BS719),2))</f>
        <v>0</v>
      </c>
      <c r="CS719" s="2">
        <f t="shared" si="559"/>
        <v>0</v>
      </c>
      <c r="CT719" s="2">
        <f t="shared" si="560"/>
        <v>0</v>
      </c>
      <c r="CU719" s="2">
        <f t="shared" si="561"/>
        <v>0</v>
      </c>
      <c r="CV719" s="2">
        <f t="shared" si="562"/>
        <v>0</v>
      </c>
      <c r="CW719" s="2">
        <f t="shared" si="563"/>
        <v>0</v>
      </c>
      <c r="CX719" s="2">
        <f t="shared" si="564"/>
        <v>0</v>
      </c>
      <c r="CY719" s="2">
        <f t="shared" si="565"/>
        <v>0</v>
      </c>
      <c r="CZ719" s="2">
        <f t="shared" si="566"/>
        <v>0</v>
      </c>
      <c r="DA719" s="2"/>
      <c r="DB719" s="2"/>
      <c r="DC719" s="2" t="s">
        <v>3</v>
      </c>
      <c r="DD719" s="2" t="s">
        <v>3</v>
      </c>
      <c r="DE719" s="2" t="s">
        <v>3</v>
      </c>
      <c r="DF719" s="2" t="s">
        <v>3</v>
      </c>
      <c r="DG719" s="2" t="s">
        <v>3</v>
      </c>
      <c r="DH719" s="2" t="s">
        <v>3</v>
      </c>
      <c r="DI719" s="2" t="s">
        <v>3</v>
      </c>
      <c r="DJ719" s="2" t="s">
        <v>3</v>
      </c>
      <c r="DK719" s="2" t="s">
        <v>3</v>
      </c>
      <c r="DL719" s="2" t="s">
        <v>3</v>
      </c>
      <c r="DM719" s="2" t="s">
        <v>3</v>
      </c>
      <c r="DN719" s="2">
        <v>0</v>
      </c>
      <c r="DO719" s="2">
        <v>0</v>
      </c>
      <c r="DP719" s="2">
        <v>1</v>
      </c>
      <c r="DQ719" s="2">
        <v>1</v>
      </c>
      <c r="DR719" s="2"/>
      <c r="DS719" s="2"/>
      <c r="DT719" s="2"/>
      <c r="DU719" s="2">
        <v>1010</v>
      </c>
      <c r="DV719" s="2" t="s">
        <v>49</v>
      </c>
      <c r="DW719" s="2" t="s">
        <v>49</v>
      </c>
      <c r="DX719" s="2">
        <v>1</v>
      </c>
      <c r="DY719" s="2"/>
      <c r="DZ719" s="2" t="s">
        <v>3</v>
      </c>
      <c r="EA719" s="2" t="s">
        <v>3</v>
      </c>
      <c r="EB719" s="2" t="s">
        <v>3</v>
      </c>
      <c r="EC719" s="2" t="s">
        <v>3</v>
      </c>
      <c r="ED719" s="2"/>
      <c r="EE719" s="2">
        <v>58807897</v>
      </c>
      <c r="EF719" s="2">
        <v>30</v>
      </c>
      <c r="EG719" s="2" t="s">
        <v>29</v>
      </c>
      <c r="EH719" s="2">
        <v>0</v>
      </c>
      <c r="EI719" s="2" t="s">
        <v>3</v>
      </c>
      <c r="EJ719" s="2">
        <v>1</v>
      </c>
      <c r="EK719" s="2">
        <v>21</v>
      </c>
      <c r="EL719" s="2" t="s">
        <v>30</v>
      </c>
      <c r="EM719" s="2" t="s">
        <v>31</v>
      </c>
      <c r="EN719" s="2"/>
      <c r="EO719" s="2" t="s">
        <v>3</v>
      </c>
      <c r="EP719" s="2"/>
      <c r="EQ719" s="2">
        <v>1024</v>
      </c>
      <c r="ER719" s="2">
        <v>0</v>
      </c>
      <c r="ES719" s="2">
        <v>103.22999999999999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>
        <v>0</v>
      </c>
      <c r="FR719" s="2">
        <v>0</v>
      </c>
      <c r="FS719" s="2">
        <v>0</v>
      </c>
      <c r="FT719" s="2"/>
      <c r="FU719" s="2"/>
      <c r="FV719" s="2"/>
      <c r="FW719" s="2"/>
      <c r="FX719" s="2">
        <v>109</v>
      </c>
      <c r="FY719" s="2">
        <v>61</v>
      </c>
      <c r="FZ719" s="2"/>
      <c r="GA719" s="2" t="s">
        <v>462</v>
      </c>
      <c r="GB719" s="2"/>
      <c r="GC719" s="2"/>
      <c r="GD719" s="2">
        <v>1</v>
      </c>
      <c r="GE719" s="2"/>
      <c r="GF719" s="2">
        <v>-1410848194</v>
      </c>
      <c r="GG719" s="2">
        <v>2</v>
      </c>
      <c r="GH719" s="2">
        <v>4</v>
      </c>
      <c r="GI719" s="2">
        <v>0</v>
      </c>
      <c r="GJ719" s="2">
        <v>0</v>
      </c>
      <c r="GK719" s="2">
        <v>0</v>
      </c>
      <c r="GL719" s="2">
        <f t="shared" si="567"/>
        <v>0</v>
      </c>
      <c r="GM719" s="2">
        <f t="shared" si="568"/>
        <v>0</v>
      </c>
      <c r="GN719" s="2">
        <f t="shared" si="569"/>
        <v>0</v>
      </c>
      <c r="GO719" s="2">
        <f t="shared" si="570"/>
        <v>0</v>
      </c>
      <c r="GP719" s="2">
        <f t="shared" si="571"/>
        <v>0</v>
      </c>
      <c r="GQ719" s="2"/>
      <c r="GR719" s="2">
        <v>0</v>
      </c>
      <c r="GS719" s="2">
        <v>2</v>
      </c>
      <c r="GT719" s="2">
        <v>0</v>
      </c>
      <c r="GU719" s="2" t="s">
        <v>3</v>
      </c>
      <c r="GV719" s="2">
        <f t="shared" si="572"/>
        <v>0</v>
      </c>
      <c r="GW719" s="2">
        <v>1</v>
      </c>
      <c r="GX719" s="2">
        <f t="shared" si="573"/>
        <v>0</v>
      </c>
      <c r="GY719" s="2"/>
      <c r="GZ719" s="2"/>
      <c r="HA719" s="2">
        <v>0</v>
      </c>
      <c r="HB719" s="2">
        <v>0</v>
      </c>
      <c r="HC719" s="2">
        <f t="shared" si="574"/>
        <v>0</v>
      </c>
      <c r="HD719" s="2"/>
      <c r="HE719" s="2" t="s">
        <v>253</v>
      </c>
      <c r="HF719" s="2" t="s">
        <v>38</v>
      </c>
      <c r="HG719" s="2"/>
      <c r="HH719" s="2"/>
      <c r="HI719" s="2"/>
      <c r="HJ719" s="2"/>
      <c r="HK719" s="2"/>
      <c r="HL719" s="2"/>
      <c r="HM719" s="2" t="s">
        <v>3</v>
      </c>
      <c r="HN719" s="2" t="s">
        <v>3</v>
      </c>
      <c r="HO719" s="2" t="s">
        <v>3</v>
      </c>
      <c r="HP719" s="2" t="s">
        <v>3</v>
      </c>
      <c r="HQ719" s="2" t="s">
        <v>3</v>
      </c>
      <c r="HR719" s="2"/>
      <c r="HS719" s="2">
        <v>0</v>
      </c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>
        <v>0</v>
      </c>
      <c r="IL719" s="2"/>
      <c r="IM719" s="2"/>
      <c r="IN719" s="2"/>
      <c r="IO719" s="2"/>
      <c r="IP719" s="2"/>
      <c r="IQ719" s="2"/>
      <c r="IR719" s="2"/>
      <c r="IS719" s="2"/>
      <c r="IT719" s="2"/>
      <c r="IU719" s="2"/>
    </row>
    <row r="720" spans="1:255" x14ac:dyDescent="0.2">
      <c r="A720">
        <v>18</v>
      </c>
      <c r="B720">
        <v>1</v>
      </c>
      <c r="C720">
        <v>674</v>
      </c>
      <c r="E720" t="s">
        <v>3</v>
      </c>
      <c r="F720" t="s">
        <v>460</v>
      </c>
      <c r="G720" t="s">
        <v>461</v>
      </c>
      <c r="H720" t="s">
        <v>49</v>
      </c>
      <c r="I720">
        <f>I718*J720</f>
        <v>0</v>
      </c>
      <c r="J720">
        <v>1</v>
      </c>
      <c r="K720">
        <v>1</v>
      </c>
      <c r="O720">
        <f t="shared" si="538"/>
        <v>0</v>
      </c>
      <c r="P720">
        <f t="shared" si="578"/>
        <v>0</v>
      </c>
      <c r="Q720">
        <f>(ROUND((ROUND(((ET720)*AV720*I720),2)*BB720),2)+ROUND((ROUND(((AE720-(EU720))*AV720*I720),2)*BS720),2))</f>
        <v>0</v>
      </c>
      <c r="R720">
        <f t="shared" si="541"/>
        <v>0</v>
      </c>
      <c r="S720">
        <f t="shared" si="542"/>
        <v>0</v>
      </c>
      <c r="T720">
        <f t="shared" si="543"/>
        <v>0</v>
      </c>
      <c r="U720">
        <f t="shared" si="544"/>
        <v>0</v>
      </c>
      <c r="V720">
        <f t="shared" si="545"/>
        <v>0</v>
      </c>
      <c r="W720">
        <f t="shared" si="546"/>
        <v>0</v>
      </c>
      <c r="X720">
        <f t="shared" si="547"/>
        <v>0</v>
      </c>
      <c r="Y720">
        <f t="shared" si="548"/>
        <v>0</v>
      </c>
      <c r="AA720">
        <v>-1</v>
      </c>
      <c r="AB720">
        <f t="shared" si="549"/>
        <v>103.23</v>
      </c>
      <c r="AC720">
        <f t="shared" si="577"/>
        <v>103.23</v>
      </c>
      <c r="AD720">
        <f>ROUND((((ET720)-(EU720))+AE720),6)</f>
        <v>0</v>
      </c>
      <c r="AE720">
        <f t="shared" si="580"/>
        <v>0</v>
      </c>
      <c r="AF720">
        <f t="shared" si="580"/>
        <v>0</v>
      </c>
      <c r="AG720">
        <f t="shared" si="553"/>
        <v>0</v>
      </c>
      <c r="AH720">
        <f t="shared" si="581"/>
        <v>0</v>
      </c>
      <c r="AI720">
        <f t="shared" si="581"/>
        <v>0</v>
      </c>
      <c r="AJ720">
        <f t="shared" si="555"/>
        <v>0</v>
      </c>
      <c r="AK720">
        <v>103.22999999999999</v>
      </c>
      <c r="AL720">
        <v>103.22999999999999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109</v>
      </c>
      <c r="AU720">
        <v>61</v>
      </c>
      <c r="AV720">
        <v>1</v>
      </c>
      <c r="AW720">
        <v>1</v>
      </c>
      <c r="AZ720">
        <v>1</v>
      </c>
      <c r="BA720">
        <v>1</v>
      </c>
      <c r="BB720">
        <v>1</v>
      </c>
      <c r="BC720">
        <v>9.8800000000000008</v>
      </c>
      <c r="BD720" t="s">
        <v>3</v>
      </c>
      <c r="BE720" t="s">
        <v>3</v>
      </c>
      <c r="BF720" t="s">
        <v>3</v>
      </c>
      <c r="BG720" t="s">
        <v>3</v>
      </c>
      <c r="BH720">
        <v>3</v>
      </c>
      <c r="BI720">
        <v>1</v>
      </c>
      <c r="BJ720" t="s">
        <v>3</v>
      </c>
      <c r="BM720">
        <v>21</v>
      </c>
      <c r="BN720">
        <v>0</v>
      </c>
      <c r="BO720" t="s">
        <v>3</v>
      </c>
      <c r="BP720">
        <v>0</v>
      </c>
      <c r="BQ720">
        <v>30</v>
      </c>
      <c r="BR720">
        <v>0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 t="s">
        <v>3</v>
      </c>
      <c r="BZ720">
        <v>109</v>
      </c>
      <c r="CA720">
        <v>61</v>
      </c>
      <c r="CB720" t="s">
        <v>3</v>
      </c>
      <c r="CE720">
        <v>30</v>
      </c>
      <c r="CF720">
        <v>0</v>
      </c>
      <c r="CG720">
        <v>0</v>
      </c>
      <c r="CM720">
        <v>0</v>
      </c>
      <c r="CN720" t="s">
        <v>3</v>
      </c>
      <c r="CO720">
        <v>0</v>
      </c>
      <c r="CP720">
        <f t="shared" si="556"/>
        <v>0</v>
      </c>
      <c r="CQ720">
        <f t="shared" si="579"/>
        <v>1019.91</v>
      </c>
      <c r="CR720">
        <f>(ROUND((ROUND(((ET720)*AV720*1),2)*BB720),2)+ROUND((ROUND(((AE720-(EU720))*AV720*1),2)*BS720),2))</f>
        <v>0</v>
      </c>
      <c r="CS720">
        <f t="shared" si="559"/>
        <v>0</v>
      </c>
      <c r="CT720">
        <f t="shared" si="560"/>
        <v>0</v>
      </c>
      <c r="CU720">
        <f t="shared" si="561"/>
        <v>0</v>
      </c>
      <c r="CV720">
        <f t="shared" si="562"/>
        <v>0</v>
      </c>
      <c r="CW720">
        <f t="shared" si="563"/>
        <v>0</v>
      </c>
      <c r="CX720">
        <f t="shared" si="564"/>
        <v>0</v>
      </c>
      <c r="CY720">
        <f t="shared" si="565"/>
        <v>0</v>
      </c>
      <c r="CZ720">
        <f t="shared" si="566"/>
        <v>0</v>
      </c>
      <c r="DC720" t="s">
        <v>3</v>
      </c>
      <c r="DD720" t="s">
        <v>3</v>
      </c>
      <c r="DE720" t="s">
        <v>3</v>
      </c>
      <c r="DF720" t="s">
        <v>3</v>
      </c>
      <c r="DG720" t="s">
        <v>3</v>
      </c>
      <c r="DH720" t="s">
        <v>3</v>
      </c>
      <c r="DI720" t="s">
        <v>3</v>
      </c>
      <c r="DJ720" t="s">
        <v>3</v>
      </c>
      <c r="DK720" t="s">
        <v>3</v>
      </c>
      <c r="DL720" t="s">
        <v>3</v>
      </c>
      <c r="DM720" t="s">
        <v>3</v>
      </c>
      <c r="DN720">
        <v>0</v>
      </c>
      <c r="DO720">
        <v>0</v>
      </c>
      <c r="DP720">
        <v>1</v>
      </c>
      <c r="DQ720">
        <v>1</v>
      </c>
      <c r="DU720">
        <v>1010</v>
      </c>
      <c r="DV720" t="s">
        <v>49</v>
      </c>
      <c r="DW720" t="s">
        <v>49</v>
      </c>
      <c r="DX720">
        <v>1</v>
      </c>
      <c r="DZ720" t="s">
        <v>3</v>
      </c>
      <c r="EA720" t="s">
        <v>3</v>
      </c>
      <c r="EB720" t="s">
        <v>3</v>
      </c>
      <c r="EC720" t="s">
        <v>3</v>
      </c>
      <c r="EE720">
        <v>58807897</v>
      </c>
      <c r="EF720">
        <v>30</v>
      </c>
      <c r="EG720" t="s">
        <v>29</v>
      </c>
      <c r="EH720">
        <v>0</v>
      </c>
      <c r="EI720" t="s">
        <v>3</v>
      </c>
      <c r="EJ720">
        <v>1</v>
      </c>
      <c r="EK720">
        <v>21</v>
      </c>
      <c r="EL720" t="s">
        <v>30</v>
      </c>
      <c r="EM720" t="s">
        <v>31</v>
      </c>
      <c r="EO720" t="s">
        <v>3</v>
      </c>
      <c r="EQ720">
        <v>1024</v>
      </c>
      <c r="ER720">
        <v>103.22999999999999</v>
      </c>
      <c r="ES720">
        <v>103.22999999999999</v>
      </c>
      <c r="ET720">
        <v>0</v>
      </c>
      <c r="EU720">
        <v>0</v>
      </c>
      <c r="EV720">
        <v>0</v>
      </c>
      <c r="EW720">
        <v>0</v>
      </c>
      <c r="EX720">
        <v>0</v>
      </c>
      <c r="EZ720">
        <v>5</v>
      </c>
      <c r="FC720">
        <v>1</v>
      </c>
      <c r="FD720">
        <v>18</v>
      </c>
      <c r="FF720">
        <v>1200</v>
      </c>
      <c r="FQ720">
        <v>0</v>
      </c>
      <c r="FR720">
        <v>0</v>
      </c>
      <c r="FS720">
        <v>0</v>
      </c>
      <c r="FX720">
        <v>109</v>
      </c>
      <c r="FY720">
        <v>61</v>
      </c>
      <c r="GA720" t="s">
        <v>462</v>
      </c>
      <c r="GD720">
        <v>1</v>
      </c>
      <c r="GF720">
        <v>-1410848194</v>
      </c>
      <c r="GG720">
        <v>2</v>
      </c>
      <c r="GH720">
        <v>3</v>
      </c>
      <c r="GI720">
        <v>5</v>
      </c>
      <c r="GJ720">
        <v>0</v>
      </c>
      <c r="GK720">
        <v>0</v>
      </c>
      <c r="GL720">
        <f t="shared" si="567"/>
        <v>0</v>
      </c>
      <c r="GM720">
        <f t="shared" si="568"/>
        <v>0</v>
      </c>
      <c r="GN720">
        <f t="shared" si="569"/>
        <v>0</v>
      </c>
      <c r="GO720">
        <f t="shared" si="570"/>
        <v>0</v>
      </c>
      <c r="GP720">
        <f t="shared" si="571"/>
        <v>0</v>
      </c>
      <c r="GR720">
        <v>1</v>
      </c>
      <c r="GS720">
        <v>1</v>
      </c>
      <c r="GT720">
        <v>0</v>
      </c>
      <c r="GU720" t="s">
        <v>3</v>
      </c>
      <c r="GV720">
        <f t="shared" si="572"/>
        <v>0</v>
      </c>
      <c r="GW720">
        <v>1</v>
      </c>
      <c r="GX720">
        <f t="shared" si="573"/>
        <v>0</v>
      </c>
      <c r="HA720">
        <v>0</v>
      </c>
      <c r="HB720">
        <v>0</v>
      </c>
      <c r="HC720">
        <f t="shared" si="574"/>
        <v>0</v>
      </c>
      <c r="HE720" t="s">
        <v>253</v>
      </c>
      <c r="HF720" t="s">
        <v>38</v>
      </c>
      <c r="HM720" t="s">
        <v>3</v>
      </c>
      <c r="HN720" t="s">
        <v>3</v>
      </c>
      <c r="HO720" t="s">
        <v>3</v>
      </c>
      <c r="HP720" t="s">
        <v>3</v>
      </c>
      <c r="HQ720" t="s">
        <v>3</v>
      </c>
      <c r="HS720">
        <v>0</v>
      </c>
      <c r="IK720">
        <v>0</v>
      </c>
    </row>
    <row r="721" spans="1:255" x14ac:dyDescent="0.2">
      <c r="A721" s="2">
        <v>17</v>
      </c>
      <c r="B721" s="2">
        <v>1</v>
      </c>
      <c r="C721" s="2"/>
      <c r="D721" s="2"/>
      <c r="E721" s="2" t="s">
        <v>466</v>
      </c>
      <c r="F721" s="2" t="s">
        <v>467</v>
      </c>
      <c r="G721" s="2" t="s">
        <v>468</v>
      </c>
      <c r="H721" s="2" t="s">
        <v>49</v>
      </c>
      <c r="I721" s="2">
        <v>2</v>
      </c>
      <c r="J721" s="2">
        <v>0</v>
      </c>
      <c r="K721" s="2">
        <v>2</v>
      </c>
      <c r="L721" s="2"/>
      <c r="M721" s="2"/>
      <c r="N721" s="2"/>
      <c r="O721" s="2">
        <f t="shared" si="538"/>
        <v>141.08000000000001</v>
      </c>
      <c r="P721" s="2">
        <f t="shared" si="578"/>
        <v>141.08000000000001</v>
      </c>
      <c r="Q721" s="2">
        <f>(ROUND((ROUND(((ET721)*AV721*I721),2)*BB721),2)+ROUND((ROUND(((AE721-(EU721))*AV721*I721),2)*BS721),2))</f>
        <v>0</v>
      </c>
      <c r="R721" s="2">
        <f t="shared" si="541"/>
        <v>0</v>
      </c>
      <c r="S721" s="2">
        <f t="shared" si="542"/>
        <v>0</v>
      </c>
      <c r="T721" s="2">
        <f t="shared" si="543"/>
        <v>0</v>
      </c>
      <c r="U721" s="2">
        <f t="shared" si="544"/>
        <v>0</v>
      </c>
      <c r="V721" s="2">
        <f t="shared" si="545"/>
        <v>0</v>
      </c>
      <c r="W721" s="2">
        <f t="shared" si="546"/>
        <v>0</v>
      </c>
      <c r="X721" s="2">
        <f t="shared" si="547"/>
        <v>0</v>
      </c>
      <c r="Y721" s="2">
        <f t="shared" si="548"/>
        <v>0</v>
      </c>
      <c r="Z721" s="2"/>
      <c r="AA721" s="2">
        <v>59209203</v>
      </c>
      <c r="AB721" s="2">
        <f t="shared" si="549"/>
        <v>70.540000000000006</v>
      </c>
      <c r="AC721" s="2">
        <f t="shared" si="577"/>
        <v>70.540000000000006</v>
      </c>
      <c r="AD721" s="2">
        <f>ROUND((((ET721)-(EU721))+AE721),6)</f>
        <v>0</v>
      </c>
      <c r="AE721" s="2">
        <f t="shared" si="580"/>
        <v>0</v>
      </c>
      <c r="AF721" s="2">
        <f t="shared" si="580"/>
        <v>0</v>
      </c>
      <c r="AG721" s="2">
        <f t="shared" si="553"/>
        <v>0</v>
      </c>
      <c r="AH721" s="2">
        <f t="shared" si="581"/>
        <v>0</v>
      </c>
      <c r="AI721" s="2">
        <f t="shared" si="581"/>
        <v>0</v>
      </c>
      <c r="AJ721" s="2">
        <f t="shared" si="555"/>
        <v>0</v>
      </c>
      <c r="AK721" s="2">
        <v>70.539999999999992</v>
      </c>
      <c r="AL721" s="2">
        <v>70.539999999999992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109</v>
      </c>
      <c r="AU721" s="2">
        <v>61</v>
      </c>
      <c r="AV721" s="2">
        <v>1</v>
      </c>
      <c r="AW721" s="2">
        <v>1</v>
      </c>
      <c r="AX721" s="2"/>
      <c r="AY721" s="2"/>
      <c r="AZ721" s="2">
        <v>1</v>
      </c>
      <c r="BA721" s="2">
        <v>1</v>
      </c>
      <c r="BB721" s="2">
        <v>1</v>
      </c>
      <c r="BC721" s="2">
        <v>1</v>
      </c>
      <c r="BD721" s="2" t="s">
        <v>3</v>
      </c>
      <c r="BE721" s="2" t="s">
        <v>3</v>
      </c>
      <c r="BF721" s="2" t="s">
        <v>3</v>
      </c>
      <c r="BG721" s="2" t="s">
        <v>3</v>
      </c>
      <c r="BH721" s="2">
        <v>3</v>
      </c>
      <c r="BI721" s="2">
        <v>1</v>
      </c>
      <c r="BJ721" s="2" t="s">
        <v>3</v>
      </c>
      <c r="BK721" s="2"/>
      <c r="BL721" s="2"/>
      <c r="BM721" s="2">
        <v>21</v>
      </c>
      <c r="BN721" s="2">
        <v>0</v>
      </c>
      <c r="BO721" s="2" t="s">
        <v>3</v>
      </c>
      <c r="BP721" s="2">
        <v>0</v>
      </c>
      <c r="BQ721" s="2">
        <v>30</v>
      </c>
      <c r="BR721" s="2">
        <v>0</v>
      </c>
      <c r="BS721" s="2">
        <v>1</v>
      </c>
      <c r="BT721" s="2">
        <v>1</v>
      </c>
      <c r="BU721" s="2">
        <v>1</v>
      </c>
      <c r="BV721" s="2">
        <v>1</v>
      </c>
      <c r="BW721" s="2">
        <v>1</v>
      </c>
      <c r="BX721" s="2">
        <v>1</v>
      </c>
      <c r="BY721" s="2" t="s">
        <v>3</v>
      </c>
      <c r="BZ721" s="2">
        <v>109</v>
      </c>
      <c r="CA721" s="2">
        <v>61</v>
      </c>
      <c r="CB721" s="2" t="s">
        <v>3</v>
      </c>
      <c r="CC721" s="2"/>
      <c r="CD721" s="2"/>
      <c r="CE721" s="2">
        <v>30</v>
      </c>
      <c r="CF721" s="2">
        <v>0</v>
      </c>
      <c r="CG721" s="2">
        <v>0</v>
      </c>
      <c r="CH721" s="2"/>
      <c r="CI721" s="2"/>
      <c r="CJ721" s="2"/>
      <c r="CK721" s="2"/>
      <c r="CL721" s="2"/>
      <c r="CM721" s="2">
        <v>0</v>
      </c>
      <c r="CN721" s="2" t="s">
        <v>3</v>
      </c>
      <c r="CO721" s="2">
        <v>0</v>
      </c>
      <c r="CP721" s="2">
        <f t="shared" si="556"/>
        <v>141.08000000000001</v>
      </c>
      <c r="CQ721" s="2">
        <f t="shared" si="579"/>
        <v>70.540000000000006</v>
      </c>
      <c r="CR721" s="2">
        <f>(ROUND((ROUND(((ET721)*AV721*1),2)*BB721),2)+ROUND((ROUND(((AE721-(EU721))*AV721*1),2)*BS721),2))</f>
        <v>0</v>
      </c>
      <c r="CS721" s="2">
        <f t="shared" si="559"/>
        <v>0</v>
      </c>
      <c r="CT721" s="2">
        <f t="shared" si="560"/>
        <v>0</v>
      </c>
      <c r="CU721" s="2">
        <f t="shared" si="561"/>
        <v>0</v>
      </c>
      <c r="CV721" s="2">
        <f t="shared" si="562"/>
        <v>0</v>
      </c>
      <c r="CW721" s="2">
        <f t="shared" si="563"/>
        <v>0</v>
      </c>
      <c r="CX721" s="2">
        <f t="shared" si="564"/>
        <v>0</v>
      </c>
      <c r="CY721" s="2">
        <f t="shared" si="565"/>
        <v>0</v>
      </c>
      <c r="CZ721" s="2">
        <f t="shared" si="566"/>
        <v>0</v>
      </c>
      <c r="DA721" s="2"/>
      <c r="DB721" s="2"/>
      <c r="DC721" s="2" t="s">
        <v>3</v>
      </c>
      <c r="DD721" s="2" t="s">
        <v>3</v>
      </c>
      <c r="DE721" s="2" t="s">
        <v>3</v>
      </c>
      <c r="DF721" s="2" t="s">
        <v>3</v>
      </c>
      <c r="DG721" s="2" t="s">
        <v>3</v>
      </c>
      <c r="DH721" s="2" t="s">
        <v>3</v>
      </c>
      <c r="DI721" s="2" t="s">
        <v>3</v>
      </c>
      <c r="DJ721" s="2" t="s">
        <v>3</v>
      </c>
      <c r="DK721" s="2" t="s">
        <v>3</v>
      </c>
      <c r="DL721" s="2" t="s">
        <v>3</v>
      </c>
      <c r="DM721" s="2" t="s">
        <v>3</v>
      </c>
      <c r="DN721" s="2">
        <v>0</v>
      </c>
      <c r="DO721" s="2">
        <v>0</v>
      </c>
      <c r="DP721" s="2">
        <v>1</v>
      </c>
      <c r="DQ721" s="2">
        <v>1</v>
      </c>
      <c r="DR721" s="2"/>
      <c r="DS721" s="2"/>
      <c r="DT721" s="2"/>
      <c r="DU721" s="2">
        <v>1010</v>
      </c>
      <c r="DV721" s="2" t="s">
        <v>49</v>
      </c>
      <c r="DW721" s="2" t="s">
        <v>49</v>
      </c>
      <c r="DX721" s="2">
        <v>1</v>
      </c>
      <c r="DY721" s="2"/>
      <c r="DZ721" s="2" t="s">
        <v>3</v>
      </c>
      <c r="EA721" s="2" t="s">
        <v>3</v>
      </c>
      <c r="EB721" s="2" t="s">
        <v>3</v>
      </c>
      <c r="EC721" s="2" t="s">
        <v>3</v>
      </c>
      <c r="ED721" s="2"/>
      <c r="EE721" s="2">
        <v>58807897</v>
      </c>
      <c r="EF721" s="2">
        <v>30</v>
      </c>
      <c r="EG721" s="2" t="s">
        <v>29</v>
      </c>
      <c r="EH721" s="2">
        <v>0</v>
      </c>
      <c r="EI721" s="2" t="s">
        <v>3</v>
      </c>
      <c r="EJ721" s="2">
        <v>1</v>
      </c>
      <c r="EK721" s="2">
        <v>21</v>
      </c>
      <c r="EL721" s="2" t="s">
        <v>30</v>
      </c>
      <c r="EM721" s="2" t="s">
        <v>31</v>
      </c>
      <c r="EN721" s="2"/>
      <c r="EO721" s="2" t="s">
        <v>3</v>
      </c>
      <c r="EP721" s="2"/>
      <c r="EQ721" s="2">
        <v>0</v>
      </c>
      <c r="ER721" s="2">
        <v>0</v>
      </c>
      <c r="ES721" s="2">
        <v>70.539999999999992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>
        <v>0</v>
      </c>
      <c r="FR721" s="2">
        <v>0</v>
      </c>
      <c r="FS721" s="2">
        <v>0</v>
      </c>
      <c r="FT721" s="2"/>
      <c r="FU721" s="2"/>
      <c r="FV721" s="2"/>
      <c r="FW721" s="2"/>
      <c r="FX721" s="2">
        <v>109</v>
      </c>
      <c r="FY721" s="2">
        <v>61</v>
      </c>
      <c r="FZ721" s="2"/>
      <c r="GA721" s="2" t="s">
        <v>469</v>
      </c>
      <c r="GB721" s="2"/>
      <c r="GC721" s="2"/>
      <c r="GD721" s="2">
        <v>1</v>
      </c>
      <c r="GE721" s="2"/>
      <c r="GF721" s="2">
        <v>1916507771</v>
      </c>
      <c r="GG721" s="2">
        <v>2</v>
      </c>
      <c r="GH721" s="2">
        <v>4</v>
      </c>
      <c r="GI721" s="2">
        <v>0</v>
      </c>
      <c r="GJ721" s="2">
        <v>0</v>
      </c>
      <c r="GK721" s="2">
        <v>0</v>
      </c>
      <c r="GL721" s="2">
        <f t="shared" si="567"/>
        <v>0</v>
      </c>
      <c r="GM721" s="2">
        <f t="shared" si="568"/>
        <v>141.08000000000001</v>
      </c>
      <c r="GN721" s="2">
        <f t="shared" si="569"/>
        <v>141.08000000000001</v>
      </c>
      <c r="GO721" s="2">
        <f t="shared" si="570"/>
        <v>0</v>
      </c>
      <c r="GP721" s="2">
        <f t="shared" si="571"/>
        <v>0</v>
      </c>
      <c r="GQ721" s="2"/>
      <c r="GR721" s="2">
        <v>0</v>
      </c>
      <c r="GS721" s="2">
        <v>2</v>
      </c>
      <c r="GT721" s="2">
        <v>0</v>
      </c>
      <c r="GU721" s="2" t="s">
        <v>3</v>
      </c>
      <c r="GV721" s="2">
        <f t="shared" si="572"/>
        <v>0</v>
      </c>
      <c r="GW721" s="2">
        <v>1</v>
      </c>
      <c r="GX721" s="2">
        <f t="shared" si="573"/>
        <v>0</v>
      </c>
      <c r="GY721" s="2"/>
      <c r="GZ721" s="2"/>
      <c r="HA721" s="2">
        <v>0</v>
      </c>
      <c r="HB721" s="2">
        <v>0</v>
      </c>
      <c r="HC721" s="2">
        <f t="shared" si="574"/>
        <v>0</v>
      </c>
      <c r="HD721" s="2"/>
      <c r="HE721" s="2" t="s">
        <v>253</v>
      </c>
      <c r="HF721" s="2" t="s">
        <v>38</v>
      </c>
      <c r="HG721" s="2"/>
      <c r="HH721" s="2"/>
      <c r="HI721" s="2"/>
      <c r="HJ721" s="2"/>
      <c r="HK721" s="2"/>
      <c r="HL721" s="2"/>
      <c r="HM721" s="2" t="s">
        <v>3</v>
      </c>
      <c r="HN721" s="2" t="s">
        <v>3</v>
      </c>
      <c r="HO721" s="2" t="s">
        <v>3</v>
      </c>
      <c r="HP721" s="2" t="s">
        <v>3</v>
      </c>
      <c r="HQ721" s="2" t="s">
        <v>3</v>
      </c>
      <c r="HR721" s="2"/>
      <c r="HS721" s="2">
        <v>0</v>
      </c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>
        <v>0</v>
      </c>
      <c r="IL721" s="2"/>
      <c r="IM721" s="2"/>
      <c r="IN721" s="2"/>
      <c r="IO721" s="2"/>
      <c r="IP721" s="2"/>
      <c r="IQ721" s="2"/>
      <c r="IR721" s="2"/>
      <c r="IS721" s="2"/>
      <c r="IT721" s="2"/>
      <c r="IU721" s="2"/>
    </row>
    <row r="722" spans="1:255" x14ac:dyDescent="0.2">
      <c r="A722">
        <v>17</v>
      </c>
      <c r="B722">
        <v>1</v>
      </c>
      <c r="E722" t="s">
        <v>466</v>
      </c>
      <c r="F722" t="s">
        <v>467</v>
      </c>
      <c r="G722" t="s">
        <v>468</v>
      </c>
      <c r="H722" t="s">
        <v>49</v>
      </c>
      <c r="I722">
        <v>2</v>
      </c>
      <c r="J722">
        <v>0</v>
      </c>
      <c r="K722">
        <v>2</v>
      </c>
      <c r="O722">
        <f t="shared" si="538"/>
        <v>1393.87</v>
      </c>
      <c r="P722">
        <f t="shared" si="578"/>
        <v>1393.87</v>
      </c>
      <c r="Q722">
        <f>(ROUND((ROUND(((ET722)*AV722*I722),2)*BB722),2)+ROUND((ROUND(((AE722-(EU722))*AV722*I722),2)*BS722),2))</f>
        <v>0</v>
      </c>
      <c r="R722">
        <f t="shared" si="541"/>
        <v>0</v>
      </c>
      <c r="S722">
        <f t="shared" si="542"/>
        <v>0</v>
      </c>
      <c r="T722">
        <f t="shared" si="543"/>
        <v>0</v>
      </c>
      <c r="U722">
        <f t="shared" si="544"/>
        <v>0</v>
      </c>
      <c r="V722">
        <f t="shared" si="545"/>
        <v>0</v>
      </c>
      <c r="W722">
        <f t="shared" si="546"/>
        <v>0</v>
      </c>
      <c r="X722">
        <f t="shared" si="547"/>
        <v>0</v>
      </c>
      <c r="Y722">
        <f t="shared" si="548"/>
        <v>0</v>
      </c>
      <c r="AA722">
        <v>59209200</v>
      </c>
      <c r="AB722">
        <f t="shared" si="549"/>
        <v>70.540000000000006</v>
      </c>
      <c r="AC722">
        <f t="shared" si="577"/>
        <v>70.540000000000006</v>
      </c>
      <c r="AD722">
        <f>ROUND((((ET722)-(EU722))+AE722),6)</f>
        <v>0</v>
      </c>
      <c r="AE722">
        <f t="shared" si="580"/>
        <v>0</v>
      </c>
      <c r="AF722">
        <f t="shared" si="580"/>
        <v>0</v>
      </c>
      <c r="AG722">
        <f t="shared" si="553"/>
        <v>0</v>
      </c>
      <c r="AH722">
        <f t="shared" si="581"/>
        <v>0</v>
      </c>
      <c r="AI722">
        <f t="shared" si="581"/>
        <v>0</v>
      </c>
      <c r="AJ722">
        <f t="shared" si="555"/>
        <v>0</v>
      </c>
      <c r="AK722">
        <v>70.539999999999992</v>
      </c>
      <c r="AL722">
        <v>70.539999999999992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109</v>
      </c>
      <c r="AU722">
        <v>61</v>
      </c>
      <c r="AV722">
        <v>1</v>
      </c>
      <c r="AW722">
        <v>1</v>
      </c>
      <c r="AZ722">
        <v>1</v>
      </c>
      <c r="BA722">
        <v>1</v>
      </c>
      <c r="BB722">
        <v>1</v>
      </c>
      <c r="BC722">
        <v>9.8800000000000008</v>
      </c>
      <c r="BD722" t="s">
        <v>3</v>
      </c>
      <c r="BE722" t="s">
        <v>3</v>
      </c>
      <c r="BF722" t="s">
        <v>3</v>
      </c>
      <c r="BG722" t="s">
        <v>3</v>
      </c>
      <c r="BH722">
        <v>3</v>
      </c>
      <c r="BI722">
        <v>1</v>
      </c>
      <c r="BJ722" t="s">
        <v>3</v>
      </c>
      <c r="BM722">
        <v>21</v>
      </c>
      <c r="BN722">
        <v>0</v>
      </c>
      <c r="BO722" t="s">
        <v>3</v>
      </c>
      <c r="BP722">
        <v>0</v>
      </c>
      <c r="BQ722">
        <v>30</v>
      </c>
      <c r="BR722">
        <v>0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 t="s">
        <v>3</v>
      </c>
      <c r="BZ722">
        <v>109</v>
      </c>
      <c r="CA722">
        <v>61</v>
      </c>
      <c r="CB722" t="s">
        <v>3</v>
      </c>
      <c r="CE722">
        <v>30</v>
      </c>
      <c r="CF722">
        <v>0</v>
      </c>
      <c r="CG722">
        <v>0</v>
      </c>
      <c r="CM722">
        <v>0</v>
      </c>
      <c r="CN722" t="s">
        <v>3</v>
      </c>
      <c r="CO722">
        <v>0</v>
      </c>
      <c r="CP722">
        <f t="shared" si="556"/>
        <v>1393.87</v>
      </c>
      <c r="CQ722">
        <f t="shared" si="579"/>
        <v>696.94</v>
      </c>
      <c r="CR722">
        <f>(ROUND((ROUND(((ET722)*AV722*1),2)*BB722),2)+ROUND((ROUND(((AE722-(EU722))*AV722*1),2)*BS722),2))</f>
        <v>0</v>
      </c>
      <c r="CS722">
        <f t="shared" si="559"/>
        <v>0</v>
      </c>
      <c r="CT722">
        <f t="shared" si="560"/>
        <v>0</v>
      </c>
      <c r="CU722">
        <f t="shared" si="561"/>
        <v>0</v>
      </c>
      <c r="CV722">
        <f t="shared" si="562"/>
        <v>0</v>
      </c>
      <c r="CW722">
        <f t="shared" si="563"/>
        <v>0</v>
      </c>
      <c r="CX722">
        <f t="shared" si="564"/>
        <v>0</v>
      </c>
      <c r="CY722">
        <f t="shared" si="565"/>
        <v>0</v>
      </c>
      <c r="CZ722">
        <f t="shared" si="566"/>
        <v>0</v>
      </c>
      <c r="DC722" t="s">
        <v>3</v>
      </c>
      <c r="DD722" t="s">
        <v>3</v>
      </c>
      <c r="DE722" t="s">
        <v>3</v>
      </c>
      <c r="DF722" t="s">
        <v>3</v>
      </c>
      <c r="DG722" t="s">
        <v>3</v>
      </c>
      <c r="DH722" t="s">
        <v>3</v>
      </c>
      <c r="DI722" t="s">
        <v>3</v>
      </c>
      <c r="DJ722" t="s">
        <v>3</v>
      </c>
      <c r="DK722" t="s">
        <v>3</v>
      </c>
      <c r="DL722" t="s">
        <v>3</v>
      </c>
      <c r="DM722" t="s">
        <v>3</v>
      </c>
      <c r="DN722">
        <v>0</v>
      </c>
      <c r="DO722">
        <v>0</v>
      </c>
      <c r="DP722">
        <v>1</v>
      </c>
      <c r="DQ722">
        <v>1</v>
      </c>
      <c r="DU722">
        <v>1010</v>
      </c>
      <c r="DV722" t="s">
        <v>49</v>
      </c>
      <c r="DW722" t="s">
        <v>49</v>
      </c>
      <c r="DX722">
        <v>1</v>
      </c>
      <c r="DZ722" t="s">
        <v>3</v>
      </c>
      <c r="EA722" t="s">
        <v>3</v>
      </c>
      <c r="EB722" t="s">
        <v>3</v>
      </c>
      <c r="EC722" t="s">
        <v>3</v>
      </c>
      <c r="EE722">
        <v>58807897</v>
      </c>
      <c r="EF722">
        <v>30</v>
      </c>
      <c r="EG722" t="s">
        <v>29</v>
      </c>
      <c r="EH722">
        <v>0</v>
      </c>
      <c r="EI722" t="s">
        <v>3</v>
      </c>
      <c r="EJ722">
        <v>1</v>
      </c>
      <c r="EK722">
        <v>21</v>
      </c>
      <c r="EL722" t="s">
        <v>30</v>
      </c>
      <c r="EM722" t="s">
        <v>31</v>
      </c>
      <c r="EO722" t="s">
        <v>3</v>
      </c>
      <c r="EQ722">
        <v>0</v>
      </c>
      <c r="ER722">
        <v>70.539999999999992</v>
      </c>
      <c r="ES722">
        <v>70.539999999999992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5</v>
      </c>
      <c r="FC722">
        <v>1</v>
      </c>
      <c r="FD722">
        <v>18</v>
      </c>
      <c r="FF722">
        <v>820</v>
      </c>
      <c r="FQ722">
        <v>0</v>
      </c>
      <c r="FR722">
        <v>0</v>
      </c>
      <c r="FS722">
        <v>0</v>
      </c>
      <c r="FX722">
        <v>109</v>
      </c>
      <c r="FY722">
        <v>61</v>
      </c>
      <c r="GA722" t="s">
        <v>469</v>
      </c>
      <c r="GD722">
        <v>1</v>
      </c>
      <c r="GF722">
        <v>1916507771</v>
      </c>
      <c r="GG722">
        <v>2</v>
      </c>
      <c r="GH722">
        <v>3</v>
      </c>
      <c r="GI722">
        <v>5</v>
      </c>
      <c r="GJ722">
        <v>0</v>
      </c>
      <c r="GK722">
        <v>0</v>
      </c>
      <c r="GL722">
        <f t="shared" si="567"/>
        <v>0</v>
      </c>
      <c r="GM722">
        <f t="shared" si="568"/>
        <v>1393.87</v>
      </c>
      <c r="GN722">
        <f t="shared" si="569"/>
        <v>1393.87</v>
      </c>
      <c r="GO722">
        <f t="shared" si="570"/>
        <v>0</v>
      </c>
      <c r="GP722">
        <f t="shared" si="571"/>
        <v>0</v>
      </c>
      <c r="GR722">
        <v>1</v>
      </c>
      <c r="GS722">
        <v>1</v>
      </c>
      <c r="GT722">
        <v>0</v>
      </c>
      <c r="GU722" t="s">
        <v>3</v>
      </c>
      <c r="GV722">
        <f t="shared" si="572"/>
        <v>0</v>
      </c>
      <c r="GW722">
        <v>1</v>
      </c>
      <c r="GX722">
        <f t="shared" si="573"/>
        <v>0</v>
      </c>
      <c r="HA722">
        <v>0</v>
      </c>
      <c r="HB722">
        <v>0</v>
      </c>
      <c r="HC722">
        <f t="shared" si="574"/>
        <v>0</v>
      </c>
      <c r="HE722" t="s">
        <v>253</v>
      </c>
      <c r="HF722" t="s">
        <v>38</v>
      </c>
      <c r="HM722" t="s">
        <v>3</v>
      </c>
      <c r="HN722" t="s">
        <v>3</v>
      </c>
      <c r="HO722" t="s">
        <v>3</v>
      </c>
      <c r="HP722" t="s">
        <v>3</v>
      </c>
      <c r="HQ722" t="s">
        <v>3</v>
      </c>
      <c r="HS722">
        <v>0</v>
      </c>
      <c r="IK722">
        <v>0</v>
      </c>
    </row>
    <row r="723" spans="1:255" x14ac:dyDescent="0.2">
      <c r="A723" s="2">
        <v>17</v>
      </c>
      <c r="B723" s="2">
        <v>1</v>
      </c>
      <c r="C723" s="2">
        <f>ROW(SmtRes!A679)</f>
        <v>679</v>
      </c>
      <c r="D723" s="2">
        <f>ROW(EtalonRes!A719)</f>
        <v>719</v>
      </c>
      <c r="E723" s="2" t="s">
        <v>3</v>
      </c>
      <c r="F723" s="2" t="s">
        <v>463</v>
      </c>
      <c r="G723" s="2" t="s">
        <v>464</v>
      </c>
      <c r="H723" s="2" t="s">
        <v>244</v>
      </c>
      <c r="I723" s="2">
        <f>ROUND(ROUND(2,4)*0,9)</f>
        <v>0</v>
      </c>
      <c r="J723" s="2">
        <v>0</v>
      </c>
      <c r="K723" s="2">
        <f>ROUND(ROUND(2,4)*0,9)</f>
        <v>0</v>
      </c>
      <c r="L723" s="2"/>
      <c r="M723" s="2"/>
      <c r="N723" s="2"/>
      <c r="O723" s="2">
        <f t="shared" ref="O723:O746" si="582">ROUND(CP723,2)</f>
        <v>0</v>
      </c>
      <c r="P723" s="2">
        <f t="shared" si="578"/>
        <v>0</v>
      </c>
      <c r="Q723" s="2">
        <f>(ROUND((ROUND(((((ET723*1.25)*1.1))*AV723*I723),2)*BB723),2)+ROUND((ROUND(((AE723-(((EU723*1.25)*1.1)))*AV723*I723),2)*BS723),2))</f>
        <v>0</v>
      </c>
      <c r="R723" s="2">
        <f t="shared" ref="R723:R746" si="583">ROUND((ROUND((AE723*AV723*I723),2)*BS723),2)</f>
        <v>0</v>
      </c>
      <c r="S723" s="2">
        <f t="shared" ref="S723:S746" si="584">ROUND((ROUND((AF723*AV723*I723),2)*BA723),2)</f>
        <v>0</v>
      </c>
      <c r="T723" s="2">
        <f t="shared" ref="T723:T746" si="585">ROUND(CU723*I723,2)</f>
        <v>0</v>
      </c>
      <c r="U723" s="2">
        <f t="shared" ref="U723:U746" si="586">CV723*I723</f>
        <v>0</v>
      </c>
      <c r="V723" s="2">
        <f t="shared" ref="V723:V746" si="587">CW723*I723</f>
        <v>0</v>
      </c>
      <c r="W723" s="2">
        <f t="shared" ref="W723:W746" si="588">ROUND(CX723*I723,2)</f>
        <v>0</v>
      </c>
      <c r="X723" s="2">
        <f t="shared" ref="X723:X746" si="589">ROUND(CY723,2)</f>
        <v>0</v>
      </c>
      <c r="Y723" s="2">
        <f t="shared" ref="Y723:Y746" si="590">ROUND(CZ723,2)</f>
        <v>0</v>
      </c>
      <c r="Z723" s="2"/>
      <c r="AA723" s="2">
        <v>-1</v>
      </c>
      <c r="AB723" s="2">
        <f t="shared" ref="AB723:AB746" si="591">ROUND((AC723+AD723+AF723),6)</f>
        <v>11.563700000000001</v>
      </c>
      <c r="AC723" s="2">
        <f t="shared" si="577"/>
        <v>1.92</v>
      </c>
      <c r="AD723" s="2">
        <f>ROUND((((((ET723*1.25)*1.1))-(((EU723*1.25)*1.1)))+AE723),6)</f>
        <v>0.6875</v>
      </c>
      <c r="AE723" s="2">
        <f>ROUND((((EU723*1.25)*1.1)),6)</f>
        <v>0.11</v>
      </c>
      <c r="AF723" s="2">
        <f>ROUND((((EV723*1.15)*1.1)),6)</f>
        <v>8.9562000000000008</v>
      </c>
      <c r="AG723" s="2">
        <f t="shared" ref="AG723:AG746" si="592">ROUND((AP723),6)</f>
        <v>0</v>
      </c>
      <c r="AH723" s="2">
        <f>(((EW723*1.15)*1.1))</f>
        <v>0.77164999999999995</v>
      </c>
      <c r="AI723" s="2">
        <f>(((EX723*1.25)*1.1))</f>
        <v>0</v>
      </c>
      <c r="AJ723" s="2">
        <f t="shared" ref="AJ723:AJ746" si="593">(AS723)</f>
        <v>0</v>
      </c>
      <c r="AK723" s="2">
        <v>9.5</v>
      </c>
      <c r="AL723" s="2">
        <v>1.92</v>
      </c>
      <c r="AM723" s="2">
        <v>0.5</v>
      </c>
      <c r="AN723" s="2">
        <v>0.08</v>
      </c>
      <c r="AO723" s="2">
        <v>7.08</v>
      </c>
      <c r="AP723" s="2">
        <v>0</v>
      </c>
      <c r="AQ723" s="2">
        <v>0.61</v>
      </c>
      <c r="AR723" s="2">
        <v>0</v>
      </c>
      <c r="AS723" s="2">
        <v>0</v>
      </c>
      <c r="AT723" s="2">
        <v>109</v>
      </c>
      <c r="AU723" s="2">
        <v>61</v>
      </c>
      <c r="AV723" s="2">
        <v>1.0669999999999999</v>
      </c>
      <c r="AW723" s="2">
        <v>1</v>
      </c>
      <c r="AX723" s="2"/>
      <c r="AY723" s="2"/>
      <c r="AZ723" s="2">
        <v>1</v>
      </c>
      <c r="BA723" s="2">
        <v>1</v>
      </c>
      <c r="BB723" s="2">
        <v>1</v>
      </c>
      <c r="BC723" s="2">
        <v>1</v>
      </c>
      <c r="BD723" s="2" t="s">
        <v>3</v>
      </c>
      <c r="BE723" s="2" t="s">
        <v>3</v>
      </c>
      <c r="BF723" s="2" t="s">
        <v>3</v>
      </c>
      <c r="BG723" s="2" t="s">
        <v>3</v>
      </c>
      <c r="BH723" s="2">
        <v>0</v>
      </c>
      <c r="BI723" s="2">
        <v>1</v>
      </c>
      <c r="BJ723" s="2" t="s">
        <v>465</v>
      </c>
      <c r="BK723" s="2"/>
      <c r="BL723" s="2"/>
      <c r="BM723" s="2">
        <v>21</v>
      </c>
      <c r="BN723" s="2">
        <v>58807811</v>
      </c>
      <c r="BO723" s="2" t="s">
        <v>463</v>
      </c>
      <c r="BP723" s="2">
        <v>1</v>
      </c>
      <c r="BQ723" s="2">
        <v>30</v>
      </c>
      <c r="BR723" s="2">
        <v>0</v>
      </c>
      <c r="BS723" s="2">
        <v>1</v>
      </c>
      <c r="BT723" s="2">
        <v>1</v>
      </c>
      <c r="BU723" s="2">
        <v>1</v>
      </c>
      <c r="BV723" s="2">
        <v>1</v>
      </c>
      <c r="BW723" s="2">
        <v>1</v>
      </c>
      <c r="BX723" s="2">
        <v>1</v>
      </c>
      <c r="BY723" s="2" t="s">
        <v>3</v>
      </c>
      <c r="BZ723" s="2">
        <v>109</v>
      </c>
      <c r="CA723" s="2">
        <v>61</v>
      </c>
      <c r="CB723" s="2" t="s">
        <v>3</v>
      </c>
      <c r="CC723" s="2"/>
      <c r="CD723" s="2"/>
      <c r="CE723" s="2">
        <v>30</v>
      </c>
      <c r="CF723" s="2">
        <v>0</v>
      </c>
      <c r="CG723" s="2">
        <v>0</v>
      </c>
      <c r="CH723" s="2"/>
      <c r="CI723" s="2"/>
      <c r="CJ723" s="2"/>
      <c r="CK723" s="2"/>
      <c r="CL723" s="2"/>
      <c r="CM723" s="2">
        <v>0</v>
      </c>
      <c r="CN723" s="2" t="s">
        <v>865</v>
      </c>
      <c r="CO723" s="2">
        <v>0</v>
      </c>
      <c r="CP723" s="2">
        <f t="shared" ref="CP723:CP746" si="594">(P723+Q723+S723)</f>
        <v>0</v>
      </c>
      <c r="CQ723" s="2">
        <f t="shared" si="579"/>
        <v>1.92</v>
      </c>
      <c r="CR723" s="2">
        <f>(ROUND((ROUND(((((ET723*1.25)*1.1))*AV723*1),2)*BB723),2)+ROUND((ROUND(((AE723-(((EU723*1.25)*1.1)))*AV723*1),2)*BS723),2))</f>
        <v>0.73</v>
      </c>
      <c r="CS723" s="2">
        <f t="shared" ref="CS723:CS746" si="595">ROUND((ROUND((AE723*AV723*1),2)*BS723),2)</f>
        <v>0.12</v>
      </c>
      <c r="CT723" s="2">
        <f t="shared" ref="CT723:CT746" si="596">ROUND((ROUND((AF723*AV723*1),2)*BA723),2)</f>
        <v>9.56</v>
      </c>
      <c r="CU723" s="2">
        <f t="shared" ref="CU723:CU746" si="597">AG723</f>
        <v>0</v>
      </c>
      <c r="CV723" s="2">
        <f t="shared" ref="CV723:CV746" si="598">(AH723*AV723)</f>
        <v>0.8233505499999999</v>
      </c>
      <c r="CW723" s="2">
        <f t="shared" ref="CW723:CW746" si="599">AI723</f>
        <v>0</v>
      </c>
      <c r="CX723" s="2">
        <f t="shared" ref="CX723:CX746" si="600">AJ723</f>
        <v>0</v>
      </c>
      <c r="CY723" s="2">
        <f t="shared" ref="CY723:CY746" si="601">(((S723+R723)*AT723)/100)</f>
        <v>0</v>
      </c>
      <c r="CZ723" s="2">
        <f t="shared" ref="CZ723:CZ746" si="602">(((S723+R723)*AU723)/100)</f>
        <v>0</v>
      </c>
      <c r="DA723" s="2"/>
      <c r="DB723" s="2">
        <v>173</v>
      </c>
      <c r="DC723" s="2" t="s">
        <v>3</v>
      </c>
      <c r="DD723" s="2" t="s">
        <v>3</v>
      </c>
      <c r="DE723" s="2" t="s">
        <v>27</v>
      </c>
      <c r="DF723" s="2" t="s">
        <v>27</v>
      </c>
      <c r="DG723" s="2" t="s">
        <v>28</v>
      </c>
      <c r="DH723" s="2" t="s">
        <v>3</v>
      </c>
      <c r="DI723" s="2" t="s">
        <v>28</v>
      </c>
      <c r="DJ723" s="2" t="s">
        <v>27</v>
      </c>
      <c r="DK723" s="2" t="s">
        <v>3</v>
      </c>
      <c r="DL723" s="2" t="s">
        <v>3</v>
      </c>
      <c r="DM723" s="2" t="s">
        <v>3</v>
      </c>
      <c r="DN723" s="2">
        <v>0</v>
      </c>
      <c r="DO723" s="2">
        <v>0</v>
      </c>
      <c r="DP723" s="2">
        <v>1</v>
      </c>
      <c r="DQ723" s="2">
        <v>1</v>
      </c>
      <c r="DR723" s="2"/>
      <c r="DS723" s="2"/>
      <c r="DT723" s="2"/>
      <c r="DU723" s="2">
        <v>1013</v>
      </c>
      <c r="DV723" s="2" t="s">
        <v>244</v>
      </c>
      <c r="DW723" s="2" t="s">
        <v>244</v>
      </c>
      <c r="DX723" s="2">
        <v>1</v>
      </c>
      <c r="DY723" s="2"/>
      <c r="DZ723" s="2" t="s">
        <v>3</v>
      </c>
      <c r="EA723" s="2" t="s">
        <v>3</v>
      </c>
      <c r="EB723" s="2" t="s">
        <v>3</v>
      </c>
      <c r="EC723" s="2" t="s">
        <v>3</v>
      </c>
      <c r="ED723" s="2"/>
      <c r="EE723" s="2">
        <v>58807897</v>
      </c>
      <c r="EF723" s="2">
        <v>30</v>
      </c>
      <c r="EG723" s="2" t="s">
        <v>29</v>
      </c>
      <c r="EH723" s="2">
        <v>0</v>
      </c>
      <c r="EI723" s="2" t="s">
        <v>3</v>
      </c>
      <c r="EJ723" s="2">
        <v>1</v>
      </c>
      <c r="EK723" s="2">
        <v>21</v>
      </c>
      <c r="EL723" s="2" t="s">
        <v>30</v>
      </c>
      <c r="EM723" s="2" t="s">
        <v>31</v>
      </c>
      <c r="EN723" s="2"/>
      <c r="EO723" s="2" t="s">
        <v>32</v>
      </c>
      <c r="EP723" s="2"/>
      <c r="EQ723" s="2">
        <v>1024</v>
      </c>
      <c r="ER723" s="2">
        <v>9.5</v>
      </c>
      <c r="ES723" s="2">
        <v>1.92</v>
      </c>
      <c r="ET723" s="2">
        <v>0.5</v>
      </c>
      <c r="EU723" s="2">
        <v>0.08</v>
      </c>
      <c r="EV723" s="2">
        <v>7.08</v>
      </c>
      <c r="EW723" s="2">
        <v>0.61</v>
      </c>
      <c r="EX723" s="2">
        <v>0</v>
      </c>
      <c r="EY723" s="2">
        <v>0</v>
      </c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>
        <v>0</v>
      </c>
      <c r="FR723" s="2">
        <v>0</v>
      </c>
      <c r="FS723" s="2">
        <v>0</v>
      </c>
      <c r="FT723" s="2"/>
      <c r="FU723" s="2"/>
      <c r="FV723" s="2"/>
      <c r="FW723" s="2"/>
      <c r="FX723" s="2">
        <v>109</v>
      </c>
      <c r="FY723" s="2">
        <v>61</v>
      </c>
      <c r="FZ723" s="2"/>
      <c r="GA723" s="2" t="s">
        <v>3</v>
      </c>
      <c r="GB723" s="2"/>
      <c r="GC723" s="2"/>
      <c r="GD723" s="2">
        <v>1</v>
      </c>
      <c r="GE723" s="2"/>
      <c r="GF723" s="2">
        <v>-1500599768</v>
      </c>
      <c r="GG723" s="2">
        <v>2</v>
      </c>
      <c r="GH723" s="2">
        <v>1</v>
      </c>
      <c r="GI723" s="2">
        <v>2</v>
      </c>
      <c r="GJ723" s="2">
        <v>0</v>
      </c>
      <c r="GK723" s="2">
        <v>0</v>
      </c>
      <c r="GL723" s="2">
        <f t="shared" ref="GL723:GL746" si="603">ROUND(IF(AND(BH723=3,BI723=3,FS723&lt;&gt;0),P723,0),2)</f>
        <v>0</v>
      </c>
      <c r="GM723" s="2">
        <f t="shared" ref="GM723:GM746" si="604">ROUND(O723+X723+Y723,2)+GX723</f>
        <v>0</v>
      </c>
      <c r="GN723" s="2">
        <f t="shared" ref="GN723:GN746" si="605">IF(OR(BI723=0,BI723=1),GM723-GX723,0)</f>
        <v>0</v>
      </c>
      <c r="GO723" s="2">
        <f t="shared" ref="GO723:GO746" si="606">IF(BI723=2,GM723-GX723,0)</f>
        <v>0</v>
      </c>
      <c r="GP723" s="2">
        <f t="shared" ref="GP723:GP746" si="607">IF(BI723=4,GM723-GX723,0)</f>
        <v>0</v>
      </c>
      <c r="GQ723" s="2"/>
      <c r="GR723" s="2">
        <v>0</v>
      </c>
      <c r="GS723" s="2">
        <v>3</v>
      </c>
      <c r="GT723" s="2">
        <v>0</v>
      </c>
      <c r="GU723" s="2" t="s">
        <v>3</v>
      </c>
      <c r="GV723" s="2">
        <f t="shared" ref="GV723:GV746" si="608">ROUND((GT723),6)</f>
        <v>0</v>
      </c>
      <c r="GW723" s="2">
        <v>1</v>
      </c>
      <c r="GX723" s="2">
        <f t="shared" ref="GX723:GX746" si="609">ROUND(HC723*I723,2)</f>
        <v>0</v>
      </c>
      <c r="GY723" s="2"/>
      <c r="GZ723" s="2"/>
      <c r="HA723" s="2">
        <v>0</v>
      </c>
      <c r="HB723" s="2">
        <v>0</v>
      </c>
      <c r="HC723" s="2">
        <f t="shared" ref="HC723:HC746" si="610">GV723*GW723</f>
        <v>0</v>
      </c>
      <c r="HD723" s="2"/>
      <c r="HE723" s="2" t="s">
        <v>3</v>
      </c>
      <c r="HF723" s="2" t="s">
        <v>3</v>
      </c>
      <c r="HG723" s="2"/>
      <c r="HH723" s="2"/>
      <c r="HI723" s="2"/>
      <c r="HJ723" s="2"/>
      <c r="HK723" s="2"/>
      <c r="HL723" s="2"/>
      <c r="HM723" s="2" t="s">
        <v>3</v>
      </c>
      <c r="HN723" s="2" t="s">
        <v>3</v>
      </c>
      <c r="HO723" s="2" t="s">
        <v>3</v>
      </c>
      <c r="HP723" s="2" t="s">
        <v>3</v>
      </c>
      <c r="HQ723" s="2" t="s">
        <v>3</v>
      </c>
      <c r="HR723" s="2"/>
      <c r="HS723" s="2">
        <v>0</v>
      </c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>
        <v>0</v>
      </c>
      <c r="IL723" s="2"/>
      <c r="IM723" s="2"/>
      <c r="IN723" s="2"/>
      <c r="IO723" s="2"/>
      <c r="IP723" s="2"/>
      <c r="IQ723" s="2"/>
      <c r="IR723" s="2"/>
      <c r="IS723" s="2"/>
      <c r="IT723" s="2"/>
      <c r="IU723" s="2"/>
    </row>
    <row r="724" spans="1:255" x14ac:dyDescent="0.2">
      <c r="A724">
        <v>17</v>
      </c>
      <c r="B724">
        <v>1</v>
      </c>
      <c r="C724">
        <f>ROW(SmtRes!A684)</f>
        <v>684</v>
      </c>
      <c r="D724">
        <f>ROW(EtalonRes!A724)</f>
        <v>724</v>
      </c>
      <c r="E724" t="s">
        <v>3</v>
      </c>
      <c r="F724" t="s">
        <v>463</v>
      </c>
      <c r="G724" t="s">
        <v>464</v>
      </c>
      <c r="H724" t="s">
        <v>244</v>
      </c>
      <c r="I724">
        <f>ROUND(ROUND(2,4)*0,9)</f>
        <v>0</v>
      </c>
      <c r="J724">
        <v>0</v>
      </c>
      <c r="K724">
        <f>ROUND(ROUND(2,4)*0,9)</f>
        <v>0</v>
      </c>
      <c r="O724">
        <f t="shared" si="582"/>
        <v>0</v>
      </c>
      <c r="P724">
        <f t="shared" si="578"/>
        <v>0</v>
      </c>
      <c r="Q724">
        <f>(ROUND((ROUND(((((ET724*1.25)*1.1))*AV724*I724),2)*BB724),2)+ROUND((ROUND(((AE724-(((EU724*1.25)*1.1)))*AV724*I724),2)*BS724),2))</f>
        <v>0</v>
      </c>
      <c r="R724">
        <f t="shared" si="583"/>
        <v>0</v>
      </c>
      <c r="S724">
        <f t="shared" si="584"/>
        <v>0</v>
      </c>
      <c r="T724">
        <f t="shared" si="585"/>
        <v>0</v>
      </c>
      <c r="U724">
        <f t="shared" si="586"/>
        <v>0</v>
      </c>
      <c r="V724">
        <f t="shared" si="587"/>
        <v>0</v>
      </c>
      <c r="W724">
        <f t="shared" si="588"/>
        <v>0</v>
      </c>
      <c r="X724">
        <f t="shared" si="589"/>
        <v>0</v>
      </c>
      <c r="Y724">
        <f t="shared" si="590"/>
        <v>0</v>
      </c>
      <c r="AA724">
        <v>-1</v>
      </c>
      <c r="AB724">
        <f t="shared" si="591"/>
        <v>11.563700000000001</v>
      </c>
      <c r="AC724">
        <f t="shared" si="577"/>
        <v>1.92</v>
      </c>
      <c r="AD724">
        <f>ROUND((((((ET724*1.25)*1.1))-(((EU724*1.25)*1.1)))+AE724),6)</f>
        <v>0.6875</v>
      </c>
      <c r="AE724">
        <f>ROUND((((EU724*1.25)*1.1)),6)</f>
        <v>0.11</v>
      </c>
      <c r="AF724">
        <f>ROUND((((EV724*1.15)*1.1)),6)</f>
        <v>8.9562000000000008</v>
      </c>
      <c r="AG724">
        <f t="shared" si="592"/>
        <v>0</v>
      </c>
      <c r="AH724">
        <f>(((EW724*1.15)*1.1))</f>
        <v>0.77164999999999995</v>
      </c>
      <c r="AI724">
        <f>(((EX724*1.25)*1.1))</f>
        <v>0</v>
      </c>
      <c r="AJ724">
        <f t="shared" si="593"/>
        <v>0</v>
      </c>
      <c r="AK724">
        <v>9.5</v>
      </c>
      <c r="AL724">
        <v>1.92</v>
      </c>
      <c r="AM724">
        <v>0.5</v>
      </c>
      <c r="AN724">
        <v>0.08</v>
      </c>
      <c r="AO724">
        <v>7.08</v>
      </c>
      <c r="AP724">
        <v>0</v>
      </c>
      <c r="AQ724">
        <v>0.61</v>
      </c>
      <c r="AR724">
        <v>0</v>
      </c>
      <c r="AS724">
        <v>0</v>
      </c>
      <c r="AT724">
        <v>109</v>
      </c>
      <c r="AU724">
        <v>61</v>
      </c>
      <c r="AV724">
        <v>1.0669999999999999</v>
      </c>
      <c r="AW724">
        <v>1</v>
      </c>
      <c r="AZ724">
        <v>1</v>
      </c>
      <c r="BA724">
        <v>54.99</v>
      </c>
      <c r="BB724">
        <v>16.260000000000002</v>
      </c>
      <c r="BC724">
        <v>12.38</v>
      </c>
      <c r="BD724" t="s">
        <v>3</v>
      </c>
      <c r="BE724" t="s">
        <v>3</v>
      </c>
      <c r="BF724" t="s">
        <v>3</v>
      </c>
      <c r="BG724" t="s">
        <v>3</v>
      </c>
      <c r="BH724">
        <v>0</v>
      </c>
      <c r="BI724">
        <v>1</v>
      </c>
      <c r="BJ724" t="s">
        <v>465</v>
      </c>
      <c r="BM724">
        <v>21</v>
      </c>
      <c r="BN724">
        <v>58807811</v>
      </c>
      <c r="BO724" t="s">
        <v>463</v>
      </c>
      <c r="BP724">
        <v>1</v>
      </c>
      <c r="BQ724">
        <v>30</v>
      </c>
      <c r="BR724">
        <v>0</v>
      </c>
      <c r="BS724">
        <v>54.99</v>
      </c>
      <c r="BT724">
        <v>1</v>
      </c>
      <c r="BU724">
        <v>1</v>
      </c>
      <c r="BV724">
        <v>1</v>
      </c>
      <c r="BW724">
        <v>1</v>
      </c>
      <c r="BX724">
        <v>1</v>
      </c>
      <c r="BY724" t="s">
        <v>3</v>
      </c>
      <c r="BZ724">
        <v>109</v>
      </c>
      <c r="CA724">
        <v>61</v>
      </c>
      <c r="CB724" t="s">
        <v>3</v>
      </c>
      <c r="CE724">
        <v>30</v>
      </c>
      <c r="CF724">
        <v>0</v>
      </c>
      <c r="CG724">
        <v>0</v>
      </c>
      <c r="CM724">
        <v>0</v>
      </c>
      <c r="CN724" t="s">
        <v>865</v>
      </c>
      <c r="CO724">
        <v>0</v>
      </c>
      <c r="CP724">
        <f t="shared" si="594"/>
        <v>0</v>
      </c>
      <c r="CQ724">
        <f t="shared" si="579"/>
        <v>23.77</v>
      </c>
      <c r="CR724">
        <f>(ROUND((ROUND(((((ET724*1.25)*1.1))*AV724*1),2)*BB724),2)+ROUND((ROUND(((AE724-(((EU724*1.25)*1.1)))*AV724*1),2)*BS724),2))</f>
        <v>11.87</v>
      </c>
      <c r="CS724">
        <f t="shared" si="595"/>
        <v>6.6</v>
      </c>
      <c r="CT724">
        <f t="shared" si="596"/>
        <v>525.70000000000005</v>
      </c>
      <c r="CU724">
        <f t="shared" si="597"/>
        <v>0</v>
      </c>
      <c r="CV724">
        <f t="shared" si="598"/>
        <v>0.8233505499999999</v>
      </c>
      <c r="CW724">
        <f t="shared" si="599"/>
        <v>0</v>
      </c>
      <c r="CX724">
        <f t="shared" si="600"/>
        <v>0</v>
      </c>
      <c r="CY724">
        <f t="shared" si="601"/>
        <v>0</v>
      </c>
      <c r="CZ724">
        <f t="shared" si="602"/>
        <v>0</v>
      </c>
      <c r="DB724">
        <v>175</v>
      </c>
      <c r="DC724" t="s">
        <v>3</v>
      </c>
      <c r="DD724" t="s">
        <v>3</v>
      </c>
      <c r="DE724" t="s">
        <v>27</v>
      </c>
      <c r="DF724" t="s">
        <v>27</v>
      </c>
      <c r="DG724" t="s">
        <v>28</v>
      </c>
      <c r="DH724" t="s">
        <v>3</v>
      </c>
      <c r="DI724" t="s">
        <v>28</v>
      </c>
      <c r="DJ724" t="s">
        <v>27</v>
      </c>
      <c r="DK724" t="s">
        <v>3</v>
      </c>
      <c r="DL724" t="s">
        <v>3</v>
      </c>
      <c r="DM724" t="s">
        <v>3</v>
      </c>
      <c r="DN724">
        <v>0</v>
      </c>
      <c r="DO724">
        <v>0</v>
      </c>
      <c r="DP724">
        <v>1</v>
      </c>
      <c r="DQ724">
        <v>1</v>
      </c>
      <c r="DU724">
        <v>1013</v>
      </c>
      <c r="DV724" t="s">
        <v>244</v>
      </c>
      <c r="DW724" t="s">
        <v>244</v>
      </c>
      <c r="DX724">
        <v>1</v>
      </c>
      <c r="DZ724" t="s">
        <v>3</v>
      </c>
      <c r="EA724" t="s">
        <v>3</v>
      </c>
      <c r="EB724" t="s">
        <v>3</v>
      </c>
      <c r="EC724" t="s">
        <v>3</v>
      </c>
      <c r="EE724">
        <v>58807897</v>
      </c>
      <c r="EF724">
        <v>30</v>
      </c>
      <c r="EG724" t="s">
        <v>29</v>
      </c>
      <c r="EH724">
        <v>0</v>
      </c>
      <c r="EI724" t="s">
        <v>3</v>
      </c>
      <c r="EJ724">
        <v>1</v>
      </c>
      <c r="EK724">
        <v>21</v>
      </c>
      <c r="EL724" t="s">
        <v>30</v>
      </c>
      <c r="EM724" t="s">
        <v>31</v>
      </c>
      <c r="EO724" t="s">
        <v>32</v>
      </c>
      <c r="EQ724">
        <v>1024</v>
      </c>
      <c r="ER724">
        <v>9.5</v>
      </c>
      <c r="ES724">
        <v>1.92</v>
      </c>
      <c r="ET724">
        <v>0.5</v>
      </c>
      <c r="EU724">
        <v>0.08</v>
      </c>
      <c r="EV724">
        <v>7.08</v>
      </c>
      <c r="EW724">
        <v>0.61</v>
      </c>
      <c r="EX724">
        <v>0</v>
      </c>
      <c r="EY724">
        <v>0</v>
      </c>
      <c r="FQ724">
        <v>0</v>
      </c>
      <c r="FR724">
        <v>0</v>
      </c>
      <c r="FS724">
        <v>0</v>
      </c>
      <c r="FX724">
        <v>109</v>
      </c>
      <c r="FY724">
        <v>61</v>
      </c>
      <c r="GA724" t="s">
        <v>3</v>
      </c>
      <c r="GD724">
        <v>1</v>
      </c>
      <c r="GF724">
        <v>-1500599768</v>
      </c>
      <c r="GG724">
        <v>2</v>
      </c>
      <c r="GH724">
        <v>1</v>
      </c>
      <c r="GI724">
        <v>2</v>
      </c>
      <c r="GJ724">
        <v>0</v>
      </c>
      <c r="GK724">
        <v>0</v>
      </c>
      <c r="GL724">
        <f t="shared" si="603"/>
        <v>0</v>
      </c>
      <c r="GM724">
        <f t="shared" si="604"/>
        <v>0</v>
      </c>
      <c r="GN724">
        <f t="shared" si="605"/>
        <v>0</v>
      </c>
      <c r="GO724">
        <f t="shared" si="606"/>
        <v>0</v>
      </c>
      <c r="GP724">
        <f t="shared" si="607"/>
        <v>0</v>
      </c>
      <c r="GR724">
        <v>0</v>
      </c>
      <c r="GS724">
        <v>3</v>
      </c>
      <c r="GT724">
        <v>0</v>
      </c>
      <c r="GU724" t="s">
        <v>3</v>
      </c>
      <c r="GV724">
        <f t="shared" si="608"/>
        <v>0</v>
      </c>
      <c r="GW724">
        <v>1</v>
      </c>
      <c r="GX724">
        <f t="shared" si="609"/>
        <v>0</v>
      </c>
      <c r="HA724">
        <v>0</v>
      </c>
      <c r="HB724">
        <v>0</v>
      </c>
      <c r="HC724">
        <f t="shared" si="610"/>
        <v>0</v>
      </c>
      <c r="HE724" t="s">
        <v>3</v>
      </c>
      <c r="HF724" t="s">
        <v>3</v>
      </c>
      <c r="HM724" t="s">
        <v>3</v>
      </c>
      <c r="HN724" t="s">
        <v>3</v>
      </c>
      <c r="HO724" t="s">
        <v>3</v>
      </c>
      <c r="HP724" t="s">
        <v>3</v>
      </c>
      <c r="HQ724" t="s">
        <v>3</v>
      </c>
      <c r="HS724">
        <v>0</v>
      </c>
      <c r="IK724">
        <v>0</v>
      </c>
    </row>
    <row r="725" spans="1:255" x14ac:dyDescent="0.2">
      <c r="A725" s="2">
        <v>18</v>
      </c>
      <c r="B725" s="2">
        <v>1</v>
      </c>
      <c r="C725" s="2">
        <v>679</v>
      </c>
      <c r="D725" s="2"/>
      <c r="E725" s="2" t="s">
        <v>3</v>
      </c>
      <c r="F725" s="2" t="s">
        <v>467</v>
      </c>
      <c r="G725" s="2" t="s">
        <v>468</v>
      </c>
      <c r="H725" s="2" t="s">
        <v>49</v>
      </c>
      <c r="I725" s="2">
        <f>I723*J725</f>
        <v>0</v>
      </c>
      <c r="J725" s="2">
        <v>1</v>
      </c>
      <c r="K725" s="2">
        <v>1</v>
      </c>
      <c r="L725" s="2"/>
      <c r="M725" s="2"/>
      <c r="N725" s="2"/>
      <c r="O725" s="2">
        <f t="shared" si="582"/>
        <v>0</v>
      </c>
      <c r="P725" s="2">
        <f t="shared" si="578"/>
        <v>0</v>
      </c>
      <c r="Q725" s="2">
        <f>(ROUND((ROUND(((ET725)*AV725*I725),2)*BB725),2)+ROUND((ROUND(((AE725-(EU725))*AV725*I725),2)*BS725),2))</f>
        <v>0</v>
      </c>
      <c r="R725" s="2">
        <f t="shared" si="583"/>
        <v>0</v>
      </c>
      <c r="S725" s="2">
        <f t="shared" si="584"/>
        <v>0</v>
      </c>
      <c r="T725" s="2">
        <f t="shared" si="585"/>
        <v>0</v>
      </c>
      <c r="U725" s="2">
        <f t="shared" si="586"/>
        <v>0</v>
      </c>
      <c r="V725" s="2">
        <f t="shared" si="587"/>
        <v>0</v>
      </c>
      <c r="W725" s="2">
        <f t="shared" si="588"/>
        <v>0</v>
      </c>
      <c r="X725" s="2">
        <f t="shared" si="589"/>
        <v>0</v>
      </c>
      <c r="Y725" s="2">
        <f t="shared" si="590"/>
        <v>0</v>
      </c>
      <c r="Z725" s="2"/>
      <c r="AA725" s="2">
        <v>-1</v>
      </c>
      <c r="AB725" s="2">
        <f t="shared" si="591"/>
        <v>70.540000000000006</v>
      </c>
      <c r="AC725" s="2">
        <f t="shared" si="577"/>
        <v>70.540000000000006</v>
      </c>
      <c r="AD725" s="2">
        <f>ROUND((((ET725)-(EU725))+AE725),6)</f>
        <v>0</v>
      </c>
      <c r="AE725" s="2">
        <f>ROUND((EU725),6)</f>
        <v>0</v>
      </c>
      <c r="AF725" s="2">
        <f>ROUND((EV725),6)</f>
        <v>0</v>
      </c>
      <c r="AG725" s="2">
        <f t="shared" si="592"/>
        <v>0</v>
      </c>
      <c r="AH725" s="2">
        <f>(EW725)</f>
        <v>0</v>
      </c>
      <c r="AI725" s="2">
        <f>(EX725)</f>
        <v>0</v>
      </c>
      <c r="AJ725" s="2">
        <f t="shared" si="593"/>
        <v>0</v>
      </c>
      <c r="AK725" s="2">
        <v>70.539999999999992</v>
      </c>
      <c r="AL725" s="2">
        <v>70.539999999999992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109</v>
      </c>
      <c r="AU725" s="2">
        <v>61</v>
      </c>
      <c r="AV725" s="2">
        <v>1</v>
      </c>
      <c r="AW725" s="2">
        <v>1</v>
      </c>
      <c r="AX725" s="2"/>
      <c r="AY725" s="2"/>
      <c r="AZ725" s="2">
        <v>1</v>
      </c>
      <c r="BA725" s="2">
        <v>1</v>
      </c>
      <c r="BB725" s="2">
        <v>1</v>
      </c>
      <c r="BC725" s="2">
        <v>1</v>
      </c>
      <c r="BD725" s="2" t="s">
        <v>3</v>
      </c>
      <c r="BE725" s="2" t="s">
        <v>3</v>
      </c>
      <c r="BF725" s="2" t="s">
        <v>3</v>
      </c>
      <c r="BG725" s="2" t="s">
        <v>3</v>
      </c>
      <c r="BH725" s="2">
        <v>3</v>
      </c>
      <c r="BI725" s="2">
        <v>1</v>
      </c>
      <c r="BJ725" s="2" t="s">
        <v>3</v>
      </c>
      <c r="BK725" s="2"/>
      <c r="BL725" s="2"/>
      <c r="BM725" s="2">
        <v>21</v>
      </c>
      <c r="BN725" s="2">
        <v>0</v>
      </c>
      <c r="BO725" s="2" t="s">
        <v>3</v>
      </c>
      <c r="BP725" s="2">
        <v>0</v>
      </c>
      <c r="BQ725" s="2">
        <v>30</v>
      </c>
      <c r="BR725" s="2">
        <v>0</v>
      </c>
      <c r="BS725" s="2">
        <v>1</v>
      </c>
      <c r="BT725" s="2">
        <v>1</v>
      </c>
      <c r="BU725" s="2">
        <v>1</v>
      </c>
      <c r="BV725" s="2">
        <v>1</v>
      </c>
      <c r="BW725" s="2">
        <v>1</v>
      </c>
      <c r="BX725" s="2">
        <v>1</v>
      </c>
      <c r="BY725" s="2" t="s">
        <v>3</v>
      </c>
      <c r="BZ725" s="2">
        <v>109</v>
      </c>
      <c r="CA725" s="2">
        <v>61</v>
      </c>
      <c r="CB725" s="2" t="s">
        <v>3</v>
      </c>
      <c r="CC725" s="2"/>
      <c r="CD725" s="2"/>
      <c r="CE725" s="2">
        <v>30</v>
      </c>
      <c r="CF725" s="2">
        <v>0</v>
      </c>
      <c r="CG725" s="2">
        <v>0</v>
      </c>
      <c r="CH725" s="2"/>
      <c r="CI725" s="2"/>
      <c r="CJ725" s="2"/>
      <c r="CK725" s="2"/>
      <c r="CL725" s="2"/>
      <c r="CM725" s="2">
        <v>0</v>
      </c>
      <c r="CN725" s="2" t="s">
        <v>3</v>
      </c>
      <c r="CO725" s="2">
        <v>0</v>
      </c>
      <c r="CP725" s="2">
        <f t="shared" si="594"/>
        <v>0</v>
      </c>
      <c r="CQ725" s="2">
        <f t="shared" si="579"/>
        <v>70.540000000000006</v>
      </c>
      <c r="CR725" s="2">
        <f>(ROUND((ROUND(((ET725)*AV725*1),2)*BB725),2)+ROUND((ROUND(((AE725-(EU725))*AV725*1),2)*BS725),2))</f>
        <v>0</v>
      </c>
      <c r="CS725" s="2">
        <f t="shared" si="595"/>
        <v>0</v>
      </c>
      <c r="CT725" s="2">
        <f t="shared" si="596"/>
        <v>0</v>
      </c>
      <c r="CU725" s="2">
        <f t="shared" si="597"/>
        <v>0</v>
      </c>
      <c r="CV725" s="2">
        <f t="shared" si="598"/>
        <v>0</v>
      </c>
      <c r="CW725" s="2">
        <f t="shared" si="599"/>
        <v>0</v>
      </c>
      <c r="CX725" s="2">
        <f t="shared" si="600"/>
        <v>0</v>
      </c>
      <c r="CY725" s="2">
        <f t="shared" si="601"/>
        <v>0</v>
      </c>
      <c r="CZ725" s="2">
        <f t="shared" si="602"/>
        <v>0</v>
      </c>
      <c r="DA725" s="2"/>
      <c r="DB725" s="2"/>
      <c r="DC725" s="2" t="s">
        <v>3</v>
      </c>
      <c r="DD725" s="2" t="s">
        <v>3</v>
      </c>
      <c r="DE725" s="2" t="s">
        <v>3</v>
      </c>
      <c r="DF725" s="2" t="s">
        <v>3</v>
      </c>
      <c r="DG725" s="2" t="s">
        <v>3</v>
      </c>
      <c r="DH725" s="2" t="s">
        <v>3</v>
      </c>
      <c r="DI725" s="2" t="s">
        <v>3</v>
      </c>
      <c r="DJ725" s="2" t="s">
        <v>3</v>
      </c>
      <c r="DK725" s="2" t="s">
        <v>3</v>
      </c>
      <c r="DL725" s="2" t="s">
        <v>3</v>
      </c>
      <c r="DM725" s="2" t="s">
        <v>3</v>
      </c>
      <c r="DN725" s="2">
        <v>0</v>
      </c>
      <c r="DO725" s="2">
        <v>0</v>
      </c>
      <c r="DP725" s="2">
        <v>1</v>
      </c>
      <c r="DQ725" s="2">
        <v>1</v>
      </c>
      <c r="DR725" s="2"/>
      <c r="DS725" s="2"/>
      <c r="DT725" s="2"/>
      <c r="DU725" s="2">
        <v>1010</v>
      </c>
      <c r="DV725" s="2" t="s">
        <v>49</v>
      </c>
      <c r="DW725" s="2" t="s">
        <v>49</v>
      </c>
      <c r="DX725" s="2">
        <v>1</v>
      </c>
      <c r="DY725" s="2"/>
      <c r="DZ725" s="2" t="s">
        <v>3</v>
      </c>
      <c r="EA725" s="2" t="s">
        <v>3</v>
      </c>
      <c r="EB725" s="2" t="s">
        <v>3</v>
      </c>
      <c r="EC725" s="2" t="s">
        <v>3</v>
      </c>
      <c r="ED725" s="2"/>
      <c r="EE725" s="2">
        <v>58807897</v>
      </c>
      <c r="EF725" s="2">
        <v>30</v>
      </c>
      <c r="EG725" s="2" t="s">
        <v>29</v>
      </c>
      <c r="EH725" s="2">
        <v>0</v>
      </c>
      <c r="EI725" s="2" t="s">
        <v>3</v>
      </c>
      <c r="EJ725" s="2">
        <v>1</v>
      </c>
      <c r="EK725" s="2">
        <v>21</v>
      </c>
      <c r="EL725" s="2" t="s">
        <v>30</v>
      </c>
      <c r="EM725" s="2" t="s">
        <v>31</v>
      </c>
      <c r="EN725" s="2"/>
      <c r="EO725" s="2" t="s">
        <v>3</v>
      </c>
      <c r="EP725" s="2"/>
      <c r="EQ725" s="2">
        <v>1024</v>
      </c>
      <c r="ER725" s="2">
        <v>0</v>
      </c>
      <c r="ES725" s="2">
        <v>70.539999999999992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>
        <v>0</v>
      </c>
      <c r="FR725" s="2">
        <v>0</v>
      </c>
      <c r="FS725" s="2">
        <v>0</v>
      </c>
      <c r="FT725" s="2"/>
      <c r="FU725" s="2"/>
      <c r="FV725" s="2"/>
      <c r="FW725" s="2"/>
      <c r="FX725" s="2">
        <v>109</v>
      </c>
      <c r="FY725" s="2">
        <v>61</v>
      </c>
      <c r="FZ725" s="2"/>
      <c r="GA725" s="2" t="s">
        <v>469</v>
      </c>
      <c r="GB725" s="2"/>
      <c r="GC725" s="2"/>
      <c r="GD725" s="2">
        <v>1</v>
      </c>
      <c r="GE725" s="2"/>
      <c r="GF725" s="2">
        <v>1916507771</v>
      </c>
      <c r="GG725" s="2">
        <v>2</v>
      </c>
      <c r="GH725" s="2">
        <v>4</v>
      </c>
      <c r="GI725" s="2">
        <v>0</v>
      </c>
      <c r="GJ725" s="2">
        <v>0</v>
      </c>
      <c r="GK725" s="2">
        <v>0</v>
      </c>
      <c r="GL725" s="2">
        <f t="shared" si="603"/>
        <v>0</v>
      </c>
      <c r="GM725" s="2">
        <f t="shared" si="604"/>
        <v>0</v>
      </c>
      <c r="GN725" s="2">
        <f t="shared" si="605"/>
        <v>0</v>
      </c>
      <c r="GO725" s="2">
        <f t="shared" si="606"/>
        <v>0</v>
      </c>
      <c r="GP725" s="2">
        <f t="shared" si="607"/>
        <v>0</v>
      </c>
      <c r="GQ725" s="2"/>
      <c r="GR725" s="2">
        <v>0</v>
      </c>
      <c r="GS725" s="2">
        <v>2</v>
      </c>
      <c r="GT725" s="2">
        <v>0</v>
      </c>
      <c r="GU725" s="2" t="s">
        <v>3</v>
      </c>
      <c r="GV725" s="2">
        <f t="shared" si="608"/>
        <v>0</v>
      </c>
      <c r="GW725" s="2">
        <v>1</v>
      </c>
      <c r="GX725" s="2">
        <f t="shared" si="609"/>
        <v>0</v>
      </c>
      <c r="GY725" s="2"/>
      <c r="GZ725" s="2"/>
      <c r="HA725" s="2">
        <v>0</v>
      </c>
      <c r="HB725" s="2">
        <v>0</v>
      </c>
      <c r="HC725" s="2">
        <f t="shared" si="610"/>
        <v>0</v>
      </c>
      <c r="HD725" s="2"/>
      <c r="HE725" s="2" t="s">
        <v>253</v>
      </c>
      <c r="HF725" s="2" t="s">
        <v>38</v>
      </c>
      <c r="HG725" s="2"/>
      <c r="HH725" s="2"/>
      <c r="HI725" s="2"/>
      <c r="HJ725" s="2"/>
      <c r="HK725" s="2"/>
      <c r="HL725" s="2"/>
      <c r="HM725" s="2" t="s">
        <v>3</v>
      </c>
      <c r="HN725" s="2" t="s">
        <v>3</v>
      </c>
      <c r="HO725" s="2" t="s">
        <v>3</v>
      </c>
      <c r="HP725" s="2" t="s">
        <v>3</v>
      </c>
      <c r="HQ725" s="2" t="s">
        <v>3</v>
      </c>
      <c r="HR725" s="2"/>
      <c r="HS725" s="2">
        <v>0</v>
      </c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>
        <v>0</v>
      </c>
      <c r="IL725" s="2"/>
      <c r="IM725" s="2"/>
      <c r="IN725" s="2"/>
      <c r="IO725" s="2"/>
      <c r="IP725" s="2"/>
      <c r="IQ725" s="2"/>
      <c r="IR725" s="2"/>
      <c r="IS725" s="2"/>
      <c r="IT725" s="2"/>
      <c r="IU725" s="2"/>
    </row>
    <row r="726" spans="1:255" x14ac:dyDescent="0.2">
      <c r="A726">
        <v>18</v>
      </c>
      <c r="B726">
        <v>1</v>
      </c>
      <c r="C726">
        <v>684</v>
      </c>
      <c r="E726" t="s">
        <v>3</v>
      </c>
      <c r="F726" t="s">
        <v>467</v>
      </c>
      <c r="G726" t="s">
        <v>468</v>
      </c>
      <c r="H726" t="s">
        <v>49</v>
      </c>
      <c r="I726">
        <f>I724*J726</f>
        <v>0</v>
      </c>
      <c r="J726">
        <v>1</v>
      </c>
      <c r="K726">
        <v>1</v>
      </c>
      <c r="O726">
        <f t="shared" si="582"/>
        <v>0</v>
      </c>
      <c r="P726">
        <f t="shared" si="578"/>
        <v>0</v>
      </c>
      <c r="Q726">
        <f>(ROUND((ROUND(((ET726)*AV726*I726),2)*BB726),2)+ROUND((ROUND(((AE726-(EU726))*AV726*I726),2)*BS726),2))</f>
        <v>0</v>
      </c>
      <c r="R726">
        <f t="shared" si="583"/>
        <v>0</v>
      </c>
      <c r="S726">
        <f t="shared" si="584"/>
        <v>0</v>
      </c>
      <c r="T726">
        <f t="shared" si="585"/>
        <v>0</v>
      </c>
      <c r="U726">
        <f t="shared" si="586"/>
        <v>0</v>
      </c>
      <c r="V726">
        <f t="shared" si="587"/>
        <v>0</v>
      </c>
      <c r="W726">
        <f t="shared" si="588"/>
        <v>0</v>
      </c>
      <c r="X726">
        <f t="shared" si="589"/>
        <v>0</v>
      </c>
      <c r="Y726">
        <f t="shared" si="590"/>
        <v>0</v>
      </c>
      <c r="AA726">
        <v>-1</v>
      </c>
      <c r="AB726">
        <f t="shared" si="591"/>
        <v>70.540000000000006</v>
      </c>
      <c r="AC726">
        <f t="shared" si="577"/>
        <v>70.540000000000006</v>
      </c>
      <c r="AD726">
        <f>ROUND((((ET726)-(EU726))+AE726),6)</f>
        <v>0</v>
      </c>
      <c r="AE726">
        <f>ROUND((EU726),6)</f>
        <v>0</v>
      </c>
      <c r="AF726">
        <f>ROUND((EV726),6)</f>
        <v>0</v>
      </c>
      <c r="AG726">
        <f t="shared" si="592"/>
        <v>0</v>
      </c>
      <c r="AH726">
        <f>(EW726)</f>
        <v>0</v>
      </c>
      <c r="AI726">
        <f>(EX726)</f>
        <v>0</v>
      </c>
      <c r="AJ726">
        <f t="shared" si="593"/>
        <v>0</v>
      </c>
      <c r="AK726">
        <v>70.539999999999992</v>
      </c>
      <c r="AL726">
        <v>70.539999999999992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109</v>
      </c>
      <c r="AU726">
        <v>61</v>
      </c>
      <c r="AV726">
        <v>1</v>
      </c>
      <c r="AW726">
        <v>1</v>
      </c>
      <c r="AZ726">
        <v>1</v>
      </c>
      <c r="BA726">
        <v>1</v>
      </c>
      <c r="BB726">
        <v>1</v>
      </c>
      <c r="BC726">
        <v>9.8800000000000008</v>
      </c>
      <c r="BD726" t="s">
        <v>3</v>
      </c>
      <c r="BE726" t="s">
        <v>3</v>
      </c>
      <c r="BF726" t="s">
        <v>3</v>
      </c>
      <c r="BG726" t="s">
        <v>3</v>
      </c>
      <c r="BH726">
        <v>3</v>
      </c>
      <c r="BI726">
        <v>1</v>
      </c>
      <c r="BJ726" t="s">
        <v>3</v>
      </c>
      <c r="BM726">
        <v>21</v>
      </c>
      <c r="BN726">
        <v>0</v>
      </c>
      <c r="BO726" t="s">
        <v>3</v>
      </c>
      <c r="BP726">
        <v>0</v>
      </c>
      <c r="BQ726">
        <v>30</v>
      </c>
      <c r="BR726">
        <v>0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 t="s">
        <v>3</v>
      </c>
      <c r="BZ726">
        <v>109</v>
      </c>
      <c r="CA726">
        <v>61</v>
      </c>
      <c r="CB726" t="s">
        <v>3</v>
      </c>
      <c r="CE726">
        <v>30</v>
      </c>
      <c r="CF726">
        <v>0</v>
      </c>
      <c r="CG726">
        <v>0</v>
      </c>
      <c r="CM726">
        <v>0</v>
      </c>
      <c r="CN726" t="s">
        <v>3</v>
      </c>
      <c r="CO726">
        <v>0</v>
      </c>
      <c r="CP726">
        <f t="shared" si="594"/>
        <v>0</v>
      </c>
      <c r="CQ726">
        <f t="shared" si="579"/>
        <v>696.94</v>
      </c>
      <c r="CR726">
        <f>(ROUND((ROUND(((ET726)*AV726*1),2)*BB726),2)+ROUND((ROUND(((AE726-(EU726))*AV726*1),2)*BS726),2))</f>
        <v>0</v>
      </c>
      <c r="CS726">
        <f t="shared" si="595"/>
        <v>0</v>
      </c>
      <c r="CT726">
        <f t="shared" si="596"/>
        <v>0</v>
      </c>
      <c r="CU726">
        <f t="shared" si="597"/>
        <v>0</v>
      </c>
      <c r="CV726">
        <f t="shared" si="598"/>
        <v>0</v>
      </c>
      <c r="CW726">
        <f t="shared" si="599"/>
        <v>0</v>
      </c>
      <c r="CX726">
        <f t="shared" si="600"/>
        <v>0</v>
      </c>
      <c r="CY726">
        <f t="shared" si="601"/>
        <v>0</v>
      </c>
      <c r="CZ726">
        <f t="shared" si="602"/>
        <v>0</v>
      </c>
      <c r="DC726" t="s">
        <v>3</v>
      </c>
      <c r="DD726" t="s">
        <v>3</v>
      </c>
      <c r="DE726" t="s">
        <v>3</v>
      </c>
      <c r="DF726" t="s">
        <v>3</v>
      </c>
      <c r="DG726" t="s">
        <v>3</v>
      </c>
      <c r="DH726" t="s">
        <v>3</v>
      </c>
      <c r="DI726" t="s">
        <v>3</v>
      </c>
      <c r="DJ726" t="s">
        <v>3</v>
      </c>
      <c r="DK726" t="s">
        <v>3</v>
      </c>
      <c r="DL726" t="s">
        <v>3</v>
      </c>
      <c r="DM726" t="s">
        <v>3</v>
      </c>
      <c r="DN726">
        <v>0</v>
      </c>
      <c r="DO726">
        <v>0</v>
      </c>
      <c r="DP726">
        <v>1</v>
      </c>
      <c r="DQ726">
        <v>1</v>
      </c>
      <c r="DU726">
        <v>1010</v>
      </c>
      <c r="DV726" t="s">
        <v>49</v>
      </c>
      <c r="DW726" t="s">
        <v>49</v>
      </c>
      <c r="DX726">
        <v>1</v>
      </c>
      <c r="DZ726" t="s">
        <v>3</v>
      </c>
      <c r="EA726" t="s">
        <v>3</v>
      </c>
      <c r="EB726" t="s">
        <v>3</v>
      </c>
      <c r="EC726" t="s">
        <v>3</v>
      </c>
      <c r="EE726">
        <v>58807897</v>
      </c>
      <c r="EF726">
        <v>30</v>
      </c>
      <c r="EG726" t="s">
        <v>29</v>
      </c>
      <c r="EH726">
        <v>0</v>
      </c>
      <c r="EI726" t="s">
        <v>3</v>
      </c>
      <c r="EJ726">
        <v>1</v>
      </c>
      <c r="EK726">
        <v>21</v>
      </c>
      <c r="EL726" t="s">
        <v>30</v>
      </c>
      <c r="EM726" t="s">
        <v>31</v>
      </c>
      <c r="EO726" t="s">
        <v>3</v>
      </c>
      <c r="EQ726">
        <v>1024</v>
      </c>
      <c r="ER726">
        <v>70.539999999999992</v>
      </c>
      <c r="ES726">
        <v>70.539999999999992</v>
      </c>
      <c r="ET726">
        <v>0</v>
      </c>
      <c r="EU726">
        <v>0</v>
      </c>
      <c r="EV726">
        <v>0</v>
      </c>
      <c r="EW726">
        <v>0</v>
      </c>
      <c r="EX726">
        <v>0</v>
      </c>
      <c r="EZ726">
        <v>5</v>
      </c>
      <c r="FC726">
        <v>1</v>
      </c>
      <c r="FD726">
        <v>18</v>
      </c>
      <c r="FF726">
        <v>820</v>
      </c>
      <c r="FQ726">
        <v>0</v>
      </c>
      <c r="FR726">
        <v>0</v>
      </c>
      <c r="FS726">
        <v>0</v>
      </c>
      <c r="FX726">
        <v>109</v>
      </c>
      <c r="FY726">
        <v>61</v>
      </c>
      <c r="GA726" t="s">
        <v>469</v>
      </c>
      <c r="GD726">
        <v>1</v>
      </c>
      <c r="GF726">
        <v>1916507771</v>
      </c>
      <c r="GG726">
        <v>2</v>
      </c>
      <c r="GH726">
        <v>3</v>
      </c>
      <c r="GI726">
        <v>5</v>
      </c>
      <c r="GJ726">
        <v>0</v>
      </c>
      <c r="GK726">
        <v>0</v>
      </c>
      <c r="GL726">
        <f t="shared" si="603"/>
        <v>0</v>
      </c>
      <c r="GM726">
        <f t="shared" si="604"/>
        <v>0</v>
      </c>
      <c r="GN726">
        <f t="shared" si="605"/>
        <v>0</v>
      </c>
      <c r="GO726">
        <f t="shared" si="606"/>
        <v>0</v>
      </c>
      <c r="GP726">
        <f t="shared" si="607"/>
        <v>0</v>
      </c>
      <c r="GR726">
        <v>1</v>
      </c>
      <c r="GS726">
        <v>1</v>
      </c>
      <c r="GT726">
        <v>0</v>
      </c>
      <c r="GU726" t="s">
        <v>3</v>
      </c>
      <c r="GV726">
        <f t="shared" si="608"/>
        <v>0</v>
      </c>
      <c r="GW726">
        <v>1</v>
      </c>
      <c r="GX726">
        <f t="shared" si="609"/>
        <v>0</v>
      </c>
      <c r="HA726">
        <v>0</v>
      </c>
      <c r="HB726">
        <v>0</v>
      </c>
      <c r="HC726">
        <f t="shared" si="610"/>
        <v>0</v>
      </c>
      <c r="HE726" t="s">
        <v>253</v>
      </c>
      <c r="HF726" t="s">
        <v>38</v>
      </c>
      <c r="HM726" t="s">
        <v>3</v>
      </c>
      <c r="HN726" t="s">
        <v>3</v>
      </c>
      <c r="HO726" t="s">
        <v>3</v>
      </c>
      <c r="HP726" t="s">
        <v>3</v>
      </c>
      <c r="HQ726" t="s">
        <v>3</v>
      </c>
      <c r="HS726">
        <v>0</v>
      </c>
      <c r="IK726">
        <v>0</v>
      </c>
    </row>
    <row r="727" spans="1:255" x14ac:dyDescent="0.2">
      <c r="A727" s="2">
        <v>17</v>
      </c>
      <c r="B727" s="2">
        <v>1</v>
      </c>
      <c r="C727" s="2">
        <f>ROW(SmtRes!A689)</f>
        <v>689</v>
      </c>
      <c r="D727" s="2">
        <f>ROW(EtalonRes!A729)</f>
        <v>729</v>
      </c>
      <c r="E727" s="2" t="s">
        <v>470</v>
      </c>
      <c r="F727" s="2" t="s">
        <v>471</v>
      </c>
      <c r="G727" s="2" t="s">
        <v>472</v>
      </c>
      <c r="H727" s="2" t="s">
        <v>299</v>
      </c>
      <c r="I727" s="2">
        <f>ROUND(ROUND(33,4),9)</f>
        <v>33</v>
      </c>
      <c r="J727" s="2">
        <v>0</v>
      </c>
      <c r="K727" s="2">
        <f>ROUND(ROUND(33,4),9)</f>
        <v>33</v>
      </c>
      <c r="L727" s="2"/>
      <c r="M727" s="2"/>
      <c r="N727" s="2"/>
      <c r="O727" s="2">
        <f t="shared" si="582"/>
        <v>626.91999999999996</v>
      </c>
      <c r="P727" s="2">
        <f t="shared" si="578"/>
        <v>106.92</v>
      </c>
      <c r="Q727" s="2">
        <f>(ROUND((ROUND(((((ET727*1.25)*1.1))*AV727*I727),2)*BB727),2)+ROUND((ROUND(((AE727-(((EU727*1.25)*1.1)))*AV727*I727),2)*BS727),2))</f>
        <v>80.37</v>
      </c>
      <c r="R727" s="2">
        <f t="shared" si="583"/>
        <v>12.1</v>
      </c>
      <c r="S727" s="2">
        <f t="shared" si="584"/>
        <v>439.63</v>
      </c>
      <c r="T727" s="2">
        <f t="shared" si="585"/>
        <v>0</v>
      </c>
      <c r="U727" s="2">
        <f t="shared" si="586"/>
        <v>35.188112850000003</v>
      </c>
      <c r="V727" s="2">
        <f t="shared" si="587"/>
        <v>0</v>
      </c>
      <c r="W727" s="2">
        <f t="shared" si="588"/>
        <v>0</v>
      </c>
      <c r="X727" s="2">
        <f t="shared" si="589"/>
        <v>492.39</v>
      </c>
      <c r="Y727" s="2">
        <f t="shared" si="590"/>
        <v>275.56</v>
      </c>
      <c r="Z727" s="2"/>
      <c r="AA727" s="2">
        <v>59209203</v>
      </c>
      <c r="AB727" s="2">
        <f t="shared" si="591"/>
        <v>18.008050000000001</v>
      </c>
      <c r="AC727" s="2">
        <f t="shared" si="577"/>
        <v>3.24</v>
      </c>
      <c r="AD727" s="2">
        <f>ROUND((((((ET727*1.25)*1.1))-(((EU727*1.25)*1.1)))+AE727),6)</f>
        <v>2.2825000000000002</v>
      </c>
      <c r="AE727" s="2">
        <f>ROUND((((EU727*1.25)*1.1)),6)</f>
        <v>0.34375</v>
      </c>
      <c r="AF727" s="2">
        <f>ROUND((((EV727*1.15)*1.1)),6)</f>
        <v>12.48555</v>
      </c>
      <c r="AG727" s="2">
        <f t="shared" si="592"/>
        <v>0</v>
      </c>
      <c r="AH727" s="2">
        <f>(((EW727*1.15)*1.1))</f>
        <v>0.99935000000000007</v>
      </c>
      <c r="AI727" s="2">
        <f>(((EX727*1.25)*1.1))</f>
        <v>0</v>
      </c>
      <c r="AJ727" s="2">
        <f t="shared" si="593"/>
        <v>0</v>
      </c>
      <c r="AK727" s="2">
        <v>14.77</v>
      </c>
      <c r="AL727" s="2">
        <v>3.24</v>
      </c>
      <c r="AM727" s="2">
        <v>1.66</v>
      </c>
      <c r="AN727" s="2">
        <v>0.25</v>
      </c>
      <c r="AO727" s="2">
        <v>9.8699999999999992</v>
      </c>
      <c r="AP727" s="2">
        <v>0</v>
      </c>
      <c r="AQ727" s="2">
        <v>0.79</v>
      </c>
      <c r="AR727" s="2">
        <v>0</v>
      </c>
      <c r="AS727" s="2">
        <v>0</v>
      </c>
      <c r="AT727" s="2">
        <v>109</v>
      </c>
      <c r="AU727" s="2">
        <v>61</v>
      </c>
      <c r="AV727" s="2">
        <v>1.0669999999999999</v>
      </c>
      <c r="AW727" s="2">
        <v>1</v>
      </c>
      <c r="AX727" s="2"/>
      <c r="AY727" s="2"/>
      <c r="AZ727" s="2">
        <v>1</v>
      </c>
      <c r="BA727" s="2">
        <v>1</v>
      </c>
      <c r="BB727" s="2">
        <v>1</v>
      </c>
      <c r="BC727" s="2">
        <v>1</v>
      </c>
      <c r="BD727" s="2" t="s">
        <v>3</v>
      </c>
      <c r="BE727" s="2" t="s">
        <v>3</v>
      </c>
      <c r="BF727" s="2" t="s">
        <v>3</v>
      </c>
      <c r="BG727" s="2" t="s">
        <v>3</v>
      </c>
      <c r="BH727" s="2">
        <v>0</v>
      </c>
      <c r="BI727" s="2">
        <v>1</v>
      </c>
      <c r="BJ727" s="2" t="s">
        <v>473</v>
      </c>
      <c r="BK727" s="2"/>
      <c r="BL727" s="2"/>
      <c r="BM727" s="2">
        <v>22</v>
      </c>
      <c r="BN727" s="2">
        <v>58807811</v>
      </c>
      <c r="BO727" s="2" t="s">
        <v>471</v>
      </c>
      <c r="BP727" s="2">
        <v>1</v>
      </c>
      <c r="BQ727" s="2">
        <v>30</v>
      </c>
      <c r="BR727" s="2">
        <v>0</v>
      </c>
      <c r="BS727" s="2">
        <v>1</v>
      </c>
      <c r="BT727" s="2">
        <v>1</v>
      </c>
      <c r="BU727" s="2">
        <v>1</v>
      </c>
      <c r="BV727" s="2">
        <v>1</v>
      </c>
      <c r="BW727" s="2">
        <v>1</v>
      </c>
      <c r="BX727" s="2">
        <v>1</v>
      </c>
      <c r="BY727" s="2" t="s">
        <v>3</v>
      </c>
      <c r="BZ727" s="2">
        <v>109</v>
      </c>
      <c r="CA727" s="2">
        <v>61</v>
      </c>
      <c r="CB727" s="2" t="s">
        <v>3</v>
      </c>
      <c r="CC727" s="2"/>
      <c r="CD727" s="2"/>
      <c r="CE727" s="2">
        <v>30</v>
      </c>
      <c r="CF727" s="2">
        <v>0</v>
      </c>
      <c r="CG727" s="2">
        <v>0</v>
      </c>
      <c r="CH727" s="2"/>
      <c r="CI727" s="2"/>
      <c r="CJ727" s="2"/>
      <c r="CK727" s="2"/>
      <c r="CL727" s="2"/>
      <c r="CM727" s="2">
        <v>0</v>
      </c>
      <c r="CN727" s="2" t="s">
        <v>865</v>
      </c>
      <c r="CO727" s="2">
        <v>0</v>
      </c>
      <c r="CP727" s="2">
        <f t="shared" si="594"/>
        <v>626.92000000000007</v>
      </c>
      <c r="CQ727" s="2">
        <f t="shared" si="579"/>
        <v>3.24</v>
      </c>
      <c r="CR727" s="2">
        <f>(ROUND((ROUND(((((ET727*1.25)*1.1))*AV727*1),2)*BB727),2)+ROUND((ROUND(((AE727-(((EU727*1.25)*1.1)))*AV727*1),2)*BS727),2))</f>
        <v>2.44</v>
      </c>
      <c r="CS727" s="2">
        <f t="shared" si="595"/>
        <v>0.37</v>
      </c>
      <c r="CT727" s="2">
        <f t="shared" si="596"/>
        <v>13.32</v>
      </c>
      <c r="CU727" s="2">
        <f t="shared" si="597"/>
        <v>0</v>
      </c>
      <c r="CV727" s="2">
        <f t="shared" si="598"/>
        <v>1.0663064500000001</v>
      </c>
      <c r="CW727" s="2">
        <f t="shared" si="599"/>
        <v>0</v>
      </c>
      <c r="CX727" s="2">
        <f t="shared" si="600"/>
        <v>0</v>
      </c>
      <c r="CY727" s="2">
        <f t="shared" si="601"/>
        <v>492.38569999999999</v>
      </c>
      <c r="CZ727" s="2">
        <f t="shared" si="602"/>
        <v>275.55530000000005</v>
      </c>
      <c r="DA727" s="2"/>
      <c r="DB727" s="2">
        <v>177</v>
      </c>
      <c r="DC727" s="2" t="s">
        <v>3</v>
      </c>
      <c r="DD727" s="2" t="s">
        <v>3</v>
      </c>
      <c r="DE727" s="2" t="s">
        <v>27</v>
      </c>
      <c r="DF727" s="2" t="s">
        <v>27</v>
      </c>
      <c r="DG727" s="2" t="s">
        <v>28</v>
      </c>
      <c r="DH727" s="2" t="s">
        <v>3</v>
      </c>
      <c r="DI727" s="2" t="s">
        <v>28</v>
      </c>
      <c r="DJ727" s="2" t="s">
        <v>27</v>
      </c>
      <c r="DK727" s="2" t="s">
        <v>3</v>
      </c>
      <c r="DL727" s="2" t="s">
        <v>3</v>
      </c>
      <c r="DM727" s="2" t="s">
        <v>3</v>
      </c>
      <c r="DN727" s="2">
        <v>0</v>
      </c>
      <c r="DO727" s="2">
        <v>0</v>
      </c>
      <c r="DP727" s="2">
        <v>1</v>
      </c>
      <c r="DQ727" s="2">
        <v>1</v>
      </c>
      <c r="DR727" s="2"/>
      <c r="DS727" s="2"/>
      <c r="DT727" s="2"/>
      <c r="DU727" s="2">
        <v>1013</v>
      </c>
      <c r="DV727" s="2" t="s">
        <v>299</v>
      </c>
      <c r="DW727" s="2" t="s">
        <v>299</v>
      </c>
      <c r="DX727" s="2">
        <v>1</v>
      </c>
      <c r="DY727" s="2"/>
      <c r="DZ727" s="2" t="s">
        <v>3</v>
      </c>
      <c r="EA727" s="2" t="s">
        <v>3</v>
      </c>
      <c r="EB727" s="2" t="s">
        <v>3</v>
      </c>
      <c r="EC727" s="2" t="s">
        <v>3</v>
      </c>
      <c r="ED727" s="2"/>
      <c r="EE727" s="2">
        <v>58807898</v>
      </c>
      <c r="EF727" s="2">
        <v>30</v>
      </c>
      <c r="EG727" s="2" t="s">
        <v>29</v>
      </c>
      <c r="EH727" s="2">
        <v>0</v>
      </c>
      <c r="EI727" s="2" t="s">
        <v>3</v>
      </c>
      <c r="EJ727" s="2">
        <v>1</v>
      </c>
      <c r="EK727" s="2">
        <v>22</v>
      </c>
      <c r="EL727" s="2" t="s">
        <v>185</v>
      </c>
      <c r="EM727" s="2" t="s">
        <v>186</v>
      </c>
      <c r="EN727" s="2"/>
      <c r="EO727" s="2" t="s">
        <v>32</v>
      </c>
      <c r="EP727" s="2"/>
      <c r="EQ727" s="2">
        <v>0</v>
      </c>
      <c r="ER727" s="2">
        <v>14.77</v>
      </c>
      <c r="ES727" s="2">
        <v>3.24</v>
      </c>
      <c r="ET727" s="2">
        <v>1.66</v>
      </c>
      <c r="EU727" s="2">
        <v>0.25</v>
      </c>
      <c r="EV727" s="2">
        <v>9.8699999999999992</v>
      </c>
      <c r="EW727" s="2">
        <v>0.79</v>
      </c>
      <c r="EX727" s="2">
        <v>0</v>
      </c>
      <c r="EY727" s="2">
        <v>0</v>
      </c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>
        <v>0</v>
      </c>
      <c r="FR727" s="2">
        <v>0</v>
      </c>
      <c r="FS727" s="2">
        <v>0</v>
      </c>
      <c r="FT727" s="2"/>
      <c r="FU727" s="2"/>
      <c r="FV727" s="2"/>
      <c r="FW727" s="2"/>
      <c r="FX727" s="2">
        <v>109</v>
      </c>
      <c r="FY727" s="2">
        <v>61</v>
      </c>
      <c r="FZ727" s="2"/>
      <c r="GA727" s="2" t="s">
        <v>3</v>
      </c>
      <c r="GB727" s="2"/>
      <c r="GC727" s="2"/>
      <c r="GD727" s="2">
        <v>1</v>
      </c>
      <c r="GE727" s="2"/>
      <c r="GF727" s="2">
        <v>-189572090</v>
      </c>
      <c r="GG727" s="2">
        <v>2</v>
      </c>
      <c r="GH727" s="2">
        <v>1</v>
      </c>
      <c r="GI727" s="2">
        <v>2</v>
      </c>
      <c r="GJ727" s="2">
        <v>0</v>
      </c>
      <c r="GK727" s="2">
        <v>0</v>
      </c>
      <c r="GL727" s="2">
        <f t="shared" si="603"/>
        <v>0</v>
      </c>
      <c r="GM727" s="2">
        <f t="shared" si="604"/>
        <v>1394.87</v>
      </c>
      <c r="GN727" s="2">
        <f t="shared" si="605"/>
        <v>1394.87</v>
      </c>
      <c r="GO727" s="2">
        <f t="shared" si="606"/>
        <v>0</v>
      </c>
      <c r="GP727" s="2">
        <f t="shared" si="607"/>
        <v>0</v>
      </c>
      <c r="GQ727" s="2"/>
      <c r="GR727" s="2">
        <v>0</v>
      </c>
      <c r="GS727" s="2">
        <v>3</v>
      </c>
      <c r="GT727" s="2">
        <v>0</v>
      </c>
      <c r="GU727" s="2" t="s">
        <v>3</v>
      </c>
      <c r="GV727" s="2">
        <f t="shared" si="608"/>
        <v>0</v>
      </c>
      <c r="GW727" s="2">
        <v>1</v>
      </c>
      <c r="GX727" s="2">
        <f t="shared" si="609"/>
        <v>0</v>
      </c>
      <c r="GY727" s="2"/>
      <c r="GZ727" s="2"/>
      <c r="HA727" s="2">
        <v>0</v>
      </c>
      <c r="HB727" s="2">
        <v>0</v>
      </c>
      <c r="HC727" s="2">
        <f t="shared" si="610"/>
        <v>0</v>
      </c>
      <c r="HD727" s="2"/>
      <c r="HE727" s="2" t="s">
        <v>3</v>
      </c>
      <c r="HF727" s="2" t="s">
        <v>3</v>
      </c>
      <c r="HG727" s="2"/>
      <c r="HH727" s="2"/>
      <c r="HI727" s="2"/>
      <c r="HJ727" s="2"/>
      <c r="HK727" s="2"/>
      <c r="HL727" s="2"/>
      <c r="HM727" s="2" t="s">
        <v>3</v>
      </c>
      <c r="HN727" s="2" t="s">
        <v>3</v>
      </c>
      <c r="HO727" s="2" t="s">
        <v>3</v>
      </c>
      <c r="HP727" s="2" t="s">
        <v>3</v>
      </c>
      <c r="HQ727" s="2" t="s">
        <v>3</v>
      </c>
      <c r="HR727" s="2"/>
      <c r="HS727" s="2">
        <v>0</v>
      </c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>
        <v>0</v>
      </c>
      <c r="IL727" s="2"/>
      <c r="IM727" s="2"/>
      <c r="IN727" s="2"/>
      <c r="IO727" s="2"/>
      <c r="IP727" s="2"/>
      <c r="IQ727" s="2"/>
      <c r="IR727" s="2"/>
      <c r="IS727" s="2"/>
      <c r="IT727" s="2"/>
      <c r="IU727" s="2"/>
    </row>
    <row r="728" spans="1:255" x14ac:dyDescent="0.2">
      <c r="A728">
        <v>17</v>
      </c>
      <c r="B728">
        <v>1</v>
      </c>
      <c r="C728">
        <f>ROW(SmtRes!A694)</f>
        <v>694</v>
      </c>
      <c r="D728">
        <f>ROW(EtalonRes!A734)</f>
        <v>734</v>
      </c>
      <c r="E728" t="s">
        <v>470</v>
      </c>
      <c r="F728" t="s">
        <v>471</v>
      </c>
      <c r="G728" t="s">
        <v>472</v>
      </c>
      <c r="H728" t="s">
        <v>299</v>
      </c>
      <c r="I728">
        <f>ROUND(ROUND(33,4),9)</f>
        <v>33</v>
      </c>
      <c r="J728">
        <v>0</v>
      </c>
      <c r="K728">
        <f>ROUND(ROUND(33,4),9)</f>
        <v>33</v>
      </c>
      <c r="O728">
        <f t="shared" si="582"/>
        <v>26712.19</v>
      </c>
      <c r="P728">
        <f t="shared" si="578"/>
        <v>1225.3</v>
      </c>
      <c r="Q728">
        <f>(ROUND((ROUND(((((ET728*1.25)*1.1))*AV728*I728),2)*BB728),2)+ROUND((ROUND(((AE728-(((EU728*1.25)*1.1)))*AV728*I728),2)*BS728),2))</f>
        <v>1311.64</v>
      </c>
      <c r="R728">
        <f t="shared" si="583"/>
        <v>665.38</v>
      </c>
      <c r="S728">
        <f t="shared" si="584"/>
        <v>24175.25</v>
      </c>
      <c r="T728">
        <f t="shared" si="585"/>
        <v>0</v>
      </c>
      <c r="U728">
        <f t="shared" si="586"/>
        <v>35.188112850000003</v>
      </c>
      <c r="V728">
        <f t="shared" si="587"/>
        <v>0</v>
      </c>
      <c r="W728">
        <f t="shared" si="588"/>
        <v>0</v>
      </c>
      <c r="X728">
        <f t="shared" si="589"/>
        <v>27076.29</v>
      </c>
      <c r="Y728">
        <f t="shared" si="590"/>
        <v>15152.78</v>
      </c>
      <c r="AA728">
        <v>59209200</v>
      </c>
      <c r="AB728">
        <f t="shared" si="591"/>
        <v>18.008050000000001</v>
      </c>
      <c r="AC728">
        <f t="shared" si="577"/>
        <v>3.24</v>
      </c>
      <c r="AD728">
        <f>ROUND((((((ET728*1.25)*1.1))-(((EU728*1.25)*1.1)))+AE728),6)</f>
        <v>2.2825000000000002</v>
      </c>
      <c r="AE728">
        <f>ROUND((((EU728*1.25)*1.1)),6)</f>
        <v>0.34375</v>
      </c>
      <c r="AF728">
        <f>ROUND((((EV728*1.15)*1.1)),6)</f>
        <v>12.48555</v>
      </c>
      <c r="AG728">
        <f t="shared" si="592"/>
        <v>0</v>
      </c>
      <c r="AH728">
        <f>(((EW728*1.15)*1.1))</f>
        <v>0.99935000000000007</v>
      </c>
      <c r="AI728">
        <f>(((EX728*1.25)*1.1))</f>
        <v>0</v>
      </c>
      <c r="AJ728">
        <f t="shared" si="593"/>
        <v>0</v>
      </c>
      <c r="AK728">
        <v>14.77</v>
      </c>
      <c r="AL728">
        <v>3.24</v>
      </c>
      <c r="AM728">
        <v>1.66</v>
      </c>
      <c r="AN728">
        <v>0.25</v>
      </c>
      <c r="AO728">
        <v>9.8699999999999992</v>
      </c>
      <c r="AP728">
        <v>0</v>
      </c>
      <c r="AQ728">
        <v>0.79</v>
      </c>
      <c r="AR728">
        <v>0</v>
      </c>
      <c r="AS728">
        <v>0</v>
      </c>
      <c r="AT728">
        <v>109</v>
      </c>
      <c r="AU728">
        <v>61</v>
      </c>
      <c r="AV728">
        <v>1.0669999999999999</v>
      </c>
      <c r="AW728">
        <v>1</v>
      </c>
      <c r="AZ728">
        <v>1</v>
      </c>
      <c r="BA728">
        <v>54.99</v>
      </c>
      <c r="BB728">
        <v>16.32</v>
      </c>
      <c r="BC728">
        <v>11.46</v>
      </c>
      <c r="BD728" t="s">
        <v>3</v>
      </c>
      <c r="BE728" t="s">
        <v>3</v>
      </c>
      <c r="BF728" t="s">
        <v>3</v>
      </c>
      <c r="BG728" t="s">
        <v>3</v>
      </c>
      <c r="BH728">
        <v>0</v>
      </c>
      <c r="BI728">
        <v>1</v>
      </c>
      <c r="BJ728" t="s">
        <v>473</v>
      </c>
      <c r="BM728">
        <v>22</v>
      </c>
      <c r="BN728">
        <v>58807811</v>
      </c>
      <c r="BO728" t="s">
        <v>471</v>
      </c>
      <c r="BP728">
        <v>1</v>
      </c>
      <c r="BQ728">
        <v>30</v>
      </c>
      <c r="BR728">
        <v>0</v>
      </c>
      <c r="BS728">
        <v>54.99</v>
      </c>
      <c r="BT728">
        <v>1</v>
      </c>
      <c r="BU728">
        <v>1</v>
      </c>
      <c r="BV728">
        <v>1</v>
      </c>
      <c r="BW728">
        <v>1</v>
      </c>
      <c r="BX728">
        <v>1</v>
      </c>
      <c r="BY728" t="s">
        <v>3</v>
      </c>
      <c r="BZ728">
        <v>109</v>
      </c>
      <c r="CA728">
        <v>61</v>
      </c>
      <c r="CB728" t="s">
        <v>3</v>
      </c>
      <c r="CE728">
        <v>30</v>
      </c>
      <c r="CF728">
        <v>0</v>
      </c>
      <c r="CG728">
        <v>0</v>
      </c>
      <c r="CM728">
        <v>0</v>
      </c>
      <c r="CN728" t="s">
        <v>865</v>
      </c>
      <c r="CO728">
        <v>0</v>
      </c>
      <c r="CP728">
        <f t="shared" si="594"/>
        <v>26712.19</v>
      </c>
      <c r="CQ728">
        <f t="shared" si="579"/>
        <v>37.130000000000003</v>
      </c>
      <c r="CR728">
        <f>(ROUND((ROUND(((((ET728*1.25)*1.1))*AV728*1),2)*BB728),2)+ROUND((ROUND(((AE728-(((EU728*1.25)*1.1)))*AV728*1),2)*BS728),2))</f>
        <v>39.82</v>
      </c>
      <c r="CS728">
        <f t="shared" si="595"/>
        <v>20.350000000000001</v>
      </c>
      <c r="CT728">
        <f t="shared" si="596"/>
        <v>732.47</v>
      </c>
      <c r="CU728">
        <f t="shared" si="597"/>
        <v>0</v>
      </c>
      <c r="CV728">
        <f t="shared" si="598"/>
        <v>1.0663064500000001</v>
      </c>
      <c r="CW728">
        <f t="shared" si="599"/>
        <v>0</v>
      </c>
      <c r="CX728">
        <f t="shared" si="600"/>
        <v>0</v>
      </c>
      <c r="CY728">
        <f t="shared" si="601"/>
        <v>27076.286700000001</v>
      </c>
      <c r="CZ728">
        <f t="shared" si="602"/>
        <v>15152.784300000001</v>
      </c>
      <c r="DB728">
        <v>179</v>
      </c>
      <c r="DC728" t="s">
        <v>3</v>
      </c>
      <c r="DD728" t="s">
        <v>3</v>
      </c>
      <c r="DE728" t="s">
        <v>27</v>
      </c>
      <c r="DF728" t="s">
        <v>27</v>
      </c>
      <c r="DG728" t="s">
        <v>28</v>
      </c>
      <c r="DH728" t="s">
        <v>3</v>
      </c>
      <c r="DI728" t="s">
        <v>28</v>
      </c>
      <c r="DJ728" t="s">
        <v>27</v>
      </c>
      <c r="DK728" t="s">
        <v>3</v>
      </c>
      <c r="DL728" t="s">
        <v>3</v>
      </c>
      <c r="DM728" t="s">
        <v>3</v>
      </c>
      <c r="DN728">
        <v>0</v>
      </c>
      <c r="DO728">
        <v>0</v>
      </c>
      <c r="DP728">
        <v>1</v>
      </c>
      <c r="DQ728">
        <v>1</v>
      </c>
      <c r="DU728">
        <v>1013</v>
      </c>
      <c r="DV728" t="s">
        <v>299</v>
      </c>
      <c r="DW728" t="s">
        <v>299</v>
      </c>
      <c r="DX728">
        <v>1</v>
      </c>
      <c r="DZ728" t="s">
        <v>3</v>
      </c>
      <c r="EA728" t="s">
        <v>3</v>
      </c>
      <c r="EB728" t="s">
        <v>3</v>
      </c>
      <c r="EC728" t="s">
        <v>3</v>
      </c>
      <c r="EE728">
        <v>58807898</v>
      </c>
      <c r="EF728">
        <v>30</v>
      </c>
      <c r="EG728" t="s">
        <v>29</v>
      </c>
      <c r="EH728">
        <v>0</v>
      </c>
      <c r="EI728" t="s">
        <v>3</v>
      </c>
      <c r="EJ728">
        <v>1</v>
      </c>
      <c r="EK728">
        <v>22</v>
      </c>
      <c r="EL728" t="s">
        <v>185</v>
      </c>
      <c r="EM728" t="s">
        <v>186</v>
      </c>
      <c r="EO728" t="s">
        <v>32</v>
      </c>
      <c r="EQ728">
        <v>0</v>
      </c>
      <c r="ER728">
        <v>14.77</v>
      </c>
      <c r="ES728">
        <v>3.24</v>
      </c>
      <c r="ET728">
        <v>1.66</v>
      </c>
      <c r="EU728">
        <v>0.25</v>
      </c>
      <c r="EV728">
        <v>9.8699999999999992</v>
      </c>
      <c r="EW728">
        <v>0.79</v>
      </c>
      <c r="EX728">
        <v>0</v>
      </c>
      <c r="EY728">
        <v>0</v>
      </c>
      <c r="FQ728">
        <v>0</v>
      </c>
      <c r="FR728">
        <v>0</v>
      </c>
      <c r="FS728">
        <v>0</v>
      </c>
      <c r="FX728">
        <v>109</v>
      </c>
      <c r="FY728">
        <v>61</v>
      </c>
      <c r="GA728" t="s">
        <v>3</v>
      </c>
      <c r="GD728">
        <v>1</v>
      </c>
      <c r="GF728">
        <v>-189572090</v>
      </c>
      <c r="GG728">
        <v>2</v>
      </c>
      <c r="GH728">
        <v>1</v>
      </c>
      <c r="GI728">
        <v>2</v>
      </c>
      <c r="GJ728">
        <v>0</v>
      </c>
      <c r="GK728">
        <v>0</v>
      </c>
      <c r="GL728">
        <f t="shared" si="603"/>
        <v>0</v>
      </c>
      <c r="GM728">
        <f t="shared" si="604"/>
        <v>68941.259999999995</v>
      </c>
      <c r="GN728">
        <f t="shared" si="605"/>
        <v>68941.259999999995</v>
      </c>
      <c r="GO728">
        <f t="shared" si="606"/>
        <v>0</v>
      </c>
      <c r="GP728">
        <f t="shared" si="607"/>
        <v>0</v>
      </c>
      <c r="GR728">
        <v>0</v>
      </c>
      <c r="GS728">
        <v>3</v>
      </c>
      <c r="GT728">
        <v>0</v>
      </c>
      <c r="GU728" t="s">
        <v>3</v>
      </c>
      <c r="GV728">
        <f t="shared" si="608"/>
        <v>0</v>
      </c>
      <c r="GW728">
        <v>1</v>
      </c>
      <c r="GX728">
        <f t="shared" si="609"/>
        <v>0</v>
      </c>
      <c r="HA728">
        <v>0</v>
      </c>
      <c r="HB728">
        <v>0</v>
      </c>
      <c r="HC728">
        <f t="shared" si="610"/>
        <v>0</v>
      </c>
      <c r="HE728" t="s">
        <v>3</v>
      </c>
      <c r="HF728" t="s">
        <v>3</v>
      </c>
      <c r="HM728" t="s">
        <v>3</v>
      </c>
      <c r="HN728" t="s">
        <v>3</v>
      </c>
      <c r="HO728" t="s">
        <v>3</v>
      </c>
      <c r="HP728" t="s">
        <v>3</v>
      </c>
      <c r="HQ728" t="s">
        <v>3</v>
      </c>
      <c r="HS728">
        <v>0</v>
      </c>
      <c r="IK728">
        <v>0</v>
      </c>
    </row>
    <row r="729" spans="1:255" x14ac:dyDescent="0.2">
      <c r="A729" s="2">
        <v>18</v>
      </c>
      <c r="B729" s="2">
        <v>1</v>
      </c>
      <c r="C729" s="2">
        <v>689</v>
      </c>
      <c r="D729" s="2"/>
      <c r="E729" s="2" t="s">
        <v>474</v>
      </c>
      <c r="F729" s="2" t="s">
        <v>393</v>
      </c>
      <c r="G729" s="2" t="s">
        <v>394</v>
      </c>
      <c r="H729" s="2" t="s">
        <v>304</v>
      </c>
      <c r="I729" s="2">
        <f>I727*J729</f>
        <v>33</v>
      </c>
      <c r="J729" s="2">
        <v>1</v>
      </c>
      <c r="K729" s="2">
        <v>1</v>
      </c>
      <c r="L729" s="2"/>
      <c r="M729" s="2"/>
      <c r="N729" s="2"/>
      <c r="O729" s="2">
        <f t="shared" si="582"/>
        <v>18962.13</v>
      </c>
      <c r="P729" s="2">
        <f t="shared" si="578"/>
        <v>18962.13</v>
      </c>
      <c r="Q729" s="2">
        <f>(ROUND((ROUND(((ET729)*AV729*I729),2)*BB729),2)+ROUND((ROUND(((AE729-(EU729))*AV729*I729),2)*BS729),2))</f>
        <v>0</v>
      </c>
      <c r="R729" s="2">
        <f t="shared" si="583"/>
        <v>0</v>
      </c>
      <c r="S729" s="2">
        <f t="shared" si="584"/>
        <v>0</v>
      </c>
      <c r="T729" s="2">
        <f t="shared" si="585"/>
        <v>0</v>
      </c>
      <c r="U729" s="2">
        <f t="shared" si="586"/>
        <v>0</v>
      </c>
      <c r="V729" s="2">
        <f t="shared" si="587"/>
        <v>0</v>
      </c>
      <c r="W729" s="2">
        <f t="shared" si="588"/>
        <v>0</v>
      </c>
      <c r="X729" s="2">
        <f t="shared" si="589"/>
        <v>0</v>
      </c>
      <c r="Y729" s="2">
        <f t="shared" si="590"/>
        <v>0</v>
      </c>
      <c r="Z729" s="2"/>
      <c r="AA729" s="2">
        <v>59209203</v>
      </c>
      <c r="AB729" s="2">
        <f t="shared" si="591"/>
        <v>574.61</v>
      </c>
      <c r="AC729" s="2">
        <f t="shared" si="577"/>
        <v>574.61</v>
      </c>
      <c r="AD729" s="2">
        <f>ROUND((((ET729)-(EU729))+AE729),6)</f>
        <v>0</v>
      </c>
      <c r="AE729" s="2">
        <f>ROUND((EU729),6)</f>
        <v>0</v>
      </c>
      <c r="AF729" s="2">
        <f>ROUND((EV729),6)</f>
        <v>0</v>
      </c>
      <c r="AG729" s="2">
        <f t="shared" si="592"/>
        <v>0</v>
      </c>
      <c r="AH729" s="2">
        <f>(EW729)</f>
        <v>0</v>
      </c>
      <c r="AI729" s="2">
        <f>(EX729)</f>
        <v>0</v>
      </c>
      <c r="AJ729" s="2">
        <f t="shared" si="593"/>
        <v>0</v>
      </c>
      <c r="AK729" s="2">
        <v>574.61</v>
      </c>
      <c r="AL729" s="2">
        <v>574.61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109</v>
      </c>
      <c r="AU729" s="2">
        <v>61</v>
      </c>
      <c r="AV729" s="2">
        <v>1</v>
      </c>
      <c r="AW729" s="2">
        <v>1</v>
      </c>
      <c r="AX729" s="2"/>
      <c r="AY729" s="2"/>
      <c r="AZ729" s="2">
        <v>1</v>
      </c>
      <c r="BA729" s="2">
        <v>1</v>
      </c>
      <c r="BB729" s="2">
        <v>1</v>
      </c>
      <c r="BC729" s="2">
        <v>1</v>
      </c>
      <c r="BD729" s="2" t="s">
        <v>3</v>
      </c>
      <c r="BE729" s="2" t="s">
        <v>3</v>
      </c>
      <c r="BF729" s="2" t="s">
        <v>3</v>
      </c>
      <c r="BG729" s="2" t="s">
        <v>3</v>
      </c>
      <c r="BH729" s="2">
        <v>3</v>
      </c>
      <c r="BI729" s="2">
        <v>1</v>
      </c>
      <c r="BJ729" s="2" t="s">
        <v>395</v>
      </c>
      <c r="BK729" s="2"/>
      <c r="BL729" s="2"/>
      <c r="BM729" s="2">
        <v>22</v>
      </c>
      <c r="BN729" s="2">
        <v>58807811</v>
      </c>
      <c r="BO729" s="2" t="s">
        <v>3</v>
      </c>
      <c r="BP729" s="2">
        <v>0</v>
      </c>
      <c r="BQ729" s="2">
        <v>30</v>
      </c>
      <c r="BR729" s="2">
        <v>0</v>
      </c>
      <c r="BS729" s="2">
        <v>1</v>
      </c>
      <c r="BT729" s="2">
        <v>1</v>
      </c>
      <c r="BU729" s="2">
        <v>1</v>
      </c>
      <c r="BV729" s="2">
        <v>1</v>
      </c>
      <c r="BW729" s="2">
        <v>1</v>
      </c>
      <c r="BX729" s="2">
        <v>1</v>
      </c>
      <c r="BY729" s="2" t="s">
        <v>3</v>
      </c>
      <c r="BZ729" s="2">
        <v>109</v>
      </c>
      <c r="CA729" s="2">
        <v>61</v>
      </c>
      <c r="CB729" s="2" t="s">
        <v>3</v>
      </c>
      <c r="CC729" s="2"/>
      <c r="CD729" s="2"/>
      <c r="CE729" s="2">
        <v>30</v>
      </c>
      <c r="CF729" s="2">
        <v>0</v>
      </c>
      <c r="CG729" s="2">
        <v>0</v>
      </c>
      <c r="CH729" s="2"/>
      <c r="CI729" s="2"/>
      <c r="CJ729" s="2"/>
      <c r="CK729" s="2"/>
      <c r="CL729" s="2"/>
      <c r="CM729" s="2">
        <v>0</v>
      </c>
      <c r="CN729" s="2" t="s">
        <v>3</v>
      </c>
      <c r="CO729" s="2">
        <v>0</v>
      </c>
      <c r="CP729" s="2">
        <f t="shared" si="594"/>
        <v>18962.13</v>
      </c>
      <c r="CQ729" s="2">
        <f t="shared" si="579"/>
        <v>574.61</v>
      </c>
      <c r="CR729" s="2">
        <f>(ROUND((ROUND(((ET729)*AV729*1),2)*BB729),2)+ROUND((ROUND(((AE729-(EU729))*AV729*1),2)*BS729),2))</f>
        <v>0</v>
      </c>
      <c r="CS729" s="2">
        <f t="shared" si="595"/>
        <v>0</v>
      </c>
      <c r="CT729" s="2">
        <f t="shared" si="596"/>
        <v>0</v>
      </c>
      <c r="CU729" s="2">
        <f t="shared" si="597"/>
        <v>0</v>
      </c>
      <c r="CV729" s="2">
        <f t="shared" si="598"/>
        <v>0</v>
      </c>
      <c r="CW729" s="2">
        <f t="shared" si="599"/>
        <v>0</v>
      </c>
      <c r="CX729" s="2">
        <f t="shared" si="600"/>
        <v>0</v>
      </c>
      <c r="CY729" s="2">
        <f t="shared" si="601"/>
        <v>0</v>
      </c>
      <c r="CZ729" s="2">
        <f t="shared" si="602"/>
        <v>0</v>
      </c>
      <c r="DA729" s="2"/>
      <c r="DB729" s="2"/>
      <c r="DC729" s="2" t="s">
        <v>3</v>
      </c>
      <c r="DD729" s="2" t="s">
        <v>3</v>
      </c>
      <c r="DE729" s="2" t="s">
        <v>3</v>
      </c>
      <c r="DF729" s="2" t="s">
        <v>3</v>
      </c>
      <c r="DG729" s="2" t="s">
        <v>3</v>
      </c>
      <c r="DH729" s="2" t="s">
        <v>3</v>
      </c>
      <c r="DI729" s="2" t="s">
        <v>3</v>
      </c>
      <c r="DJ729" s="2" t="s">
        <v>3</v>
      </c>
      <c r="DK729" s="2" t="s">
        <v>3</v>
      </c>
      <c r="DL729" s="2" t="s">
        <v>3</v>
      </c>
      <c r="DM729" s="2" t="s">
        <v>3</v>
      </c>
      <c r="DN729" s="2">
        <v>0</v>
      </c>
      <c r="DO729" s="2">
        <v>0</v>
      </c>
      <c r="DP729" s="2">
        <v>1</v>
      </c>
      <c r="DQ729" s="2">
        <v>1</v>
      </c>
      <c r="DR729" s="2"/>
      <c r="DS729" s="2"/>
      <c r="DT729" s="2"/>
      <c r="DU729" s="2">
        <v>1013</v>
      </c>
      <c r="DV729" s="2" t="s">
        <v>304</v>
      </c>
      <c r="DW729" s="2" t="s">
        <v>304</v>
      </c>
      <c r="DX729" s="2">
        <v>1</v>
      </c>
      <c r="DY729" s="2"/>
      <c r="DZ729" s="2" t="s">
        <v>3</v>
      </c>
      <c r="EA729" s="2" t="s">
        <v>3</v>
      </c>
      <c r="EB729" s="2" t="s">
        <v>3</v>
      </c>
      <c r="EC729" s="2" t="s">
        <v>3</v>
      </c>
      <c r="ED729" s="2"/>
      <c r="EE729" s="2">
        <v>58807898</v>
      </c>
      <c r="EF729" s="2">
        <v>30</v>
      </c>
      <c r="EG729" s="2" t="s">
        <v>29</v>
      </c>
      <c r="EH729" s="2">
        <v>0</v>
      </c>
      <c r="EI729" s="2" t="s">
        <v>3</v>
      </c>
      <c r="EJ729" s="2">
        <v>1</v>
      </c>
      <c r="EK729" s="2">
        <v>22</v>
      </c>
      <c r="EL729" s="2" t="s">
        <v>185</v>
      </c>
      <c r="EM729" s="2" t="s">
        <v>186</v>
      </c>
      <c r="EN729" s="2"/>
      <c r="EO729" s="2" t="s">
        <v>3</v>
      </c>
      <c r="EP729" s="2"/>
      <c r="EQ729" s="2">
        <v>0</v>
      </c>
      <c r="ER729" s="2">
        <v>574.61</v>
      </c>
      <c r="ES729" s="2">
        <v>574.61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>
        <v>0</v>
      </c>
      <c r="FR729" s="2">
        <v>0</v>
      </c>
      <c r="FS729" s="2">
        <v>0</v>
      </c>
      <c r="FT729" s="2"/>
      <c r="FU729" s="2"/>
      <c r="FV729" s="2"/>
      <c r="FW729" s="2"/>
      <c r="FX729" s="2">
        <v>109</v>
      </c>
      <c r="FY729" s="2">
        <v>61</v>
      </c>
      <c r="FZ729" s="2"/>
      <c r="GA729" s="2" t="s">
        <v>3</v>
      </c>
      <c r="GB729" s="2"/>
      <c r="GC729" s="2"/>
      <c r="GD729" s="2">
        <v>1</v>
      </c>
      <c r="GE729" s="2"/>
      <c r="GF729" s="2">
        <v>-285900461</v>
      </c>
      <c r="GG729" s="2">
        <v>2</v>
      </c>
      <c r="GH729" s="2">
        <v>1</v>
      </c>
      <c r="GI729" s="2">
        <v>-2</v>
      </c>
      <c r="GJ729" s="2">
        <v>0</v>
      </c>
      <c r="GK729" s="2">
        <v>0</v>
      </c>
      <c r="GL729" s="2">
        <f t="shared" si="603"/>
        <v>0</v>
      </c>
      <c r="GM729" s="2">
        <f t="shared" si="604"/>
        <v>18962.13</v>
      </c>
      <c r="GN729" s="2">
        <f t="shared" si="605"/>
        <v>18962.13</v>
      </c>
      <c r="GO729" s="2">
        <f t="shared" si="606"/>
        <v>0</v>
      </c>
      <c r="GP729" s="2">
        <f t="shared" si="607"/>
        <v>0</v>
      </c>
      <c r="GQ729" s="2"/>
      <c r="GR729" s="2">
        <v>0</v>
      </c>
      <c r="GS729" s="2">
        <v>3</v>
      </c>
      <c r="GT729" s="2">
        <v>0</v>
      </c>
      <c r="GU729" s="2" t="s">
        <v>3</v>
      </c>
      <c r="GV729" s="2">
        <f t="shared" si="608"/>
        <v>0</v>
      </c>
      <c r="GW729" s="2">
        <v>1</v>
      </c>
      <c r="GX729" s="2">
        <f t="shared" si="609"/>
        <v>0</v>
      </c>
      <c r="GY729" s="2"/>
      <c r="GZ729" s="2"/>
      <c r="HA729" s="2">
        <v>0</v>
      </c>
      <c r="HB729" s="2">
        <v>0</v>
      </c>
      <c r="HC729" s="2">
        <f t="shared" si="610"/>
        <v>0</v>
      </c>
      <c r="HD729" s="2"/>
      <c r="HE729" s="2" t="s">
        <v>3</v>
      </c>
      <c r="HF729" s="2" t="s">
        <v>3</v>
      </c>
      <c r="HG729" s="2"/>
      <c r="HH729" s="2"/>
      <c r="HI729" s="2"/>
      <c r="HJ729" s="2"/>
      <c r="HK729" s="2"/>
      <c r="HL729" s="2"/>
      <c r="HM729" s="2" t="s">
        <v>3</v>
      </c>
      <c r="HN729" s="2" t="s">
        <v>3</v>
      </c>
      <c r="HO729" s="2" t="s">
        <v>3</v>
      </c>
      <c r="HP729" s="2" t="s">
        <v>3</v>
      </c>
      <c r="HQ729" s="2" t="s">
        <v>3</v>
      </c>
      <c r="HR729" s="2"/>
      <c r="HS729" s="2">
        <v>0</v>
      </c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>
        <v>0</v>
      </c>
      <c r="IL729" s="2"/>
      <c r="IM729" s="2"/>
      <c r="IN729" s="2"/>
      <c r="IO729" s="2"/>
      <c r="IP729" s="2"/>
      <c r="IQ729" s="2"/>
      <c r="IR729" s="2"/>
      <c r="IS729" s="2"/>
      <c r="IT729" s="2"/>
      <c r="IU729" s="2"/>
    </row>
    <row r="730" spans="1:255" x14ac:dyDescent="0.2">
      <c r="A730">
        <v>18</v>
      </c>
      <c r="B730">
        <v>1</v>
      </c>
      <c r="C730">
        <v>694</v>
      </c>
      <c r="E730" t="s">
        <v>474</v>
      </c>
      <c r="F730" t="s">
        <v>393</v>
      </c>
      <c r="G730" t="s">
        <v>394</v>
      </c>
      <c r="H730" t="s">
        <v>304</v>
      </c>
      <c r="I730">
        <f>I728*J730</f>
        <v>33</v>
      </c>
      <c r="J730">
        <v>1</v>
      </c>
      <c r="K730">
        <v>1</v>
      </c>
      <c r="O730">
        <f t="shared" si="582"/>
        <v>176347.81</v>
      </c>
      <c r="P730">
        <f t="shared" si="578"/>
        <v>176347.81</v>
      </c>
      <c r="Q730">
        <f>(ROUND((ROUND(((ET730)*AV730*I730),2)*BB730),2)+ROUND((ROUND(((AE730-(EU730))*AV730*I730),2)*BS730),2))</f>
        <v>0</v>
      </c>
      <c r="R730">
        <f t="shared" si="583"/>
        <v>0</v>
      </c>
      <c r="S730">
        <f t="shared" si="584"/>
        <v>0</v>
      </c>
      <c r="T730">
        <f t="shared" si="585"/>
        <v>0</v>
      </c>
      <c r="U730">
        <f t="shared" si="586"/>
        <v>0</v>
      </c>
      <c r="V730">
        <f t="shared" si="587"/>
        <v>0</v>
      </c>
      <c r="W730">
        <f t="shared" si="588"/>
        <v>0</v>
      </c>
      <c r="X730">
        <f t="shared" si="589"/>
        <v>0</v>
      </c>
      <c r="Y730">
        <f t="shared" si="590"/>
        <v>0</v>
      </c>
      <c r="AA730">
        <v>59209200</v>
      </c>
      <c r="AB730">
        <f t="shared" si="591"/>
        <v>574.61</v>
      </c>
      <c r="AC730">
        <f t="shared" si="577"/>
        <v>574.61</v>
      </c>
      <c r="AD730">
        <f>ROUND((((ET730)-(EU730))+AE730),6)</f>
        <v>0</v>
      </c>
      <c r="AE730">
        <f>ROUND((EU730),6)</f>
        <v>0</v>
      </c>
      <c r="AF730">
        <f>ROUND((EV730),6)</f>
        <v>0</v>
      </c>
      <c r="AG730">
        <f t="shared" si="592"/>
        <v>0</v>
      </c>
      <c r="AH730">
        <f>(EW730)</f>
        <v>0</v>
      </c>
      <c r="AI730">
        <f>(EX730)</f>
        <v>0</v>
      </c>
      <c r="AJ730">
        <f t="shared" si="593"/>
        <v>0</v>
      </c>
      <c r="AK730">
        <v>574.61</v>
      </c>
      <c r="AL730">
        <v>574.61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109</v>
      </c>
      <c r="AU730">
        <v>61</v>
      </c>
      <c r="AV730">
        <v>1</v>
      </c>
      <c r="AW730">
        <v>1</v>
      </c>
      <c r="AZ730">
        <v>1</v>
      </c>
      <c r="BA730">
        <v>1</v>
      </c>
      <c r="BB730">
        <v>1</v>
      </c>
      <c r="BC730">
        <v>9.3000000000000007</v>
      </c>
      <c r="BD730" t="s">
        <v>3</v>
      </c>
      <c r="BE730" t="s">
        <v>3</v>
      </c>
      <c r="BF730" t="s">
        <v>3</v>
      </c>
      <c r="BG730" t="s">
        <v>3</v>
      </c>
      <c r="BH730">
        <v>3</v>
      </c>
      <c r="BI730">
        <v>1</v>
      </c>
      <c r="BJ730" t="s">
        <v>395</v>
      </c>
      <c r="BM730">
        <v>22</v>
      </c>
      <c r="BN730">
        <v>58807811</v>
      </c>
      <c r="BO730" t="s">
        <v>393</v>
      </c>
      <c r="BP730">
        <v>1</v>
      </c>
      <c r="BQ730">
        <v>30</v>
      </c>
      <c r="BR730">
        <v>0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 t="s">
        <v>3</v>
      </c>
      <c r="BZ730">
        <v>109</v>
      </c>
      <c r="CA730">
        <v>61</v>
      </c>
      <c r="CB730" t="s">
        <v>3</v>
      </c>
      <c r="CE730">
        <v>30</v>
      </c>
      <c r="CF730">
        <v>0</v>
      </c>
      <c r="CG730">
        <v>0</v>
      </c>
      <c r="CM730">
        <v>0</v>
      </c>
      <c r="CN730" t="s">
        <v>3</v>
      </c>
      <c r="CO730">
        <v>0</v>
      </c>
      <c r="CP730">
        <f t="shared" si="594"/>
        <v>176347.81</v>
      </c>
      <c r="CQ730">
        <f t="shared" si="579"/>
        <v>5343.87</v>
      </c>
      <c r="CR730">
        <f>(ROUND((ROUND(((ET730)*AV730*1),2)*BB730),2)+ROUND((ROUND(((AE730-(EU730))*AV730*1),2)*BS730),2))</f>
        <v>0</v>
      </c>
      <c r="CS730">
        <f t="shared" si="595"/>
        <v>0</v>
      </c>
      <c r="CT730">
        <f t="shared" si="596"/>
        <v>0</v>
      </c>
      <c r="CU730">
        <f t="shared" si="597"/>
        <v>0</v>
      </c>
      <c r="CV730">
        <f t="shared" si="598"/>
        <v>0</v>
      </c>
      <c r="CW730">
        <f t="shared" si="599"/>
        <v>0</v>
      </c>
      <c r="CX730">
        <f t="shared" si="600"/>
        <v>0</v>
      </c>
      <c r="CY730">
        <f t="shared" si="601"/>
        <v>0</v>
      </c>
      <c r="CZ730">
        <f t="shared" si="602"/>
        <v>0</v>
      </c>
      <c r="DC730" t="s">
        <v>3</v>
      </c>
      <c r="DD730" t="s">
        <v>3</v>
      </c>
      <c r="DE730" t="s">
        <v>3</v>
      </c>
      <c r="DF730" t="s">
        <v>3</v>
      </c>
      <c r="DG730" t="s">
        <v>3</v>
      </c>
      <c r="DH730" t="s">
        <v>3</v>
      </c>
      <c r="DI730" t="s">
        <v>3</v>
      </c>
      <c r="DJ730" t="s">
        <v>3</v>
      </c>
      <c r="DK730" t="s">
        <v>3</v>
      </c>
      <c r="DL730" t="s">
        <v>3</v>
      </c>
      <c r="DM730" t="s">
        <v>3</v>
      </c>
      <c r="DN730">
        <v>0</v>
      </c>
      <c r="DO730">
        <v>0</v>
      </c>
      <c r="DP730">
        <v>1</v>
      </c>
      <c r="DQ730">
        <v>1</v>
      </c>
      <c r="DU730">
        <v>1013</v>
      </c>
      <c r="DV730" t="s">
        <v>304</v>
      </c>
      <c r="DW730" t="s">
        <v>304</v>
      </c>
      <c r="DX730">
        <v>1</v>
      </c>
      <c r="DZ730" t="s">
        <v>3</v>
      </c>
      <c r="EA730" t="s">
        <v>3</v>
      </c>
      <c r="EB730" t="s">
        <v>3</v>
      </c>
      <c r="EC730" t="s">
        <v>3</v>
      </c>
      <c r="EE730">
        <v>58807898</v>
      </c>
      <c r="EF730">
        <v>30</v>
      </c>
      <c r="EG730" t="s">
        <v>29</v>
      </c>
      <c r="EH730">
        <v>0</v>
      </c>
      <c r="EI730" t="s">
        <v>3</v>
      </c>
      <c r="EJ730">
        <v>1</v>
      </c>
      <c r="EK730">
        <v>22</v>
      </c>
      <c r="EL730" t="s">
        <v>185</v>
      </c>
      <c r="EM730" t="s">
        <v>186</v>
      </c>
      <c r="EO730" t="s">
        <v>3</v>
      </c>
      <c r="EQ730">
        <v>0</v>
      </c>
      <c r="ER730">
        <v>574.61</v>
      </c>
      <c r="ES730">
        <v>574.61</v>
      </c>
      <c r="ET730">
        <v>0</v>
      </c>
      <c r="EU730">
        <v>0</v>
      </c>
      <c r="EV730">
        <v>0</v>
      </c>
      <c r="EW730">
        <v>0</v>
      </c>
      <c r="EX730">
        <v>0</v>
      </c>
      <c r="FQ730">
        <v>0</v>
      </c>
      <c r="FR730">
        <v>0</v>
      </c>
      <c r="FS730">
        <v>0</v>
      </c>
      <c r="FX730">
        <v>109</v>
      </c>
      <c r="FY730">
        <v>61</v>
      </c>
      <c r="GA730" t="s">
        <v>3</v>
      </c>
      <c r="GD730">
        <v>1</v>
      </c>
      <c r="GF730">
        <v>-285900461</v>
      </c>
      <c r="GG730">
        <v>2</v>
      </c>
      <c r="GH730">
        <v>1</v>
      </c>
      <c r="GI730">
        <v>2</v>
      </c>
      <c r="GJ730">
        <v>0</v>
      </c>
      <c r="GK730">
        <v>0</v>
      </c>
      <c r="GL730">
        <f t="shared" si="603"/>
        <v>0</v>
      </c>
      <c r="GM730">
        <f t="shared" si="604"/>
        <v>176347.81</v>
      </c>
      <c r="GN730">
        <f t="shared" si="605"/>
        <v>176347.81</v>
      </c>
      <c r="GO730">
        <f t="shared" si="606"/>
        <v>0</v>
      </c>
      <c r="GP730">
        <f t="shared" si="607"/>
        <v>0</v>
      </c>
      <c r="GR730">
        <v>0</v>
      </c>
      <c r="GS730">
        <v>3</v>
      </c>
      <c r="GT730">
        <v>0</v>
      </c>
      <c r="GU730" t="s">
        <v>3</v>
      </c>
      <c r="GV730">
        <f t="shared" si="608"/>
        <v>0</v>
      </c>
      <c r="GW730">
        <v>1</v>
      </c>
      <c r="GX730">
        <f t="shared" si="609"/>
        <v>0</v>
      </c>
      <c r="HA730">
        <v>0</v>
      </c>
      <c r="HB730">
        <v>0</v>
      </c>
      <c r="HC730">
        <f t="shared" si="610"/>
        <v>0</v>
      </c>
      <c r="HE730" t="s">
        <v>3</v>
      </c>
      <c r="HF730" t="s">
        <v>3</v>
      </c>
      <c r="HM730" t="s">
        <v>3</v>
      </c>
      <c r="HN730" t="s">
        <v>3</v>
      </c>
      <c r="HO730" t="s">
        <v>3</v>
      </c>
      <c r="HP730" t="s">
        <v>3</v>
      </c>
      <c r="HQ730" t="s">
        <v>3</v>
      </c>
      <c r="HS730">
        <v>0</v>
      </c>
      <c r="IK730">
        <v>0</v>
      </c>
    </row>
    <row r="731" spans="1:255" x14ac:dyDescent="0.2">
      <c r="A731" s="2">
        <v>17</v>
      </c>
      <c r="B731" s="2">
        <v>1</v>
      </c>
      <c r="C731" s="2">
        <f>ROW(SmtRes!A699)</f>
        <v>699</v>
      </c>
      <c r="D731" s="2">
        <f>ROW(EtalonRes!A739)</f>
        <v>739</v>
      </c>
      <c r="E731" s="2" t="s">
        <v>475</v>
      </c>
      <c r="F731" s="2" t="s">
        <v>369</v>
      </c>
      <c r="G731" s="2" t="s">
        <v>391</v>
      </c>
      <c r="H731" s="2" t="s">
        <v>299</v>
      </c>
      <c r="I731" s="2">
        <f>ROUND(ROUND(2,4),9)</f>
        <v>2</v>
      </c>
      <c r="J731" s="2">
        <v>0</v>
      </c>
      <c r="K731" s="2">
        <f>ROUND(ROUND(2,4),9)</f>
        <v>2</v>
      </c>
      <c r="L731" s="2"/>
      <c r="M731" s="2"/>
      <c r="N731" s="2"/>
      <c r="O731" s="2">
        <f t="shared" si="582"/>
        <v>21.76</v>
      </c>
      <c r="P731" s="2">
        <f t="shared" si="578"/>
        <v>3.8</v>
      </c>
      <c r="Q731" s="2">
        <f>(ROUND((ROUND(((((ET731*1.25)*1.1))*AV731*I731),2)*BB731),2)+ROUND((ROUND(((AE731-(((EU731*1.25)*1.1)))*AV731*I731),2)*BS731),2))</f>
        <v>2.44</v>
      </c>
      <c r="R731" s="2">
        <f t="shared" si="583"/>
        <v>0.38</v>
      </c>
      <c r="S731" s="2">
        <f t="shared" si="584"/>
        <v>15.52</v>
      </c>
      <c r="T731" s="2">
        <f t="shared" si="585"/>
        <v>0</v>
      </c>
      <c r="U731" s="2">
        <f t="shared" si="586"/>
        <v>1.2417746000000001</v>
      </c>
      <c r="V731" s="2">
        <f t="shared" si="587"/>
        <v>0</v>
      </c>
      <c r="W731" s="2">
        <f t="shared" si="588"/>
        <v>0</v>
      </c>
      <c r="X731" s="2">
        <f t="shared" si="589"/>
        <v>17.329999999999998</v>
      </c>
      <c r="Y731" s="2">
        <f t="shared" si="590"/>
        <v>9.6999999999999993</v>
      </c>
      <c r="Z731" s="2"/>
      <c r="AA731" s="2">
        <v>59209203</v>
      </c>
      <c r="AB731" s="2">
        <f t="shared" si="591"/>
        <v>10.315</v>
      </c>
      <c r="AC731" s="2">
        <f t="shared" si="577"/>
        <v>1.9</v>
      </c>
      <c r="AD731" s="2">
        <f>ROUND((((((ET731*1.25)*1.1))-(((EU731*1.25)*1.1)))+AE731),6)</f>
        <v>1.1412500000000001</v>
      </c>
      <c r="AE731" s="2">
        <f>ROUND((((EU731*1.25)*1.1)),6)</f>
        <v>0.17874999999999999</v>
      </c>
      <c r="AF731" s="2">
        <f>ROUND((((EV731*1.15)*1.1)),6)</f>
        <v>7.2737499999999997</v>
      </c>
      <c r="AG731" s="2">
        <f t="shared" si="592"/>
        <v>0</v>
      </c>
      <c r="AH731" s="2">
        <f>(((EW731*1.15)*1.1))</f>
        <v>0.58190000000000008</v>
      </c>
      <c r="AI731" s="2">
        <f>(((EX731*1.25)*1.1))</f>
        <v>0</v>
      </c>
      <c r="AJ731" s="2">
        <f t="shared" si="593"/>
        <v>0</v>
      </c>
      <c r="AK731" s="2">
        <v>8.48</v>
      </c>
      <c r="AL731" s="2">
        <v>1.9</v>
      </c>
      <c r="AM731" s="2">
        <v>0.83</v>
      </c>
      <c r="AN731" s="2">
        <v>0.13</v>
      </c>
      <c r="AO731" s="2">
        <v>5.75</v>
      </c>
      <c r="AP731" s="2">
        <v>0</v>
      </c>
      <c r="AQ731" s="2">
        <v>0.46</v>
      </c>
      <c r="AR731" s="2">
        <v>0</v>
      </c>
      <c r="AS731" s="2">
        <v>0</v>
      </c>
      <c r="AT731" s="2">
        <v>109</v>
      </c>
      <c r="AU731" s="2">
        <v>61</v>
      </c>
      <c r="AV731" s="2">
        <v>1.0669999999999999</v>
      </c>
      <c r="AW731" s="2">
        <v>1</v>
      </c>
      <c r="AX731" s="2"/>
      <c r="AY731" s="2"/>
      <c r="AZ731" s="2">
        <v>1</v>
      </c>
      <c r="BA731" s="2">
        <v>1</v>
      </c>
      <c r="BB731" s="2">
        <v>1</v>
      </c>
      <c r="BC731" s="2">
        <v>1</v>
      </c>
      <c r="BD731" s="2" t="s">
        <v>3</v>
      </c>
      <c r="BE731" s="2" t="s">
        <v>3</v>
      </c>
      <c r="BF731" s="2" t="s">
        <v>3</v>
      </c>
      <c r="BG731" s="2" t="s">
        <v>3</v>
      </c>
      <c r="BH731" s="2">
        <v>0</v>
      </c>
      <c r="BI731" s="2">
        <v>1</v>
      </c>
      <c r="BJ731" s="2" t="s">
        <v>371</v>
      </c>
      <c r="BK731" s="2"/>
      <c r="BL731" s="2"/>
      <c r="BM731" s="2">
        <v>22</v>
      </c>
      <c r="BN731" s="2">
        <v>58807811</v>
      </c>
      <c r="BO731" s="2" t="s">
        <v>369</v>
      </c>
      <c r="BP731" s="2">
        <v>1</v>
      </c>
      <c r="BQ731" s="2">
        <v>30</v>
      </c>
      <c r="BR731" s="2">
        <v>0</v>
      </c>
      <c r="BS731" s="2">
        <v>1</v>
      </c>
      <c r="BT731" s="2">
        <v>1</v>
      </c>
      <c r="BU731" s="2">
        <v>1</v>
      </c>
      <c r="BV731" s="2">
        <v>1</v>
      </c>
      <c r="BW731" s="2">
        <v>1</v>
      </c>
      <c r="BX731" s="2">
        <v>1</v>
      </c>
      <c r="BY731" s="2" t="s">
        <v>3</v>
      </c>
      <c r="BZ731" s="2">
        <v>109</v>
      </c>
      <c r="CA731" s="2">
        <v>61</v>
      </c>
      <c r="CB731" s="2" t="s">
        <v>3</v>
      </c>
      <c r="CC731" s="2"/>
      <c r="CD731" s="2"/>
      <c r="CE731" s="2">
        <v>30</v>
      </c>
      <c r="CF731" s="2">
        <v>0</v>
      </c>
      <c r="CG731" s="2">
        <v>0</v>
      </c>
      <c r="CH731" s="2"/>
      <c r="CI731" s="2"/>
      <c r="CJ731" s="2"/>
      <c r="CK731" s="2"/>
      <c r="CL731" s="2"/>
      <c r="CM731" s="2">
        <v>0</v>
      </c>
      <c r="CN731" s="2" t="s">
        <v>865</v>
      </c>
      <c r="CO731" s="2">
        <v>0</v>
      </c>
      <c r="CP731" s="2">
        <f t="shared" si="594"/>
        <v>21.759999999999998</v>
      </c>
      <c r="CQ731" s="2">
        <f t="shared" si="579"/>
        <v>1.9</v>
      </c>
      <c r="CR731" s="2">
        <f>(ROUND((ROUND(((((ET731*1.25)*1.1))*AV731*1),2)*BB731),2)+ROUND((ROUND(((AE731-(((EU731*1.25)*1.1)))*AV731*1),2)*BS731),2))</f>
        <v>1.22</v>
      </c>
      <c r="CS731" s="2">
        <f t="shared" si="595"/>
        <v>0.19</v>
      </c>
      <c r="CT731" s="2">
        <f t="shared" si="596"/>
        <v>7.76</v>
      </c>
      <c r="CU731" s="2">
        <f t="shared" si="597"/>
        <v>0</v>
      </c>
      <c r="CV731" s="2">
        <f t="shared" si="598"/>
        <v>0.62088730000000003</v>
      </c>
      <c r="CW731" s="2">
        <f t="shared" si="599"/>
        <v>0</v>
      </c>
      <c r="CX731" s="2">
        <f t="shared" si="600"/>
        <v>0</v>
      </c>
      <c r="CY731" s="2">
        <f t="shared" si="601"/>
        <v>17.331000000000003</v>
      </c>
      <c r="CZ731" s="2">
        <f t="shared" si="602"/>
        <v>9.6989999999999998</v>
      </c>
      <c r="DA731" s="2"/>
      <c r="DB731" s="2">
        <v>181</v>
      </c>
      <c r="DC731" s="2" t="s">
        <v>3</v>
      </c>
      <c r="DD731" s="2" t="s">
        <v>3</v>
      </c>
      <c r="DE731" s="2" t="s">
        <v>27</v>
      </c>
      <c r="DF731" s="2" t="s">
        <v>27</v>
      </c>
      <c r="DG731" s="2" t="s">
        <v>28</v>
      </c>
      <c r="DH731" s="2" t="s">
        <v>3</v>
      </c>
      <c r="DI731" s="2" t="s">
        <v>28</v>
      </c>
      <c r="DJ731" s="2" t="s">
        <v>27</v>
      </c>
      <c r="DK731" s="2" t="s">
        <v>3</v>
      </c>
      <c r="DL731" s="2" t="s">
        <v>3</v>
      </c>
      <c r="DM731" s="2" t="s">
        <v>3</v>
      </c>
      <c r="DN731" s="2">
        <v>0</v>
      </c>
      <c r="DO731" s="2">
        <v>0</v>
      </c>
      <c r="DP731" s="2">
        <v>1</v>
      </c>
      <c r="DQ731" s="2">
        <v>1</v>
      </c>
      <c r="DR731" s="2"/>
      <c r="DS731" s="2"/>
      <c r="DT731" s="2"/>
      <c r="DU731" s="2">
        <v>1013</v>
      </c>
      <c r="DV731" s="2" t="s">
        <v>299</v>
      </c>
      <c r="DW731" s="2" t="s">
        <v>299</v>
      </c>
      <c r="DX731" s="2">
        <v>1</v>
      </c>
      <c r="DY731" s="2"/>
      <c r="DZ731" s="2" t="s">
        <v>3</v>
      </c>
      <c r="EA731" s="2" t="s">
        <v>3</v>
      </c>
      <c r="EB731" s="2" t="s">
        <v>3</v>
      </c>
      <c r="EC731" s="2" t="s">
        <v>3</v>
      </c>
      <c r="ED731" s="2"/>
      <c r="EE731" s="2">
        <v>58807898</v>
      </c>
      <c r="EF731" s="2">
        <v>30</v>
      </c>
      <c r="EG731" s="2" t="s">
        <v>29</v>
      </c>
      <c r="EH731" s="2">
        <v>0</v>
      </c>
      <c r="EI731" s="2" t="s">
        <v>3</v>
      </c>
      <c r="EJ731" s="2">
        <v>1</v>
      </c>
      <c r="EK731" s="2">
        <v>22</v>
      </c>
      <c r="EL731" s="2" t="s">
        <v>185</v>
      </c>
      <c r="EM731" s="2" t="s">
        <v>186</v>
      </c>
      <c r="EN731" s="2"/>
      <c r="EO731" s="2" t="s">
        <v>32</v>
      </c>
      <c r="EP731" s="2"/>
      <c r="EQ731" s="2">
        <v>0</v>
      </c>
      <c r="ER731" s="2">
        <v>8.48</v>
      </c>
      <c r="ES731" s="2">
        <v>1.9</v>
      </c>
      <c r="ET731" s="2">
        <v>0.83</v>
      </c>
      <c r="EU731" s="2">
        <v>0.13</v>
      </c>
      <c r="EV731" s="2">
        <v>5.75</v>
      </c>
      <c r="EW731" s="2">
        <v>0.46</v>
      </c>
      <c r="EX731" s="2">
        <v>0</v>
      </c>
      <c r="EY731" s="2">
        <v>0</v>
      </c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>
        <v>0</v>
      </c>
      <c r="FR731" s="2">
        <v>0</v>
      </c>
      <c r="FS731" s="2">
        <v>0</v>
      </c>
      <c r="FT731" s="2"/>
      <c r="FU731" s="2"/>
      <c r="FV731" s="2"/>
      <c r="FW731" s="2"/>
      <c r="FX731" s="2">
        <v>109</v>
      </c>
      <c r="FY731" s="2">
        <v>61</v>
      </c>
      <c r="FZ731" s="2"/>
      <c r="GA731" s="2" t="s">
        <v>3</v>
      </c>
      <c r="GB731" s="2"/>
      <c r="GC731" s="2"/>
      <c r="GD731" s="2">
        <v>1</v>
      </c>
      <c r="GE731" s="2"/>
      <c r="GF731" s="2">
        <v>-1170408438</v>
      </c>
      <c r="GG731" s="2">
        <v>2</v>
      </c>
      <c r="GH731" s="2">
        <v>1</v>
      </c>
      <c r="GI731" s="2">
        <v>2</v>
      </c>
      <c r="GJ731" s="2">
        <v>0</v>
      </c>
      <c r="GK731" s="2">
        <v>0</v>
      </c>
      <c r="GL731" s="2">
        <f t="shared" si="603"/>
        <v>0</v>
      </c>
      <c r="GM731" s="2">
        <f t="shared" si="604"/>
        <v>48.79</v>
      </c>
      <c r="GN731" s="2">
        <f t="shared" si="605"/>
        <v>48.79</v>
      </c>
      <c r="GO731" s="2">
        <f t="shared" si="606"/>
        <v>0</v>
      </c>
      <c r="GP731" s="2">
        <f t="shared" si="607"/>
        <v>0</v>
      </c>
      <c r="GQ731" s="2"/>
      <c r="GR731" s="2">
        <v>0</v>
      </c>
      <c r="GS731" s="2">
        <v>3</v>
      </c>
      <c r="GT731" s="2">
        <v>0</v>
      </c>
      <c r="GU731" s="2" t="s">
        <v>3</v>
      </c>
      <c r="GV731" s="2">
        <f t="shared" si="608"/>
        <v>0</v>
      </c>
      <c r="GW731" s="2">
        <v>1</v>
      </c>
      <c r="GX731" s="2">
        <f t="shared" si="609"/>
        <v>0</v>
      </c>
      <c r="GY731" s="2"/>
      <c r="GZ731" s="2"/>
      <c r="HA731" s="2">
        <v>0</v>
      </c>
      <c r="HB731" s="2">
        <v>0</v>
      </c>
      <c r="HC731" s="2">
        <f t="shared" si="610"/>
        <v>0</v>
      </c>
      <c r="HD731" s="2"/>
      <c r="HE731" s="2" t="s">
        <v>3</v>
      </c>
      <c r="HF731" s="2" t="s">
        <v>3</v>
      </c>
      <c r="HG731" s="2"/>
      <c r="HH731" s="2"/>
      <c r="HI731" s="2"/>
      <c r="HJ731" s="2"/>
      <c r="HK731" s="2"/>
      <c r="HL731" s="2"/>
      <c r="HM731" s="2" t="s">
        <v>3</v>
      </c>
      <c r="HN731" s="2" t="s">
        <v>3</v>
      </c>
      <c r="HO731" s="2" t="s">
        <v>3</v>
      </c>
      <c r="HP731" s="2" t="s">
        <v>3</v>
      </c>
      <c r="HQ731" s="2" t="s">
        <v>3</v>
      </c>
      <c r="HR731" s="2"/>
      <c r="HS731" s="2">
        <v>0</v>
      </c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>
        <v>0</v>
      </c>
      <c r="IL731" s="2"/>
      <c r="IM731" s="2"/>
      <c r="IN731" s="2"/>
      <c r="IO731" s="2"/>
      <c r="IP731" s="2"/>
      <c r="IQ731" s="2"/>
      <c r="IR731" s="2"/>
      <c r="IS731" s="2"/>
      <c r="IT731" s="2"/>
      <c r="IU731" s="2"/>
    </row>
    <row r="732" spans="1:255" x14ac:dyDescent="0.2">
      <c r="A732">
        <v>17</v>
      </c>
      <c r="B732">
        <v>1</v>
      </c>
      <c r="C732">
        <f>ROW(SmtRes!A704)</f>
        <v>704</v>
      </c>
      <c r="D732">
        <f>ROW(EtalonRes!A744)</f>
        <v>744</v>
      </c>
      <c r="E732" t="s">
        <v>475</v>
      </c>
      <c r="F732" t="s">
        <v>369</v>
      </c>
      <c r="G732" t="s">
        <v>391</v>
      </c>
      <c r="H732" t="s">
        <v>299</v>
      </c>
      <c r="I732">
        <f>ROUND(ROUND(2,4),9)</f>
        <v>2</v>
      </c>
      <c r="J732">
        <v>0</v>
      </c>
      <c r="K732">
        <f>ROUND(ROUND(2,4),9)</f>
        <v>2</v>
      </c>
      <c r="O732">
        <f t="shared" si="582"/>
        <v>937.67</v>
      </c>
      <c r="P732">
        <f t="shared" si="578"/>
        <v>44.38</v>
      </c>
      <c r="Q732">
        <f>(ROUND((ROUND(((((ET732*1.25)*1.1))*AV732*I732),2)*BB732),2)+ROUND((ROUND(((AE732-(((EU732*1.25)*1.1)))*AV732*I732),2)*BS732),2))</f>
        <v>39.85</v>
      </c>
      <c r="R732">
        <f t="shared" si="583"/>
        <v>20.9</v>
      </c>
      <c r="S732">
        <f t="shared" si="584"/>
        <v>853.44</v>
      </c>
      <c r="T732">
        <f t="shared" si="585"/>
        <v>0</v>
      </c>
      <c r="U732">
        <f t="shared" si="586"/>
        <v>1.2417746000000001</v>
      </c>
      <c r="V732">
        <f t="shared" si="587"/>
        <v>0</v>
      </c>
      <c r="W732">
        <f t="shared" si="588"/>
        <v>0</v>
      </c>
      <c r="X732">
        <f t="shared" si="589"/>
        <v>953.03</v>
      </c>
      <c r="Y732">
        <f t="shared" si="590"/>
        <v>533.35</v>
      </c>
      <c r="AA732">
        <v>59209200</v>
      </c>
      <c r="AB732">
        <f t="shared" si="591"/>
        <v>10.315</v>
      </c>
      <c r="AC732">
        <f t="shared" si="577"/>
        <v>1.9</v>
      </c>
      <c r="AD732">
        <f>ROUND((((((ET732*1.25)*1.1))-(((EU732*1.25)*1.1)))+AE732),6)</f>
        <v>1.1412500000000001</v>
      </c>
      <c r="AE732">
        <f>ROUND((((EU732*1.25)*1.1)),6)</f>
        <v>0.17874999999999999</v>
      </c>
      <c r="AF732">
        <f>ROUND((((EV732*1.15)*1.1)),6)</f>
        <v>7.2737499999999997</v>
      </c>
      <c r="AG732">
        <f t="shared" si="592"/>
        <v>0</v>
      </c>
      <c r="AH732">
        <f>(((EW732*1.15)*1.1))</f>
        <v>0.58190000000000008</v>
      </c>
      <c r="AI732">
        <f>(((EX732*1.25)*1.1))</f>
        <v>0</v>
      </c>
      <c r="AJ732">
        <f t="shared" si="593"/>
        <v>0</v>
      </c>
      <c r="AK732">
        <v>8.48</v>
      </c>
      <c r="AL732">
        <v>1.9</v>
      </c>
      <c r="AM732">
        <v>0.83</v>
      </c>
      <c r="AN732">
        <v>0.13</v>
      </c>
      <c r="AO732">
        <v>5.75</v>
      </c>
      <c r="AP732">
        <v>0</v>
      </c>
      <c r="AQ732">
        <v>0.46</v>
      </c>
      <c r="AR732">
        <v>0</v>
      </c>
      <c r="AS732">
        <v>0</v>
      </c>
      <c r="AT732">
        <v>109</v>
      </c>
      <c r="AU732">
        <v>61</v>
      </c>
      <c r="AV732">
        <v>1.0669999999999999</v>
      </c>
      <c r="AW732">
        <v>1</v>
      </c>
      <c r="AZ732">
        <v>1</v>
      </c>
      <c r="BA732">
        <v>54.99</v>
      </c>
      <c r="BB732">
        <v>16.329999999999998</v>
      </c>
      <c r="BC732">
        <v>11.68</v>
      </c>
      <c r="BD732" t="s">
        <v>3</v>
      </c>
      <c r="BE732" t="s">
        <v>3</v>
      </c>
      <c r="BF732" t="s">
        <v>3</v>
      </c>
      <c r="BG732" t="s">
        <v>3</v>
      </c>
      <c r="BH732">
        <v>0</v>
      </c>
      <c r="BI732">
        <v>1</v>
      </c>
      <c r="BJ732" t="s">
        <v>371</v>
      </c>
      <c r="BM732">
        <v>22</v>
      </c>
      <c r="BN732">
        <v>58807811</v>
      </c>
      <c r="BO732" t="s">
        <v>369</v>
      </c>
      <c r="BP732">
        <v>1</v>
      </c>
      <c r="BQ732">
        <v>30</v>
      </c>
      <c r="BR732">
        <v>0</v>
      </c>
      <c r="BS732">
        <v>54.99</v>
      </c>
      <c r="BT732">
        <v>1</v>
      </c>
      <c r="BU732">
        <v>1</v>
      </c>
      <c r="BV732">
        <v>1</v>
      </c>
      <c r="BW732">
        <v>1</v>
      </c>
      <c r="BX732">
        <v>1</v>
      </c>
      <c r="BY732" t="s">
        <v>3</v>
      </c>
      <c r="BZ732">
        <v>109</v>
      </c>
      <c r="CA732">
        <v>61</v>
      </c>
      <c r="CB732" t="s">
        <v>3</v>
      </c>
      <c r="CE732">
        <v>30</v>
      </c>
      <c r="CF732">
        <v>0</v>
      </c>
      <c r="CG732">
        <v>0</v>
      </c>
      <c r="CM732">
        <v>0</v>
      </c>
      <c r="CN732" t="s">
        <v>865</v>
      </c>
      <c r="CO732">
        <v>0</v>
      </c>
      <c r="CP732">
        <f t="shared" si="594"/>
        <v>937.67000000000007</v>
      </c>
      <c r="CQ732">
        <f t="shared" si="579"/>
        <v>22.19</v>
      </c>
      <c r="CR732">
        <f>(ROUND((ROUND(((((ET732*1.25)*1.1))*AV732*1),2)*BB732),2)+ROUND((ROUND(((AE732-(((EU732*1.25)*1.1)))*AV732*1),2)*BS732),2))</f>
        <v>19.920000000000002</v>
      </c>
      <c r="CS732">
        <f t="shared" si="595"/>
        <v>10.45</v>
      </c>
      <c r="CT732">
        <f t="shared" si="596"/>
        <v>426.72</v>
      </c>
      <c r="CU732">
        <f t="shared" si="597"/>
        <v>0</v>
      </c>
      <c r="CV732">
        <f t="shared" si="598"/>
        <v>0.62088730000000003</v>
      </c>
      <c r="CW732">
        <f t="shared" si="599"/>
        <v>0</v>
      </c>
      <c r="CX732">
        <f t="shared" si="600"/>
        <v>0</v>
      </c>
      <c r="CY732">
        <f t="shared" si="601"/>
        <v>953.03059999999994</v>
      </c>
      <c r="CZ732">
        <f t="shared" si="602"/>
        <v>533.34740000000011</v>
      </c>
      <c r="DB732">
        <v>183</v>
      </c>
      <c r="DC732" t="s">
        <v>3</v>
      </c>
      <c r="DD732" t="s">
        <v>3</v>
      </c>
      <c r="DE732" t="s">
        <v>27</v>
      </c>
      <c r="DF732" t="s">
        <v>27</v>
      </c>
      <c r="DG732" t="s">
        <v>28</v>
      </c>
      <c r="DH732" t="s">
        <v>3</v>
      </c>
      <c r="DI732" t="s">
        <v>28</v>
      </c>
      <c r="DJ732" t="s">
        <v>27</v>
      </c>
      <c r="DK732" t="s">
        <v>3</v>
      </c>
      <c r="DL732" t="s">
        <v>3</v>
      </c>
      <c r="DM732" t="s">
        <v>3</v>
      </c>
      <c r="DN732">
        <v>0</v>
      </c>
      <c r="DO732">
        <v>0</v>
      </c>
      <c r="DP732">
        <v>1</v>
      </c>
      <c r="DQ732">
        <v>1</v>
      </c>
      <c r="DU732">
        <v>1013</v>
      </c>
      <c r="DV732" t="s">
        <v>299</v>
      </c>
      <c r="DW732" t="s">
        <v>299</v>
      </c>
      <c r="DX732">
        <v>1</v>
      </c>
      <c r="DZ732" t="s">
        <v>3</v>
      </c>
      <c r="EA732" t="s">
        <v>3</v>
      </c>
      <c r="EB732" t="s">
        <v>3</v>
      </c>
      <c r="EC732" t="s">
        <v>3</v>
      </c>
      <c r="EE732">
        <v>58807898</v>
      </c>
      <c r="EF732">
        <v>30</v>
      </c>
      <c r="EG732" t="s">
        <v>29</v>
      </c>
      <c r="EH732">
        <v>0</v>
      </c>
      <c r="EI732" t="s">
        <v>3</v>
      </c>
      <c r="EJ732">
        <v>1</v>
      </c>
      <c r="EK732">
        <v>22</v>
      </c>
      <c r="EL732" t="s">
        <v>185</v>
      </c>
      <c r="EM732" t="s">
        <v>186</v>
      </c>
      <c r="EO732" t="s">
        <v>32</v>
      </c>
      <c r="EQ732">
        <v>0</v>
      </c>
      <c r="ER732">
        <v>8.48</v>
      </c>
      <c r="ES732">
        <v>1.9</v>
      </c>
      <c r="ET732">
        <v>0.83</v>
      </c>
      <c r="EU732">
        <v>0.13</v>
      </c>
      <c r="EV732">
        <v>5.75</v>
      </c>
      <c r="EW732">
        <v>0.46</v>
      </c>
      <c r="EX732">
        <v>0</v>
      </c>
      <c r="EY732">
        <v>0</v>
      </c>
      <c r="FQ732">
        <v>0</v>
      </c>
      <c r="FR732">
        <v>0</v>
      </c>
      <c r="FS732">
        <v>0</v>
      </c>
      <c r="FX732">
        <v>109</v>
      </c>
      <c r="FY732">
        <v>61</v>
      </c>
      <c r="GA732" t="s">
        <v>3</v>
      </c>
      <c r="GD732">
        <v>1</v>
      </c>
      <c r="GF732">
        <v>-1170408438</v>
      </c>
      <c r="GG732">
        <v>2</v>
      </c>
      <c r="GH732">
        <v>1</v>
      </c>
      <c r="GI732">
        <v>2</v>
      </c>
      <c r="GJ732">
        <v>0</v>
      </c>
      <c r="GK732">
        <v>0</v>
      </c>
      <c r="GL732">
        <f t="shared" si="603"/>
        <v>0</v>
      </c>
      <c r="GM732">
        <f t="shared" si="604"/>
        <v>2424.0500000000002</v>
      </c>
      <c r="GN732">
        <f t="shared" si="605"/>
        <v>2424.0500000000002</v>
      </c>
      <c r="GO732">
        <f t="shared" si="606"/>
        <v>0</v>
      </c>
      <c r="GP732">
        <f t="shared" si="607"/>
        <v>0</v>
      </c>
      <c r="GR732">
        <v>0</v>
      </c>
      <c r="GS732">
        <v>3</v>
      </c>
      <c r="GT732">
        <v>0</v>
      </c>
      <c r="GU732" t="s">
        <v>3</v>
      </c>
      <c r="GV732">
        <f t="shared" si="608"/>
        <v>0</v>
      </c>
      <c r="GW732">
        <v>1</v>
      </c>
      <c r="GX732">
        <f t="shared" si="609"/>
        <v>0</v>
      </c>
      <c r="HA732">
        <v>0</v>
      </c>
      <c r="HB732">
        <v>0</v>
      </c>
      <c r="HC732">
        <f t="shared" si="610"/>
        <v>0</v>
      </c>
      <c r="HE732" t="s">
        <v>3</v>
      </c>
      <c r="HF732" t="s">
        <v>3</v>
      </c>
      <c r="HM732" t="s">
        <v>3</v>
      </c>
      <c r="HN732" t="s">
        <v>3</v>
      </c>
      <c r="HO732" t="s">
        <v>3</v>
      </c>
      <c r="HP732" t="s">
        <v>3</v>
      </c>
      <c r="HQ732" t="s">
        <v>3</v>
      </c>
      <c r="HS732">
        <v>0</v>
      </c>
      <c r="IK732">
        <v>0</v>
      </c>
    </row>
    <row r="733" spans="1:255" x14ac:dyDescent="0.2">
      <c r="A733" s="2">
        <v>18</v>
      </c>
      <c r="B733" s="2">
        <v>1</v>
      </c>
      <c r="C733" s="2">
        <v>699</v>
      </c>
      <c r="D733" s="2"/>
      <c r="E733" s="2" t="s">
        <v>476</v>
      </c>
      <c r="F733" s="2" t="s">
        <v>393</v>
      </c>
      <c r="G733" s="2" t="s">
        <v>394</v>
      </c>
      <c r="H733" s="2" t="s">
        <v>304</v>
      </c>
      <c r="I733" s="2">
        <f>I731*J733</f>
        <v>2</v>
      </c>
      <c r="J733" s="2">
        <v>1</v>
      </c>
      <c r="K733" s="2">
        <v>1</v>
      </c>
      <c r="L733" s="2"/>
      <c r="M733" s="2"/>
      <c r="N733" s="2"/>
      <c r="O733" s="2">
        <f t="shared" si="582"/>
        <v>1149.22</v>
      </c>
      <c r="P733" s="2">
        <f t="shared" si="578"/>
        <v>1149.22</v>
      </c>
      <c r="Q733" s="2">
        <f>(ROUND((ROUND(((ET733)*AV733*I733),2)*BB733),2)+ROUND((ROUND(((AE733-(EU733))*AV733*I733),2)*BS733),2))</f>
        <v>0</v>
      </c>
      <c r="R733" s="2">
        <f t="shared" si="583"/>
        <v>0</v>
      </c>
      <c r="S733" s="2">
        <f t="shared" si="584"/>
        <v>0</v>
      </c>
      <c r="T733" s="2">
        <f t="shared" si="585"/>
        <v>0</v>
      </c>
      <c r="U733" s="2">
        <f t="shared" si="586"/>
        <v>0</v>
      </c>
      <c r="V733" s="2">
        <f t="shared" si="587"/>
        <v>0</v>
      </c>
      <c r="W733" s="2">
        <f t="shared" si="588"/>
        <v>0</v>
      </c>
      <c r="X733" s="2">
        <f t="shared" si="589"/>
        <v>0</v>
      </c>
      <c r="Y733" s="2">
        <f t="shared" si="590"/>
        <v>0</v>
      </c>
      <c r="Z733" s="2"/>
      <c r="AA733" s="2">
        <v>59209203</v>
      </c>
      <c r="AB733" s="2">
        <f t="shared" si="591"/>
        <v>574.61</v>
      </c>
      <c r="AC733" s="2">
        <f t="shared" si="577"/>
        <v>574.61</v>
      </c>
      <c r="AD733" s="2">
        <f>ROUND((((ET733)-(EU733))+AE733),6)</f>
        <v>0</v>
      </c>
      <c r="AE733" s="2">
        <f t="shared" ref="AE733:AF736" si="611">ROUND((EU733),6)</f>
        <v>0</v>
      </c>
      <c r="AF733" s="2">
        <f t="shared" si="611"/>
        <v>0</v>
      </c>
      <c r="AG733" s="2">
        <f t="shared" si="592"/>
        <v>0</v>
      </c>
      <c r="AH733" s="2">
        <f t="shared" ref="AH733:AI736" si="612">(EW733)</f>
        <v>0</v>
      </c>
      <c r="AI733" s="2">
        <f t="shared" si="612"/>
        <v>0</v>
      </c>
      <c r="AJ733" s="2">
        <f t="shared" si="593"/>
        <v>0</v>
      </c>
      <c r="AK733" s="2">
        <v>574.61</v>
      </c>
      <c r="AL733" s="2">
        <v>574.61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109</v>
      </c>
      <c r="AU733" s="2">
        <v>61</v>
      </c>
      <c r="AV733" s="2">
        <v>1</v>
      </c>
      <c r="AW733" s="2">
        <v>1</v>
      </c>
      <c r="AX733" s="2"/>
      <c r="AY733" s="2"/>
      <c r="AZ733" s="2">
        <v>1</v>
      </c>
      <c r="BA733" s="2">
        <v>1</v>
      </c>
      <c r="BB733" s="2">
        <v>1</v>
      </c>
      <c r="BC733" s="2">
        <v>1</v>
      </c>
      <c r="BD733" s="2" t="s">
        <v>3</v>
      </c>
      <c r="BE733" s="2" t="s">
        <v>3</v>
      </c>
      <c r="BF733" s="2" t="s">
        <v>3</v>
      </c>
      <c r="BG733" s="2" t="s">
        <v>3</v>
      </c>
      <c r="BH733" s="2">
        <v>3</v>
      </c>
      <c r="BI733" s="2">
        <v>1</v>
      </c>
      <c r="BJ733" s="2" t="s">
        <v>395</v>
      </c>
      <c r="BK733" s="2"/>
      <c r="BL733" s="2"/>
      <c r="BM733" s="2">
        <v>22</v>
      </c>
      <c r="BN733" s="2">
        <v>58807811</v>
      </c>
      <c r="BO733" s="2" t="s">
        <v>3</v>
      </c>
      <c r="BP733" s="2">
        <v>0</v>
      </c>
      <c r="BQ733" s="2">
        <v>30</v>
      </c>
      <c r="BR733" s="2">
        <v>0</v>
      </c>
      <c r="BS733" s="2">
        <v>1</v>
      </c>
      <c r="BT733" s="2">
        <v>1</v>
      </c>
      <c r="BU733" s="2">
        <v>1</v>
      </c>
      <c r="BV733" s="2">
        <v>1</v>
      </c>
      <c r="BW733" s="2">
        <v>1</v>
      </c>
      <c r="BX733" s="2">
        <v>1</v>
      </c>
      <c r="BY733" s="2" t="s">
        <v>3</v>
      </c>
      <c r="BZ733" s="2">
        <v>109</v>
      </c>
      <c r="CA733" s="2">
        <v>61</v>
      </c>
      <c r="CB733" s="2" t="s">
        <v>3</v>
      </c>
      <c r="CC733" s="2"/>
      <c r="CD733" s="2"/>
      <c r="CE733" s="2">
        <v>30</v>
      </c>
      <c r="CF733" s="2">
        <v>0</v>
      </c>
      <c r="CG733" s="2">
        <v>0</v>
      </c>
      <c r="CH733" s="2"/>
      <c r="CI733" s="2"/>
      <c r="CJ733" s="2"/>
      <c r="CK733" s="2"/>
      <c r="CL733" s="2"/>
      <c r="CM733" s="2">
        <v>0</v>
      </c>
      <c r="CN733" s="2" t="s">
        <v>3</v>
      </c>
      <c r="CO733" s="2">
        <v>0</v>
      </c>
      <c r="CP733" s="2">
        <f t="shared" si="594"/>
        <v>1149.22</v>
      </c>
      <c r="CQ733" s="2">
        <f t="shared" si="579"/>
        <v>574.61</v>
      </c>
      <c r="CR733" s="2">
        <f>(ROUND((ROUND(((ET733)*AV733*1),2)*BB733),2)+ROUND((ROUND(((AE733-(EU733))*AV733*1),2)*BS733),2))</f>
        <v>0</v>
      </c>
      <c r="CS733" s="2">
        <f t="shared" si="595"/>
        <v>0</v>
      </c>
      <c r="CT733" s="2">
        <f t="shared" si="596"/>
        <v>0</v>
      </c>
      <c r="CU733" s="2">
        <f t="shared" si="597"/>
        <v>0</v>
      </c>
      <c r="CV733" s="2">
        <f t="shared" si="598"/>
        <v>0</v>
      </c>
      <c r="CW733" s="2">
        <f t="shared" si="599"/>
        <v>0</v>
      </c>
      <c r="CX733" s="2">
        <f t="shared" si="600"/>
        <v>0</v>
      </c>
      <c r="CY733" s="2">
        <f t="shared" si="601"/>
        <v>0</v>
      </c>
      <c r="CZ733" s="2">
        <f t="shared" si="602"/>
        <v>0</v>
      </c>
      <c r="DA733" s="2"/>
      <c r="DB733" s="2"/>
      <c r="DC733" s="2" t="s">
        <v>3</v>
      </c>
      <c r="DD733" s="2" t="s">
        <v>3</v>
      </c>
      <c r="DE733" s="2" t="s">
        <v>3</v>
      </c>
      <c r="DF733" s="2" t="s">
        <v>3</v>
      </c>
      <c r="DG733" s="2" t="s">
        <v>3</v>
      </c>
      <c r="DH733" s="2" t="s">
        <v>3</v>
      </c>
      <c r="DI733" s="2" t="s">
        <v>3</v>
      </c>
      <c r="DJ733" s="2" t="s">
        <v>3</v>
      </c>
      <c r="DK733" s="2" t="s">
        <v>3</v>
      </c>
      <c r="DL733" s="2" t="s">
        <v>3</v>
      </c>
      <c r="DM733" s="2" t="s">
        <v>3</v>
      </c>
      <c r="DN733" s="2">
        <v>0</v>
      </c>
      <c r="DO733" s="2">
        <v>0</v>
      </c>
      <c r="DP733" s="2">
        <v>1</v>
      </c>
      <c r="DQ733" s="2">
        <v>1</v>
      </c>
      <c r="DR733" s="2"/>
      <c r="DS733" s="2"/>
      <c r="DT733" s="2"/>
      <c r="DU733" s="2">
        <v>1013</v>
      </c>
      <c r="DV733" s="2" t="s">
        <v>304</v>
      </c>
      <c r="DW733" s="2" t="s">
        <v>304</v>
      </c>
      <c r="DX733" s="2">
        <v>1</v>
      </c>
      <c r="DY733" s="2"/>
      <c r="DZ733" s="2" t="s">
        <v>3</v>
      </c>
      <c r="EA733" s="2" t="s">
        <v>3</v>
      </c>
      <c r="EB733" s="2" t="s">
        <v>3</v>
      </c>
      <c r="EC733" s="2" t="s">
        <v>3</v>
      </c>
      <c r="ED733" s="2"/>
      <c r="EE733" s="2">
        <v>58807898</v>
      </c>
      <c r="EF733" s="2">
        <v>30</v>
      </c>
      <c r="EG733" s="2" t="s">
        <v>29</v>
      </c>
      <c r="EH733" s="2">
        <v>0</v>
      </c>
      <c r="EI733" s="2" t="s">
        <v>3</v>
      </c>
      <c r="EJ733" s="2">
        <v>1</v>
      </c>
      <c r="EK733" s="2">
        <v>22</v>
      </c>
      <c r="EL733" s="2" t="s">
        <v>185</v>
      </c>
      <c r="EM733" s="2" t="s">
        <v>186</v>
      </c>
      <c r="EN733" s="2"/>
      <c r="EO733" s="2" t="s">
        <v>3</v>
      </c>
      <c r="EP733" s="2"/>
      <c r="EQ733" s="2">
        <v>0</v>
      </c>
      <c r="ER733" s="2">
        <v>574.61</v>
      </c>
      <c r="ES733" s="2">
        <v>574.61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>
        <v>0</v>
      </c>
      <c r="FR733" s="2">
        <v>0</v>
      </c>
      <c r="FS733" s="2">
        <v>0</v>
      </c>
      <c r="FT733" s="2"/>
      <c r="FU733" s="2"/>
      <c r="FV733" s="2"/>
      <c r="FW733" s="2"/>
      <c r="FX733" s="2">
        <v>109</v>
      </c>
      <c r="FY733" s="2">
        <v>61</v>
      </c>
      <c r="FZ733" s="2"/>
      <c r="GA733" s="2" t="s">
        <v>3</v>
      </c>
      <c r="GB733" s="2"/>
      <c r="GC733" s="2"/>
      <c r="GD733" s="2">
        <v>1</v>
      </c>
      <c r="GE733" s="2"/>
      <c r="GF733" s="2">
        <v>-285900461</v>
      </c>
      <c r="GG733" s="2">
        <v>2</v>
      </c>
      <c r="GH733" s="2">
        <v>1</v>
      </c>
      <c r="GI733" s="2">
        <v>-2</v>
      </c>
      <c r="GJ733" s="2">
        <v>0</v>
      </c>
      <c r="GK733" s="2">
        <v>0</v>
      </c>
      <c r="GL733" s="2">
        <f t="shared" si="603"/>
        <v>0</v>
      </c>
      <c r="GM733" s="2">
        <f t="shared" si="604"/>
        <v>1149.22</v>
      </c>
      <c r="GN733" s="2">
        <f t="shared" si="605"/>
        <v>1149.22</v>
      </c>
      <c r="GO733" s="2">
        <f t="shared" si="606"/>
        <v>0</v>
      </c>
      <c r="GP733" s="2">
        <f t="shared" si="607"/>
        <v>0</v>
      </c>
      <c r="GQ733" s="2"/>
      <c r="GR733" s="2">
        <v>0</v>
      </c>
      <c r="GS733" s="2">
        <v>3</v>
      </c>
      <c r="GT733" s="2">
        <v>0</v>
      </c>
      <c r="GU733" s="2" t="s">
        <v>3</v>
      </c>
      <c r="GV733" s="2">
        <f t="shared" si="608"/>
        <v>0</v>
      </c>
      <c r="GW733" s="2">
        <v>1</v>
      </c>
      <c r="GX733" s="2">
        <f t="shared" si="609"/>
        <v>0</v>
      </c>
      <c r="GY733" s="2"/>
      <c r="GZ733" s="2"/>
      <c r="HA733" s="2">
        <v>0</v>
      </c>
      <c r="HB733" s="2">
        <v>0</v>
      </c>
      <c r="HC733" s="2">
        <f t="shared" si="610"/>
        <v>0</v>
      </c>
      <c r="HD733" s="2"/>
      <c r="HE733" s="2" t="s">
        <v>3</v>
      </c>
      <c r="HF733" s="2" t="s">
        <v>3</v>
      </c>
      <c r="HG733" s="2"/>
      <c r="HH733" s="2"/>
      <c r="HI733" s="2"/>
      <c r="HJ733" s="2"/>
      <c r="HK733" s="2"/>
      <c r="HL733" s="2"/>
      <c r="HM733" s="2" t="s">
        <v>3</v>
      </c>
      <c r="HN733" s="2" t="s">
        <v>3</v>
      </c>
      <c r="HO733" s="2" t="s">
        <v>3</v>
      </c>
      <c r="HP733" s="2" t="s">
        <v>3</v>
      </c>
      <c r="HQ733" s="2" t="s">
        <v>3</v>
      </c>
      <c r="HR733" s="2"/>
      <c r="HS733" s="2">
        <v>0</v>
      </c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>
        <v>0</v>
      </c>
      <c r="IL733" s="2"/>
      <c r="IM733" s="2"/>
      <c r="IN733" s="2"/>
      <c r="IO733" s="2"/>
      <c r="IP733" s="2"/>
      <c r="IQ733" s="2"/>
      <c r="IR733" s="2"/>
      <c r="IS733" s="2"/>
      <c r="IT733" s="2"/>
      <c r="IU733" s="2"/>
    </row>
    <row r="734" spans="1:255" x14ac:dyDescent="0.2">
      <c r="A734">
        <v>18</v>
      </c>
      <c r="B734">
        <v>1</v>
      </c>
      <c r="C734">
        <v>704</v>
      </c>
      <c r="E734" t="s">
        <v>476</v>
      </c>
      <c r="F734" t="s">
        <v>393</v>
      </c>
      <c r="G734" t="s">
        <v>394</v>
      </c>
      <c r="H734" t="s">
        <v>304</v>
      </c>
      <c r="I734">
        <f>I732*J734</f>
        <v>2</v>
      </c>
      <c r="J734">
        <v>1</v>
      </c>
      <c r="K734">
        <v>1</v>
      </c>
      <c r="O734">
        <f t="shared" si="582"/>
        <v>10687.75</v>
      </c>
      <c r="P734">
        <f t="shared" si="578"/>
        <v>10687.75</v>
      </c>
      <c r="Q734">
        <f>(ROUND((ROUND(((ET734)*AV734*I734),2)*BB734),2)+ROUND((ROUND(((AE734-(EU734))*AV734*I734),2)*BS734),2))</f>
        <v>0</v>
      </c>
      <c r="R734">
        <f t="shared" si="583"/>
        <v>0</v>
      </c>
      <c r="S734">
        <f t="shared" si="584"/>
        <v>0</v>
      </c>
      <c r="T734">
        <f t="shared" si="585"/>
        <v>0</v>
      </c>
      <c r="U734">
        <f t="shared" si="586"/>
        <v>0</v>
      </c>
      <c r="V734">
        <f t="shared" si="587"/>
        <v>0</v>
      </c>
      <c r="W734">
        <f t="shared" si="588"/>
        <v>0</v>
      </c>
      <c r="X734">
        <f t="shared" si="589"/>
        <v>0</v>
      </c>
      <c r="Y734">
        <f t="shared" si="590"/>
        <v>0</v>
      </c>
      <c r="AA734">
        <v>59209200</v>
      </c>
      <c r="AB734">
        <f t="shared" si="591"/>
        <v>574.61</v>
      </c>
      <c r="AC734">
        <f t="shared" si="577"/>
        <v>574.61</v>
      </c>
      <c r="AD734">
        <f>ROUND((((ET734)-(EU734))+AE734),6)</f>
        <v>0</v>
      </c>
      <c r="AE734">
        <f t="shared" si="611"/>
        <v>0</v>
      </c>
      <c r="AF734">
        <f t="shared" si="611"/>
        <v>0</v>
      </c>
      <c r="AG734">
        <f t="shared" si="592"/>
        <v>0</v>
      </c>
      <c r="AH734">
        <f t="shared" si="612"/>
        <v>0</v>
      </c>
      <c r="AI734">
        <f t="shared" si="612"/>
        <v>0</v>
      </c>
      <c r="AJ734">
        <f t="shared" si="593"/>
        <v>0</v>
      </c>
      <c r="AK734">
        <v>574.61</v>
      </c>
      <c r="AL734">
        <v>574.61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109</v>
      </c>
      <c r="AU734">
        <v>61</v>
      </c>
      <c r="AV734">
        <v>1</v>
      </c>
      <c r="AW734">
        <v>1</v>
      </c>
      <c r="AZ734">
        <v>1</v>
      </c>
      <c r="BA734">
        <v>1</v>
      </c>
      <c r="BB734">
        <v>1</v>
      </c>
      <c r="BC734">
        <v>9.3000000000000007</v>
      </c>
      <c r="BD734" t="s">
        <v>3</v>
      </c>
      <c r="BE734" t="s">
        <v>3</v>
      </c>
      <c r="BF734" t="s">
        <v>3</v>
      </c>
      <c r="BG734" t="s">
        <v>3</v>
      </c>
      <c r="BH734">
        <v>3</v>
      </c>
      <c r="BI734">
        <v>1</v>
      </c>
      <c r="BJ734" t="s">
        <v>395</v>
      </c>
      <c r="BM734">
        <v>22</v>
      </c>
      <c r="BN734">
        <v>58807811</v>
      </c>
      <c r="BO734" t="s">
        <v>393</v>
      </c>
      <c r="BP734">
        <v>1</v>
      </c>
      <c r="BQ734">
        <v>30</v>
      </c>
      <c r="BR734">
        <v>0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 t="s">
        <v>3</v>
      </c>
      <c r="BZ734">
        <v>109</v>
      </c>
      <c r="CA734">
        <v>61</v>
      </c>
      <c r="CB734" t="s">
        <v>3</v>
      </c>
      <c r="CE734">
        <v>30</v>
      </c>
      <c r="CF734">
        <v>0</v>
      </c>
      <c r="CG734">
        <v>0</v>
      </c>
      <c r="CM734">
        <v>0</v>
      </c>
      <c r="CN734" t="s">
        <v>3</v>
      </c>
      <c r="CO734">
        <v>0</v>
      </c>
      <c r="CP734">
        <f t="shared" si="594"/>
        <v>10687.75</v>
      </c>
      <c r="CQ734">
        <f t="shared" si="579"/>
        <v>5343.87</v>
      </c>
      <c r="CR734">
        <f>(ROUND((ROUND(((ET734)*AV734*1),2)*BB734),2)+ROUND((ROUND(((AE734-(EU734))*AV734*1),2)*BS734),2))</f>
        <v>0</v>
      </c>
      <c r="CS734">
        <f t="shared" si="595"/>
        <v>0</v>
      </c>
      <c r="CT734">
        <f t="shared" si="596"/>
        <v>0</v>
      </c>
      <c r="CU734">
        <f t="shared" si="597"/>
        <v>0</v>
      </c>
      <c r="CV734">
        <f t="shared" si="598"/>
        <v>0</v>
      </c>
      <c r="CW734">
        <f t="shared" si="599"/>
        <v>0</v>
      </c>
      <c r="CX734">
        <f t="shared" si="600"/>
        <v>0</v>
      </c>
      <c r="CY734">
        <f t="shared" si="601"/>
        <v>0</v>
      </c>
      <c r="CZ734">
        <f t="shared" si="602"/>
        <v>0</v>
      </c>
      <c r="DC734" t="s">
        <v>3</v>
      </c>
      <c r="DD734" t="s">
        <v>3</v>
      </c>
      <c r="DE734" t="s">
        <v>3</v>
      </c>
      <c r="DF734" t="s">
        <v>3</v>
      </c>
      <c r="DG734" t="s">
        <v>3</v>
      </c>
      <c r="DH734" t="s">
        <v>3</v>
      </c>
      <c r="DI734" t="s">
        <v>3</v>
      </c>
      <c r="DJ734" t="s">
        <v>3</v>
      </c>
      <c r="DK734" t="s">
        <v>3</v>
      </c>
      <c r="DL734" t="s">
        <v>3</v>
      </c>
      <c r="DM734" t="s">
        <v>3</v>
      </c>
      <c r="DN734">
        <v>0</v>
      </c>
      <c r="DO734">
        <v>0</v>
      </c>
      <c r="DP734">
        <v>1</v>
      </c>
      <c r="DQ734">
        <v>1</v>
      </c>
      <c r="DU734">
        <v>1013</v>
      </c>
      <c r="DV734" t="s">
        <v>304</v>
      </c>
      <c r="DW734" t="s">
        <v>304</v>
      </c>
      <c r="DX734">
        <v>1</v>
      </c>
      <c r="DZ734" t="s">
        <v>3</v>
      </c>
      <c r="EA734" t="s">
        <v>3</v>
      </c>
      <c r="EB734" t="s">
        <v>3</v>
      </c>
      <c r="EC734" t="s">
        <v>3</v>
      </c>
      <c r="EE734">
        <v>58807898</v>
      </c>
      <c r="EF734">
        <v>30</v>
      </c>
      <c r="EG734" t="s">
        <v>29</v>
      </c>
      <c r="EH734">
        <v>0</v>
      </c>
      <c r="EI734" t="s">
        <v>3</v>
      </c>
      <c r="EJ734">
        <v>1</v>
      </c>
      <c r="EK734">
        <v>22</v>
      </c>
      <c r="EL734" t="s">
        <v>185</v>
      </c>
      <c r="EM734" t="s">
        <v>186</v>
      </c>
      <c r="EO734" t="s">
        <v>3</v>
      </c>
      <c r="EQ734">
        <v>0</v>
      </c>
      <c r="ER734">
        <v>574.61</v>
      </c>
      <c r="ES734">
        <v>574.61</v>
      </c>
      <c r="ET734">
        <v>0</v>
      </c>
      <c r="EU734">
        <v>0</v>
      </c>
      <c r="EV734">
        <v>0</v>
      </c>
      <c r="EW734">
        <v>0</v>
      </c>
      <c r="EX734">
        <v>0</v>
      </c>
      <c r="FQ734">
        <v>0</v>
      </c>
      <c r="FR734">
        <v>0</v>
      </c>
      <c r="FS734">
        <v>0</v>
      </c>
      <c r="FX734">
        <v>109</v>
      </c>
      <c r="FY734">
        <v>61</v>
      </c>
      <c r="GA734" t="s">
        <v>3</v>
      </c>
      <c r="GD734">
        <v>1</v>
      </c>
      <c r="GF734">
        <v>-285900461</v>
      </c>
      <c r="GG734">
        <v>2</v>
      </c>
      <c r="GH734">
        <v>1</v>
      </c>
      <c r="GI734">
        <v>2</v>
      </c>
      <c r="GJ734">
        <v>0</v>
      </c>
      <c r="GK734">
        <v>0</v>
      </c>
      <c r="GL734">
        <f t="shared" si="603"/>
        <v>0</v>
      </c>
      <c r="GM734">
        <f t="shared" si="604"/>
        <v>10687.75</v>
      </c>
      <c r="GN734">
        <f t="shared" si="605"/>
        <v>10687.75</v>
      </c>
      <c r="GO734">
        <f t="shared" si="606"/>
        <v>0</v>
      </c>
      <c r="GP734">
        <f t="shared" si="607"/>
        <v>0</v>
      </c>
      <c r="GR734">
        <v>0</v>
      </c>
      <c r="GS734">
        <v>3</v>
      </c>
      <c r="GT734">
        <v>0</v>
      </c>
      <c r="GU734" t="s">
        <v>3</v>
      </c>
      <c r="GV734">
        <f t="shared" si="608"/>
        <v>0</v>
      </c>
      <c r="GW734">
        <v>1</v>
      </c>
      <c r="GX734">
        <f t="shared" si="609"/>
        <v>0</v>
      </c>
      <c r="HA734">
        <v>0</v>
      </c>
      <c r="HB734">
        <v>0</v>
      </c>
      <c r="HC734">
        <f t="shared" si="610"/>
        <v>0</v>
      </c>
      <c r="HE734" t="s">
        <v>3</v>
      </c>
      <c r="HF734" t="s">
        <v>3</v>
      </c>
      <c r="HM734" t="s">
        <v>3</v>
      </c>
      <c r="HN734" t="s">
        <v>3</v>
      </c>
      <c r="HO734" t="s">
        <v>3</v>
      </c>
      <c r="HP734" t="s">
        <v>3</v>
      </c>
      <c r="HQ734" t="s">
        <v>3</v>
      </c>
      <c r="HS734">
        <v>0</v>
      </c>
      <c r="IK734">
        <v>0</v>
      </c>
    </row>
    <row r="735" spans="1:255" x14ac:dyDescent="0.2">
      <c r="A735" s="2">
        <v>17</v>
      </c>
      <c r="B735" s="2">
        <v>1</v>
      </c>
      <c r="C735" s="2"/>
      <c r="D735" s="2"/>
      <c r="E735" s="2" t="s">
        <v>477</v>
      </c>
      <c r="F735" s="2" t="s">
        <v>478</v>
      </c>
      <c r="G735" s="2" t="s">
        <v>479</v>
      </c>
      <c r="H735" s="2" t="s">
        <v>49</v>
      </c>
      <c r="I735" s="2">
        <v>15</v>
      </c>
      <c r="J735" s="2">
        <v>0</v>
      </c>
      <c r="K735" s="2">
        <v>15</v>
      </c>
      <c r="L735" s="2"/>
      <c r="M735" s="2"/>
      <c r="N735" s="2"/>
      <c r="O735" s="2">
        <f t="shared" si="582"/>
        <v>1806.6</v>
      </c>
      <c r="P735" s="2">
        <f t="shared" si="578"/>
        <v>1806.6</v>
      </c>
      <c r="Q735" s="2">
        <f>(ROUND((ROUND(((ET735)*AV735*I735),2)*BB735),2)+ROUND((ROUND(((AE735-(EU735))*AV735*I735),2)*BS735),2))</f>
        <v>0</v>
      </c>
      <c r="R735" s="2">
        <f t="shared" si="583"/>
        <v>0</v>
      </c>
      <c r="S735" s="2">
        <f t="shared" si="584"/>
        <v>0</v>
      </c>
      <c r="T735" s="2">
        <f t="shared" si="585"/>
        <v>0</v>
      </c>
      <c r="U735" s="2">
        <f t="shared" si="586"/>
        <v>0</v>
      </c>
      <c r="V735" s="2">
        <f t="shared" si="587"/>
        <v>0</v>
      </c>
      <c r="W735" s="2">
        <f t="shared" si="588"/>
        <v>0</v>
      </c>
      <c r="X735" s="2">
        <f t="shared" si="589"/>
        <v>0</v>
      </c>
      <c r="Y735" s="2">
        <f t="shared" si="590"/>
        <v>0</v>
      </c>
      <c r="Z735" s="2"/>
      <c r="AA735" s="2">
        <v>59209203</v>
      </c>
      <c r="AB735" s="2">
        <f t="shared" si="591"/>
        <v>120.44</v>
      </c>
      <c r="AC735" s="2">
        <f t="shared" si="577"/>
        <v>120.44</v>
      </c>
      <c r="AD735" s="2">
        <f>ROUND((((ET735)-(EU735))+AE735),6)</f>
        <v>0</v>
      </c>
      <c r="AE735" s="2">
        <f t="shared" si="611"/>
        <v>0</v>
      </c>
      <c r="AF735" s="2">
        <f t="shared" si="611"/>
        <v>0</v>
      </c>
      <c r="AG735" s="2">
        <f t="shared" si="592"/>
        <v>0</v>
      </c>
      <c r="AH735" s="2">
        <f t="shared" si="612"/>
        <v>0</v>
      </c>
      <c r="AI735" s="2">
        <f t="shared" si="612"/>
        <v>0</v>
      </c>
      <c r="AJ735" s="2">
        <f t="shared" si="593"/>
        <v>0</v>
      </c>
      <c r="AK735" s="2">
        <v>120.44</v>
      </c>
      <c r="AL735" s="2">
        <v>120.44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109</v>
      </c>
      <c r="AU735" s="2">
        <v>61</v>
      </c>
      <c r="AV735" s="2">
        <v>1</v>
      </c>
      <c r="AW735" s="2">
        <v>1</v>
      </c>
      <c r="AX735" s="2"/>
      <c r="AY735" s="2"/>
      <c r="AZ735" s="2">
        <v>1</v>
      </c>
      <c r="BA735" s="2">
        <v>1</v>
      </c>
      <c r="BB735" s="2">
        <v>1</v>
      </c>
      <c r="BC735" s="2">
        <v>1</v>
      </c>
      <c r="BD735" s="2" t="s">
        <v>3</v>
      </c>
      <c r="BE735" s="2" t="s">
        <v>3</v>
      </c>
      <c r="BF735" s="2" t="s">
        <v>3</v>
      </c>
      <c r="BG735" s="2" t="s">
        <v>3</v>
      </c>
      <c r="BH735" s="2">
        <v>3</v>
      </c>
      <c r="BI735" s="2">
        <v>1</v>
      </c>
      <c r="BJ735" s="2" t="s">
        <v>3</v>
      </c>
      <c r="BK735" s="2"/>
      <c r="BL735" s="2"/>
      <c r="BM735" s="2">
        <v>21</v>
      </c>
      <c r="BN735" s="2">
        <v>0</v>
      </c>
      <c r="BO735" s="2" t="s">
        <v>3</v>
      </c>
      <c r="BP735" s="2">
        <v>0</v>
      </c>
      <c r="BQ735" s="2">
        <v>30</v>
      </c>
      <c r="BR735" s="2">
        <v>0</v>
      </c>
      <c r="BS735" s="2">
        <v>1</v>
      </c>
      <c r="BT735" s="2">
        <v>1</v>
      </c>
      <c r="BU735" s="2">
        <v>1</v>
      </c>
      <c r="BV735" s="2">
        <v>1</v>
      </c>
      <c r="BW735" s="2">
        <v>1</v>
      </c>
      <c r="BX735" s="2">
        <v>1</v>
      </c>
      <c r="BY735" s="2" t="s">
        <v>3</v>
      </c>
      <c r="BZ735" s="2">
        <v>109</v>
      </c>
      <c r="CA735" s="2">
        <v>61</v>
      </c>
      <c r="CB735" s="2" t="s">
        <v>3</v>
      </c>
      <c r="CC735" s="2"/>
      <c r="CD735" s="2"/>
      <c r="CE735" s="2">
        <v>30</v>
      </c>
      <c r="CF735" s="2">
        <v>0</v>
      </c>
      <c r="CG735" s="2">
        <v>0</v>
      </c>
      <c r="CH735" s="2"/>
      <c r="CI735" s="2"/>
      <c r="CJ735" s="2"/>
      <c r="CK735" s="2"/>
      <c r="CL735" s="2"/>
      <c r="CM735" s="2">
        <v>0</v>
      </c>
      <c r="CN735" s="2" t="s">
        <v>3</v>
      </c>
      <c r="CO735" s="2">
        <v>0</v>
      </c>
      <c r="CP735" s="2">
        <f t="shared" si="594"/>
        <v>1806.6</v>
      </c>
      <c r="CQ735" s="2">
        <f t="shared" si="579"/>
        <v>120.44</v>
      </c>
      <c r="CR735" s="2">
        <f>(ROUND((ROUND(((ET735)*AV735*1),2)*BB735),2)+ROUND((ROUND(((AE735-(EU735))*AV735*1),2)*BS735),2))</f>
        <v>0</v>
      </c>
      <c r="CS735" s="2">
        <f t="shared" si="595"/>
        <v>0</v>
      </c>
      <c r="CT735" s="2">
        <f t="shared" si="596"/>
        <v>0</v>
      </c>
      <c r="CU735" s="2">
        <f t="shared" si="597"/>
        <v>0</v>
      </c>
      <c r="CV735" s="2">
        <f t="shared" si="598"/>
        <v>0</v>
      </c>
      <c r="CW735" s="2">
        <f t="shared" si="599"/>
        <v>0</v>
      </c>
      <c r="CX735" s="2">
        <f t="shared" si="600"/>
        <v>0</v>
      </c>
      <c r="CY735" s="2">
        <f t="shared" si="601"/>
        <v>0</v>
      </c>
      <c r="CZ735" s="2">
        <f t="shared" si="602"/>
        <v>0</v>
      </c>
      <c r="DA735" s="2"/>
      <c r="DB735" s="2"/>
      <c r="DC735" s="2" t="s">
        <v>3</v>
      </c>
      <c r="DD735" s="2" t="s">
        <v>3</v>
      </c>
      <c r="DE735" s="2" t="s">
        <v>3</v>
      </c>
      <c r="DF735" s="2" t="s">
        <v>3</v>
      </c>
      <c r="DG735" s="2" t="s">
        <v>3</v>
      </c>
      <c r="DH735" s="2" t="s">
        <v>3</v>
      </c>
      <c r="DI735" s="2" t="s">
        <v>3</v>
      </c>
      <c r="DJ735" s="2" t="s">
        <v>3</v>
      </c>
      <c r="DK735" s="2" t="s">
        <v>3</v>
      </c>
      <c r="DL735" s="2" t="s">
        <v>3</v>
      </c>
      <c r="DM735" s="2" t="s">
        <v>3</v>
      </c>
      <c r="DN735" s="2">
        <v>0</v>
      </c>
      <c r="DO735" s="2">
        <v>0</v>
      </c>
      <c r="DP735" s="2">
        <v>1</v>
      </c>
      <c r="DQ735" s="2">
        <v>1</v>
      </c>
      <c r="DR735" s="2"/>
      <c r="DS735" s="2"/>
      <c r="DT735" s="2"/>
      <c r="DU735" s="2">
        <v>1010</v>
      </c>
      <c r="DV735" s="2" t="s">
        <v>49</v>
      </c>
      <c r="DW735" s="2" t="s">
        <v>49</v>
      </c>
      <c r="DX735" s="2">
        <v>1</v>
      </c>
      <c r="DY735" s="2"/>
      <c r="DZ735" s="2" t="s">
        <v>3</v>
      </c>
      <c r="EA735" s="2" t="s">
        <v>3</v>
      </c>
      <c r="EB735" s="2" t="s">
        <v>3</v>
      </c>
      <c r="EC735" s="2" t="s">
        <v>3</v>
      </c>
      <c r="ED735" s="2"/>
      <c r="EE735" s="2">
        <v>58807897</v>
      </c>
      <c r="EF735" s="2">
        <v>30</v>
      </c>
      <c r="EG735" s="2" t="s">
        <v>29</v>
      </c>
      <c r="EH735" s="2">
        <v>0</v>
      </c>
      <c r="EI735" s="2" t="s">
        <v>3</v>
      </c>
      <c r="EJ735" s="2">
        <v>1</v>
      </c>
      <c r="EK735" s="2">
        <v>21</v>
      </c>
      <c r="EL735" s="2" t="s">
        <v>30</v>
      </c>
      <c r="EM735" s="2" t="s">
        <v>31</v>
      </c>
      <c r="EN735" s="2"/>
      <c r="EO735" s="2" t="s">
        <v>3</v>
      </c>
      <c r="EP735" s="2"/>
      <c r="EQ735" s="2">
        <v>0</v>
      </c>
      <c r="ER735" s="2">
        <v>0</v>
      </c>
      <c r="ES735" s="2">
        <v>120.44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>
        <v>0</v>
      </c>
      <c r="FR735" s="2">
        <v>0</v>
      </c>
      <c r="FS735" s="2">
        <v>0</v>
      </c>
      <c r="FT735" s="2"/>
      <c r="FU735" s="2"/>
      <c r="FV735" s="2"/>
      <c r="FW735" s="2"/>
      <c r="FX735" s="2">
        <v>109</v>
      </c>
      <c r="FY735" s="2">
        <v>61</v>
      </c>
      <c r="FZ735" s="2"/>
      <c r="GA735" s="2" t="s">
        <v>480</v>
      </c>
      <c r="GB735" s="2"/>
      <c r="GC735" s="2"/>
      <c r="GD735" s="2">
        <v>1</v>
      </c>
      <c r="GE735" s="2"/>
      <c r="GF735" s="2">
        <v>2002165547</v>
      </c>
      <c r="GG735" s="2">
        <v>2</v>
      </c>
      <c r="GH735" s="2">
        <v>4</v>
      </c>
      <c r="GI735" s="2">
        <v>0</v>
      </c>
      <c r="GJ735" s="2">
        <v>0</v>
      </c>
      <c r="GK735" s="2">
        <v>0</v>
      </c>
      <c r="GL735" s="2">
        <f t="shared" si="603"/>
        <v>0</v>
      </c>
      <c r="GM735" s="2">
        <f t="shared" si="604"/>
        <v>1806.6</v>
      </c>
      <c r="GN735" s="2">
        <f t="shared" si="605"/>
        <v>1806.6</v>
      </c>
      <c r="GO735" s="2">
        <f t="shared" si="606"/>
        <v>0</v>
      </c>
      <c r="GP735" s="2">
        <f t="shared" si="607"/>
        <v>0</v>
      </c>
      <c r="GQ735" s="2"/>
      <c r="GR735" s="2">
        <v>0</v>
      </c>
      <c r="GS735" s="2">
        <v>2</v>
      </c>
      <c r="GT735" s="2">
        <v>0</v>
      </c>
      <c r="GU735" s="2" t="s">
        <v>3</v>
      </c>
      <c r="GV735" s="2">
        <f t="shared" si="608"/>
        <v>0</v>
      </c>
      <c r="GW735" s="2">
        <v>1</v>
      </c>
      <c r="GX735" s="2">
        <f t="shared" si="609"/>
        <v>0</v>
      </c>
      <c r="GY735" s="2"/>
      <c r="GZ735" s="2"/>
      <c r="HA735" s="2">
        <v>0</v>
      </c>
      <c r="HB735" s="2">
        <v>0</v>
      </c>
      <c r="HC735" s="2">
        <f t="shared" si="610"/>
        <v>0</v>
      </c>
      <c r="HD735" s="2"/>
      <c r="HE735" s="2" t="s">
        <v>253</v>
      </c>
      <c r="HF735" s="2" t="s">
        <v>38</v>
      </c>
      <c r="HG735" s="2"/>
      <c r="HH735" s="2"/>
      <c r="HI735" s="2"/>
      <c r="HJ735" s="2"/>
      <c r="HK735" s="2"/>
      <c r="HL735" s="2"/>
      <c r="HM735" s="2" t="s">
        <v>3</v>
      </c>
      <c r="HN735" s="2" t="s">
        <v>3</v>
      </c>
      <c r="HO735" s="2" t="s">
        <v>3</v>
      </c>
      <c r="HP735" s="2" t="s">
        <v>3</v>
      </c>
      <c r="HQ735" s="2" t="s">
        <v>3</v>
      </c>
      <c r="HR735" s="2"/>
      <c r="HS735" s="2">
        <v>0</v>
      </c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>
        <v>0</v>
      </c>
      <c r="IL735" s="2"/>
      <c r="IM735" s="2"/>
      <c r="IN735" s="2"/>
      <c r="IO735" s="2"/>
      <c r="IP735" s="2"/>
      <c r="IQ735" s="2"/>
      <c r="IR735" s="2"/>
      <c r="IS735" s="2"/>
      <c r="IT735" s="2"/>
      <c r="IU735" s="2"/>
    </row>
    <row r="736" spans="1:255" x14ac:dyDescent="0.2">
      <c r="A736">
        <v>17</v>
      </c>
      <c r="B736">
        <v>1</v>
      </c>
      <c r="E736" t="s">
        <v>477</v>
      </c>
      <c r="F736" t="s">
        <v>478</v>
      </c>
      <c r="G736" t="s">
        <v>479</v>
      </c>
      <c r="H736" t="s">
        <v>49</v>
      </c>
      <c r="I736">
        <v>15</v>
      </c>
      <c r="J736">
        <v>0</v>
      </c>
      <c r="K736">
        <v>15</v>
      </c>
      <c r="O736">
        <f t="shared" si="582"/>
        <v>17849.21</v>
      </c>
      <c r="P736">
        <f t="shared" si="578"/>
        <v>17849.21</v>
      </c>
      <c r="Q736">
        <f>(ROUND((ROUND(((ET736)*AV736*I736),2)*BB736),2)+ROUND((ROUND(((AE736-(EU736))*AV736*I736),2)*BS736),2))</f>
        <v>0</v>
      </c>
      <c r="R736">
        <f t="shared" si="583"/>
        <v>0</v>
      </c>
      <c r="S736">
        <f t="shared" si="584"/>
        <v>0</v>
      </c>
      <c r="T736">
        <f t="shared" si="585"/>
        <v>0</v>
      </c>
      <c r="U736">
        <f t="shared" si="586"/>
        <v>0</v>
      </c>
      <c r="V736">
        <f t="shared" si="587"/>
        <v>0</v>
      </c>
      <c r="W736">
        <f t="shared" si="588"/>
        <v>0</v>
      </c>
      <c r="X736">
        <f t="shared" si="589"/>
        <v>0</v>
      </c>
      <c r="Y736">
        <f t="shared" si="590"/>
        <v>0</v>
      </c>
      <c r="AA736">
        <v>59209200</v>
      </c>
      <c r="AB736">
        <f t="shared" si="591"/>
        <v>120.44</v>
      </c>
      <c r="AC736">
        <f t="shared" si="577"/>
        <v>120.44</v>
      </c>
      <c r="AD736">
        <f>ROUND((((ET736)-(EU736))+AE736),6)</f>
        <v>0</v>
      </c>
      <c r="AE736">
        <f t="shared" si="611"/>
        <v>0</v>
      </c>
      <c r="AF736">
        <f t="shared" si="611"/>
        <v>0</v>
      </c>
      <c r="AG736">
        <f t="shared" si="592"/>
        <v>0</v>
      </c>
      <c r="AH736">
        <f t="shared" si="612"/>
        <v>0</v>
      </c>
      <c r="AI736">
        <f t="shared" si="612"/>
        <v>0</v>
      </c>
      <c r="AJ736">
        <f t="shared" si="593"/>
        <v>0</v>
      </c>
      <c r="AK736">
        <v>120.44</v>
      </c>
      <c r="AL736">
        <v>120.44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109</v>
      </c>
      <c r="AU736">
        <v>61</v>
      </c>
      <c r="AV736">
        <v>1</v>
      </c>
      <c r="AW736">
        <v>1</v>
      </c>
      <c r="AZ736">
        <v>1</v>
      </c>
      <c r="BA736">
        <v>1</v>
      </c>
      <c r="BB736">
        <v>1</v>
      </c>
      <c r="BC736">
        <v>9.8800000000000008</v>
      </c>
      <c r="BD736" t="s">
        <v>3</v>
      </c>
      <c r="BE736" t="s">
        <v>3</v>
      </c>
      <c r="BF736" t="s">
        <v>3</v>
      </c>
      <c r="BG736" t="s">
        <v>3</v>
      </c>
      <c r="BH736">
        <v>3</v>
      </c>
      <c r="BI736">
        <v>1</v>
      </c>
      <c r="BJ736" t="s">
        <v>3</v>
      </c>
      <c r="BM736">
        <v>21</v>
      </c>
      <c r="BN736">
        <v>0</v>
      </c>
      <c r="BO736" t="s">
        <v>3</v>
      </c>
      <c r="BP736">
        <v>0</v>
      </c>
      <c r="BQ736">
        <v>30</v>
      </c>
      <c r="BR736">
        <v>0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 t="s">
        <v>3</v>
      </c>
      <c r="BZ736">
        <v>109</v>
      </c>
      <c r="CA736">
        <v>61</v>
      </c>
      <c r="CB736" t="s">
        <v>3</v>
      </c>
      <c r="CE736">
        <v>30</v>
      </c>
      <c r="CF736">
        <v>0</v>
      </c>
      <c r="CG736">
        <v>0</v>
      </c>
      <c r="CM736">
        <v>0</v>
      </c>
      <c r="CN736" t="s">
        <v>3</v>
      </c>
      <c r="CO736">
        <v>0</v>
      </c>
      <c r="CP736">
        <f t="shared" si="594"/>
        <v>17849.21</v>
      </c>
      <c r="CQ736">
        <f t="shared" si="579"/>
        <v>1189.95</v>
      </c>
      <c r="CR736">
        <f>(ROUND((ROUND(((ET736)*AV736*1),2)*BB736),2)+ROUND((ROUND(((AE736-(EU736))*AV736*1),2)*BS736),2))</f>
        <v>0</v>
      </c>
      <c r="CS736">
        <f t="shared" si="595"/>
        <v>0</v>
      </c>
      <c r="CT736">
        <f t="shared" si="596"/>
        <v>0</v>
      </c>
      <c r="CU736">
        <f t="shared" si="597"/>
        <v>0</v>
      </c>
      <c r="CV736">
        <f t="shared" si="598"/>
        <v>0</v>
      </c>
      <c r="CW736">
        <f t="shared" si="599"/>
        <v>0</v>
      </c>
      <c r="CX736">
        <f t="shared" si="600"/>
        <v>0</v>
      </c>
      <c r="CY736">
        <f t="shared" si="601"/>
        <v>0</v>
      </c>
      <c r="CZ736">
        <f t="shared" si="602"/>
        <v>0</v>
      </c>
      <c r="DC736" t="s">
        <v>3</v>
      </c>
      <c r="DD736" t="s">
        <v>3</v>
      </c>
      <c r="DE736" t="s">
        <v>3</v>
      </c>
      <c r="DF736" t="s">
        <v>3</v>
      </c>
      <c r="DG736" t="s">
        <v>3</v>
      </c>
      <c r="DH736" t="s">
        <v>3</v>
      </c>
      <c r="DI736" t="s">
        <v>3</v>
      </c>
      <c r="DJ736" t="s">
        <v>3</v>
      </c>
      <c r="DK736" t="s">
        <v>3</v>
      </c>
      <c r="DL736" t="s">
        <v>3</v>
      </c>
      <c r="DM736" t="s">
        <v>3</v>
      </c>
      <c r="DN736">
        <v>0</v>
      </c>
      <c r="DO736">
        <v>0</v>
      </c>
      <c r="DP736">
        <v>1</v>
      </c>
      <c r="DQ736">
        <v>1</v>
      </c>
      <c r="DU736">
        <v>1010</v>
      </c>
      <c r="DV736" t="s">
        <v>49</v>
      </c>
      <c r="DW736" t="s">
        <v>49</v>
      </c>
      <c r="DX736">
        <v>1</v>
      </c>
      <c r="DZ736" t="s">
        <v>3</v>
      </c>
      <c r="EA736" t="s">
        <v>3</v>
      </c>
      <c r="EB736" t="s">
        <v>3</v>
      </c>
      <c r="EC736" t="s">
        <v>3</v>
      </c>
      <c r="EE736">
        <v>58807897</v>
      </c>
      <c r="EF736">
        <v>30</v>
      </c>
      <c r="EG736" t="s">
        <v>29</v>
      </c>
      <c r="EH736">
        <v>0</v>
      </c>
      <c r="EI736" t="s">
        <v>3</v>
      </c>
      <c r="EJ736">
        <v>1</v>
      </c>
      <c r="EK736">
        <v>21</v>
      </c>
      <c r="EL736" t="s">
        <v>30</v>
      </c>
      <c r="EM736" t="s">
        <v>31</v>
      </c>
      <c r="EO736" t="s">
        <v>3</v>
      </c>
      <c r="EQ736">
        <v>0</v>
      </c>
      <c r="ER736">
        <v>120.44</v>
      </c>
      <c r="ES736">
        <v>120.44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5</v>
      </c>
      <c r="FC736">
        <v>1</v>
      </c>
      <c r="FD736">
        <v>18</v>
      </c>
      <c r="FF736">
        <v>1400</v>
      </c>
      <c r="FQ736">
        <v>0</v>
      </c>
      <c r="FR736">
        <v>0</v>
      </c>
      <c r="FS736">
        <v>0</v>
      </c>
      <c r="FX736">
        <v>109</v>
      </c>
      <c r="FY736">
        <v>61</v>
      </c>
      <c r="GA736" t="s">
        <v>480</v>
      </c>
      <c r="GD736">
        <v>1</v>
      </c>
      <c r="GF736">
        <v>2002165547</v>
      </c>
      <c r="GG736">
        <v>2</v>
      </c>
      <c r="GH736">
        <v>3</v>
      </c>
      <c r="GI736">
        <v>5</v>
      </c>
      <c r="GJ736">
        <v>0</v>
      </c>
      <c r="GK736">
        <v>0</v>
      </c>
      <c r="GL736">
        <f t="shared" si="603"/>
        <v>0</v>
      </c>
      <c r="GM736">
        <f t="shared" si="604"/>
        <v>17849.21</v>
      </c>
      <c r="GN736">
        <f t="shared" si="605"/>
        <v>17849.21</v>
      </c>
      <c r="GO736">
        <f t="shared" si="606"/>
        <v>0</v>
      </c>
      <c r="GP736">
        <f t="shared" si="607"/>
        <v>0</v>
      </c>
      <c r="GR736">
        <v>1</v>
      </c>
      <c r="GS736">
        <v>1</v>
      </c>
      <c r="GT736">
        <v>0</v>
      </c>
      <c r="GU736" t="s">
        <v>3</v>
      </c>
      <c r="GV736">
        <f t="shared" si="608"/>
        <v>0</v>
      </c>
      <c r="GW736">
        <v>1</v>
      </c>
      <c r="GX736">
        <f t="shared" si="609"/>
        <v>0</v>
      </c>
      <c r="HA736">
        <v>0</v>
      </c>
      <c r="HB736">
        <v>0</v>
      </c>
      <c r="HC736">
        <f t="shared" si="610"/>
        <v>0</v>
      </c>
      <c r="HE736" t="s">
        <v>253</v>
      </c>
      <c r="HF736" t="s">
        <v>38</v>
      </c>
      <c r="HM736" t="s">
        <v>3</v>
      </c>
      <c r="HN736" t="s">
        <v>3</v>
      </c>
      <c r="HO736" t="s">
        <v>3</v>
      </c>
      <c r="HP736" t="s">
        <v>3</v>
      </c>
      <c r="HQ736" t="s">
        <v>3</v>
      </c>
      <c r="HS736">
        <v>0</v>
      </c>
      <c r="IK736">
        <v>0</v>
      </c>
    </row>
    <row r="737" spans="1:255" x14ac:dyDescent="0.2">
      <c r="A737" s="2">
        <v>17</v>
      </c>
      <c r="B737" s="2">
        <v>1</v>
      </c>
      <c r="C737" s="2">
        <f>ROW(SmtRes!A709)</f>
        <v>709</v>
      </c>
      <c r="D737" s="2">
        <f>ROW(EtalonRes!A749)</f>
        <v>749</v>
      </c>
      <c r="E737" s="2" t="s">
        <v>3</v>
      </c>
      <c r="F737" s="2" t="s">
        <v>463</v>
      </c>
      <c r="G737" s="2" t="s">
        <v>464</v>
      </c>
      <c r="H737" s="2" t="s">
        <v>244</v>
      </c>
      <c r="I737" s="2">
        <f>ROUND(ROUND(15,4)*0,9)</f>
        <v>0</v>
      </c>
      <c r="J737" s="2">
        <v>0</v>
      </c>
      <c r="K737" s="2">
        <f>ROUND(ROUND(15,4)*0,9)</f>
        <v>0</v>
      </c>
      <c r="L737" s="2"/>
      <c r="M737" s="2"/>
      <c r="N737" s="2"/>
      <c r="O737" s="2">
        <f t="shared" si="582"/>
        <v>0</v>
      </c>
      <c r="P737" s="2">
        <f t="shared" si="578"/>
        <v>0</v>
      </c>
      <c r="Q737" s="2">
        <f>(ROUND((ROUND(((((ET737*1.25)*1.1))*AV737*I737),2)*BB737),2)+ROUND((ROUND(((AE737-(((EU737*1.25)*1.1)))*AV737*I737),2)*BS737),2))</f>
        <v>0</v>
      </c>
      <c r="R737" s="2">
        <f t="shared" si="583"/>
        <v>0</v>
      </c>
      <c r="S737" s="2">
        <f t="shared" si="584"/>
        <v>0</v>
      </c>
      <c r="T737" s="2">
        <f t="shared" si="585"/>
        <v>0</v>
      </c>
      <c r="U737" s="2">
        <f t="shared" si="586"/>
        <v>0</v>
      </c>
      <c r="V737" s="2">
        <f t="shared" si="587"/>
        <v>0</v>
      </c>
      <c r="W737" s="2">
        <f t="shared" si="588"/>
        <v>0</v>
      </c>
      <c r="X737" s="2">
        <f t="shared" si="589"/>
        <v>0</v>
      </c>
      <c r="Y737" s="2">
        <f t="shared" si="590"/>
        <v>0</v>
      </c>
      <c r="Z737" s="2"/>
      <c r="AA737" s="2">
        <v>-1</v>
      </c>
      <c r="AB737" s="2">
        <f t="shared" si="591"/>
        <v>11.563700000000001</v>
      </c>
      <c r="AC737" s="2">
        <f t="shared" si="577"/>
        <v>1.92</v>
      </c>
      <c r="AD737" s="2">
        <f>ROUND((((((ET737*1.25)*1.1))-(((EU737*1.25)*1.1)))+AE737),6)</f>
        <v>0.6875</v>
      </c>
      <c r="AE737" s="2">
        <f>ROUND((((EU737*1.25)*1.1)),6)</f>
        <v>0.11</v>
      </c>
      <c r="AF737" s="2">
        <f>ROUND((((EV737*1.15)*1.1)),6)</f>
        <v>8.9562000000000008</v>
      </c>
      <c r="AG737" s="2">
        <f t="shared" si="592"/>
        <v>0</v>
      </c>
      <c r="AH737" s="2">
        <f>(((EW737*1.15)*1.1))</f>
        <v>0.77164999999999995</v>
      </c>
      <c r="AI737" s="2">
        <f>(((EX737*1.25)*1.1))</f>
        <v>0</v>
      </c>
      <c r="AJ737" s="2">
        <f t="shared" si="593"/>
        <v>0</v>
      </c>
      <c r="AK737" s="2">
        <v>9.5</v>
      </c>
      <c r="AL737" s="2">
        <v>1.92</v>
      </c>
      <c r="AM737" s="2">
        <v>0.5</v>
      </c>
      <c r="AN737" s="2">
        <v>0.08</v>
      </c>
      <c r="AO737" s="2">
        <v>7.08</v>
      </c>
      <c r="AP737" s="2">
        <v>0</v>
      </c>
      <c r="AQ737" s="2">
        <v>0.61</v>
      </c>
      <c r="AR737" s="2">
        <v>0</v>
      </c>
      <c r="AS737" s="2">
        <v>0</v>
      </c>
      <c r="AT737" s="2">
        <v>109</v>
      </c>
      <c r="AU737" s="2">
        <v>61</v>
      </c>
      <c r="AV737" s="2">
        <v>1.0669999999999999</v>
      </c>
      <c r="AW737" s="2">
        <v>1</v>
      </c>
      <c r="AX737" s="2"/>
      <c r="AY737" s="2"/>
      <c r="AZ737" s="2">
        <v>1</v>
      </c>
      <c r="BA737" s="2">
        <v>1</v>
      </c>
      <c r="BB737" s="2">
        <v>1</v>
      </c>
      <c r="BC737" s="2">
        <v>1</v>
      </c>
      <c r="BD737" s="2" t="s">
        <v>3</v>
      </c>
      <c r="BE737" s="2" t="s">
        <v>3</v>
      </c>
      <c r="BF737" s="2" t="s">
        <v>3</v>
      </c>
      <c r="BG737" s="2" t="s">
        <v>3</v>
      </c>
      <c r="BH737" s="2">
        <v>0</v>
      </c>
      <c r="BI737" s="2">
        <v>1</v>
      </c>
      <c r="BJ737" s="2" t="s">
        <v>465</v>
      </c>
      <c r="BK737" s="2"/>
      <c r="BL737" s="2"/>
      <c r="BM737" s="2">
        <v>21</v>
      </c>
      <c r="BN737" s="2">
        <v>58807811</v>
      </c>
      <c r="BO737" s="2" t="s">
        <v>463</v>
      </c>
      <c r="BP737" s="2">
        <v>1</v>
      </c>
      <c r="BQ737" s="2">
        <v>30</v>
      </c>
      <c r="BR737" s="2">
        <v>0</v>
      </c>
      <c r="BS737" s="2">
        <v>1</v>
      </c>
      <c r="BT737" s="2">
        <v>1</v>
      </c>
      <c r="BU737" s="2">
        <v>1</v>
      </c>
      <c r="BV737" s="2">
        <v>1</v>
      </c>
      <c r="BW737" s="2">
        <v>1</v>
      </c>
      <c r="BX737" s="2">
        <v>1</v>
      </c>
      <c r="BY737" s="2" t="s">
        <v>3</v>
      </c>
      <c r="BZ737" s="2">
        <v>109</v>
      </c>
      <c r="CA737" s="2">
        <v>61</v>
      </c>
      <c r="CB737" s="2" t="s">
        <v>3</v>
      </c>
      <c r="CC737" s="2"/>
      <c r="CD737" s="2"/>
      <c r="CE737" s="2">
        <v>30</v>
      </c>
      <c r="CF737" s="2">
        <v>0</v>
      </c>
      <c r="CG737" s="2">
        <v>0</v>
      </c>
      <c r="CH737" s="2"/>
      <c r="CI737" s="2"/>
      <c r="CJ737" s="2"/>
      <c r="CK737" s="2"/>
      <c r="CL737" s="2"/>
      <c r="CM737" s="2">
        <v>0</v>
      </c>
      <c r="CN737" s="2" t="s">
        <v>865</v>
      </c>
      <c r="CO737" s="2">
        <v>0</v>
      </c>
      <c r="CP737" s="2">
        <f t="shared" si="594"/>
        <v>0</v>
      </c>
      <c r="CQ737" s="2">
        <f t="shared" si="579"/>
        <v>1.92</v>
      </c>
      <c r="CR737" s="2">
        <f>(ROUND((ROUND(((((ET737*1.25)*1.1))*AV737*1),2)*BB737),2)+ROUND((ROUND(((AE737-(((EU737*1.25)*1.1)))*AV737*1),2)*BS737),2))</f>
        <v>0.73</v>
      </c>
      <c r="CS737" s="2">
        <f t="shared" si="595"/>
        <v>0.12</v>
      </c>
      <c r="CT737" s="2">
        <f t="shared" si="596"/>
        <v>9.56</v>
      </c>
      <c r="CU737" s="2">
        <f t="shared" si="597"/>
        <v>0</v>
      </c>
      <c r="CV737" s="2">
        <f t="shared" si="598"/>
        <v>0.8233505499999999</v>
      </c>
      <c r="CW737" s="2">
        <f t="shared" si="599"/>
        <v>0</v>
      </c>
      <c r="CX737" s="2">
        <f t="shared" si="600"/>
        <v>0</v>
      </c>
      <c r="CY737" s="2">
        <f t="shared" si="601"/>
        <v>0</v>
      </c>
      <c r="CZ737" s="2">
        <f t="shared" si="602"/>
        <v>0</v>
      </c>
      <c r="DA737" s="2"/>
      <c r="DB737" s="2">
        <v>185</v>
      </c>
      <c r="DC737" s="2" t="s">
        <v>3</v>
      </c>
      <c r="DD737" s="2" t="s">
        <v>3</v>
      </c>
      <c r="DE737" s="2" t="s">
        <v>27</v>
      </c>
      <c r="DF737" s="2" t="s">
        <v>27</v>
      </c>
      <c r="DG737" s="2" t="s">
        <v>28</v>
      </c>
      <c r="DH737" s="2" t="s">
        <v>3</v>
      </c>
      <c r="DI737" s="2" t="s">
        <v>28</v>
      </c>
      <c r="DJ737" s="2" t="s">
        <v>27</v>
      </c>
      <c r="DK737" s="2" t="s">
        <v>3</v>
      </c>
      <c r="DL737" s="2" t="s">
        <v>3</v>
      </c>
      <c r="DM737" s="2" t="s">
        <v>3</v>
      </c>
      <c r="DN737" s="2">
        <v>0</v>
      </c>
      <c r="DO737" s="2">
        <v>0</v>
      </c>
      <c r="DP737" s="2">
        <v>1</v>
      </c>
      <c r="DQ737" s="2">
        <v>1</v>
      </c>
      <c r="DR737" s="2"/>
      <c r="DS737" s="2"/>
      <c r="DT737" s="2"/>
      <c r="DU737" s="2">
        <v>1013</v>
      </c>
      <c r="DV737" s="2" t="s">
        <v>244</v>
      </c>
      <c r="DW737" s="2" t="s">
        <v>244</v>
      </c>
      <c r="DX737" s="2">
        <v>1</v>
      </c>
      <c r="DY737" s="2"/>
      <c r="DZ737" s="2" t="s">
        <v>3</v>
      </c>
      <c r="EA737" s="2" t="s">
        <v>3</v>
      </c>
      <c r="EB737" s="2" t="s">
        <v>3</v>
      </c>
      <c r="EC737" s="2" t="s">
        <v>3</v>
      </c>
      <c r="ED737" s="2"/>
      <c r="EE737" s="2">
        <v>58807897</v>
      </c>
      <c r="EF737" s="2">
        <v>30</v>
      </c>
      <c r="EG737" s="2" t="s">
        <v>29</v>
      </c>
      <c r="EH737" s="2">
        <v>0</v>
      </c>
      <c r="EI737" s="2" t="s">
        <v>3</v>
      </c>
      <c r="EJ737" s="2">
        <v>1</v>
      </c>
      <c r="EK737" s="2">
        <v>21</v>
      </c>
      <c r="EL737" s="2" t="s">
        <v>30</v>
      </c>
      <c r="EM737" s="2" t="s">
        <v>31</v>
      </c>
      <c r="EN737" s="2"/>
      <c r="EO737" s="2" t="s">
        <v>32</v>
      </c>
      <c r="EP737" s="2"/>
      <c r="EQ737" s="2">
        <v>1024</v>
      </c>
      <c r="ER737" s="2">
        <v>9.5</v>
      </c>
      <c r="ES737" s="2">
        <v>1.92</v>
      </c>
      <c r="ET737" s="2">
        <v>0.5</v>
      </c>
      <c r="EU737" s="2">
        <v>0.08</v>
      </c>
      <c r="EV737" s="2">
        <v>7.08</v>
      </c>
      <c r="EW737" s="2">
        <v>0.61</v>
      </c>
      <c r="EX737" s="2">
        <v>0</v>
      </c>
      <c r="EY737" s="2">
        <v>0</v>
      </c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>
        <v>0</v>
      </c>
      <c r="FR737" s="2">
        <v>0</v>
      </c>
      <c r="FS737" s="2">
        <v>0</v>
      </c>
      <c r="FT737" s="2"/>
      <c r="FU737" s="2"/>
      <c r="FV737" s="2"/>
      <c r="FW737" s="2"/>
      <c r="FX737" s="2">
        <v>109</v>
      </c>
      <c r="FY737" s="2">
        <v>61</v>
      </c>
      <c r="FZ737" s="2"/>
      <c r="GA737" s="2" t="s">
        <v>3</v>
      </c>
      <c r="GB737" s="2"/>
      <c r="GC737" s="2"/>
      <c r="GD737" s="2">
        <v>1</v>
      </c>
      <c r="GE737" s="2"/>
      <c r="GF737" s="2">
        <v>-1500599768</v>
      </c>
      <c r="GG737" s="2">
        <v>2</v>
      </c>
      <c r="GH737" s="2">
        <v>1</v>
      </c>
      <c r="GI737" s="2">
        <v>2</v>
      </c>
      <c r="GJ737" s="2">
        <v>0</v>
      </c>
      <c r="GK737" s="2">
        <v>0</v>
      </c>
      <c r="GL737" s="2">
        <f t="shared" si="603"/>
        <v>0</v>
      </c>
      <c r="GM737" s="2">
        <f t="shared" si="604"/>
        <v>0</v>
      </c>
      <c r="GN737" s="2">
        <f t="shared" si="605"/>
        <v>0</v>
      </c>
      <c r="GO737" s="2">
        <f t="shared" si="606"/>
        <v>0</v>
      </c>
      <c r="GP737" s="2">
        <f t="shared" si="607"/>
        <v>0</v>
      </c>
      <c r="GQ737" s="2"/>
      <c r="GR737" s="2">
        <v>0</v>
      </c>
      <c r="GS737" s="2">
        <v>3</v>
      </c>
      <c r="GT737" s="2">
        <v>0</v>
      </c>
      <c r="GU737" s="2" t="s">
        <v>3</v>
      </c>
      <c r="GV737" s="2">
        <f t="shared" si="608"/>
        <v>0</v>
      </c>
      <c r="GW737" s="2">
        <v>1</v>
      </c>
      <c r="GX737" s="2">
        <f t="shared" si="609"/>
        <v>0</v>
      </c>
      <c r="GY737" s="2"/>
      <c r="GZ737" s="2"/>
      <c r="HA737" s="2">
        <v>0</v>
      </c>
      <c r="HB737" s="2">
        <v>0</v>
      </c>
      <c r="HC737" s="2">
        <f t="shared" si="610"/>
        <v>0</v>
      </c>
      <c r="HD737" s="2"/>
      <c r="HE737" s="2" t="s">
        <v>3</v>
      </c>
      <c r="HF737" s="2" t="s">
        <v>3</v>
      </c>
      <c r="HG737" s="2"/>
      <c r="HH737" s="2"/>
      <c r="HI737" s="2"/>
      <c r="HJ737" s="2"/>
      <c r="HK737" s="2"/>
      <c r="HL737" s="2"/>
      <c r="HM737" s="2" t="s">
        <v>3</v>
      </c>
      <c r="HN737" s="2" t="s">
        <v>3</v>
      </c>
      <c r="HO737" s="2" t="s">
        <v>3</v>
      </c>
      <c r="HP737" s="2" t="s">
        <v>3</v>
      </c>
      <c r="HQ737" s="2" t="s">
        <v>3</v>
      </c>
      <c r="HR737" s="2"/>
      <c r="HS737" s="2">
        <v>0</v>
      </c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>
        <v>0</v>
      </c>
      <c r="IL737" s="2"/>
      <c r="IM737" s="2"/>
      <c r="IN737" s="2"/>
      <c r="IO737" s="2"/>
      <c r="IP737" s="2"/>
      <c r="IQ737" s="2"/>
      <c r="IR737" s="2"/>
      <c r="IS737" s="2"/>
      <c r="IT737" s="2"/>
      <c r="IU737" s="2"/>
    </row>
    <row r="738" spans="1:255" x14ac:dyDescent="0.2">
      <c r="A738">
        <v>17</v>
      </c>
      <c r="B738">
        <v>1</v>
      </c>
      <c r="C738">
        <f>ROW(SmtRes!A714)</f>
        <v>714</v>
      </c>
      <c r="D738">
        <f>ROW(EtalonRes!A754)</f>
        <v>754</v>
      </c>
      <c r="E738" t="s">
        <v>3</v>
      </c>
      <c r="F738" t="s">
        <v>463</v>
      </c>
      <c r="G738" t="s">
        <v>464</v>
      </c>
      <c r="H738" t="s">
        <v>244</v>
      </c>
      <c r="I738">
        <f>ROUND(ROUND(15,4)*0,9)</f>
        <v>0</v>
      </c>
      <c r="J738">
        <v>0</v>
      </c>
      <c r="K738">
        <f>ROUND(ROUND(15,4)*0,9)</f>
        <v>0</v>
      </c>
      <c r="O738">
        <f t="shared" si="582"/>
        <v>0</v>
      </c>
      <c r="P738">
        <f t="shared" si="578"/>
        <v>0</v>
      </c>
      <c r="Q738">
        <f>(ROUND((ROUND(((((ET738*1.25)*1.1))*AV738*I738),2)*BB738),2)+ROUND((ROUND(((AE738-(((EU738*1.25)*1.1)))*AV738*I738),2)*BS738),2))</f>
        <v>0</v>
      </c>
      <c r="R738">
        <f t="shared" si="583"/>
        <v>0</v>
      </c>
      <c r="S738">
        <f t="shared" si="584"/>
        <v>0</v>
      </c>
      <c r="T738">
        <f t="shared" si="585"/>
        <v>0</v>
      </c>
      <c r="U738">
        <f t="shared" si="586"/>
        <v>0</v>
      </c>
      <c r="V738">
        <f t="shared" si="587"/>
        <v>0</v>
      </c>
      <c r="W738">
        <f t="shared" si="588"/>
        <v>0</v>
      </c>
      <c r="X738">
        <f t="shared" si="589"/>
        <v>0</v>
      </c>
      <c r="Y738">
        <f t="shared" si="590"/>
        <v>0</v>
      </c>
      <c r="AA738">
        <v>-1</v>
      </c>
      <c r="AB738">
        <f t="shared" si="591"/>
        <v>11.563700000000001</v>
      </c>
      <c r="AC738">
        <f t="shared" si="577"/>
        <v>1.92</v>
      </c>
      <c r="AD738">
        <f>ROUND((((((ET738*1.25)*1.1))-(((EU738*1.25)*1.1)))+AE738),6)</f>
        <v>0.6875</v>
      </c>
      <c r="AE738">
        <f>ROUND((((EU738*1.25)*1.1)),6)</f>
        <v>0.11</v>
      </c>
      <c r="AF738">
        <f>ROUND((((EV738*1.15)*1.1)),6)</f>
        <v>8.9562000000000008</v>
      </c>
      <c r="AG738">
        <f t="shared" si="592"/>
        <v>0</v>
      </c>
      <c r="AH738">
        <f>(((EW738*1.15)*1.1))</f>
        <v>0.77164999999999995</v>
      </c>
      <c r="AI738">
        <f>(((EX738*1.25)*1.1))</f>
        <v>0</v>
      </c>
      <c r="AJ738">
        <f t="shared" si="593"/>
        <v>0</v>
      </c>
      <c r="AK738">
        <v>9.5</v>
      </c>
      <c r="AL738">
        <v>1.92</v>
      </c>
      <c r="AM738">
        <v>0.5</v>
      </c>
      <c r="AN738">
        <v>0.08</v>
      </c>
      <c r="AO738">
        <v>7.08</v>
      </c>
      <c r="AP738">
        <v>0</v>
      </c>
      <c r="AQ738">
        <v>0.61</v>
      </c>
      <c r="AR738">
        <v>0</v>
      </c>
      <c r="AS738">
        <v>0</v>
      </c>
      <c r="AT738">
        <v>109</v>
      </c>
      <c r="AU738">
        <v>61</v>
      </c>
      <c r="AV738">
        <v>1.0669999999999999</v>
      </c>
      <c r="AW738">
        <v>1</v>
      </c>
      <c r="AZ738">
        <v>1</v>
      </c>
      <c r="BA738">
        <v>54.99</v>
      </c>
      <c r="BB738">
        <v>16.260000000000002</v>
      </c>
      <c r="BC738">
        <v>12.38</v>
      </c>
      <c r="BD738" t="s">
        <v>3</v>
      </c>
      <c r="BE738" t="s">
        <v>3</v>
      </c>
      <c r="BF738" t="s">
        <v>3</v>
      </c>
      <c r="BG738" t="s">
        <v>3</v>
      </c>
      <c r="BH738">
        <v>0</v>
      </c>
      <c r="BI738">
        <v>1</v>
      </c>
      <c r="BJ738" t="s">
        <v>465</v>
      </c>
      <c r="BM738">
        <v>21</v>
      </c>
      <c r="BN738">
        <v>58807811</v>
      </c>
      <c r="BO738" t="s">
        <v>463</v>
      </c>
      <c r="BP738">
        <v>1</v>
      </c>
      <c r="BQ738">
        <v>30</v>
      </c>
      <c r="BR738">
        <v>0</v>
      </c>
      <c r="BS738">
        <v>54.99</v>
      </c>
      <c r="BT738">
        <v>1</v>
      </c>
      <c r="BU738">
        <v>1</v>
      </c>
      <c r="BV738">
        <v>1</v>
      </c>
      <c r="BW738">
        <v>1</v>
      </c>
      <c r="BX738">
        <v>1</v>
      </c>
      <c r="BY738" t="s">
        <v>3</v>
      </c>
      <c r="BZ738">
        <v>109</v>
      </c>
      <c r="CA738">
        <v>61</v>
      </c>
      <c r="CB738" t="s">
        <v>3</v>
      </c>
      <c r="CE738">
        <v>30</v>
      </c>
      <c r="CF738">
        <v>0</v>
      </c>
      <c r="CG738">
        <v>0</v>
      </c>
      <c r="CM738">
        <v>0</v>
      </c>
      <c r="CN738" t="s">
        <v>865</v>
      </c>
      <c r="CO738">
        <v>0</v>
      </c>
      <c r="CP738">
        <f t="shared" si="594"/>
        <v>0</v>
      </c>
      <c r="CQ738">
        <f t="shared" si="579"/>
        <v>23.77</v>
      </c>
      <c r="CR738">
        <f>(ROUND((ROUND(((((ET738*1.25)*1.1))*AV738*1),2)*BB738),2)+ROUND((ROUND(((AE738-(((EU738*1.25)*1.1)))*AV738*1),2)*BS738),2))</f>
        <v>11.87</v>
      </c>
      <c r="CS738">
        <f t="shared" si="595"/>
        <v>6.6</v>
      </c>
      <c r="CT738">
        <f t="shared" si="596"/>
        <v>525.70000000000005</v>
      </c>
      <c r="CU738">
        <f t="shared" si="597"/>
        <v>0</v>
      </c>
      <c r="CV738">
        <f t="shared" si="598"/>
        <v>0.8233505499999999</v>
      </c>
      <c r="CW738">
        <f t="shared" si="599"/>
        <v>0</v>
      </c>
      <c r="CX738">
        <f t="shared" si="600"/>
        <v>0</v>
      </c>
      <c r="CY738">
        <f t="shared" si="601"/>
        <v>0</v>
      </c>
      <c r="CZ738">
        <f t="shared" si="602"/>
        <v>0</v>
      </c>
      <c r="DB738">
        <v>187</v>
      </c>
      <c r="DC738" t="s">
        <v>3</v>
      </c>
      <c r="DD738" t="s">
        <v>3</v>
      </c>
      <c r="DE738" t="s">
        <v>27</v>
      </c>
      <c r="DF738" t="s">
        <v>27</v>
      </c>
      <c r="DG738" t="s">
        <v>28</v>
      </c>
      <c r="DH738" t="s">
        <v>3</v>
      </c>
      <c r="DI738" t="s">
        <v>28</v>
      </c>
      <c r="DJ738" t="s">
        <v>27</v>
      </c>
      <c r="DK738" t="s">
        <v>3</v>
      </c>
      <c r="DL738" t="s">
        <v>3</v>
      </c>
      <c r="DM738" t="s">
        <v>3</v>
      </c>
      <c r="DN738">
        <v>0</v>
      </c>
      <c r="DO738">
        <v>0</v>
      </c>
      <c r="DP738">
        <v>1</v>
      </c>
      <c r="DQ738">
        <v>1</v>
      </c>
      <c r="DU738">
        <v>1013</v>
      </c>
      <c r="DV738" t="s">
        <v>244</v>
      </c>
      <c r="DW738" t="s">
        <v>244</v>
      </c>
      <c r="DX738">
        <v>1</v>
      </c>
      <c r="DZ738" t="s">
        <v>3</v>
      </c>
      <c r="EA738" t="s">
        <v>3</v>
      </c>
      <c r="EB738" t="s">
        <v>3</v>
      </c>
      <c r="EC738" t="s">
        <v>3</v>
      </c>
      <c r="EE738">
        <v>58807897</v>
      </c>
      <c r="EF738">
        <v>30</v>
      </c>
      <c r="EG738" t="s">
        <v>29</v>
      </c>
      <c r="EH738">
        <v>0</v>
      </c>
      <c r="EI738" t="s">
        <v>3</v>
      </c>
      <c r="EJ738">
        <v>1</v>
      </c>
      <c r="EK738">
        <v>21</v>
      </c>
      <c r="EL738" t="s">
        <v>30</v>
      </c>
      <c r="EM738" t="s">
        <v>31</v>
      </c>
      <c r="EO738" t="s">
        <v>32</v>
      </c>
      <c r="EQ738">
        <v>1024</v>
      </c>
      <c r="ER738">
        <v>9.5</v>
      </c>
      <c r="ES738">
        <v>1.92</v>
      </c>
      <c r="ET738">
        <v>0.5</v>
      </c>
      <c r="EU738">
        <v>0.08</v>
      </c>
      <c r="EV738">
        <v>7.08</v>
      </c>
      <c r="EW738">
        <v>0.61</v>
      </c>
      <c r="EX738">
        <v>0</v>
      </c>
      <c r="EY738">
        <v>0</v>
      </c>
      <c r="FQ738">
        <v>0</v>
      </c>
      <c r="FR738">
        <v>0</v>
      </c>
      <c r="FS738">
        <v>0</v>
      </c>
      <c r="FX738">
        <v>109</v>
      </c>
      <c r="FY738">
        <v>61</v>
      </c>
      <c r="GA738" t="s">
        <v>3</v>
      </c>
      <c r="GD738">
        <v>1</v>
      </c>
      <c r="GF738">
        <v>-1500599768</v>
      </c>
      <c r="GG738">
        <v>2</v>
      </c>
      <c r="GH738">
        <v>1</v>
      </c>
      <c r="GI738">
        <v>2</v>
      </c>
      <c r="GJ738">
        <v>0</v>
      </c>
      <c r="GK738">
        <v>0</v>
      </c>
      <c r="GL738">
        <f t="shared" si="603"/>
        <v>0</v>
      </c>
      <c r="GM738">
        <f t="shared" si="604"/>
        <v>0</v>
      </c>
      <c r="GN738">
        <f t="shared" si="605"/>
        <v>0</v>
      </c>
      <c r="GO738">
        <f t="shared" si="606"/>
        <v>0</v>
      </c>
      <c r="GP738">
        <f t="shared" si="607"/>
        <v>0</v>
      </c>
      <c r="GR738">
        <v>0</v>
      </c>
      <c r="GS738">
        <v>3</v>
      </c>
      <c r="GT738">
        <v>0</v>
      </c>
      <c r="GU738" t="s">
        <v>3</v>
      </c>
      <c r="GV738">
        <f t="shared" si="608"/>
        <v>0</v>
      </c>
      <c r="GW738">
        <v>1</v>
      </c>
      <c r="GX738">
        <f t="shared" si="609"/>
        <v>0</v>
      </c>
      <c r="HA738">
        <v>0</v>
      </c>
      <c r="HB738">
        <v>0</v>
      </c>
      <c r="HC738">
        <f t="shared" si="610"/>
        <v>0</v>
      </c>
      <c r="HE738" t="s">
        <v>3</v>
      </c>
      <c r="HF738" t="s">
        <v>3</v>
      </c>
      <c r="HM738" t="s">
        <v>3</v>
      </c>
      <c r="HN738" t="s">
        <v>3</v>
      </c>
      <c r="HO738" t="s">
        <v>3</v>
      </c>
      <c r="HP738" t="s">
        <v>3</v>
      </c>
      <c r="HQ738" t="s">
        <v>3</v>
      </c>
      <c r="HS738">
        <v>0</v>
      </c>
      <c r="IK738">
        <v>0</v>
      </c>
    </row>
    <row r="739" spans="1:255" x14ac:dyDescent="0.2">
      <c r="A739" s="2">
        <v>18</v>
      </c>
      <c r="B739" s="2">
        <v>1</v>
      </c>
      <c r="C739" s="2">
        <v>709</v>
      </c>
      <c r="D739" s="2"/>
      <c r="E739" s="2" t="s">
        <v>3</v>
      </c>
      <c r="F739" s="2" t="s">
        <v>478</v>
      </c>
      <c r="G739" s="2" t="s">
        <v>479</v>
      </c>
      <c r="H739" s="2" t="s">
        <v>49</v>
      </c>
      <c r="I739" s="2">
        <f>I737*J739</f>
        <v>0</v>
      </c>
      <c r="J739" s="2">
        <v>1</v>
      </c>
      <c r="K739" s="2">
        <v>1</v>
      </c>
      <c r="L739" s="2"/>
      <c r="M739" s="2"/>
      <c r="N739" s="2"/>
      <c r="O739" s="2">
        <f t="shared" si="582"/>
        <v>0</v>
      </c>
      <c r="P739" s="2">
        <f t="shared" si="578"/>
        <v>0</v>
      </c>
      <c r="Q739" s="2">
        <f>(ROUND((ROUND(((ET739)*AV739*I739),2)*BB739),2)+ROUND((ROUND(((AE739-(EU739))*AV739*I739),2)*BS739),2))</f>
        <v>0</v>
      </c>
      <c r="R739" s="2">
        <f t="shared" si="583"/>
        <v>0</v>
      </c>
      <c r="S739" s="2">
        <f t="shared" si="584"/>
        <v>0</v>
      </c>
      <c r="T739" s="2">
        <f t="shared" si="585"/>
        <v>0</v>
      </c>
      <c r="U739" s="2">
        <f t="shared" si="586"/>
        <v>0</v>
      </c>
      <c r="V739" s="2">
        <f t="shared" si="587"/>
        <v>0</v>
      </c>
      <c r="W739" s="2">
        <f t="shared" si="588"/>
        <v>0</v>
      </c>
      <c r="X739" s="2">
        <f t="shared" si="589"/>
        <v>0</v>
      </c>
      <c r="Y739" s="2">
        <f t="shared" si="590"/>
        <v>0</v>
      </c>
      <c r="Z739" s="2"/>
      <c r="AA739" s="2">
        <v>-1</v>
      </c>
      <c r="AB739" s="2">
        <f t="shared" si="591"/>
        <v>120.44</v>
      </c>
      <c r="AC739" s="2">
        <f t="shared" si="577"/>
        <v>120.44</v>
      </c>
      <c r="AD739" s="2">
        <f>ROUND((((ET739)-(EU739))+AE739),6)</f>
        <v>0</v>
      </c>
      <c r="AE739" s="2">
        <f t="shared" ref="AE739:AF742" si="613">ROUND((EU739),6)</f>
        <v>0</v>
      </c>
      <c r="AF739" s="2">
        <f t="shared" si="613"/>
        <v>0</v>
      </c>
      <c r="AG739" s="2">
        <f t="shared" si="592"/>
        <v>0</v>
      </c>
      <c r="AH739" s="2">
        <f t="shared" ref="AH739:AI742" si="614">(EW739)</f>
        <v>0</v>
      </c>
      <c r="AI739" s="2">
        <f t="shared" si="614"/>
        <v>0</v>
      </c>
      <c r="AJ739" s="2">
        <f t="shared" si="593"/>
        <v>0</v>
      </c>
      <c r="AK739" s="2">
        <v>120.44</v>
      </c>
      <c r="AL739" s="2">
        <v>120.44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109</v>
      </c>
      <c r="AU739" s="2">
        <v>61</v>
      </c>
      <c r="AV739" s="2">
        <v>1</v>
      </c>
      <c r="AW739" s="2">
        <v>1</v>
      </c>
      <c r="AX739" s="2"/>
      <c r="AY739" s="2"/>
      <c r="AZ739" s="2">
        <v>1</v>
      </c>
      <c r="BA739" s="2">
        <v>1</v>
      </c>
      <c r="BB739" s="2">
        <v>1</v>
      </c>
      <c r="BC739" s="2">
        <v>1</v>
      </c>
      <c r="BD739" s="2" t="s">
        <v>3</v>
      </c>
      <c r="BE739" s="2" t="s">
        <v>3</v>
      </c>
      <c r="BF739" s="2" t="s">
        <v>3</v>
      </c>
      <c r="BG739" s="2" t="s">
        <v>3</v>
      </c>
      <c r="BH739" s="2">
        <v>3</v>
      </c>
      <c r="BI739" s="2">
        <v>1</v>
      </c>
      <c r="BJ739" s="2" t="s">
        <v>3</v>
      </c>
      <c r="BK739" s="2"/>
      <c r="BL739" s="2"/>
      <c r="BM739" s="2">
        <v>21</v>
      </c>
      <c r="BN739" s="2">
        <v>0</v>
      </c>
      <c r="BO739" s="2" t="s">
        <v>3</v>
      </c>
      <c r="BP739" s="2">
        <v>0</v>
      </c>
      <c r="BQ739" s="2">
        <v>30</v>
      </c>
      <c r="BR739" s="2">
        <v>0</v>
      </c>
      <c r="BS739" s="2">
        <v>1</v>
      </c>
      <c r="BT739" s="2">
        <v>1</v>
      </c>
      <c r="BU739" s="2">
        <v>1</v>
      </c>
      <c r="BV739" s="2">
        <v>1</v>
      </c>
      <c r="BW739" s="2">
        <v>1</v>
      </c>
      <c r="BX739" s="2">
        <v>1</v>
      </c>
      <c r="BY739" s="2" t="s">
        <v>3</v>
      </c>
      <c r="BZ739" s="2">
        <v>109</v>
      </c>
      <c r="CA739" s="2">
        <v>61</v>
      </c>
      <c r="CB739" s="2" t="s">
        <v>3</v>
      </c>
      <c r="CC739" s="2"/>
      <c r="CD739" s="2"/>
      <c r="CE739" s="2">
        <v>30</v>
      </c>
      <c r="CF739" s="2">
        <v>0</v>
      </c>
      <c r="CG739" s="2">
        <v>0</v>
      </c>
      <c r="CH739" s="2"/>
      <c r="CI739" s="2"/>
      <c r="CJ739" s="2"/>
      <c r="CK739" s="2"/>
      <c r="CL739" s="2"/>
      <c r="CM739" s="2">
        <v>0</v>
      </c>
      <c r="CN739" s="2" t="s">
        <v>3</v>
      </c>
      <c r="CO739" s="2">
        <v>0</v>
      </c>
      <c r="CP739" s="2">
        <f t="shared" si="594"/>
        <v>0</v>
      </c>
      <c r="CQ739" s="2">
        <f t="shared" si="579"/>
        <v>120.44</v>
      </c>
      <c r="CR739" s="2">
        <f>(ROUND((ROUND(((ET739)*AV739*1),2)*BB739),2)+ROUND((ROUND(((AE739-(EU739))*AV739*1),2)*BS739),2))</f>
        <v>0</v>
      </c>
      <c r="CS739" s="2">
        <f t="shared" si="595"/>
        <v>0</v>
      </c>
      <c r="CT739" s="2">
        <f t="shared" si="596"/>
        <v>0</v>
      </c>
      <c r="CU739" s="2">
        <f t="shared" si="597"/>
        <v>0</v>
      </c>
      <c r="CV739" s="2">
        <f t="shared" si="598"/>
        <v>0</v>
      </c>
      <c r="CW739" s="2">
        <f t="shared" si="599"/>
        <v>0</v>
      </c>
      <c r="CX739" s="2">
        <f t="shared" si="600"/>
        <v>0</v>
      </c>
      <c r="CY739" s="2">
        <f t="shared" si="601"/>
        <v>0</v>
      </c>
      <c r="CZ739" s="2">
        <f t="shared" si="602"/>
        <v>0</v>
      </c>
      <c r="DA739" s="2"/>
      <c r="DB739" s="2"/>
      <c r="DC739" s="2" t="s">
        <v>3</v>
      </c>
      <c r="DD739" s="2" t="s">
        <v>3</v>
      </c>
      <c r="DE739" s="2" t="s">
        <v>3</v>
      </c>
      <c r="DF739" s="2" t="s">
        <v>3</v>
      </c>
      <c r="DG739" s="2" t="s">
        <v>3</v>
      </c>
      <c r="DH739" s="2" t="s">
        <v>3</v>
      </c>
      <c r="DI739" s="2" t="s">
        <v>3</v>
      </c>
      <c r="DJ739" s="2" t="s">
        <v>3</v>
      </c>
      <c r="DK739" s="2" t="s">
        <v>3</v>
      </c>
      <c r="DL739" s="2" t="s">
        <v>3</v>
      </c>
      <c r="DM739" s="2" t="s">
        <v>3</v>
      </c>
      <c r="DN739" s="2">
        <v>0</v>
      </c>
      <c r="DO739" s="2">
        <v>0</v>
      </c>
      <c r="DP739" s="2">
        <v>1</v>
      </c>
      <c r="DQ739" s="2">
        <v>1</v>
      </c>
      <c r="DR739" s="2"/>
      <c r="DS739" s="2"/>
      <c r="DT739" s="2"/>
      <c r="DU739" s="2">
        <v>1010</v>
      </c>
      <c r="DV739" s="2" t="s">
        <v>49</v>
      </c>
      <c r="DW739" s="2" t="s">
        <v>49</v>
      </c>
      <c r="DX739" s="2">
        <v>1</v>
      </c>
      <c r="DY739" s="2"/>
      <c r="DZ739" s="2" t="s">
        <v>3</v>
      </c>
      <c r="EA739" s="2" t="s">
        <v>3</v>
      </c>
      <c r="EB739" s="2" t="s">
        <v>3</v>
      </c>
      <c r="EC739" s="2" t="s">
        <v>3</v>
      </c>
      <c r="ED739" s="2"/>
      <c r="EE739" s="2">
        <v>58807897</v>
      </c>
      <c r="EF739" s="2">
        <v>30</v>
      </c>
      <c r="EG739" s="2" t="s">
        <v>29</v>
      </c>
      <c r="EH739" s="2">
        <v>0</v>
      </c>
      <c r="EI739" s="2" t="s">
        <v>3</v>
      </c>
      <c r="EJ739" s="2">
        <v>1</v>
      </c>
      <c r="EK739" s="2">
        <v>21</v>
      </c>
      <c r="EL739" s="2" t="s">
        <v>30</v>
      </c>
      <c r="EM739" s="2" t="s">
        <v>31</v>
      </c>
      <c r="EN739" s="2"/>
      <c r="EO739" s="2" t="s">
        <v>3</v>
      </c>
      <c r="EP739" s="2"/>
      <c r="EQ739" s="2">
        <v>1024</v>
      </c>
      <c r="ER739" s="2">
        <v>0</v>
      </c>
      <c r="ES739" s="2">
        <v>120.44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>
        <v>0</v>
      </c>
      <c r="FR739" s="2">
        <v>0</v>
      </c>
      <c r="FS739" s="2">
        <v>0</v>
      </c>
      <c r="FT739" s="2"/>
      <c r="FU739" s="2"/>
      <c r="FV739" s="2"/>
      <c r="FW739" s="2"/>
      <c r="FX739" s="2">
        <v>109</v>
      </c>
      <c r="FY739" s="2">
        <v>61</v>
      </c>
      <c r="FZ739" s="2"/>
      <c r="GA739" s="2" t="s">
        <v>480</v>
      </c>
      <c r="GB739" s="2"/>
      <c r="GC739" s="2"/>
      <c r="GD739" s="2">
        <v>1</v>
      </c>
      <c r="GE739" s="2"/>
      <c r="GF739" s="2">
        <v>2002165547</v>
      </c>
      <c r="GG739" s="2">
        <v>2</v>
      </c>
      <c r="GH739" s="2">
        <v>4</v>
      </c>
      <c r="GI739" s="2">
        <v>0</v>
      </c>
      <c r="GJ739" s="2">
        <v>0</v>
      </c>
      <c r="GK739" s="2">
        <v>0</v>
      </c>
      <c r="GL739" s="2">
        <f t="shared" si="603"/>
        <v>0</v>
      </c>
      <c r="GM739" s="2">
        <f t="shared" si="604"/>
        <v>0</v>
      </c>
      <c r="GN739" s="2">
        <f t="shared" si="605"/>
        <v>0</v>
      </c>
      <c r="GO739" s="2">
        <f t="shared" si="606"/>
        <v>0</v>
      </c>
      <c r="GP739" s="2">
        <f t="shared" si="607"/>
        <v>0</v>
      </c>
      <c r="GQ739" s="2"/>
      <c r="GR739" s="2">
        <v>0</v>
      </c>
      <c r="GS739" s="2">
        <v>2</v>
      </c>
      <c r="GT739" s="2">
        <v>0</v>
      </c>
      <c r="GU739" s="2" t="s">
        <v>3</v>
      </c>
      <c r="GV739" s="2">
        <f t="shared" si="608"/>
        <v>0</v>
      </c>
      <c r="GW739" s="2">
        <v>1</v>
      </c>
      <c r="GX739" s="2">
        <f t="shared" si="609"/>
        <v>0</v>
      </c>
      <c r="GY739" s="2"/>
      <c r="GZ739" s="2"/>
      <c r="HA739" s="2">
        <v>0</v>
      </c>
      <c r="HB739" s="2">
        <v>0</v>
      </c>
      <c r="HC739" s="2">
        <f t="shared" si="610"/>
        <v>0</v>
      </c>
      <c r="HD739" s="2"/>
      <c r="HE739" s="2" t="s">
        <v>253</v>
      </c>
      <c r="HF739" s="2" t="s">
        <v>38</v>
      </c>
      <c r="HG739" s="2"/>
      <c r="HH739" s="2"/>
      <c r="HI739" s="2"/>
      <c r="HJ739" s="2"/>
      <c r="HK739" s="2"/>
      <c r="HL739" s="2"/>
      <c r="HM739" s="2" t="s">
        <v>3</v>
      </c>
      <c r="HN739" s="2" t="s">
        <v>3</v>
      </c>
      <c r="HO739" s="2" t="s">
        <v>3</v>
      </c>
      <c r="HP739" s="2" t="s">
        <v>3</v>
      </c>
      <c r="HQ739" s="2" t="s">
        <v>3</v>
      </c>
      <c r="HR739" s="2"/>
      <c r="HS739" s="2">
        <v>0</v>
      </c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>
        <v>0</v>
      </c>
      <c r="IL739" s="2"/>
      <c r="IM739" s="2"/>
      <c r="IN739" s="2"/>
      <c r="IO739" s="2"/>
      <c r="IP739" s="2"/>
      <c r="IQ739" s="2"/>
      <c r="IR739" s="2"/>
      <c r="IS739" s="2"/>
      <c r="IT739" s="2"/>
      <c r="IU739" s="2"/>
    </row>
    <row r="740" spans="1:255" x14ac:dyDescent="0.2">
      <c r="A740">
        <v>18</v>
      </c>
      <c r="B740">
        <v>1</v>
      </c>
      <c r="C740">
        <v>714</v>
      </c>
      <c r="E740" t="s">
        <v>3</v>
      </c>
      <c r="F740" t="s">
        <v>478</v>
      </c>
      <c r="G740" t="s">
        <v>479</v>
      </c>
      <c r="H740" t="s">
        <v>49</v>
      </c>
      <c r="I740">
        <f>I738*J740</f>
        <v>0</v>
      </c>
      <c r="J740">
        <v>1</v>
      </c>
      <c r="K740">
        <v>1</v>
      </c>
      <c r="O740">
        <f t="shared" si="582"/>
        <v>0</v>
      </c>
      <c r="P740">
        <f t="shared" si="578"/>
        <v>0</v>
      </c>
      <c r="Q740">
        <f>(ROUND((ROUND(((ET740)*AV740*I740),2)*BB740),2)+ROUND((ROUND(((AE740-(EU740))*AV740*I740),2)*BS740),2))</f>
        <v>0</v>
      </c>
      <c r="R740">
        <f t="shared" si="583"/>
        <v>0</v>
      </c>
      <c r="S740">
        <f t="shared" si="584"/>
        <v>0</v>
      </c>
      <c r="T740">
        <f t="shared" si="585"/>
        <v>0</v>
      </c>
      <c r="U740">
        <f t="shared" si="586"/>
        <v>0</v>
      </c>
      <c r="V740">
        <f t="shared" si="587"/>
        <v>0</v>
      </c>
      <c r="W740">
        <f t="shared" si="588"/>
        <v>0</v>
      </c>
      <c r="X740">
        <f t="shared" si="589"/>
        <v>0</v>
      </c>
      <c r="Y740">
        <f t="shared" si="590"/>
        <v>0</v>
      </c>
      <c r="AA740">
        <v>-1</v>
      </c>
      <c r="AB740">
        <f t="shared" si="591"/>
        <v>120.44</v>
      </c>
      <c r="AC740">
        <f t="shared" si="577"/>
        <v>120.44</v>
      </c>
      <c r="AD740">
        <f>ROUND((((ET740)-(EU740))+AE740),6)</f>
        <v>0</v>
      </c>
      <c r="AE740">
        <f t="shared" si="613"/>
        <v>0</v>
      </c>
      <c r="AF740">
        <f t="shared" si="613"/>
        <v>0</v>
      </c>
      <c r="AG740">
        <f t="shared" si="592"/>
        <v>0</v>
      </c>
      <c r="AH740">
        <f t="shared" si="614"/>
        <v>0</v>
      </c>
      <c r="AI740">
        <f t="shared" si="614"/>
        <v>0</v>
      </c>
      <c r="AJ740">
        <f t="shared" si="593"/>
        <v>0</v>
      </c>
      <c r="AK740">
        <v>120.44</v>
      </c>
      <c r="AL740">
        <v>120.44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109</v>
      </c>
      <c r="AU740">
        <v>61</v>
      </c>
      <c r="AV740">
        <v>1</v>
      </c>
      <c r="AW740">
        <v>1</v>
      </c>
      <c r="AZ740">
        <v>1</v>
      </c>
      <c r="BA740">
        <v>1</v>
      </c>
      <c r="BB740">
        <v>1</v>
      </c>
      <c r="BC740">
        <v>9.8800000000000008</v>
      </c>
      <c r="BD740" t="s">
        <v>3</v>
      </c>
      <c r="BE740" t="s">
        <v>3</v>
      </c>
      <c r="BF740" t="s">
        <v>3</v>
      </c>
      <c r="BG740" t="s">
        <v>3</v>
      </c>
      <c r="BH740">
        <v>3</v>
      </c>
      <c r="BI740">
        <v>1</v>
      </c>
      <c r="BJ740" t="s">
        <v>3</v>
      </c>
      <c r="BM740">
        <v>21</v>
      </c>
      <c r="BN740">
        <v>0</v>
      </c>
      <c r="BO740" t="s">
        <v>3</v>
      </c>
      <c r="BP740">
        <v>0</v>
      </c>
      <c r="BQ740">
        <v>30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 t="s">
        <v>3</v>
      </c>
      <c r="BZ740">
        <v>109</v>
      </c>
      <c r="CA740">
        <v>61</v>
      </c>
      <c r="CB740" t="s">
        <v>3</v>
      </c>
      <c r="CE740">
        <v>30</v>
      </c>
      <c r="CF740">
        <v>0</v>
      </c>
      <c r="CG740">
        <v>0</v>
      </c>
      <c r="CM740">
        <v>0</v>
      </c>
      <c r="CN740" t="s">
        <v>3</v>
      </c>
      <c r="CO740">
        <v>0</v>
      </c>
      <c r="CP740">
        <f t="shared" si="594"/>
        <v>0</v>
      </c>
      <c r="CQ740">
        <f t="shared" si="579"/>
        <v>1189.95</v>
      </c>
      <c r="CR740">
        <f>(ROUND((ROUND(((ET740)*AV740*1),2)*BB740),2)+ROUND((ROUND(((AE740-(EU740))*AV740*1),2)*BS740),2))</f>
        <v>0</v>
      </c>
      <c r="CS740">
        <f t="shared" si="595"/>
        <v>0</v>
      </c>
      <c r="CT740">
        <f t="shared" si="596"/>
        <v>0</v>
      </c>
      <c r="CU740">
        <f t="shared" si="597"/>
        <v>0</v>
      </c>
      <c r="CV740">
        <f t="shared" si="598"/>
        <v>0</v>
      </c>
      <c r="CW740">
        <f t="shared" si="599"/>
        <v>0</v>
      </c>
      <c r="CX740">
        <f t="shared" si="600"/>
        <v>0</v>
      </c>
      <c r="CY740">
        <f t="shared" si="601"/>
        <v>0</v>
      </c>
      <c r="CZ740">
        <f t="shared" si="602"/>
        <v>0</v>
      </c>
      <c r="DC740" t="s">
        <v>3</v>
      </c>
      <c r="DD740" t="s">
        <v>3</v>
      </c>
      <c r="DE740" t="s">
        <v>3</v>
      </c>
      <c r="DF740" t="s">
        <v>3</v>
      </c>
      <c r="DG740" t="s">
        <v>3</v>
      </c>
      <c r="DH740" t="s">
        <v>3</v>
      </c>
      <c r="DI740" t="s">
        <v>3</v>
      </c>
      <c r="DJ740" t="s">
        <v>3</v>
      </c>
      <c r="DK740" t="s">
        <v>3</v>
      </c>
      <c r="DL740" t="s">
        <v>3</v>
      </c>
      <c r="DM740" t="s">
        <v>3</v>
      </c>
      <c r="DN740">
        <v>0</v>
      </c>
      <c r="DO740">
        <v>0</v>
      </c>
      <c r="DP740">
        <v>1</v>
      </c>
      <c r="DQ740">
        <v>1</v>
      </c>
      <c r="DU740">
        <v>1010</v>
      </c>
      <c r="DV740" t="s">
        <v>49</v>
      </c>
      <c r="DW740" t="s">
        <v>49</v>
      </c>
      <c r="DX740">
        <v>1</v>
      </c>
      <c r="DZ740" t="s">
        <v>3</v>
      </c>
      <c r="EA740" t="s">
        <v>3</v>
      </c>
      <c r="EB740" t="s">
        <v>3</v>
      </c>
      <c r="EC740" t="s">
        <v>3</v>
      </c>
      <c r="EE740">
        <v>58807897</v>
      </c>
      <c r="EF740">
        <v>30</v>
      </c>
      <c r="EG740" t="s">
        <v>29</v>
      </c>
      <c r="EH740">
        <v>0</v>
      </c>
      <c r="EI740" t="s">
        <v>3</v>
      </c>
      <c r="EJ740">
        <v>1</v>
      </c>
      <c r="EK740">
        <v>21</v>
      </c>
      <c r="EL740" t="s">
        <v>30</v>
      </c>
      <c r="EM740" t="s">
        <v>31</v>
      </c>
      <c r="EO740" t="s">
        <v>3</v>
      </c>
      <c r="EQ740">
        <v>1024</v>
      </c>
      <c r="ER740">
        <v>120.44</v>
      </c>
      <c r="ES740">
        <v>120.44</v>
      </c>
      <c r="ET740">
        <v>0</v>
      </c>
      <c r="EU740">
        <v>0</v>
      </c>
      <c r="EV740">
        <v>0</v>
      </c>
      <c r="EW740">
        <v>0</v>
      </c>
      <c r="EX740">
        <v>0</v>
      </c>
      <c r="EZ740">
        <v>5</v>
      </c>
      <c r="FC740">
        <v>1</v>
      </c>
      <c r="FD740">
        <v>18</v>
      </c>
      <c r="FF740">
        <v>1400</v>
      </c>
      <c r="FQ740">
        <v>0</v>
      </c>
      <c r="FR740">
        <v>0</v>
      </c>
      <c r="FS740">
        <v>0</v>
      </c>
      <c r="FX740">
        <v>109</v>
      </c>
      <c r="FY740">
        <v>61</v>
      </c>
      <c r="GA740" t="s">
        <v>480</v>
      </c>
      <c r="GD740">
        <v>1</v>
      </c>
      <c r="GF740">
        <v>2002165547</v>
      </c>
      <c r="GG740">
        <v>2</v>
      </c>
      <c r="GH740">
        <v>3</v>
      </c>
      <c r="GI740">
        <v>5</v>
      </c>
      <c r="GJ740">
        <v>0</v>
      </c>
      <c r="GK740">
        <v>0</v>
      </c>
      <c r="GL740">
        <f t="shared" si="603"/>
        <v>0</v>
      </c>
      <c r="GM740">
        <f t="shared" si="604"/>
        <v>0</v>
      </c>
      <c r="GN740">
        <f t="shared" si="605"/>
        <v>0</v>
      </c>
      <c r="GO740">
        <f t="shared" si="606"/>
        <v>0</v>
      </c>
      <c r="GP740">
        <f t="shared" si="607"/>
        <v>0</v>
      </c>
      <c r="GR740">
        <v>1</v>
      </c>
      <c r="GS740">
        <v>1</v>
      </c>
      <c r="GT740">
        <v>0</v>
      </c>
      <c r="GU740" t="s">
        <v>3</v>
      </c>
      <c r="GV740">
        <f t="shared" si="608"/>
        <v>0</v>
      </c>
      <c r="GW740">
        <v>1</v>
      </c>
      <c r="GX740">
        <f t="shared" si="609"/>
        <v>0</v>
      </c>
      <c r="HA740">
        <v>0</v>
      </c>
      <c r="HB740">
        <v>0</v>
      </c>
      <c r="HC740">
        <f t="shared" si="610"/>
        <v>0</v>
      </c>
      <c r="HE740" t="s">
        <v>253</v>
      </c>
      <c r="HF740" t="s">
        <v>38</v>
      </c>
      <c r="HM740" t="s">
        <v>3</v>
      </c>
      <c r="HN740" t="s">
        <v>3</v>
      </c>
      <c r="HO740" t="s">
        <v>3</v>
      </c>
      <c r="HP740" t="s">
        <v>3</v>
      </c>
      <c r="HQ740" t="s">
        <v>3</v>
      </c>
      <c r="HS740">
        <v>0</v>
      </c>
      <c r="IK740">
        <v>0</v>
      </c>
    </row>
    <row r="741" spans="1:255" x14ac:dyDescent="0.2">
      <c r="A741" s="2">
        <v>17</v>
      </c>
      <c r="B741" s="2">
        <v>1</v>
      </c>
      <c r="C741" s="2"/>
      <c r="D741" s="2"/>
      <c r="E741" s="2" t="s">
        <v>481</v>
      </c>
      <c r="F741" s="2" t="s">
        <v>482</v>
      </c>
      <c r="G741" s="2" t="s">
        <v>483</v>
      </c>
      <c r="H741" s="2" t="s">
        <v>49</v>
      </c>
      <c r="I741" s="2">
        <v>11</v>
      </c>
      <c r="J741" s="2">
        <v>0</v>
      </c>
      <c r="K741" s="2">
        <v>11</v>
      </c>
      <c r="L741" s="2"/>
      <c r="M741" s="2"/>
      <c r="N741" s="2"/>
      <c r="O741" s="2">
        <f t="shared" si="582"/>
        <v>2318.58</v>
      </c>
      <c r="P741" s="2">
        <f t="shared" si="578"/>
        <v>2318.58</v>
      </c>
      <c r="Q741" s="2">
        <f>(ROUND((ROUND(((ET741)*AV741*I741),2)*BB741),2)+ROUND((ROUND(((AE741-(EU741))*AV741*I741),2)*BS741),2))</f>
        <v>0</v>
      </c>
      <c r="R741" s="2">
        <f t="shared" si="583"/>
        <v>0</v>
      </c>
      <c r="S741" s="2">
        <f t="shared" si="584"/>
        <v>0</v>
      </c>
      <c r="T741" s="2">
        <f t="shared" si="585"/>
        <v>0</v>
      </c>
      <c r="U741" s="2">
        <f t="shared" si="586"/>
        <v>0</v>
      </c>
      <c r="V741" s="2">
        <f t="shared" si="587"/>
        <v>0</v>
      </c>
      <c r="W741" s="2">
        <f t="shared" si="588"/>
        <v>0</v>
      </c>
      <c r="X741" s="2">
        <f t="shared" si="589"/>
        <v>0</v>
      </c>
      <c r="Y741" s="2">
        <f t="shared" si="590"/>
        <v>0</v>
      </c>
      <c r="Z741" s="2"/>
      <c r="AA741" s="2">
        <v>59209203</v>
      </c>
      <c r="AB741" s="2">
        <f t="shared" si="591"/>
        <v>210.78</v>
      </c>
      <c r="AC741" s="2">
        <f t="shared" si="577"/>
        <v>210.78</v>
      </c>
      <c r="AD741" s="2">
        <f>ROUND((((ET741)-(EU741))+AE741),6)</f>
        <v>0</v>
      </c>
      <c r="AE741" s="2">
        <f t="shared" si="613"/>
        <v>0</v>
      </c>
      <c r="AF741" s="2">
        <f t="shared" si="613"/>
        <v>0</v>
      </c>
      <c r="AG741" s="2">
        <f t="shared" si="592"/>
        <v>0</v>
      </c>
      <c r="AH741" s="2">
        <f t="shared" si="614"/>
        <v>0</v>
      </c>
      <c r="AI741" s="2">
        <f t="shared" si="614"/>
        <v>0</v>
      </c>
      <c r="AJ741" s="2">
        <f t="shared" si="593"/>
        <v>0</v>
      </c>
      <c r="AK741" s="2">
        <v>210.78</v>
      </c>
      <c r="AL741" s="2">
        <v>210.78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103</v>
      </c>
      <c r="AU741" s="2">
        <v>52</v>
      </c>
      <c r="AV741" s="2">
        <v>1</v>
      </c>
      <c r="AW741" s="2">
        <v>1</v>
      </c>
      <c r="AX741" s="2"/>
      <c r="AY741" s="2"/>
      <c r="AZ741" s="2">
        <v>1</v>
      </c>
      <c r="BA741" s="2">
        <v>1</v>
      </c>
      <c r="BB741" s="2">
        <v>1</v>
      </c>
      <c r="BC741" s="2">
        <v>1</v>
      </c>
      <c r="BD741" s="2" t="s">
        <v>3</v>
      </c>
      <c r="BE741" s="2" t="s">
        <v>3</v>
      </c>
      <c r="BF741" s="2" t="s">
        <v>3</v>
      </c>
      <c r="BG741" s="2" t="s">
        <v>3</v>
      </c>
      <c r="BH741" s="2">
        <v>3</v>
      </c>
      <c r="BI741" s="2">
        <v>1</v>
      </c>
      <c r="BJ741" s="2" t="s">
        <v>3</v>
      </c>
      <c r="BK741" s="2"/>
      <c r="BL741" s="2"/>
      <c r="BM741" s="2">
        <v>103</v>
      </c>
      <c r="BN741" s="2">
        <v>0</v>
      </c>
      <c r="BO741" s="2" t="s">
        <v>3</v>
      </c>
      <c r="BP741" s="2">
        <v>0</v>
      </c>
      <c r="BQ741" s="2">
        <v>60</v>
      </c>
      <c r="BR741" s="2">
        <v>0</v>
      </c>
      <c r="BS741" s="2">
        <v>1</v>
      </c>
      <c r="BT741" s="2">
        <v>1</v>
      </c>
      <c r="BU741" s="2">
        <v>1</v>
      </c>
      <c r="BV741" s="2">
        <v>1</v>
      </c>
      <c r="BW741" s="2">
        <v>1</v>
      </c>
      <c r="BX741" s="2">
        <v>1</v>
      </c>
      <c r="BY741" s="2" t="s">
        <v>3</v>
      </c>
      <c r="BZ741" s="2">
        <v>103</v>
      </c>
      <c r="CA741" s="2">
        <v>52</v>
      </c>
      <c r="CB741" s="2" t="s">
        <v>3</v>
      </c>
      <c r="CC741" s="2"/>
      <c r="CD741" s="2"/>
      <c r="CE741" s="2">
        <v>30</v>
      </c>
      <c r="CF741" s="2">
        <v>0</v>
      </c>
      <c r="CG741" s="2">
        <v>0</v>
      </c>
      <c r="CH741" s="2"/>
      <c r="CI741" s="2"/>
      <c r="CJ741" s="2"/>
      <c r="CK741" s="2"/>
      <c r="CL741" s="2"/>
      <c r="CM741" s="2">
        <v>0</v>
      </c>
      <c r="CN741" s="2" t="s">
        <v>866</v>
      </c>
      <c r="CO741" s="2">
        <v>0</v>
      </c>
      <c r="CP741" s="2">
        <f t="shared" si="594"/>
        <v>2318.58</v>
      </c>
      <c r="CQ741" s="2">
        <f t="shared" si="579"/>
        <v>210.78</v>
      </c>
      <c r="CR741" s="2">
        <f>(ROUND((ROUND(((ET741)*AV741*1),2)*BB741),2)+ROUND((ROUND(((AE741-(EU741))*AV741*1),2)*BS741),2))</f>
        <v>0</v>
      </c>
      <c r="CS741" s="2">
        <f t="shared" si="595"/>
        <v>0</v>
      </c>
      <c r="CT741" s="2">
        <f t="shared" si="596"/>
        <v>0</v>
      </c>
      <c r="CU741" s="2">
        <f t="shared" si="597"/>
        <v>0</v>
      </c>
      <c r="CV741" s="2">
        <f t="shared" si="598"/>
        <v>0</v>
      </c>
      <c r="CW741" s="2">
        <f t="shared" si="599"/>
        <v>0</v>
      </c>
      <c r="CX741" s="2">
        <f t="shared" si="600"/>
        <v>0</v>
      </c>
      <c r="CY741" s="2">
        <f t="shared" si="601"/>
        <v>0</v>
      </c>
      <c r="CZ741" s="2">
        <f t="shared" si="602"/>
        <v>0</v>
      </c>
      <c r="DA741" s="2"/>
      <c r="DB741" s="2"/>
      <c r="DC741" s="2" t="s">
        <v>3</v>
      </c>
      <c r="DD741" s="2" t="s">
        <v>3</v>
      </c>
      <c r="DE741" s="2" t="s">
        <v>3</v>
      </c>
      <c r="DF741" s="2" t="s">
        <v>3</v>
      </c>
      <c r="DG741" s="2" t="s">
        <v>3</v>
      </c>
      <c r="DH741" s="2" t="s">
        <v>3</v>
      </c>
      <c r="DI741" s="2" t="s">
        <v>3</v>
      </c>
      <c r="DJ741" s="2" t="s">
        <v>3</v>
      </c>
      <c r="DK741" s="2" t="s">
        <v>3</v>
      </c>
      <c r="DL741" s="2" t="s">
        <v>3</v>
      </c>
      <c r="DM741" s="2" t="s">
        <v>3</v>
      </c>
      <c r="DN741" s="2">
        <v>0</v>
      </c>
      <c r="DO741" s="2">
        <v>0</v>
      </c>
      <c r="DP741" s="2">
        <v>1</v>
      </c>
      <c r="DQ741" s="2">
        <v>1</v>
      </c>
      <c r="DR741" s="2"/>
      <c r="DS741" s="2"/>
      <c r="DT741" s="2"/>
      <c r="DU741" s="2">
        <v>1010</v>
      </c>
      <c r="DV741" s="2" t="s">
        <v>49</v>
      </c>
      <c r="DW741" s="2" t="s">
        <v>49</v>
      </c>
      <c r="DX741" s="2">
        <v>1</v>
      </c>
      <c r="DY741" s="2"/>
      <c r="DZ741" s="2" t="s">
        <v>3</v>
      </c>
      <c r="EA741" s="2" t="s">
        <v>3</v>
      </c>
      <c r="EB741" s="2" t="s">
        <v>3</v>
      </c>
      <c r="EC741" s="2" t="s">
        <v>3</v>
      </c>
      <c r="ED741" s="2"/>
      <c r="EE741" s="2">
        <v>58807980</v>
      </c>
      <c r="EF741" s="2">
        <v>60</v>
      </c>
      <c r="EG741" s="2" t="s">
        <v>450</v>
      </c>
      <c r="EH741" s="2">
        <v>0</v>
      </c>
      <c r="EI741" s="2" t="s">
        <v>3</v>
      </c>
      <c r="EJ741" s="2">
        <v>1</v>
      </c>
      <c r="EK741" s="2">
        <v>103</v>
      </c>
      <c r="EL741" s="2" t="s">
        <v>451</v>
      </c>
      <c r="EM741" s="2" t="s">
        <v>452</v>
      </c>
      <c r="EN741" s="2"/>
      <c r="EO741" s="2" t="s">
        <v>173</v>
      </c>
      <c r="EP741" s="2"/>
      <c r="EQ741" s="2">
        <v>0</v>
      </c>
      <c r="ER741" s="2">
        <v>0</v>
      </c>
      <c r="ES741" s="2">
        <v>210.78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>
        <v>0</v>
      </c>
      <c r="FR741" s="2">
        <v>0</v>
      </c>
      <c r="FS741" s="2">
        <v>0</v>
      </c>
      <c r="FT741" s="2"/>
      <c r="FU741" s="2"/>
      <c r="FV741" s="2"/>
      <c r="FW741" s="2"/>
      <c r="FX741" s="2">
        <v>103</v>
      </c>
      <c r="FY741" s="2">
        <v>52</v>
      </c>
      <c r="FZ741" s="2"/>
      <c r="GA741" s="2" t="s">
        <v>484</v>
      </c>
      <c r="GB741" s="2"/>
      <c r="GC741" s="2"/>
      <c r="GD741" s="2">
        <v>1</v>
      </c>
      <c r="GE741" s="2"/>
      <c r="GF741" s="2">
        <v>1814109747</v>
      </c>
      <c r="GG741" s="2">
        <v>2</v>
      </c>
      <c r="GH741" s="2">
        <v>4</v>
      </c>
      <c r="GI741" s="2">
        <v>0</v>
      </c>
      <c r="GJ741" s="2">
        <v>0</v>
      </c>
      <c r="GK741" s="2">
        <v>0</v>
      </c>
      <c r="GL741" s="2">
        <f t="shared" si="603"/>
        <v>0</v>
      </c>
      <c r="GM741" s="2">
        <f t="shared" si="604"/>
        <v>2318.58</v>
      </c>
      <c r="GN741" s="2">
        <f t="shared" si="605"/>
        <v>2318.58</v>
      </c>
      <c r="GO741" s="2">
        <f t="shared" si="606"/>
        <v>0</v>
      </c>
      <c r="GP741" s="2">
        <f t="shared" si="607"/>
        <v>0</v>
      </c>
      <c r="GQ741" s="2"/>
      <c r="GR741" s="2">
        <v>0</v>
      </c>
      <c r="GS741" s="2">
        <v>2</v>
      </c>
      <c r="GT741" s="2">
        <v>0</v>
      </c>
      <c r="GU741" s="2" t="s">
        <v>3</v>
      </c>
      <c r="GV741" s="2">
        <f t="shared" si="608"/>
        <v>0</v>
      </c>
      <c r="GW741" s="2">
        <v>1</v>
      </c>
      <c r="GX741" s="2">
        <f t="shared" si="609"/>
        <v>0</v>
      </c>
      <c r="GY741" s="2"/>
      <c r="GZ741" s="2"/>
      <c r="HA741" s="2">
        <v>0</v>
      </c>
      <c r="HB741" s="2">
        <v>0</v>
      </c>
      <c r="HC741" s="2">
        <f t="shared" si="610"/>
        <v>0</v>
      </c>
      <c r="HD741" s="2"/>
      <c r="HE741" s="2" t="s">
        <v>253</v>
      </c>
      <c r="HF741" s="2" t="s">
        <v>38</v>
      </c>
      <c r="HG741" s="2"/>
      <c r="HH741" s="2"/>
      <c r="HI741" s="2"/>
      <c r="HJ741" s="2"/>
      <c r="HK741" s="2"/>
      <c r="HL741" s="2"/>
      <c r="HM741" s="2" t="s">
        <v>3</v>
      </c>
      <c r="HN741" s="2" t="s">
        <v>3</v>
      </c>
      <c r="HO741" s="2" t="s">
        <v>3</v>
      </c>
      <c r="HP741" s="2" t="s">
        <v>3</v>
      </c>
      <c r="HQ741" s="2" t="s">
        <v>3</v>
      </c>
      <c r="HR741" s="2"/>
      <c r="HS741" s="2">
        <v>0</v>
      </c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>
        <v>0</v>
      </c>
      <c r="IL741" s="2"/>
      <c r="IM741" s="2"/>
      <c r="IN741" s="2"/>
      <c r="IO741" s="2"/>
      <c r="IP741" s="2"/>
      <c r="IQ741" s="2"/>
      <c r="IR741" s="2"/>
      <c r="IS741" s="2"/>
      <c r="IT741" s="2"/>
      <c r="IU741" s="2"/>
    </row>
    <row r="742" spans="1:255" x14ac:dyDescent="0.2">
      <c r="A742">
        <v>17</v>
      </c>
      <c r="B742">
        <v>1</v>
      </c>
      <c r="E742" t="s">
        <v>481</v>
      </c>
      <c r="F742" t="s">
        <v>482</v>
      </c>
      <c r="G742" t="s">
        <v>483</v>
      </c>
      <c r="H742" t="s">
        <v>49</v>
      </c>
      <c r="I742">
        <v>11</v>
      </c>
      <c r="J742">
        <v>0</v>
      </c>
      <c r="K742">
        <v>11</v>
      </c>
      <c r="O742">
        <f t="shared" si="582"/>
        <v>22907.57</v>
      </c>
      <c r="P742">
        <f t="shared" si="578"/>
        <v>22907.57</v>
      </c>
      <c r="Q742">
        <f>(ROUND((ROUND(((ET742)*AV742*I742),2)*BB742),2)+ROUND((ROUND(((AE742-(EU742))*AV742*I742),2)*BS742),2))</f>
        <v>0</v>
      </c>
      <c r="R742">
        <f t="shared" si="583"/>
        <v>0</v>
      </c>
      <c r="S742">
        <f t="shared" si="584"/>
        <v>0</v>
      </c>
      <c r="T742">
        <f t="shared" si="585"/>
        <v>0</v>
      </c>
      <c r="U742">
        <f t="shared" si="586"/>
        <v>0</v>
      </c>
      <c r="V742">
        <f t="shared" si="587"/>
        <v>0</v>
      </c>
      <c r="W742">
        <f t="shared" si="588"/>
        <v>0</v>
      </c>
      <c r="X742">
        <f t="shared" si="589"/>
        <v>0</v>
      </c>
      <c r="Y742">
        <f t="shared" si="590"/>
        <v>0</v>
      </c>
      <c r="AA742">
        <v>59209200</v>
      </c>
      <c r="AB742">
        <f t="shared" si="591"/>
        <v>210.78</v>
      </c>
      <c r="AC742">
        <f t="shared" si="577"/>
        <v>210.78</v>
      </c>
      <c r="AD742">
        <f>ROUND((((ET742)-(EU742))+AE742),6)</f>
        <v>0</v>
      </c>
      <c r="AE742">
        <f t="shared" si="613"/>
        <v>0</v>
      </c>
      <c r="AF742">
        <f t="shared" si="613"/>
        <v>0</v>
      </c>
      <c r="AG742">
        <f t="shared" si="592"/>
        <v>0</v>
      </c>
      <c r="AH742">
        <f t="shared" si="614"/>
        <v>0</v>
      </c>
      <c r="AI742">
        <f t="shared" si="614"/>
        <v>0</v>
      </c>
      <c r="AJ742">
        <f t="shared" si="593"/>
        <v>0</v>
      </c>
      <c r="AK742">
        <v>210.78</v>
      </c>
      <c r="AL742">
        <v>210.78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103</v>
      </c>
      <c r="AU742">
        <v>52</v>
      </c>
      <c r="AV742">
        <v>1</v>
      </c>
      <c r="AW742">
        <v>1</v>
      </c>
      <c r="AZ742">
        <v>1</v>
      </c>
      <c r="BA742">
        <v>1</v>
      </c>
      <c r="BB742">
        <v>1</v>
      </c>
      <c r="BC742">
        <v>9.8800000000000008</v>
      </c>
      <c r="BD742" t="s">
        <v>3</v>
      </c>
      <c r="BE742" t="s">
        <v>3</v>
      </c>
      <c r="BF742" t="s">
        <v>3</v>
      </c>
      <c r="BG742" t="s">
        <v>3</v>
      </c>
      <c r="BH742">
        <v>3</v>
      </c>
      <c r="BI742">
        <v>1</v>
      </c>
      <c r="BJ742" t="s">
        <v>3</v>
      </c>
      <c r="BM742">
        <v>103</v>
      </c>
      <c r="BN742">
        <v>0</v>
      </c>
      <c r="BO742" t="s">
        <v>3</v>
      </c>
      <c r="BP742">
        <v>0</v>
      </c>
      <c r="BQ742">
        <v>60</v>
      </c>
      <c r="BR742">
        <v>0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 t="s">
        <v>3</v>
      </c>
      <c r="BZ742">
        <v>103</v>
      </c>
      <c r="CA742">
        <v>52</v>
      </c>
      <c r="CB742" t="s">
        <v>3</v>
      </c>
      <c r="CE742">
        <v>30</v>
      </c>
      <c r="CF742">
        <v>0</v>
      </c>
      <c r="CG742">
        <v>0</v>
      </c>
      <c r="CM742">
        <v>0</v>
      </c>
      <c r="CN742" t="s">
        <v>866</v>
      </c>
      <c r="CO742">
        <v>0</v>
      </c>
      <c r="CP742">
        <f t="shared" si="594"/>
        <v>22907.57</v>
      </c>
      <c r="CQ742">
        <f t="shared" si="579"/>
        <v>2082.5100000000002</v>
      </c>
      <c r="CR742">
        <f>(ROUND((ROUND(((ET742)*AV742*1),2)*BB742),2)+ROUND((ROUND(((AE742-(EU742))*AV742*1),2)*BS742),2))</f>
        <v>0</v>
      </c>
      <c r="CS742">
        <f t="shared" si="595"/>
        <v>0</v>
      </c>
      <c r="CT742">
        <f t="shared" si="596"/>
        <v>0</v>
      </c>
      <c r="CU742">
        <f t="shared" si="597"/>
        <v>0</v>
      </c>
      <c r="CV742">
        <f t="shared" si="598"/>
        <v>0</v>
      </c>
      <c r="CW742">
        <f t="shared" si="599"/>
        <v>0</v>
      </c>
      <c r="CX742">
        <f t="shared" si="600"/>
        <v>0</v>
      </c>
      <c r="CY742">
        <f t="shared" si="601"/>
        <v>0</v>
      </c>
      <c r="CZ742">
        <f t="shared" si="602"/>
        <v>0</v>
      </c>
      <c r="DC742" t="s">
        <v>3</v>
      </c>
      <c r="DD742" t="s">
        <v>3</v>
      </c>
      <c r="DE742" t="s">
        <v>3</v>
      </c>
      <c r="DF742" t="s">
        <v>3</v>
      </c>
      <c r="DG742" t="s">
        <v>3</v>
      </c>
      <c r="DH742" t="s">
        <v>3</v>
      </c>
      <c r="DI742" t="s">
        <v>3</v>
      </c>
      <c r="DJ742" t="s">
        <v>3</v>
      </c>
      <c r="DK742" t="s">
        <v>3</v>
      </c>
      <c r="DL742" t="s">
        <v>3</v>
      </c>
      <c r="DM742" t="s">
        <v>3</v>
      </c>
      <c r="DN742">
        <v>0</v>
      </c>
      <c r="DO742">
        <v>0</v>
      </c>
      <c r="DP742">
        <v>1</v>
      </c>
      <c r="DQ742">
        <v>1</v>
      </c>
      <c r="DU742">
        <v>1010</v>
      </c>
      <c r="DV742" t="s">
        <v>49</v>
      </c>
      <c r="DW742" t="s">
        <v>49</v>
      </c>
      <c r="DX742">
        <v>1</v>
      </c>
      <c r="DZ742" t="s">
        <v>3</v>
      </c>
      <c r="EA742" t="s">
        <v>3</v>
      </c>
      <c r="EB742" t="s">
        <v>3</v>
      </c>
      <c r="EC742" t="s">
        <v>3</v>
      </c>
      <c r="EE742">
        <v>58807980</v>
      </c>
      <c r="EF742">
        <v>60</v>
      </c>
      <c r="EG742" t="s">
        <v>450</v>
      </c>
      <c r="EH742">
        <v>0</v>
      </c>
      <c r="EI742" t="s">
        <v>3</v>
      </c>
      <c r="EJ742">
        <v>1</v>
      </c>
      <c r="EK742">
        <v>103</v>
      </c>
      <c r="EL742" t="s">
        <v>451</v>
      </c>
      <c r="EM742" t="s">
        <v>452</v>
      </c>
      <c r="EO742" t="s">
        <v>173</v>
      </c>
      <c r="EQ742">
        <v>0</v>
      </c>
      <c r="ER742">
        <v>210.78</v>
      </c>
      <c r="ES742">
        <v>210.78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5</v>
      </c>
      <c r="FC742">
        <v>1</v>
      </c>
      <c r="FD742">
        <v>18</v>
      </c>
      <c r="FF742">
        <v>2450</v>
      </c>
      <c r="FQ742">
        <v>0</v>
      </c>
      <c r="FR742">
        <v>0</v>
      </c>
      <c r="FS742">
        <v>0</v>
      </c>
      <c r="FX742">
        <v>103</v>
      </c>
      <c r="FY742">
        <v>52</v>
      </c>
      <c r="GA742" t="s">
        <v>484</v>
      </c>
      <c r="GD742">
        <v>1</v>
      </c>
      <c r="GF742">
        <v>1814109747</v>
      </c>
      <c r="GG742">
        <v>2</v>
      </c>
      <c r="GH742">
        <v>3</v>
      </c>
      <c r="GI742">
        <v>5</v>
      </c>
      <c r="GJ742">
        <v>0</v>
      </c>
      <c r="GK742">
        <v>0</v>
      </c>
      <c r="GL742">
        <f t="shared" si="603"/>
        <v>0</v>
      </c>
      <c r="GM742">
        <f t="shared" si="604"/>
        <v>22907.57</v>
      </c>
      <c r="GN742">
        <f t="shared" si="605"/>
        <v>22907.57</v>
      </c>
      <c r="GO742">
        <f t="shared" si="606"/>
        <v>0</v>
      </c>
      <c r="GP742">
        <f t="shared" si="607"/>
        <v>0</v>
      </c>
      <c r="GR742">
        <v>1</v>
      </c>
      <c r="GS742">
        <v>1</v>
      </c>
      <c r="GT742">
        <v>0</v>
      </c>
      <c r="GU742" t="s">
        <v>3</v>
      </c>
      <c r="GV742">
        <f t="shared" si="608"/>
        <v>0</v>
      </c>
      <c r="GW742">
        <v>1</v>
      </c>
      <c r="GX742">
        <f t="shared" si="609"/>
        <v>0</v>
      </c>
      <c r="HA742">
        <v>0</v>
      </c>
      <c r="HB742">
        <v>0</v>
      </c>
      <c r="HC742">
        <f t="shared" si="610"/>
        <v>0</v>
      </c>
      <c r="HE742" t="s">
        <v>253</v>
      </c>
      <c r="HF742" t="s">
        <v>38</v>
      </c>
      <c r="HM742" t="s">
        <v>3</v>
      </c>
      <c r="HN742" t="s">
        <v>3</v>
      </c>
      <c r="HO742" t="s">
        <v>3</v>
      </c>
      <c r="HP742" t="s">
        <v>3</v>
      </c>
      <c r="HQ742" t="s">
        <v>3</v>
      </c>
      <c r="HS742">
        <v>0</v>
      </c>
      <c r="IK742">
        <v>0</v>
      </c>
    </row>
    <row r="743" spans="1:255" x14ac:dyDescent="0.2">
      <c r="A743" s="2">
        <v>17</v>
      </c>
      <c r="B743" s="2">
        <v>1</v>
      </c>
      <c r="C743" s="2">
        <f>ROW(SmtRes!A717)</f>
        <v>717</v>
      </c>
      <c r="D743" s="2">
        <f>ROW(EtalonRes!A757)</f>
        <v>757</v>
      </c>
      <c r="E743" s="2" t="s">
        <v>3</v>
      </c>
      <c r="F743" s="2" t="s">
        <v>446</v>
      </c>
      <c r="G743" s="2" t="s">
        <v>447</v>
      </c>
      <c r="H743" s="2" t="s">
        <v>75</v>
      </c>
      <c r="I743" s="2">
        <f>ROUND(ROUND(11/100,4)*0,9)</f>
        <v>0</v>
      </c>
      <c r="J743" s="2">
        <v>0</v>
      </c>
      <c r="K743" s="2">
        <f>ROUND(ROUND(11/100,4)*0,9)</f>
        <v>0</v>
      </c>
      <c r="L743" s="2"/>
      <c r="M743" s="2"/>
      <c r="N743" s="2"/>
      <c r="O743" s="2">
        <f t="shared" si="582"/>
        <v>0</v>
      </c>
      <c r="P743" s="2">
        <f t="shared" si="578"/>
        <v>0</v>
      </c>
      <c r="Q743" s="2">
        <f>(ROUND((ROUND((((ET743*1.1))*AV743*I743),2)*BB743),2)+ROUND((ROUND(((AE743-((EU743*1.1)))*AV743*I743),2)*BS743),2))</f>
        <v>0</v>
      </c>
      <c r="R743" s="2">
        <f t="shared" si="583"/>
        <v>0</v>
      </c>
      <c r="S743" s="2">
        <f t="shared" si="584"/>
        <v>0</v>
      </c>
      <c r="T743" s="2">
        <f t="shared" si="585"/>
        <v>0</v>
      </c>
      <c r="U743" s="2">
        <f t="shared" si="586"/>
        <v>0</v>
      </c>
      <c r="V743" s="2">
        <f t="shared" si="587"/>
        <v>0</v>
      </c>
      <c r="W743" s="2">
        <f t="shared" si="588"/>
        <v>0</v>
      </c>
      <c r="X743" s="2">
        <f t="shared" si="589"/>
        <v>0</v>
      </c>
      <c r="Y743" s="2">
        <f t="shared" si="590"/>
        <v>0</v>
      </c>
      <c r="Z743" s="2"/>
      <c r="AA743" s="2">
        <v>-1</v>
      </c>
      <c r="AB743" s="2">
        <f t="shared" si="591"/>
        <v>1010.075</v>
      </c>
      <c r="AC743" s="2">
        <f>ROUND(((ES743*1)),6)</f>
        <v>0</v>
      </c>
      <c r="AD743" s="2">
        <f>ROUND(((((ET743*1.1))-((EU743*1.1)))+AE743),6)</f>
        <v>7.3150000000000004</v>
      </c>
      <c r="AE743" s="2">
        <f>ROUND(((EU743*1.1)),6)</f>
        <v>1.111</v>
      </c>
      <c r="AF743" s="2">
        <f>ROUND(((EV743*1.1)),6)</f>
        <v>1002.76</v>
      </c>
      <c r="AG743" s="2">
        <f t="shared" si="592"/>
        <v>0</v>
      </c>
      <c r="AH743" s="2">
        <f>((EW743*1.1))</f>
        <v>79.51900000000002</v>
      </c>
      <c r="AI743" s="2">
        <f>((EX743*1.1))</f>
        <v>0</v>
      </c>
      <c r="AJ743" s="2">
        <f t="shared" si="593"/>
        <v>0</v>
      </c>
      <c r="AK743" s="2">
        <v>918.25</v>
      </c>
      <c r="AL743" s="2">
        <v>0</v>
      </c>
      <c r="AM743" s="2">
        <v>6.65</v>
      </c>
      <c r="AN743" s="2">
        <v>1.01</v>
      </c>
      <c r="AO743" s="2">
        <v>911.6</v>
      </c>
      <c r="AP743" s="2">
        <v>0</v>
      </c>
      <c r="AQ743" s="2">
        <v>72.290000000000006</v>
      </c>
      <c r="AR743" s="2">
        <v>0</v>
      </c>
      <c r="AS743" s="2">
        <v>0</v>
      </c>
      <c r="AT743" s="2">
        <v>103</v>
      </c>
      <c r="AU743" s="2">
        <v>52</v>
      </c>
      <c r="AV743" s="2">
        <v>1.0669999999999999</v>
      </c>
      <c r="AW743" s="2">
        <v>1</v>
      </c>
      <c r="AX743" s="2"/>
      <c r="AY743" s="2"/>
      <c r="AZ743" s="2">
        <v>1</v>
      </c>
      <c r="BA743" s="2">
        <v>1</v>
      </c>
      <c r="BB743" s="2">
        <v>1</v>
      </c>
      <c r="BC743" s="2">
        <v>1</v>
      </c>
      <c r="BD743" s="2" t="s">
        <v>3</v>
      </c>
      <c r="BE743" s="2" t="s">
        <v>3</v>
      </c>
      <c r="BF743" s="2" t="s">
        <v>3</v>
      </c>
      <c r="BG743" s="2" t="s">
        <v>3</v>
      </c>
      <c r="BH743" s="2">
        <v>0</v>
      </c>
      <c r="BI743" s="2">
        <v>1</v>
      </c>
      <c r="BJ743" s="2" t="s">
        <v>448</v>
      </c>
      <c r="BK743" s="2"/>
      <c r="BL743" s="2"/>
      <c r="BM743" s="2">
        <v>103</v>
      </c>
      <c r="BN743" s="2">
        <v>58807811</v>
      </c>
      <c r="BO743" s="2" t="s">
        <v>446</v>
      </c>
      <c r="BP743" s="2">
        <v>1</v>
      </c>
      <c r="BQ743" s="2">
        <v>60</v>
      </c>
      <c r="BR743" s="2">
        <v>0</v>
      </c>
      <c r="BS743" s="2">
        <v>1</v>
      </c>
      <c r="BT743" s="2">
        <v>1</v>
      </c>
      <c r="BU743" s="2">
        <v>1</v>
      </c>
      <c r="BV743" s="2">
        <v>1</v>
      </c>
      <c r="BW743" s="2">
        <v>1</v>
      </c>
      <c r="BX743" s="2">
        <v>1</v>
      </c>
      <c r="BY743" s="2" t="s">
        <v>3</v>
      </c>
      <c r="BZ743" s="2">
        <v>103</v>
      </c>
      <c r="CA743" s="2">
        <v>52</v>
      </c>
      <c r="CB743" s="2" t="s">
        <v>3</v>
      </c>
      <c r="CC743" s="2"/>
      <c r="CD743" s="2"/>
      <c r="CE743" s="2">
        <v>30</v>
      </c>
      <c r="CF743" s="2">
        <v>0</v>
      </c>
      <c r="CG743" s="2">
        <v>0</v>
      </c>
      <c r="CH743" s="2"/>
      <c r="CI743" s="2"/>
      <c r="CJ743" s="2"/>
      <c r="CK743" s="2"/>
      <c r="CL743" s="2"/>
      <c r="CM743" s="2">
        <v>0</v>
      </c>
      <c r="CN743" s="2" t="s">
        <v>866</v>
      </c>
      <c r="CO743" s="2">
        <v>0</v>
      </c>
      <c r="CP743" s="2">
        <f t="shared" si="594"/>
        <v>0</v>
      </c>
      <c r="CQ743" s="2">
        <f t="shared" si="579"/>
        <v>0</v>
      </c>
      <c r="CR743" s="2">
        <f>(ROUND((ROUND((((ET743*1.1))*AV743*1),2)*BB743),2)+ROUND((ROUND(((AE743-((EU743*1.1)))*AV743*1),2)*BS743),2))</f>
        <v>7.81</v>
      </c>
      <c r="CS743" s="2">
        <f t="shared" si="595"/>
        <v>1.19</v>
      </c>
      <c r="CT743" s="2">
        <f t="shared" si="596"/>
        <v>1069.94</v>
      </c>
      <c r="CU743" s="2">
        <f t="shared" si="597"/>
        <v>0</v>
      </c>
      <c r="CV743" s="2">
        <f t="shared" si="598"/>
        <v>84.846773000000013</v>
      </c>
      <c r="CW743" s="2">
        <f t="shared" si="599"/>
        <v>0</v>
      </c>
      <c r="CX743" s="2">
        <f t="shared" si="600"/>
        <v>0</v>
      </c>
      <c r="CY743" s="2">
        <f t="shared" si="601"/>
        <v>0</v>
      </c>
      <c r="CZ743" s="2">
        <f t="shared" si="602"/>
        <v>0</v>
      </c>
      <c r="DA743" s="2"/>
      <c r="DB743" s="2">
        <v>189</v>
      </c>
      <c r="DC743" s="2" t="s">
        <v>3</v>
      </c>
      <c r="DD743" s="2" t="s">
        <v>449</v>
      </c>
      <c r="DE743" s="2" t="s">
        <v>169</v>
      </c>
      <c r="DF743" s="2" t="s">
        <v>169</v>
      </c>
      <c r="DG743" s="2" t="s">
        <v>169</v>
      </c>
      <c r="DH743" s="2" t="s">
        <v>3</v>
      </c>
      <c r="DI743" s="2" t="s">
        <v>169</v>
      </c>
      <c r="DJ743" s="2" t="s">
        <v>169</v>
      </c>
      <c r="DK743" s="2" t="s">
        <v>3</v>
      </c>
      <c r="DL743" s="2" t="s">
        <v>3</v>
      </c>
      <c r="DM743" s="2" t="s">
        <v>3</v>
      </c>
      <c r="DN743" s="2">
        <v>0</v>
      </c>
      <c r="DO743" s="2">
        <v>0</v>
      </c>
      <c r="DP743" s="2">
        <v>1</v>
      </c>
      <c r="DQ743" s="2">
        <v>1</v>
      </c>
      <c r="DR743" s="2"/>
      <c r="DS743" s="2"/>
      <c r="DT743" s="2"/>
      <c r="DU743" s="2">
        <v>1010</v>
      </c>
      <c r="DV743" s="2" t="s">
        <v>75</v>
      </c>
      <c r="DW743" s="2" t="s">
        <v>75</v>
      </c>
      <c r="DX743" s="2">
        <v>100</v>
      </c>
      <c r="DY743" s="2"/>
      <c r="DZ743" s="2" t="s">
        <v>3</v>
      </c>
      <c r="EA743" s="2" t="s">
        <v>3</v>
      </c>
      <c r="EB743" s="2" t="s">
        <v>3</v>
      </c>
      <c r="EC743" s="2" t="s">
        <v>3</v>
      </c>
      <c r="ED743" s="2"/>
      <c r="EE743" s="2">
        <v>58807980</v>
      </c>
      <c r="EF743" s="2">
        <v>60</v>
      </c>
      <c r="EG743" s="2" t="s">
        <v>450</v>
      </c>
      <c r="EH743" s="2">
        <v>0</v>
      </c>
      <c r="EI743" s="2" t="s">
        <v>3</v>
      </c>
      <c r="EJ743" s="2">
        <v>1</v>
      </c>
      <c r="EK743" s="2">
        <v>103</v>
      </c>
      <c r="EL743" s="2" t="s">
        <v>451</v>
      </c>
      <c r="EM743" s="2" t="s">
        <v>452</v>
      </c>
      <c r="EN743" s="2"/>
      <c r="EO743" s="2" t="s">
        <v>173</v>
      </c>
      <c r="EP743" s="2"/>
      <c r="EQ743" s="2">
        <v>1024</v>
      </c>
      <c r="ER743" s="2">
        <v>918.25</v>
      </c>
      <c r="ES743" s="2">
        <v>0</v>
      </c>
      <c r="ET743" s="2">
        <v>6.65</v>
      </c>
      <c r="EU743" s="2">
        <v>1.01</v>
      </c>
      <c r="EV743" s="2">
        <v>911.6</v>
      </c>
      <c r="EW743" s="2">
        <v>72.290000000000006</v>
      </c>
      <c r="EX743" s="2">
        <v>0</v>
      </c>
      <c r="EY743" s="2">
        <v>0</v>
      </c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>
        <v>0</v>
      </c>
      <c r="FR743" s="2">
        <v>0</v>
      </c>
      <c r="FS743" s="2">
        <v>0</v>
      </c>
      <c r="FT743" s="2"/>
      <c r="FU743" s="2"/>
      <c r="FV743" s="2"/>
      <c r="FW743" s="2"/>
      <c r="FX743" s="2">
        <v>103</v>
      </c>
      <c r="FY743" s="2">
        <v>52</v>
      </c>
      <c r="FZ743" s="2"/>
      <c r="GA743" s="2" t="s">
        <v>3</v>
      </c>
      <c r="GB743" s="2"/>
      <c r="GC743" s="2"/>
      <c r="GD743" s="2">
        <v>1</v>
      </c>
      <c r="GE743" s="2"/>
      <c r="GF743" s="2">
        <v>-862207327</v>
      </c>
      <c r="GG743" s="2">
        <v>2</v>
      </c>
      <c r="GH743" s="2">
        <v>1</v>
      </c>
      <c r="GI743" s="2">
        <v>2</v>
      </c>
      <c r="GJ743" s="2">
        <v>0</v>
      </c>
      <c r="GK743" s="2">
        <v>0</v>
      </c>
      <c r="GL743" s="2">
        <f t="shared" si="603"/>
        <v>0</v>
      </c>
      <c r="GM743" s="2">
        <f t="shared" si="604"/>
        <v>0</v>
      </c>
      <c r="GN743" s="2">
        <f t="shared" si="605"/>
        <v>0</v>
      </c>
      <c r="GO743" s="2">
        <f t="shared" si="606"/>
        <v>0</v>
      </c>
      <c r="GP743" s="2">
        <f t="shared" si="607"/>
        <v>0</v>
      </c>
      <c r="GQ743" s="2"/>
      <c r="GR743" s="2">
        <v>0</v>
      </c>
      <c r="GS743" s="2">
        <v>3</v>
      </c>
      <c r="GT743" s="2">
        <v>0</v>
      </c>
      <c r="GU743" s="2" t="s">
        <v>3</v>
      </c>
      <c r="GV743" s="2">
        <f t="shared" si="608"/>
        <v>0</v>
      </c>
      <c r="GW743" s="2">
        <v>1</v>
      </c>
      <c r="GX743" s="2">
        <f t="shared" si="609"/>
        <v>0</v>
      </c>
      <c r="GY743" s="2"/>
      <c r="GZ743" s="2"/>
      <c r="HA743" s="2">
        <v>0</v>
      </c>
      <c r="HB743" s="2">
        <v>0</v>
      </c>
      <c r="HC743" s="2">
        <f t="shared" si="610"/>
        <v>0</v>
      </c>
      <c r="HD743" s="2"/>
      <c r="HE743" s="2" t="s">
        <v>3</v>
      </c>
      <c r="HF743" s="2" t="s">
        <v>3</v>
      </c>
      <c r="HG743" s="2"/>
      <c r="HH743" s="2"/>
      <c r="HI743" s="2"/>
      <c r="HJ743" s="2"/>
      <c r="HK743" s="2"/>
      <c r="HL743" s="2"/>
      <c r="HM743" s="2" t="s">
        <v>3</v>
      </c>
      <c r="HN743" s="2" t="s">
        <v>3</v>
      </c>
      <c r="HO743" s="2" t="s">
        <v>3</v>
      </c>
      <c r="HP743" s="2" t="s">
        <v>3</v>
      </c>
      <c r="HQ743" s="2" t="s">
        <v>3</v>
      </c>
      <c r="HR743" s="2"/>
      <c r="HS743" s="2">
        <v>0</v>
      </c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>
        <v>0</v>
      </c>
      <c r="IL743" s="2"/>
      <c r="IM743" s="2"/>
      <c r="IN743" s="2"/>
      <c r="IO743" s="2"/>
      <c r="IP743" s="2"/>
      <c r="IQ743" s="2"/>
      <c r="IR743" s="2"/>
      <c r="IS743" s="2"/>
      <c r="IT743" s="2"/>
      <c r="IU743" s="2"/>
    </row>
    <row r="744" spans="1:255" x14ac:dyDescent="0.2">
      <c r="A744">
        <v>17</v>
      </c>
      <c r="B744">
        <v>1</v>
      </c>
      <c r="C744">
        <f>ROW(SmtRes!A720)</f>
        <v>720</v>
      </c>
      <c r="D744">
        <f>ROW(EtalonRes!A760)</f>
        <v>760</v>
      </c>
      <c r="E744" t="s">
        <v>3</v>
      </c>
      <c r="F744" t="s">
        <v>446</v>
      </c>
      <c r="G744" t="s">
        <v>447</v>
      </c>
      <c r="H744" t="s">
        <v>75</v>
      </c>
      <c r="I744">
        <f>ROUND(ROUND(11/100,4)*0,9)</f>
        <v>0</v>
      </c>
      <c r="J744">
        <v>0</v>
      </c>
      <c r="K744">
        <f>ROUND(ROUND(11/100,4)*0,9)</f>
        <v>0</v>
      </c>
      <c r="O744">
        <f t="shared" si="582"/>
        <v>0</v>
      </c>
      <c r="P744">
        <f t="shared" si="578"/>
        <v>0</v>
      </c>
      <c r="Q744">
        <f>(ROUND((ROUND((((ET744*1.1))*AV744*I744),2)*BB744),2)+ROUND((ROUND(((AE744-((EU744*1.1)))*AV744*I744),2)*BS744),2))</f>
        <v>0</v>
      </c>
      <c r="R744">
        <f t="shared" si="583"/>
        <v>0</v>
      </c>
      <c r="S744">
        <f t="shared" si="584"/>
        <v>0</v>
      </c>
      <c r="T744">
        <f t="shared" si="585"/>
        <v>0</v>
      </c>
      <c r="U744">
        <f t="shared" si="586"/>
        <v>0</v>
      </c>
      <c r="V744">
        <f t="shared" si="587"/>
        <v>0</v>
      </c>
      <c r="W744">
        <f t="shared" si="588"/>
        <v>0</v>
      </c>
      <c r="X744">
        <f t="shared" si="589"/>
        <v>0</v>
      </c>
      <c r="Y744">
        <f t="shared" si="590"/>
        <v>0</v>
      </c>
      <c r="AA744">
        <v>-1</v>
      </c>
      <c r="AB744">
        <f t="shared" si="591"/>
        <v>1010.075</v>
      </c>
      <c r="AC744">
        <f>ROUND(((ES744*1)),6)</f>
        <v>0</v>
      </c>
      <c r="AD744">
        <f>ROUND(((((ET744*1.1))-((EU744*1.1)))+AE744),6)</f>
        <v>7.3150000000000004</v>
      </c>
      <c r="AE744">
        <f>ROUND(((EU744*1.1)),6)</f>
        <v>1.111</v>
      </c>
      <c r="AF744">
        <f>ROUND(((EV744*1.1)),6)</f>
        <v>1002.76</v>
      </c>
      <c r="AG744">
        <f t="shared" si="592"/>
        <v>0</v>
      </c>
      <c r="AH744">
        <f>((EW744*1.1))</f>
        <v>79.51900000000002</v>
      </c>
      <c r="AI744">
        <f>((EX744*1.1))</f>
        <v>0</v>
      </c>
      <c r="AJ744">
        <f t="shared" si="593"/>
        <v>0</v>
      </c>
      <c r="AK744">
        <v>918.25</v>
      </c>
      <c r="AL744">
        <v>0</v>
      </c>
      <c r="AM744">
        <v>6.65</v>
      </c>
      <c r="AN744">
        <v>1.01</v>
      </c>
      <c r="AO744">
        <v>911.6</v>
      </c>
      <c r="AP744">
        <v>0</v>
      </c>
      <c r="AQ744">
        <v>72.290000000000006</v>
      </c>
      <c r="AR744">
        <v>0</v>
      </c>
      <c r="AS744">
        <v>0</v>
      </c>
      <c r="AT744">
        <v>103</v>
      </c>
      <c r="AU744">
        <v>52</v>
      </c>
      <c r="AV744">
        <v>1.0669999999999999</v>
      </c>
      <c r="AW744">
        <v>1</v>
      </c>
      <c r="AZ744">
        <v>1</v>
      </c>
      <c r="BA744">
        <v>54.99</v>
      </c>
      <c r="BB744">
        <v>16.29</v>
      </c>
      <c r="BC744">
        <v>1</v>
      </c>
      <c r="BD744" t="s">
        <v>3</v>
      </c>
      <c r="BE744" t="s">
        <v>3</v>
      </c>
      <c r="BF744" t="s">
        <v>3</v>
      </c>
      <c r="BG744" t="s">
        <v>3</v>
      </c>
      <c r="BH744">
        <v>0</v>
      </c>
      <c r="BI744">
        <v>1</v>
      </c>
      <c r="BJ744" t="s">
        <v>448</v>
      </c>
      <c r="BM744">
        <v>103</v>
      </c>
      <c r="BN744">
        <v>58807811</v>
      </c>
      <c r="BO744" t="s">
        <v>446</v>
      </c>
      <c r="BP744">
        <v>1</v>
      </c>
      <c r="BQ744">
        <v>60</v>
      </c>
      <c r="BR744">
        <v>0</v>
      </c>
      <c r="BS744">
        <v>54.99</v>
      </c>
      <c r="BT744">
        <v>1</v>
      </c>
      <c r="BU744">
        <v>1</v>
      </c>
      <c r="BV744">
        <v>1</v>
      </c>
      <c r="BW744">
        <v>1</v>
      </c>
      <c r="BX744">
        <v>1</v>
      </c>
      <c r="BY744" t="s">
        <v>3</v>
      </c>
      <c r="BZ744">
        <v>103</v>
      </c>
      <c r="CA744">
        <v>52</v>
      </c>
      <c r="CB744" t="s">
        <v>3</v>
      </c>
      <c r="CE744">
        <v>30</v>
      </c>
      <c r="CF744">
        <v>0</v>
      </c>
      <c r="CG744">
        <v>0</v>
      </c>
      <c r="CM744">
        <v>0</v>
      </c>
      <c r="CN744" t="s">
        <v>866</v>
      </c>
      <c r="CO744">
        <v>0</v>
      </c>
      <c r="CP744">
        <f t="shared" si="594"/>
        <v>0</v>
      </c>
      <c r="CQ744">
        <f t="shared" si="579"/>
        <v>0</v>
      </c>
      <c r="CR744">
        <f>(ROUND((ROUND((((ET744*1.1))*AV744*1),2)*BB744),2)+ROUND((ROUND(((AE744-((EU744*1.1)))*AV744*1),2)*BS744),2))</f>
        <v>127.22</v>
      </c>
      <c r="CS744">
        <f t="shared" si="595"/>
        <v>65.44</v>
      </c>
      <c r="CT744">
        <f t="shared" si="596"/>
        <v>58836</v>
      </c>
      <c r="CU744">
        <f t="shared" si="597"/>
        <v>0</v>
      </c>
      <c r="CV744">
        <f t="shared" si="598"/>
        <v>84.846773000000013</v>
      </c>
      <c r="CW744">
        <f t="shared" si="599"/>
        <v>0</v>
      </c>
      <c r="CX744">
        <f t="shared" si="600"/>
        <v>0</v>
      </c>
      <c r="CY744">
        <f t="shared" si="601"/>
        <v>0</v>
      </c>
      <c r="CZ744">
        <f t="shared" si="602"/>
        <v>0</v>
      </c>
      <c r="DB744">
        <v>190</v>
      </c>
      <c r="DC744" t="s">
        <v>3</v>
      </c>
      <c r="DD744" t="s">
        <v>449</v>
      </c>
      <c r="DE744" t="s">
        <v>169</v>
      </c>
      <c r="DF744" t="s">
        <v>169</v>
      </c>
      <c r="DG744" t="s">
        <v>169</v>
      </c>
      <c r="DH744" t="s">
        <v>3</v>
      </c>
      <c r="DI744" t="s">
        <v>169</v>
      </c>
      <c r="DJ744" t="s">
        <v>169</v>
      </c>
      <c r="DK744" t="s">
        <v>3</v>
      </c>
      <c r="DL744" t="s">
        <v>3</v>
      </c>
      <c r="DM744" t="s">
        <v>3</v>
      </c>
      <c r="DN744">
        <v>0</v>
      </c>
      <c r="DO744">
        <v>0</v>
      </c>
      <c r="DP744">
        <v>1</v>
      </c>
      <c r="DQ744">
        <v>1</v>
      </c>
      <c r="DU744">
        <v>1010</v>
      </c>
      <c r="DV744" t="s">
        <v>75</v>
      </c>
      <c r="DW744" t="s">
        <v>75</v>
      </c>
      <c r="DX744">
        <v>100</v>
      </c>
      <c r="DZ744" t="s">
        <v>3</v>
      </c>
      <c r="EA744" t="s">
        <v>3</v>
      </c>
      <c r="EB744" t="s">
        <v>3</v>
      </c>
      <c r="EC744" t="s">
        <v>3</v>
      </c>
      <c r="EE744">
        <v>58807980</v>
      </c>
      <c r="EF744">
        <v>60</v>
      </c>
      <c r="EG744" t="s">
        <v>450</v>
      </c>
      <c r="EH744">
        <v>0</v>
      </c>
      <c r="EI744" t="s">
        <v>3</v>
      </c>
      <c r="EJ744">
        <v>1</v>
      </c>
      <c r="EK744">
        <v>103</v>
      </c>
      <c r="EL744" t="s">
        <v>451</v>
      </c>
      <c r="EM744" t="s">
        <v>452</v>
      </c>
      <c r="EO744" t="s">
        <v>173</v>
      </c>
      <c r="EQ744">
        <v>1024</v>
      </c>
      <c r="ER744">
        <v>918.25</v>
      </c>
      <c r="ES744">
        <v>0</v>
      </c>
      <c r="ET744">
        <v>6.65</v>
      </c>
      <c r="EU744">
        <v>1.01</v>
      </c>
      <c r="EV744">
        <v>911.6</v>
      </c>
      <c r="EW744">
        <v>72.290000000000006</v>
      </c>
      <c r="EX744">
        <v>0</v>
      </c>
      <c r="EY744">
        <v>0</v>
      </c>
      <c r="FQ744">
        <v>0</v>
      </c>
      <c r="FR744">
        <v>0</v>
      </c>
      <c r="FS744">
        <v>0</v>
      </c>
      <c r="FX744">
        <v>103</v>
      </c>
      <c r="FY744">
        <v>52</v>
      </c>
      <c r="GA744" t="s">
        <v>3</v>
      </c>
      <c r="GD744">
        <v>1</v>
      </c>
      <c r="GF744">
        <v>-862207327</v>
      </c>
      <c r="GG744">
        <v>2</v>
      </c>
      <c r="GH744">
        <v>1</v>
      </c>
      <c r="GI744">
        <v>2</v>
      </c>
      <c r="GJ744">
        <v>0</v>
      </c>
      <c r="GK744">
        <v>0</v>
      </c>
      <c r="GL744">
        <f t="shared" si="603"/>
        <v>0</v>
      </c>
      <c r="GM744">
        <f t="shared" si="604"/>
        <v>0</v>
      </c>
      <c r="GN744">
        <f t="shared" si="605"/>
        <v>0</v>
      </c>
      <c r="GO744">
        <f t="shared" si="606"/>
        <v>0</v>
      </c>
      <c r="GP744">
        <f t="shared" si="607"/>
        <v>0</v>
      </c>
      <c r="GR744">
        <v>0</v>
      </c>
      <c r="GS744">
        <v>3</v>
      </c>
      <c r="GT744">
        <v>0</v>
      </c>
      <c r="GU744" t="s">
        <v>3</v>
      </c>
      <c r="GV744">
        <f t="shared" si="608"/>
        <v>0</v>
      </c>
      <c r="GW744">
        <v>1</v>
      </c>
      <c r="GX744">
        <f t="shared" si="609"/>
        <v>0</v>
      </c>
      <c r="HA744">
        <v>0</v>
      </c>
      <c r="HB744">
        <v>0</v>
      </c>
      <c r="HC744">
        <f t="shared" si="610"/>
        <v>0</v>
      </c>
      <c r="HE744" t="s">
        <v>3</v>
      </c>
      <c r="HF744" t="s">
        <v>3</v>
      </c>
      <c r="HM744" t="s">
        <v>3</v>
      </c>
      <c r="HN744" t="s">
        <v>3</v>
      </c>
      <c r="HO744" t="s">
        <v>3</v>
      </c>
      <c r="HP744" t="s">
        <v>3</v>
      </c>
      <c r="HQ744" t="s">
        <v>3</v>
      </c>
      <c r="HS744">
        <v>0</v>
      </c>
      <c r="IK744">
        <v>0</v>
      </c>
    </row>
    <row r="745" spans="1:255" x14ac:dyDescent="0.2">
      <c r="A745" s="2">
        <v>18</v>
      </c>
      <c r="B745" s="2">
        <v>1</v>
      </c>
      <c r="C745" s="2">
        <v>717</v>
      </c>
      <c r="D745" s="2"/>
      <c r="E745" s="2" t="s">
        <v>3</v>
      </c>
      <c r="F745" s="2" t="s">
        <v>482</v>
      </c>
      <c r="G745" s="2" t="s">
        <v>483</v>
      </c>
      <c r="H745" s="2" t="s">
        <v>49</v>
      </c>
      <c r="I745" s="2">
        <f>I743*J745</f>
        <v>0</v>
      </c>
      <c r="J745" s="2">
        <v>100</v>
      </c>
      <c r="K745" s="2">
        <v>100</v>
      </c>
      <c r="L745" s="2"/>
      <c r="M745" s="2"/>
      <c r="N745" s="2"/>
      <c r="O745" s="2">
        <f t="shared" si="582"/>
        <v>0</v>
      </c>
      <c r="P745" s="2">
        <f t="shared" si="578"/>
        <v>0</v>
      </c>
      <c r="Q745" s="2">
        <f>(ROUND((ROUND(((ET745)*AV745*I745),2)*BB745),2)+ROUND((ROUND(((AE745-(EU745))*AV745*I745),2)*BS745),2))</f>
        <v>0</v>
      </c>
      <c r="R745" s="2">
        <f t="shared" si="583"/>
        <v>0</v>
      </c>
      <c r="S745" s="2">
        <f t="shared" si="584"/>
        <v>0</v>
      </c>
      <c r="T745" s="2">
        <f t="shared" si="585"/>
        <v>0</v>
      </c>
      <c r="U745" s="2">
        <f t="shared" si="586"/>
        <v>0</v>
      </c>
      <c r="V745" s="2">
        <f t="shared" si="587"/>
        <v>0</v>
      </c>
      <c r="W745" s="2">
        <f t="shared" si="588"/>
        <v>0</v>
      </c>
      <c r="X745" s="2">
        <f t="shared" si="589"/>
        <v>0</v>
      </c>
      <c r="Y745" s="2">
        <f t="shared" si="590"/>
        <v>0</v>
      </c>
      <c r="Z745" s="2"/>
      <c r="AA745" s="2">
        <v>-1</v>
      </c>
      <c r="AB745" s="2">
        <f t="shared" si="591"/>
        <v>210.78</v>
      </c>
      <c r="AC745" s="2">
        <f>ROUND((ES745),6)</f>
        <v>210.78</v>
      </c>
      <c r="AD745" s="2">
        <f>ROUND((((ET745)-(EU745))+AE745),6)</f>
        <v>0</v>
      </c>
      <c r="AE745" s="2">
        <f>ROUND((EU745),6)</f>
        <v>0</v>
      </c>
      <c r="AF745" s="2">
        <f>ROUND((EV745),6)</f>
        <v>0</v>
      </c>
      <c r="AG745" s="2">
        <f t="shared" si="592"/>
        <v>0</v>
      </c>
      <c r="AH745" s="2">
        <f>(EW745)</f>
        <v>0</v>
      </c>
      <c r="AI745" s="2">
        <f>(EX745)</f>
        <v>0</v>
      </c>
      <c r="AJ745" s="2">
        <f t="shared" si="593"/>
        <v>0</v>
      </c>
      <c r="AK745" s="2">
        <v>210.78</v>
      </c>
      <c r="AL745" s="2">
        <v>210.78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103</v>
      </c>
      <c r="AU745" s="2">
        <v>52</v>
      </c>
      <c r="AV745" s="2">
        <v>1</v>
      </c>
      <c r="AW745" s="2">
        <v>1</v>
      </c>
      <c r="AX745" s="2"/>
      <c r="AY745" s="2"/>
      <c r="AZ745" s="2">
        <v>1</v>
      </c>
      <c r="BA745" s="2">
        <v>1</v>
      </c>
      <c r="BB745" s="2">
        <v>1</v>
      </c>
      <c r="BC745" s="2">
        <v>1</v>
      </c>
      <c r="BD745" s="2" t="s">
        <v>3</v>
      </c>
      <c r="BE745" s="2" t="s">
        <v>3</v>
      </c>
      <c r="BF745" s="2" t="s">
        <v>3</v>
      </c>
      <c r="BG745" s="2" t="s">
        <v>3</v>
      </c>
      <c r="BH745" s="2">
        <v>3</v>
      </c>
      <c r="BI745" s="2">
        <v>1</v>
      </c>
      <c r="BJ745" s="2" t="s">
        <v>3</v>
      </c>
      <c r="BK745" s="2"/>
      <c r="BL745" s="2"/>
      <c r="BM745" s="2">
        <v>103</v>
      </c>
      <c r="BN745" s="2">
        <v>0</v>
      </c>
      <c r="BO745" s="2" t="s">
        <v>3</v>
      </c>
      <c r="BP745" s="2">
        <v>0</v>
      </c>
      <c r="BQ745" s="2">
        <v>60</v>
      </c>
      <c r="BR745" s="2">
        <v>0</v>
      </c>
      <c r="BS745" s="2">
        <v>1</v>
      </c>
      <c r="BT745" s="2">
        <v>1</v>
      </c>
      <c r="BU745" s="2">
        <v>1</v>
      </c>
      <c r="BV745" s="2">
        <v>1</v>
      </c>
      <c r="BW745" s="2">
        <v>1</v>
      </c>
      <c r="BX745" s="2">
        <v>1</v>
      </c>
      <c r="BY745" s="2" t="s">
        <v>3</v>
      </c>
      <c r="BZ745" s="2">
        <v>103</v>
      </c>
      <c r="CA745" s="2">
        <v>52</v>
      </c>
      <c r="CB745" s="2" t="s">
        <v>3</v>
      </c>
      <c r="CC745" s="2"/>
      <c r="CD745" s="2"/>
      <c r="CE745" s="2">
        <v>30</v>
      </c>
      <c r="CF745" s="2">
        <v>0</v>
      </c>
      <c r="CG745" s="2">
        <v>0</v>
      </c>
      <c r="CH745" s="2"/>
      <c r="CI745" s="2"/>
      <c r="CJ745" s="2"/>
      <c r="CK745" s="2"/>
      <c r="CL745" s="2"/>
      <c r="CM745" s="2">
        <v>0</v>
      </c>
      <c r="CN745" s="2" t="s">
        <v>866</v>
      </c>
      <c r="CO745" s="2">
        <v>0</v>
      </c>
      <c r="CP745" s="2">
        <f t="shared" si="594"/>
        <v>0</v>
      </c>
      <c r="CQ745" s="2">
        <f t="shared" si="579"/>
        <v>210.78</v>
      </c>
      <c r="CR745" s="2">
        <f>(ROUND((ROUND(((ET745)*AV745*1),2)*BB745),2)+ROUND((ROUND(((AE745-(EU745))*AV745*1),2)*BS745),2))</f>
        <v>0</v>
      </c>
      <c r="CS745" s="2">
        <f t="shared" si="595"/>
        <v>0</v>
      </c>
      <c r="CT745" s="2">
        <f t="shared" si="596"/>
        <v>0</v>
      </c>
      <c r="CU745" s="2">
        <f t="shared" si="597"/>
        <v>0</v>
      </c>
      <c r="CV745" s="2">
        <f t="shared" si="598"/>
        <v>0</v>
      </c>
      <c r="CW745" s="2">
        <f t="shared" si="599"/>
        <v>0</v>
      </c>
      <c r="CX745" s="2">
        <f t="shared" si="600"/>
        <v>0</v>
      </c>
      <c r="CY745" s="2">
        <f t="shared" si="601"/>
        <v>0</v>
      </c>
      <c r="CZ745" s="2">
        <f t="shared" si="602"/>
        <v>0</v>
      </c>
      <c r="DA745" s="2"/>
      <c r="DB745" s="2"/>
      <c r="DC745" s="2" t="s">
        <v>3</v>
      </c>
      <c r="DD745" s="2" t="s">
        <v>3</v>
      </c>
      <c r="DE745" s="2" t="s">
        <v>3</v>
      </c>
      <c r="DF745" s="2" t="s">
        <v>3</v>
      </c>
      <c r="DG745" s="2" t="s">
        <v>3</v>
      </c>
      <c r="DH745" s="2" t="s">
        <v>3</v>
      </c>
      <c r="DI745" s="2" t="s">
        <v>3</v>
      </c>
      <c r="DJ745" s="2" t="s">
        <v>3</v>
      </c>
      <c r="DK745" s="2" t="s">
        <v>3</v>
      </c>
      <c r="DL745" s="2" t="s">
        <v>3</v>
      </c>
      <c r="DM745" s="2" t="s">
        <v>3</v>
      </c>
      <c r="DN745" s="2">
        <v>0</v>
      </c>
      <c r="DO745" s="2">
        <v>0</v>
      </c>
      <c r="DP745" s="2">
        <v>1</v>
      </c>
      <c r="DQ745" s="2">
        <v>1</v>
      </c>
      <c r="DR745" s="2"/>
      <c r="DS745" s="2"/>
      <c r="DT745" s="2"/>
      <c r="DU745" s="2">
        <v>1010</v>
      </c>
      <c r="DV745" s="2" t="s">
        <v>49</v>
      </c>
      <c r="DW745" s="2" t="s">
        <v>49</v>
      </c>
      <c r="DX745" s="2">
        <v>1</v>
      </c>
      <c r="DY745" s="2"/>
      <c r="DZ745" s="2" t="s">
        <v>3</v>
      </c>
      <c r="EA745" s="2" t="s">
        <v>3</v>
      </c>
      <c r="EB745" s="2" t="s">
        <v>3</v>
      </c>
      <c r="EC745" s="2" t="s">
        <v>3</v>
      </c>
      <c r="ED745" s="2"/>
      <c r="EE745" s="2">
        <v>58807980</v>
      </c>
      <c r="EF745" s="2">
        <v>60</v>
      </c>
      <c r="EG745" s="2" t="s">
        <v>450</v>
      </c>
      <c r="EH745" s="2">
        <v>0</v>
      </c>
      <c r="EI745" s="2" t="s">
        <v>3</v>
      </c>
      <c r="EJ745" s="2">
        <v>1</v>
      </c>
      <c r="EK745" s="2">
        <v>103</v>
      </c>
      <c r="EL745" s="2" t="s">
        <v>451</v>
      </c>
      <c r="EM745" s="2" t="s">
        <v>452</v>
      </c>
      <c r="EN745" s="2"/>
      <c r="EO745" s="2" t="s">
        <v>173</v>
      </c>
      <c r="EP745" s="2"/>
      <c r="EQ745" s="2">
        <v>1024</v>
      </c>
      <c r="ER745" s="2">
        <v>0</v>
      </c>
      <c r="ES745" s="2">
        <v>210.78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>
        <v>0</v>
      </c>
      <c r="FR745" s="2">
        <v>0</v>
      </c>
      <c r="FS745" s="2">
        <v>0</v>
      </c>
      <c r="FT745" s="2"/>
      <c r="FU745" s="2"/>
      <c r="FV745" s="2"/>
      <c r="FW745" s="2"/>
      <c r="FX745" s="2">
        <v>103</v>
      </c>
      <c r="FY745" s="2">
        <v>52</v>
      </c>
      <c r="FZ745" s="2"/>
      <c r="GA745" s="2" t="s">
        <v>484</v>
      </c>
      <c r="GB745" s="2"/>
      <c r="GC745" s="2"/>
      <c r="GD745" s="2">
        <v>1</v>
      </c>
      <c r="GE745" s="2"/>
      <c r="GF745" s="2">
        <v>1814109747</v>
      </c>
      <c r="GG745" s="2">
        <v>2</v>
      </c>
      <c r="GH745" s="2">
        <v>4</v>
      </c>
      <c r="GI745" s="2">
        <v>0</v>
      </c>
      <c r="GJ745" s="2">
        <v>0</v>
      </c>
      <c r="GK745" s="2">
        <v>0</v>
      </c>
      <c r="GL745" s="2">
        <f t="shared" si="603"/>
        <v>0</v>
      </c>
      <c r="GM745" s="2">
        <f t="shared" si="604"/>
        <v>0</v>
      </c>
      <c r="GN745" s="2">
        <f t="shared" si="605"/>
        <v>0</v>
      </c>
      <c r="GO745" s="2">
        <f t="shared" si="606"/>
        <v>0</v>
      </c>
      <c r="GP745" s="2">
        <f t="shared" si="607"/>
        <v>0</v>
      </c>
      <c r="GQ745" s="2"/>
      <c r="GR745" s="2">
        <v>0</v>
      </c>
      <c r="GS745" s="2">
        <v>2</v>
      </c>
      <c r="GT745" s="2">
        <v>0</v>
      </c>
      <c r="GU745" s="2" t="s">
        <v>3</v>
      </c>
      <c r="GV745" s="2">
        <f t="shared" si="608"/>
        <v>0</v>
      </c>
      <c r="GW745" s="2">
        <v>1</v>
      </c>
      <c r="GX745" s="2">
        <f t="shared" si="609"/>
        <v>0</v>
      </c>
      <c r="GY745" s="2"/>
      <c r="GZ745" s="2"/>
      <c r="HA745" s="2">
        <v>0</v>
      </c>
      <c r="HB745" s="2">
        <v>0</v>
      </c>
      <c r="HC745" s="2">
        <f t="shared" si="610"/>
        <v>0</v>
      </c>
      <c r="HD745" s="2"/>
      <c r="HE745" s="2" t="s">
        <v>253</v>
      </c>
      <c r="HF745" s="2" t="s">
        <v>38</v>
      </c>
      <c r="HG745" s="2"/>
      <c r="HH745" s="2"/>
      <c r="HI745" s="2"/>
      <c r="HJ745" s="2"/>
      <c r="HK745" s="2"/>
      <c r="HL745" s="2"/>
      <c r="HM745" s="2" t="s">
        <v>449</v>
      </c>
      <c r="HN745" s="2" t="s">
        <v>3</v>
      </c>
      <c r="HO745" s="2" t="s">
        <v>3</v>
      </c>
      <c r="HP745" s="2" t="s">
        <v>3</v>
      </c>
      <c r="HQ745" s="2" t="s">
        <v>3</v>
      </c>
      <c r="HR745" s="2"/>
      <c r="HS745" s="2">
        <v>0</v>
      </c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>
        <v>0</v>
      </c>
      <c r="IL745" s="2"/>
      <c r="IM745" s="2"/>
      <c r="IN745" s="2"/>
      <c r="IO745" s="2"/>
      <c r="IP745" s="2"/>
      <c r="IQ745" s="2"/>
      <c r="IR745" s="2"/>
      <c r="IS745" s="2"/>
      <c r="IT745" s="2"/>
      <c r="IU745" s="2"/>
    </row>
    <row r="746" spans="1:255" x14ac:dyDescent="0.2">
      <c r="A746">
        <v>18</v>
      </c>
      <c r="B746">
        <v>1</v>
      </c>
      <c r="C746">
        <v>720</v>
      </c>
      <c r="E746" t="s">
        <v>3</v>
      </c>
      <c r="F746" t="s">
        <v>482</v>
      </c>
      <c r="G746" t="s">
        <v>483</v>
      </c>
      <c r="H746" t="s">
        <v>49</v>
      </c>
      <c r="I746">
        <f>I744*J746</f>
        <v>0</v>
      </c>
      <c r="J746">
        <v>100</v>
      </c>
      <c r="K746">
        <v>100</v>
      </c>
      <c r="O746">
        <f t="shared" si="582"/>
        <v>0</v>
      </c>
      <c r="P746">
        <f t="shared" si="578"/>
        <v>0</v>
      </c>
      <c r="Q746">
        <f>(ROUND((ROUND(((ET746)*AV746*I746),2)*BB746),2)+ROUND((ROUND(((AE746-(EU746))*AV746*I746),2)*BS746),2))</f>
        <v>0</v>
      </c>
      <c r="R746">
        <f t="shared" si="583"/>
        <v>0</v>
      </c>
      <c r="S746">
        <f t="shared" si="584"/>
        <v>0</v>
      </c>
      <c r="T746">
        <f t="shared" si="585"/>
        <v>0</v>
      </c>
      <c r="U746">
        <f t="shared" si="586"/>
        <v>0</v>
      </c>
      <c r="V746">
        <f t="shared" si="587"/>
        <v>0</v>
      </c>
      <c r="W746">
        <f t="shared" si="588"/>
        <v>0</v>
      </c>
      <c r="X746">
        <f t="shared" si="589"/>
        <v>0</v>
      </c>
      <c r="Y746">
        <f t="shared" si="590"/>
        <v>0</v>
      </c>
      <c r="AA746">
        <v>-1</v>
      </c>
      <c r="AB746">
        <f t="shared" si="591"/>
        <v>210.78</v>
      </c>
      <c r="AC746">
        <f>ROUND((ES746),6)</f>
        <v>210.78</v>
      </c>
      <c r="AD746">
        <f>ROUND((((ET746)-(EU746))+AE746),6)</f>
        <v>0</v>
      </c>
      <c r="AE746">
        <f>ROUND((EU746),6)</f>
        <v>0</v>
      </c>
      <c r="AF746">
        <f>ROUND((EV746),6)</f>
        <v>0</v>
      </c>
      <c r="AG746">
        <f t="shared" si="592"/>
        <v>0</v>
      </c>
      <c r="AH746">
        <f>(EW746)</f>
        <v>0</v>
      </c>
      <c r="AI746">
        <f>(EX746)</f>
        <v>0</v>
      </c>
      <c r="AJ746">
        <f t="shared" si="593"/>
        <v>0</v>
      </c>
      <c r="AK746">
        <v>210.78</v>
      </c>
      <c r="AL746">
        <v>210.78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103</v>
      </c>
      <c r="AU746">
        <v>52</v>
      </c>
      <c r="AV746">
        <v>1</v>
      </c>
      <c r="AW746">
        <v>1</v>
      </c>
      <c r="AZ746">
        <v>1</v>
      </c>
      <c r="BA746">
        <v>1</v>
      </c>
      <c r="BB746">
        <v>1</v>
      </c>
      <c r="BC746">
        <v>9.8800000000000008</v>
      </c>
      <c r="BD746" t="s">
        <v>3</v>
      </c>
      <c r="BE746" t="s">
        <v>3</v>
      </c>
      <c r="BF746" t="s">
        <v>3</v>
      </c>
      <c r="BG746" t="s">
        <v>3</v>
      </c>
      <c r="BH746">
        <v>3</v>
      </c>
      <c r="BI746">
        <v>1</v>
      </c>
      <c r="BJ746" t="s">
        <v>3</v>
      </c>
      <c r="BM746">
        <v>103</v>
      </c>
      <c r="BN746">
        <v>0</v>
      </c>
      <c r="BO746" t="s">
        <v>3</v>
      </c>
      <c r="BP746">
        <v>0</v>
      </c>
      <c r="BQ746">
        <v>60</v>
      </c>
      <c r="BR746">
        <v>0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 t="s">
        <v>3</v>
      </c>
      <c r="BZ746">
        <v>103</v>
      </c>
      <c r="CA746">
        <v>52</v>
      </c>
      <c r="CB746" t="s">
        <v>3</v>
      </c>
      <c r="CE746">
        <v>30</v>
      </c>
      <c r="CF746">
        <v>0</v>
      </c>
      <c r="CG746">
        <v>0</v>
      </c>
      <c r="CM746">
        <v>0</v>
      </c>
      <c r="CN746" t="s">
        <v>866</v>
      </c>
      <c r="CO746">
        <v>0</v>
      </c>
      <c r="CP746">
        <f t="shared" si="594"/>
        <v>0</v>
      </c>
      <c r="CQ746">
        <f t="shared" si="579"/>
        <v>2082.5100000000002</v>
      </c>
      <c r="CR746">
        <f>(ROUND((ROUND(((ET746)*AV746*1),2)*BB746),2)+ROUND((ROUND(((AE746-(EU746))*AV746*1),2)*BS746),2))</f>
        <v>0</v>
      </c>
      <c r="CS746">
        <f t="shared" si="595"/>
        <v>0</v>
      </c>
      <c r="CT746">
        <f t="shared" si="596"/>
        <v>0</v>
      </c>
      <c r="CU746">
        <f t="shared" si="597"/>
        <v>0</v>
      </c>
      <c r="CV746">
        <f t="shared" si="598"/>
        <v>0</v>
      </c>
      <c r="CW746">
        <f t="shared" si="599"/>
        <v>0</v>
      </c>
      <c r="CX746">
        <f t="shared" si="600"/>
        <v>0</v>
      </c>
      <c r="CY746">
        <f t="shared" si="601"/>
        <v>0</v>
      </c>
      <c r="CZ746">
        <f t="shared" si="602"/>
        <v>0</v>
      </c>
      <c r="DC746" t="s">
        <v>3</v>
      </c>
      <c r="DD746" t="s">
        <v>3</v>
      </c>
      <c r="DE746" t="s">
        <v>3</v>
      </c>
      <c r="DF746" t="s">
        <v>3</v>
      </c>
      <c r="DG746" t="s">
        <v>3</v>
      </c>
      <c r="DH746" t="s">
        <v>3</v>
      </c>
      <c r="DI746" t="s">
        <v>3</v>
      </c>
      <c r="DJ746" t="s">
        <v>3</v>
      </c>
      <c r="DK746" t="s">
        <v>3</v>
      </c>
      <c r="DL746" t="s">
        <v>3</v>
      </c>
      <c r="DM746" t="s">
        <v>3</v>
      </c>
      <c r="DN746">
        <v>0</v>
      </c>
      <c r="DO746">
        <v>0</v>
      </c>
      <c r="DP746">
        <v>1</v>
      </c>
      <c r="DQ746">
        <v>1</v>
      </c>
      <c r="DU746">
        <v>1010</v>
      </c>
      <c r="DV746" t="s">
        <v>49</v>
      </c>
      <c r="DW746" t="s">
        <v>49</v>
      </c>
      <c r="DX746">
        <v>1</v>
      </c>
      <c r="DZ746" t="s">
        <v>3</v>
      </c>
      <c r="EA746" t="s">
        <v>3</v>
      </c>
      <c r="EB746" t="s">
        <v>3</v>
      </c>
      <c r="EC746" t="s">
        <v>3</v>
      </c>
      <c r="EE746">
        <v>58807980</v>
      </c>
      <c r="EF746">
        <v>60</v>
      </c>
      <c r="EG746" t="s">
        <v>450</v>
      </c>
      <c r="EH746">
        <v>0</v>
      </c>
      <c r="EI746" t="s">
        <v>3</v>
      </c>
      <c r="EJ746">
        <v>1</v>
      </c>
      <c r="EK746">
        <v>103</v>
      </c>
      <c r="EL746" t="s">
        <v>451</v>
      </c>
      <c r="EM746" t="s">
        <v>452</v>
      </c>
      <c r="EO746" t="s">
        <v>173</v>
      </c>
      <c r="EQ746">
        <v>1024</v>
      </c>
      <c r="ER746">
        <v>210.78</v>
      </c>
      <c r="ES746">
        <v>210.78</v>
      </c>
      <c r="ET746">
        <v>0</v>
      </c>
      <c r="EU746">
        <v>0</v>
      </c>
      <c r="EV746">
        <v>0</v>
      </c>
      <c r="EW746">
        <v>0</v>
      </c>
      <c r="EX746">
        <v>0</v>
      </c>
      <c r="EZ746">
        <v>5</v>
      </c>
      <c r="FC746">
        <v>1</v>
      </c>
      <c r="FD746">
        <v>18</v>
      </c>
      <c r="FF746">
        <v>2450</v>
      </c>
      <c r="FQ746">
        <v>0</v>
      </c>
      <c r="FR746">
        <v>0</v>
      </c>
      <c r="FS746">
        <v>0</v>
      </c>
      <c r="FX746">
        <v>103</v>
      </c>
      <c r="FY746">
        <v>52</v>
      </c>
      <c r="GA746" t="s">
        <v>484</v>
      </c>
      <c r="GD746">
        <v>1</v>
      </c>
      <c r="GF746">
        <v>1814109747</v>
      </c>
      <c r="GG746">
        <v>2</v>
      </c>
      <c r="GH746">
        <v>3</v>
      </c>
      <c r="GI746">
        <v>5</v>
      </c>
      <c r="GJ746">
        <v>0</v>
      </c>
      <c r="GK746">
        <v>0</v>
      </c>
      <c r="GL746">
        <f t="shared" si="603"/>
        <v>0</v>
      </c>
      <c r="GM746">
        <f t="shared" si="604"/>
        <v>0</v>
      </c>
      <c r="GN746">
        <f t="shared" si="605"/>
        <v>0</v>
      </c>
      <c r="GO746">
        <f t="shared" si="606"/>
        <v>0</v>
      </c>
      <c r="GP746">
        <f t="shared" si="607"/>
        <v>0</v>
      </c>
      <c r="GR746">
        <v>1</v>
      </c>
      <c r="GS746">
        <v>1</v>
      </c>
      <c r="GT746">
        <v>0</v>
      </c>
      <c r="GU746" t="s">
        <v>3</v>
      </c>
      <c r="GV746">
        <f t="shared" si="608"/>
        <v>0</v>
      </c>
      <c r="GW746">
        <v>1</v>
      </c>
      <c r="GX746">
        <f t="shared" si="609"/>
        <v>0</v>
      </c>
      <c r="HA746">
        <v>0</v>
      </c>
      <c r="HB746">
        <v>0</v>
      </c>
      <c r="HC746">
        <f t="shared" si="610"/>
        <v>0</v>
      </c>
      <c r="HE746" t="s">
        <v>253</v>
      </c>
      <c r="HF746" t="s">
        <v>38</v>
      </c>
      <c r="HM746" t="s">
        <v>449</v>
      </c>
      <c r="HN746" t="s">
        <v>3</v>
      </c>
      <c r="HO746" t="s">
        <v>3</v>
      </c>
      <c r="HP746" t="s">
        <v>3</v>
      </c>
      <c r="HQ746" t="s">
        <v>3</v>
      </c>
      <c r="HS746">
        <v>0</v>
      </c>
      <c r="IK746">
        <v>0</v>
      </c>
    </row>
    <row r="748" spans="1:255" x14ac:dyDescent="0.2">
      <c r="A748" s="3">
        <v>51</v>
      </c>
      <c r="B748" s="3">
        <f>B608</f>
        <v>1</v>
      </c>
      <c r="C748" s="3">
        <f>A608</f>
        <v>5</v>
      </c>
      <c r="D748" s="3">
        <f>ROW(A608)</f>
        <v>608</v>
      </c>
      <c r="E748" s="3"/>
      <c r="F748" s="3" t="str">
        <f>IF(F608&lt;&gt;"",F608,"")</f>
        <v>Новый подраздел</v>
      </c>
      <c r="G748" s="3" t="str">
        <f>IF(G608&lt;&gt;"",G608,"")</f>
        <v>Монтажные работы</v>
      </c>
      <c r="H748" s="3">
        <v>0</v>
      </c>
      <c r="I748" s="3"/>
      <c r="J748" s="3"/>
      <c r="K748" s="3"/>
      <c r="L748" s="3"/>
      <c r="M748" s="3"/>
      <c r="N748" s="3"/>
      <c r="O748" s="3">
        <f t="shared" ref="O748:T748" si="615">ROUND(AB748,2)</f>
        <v>459924.18</v>
      </c>
      <c r="P748" s="3">
        <f t="shared" si="615"/>
        <v>455810.89</v>
      </c>
      <c r="Q748" s="3">
        <f t="shared" si="615"/>
        <v>626.1</v>
      </c>
      <c r="R748" s="3">
        <f t="shared" si="615"/>
        <v>92.22</v>
      </c>
      <c r="S748" s="3">
        <f t="shared" si="615"/>
        <v>3487.19</v>
      </c>
      <c r="T748" s="3">
        <f t="shared" si="615"/>
        <v>0</v>
      </c>
      <c r="U748" s="3">
        <f>AH748</f>
        <v>283.84504780500004</v>
      </c>
      <c r="V748" s="3">
        <f>AI748</f>
        <v>0</v>
      </c>
      <c r="W748" s="3">
        <f>ROUND(AJ748,2)</f>
        <v>0</v>
      </c>
      <c r="X748" s="3">
        <f>ROUND(AK748,2)</f>
        <v>3871.92</v>
      </c>
      <c r="Y748" s="3">
        <f>ROUND(AL748,2)</f>
        <v>2148.87</v>
      </c>
      <c r="Z748" s="3"/>
      <c r="AA748" s="3"/>
      <c r="AB748" s="3">
        <f>ROUND(SUMIF(AA612:AA746,"=59209203",O612:O746),2)</f>
        <v>459924.18</v>
      </c>
      <c r="AC748" s="3">
        <f>ROUND(SUMIF(AA612:AA746,"=59209203",P612:P746),2)</f>
        <v>455810.89</v>
      </c>
      <c r="AD748" s="3">
        <f>ROUND(SUMIF(AA612:AA746,"=59209203",Q612:Q746),2)</f>
        <v>626.1</v>
      </c>
      <c r="AE748" s="3">
        <f>ROUND(SUMIF(AA612:AA746,"=59209203",R612:R746),2)</f>
        <v>92.22</v>
      </c>
      <c r="AF748" s="3">
        <f>ROUND(SUMIF(AA612:AA746,"=59209203",S612:S746),2)</f>
        <v>3487.19</v>
      </c>
      <c r="AG748" s="3">
        <f>ROUND(SUMIF(AA612:AA746,"=59209203",T612:T746),2)</f>
        <v>0</v>
      </c>
      <c r="AH748" s="3">
        <f>SUMIF(AA612:AA746,"=59209203",U612:U746)</f>
        <v>283.84504780500004</v>
      </c>
      <c r="AI748" s="3">
        <f>SUMIF(AA612:AA746,"=59209203",V612:V746)</f>
        <v>0</v>
      </c>
      <c r="AJ748" s="3">
        <f>ROUND(SUMIF(AA612:AA746,"=59209203",W612:W746),2)</f>
        <v>0</v>
      </c>
      <c r="AK748" s="3">
        <f>ROUND(SUMIF(AA612:AA746,"=59209203",X612:X746),2)</f>
        <v>3871.92</v>
      </c>
      <c r="AL748" s="3">
        <f>ROUND(SUMIF(AA612:AA746,"=59209203",Y612:Y746),2)</f>
        <v>2148.87</v>
      </c>
      <c r="AM748" s="3"/>
      <c r="AN748" s="3"/>
      <c r="AO748" s="3">
        <f t="shared" ref="AO748:BD748" si="616">ROUND(BX748,2)</f>
        <v>0</v>
      </c>
      <c r="AP748" s="3">
        <f t="shared" si="616"/>
        <v>34325.379999999997</v>
      </c>
      <c r="AQ748" s="3">
        <f t="shared" si="616"/>
        <v>0</v>
      </c>
      <c r="AR748" s="3">
        <f t="shared" si="616"/>
        <v>465944.97</v>
      </c>
      <c r="AS748" s="3">
        <f t="shared" si="616"/>
        <v>431619.59</v>
      </c>
      <c r="AT748" s="3">
        <f t="shared" si="616"/>
        <v>0</v>
      </c>
      <c r="AU748" s="3">
        <f t="shared" si="616"/>
        <v>0</v>
      </c>
      <c r="AV748" s="3">
        <f t="shared" si="616"/>
        <v>455810.89</v>
      </c>
      <c r="AW748" s="3">
        <f t="shared" si="616"/>
        <v>421485.51</v>
      </c>
      <c r="AX748" s="3">
        <f t="shared" si="616"/>
        <v>0</v>
      </c>
      <c r="AY748" s="3">
        <f t="shared" si="616"/>
        <v>421485.51</v>
      </c>
      <c r="AZ748" s="3">
        <f t="shared" si="616"/>
        <v>34325.379999999997</v>
      </c>
      <c r="BA748" s="3">
        <f t="shared" si="616"/>
        <v>0</v>
      </c>
      <c r="BB748" s="3">
        <f t="shared" si="616"/>
        <v>0</v>
      </c>
      <c r="BC748" s="3">
        <f t="shared" si="616"/>
        <v>0</v>
      </c>
      <c r="BD748" s="3">
        <f t="shared" si="616"/>
        <v>0</v>
      </c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>
        <f>ROUND(SUMIF(AA612:AA746,"=59209203",FQ612:FQ746),2)</f>
        <v>0</v>
      </c>
      <c r="BY748" s="3">
        <f>ROUND(SUMIF(AA612:AA746,"=59209203",FR612:FR746),2)</f>
        <v>34325.379999999997</v>
      </c>
      <c r="BZ748" s="3">
        <f>ROUND(SUMIF(AA612:AA746,"=59209203",GL612:GL746),2)</f>
        <v>0</v>
      </c>
      <c r="CA748" s="3">
        <f>ROUND(SUMIF(AA612:AA746,"=59209203",GM612:GM746),2)</f>
        <v>465944.97</v>
      </c>
      <c r="CB748" s="3">
        <f>ROUND(SUMIF(AA612:AA746,"=59209203",GN612:GN746),2)</f>
        <v>431619.59</v>
      </c>
      <c r="CC748" s="3">
        <f>ROUND(SUMIF(AA612:AA746,"=59209203",GO612:GO746),2)</f>
        <v>0</v>
      </c>
      <c r="CD748" s="3">
        <f>ROUND(SUMIF(AA612:AA746,"=59209203",GP612:GP746),2)</f>
        <v>0</v>
      </c>
      <c r="CE748" s="3">
        <f>AC748-BX748</f>
        <v>455810.89</v>
      </c>
      <c r="CF748" s="3">
        <f>AC748-BY748</f>
        <v>421485.51</v>
      </c>
      <c r="CG748" s="3">
        <f>BX748-BZ748</f>
        <v>0</v>
      </c>
      <c r="CH748" s="3">
        <f>AC748-BX748-BY748+BZ748</f>
        <v>421485.51</v>
      </c>
      <c r="CI748" s="3">
        <f>BY748-BZ748</f>
        <v>34325.379999999997</v>
      </c>
      <c r="CJ748" s="3">
        <f>ROUND(SUMIF(AA612:AA746,"=59209203",GX612:GX746),2)</f>
        <v>0</v>
      </c>
      <c r="CK748" s="3">
        <f>ROUND(SUMIF(AA612:AA746,"=59209203",GY612:GY746),2)</f>
        <v>0</v>
      </c>
      <c r="CL748" s="3">
        <f>ROUND(SUMIF(AA612:AA746,"=59209203",GZ612:GZ746),2)</f>
        <v>0</v>
      </c>
      <c r="CM748" s="3">
        <f>ROUND(SUMIF(AA612:AA746,"=59209203",HD612:HD746),2)</f>
        <v>0</v>
      </c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4">
        <f t="shared" ref="DG748:DL748" si="617">ROUND(DT748,2)</f>
        <v>4528632.0999999996</v>
      </c>
      <c r="DH748" s="4">
        <f t="shared" si="617"/>
        <v>4326812.13</v>
      </c>
      <c r="DI748" s="4">
        <f t="shared" si="617"/>
        <v>10059.4</v>
      </c>
      <c r="DJ748" s="4">
        <f t="shared" si="617"/>
        <v>5071.18</v>
      </c>
      <c r="DK748" s="4">
        <f t="shared" si="617"/>
        <v>191760.57</v>
      </c>
      <c r="DL748" s="4">
        <f t="shared" si="617"/>
        <v>0</v>
      </c>
      <c r="DM748" s="4">
        <f>DZ748</f>
        <v>283.84504780500004</v>
      </c>
      <c r="DN748" s="4">
        <f>EA748</f>
        <v>0</v>
      </c>
      <c r="DO748" s="4">
        <f>ROUND(EB748,2)</f>
        <v>0</v>
      </c>
      <c r="DP748" s="4">
        <f>ROUND(EC748,2)</f>
        <v>212916.46</v>
      </c>
      <c r="DQ748" s="4">
        <f>ROUND(ED748,2)</f>
        <v>118165.52</v>
      </c>
      <c r="DR748" s="4"/>
      <c r="DS748" s="4"/>
      <c r="DT748" s="4">
        <f>ROUND(SUMIF(AA612:AA746,"=59209200",O612:O746),2)</f>
        <v>4528632.0999999996</v>
      </c>
      <c r="DU748" s="4">
        <f>ROUND(SUMIF(AA612:AA746,"=59209200",P612:P746),2)</f>
        <v>4326812.13</v>
      </c>
      <c r="DV748" s="4">
        <f>ROUND(SUMIF(AA612:AA746,"=59209200",Q612:Q746),2)</f>
        <v>10059.4</v>
      </c>
      <c r="DW748" s="4">
        <f>ROUND(SUMIF(AA612:AA746,"=59209200",R612:R746),2)</f>
        <v>5071.18</v>
      </c>
      <c r="DX748" s="4">
        <f>ROUND(SUMIF(AA612:AA746,"=59209200",S612:S746),2)</f>
        <v>191760.57</v>
      </c>
      <c r="DY748" s="4">
        <f>ROUND(SUMIF(AA612:AA746,"=59209200",T612:T746),2)</f>
        <v>0</v>
      </c>
      <c r="DZ748" s="4">
        <f>SUMIF(AA612:AA746,"=59209200",U612:U746)</f>
        <v>283.84504780500004</v>
      </c>
      <c r="EA748" s="4">
        <f>SUMIF(AA612:AA746,"=59209200",V612:V746)</f>
        <v>0</v>
      </c>
      <c r="EB748" s="4">
        <f>ROUND(SUMIF(AA612:AA746,"=59209200",W612:W746),2)</f>
        <v>0</v>
      </c>
      <c r="EC748" s="4">
        <f>ROUND(SUMIF(AA612:AA746,"=59209200",X612:X746),2)</f>
        <v>212916.46</v>
      </c>
      <c r="ED748" s="4">
        <f>ROUND(SUMIF(AA612:AA746,"=59209200",Y612:Y746),2)</f>
        <v>118165.52</v>
      </c>
      <c r="EE748" s="4"/>
      <c r="EF748" s="4"/>
      <c r="EG748" s="4">
        <f t="shared" ref="EG748:EV748" si="618">ROUND(FP748,2)</f>
        <v>0</v>
      </c>
      <c r="EH748" s="4">
        <f t="shared" si="618"/>
        <v>262932.40999999997</v>
      </c>
      <c r="EI748" s="4">
        <f t="shared" si="618"/>
        <v>0</v>
      </c>
      <c r="EJ748" s="4">
        <f t="shared" si="618"/>
        <v>4859714.08</v>
      </c>
      <c r="EK748" s="4">
        <f t="shared" si="618"/>
        <v>4596781.67</v>
      </c>
      <c r="EL748" s="4">
        <f t="shared" si="618"/>
        <v>0</v>
      </c>
      <c r="EM748" s="4">
        <f t="shared" si="618"/>
        <v>0</v>
      </c>
      <c r="EN748" s="4">
        <f t="shared" si="618"/>
        <v>4326812.13</v>
      </c>
      <c r="EO748" s="4">
        <f t="shared" si="618"/>
        <v>4063879.72</v>
      </c>
      <c r="EP748" s="4">
        <f t="shared" si="618"/>
        <v>0</v>
      </c>
      <c r="EQ748" s="4">
        <f t="shared" si="618"/>
        <v>4063879.72</v>
      </c>
      <c r="ER748" s="4">
        <f t="shared" si="618"/>
        <v>262932.40999999997</v>
      </c>
      <c r="ES748" s="4">
        <f t="shared" si="618"/>
        <v>0</v>
      </c>
      <c r="ET748" s="4">
        <f t="shared" si="618"/>
        <v>0</v>
      </c>
      <c r="EU748" s="4">
        <f t="shared" si="618"/>
        <v>0</v>
      </c>
      <c r="EV748" s="4">
        <f t="shared" si="618"/>
        <v>0</v>
      </c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>
        <f>ROUND(SUMIF(AA612:AA746,"=59209200",FQ612:FQ746),2)</f>
        <v>0</v>
      </c>
      <c r="FQ748" s="4">
        <f>ROUND(SUMIF(AA612:AA746,"=59209200",FR612:FR746),2)</f>
        <v>262932.40999999997</v>
      </c>
      <c r="FR748" s="4">
        <f>ROUND(SUMIF(AA612:AA746,"=59209200",GL612:GL746),2)</f>
        <v>0</v>
      </c>
      <c r="FS748" s="4">
        <f>ROUND(SUMIF(AA612:AA746,"=59209200",GM612:GM746),2)</f>
        <v>4859714.08</v>
      </c>
      <c r="FT748" s="4">
        <f>ROUND(SUMIF(AA612:AA746,"=59209200",GN612:GN746),2)</f>
        <v>4596781.67</v>
      </c>
      <c r="FU748" s="4">
        <f>ROUND(SUMIF(AA612:AA746,"=59209200",GO612:GO746),2)</f>
        <v>0</v>
      </c>
      <c r="FV748" s="4">
        <f>ROUND(SUMIF(AA612:AA746,"=59209200",GP612:GP746),2)</f>
        <v>0</v>
      </c>
      <c r="FW748" s="4">
        <f>DU748-FP748</f>
        <v>4326812.13</v>
      </c>
      <c r="FX748" s="4">
        <f>DU748-FQ748</f>
        <v>4063879.7199999997</v>
      </c>
      <c r="FY748" s="4">
        <f>FP748-FR748</f>
        <v>0</v>
      </c>
      <c r="FZ748" s="4">
        <f>DU748-FP748-FQ748+FR748</f>
        <v>4063879.7199999997</v>
      </c>
      <c r="GA748" s="4">
        <f>FQ748-FR748</f>
        <v>262932.40999999997</v>
      </c>
      <c r="GB748" s="4">
        <f>ROUND(SUMIF(AA612:AA746,"=59209200",GX612:GX746),2)</f>
        <v>0</v>
      </c>
      <c r="GC748" s="4">
        <f>ROUND(SUMIF(AA612:AA746,"=59209200",GY612:GY746),2)</f>
        <v>0</v>
      </c>
      <c r="GD748" s="4">
        <f>ROUND(SUMIF(AA612:AA746,"=59209200",GZ612:GZ746),2)</f>
        <v>0</v>
      </c>
      <c r="GE748" s="4">
        <f>ROUND(SUMIF(AA612:AA746,"=59209200",HD612:HD746),2)</f>
        <v>0</v>
      </c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>
        <v>0</v>
      </c>
    </row>
    <row r="750" spans="1:255" x14ac:dyDescent="0.2">
      <c r="A750" s="5">
        <v>50</v>
      </c>
      <c r="B750" s="5">
        <v>0</v>
      </c>
      <c r="C750" s="5">
        <v>0</v>
      </c>
      <c r="D750" s="5">
        <v>1</v>
      </c>
      <c r="E750" s="5">
        <v>201</v>
      </c>
      <c r="F750" s="5">
        <f>ROUND(Source!O748,O750)</f>
        <v>459924.18</v>
      </c>
      <c r="G750" s="5" t="s">
        <v>85</v>
      </c>
      <c r="H750" s="5" t="s">
        <v>86</v>
      </c>
      <c r="I750" s="5"/>
      <c r="J750" s="5"/>
      <c r="K750" s="5">
        <v>201</v>
      </c>
      <c r="L750" s="5">
        <v>1</v>
      </c>
      <c r="M750" s="5">
        <v>3</v>
      </c>
      <c r="N750" s="5" t="s">
        <v>3</v>
      </c>
      <c r="O750" s="5">
        <v>2</v>
      </c>
      <c r="P750" s="5">
        <f>ROUND(Source!DG748,O750)</f>
        <v>4528632.0999999996</v>
      </c>
      <c r="Q750" s="5"/>
      <c r="R750" s="5"/>
      <c r="S750" s="5"/>
      <c r="T750" s="5"/>
      <c r="U750" s="5"/>
      <c r="V750" s="5"/>
      <c r="W750" s="5">
        <v>459924.18</v>
      </c>
      <c r="X750" s="5">
        <v>1</v>
      </c>
      <c r="Y750" s="5">
        <v>459924.18</v>
      </c>
      <c r="Z750" s="5">
        <v>4528632.0999999996</v>
      </c>
      <c r="AA750" s="5">
        <v>1</v>
      </c>
      <c r="AB750" s="5">
        <v>4528632.0999999996</v>
      </c>
    </row>
    <row r="751" spans="1:255" x14ac:dyDescent="0.2">
      <c r="A751" s="5">
        <v>50</v>
      </c>
      <c r="B751" s="5">
        <v>0</v>
      </c>
      <c r="C751" s="5">
        <v>0</v>
      </c>
      <c r="D751" s="5">
        <v>1</v>
      </c>
      <c r="E751" s="5">
        <v>202</v>
      </c>
      <c r="F751" s="5">
        <f>ROUND(Source!P748,O751)</f>
        <v>455810.89</v>
      </c>
      <c r="G751" s="5" t="s">
        <v>87</v>
      </c>
      <c r="H751" s="5" t="s">
        <v>88</v>
      </c>
      <c r="I751" s="5"/>
      <c r="J751" s="5"/>
      <c r="K751" s="5">
        <v>202</v>
      </c>
      <c r="L751" s="5">
        <v>2</v>
      </c>
      <c r="M751" s="5">
        <v>3</v>
      </c>
      <c r="N751" s="5" t="s">
        <v>3</v>
      </c>
      <c r="O751" s="5">
        <v>2</v>
      </c>
      <c r="P751" s="5">
        <f>ROUND(Source!DH748,O751)</f>
        <v>4326812.13</v>
      </c>
      <c r="Q751" s="5"/>
      <c r="R751" s="5"/>
      <c r="S751" s="5"/>
      <c r="T751" s="5"/>
      <c r="U751" s="5"/>
      <c r="V751" s="5"/>
      <c r="W751" s="5">
        <v>455810.89</v>
      </c>
      <c r="X751" s="5">
        <v>1</v>
      </c>
      <c r="Y751" s="5">
        <v>455810.89</v>
      </c>
      <c r="Z751" s="5">
        <v>4326812.13</v>
      </c>
      <c r="AA751" s="5">
        <v>1</v>
      </c>
      <c r="AB751" s="5">
        <v>4326812.13</v>
      </c>
    </row>
    <row r="752" spans="1:255" x14ac:dyDescent="0.2">
      <c r="A752" s="5">
        <v>50</v>
      </c>
      <c r="B752" s="5">
        <v>0</v>
      </c>
      <c r="C752" s="5">
        <v>0</v>
      </c>
      <c r="D752" s="5">
        <v>1</v>
      </c>
      <c r="E752" s="5">
        <v>222</v>
      </c>
      <c r="F752" s="5">
        <f>ROUND(Source!AO748,O752)</f>
        <v>0</v>
      </c>
      <c r="G752" s="5" t="s">
        <v>89</v>
      </c>
      <c r="H752" s="5" t="s">
        <v>90</v>
      </c>
      <c r="I752" s="5"/>
      <c r="J752" s="5"/>
      <c r="K752" s="5">
        <v>222</v>
      </c>
      <c r="L752" s="5">
        <v>3</v>
      </c>
      <c r="M752" s="5">
        <v>3</v>
      </c>
      <c r="N752" s="5" t="s">
        <v>3</v>
      </c>
      <c r="O752" s="5">
        <v>2</v>
      </c>
      <c r="P752" s="5">
        <f>ROUND(Source!EG748,O752)</f>
        <v>0</v>
      </c>
      <c r="Q752" s="5"/>
      <c r="R752" s="5"/>
      <c r="S752" s="5"/>
      <c r="T752" s="5"/>
      <c r="U752" s="5"/>
      <c r="V752" s="5"/>
      <c r="W752" s="5">
        <v>0</v>
      </c>
      <c r="X752" s="5">
        <v>1</v>
      </c>
      <c r="Y752" s="5">
        <v>0</v>
      </c>
      <c r="Z752" s="5">
        <v>0</v>
      </c>
      <c r="AA752" s="5">
        <v>1</v>
      </c>
      <c r="AB752" s="5">
        <v>0</v>
      </c>
    </row>
    <row r="753" spans="1:28" x14ac:dyDescent="0.2">
      <c r="A753" s="5">
        <v>50</v>
      </c>
      <c r="B753" s="5">
        <v>0</v>
      </c>
      <c r="C753" s="5">
        <v>0</v>
      </c>
      <c r="D753" s="5">
        <v>1</v>
      </c>
      <c r="E753" s="5">
        <v>225</v>
      </c>
      <c r="F753" s="5">
        <f>ROUND(Source!AV748,O753)</f>
        <v>455810.89</v>
      </c>
      <c r="G753" s="5" t="s">
        <v>91</v>
      </c>
      <c r="H753" s="5" t="s">
        <v>92</v>
      </c>
      <c r="I753" s="5"/>
      <c r="J753" s="5"/>
      <c r="K753" s="5">
        <v>225</v>
      </c>
      <c r="L753" s="5">
        <v>4</v>
      </c>
      <c r="M753" s="5">
        <v>3</v>
      </c>
      <c r="N753" s="5" t="s">
        <v>3</v>
      </c>
      <c r="O753" s="5">
        <v>2</v>
      </c>
      <c r="P753" s="5">
        <f>ROUND(Source!EN748,O753)</f>
        <v>4326812.13</v>
      </c>
      <c r="Q753" s="5"/>
      <c r="R753" s="5"/>
      <c r="S753" s="5"/>
      <c r="T753" s="5"/>
      <c r="U753" s="5"/>
      <c r="V753" s="5"/>
      <c r="W753" s="5">
        <v>455810.89</v>
      </c>
      <c r="X753" s="5">
        <v>1</v>
      </c>
      <c r="Y753" s="5">
        <v>455810.89</v>
      </c>
      <c r="Z753" s="5">
        <v>4326812.13</v>
      </c>
      <c r="AA753" s="5">
        <v>1</v>
      </c>
      <c r="AB753" s="5">
        <v>4326812.13</v>
      </c>
    </row>
    <row r="754" spans="1:28" x14ac:dyDescent="0.2">
      <c r="A754" s="5">
        <v>50</v>
      </c>
      <c r="B754" s="5">
        <v>0</v>
      </c>
      <c r="C754" s="5">
        <v>0</v>
      </c>
      <c r="D754" s="5">
        <v>1</v>
      </c>
      <c r="E754" s="5">
        <v>226</v>
      </c>
      <c r="F754" s="5">
        <f>ROUND(Source!AW748,O754)</f>
        <v>421485.51</v>
      </c>
      <c r="G754" s="5" t="s">
        <v>93</v>
      </c>
      <c r="H754" s="5" t="s">
        <v>94</v>
      </c>
      <c r="I754" s="5"/>
      <c r="J754" s="5"/>
      <c r="K754" s="5">
        <v>226</v>
      </c>
      <c r="L754" s="5">
        <v>5</v>
      </c>
      <c r="M754" s="5">
        <v>3</v>
      </c>
      <c r="N754" s="5" t="s">
        <v>3</v>
      </c>
      <c r="O754" s="5">
        <v>2</v>
      </c>
      <c r="P754" s="5">
        <f>ROUND(Source!EO748,O754)</f>
        <v>4063879.72</v>
      </c>
      <c r="Q754" s="5"/>
      <c r="R754" s="5"/>
      <c r="S754" s="5"/>
      <c r="T754" s="5"/>
      <c r="U754" s="5"/>
      <c r="V754" s="5"/>
      <c r="W754" s="5">
        <v>421485.51</v>
      </c>
      <c r="X754" s="5">
        <v>1</v>
      </c>
      <c r="Y754" s="5">
        <v>421485.51</v>
      </c>
      <c r="Z754" s="5">
        <v>4063879.72</v>
      </c>
      <c r="AA754" s="5">
        <v>1</v>
      </c>
      <c r="AB754" s="5">
        <v>4063879.72</v>
      </c>
    </row>
    <row r="755" spans="1:28" x14ac:dyDescent="0.2">
      <c r="A755" s="5">
        <v>50</v>
      </c>
      <c r="B755" s="5">
        <v>0</v>
      </c>
      <c r="C755" s="5">
        <v>0</v>
      </c>
      <c r="D755" s="5">
        <v>1</v>
      </c>
      <c r="E755" s="5">
        <v>227</v>
      </c>
      <c r="F755" s="5">
        <f>ROUND(Source!AX748,O755)</f>
        <v>0</v>
      </c>
      <c r="G755" s="5" t="s">
        <v>95</v>
      </c>
      <c r="H755" s="5" t="s">
        <v>96</v>
      </c>
      <c r="I755" s="5"/>
      <c r="J755" s="5"/>
      <c r="K755" s="5">
        <v>227</v>
      </c>
      <c r="L755" s="5">
        <v>6</v>
      </c>
      <c r="M755" s="5">
        <v>3</v>
      </c>
      <c r="N755" s="5" t="s">
        <v>3</v>
      </c>
      <c r="O755" s="5">
        <v>2</v>
      </c>
      <c r="P755" s="5">
        <f>ROUND(Source!EP748,O755)</f>
        <v>0</v>
      </c>
      <c r="Q755" s="5"/>
      <c r="R755" s="5"/>
      <c r="S755" s="5"/>
      <c r="T755" s="5"/>
      <c r="U755" s="5"/>
      <c r="V755" s="5"/>
      <c r="W755" s="5">
        <v>0</v>
      </c>
      <c r="X755" s="5">
        <v>1</v>
      </c>
      <c r="Y755" s="5">
        <v>0</v>
      </c>
      <c r="Z755" s="5">
        <v>0</v>
      </c>
      <c r="AA755" s="5">
        <v>1</v>
      </c>
      <c r="AB755" s="5">
        <v>0</v>
      </c>
    </row>
    <row r="756" spans="1:28" x14ac:dyDescent="0.2">
      <c r="A756" s="5">
        <v>50</v>
      </c>
      <c r="B756" s="5">
        <v>0</v>
      </c>
      <c r="C756" s="5">
        <v>0</v>
      </c>
      <c r="D756" s="5">
        <v>1</v>
      </c>
      <c r="E756" s="5">
        <v>228</v>
      </c>
      <c r="F756" s="5">
        <f>ROUND(Source!AY748,O756)</f>
        <v>421485.51</v>
      </c>
      <c r="G756" s="5" t="s">
        <v>97</v>
      </c>
      <c r="H756" s="5" t="s">
        <v>98</v>
      </c>
      <c r="I756" s="5"/>
      <c r="J756" s="5"/>
      <c r="K756" s="5">
        <v>228</v>
      </c>
      <c r="L756" s="5">
        <v>7</v>
      </c>
      <c r="M756" s="5">
        <v>3</v>
      </c>
      <c r="N756" s="5" t="s">
        <v>3</v>
      </c>
      <c r="O756" s="5">
        <v>2</v>
      </c>
      <c r="P756" s="5">
        <f>ROUND(Source!EQ748,O756)</f>
        <v>4063879.72</v>
      </c>
      <c r="Q756" s="5"/>
      <c r="R756" s="5"/>
      <c r="S756" s="5"/>
      <c r="T756" s="5"/>
      <c r="U756" s="5"/>
      <c r="V756" s="5"/>
      <c r="W756" s="5">
        <v>421485.51</v>
      </c>
      <c r="X756" s="5">
        <v>1</v>
      </c>
      <c r="Y756" s="5">
        <v>421485.51</v>
      </c>
      <c r="Z756" s="5">
        <v>4063879.72</v>
      </c>
      <c r="AA756" s="5">
        <v>1</v>
      </c>
      <c r="AB756" s="5">
        <v>4063879.72</v>
      </c>
    </row>
    <row r="757" spans="1:28" x14ac:dyDescent="0.2">
      <c r="A757" s="5">
        <v>50</v>
      </c>
      <c r="B757" s="5">
        <v>0</v>
      </c>
      <c r="C757" s="5">
        <v>0</v>
      </c>
      <c r="D757" s="5">
        <v>1</v>
      </c>
      <c r="E757" s="5">
        <v>216</v>
      </c>
      <c r="F757" s="5">
        <f>ROUND(Source!AP748,O757)</f>
        <v>34325.379999999997</v>
      </c>
      <c r="G757" s="5" t="s">
        <v>99</v>
      </c>
      <c r="H757" s="5" t="s">
        <v>100</v>
      </c>
      <c r="I757" s="5"/>
      <c r="J757" s="5"/>
      <c r="K757" s="5">
        <v>216</v>
      </c>
      <c r="L757" s="5">
        <v>8</v>
      </c>
      <c r="M757" s="5">
        <v>3</v>
      </c>
      <c r="N757" s="5" t="s">
        <v>3</v>
      </c>
      <c r="O757" s="5">
        <v>2</v>
      </c>
      <c r="P757" s="5">
        <f>ROUND(Source!EH748,O757)</f>
        <v>262932.40999999997</v>
      </c>
      <c r="Q757" s="5"/>
      <c r="R757" s="5"/>
      <c r="S757" s="5"/>
      <c r="T757" s="5"/>
      <c r="U757" s="5"/>
      <c r="V757" s="5"/>
      <c r="W757" s="5">
        <v>34325.379999999997</v>
      </c>
      <c r="X757" s="5">
        <v>1</v>
      </c>
      <c r="Y757" s="5">
        <v>34325.379999999997</v>
      </c>
      <c r="Z757" s="5">
        <v>262932.40999999997</v>
      </c>
      <c r="AA757" s="5">
        <v>1</v>
      </c>
      <c r="AB757" s="5">
        <v>262932.40999999997</v>
      </c>
    </row>
    <row r="758" spans="1:28" x14ac:dyDescent="0.2">
      <c r="A758" s="5">
        <v>50</v>
      </c>
      <c r="B758" s="5">
        <v>0</v>
      </c>
      <c r="C758" s="5">
        <v>0</v>
      </c>
      <c r="D758" s="5">
        <v>1</v>
      </c>
      <c r="E758" s="5">
        <v>223</v>
      </c>
      <c r="F758" s="5">
        <f>ROUND(Source!AQ748,O758)</f>
        <v>0</v>
      </c>
      <c r="G758" s="5" t="s">
        <v>101</v>
      </c>
      <c r="H758" s="5" t="s">
        <v>102</v>
      </c>
      <c r="I758" s="5"/>
      <c r="J758" s="5"/>
      <c r="K758" s="5">
        <v>223</v>
      </c>
      <c r="L758" s="5">
        <v>9</v>
      </c>
      <c r="M758" s="5">
        <v>3</v>
      </c>
      <c r="N758" s="5" t="s">
        <v>3</v>
      </c>
      <c r="O758" s="5">
        <v>2</v>
      </c>
      <c r="P758" s="5">
        <f>ROUND(Source!EI748,O758)</f>
        <v>0</v>
      </c>
      <c r="Q758" s="5"/>
      <c r="R758" s="5"/>
      <c r="S758" s="5"/>
      <c r="T758" s="5"/>
      <c r="U758" s="5"/>
      <c r="V758" s="5"/>
      <c r="W758" s="5">
        <v>0</v>
      </c>
      <c r="X758" s="5">
        <v>1</v>
      </c>
      <c r="Y758" s="5">
        <v>0</v>
      </c>
      <c r="Z758" s="5">
        <v>0</v>
      </c>
      <c r="AA758" s="5">
        <v>1</v>
      </c>
      <c r="AB758" s="5">
        <v>0</v>
      </c>
    </row>
    <row r="759" spans="1:28" x14ac:dyDescent="0.2">
      <c r="A759" s="5">
        <v>50</v>
      </c>
      <c r="B759" s="5">
        <v>0</v>
      </c>
      <c r="C759" s="5">
        <v>0</v>
      </c>
      <c r="D759" s="5">
        <v>1</v>
      </c>
      <c r="E759" s="5">
        <v>229</v>
      </c>
      <c r="F759" s="5">
        <f>ROUND(Source!AZ748,O759)</f>
        <v>34325.379999999997</v>
      </c>
      <c r="G759" s="5" t="s">
        <v>103</v>
      </c>
      <c r="H759" s="5" t="s">
        <v>104</v>
      </c>
      <c r="I759" s="5"/>
      <c r="J759" s="5"/>
      <c r="K759" s="5">
        <v>229</v>
      </c>
      <c r="L759" s="5">
        <v>10</v>
      </c>
      <c r="M759" s="5">
        <v>3</v>
      </c>
      <c r="N759" s="5" t="s">
        <v>3</v>
      </c>
      <c r="O759" s="5">
        <v>2</v>
      </c>
      <c r="P759" s="5">
        <f>ROUND(Source!ER748,O759)</f>
        <v>262932.40999999997</v>
      </c>
      <c r="Q759" s="5"/>
      <c r="R759" s="5"/>
      <c r="S759" s="5"/>
      <c r="T759" s="5"/>
      <c r="U759" s="5"/>
      <c r="V759" s="5"/>
      <c r="W759" s="5">
        <v>34325.379999999997</v>
      </c>
      <c r="X759" s="5">
        <v>1</v>
      </c>
      <c r="Y759" s="5">
        <v>34325.379999999997</v>
      </c>
      <c r="Z759" s="5">
        <v>262932.40999999997</v>
      </c>
      <c r="AA759" s="5">
        <v>1</v>
      </c>
      <c r="AB759" s="5">
        <v>262932.40999999997</v>
      </c>
    </row>
    <row r="760" spans="1:28" x14ac:dyDescent="0.2">
      <c r="A760" s="5">
        <v>50</v>
      </c>
      <c r="B760" s="5">
        <v>0</v>
      </c>
      <c r="C760" s="5">
        <v>0</v>
      </c>
      <c r="D760" s="5">
        <v>1</v>
      </c>
      <c r="E760" s="5">
        <v>203</v>
      </c>
      <c r="F760" s="5">
        <f>ROUND(Source!Q748,O760)</f>
        <v>626.1</v>
      </c>
      <c r="G760" s="5" t="s">
        <v>105</v>
      </c>
      <c r="H760" s="5" t="s">
        <v>106</v>
      </c>
      <c r="I760" s="5"/>
      <c r="J760" s="5"/>
      <c r="K760" s="5">
        <v>203</v>
      </c>
      <c r="L760" s="5">
        <v>11</v>
      </c>
      <c r="M760" s="5">
        <v>3</v>
      </c>
      <c r="N760" s="5" t="s">
        <v>3</v>
      </c>
      <c r="O760" s="5">
        <v>2</v>
      </c>
      <c r="P760" s="5">
        <f>ROUND(Source!DI748,O760)</f>
        <v>10059.4</v>
      </c>
      <c r="Q760" s="5"/>
      <c r="R760" s="5"/>
      <c r="S760" s="5"/>
      <c r="T760" s="5"/>
      <c r="U760" s="5"/>
      <c r="V760" s="5"/>
      <c r="W760" s="5">
        <v>626.1</v>
      </c>
      <c r="X760" s="5">
        <v>1</v>
      </c>
      <c r="Y760" s="5">
        <v>626.1</v>
      </c>
      <c r="Z760" s="5">
        <v>10059.4</v>
      </c>
      <c r="AA760" s="5">
        <v>1</v>
      </c>
      <c r="AB760" s="5">
        <v>10059.4</v>
      </c>
    </row>
    <row r="761" spans="1:28" x14ac:dyDescent="0.2">
      <c r="A761" s="5">
        <v>50</v>
      </c>
      <c r="B761" s="5">
        <v>0</v>
      </c>
      <c r="C761" s="5">
        <v>0</v>
      </c>
      <c r="D761" s="5">
        <v>1</v>
      </c>
      <c r="E761" s="5">
        <v>231</v>
      </c>
      <c r="F761" s="5">
        <f>ROUND(Source!BB748,O761)</f>
        <v>0</v>
      </c>
      <c r="G761" s="5" t="s">
        <v>107</v>
      </c>
      <c r="H761" s="5" t="s">
        <v>108</v>
      </c>
      <c r="I761" s="5"/>
      <c r="J761" s="5"/>
      <c r="K761" s="5">
        <v>231</v>
      </c>
      <c r="L761" s="5">
        <v>12</v>
      </c>
      <c r="M761" s="5">
        <v>3</v>
      </c>
      <c r="N761" s="5" t="s">
        <v>3</v>
      </c>
      <c r="O761" s="5">
        <v>2</v>
      </c>
      <c r="P761" s="5">
        <f>ROUND(Source!ET748,O761)</f>
        <v>0</v>
      </c>
      <c r="Q761" s="5"/>
      <c r="R761" s="5"/>
      <c r="S761" s="5"/>
      <c r="T761" s="5"/>
      <c r="U761" s="5"/>
      <c r="V761" s="5"/>
      <c r="W761" s="5">
        <v>0</v>
      </c>
      <c r="X761" s="5">
        <v>1</v>
      </c>
      <c r="Y761" s="5">
        <v>0</v>
      </c>
      <c r="Z761" s="5">
        <v>0</v>
      </c>
      <c r="AA761" s="5">
        <v>1</v>
      </c>
      <c r="AB761" s="5">
        <v>0</v>
      </c>
    </row>
    <row r="762" spans="1:28" x14ac:dyDescent="0.2">
      <c r="A762" s="5">
        <v>50</v>
      </c>
      <c r="B762" s="5">
        <v>0</v>
      </c>
      <c r="C762" s="5">
        <v>0</v>
      </c>
      <c r="D762" s="5">
        <v>1</v>
      </c>
      <c r="E762" s="5">
        <v>204</v>
      </c>
      <c r="F762" s="5">
        <f>ROUND(Source!R748,O762)</f>
        <v>92.22</v>
      </c>
      <c r="G762" s="5" t="s">
        <v>109</v>
      </c>
      <c r="H762" s="5" t="s">
        <v>110</v>
      </c>
      <c r="I762" s="5"/>
      <c r="J762" s="5"/>
      <c r="K762" s="5">
        <v>204</v>
      </c>
      <c r="L762" s="5">
        <v>13</v>
      </c>
      <c r="M762" s="5">
        <v>3</v>
      </c>
      <c r="N762" s="5" t="s">
        <v>3</v>
      </c>
      <c r="O762" s="5">
        <v>2</v>
      </c>
      <c r="P762" s="5">
        <f>ROUND(Source!DJ748,O762)</f>
        <v>5071.18</v>
      </c>
      <c r="Q762" s="5"/>
      <c r="R762" s="5"/>
      <c r="S762" s="5"/>
      <c r="T762" s="5"/>
      <c r="U762" s="5"/>
      <c r="V762" s="5"/>
      <c r="W762" s="5">
        <v>92.22</v>
      </c>
      <c r="X762" s="5">
        <v>1</v>
      </c>
      <c r="Y762" s="5">
        <v>92.22</v>
      </c>
      <c r="Z762" s="5">
        <v>5071.18</v>
      </c>
      <c r="AA762" s="5">
        <v>1</v>
      </c>
      <c r="AB762" s="5">
        <v>5071.18</v>
      </c>
    </row>
    <row r="763" spans="1:28" x14ac:dyDescent="0.2">
      <c r="A763" s="5">
        <v>50</v>
      </c>
      <c r="B763" s="5">
        <v>0</v>
      </c>
      <c r="C763" s="5">
        <v>0</v>
      </c>
      <c r="D763" s="5">
        <v>1</v>
      </c>
      <c r="E763" s="5">
        <v>205</v>
      </c>
      <c r="F763" s="5">
        <f>ROUND(Source!S748,O763)</f>
        <v>3487.19</v>
      </c>
      <c r="G763" s="5" t="s">
        <v>111</v>
      </c>
      <c r="H763" s="5" t="s">
        <v>112</v>
      </c>
      <c r="I763" s="5"/>
      <c r="J763" s="5"/>
      <c r="K763" s="5">
        <v>205</v>
      </c>
      <c r="L763" s="5">
        <v>14</v>
      </c>
      <c r="M763" s="5">
        <v>3</v>
      </c>
      <c r="N763" s="5" t="s">
        <v>3</v>
      </c>
      <c r="O763" s="5">
        <v>2</v>
      </c>
      <c r="P763" s="5">
        <f>ROUND(Source!DK748,O763)</f>
        <v>191760.57</v>
      </c>
      <c r="Q763" s="5"/>
      <c r="R763" s="5"/>
      <c r="S763" s="5"/>
      <c r="T763" s="5"/>
      <c r="U763" s="5"/>
      <c r="V763" s="5"/>
      <c r="W763" s="5">
        <v>3487.19</v>
      </c>
      <c r="X763" s="5">
        <v>1</v>
      </c>
      <c r="Y763" s="5">
        <v>3487.19</v>
      </c>
      <c r="Z763" s="5">
        <v>191760.57</v>
      </c>
      <c r="AA763" s="5">
        <v>1</v>
      </c>
      <c r="AB763" s="5">
        <v>191760.57</v>
      </c>
    </row>
    <row r="764" spans="1:28" x14ac:dyDescent="0.2">
      <c r="A764" s="5">
        <v>50</v>
      </c>
      <c r="B764" s="5">
        <v>0</v>
      </c>
      <c r="C764" s="5">
        <v>0</v>
      </c>
      <c r="D764" s="5">
        <v>1</v>
      </c>
      <c r="E764" s="5">
        <v>232</v>
      </c>
      <c r="F764" s="5">
        <f>ROUND(Source!BC748,O764)</f>
        <v>0</v>
      </c>
      <c r="G764" s="5" t="s">
        <v>113</v>
      </c>
      <c r="H764" s="5" t="s">
        <v>114</v>
      </c>
      <c r="I764" s="5"/>
      <c r="J764" s="5"/>
      <c r="K764" s="5">
        <v>232</v>
      </c>
      <c r="L764" s="5">
        <v>15</v>
      </c>
      <c r="M764" s="5">
        <v>3</v>
      </c>
      <c r="N764" s="5" t="s">
        <v>3</v>
      </c>
      <c r="O764" s="5">
        <v>2</v>
      </c>
      <c r="P764" s="5">
        <f>ROUND(Source!EU748,O764)</f>
        <v>0</v>
      </c>
      <c r="Q764" s="5"/>
      <c r="R764" s="5"/>
      <c r="S764" s="5"/>
      <c r="T764" s="5"/>
      <c r="U764" s="5"/>
      <c r="V764" s="5"/>
      <c r="W764" s="5">
        <v>0</v>
      </c>
      <c r="X764" s="5">
        <v>1</v>
      </c>
      <c r="Y764" s="5">
        <v>0</v>
      </c>
      <c r="Z764" s="5">
        <v>0</v>
      </c>
      <c r="AA764" s="5">
        <v>1</v>
      </c>
      <c r="AB764" s="5">
        <v>0</v>
      </c>
    </row>
    <row r="765" spans="1:28" x14ac:dyDescent="0.2">
      <c r="A765" s="5">
        <v>50</v>
      </c>
      <c r="B765" s="5">
        <v>0</v>
      </c>
      <c r="C765" s="5">
        <v>0</v>
      </c>
      <c r="D765" s="5">
        <v>1</v>
      </c>
      <c r="E765" s="5">
        <v>214</v>
      </c>
      <c r="F765" s="5">
        <f>ROUND(Source!AS748,O765)</f>
        <v>431619.59</v>
      </c>
      <c r="G765" s="5" t="s">
        <v>115</v>
      </c>
      <c r="H765" s="5" t="s">
        <v>116</v>
      </c>
      <c r="I765" s="5"/>
      <c r="J765" s="5"/>
      <c r="K765" s="5">
        <v>214</v>
      </c>
      <c r="L765" s="5">
        <v>16</v>
      </c>
      <c r="M765" s="5">
        <v>3</v>
      </c>
      <c r="N765" s="5" t="s">
        <v>3</v>
      </c>
      <c r="O765" s="5">
        <v>2</v>
      </c>
      <c r="P765" s="5">
        <f>ROUND(Source!EK748,O765)</f>
        <v>4596781.67</v>
      </c>
      <c r="Q765" s="5"/>
      <c r="R765" s="5"/>
      <c r="S765" s="5"/>
      <c r="T765" s="5"/>
      <c r="U765" s="5"/>
      <c r="V765" s="5"/>
      <c r="W765" s="5">
        <v>431619.59</v>
      </c>
      <c r="X765" s="5">
        <v>1</v>
      </c>
      <c r="Y765" s="5">
        <v>431619.59</v>
      </c>
      <c r="Z765" s="5">
        <v>4596781.67</v>
      </c>
      <c r="AA765" s="5">
        <v>1</v>
      </c>
      <c r="AB765" s="5">
        <v>4596781.67</v>
      </c>
    </row>
    <row r="766" spans="1:28" x14ac:dyDescent="0.2">
      <c r="A766" s="5">
        <v>50</v>
      </c>
      <c r="B766" s="5">
        <v>0</v>
      </c>
      <c r="C766" s="5">
        <v>0</v>
      </c>
      <c r="D766" s="5">
        <v>1</v>
      </c>
      <c r="E766" s="5">
        <v>215</v>
      </c>
      <c r="F766" s="5">
        <f>ROUND(Source!AT748,O766)</f>
        <v>0</v>
      </c>
      <c r="G766" s="5" t="s">
        <v>117</v>
      </c>
      <c r="H766" s="5" t="s">
        <v>118</v>
      </c>
      <c r="I766" s="5"/>
      <c r="J766" s="5"/>
      <c r="K766" s="5">
        <v>215</v>
      </c>
      <c r="L766" s="5">
        <v>17</v>
      </c>
      <c r="M766" s="5">
        <v>3</v>
      </c>
      <c r="N766" s="5" t="s">
        <v>3</v>
      </c>
      <c r="O766" s="5">
        <v>2</v>
      </c>
      <c r="P766" s="5">
        <f>ROUND(Source!EL748,O766)</f>
        <v>0</v>
      </c>
      <c r="Q766" s="5"/>
      <c r="R766" s="5"/>
      <c r="S766" s="5"/>
      <c r="T766" s="5"/>
      <c r="U766" s="5"/>
      <c r="V766" s="5"/>
      <c r="W766" s="5">
        <v>0</v>
      </c>
      <c r="X766" s="5">
        <v>1</v>
      </c>
      <c r="Y766" s="5">
        <v>0</v>
      </c>
      <c r="Z766" s="5">
        <v>0</v>
      </c>
      <c r="AA766" s="5">
        <v>1</v>
      </c>
      <c r="AB766" s="5">
        <v>0</v>
      </c>
    </row>
    <row r="767" spans="1:28" x14ac:dyDescent="0.2">
      <c r="A767" s="5">
        <v>50</v>
      </c>
      <c r="B767" s="5">
        <v>0</v>
      </c>
      <c r="C767" s="5">
        <v>0</v>
      </c>
      <c r="D767" s="5">
        <v>1</v>
      </c>
      <c r="E767" s="5">
        <v>217</v>
      </c>
      <c r="F767" s="5">
        <f>ROUND(Source!AU748,O767)</f>
        <v>0</v>
      </c>
      <c r="G767" s="5" t="s">
        <v>119</v>
      </c>
      <c r="H767" s="5" t="s">
        <v>120</v>
      </c>
      <c r="I767" s="5"/>
      <c r="J767" s="5"/>
      <c r="K767" s="5">
        <v>217</v>
      </c>
      <c r="L767" s="5">
        <v>18</v>
      </c>
      <c r="M767" s="5">
        <v>3</v>
      </c>
      <c r="N767" s="5" t="s">
        <v>3</v>
      </c>
      <c r="O767" s="5">
        <v>2</v>
      </c>
      <c r="P767" s="5">
        <f>ROUND(Source!EM748,O767)</f>
        <v>0</v>
      </c>
      <c r="Q767" s="5"/>
      <c r="R767" s="5"/>
      <c r="S767" s="5"/>
      <c r="T767" s="5"/>
      <c r="U767" s="5"/>
      <c r="V767" s="5"/>
      <c r="W767" s="5">
        <v>0</v>
      </c>
      <c r="X767" s="5">
        <v>1</v>
      </c>
      <c r="Y767" s="5">
        <v>0</v>
      </c>
      <c r="Z767" s="5">
        <v>0</v>
      </c>
      <c r="AA767" s="5">
        <v>1</v>
      </c>
      <c r="AB767" s="5">
        <v>0</v>
      </c>
    </row>
    <row r="768" spans="1:28" x14ac:dyDescent="0.2">
      <c r="A768" s="5">
        <v>50</v>
      </c>
      <c r="B768" s="5">
        <v>0</v>
      </c>
      <c r="C768" s="5">
        <v>0</v>
      </c>
      <c r="D768" s="5">
        <v>1</v>
      </c>
      <c r="E768" s="5">
        <v>230</v>
      </c>
      <c r="F768" s="5">
        <f>ROUND(Source!BA748,O768)</f>
        <v>0</v>
      </c>
      <c r="G768" s="5" t="s">
        <v>121</v>
      </c>
      <c r="H768" s="5" t="s">
        <v>122</v>
      </c>
      <c r="I768" s="5"/>
      <c r="J768" s="5"/>
      <c r="K768" s="5">
        <v>230</v>
      </c>
      <c r="L768" s="5">
        <v>19</v>
      </c>
      <c r="M768" s="5">
        <v>3</v>
      </c>
      <c r="N768" s="5" t="s">
        <v>3</v>
      </c>
      <c r="O768" s="5">
        <v>2</v>
      </c>
      <c r="P768" s="5">
        <f>ROUND(Source!ES748,O768)</f>
        <v>0</v>
      </c>
      <c r="Q768" s="5"/>
      <c r="R768" s="5"/>
      <c r="S768" s="5"/>
      <c r="T768" s="5"/>
      <c r="U768" s="5"/>
      <c r="V768" s="5"/>
      <c r="W768" s="5">
        <v>0</v>
      </c>
      <c r="X768" s="5">
        <v>1</v>
      </c>
      <c r="Y768" s="5">
        <v>0</v>
      </c>
      <c r="Z768" s="5">
        <v>0</v>
      </c>
      <c r="AA768" s="5">
        <v>1</v>
      </c>
      <c r="AB768" s="5">
        <v>0</v>
      </c>
    </row>
    <row r="769" spans="1:206" x14ac:dyDescent="0.2">
      <c r="A769" s="5">
        <v>50</v>
      </c>
      <c r="B769" s="5">
        <v>0</v>
      </c>
      <c r="C769" s="5">
        <v>0</v>
      </c>
      <c r="D769" s="5">
        <v>1</v>
      </c>
      <c r="E769" s="5">
        <v>206</v>
      </c>
      <c r="F769" s="5">
        <f>ROUND(Source!T748,O769)</f>
        <v>0</v>
      </c>
      <c r="G769" s="5" t="s">
        <v>123</v>
      </c>
      <c r="H769" s="5" t="s">
        <v>124</v>
      </c>
      <c r="I769" s="5"/>
      <c r="J769" s="5"/>
      <c r="K769" s="5">
        <v>206</v>
      </c>
      <c r="L769" s="5">
        <v>20</v>
      </c>
      <c r="M769" s="5">
        <v>3</v>
      </c>
      <c r="N769" s="5" t="s">
        <v>3</v>
      </c>
      <c r="O769" s="5">
        <v>2</v>
      </c>
      <c r="P769" s="5">
        <f>ROUND(Source!DL748,O769)</f>
        <v>0</v>
      </c>
      <c r="Q769" s="5"/>
      <c r="R769" s="5"/>
      <c r="S769" s="5"/>
      <c r="T769" s="5"/>
      <c r="U769" s="5"/>
      <c r="V769" s="5"/>
      <c r="W769" s="5">
        <v>0</v>
      </c>
      <c r="X769" s="5">
        <v>1</v>
      </c>
      <c r="Y769" s="5">
        <v>0</v>
      </c>
      <c r="Z769" s="5">
        <v>0</v>
      </c>
      <c r="AA769" s="5">
        <v>1</v>
      </c>
      <c r="AB769" s="5">
        <v>0</v>
      </c>
    </row>
    <row r="770" spans="1:206" x14ac:dyDescent="0.2">
      <c r="A770" s="5">
        <v>50</v>
      </c>
      <c r="B770" s="5">
        <v>0</v>
      </c>
      <c r="C770" s="5">
        <v>0</v>
      </c>
      <c r="D770" s="5">
        <v>1</v>
      </c>
      <c r="E770" s="5">
        <v>207</v>
      </c>
      <c r="F770" s="5">
        <f>Source!U748</f>
        <v>283.84504780500004</v>
      </c>
      <c r="G770" s="5" t="s">
        <v>125</v>
      </c>
      <c r="H770" s="5" t="s">
        <v>126</v>
      </c>
      <c r="I770" s="5"/>
      <c r="J770" s="5"/>
      <c r="K770" s="5">
        <v>207</v>
      </c>
      <c r="L770" s="5">
        <v>21</v>
      </c>
      <c r="M770" s="5">
        <v>3</v>
      </c>
      <c r="N770" s="5" t="s">
        <v>3</v>
      </c>
      <c r="O770" s="5">
        <v>-1</v>
      </c>
      <c r="P770" s="5">
        <f>Source!DM748</f>
        <v>283.84504780500004</v>
      </c>
      <c r="Q770" s="5"/>
      <c r="R770" s="5"/>
      <c r="S770" s="5"/>
      <c r="T770" s="5"/>
      <c r="U770" s="5"/>
      <c r="V770" s="5"/>
      <c r="W770" s="5">
        <v>283.84504780500004</v>
      </c>
      <c r="X770" s="5">
        <v>1</v>
      </c>
      <c r="Y770" s="5">
        <v>283.84504780500004</v>
      </c>
      <c r="Z770" s="5">
        <v>283.84504780500004</v>
      </c>
      <c r="AA770" s="5">
        <v>1</v>
      </c>
      <c r="AB770" s="5">
        <v>283.84504780500004</v>
      </c>
    </row>
    <row r="771" spans="1:206" x14ac:dyDescent="0.2">
      <c r="A771" s="5">
        <v>50</v>
      </c>
      <c r="B771" s="5">
        <v>0</v>
      </c>
      <c r="C771" s="5">
        <v>0</v>
      </c>
      <c r="D771" s="5">
        <v>1</v>
      </c>
      <c r="E771" s="5">
        <v>208</v>
      </c>
      <c r="F771" s="5">
        <f>Source!V748</f>
        <v>0</v>
      </c>
      <c r="G771" s="5" t="s">
        <v>127</v>
      </c>
      <c r="H771" s="5" t="s">
        <v>128</v>
      </c>
      <c r="I771" s="5"/>
      <c r="J771" s="5"/>
      <c r="K771" s="5">
        <v>208</v>
      </c>
      <c r="L771" s="5">
        <v>22</v>
      </c>
      <c r="M771" s="5">
        <v>3</v>
      </c>
      <c r="N771" s="5" t="s">
        <v>3</v>
      </c>
      <c r="O771" s="5">
        <v>-1</v>
      </c>
      <c r="P771" s="5">
        <f>Source!DN748</f>
        <v>0</v>
      </c>
      <c r="Q771" s="5"/>
      <c r="R771" s="5"/>
      <c r="S771" s="5"/>
      <c r="T771" s="5"/>
      <c r="U771" s="5"/>
      <c r="V771" s="5"/>
      <c r="W771" s="5">
        <v>0</v>
      </c>
      <c r="X771" s="5">
        <v>1</v>
      </c>
      <c r="Y771" s="5">
        <v>0</v>
      </c>
      <c r="Z771" s="5">
        <v>0</v>
      </c>
      <c r="AA771" s="5">
        <v>1</v>
      </c>
      <c r="AB771" s="5">
        <v>0</v>
      </c>
    </row>
    <row r="772" spans="1:206" x14ac:dyDescent="0.2">
      <c r="A772" s="5">
        <v>50</v>
      </c>
      <c r="B772" s="5">
        <v>0</v>
      </c>
      <c r="C772" s="5">
        <v>0</v>
      </c>
      <c r="D772" s="5">
        <v>1</v>
      </c>
      <c r="E772" s="5">
        <v>209</v>
      </c>
      <c r="F772" s="5">
        <f>ROUND(Source!W748,O772)</f>
        <v>0</v>
      </c>
      <c r="G772" s="5" t="s">
        <v>129</v>
      </c>
      <c r="H772" s="5" t="s">
        <v>130</v>
      </c>
      <c r="I772" s="5"/>
      <c r="J772" s="5"/>
      <c r="K772" s="5">
        <v>209</v>
      </c>
      <c r="L772" s="5">
        <v>23</v>
      </c>
      <c r="M772" s="5">
        <v>3</v>
      </c>
      <c r="N772" s="5" t="s">
        <v>3</v>
      </c>
      <c r="O772" s="5">
        <v>2</v>
      </c>
      <c r="P772" s="5">
        <f>ROUND(Source!DO748,O772)</f>
        <v>0</v>
      </c>
      <c r="Q772" s="5"/>
      <c r="R772" s="5"/>
      <c r="S772" s="5"/>
      <c r="T772" s="5"/>
      <c r="U772" s="5"/>
      <c r="V772" s="5"/>
      <c r="W772" s="5">
        <v>0</v>
      </c>
      <c r="X772" s="5">
        <v>1</v>
      </c>
      <c r="Y772" s="5">
        <v>0</v>
      </c>
      <c r="Z772" s="5">
        <v>0</v>
      </c>
      <c r="AA772" s="5">
        <v>1</v>
      </c>
      <c r="AB772" s="5">
        <v>0</v>
      </c>
    </row>
    <row r="773" spans="1:206" x14ac:dyDescent="0.2">
      <c r="A773" s="5">
        <v>50</v>
      </c>
      <c r="B773" s="5">
        <v>0</v>
      </c>
      <c r="C773" s="5">
        <v>0</v>
      </c>
      <c r="D773" s="5">
        <v>1</v>
      </c>
      <c r="E773" s="5">
        <v>233</v>
      </c>
      <c r="F773" s="5">
        <f>ROUND(Source!BD748,O773)</f>
        <v>0</v>
      </c>
      <c r="G773" s="5" t="s">
        <v>131</v>
      </c>
      <c r="H773" s="5" t="s">
        <v>132</v>
      </c>
      <c r="I773" s="5"/>
      <c r="J773" s="5"/>
      <c r="K773" s="5">
        <v>233</v>
      </c>
      <c r="L773" s="5">
        <v>24</v>
      </c>
      <c r="M773" s="5">
        <v>3</v>
      </c>
      <c r="N773" s="5" t="s">
        <v>3</v>
      </c>
      <c r="O773" s="5">
        <v>2</v>
      </c>
      <c r="P773" s="5">
        <f>ROUND(Source!EV748,O773)</f>
        <v>0</v>
      </c>
      <c r="Q773" s="5"/>
      <c r="R773" s="5"/>
      <c r="S773" s="5"/>
      <c r="T773" s="5"/>
      <c r="U773" s="5"/>
      <c r="V773" s="5"/>
      <c r="W773" s="5">
        <v>0</v>
      </c>
      <c r="X773" s="5">
        <v>1</v>
      </c>
      <c r="Y773" s="5">
        <v>0</v>
      </c>
      <c r="Z773" s="5">
        <v>0</v>
      </c>
      <c r="AA773" s="5">
        <v>1</v>
      </c>
      <c r="AB773" s="5">
        <v>0</v>
      </c>
    </row>
    <row r="774" spans="1:206" x14ac:dyDescent="0.2">
      <c r="A774" s="5">
        <v>50</v>
      </c>
      <c r="B774" s="5">
        <v>0</v>
      </c>
      <c r="C774" s="5">
        <v>0</v>
      </c>
      <c r="D774" s="5">
        <v>1</v>
      </c>
      <c r="E774" s="5">
        <v>210</v>
      </c>
      <c r="F774" s="5">
        <f>ROUND(Source!X748,O774)</f>
        <v>3871.92</v>
      </c>
      <c r="G774" s="5" t="s">
        <v>133</v>
      </c>
      <c r="H774" s="5" t="s">
        <v>134</v>
      </c>
      <c r="I774" s="5"/>
      <c r="J774" s="5"/>
      <c r="K774" s="5">
        <v>210</v>
      </c>
      <c r="L774" s="5">
        <v>25</v>
      </c>
      <c r="M774" s="5">
        <v>3</v>
      </c>
      <c r="N774" s="5" t="s">
        <v>3</v>
      </c>
      <c r="O774" s="5">
        <v>2</v>
      </c>
      <c r="P774" s="5">
        <f>ROUND(Source!DP748,O774)</f>
        <v>212916.46</v>
      </c>
      <c r="Q774" s="5"/>
      <c r="R774" s="5"/>
      <c r="S774" s="5"/>
      <c r="T774" s="5"/>
      <c r="U774" s="5"/>
      <c r="V774" s="5"/>
      <c r="W774" s="5">
        <v>3871.92</v>
      </c>
      <c r="X774" s="5">
        <v>1</v>
      </c>
      <c r="Y774" s="5">
        <v>3871.92</v>
      </c>
      <c r="Z774" s="5">
        <v>212916.46</v>
      </c>
      <c r="AA774" s="5">
        <v>1</v>
      </c>
      <c r="AB774" s="5">
        <v>212916.46</v>
      </c>
    </row>
    <row r="775" spans="1:206" x14ac:dyDescent="0.2">
      <c r="A775" s="5">
        <v>50</v>
      </c>
      <c r="B775" s="5">
        <v>0</v>
      </c>
      <c r="C775" s="5">
        <v>0</v>
      </c>
      <c r="D775" s="5">
        <v>1</v>
      </c>
      <c r="E775" s="5">
        <v>211</v>
      </c>
      <c r="F775" s="5">
        <f>ROUND(Source!Y748,O775)</f>
        <v>2148.87</v>
      </c>
      <c r="G775" s="5" t="s">
        <v>135</v>
      </c>
      <c r="H775" s="5" t="s">
        <v>136</v>
      </c>
      <c r="I775" s="5"/>
      <c r="J775" s="5"/>
      <c r="K775" s="5">
        <v>211</v>
      </c>
      <c r="L775" s="5">
        <v>26</v>
      </c>
      <c r="M775" s="5">
        <v>3</v>
      </c>
      <c r="N775" s="5" t="s">
        <v>3</v>
      </c>
      <c r="O775" s="5">
        <v>2</v>
      </c>
      <c r="P775" s="5">
        <f>ROUND(Source!DQ748,O775)</f>
        <v>118165.52</v>
      </c>
      <c r="Q775" s="5"/>
      <c r="R775" s="5"/>
      <c r="S775" s="5"/>
      <c r="T775" s="5"/>
      <c r="U775" s="5"/>
      <c r="V775" s="5"/>
      <c r="W775" s="5">
        <v>2148.87</v>
      </c>
      <c r="X775" s="5">
        <v>1</v>
      </c>
      <c r="Y775" s="5">
        <v>2148.87</v>
      </c>
      <c r="Z775" s="5">
        <v>118165.52</v>
      </c>
      <c r="AA775" s="5">
        <v>1</v>
      </c>
      <c r="AB775" s="5">
        <v>118165.52</v>
      </c>
    </row>
    <row r="776" spans="1:206" x14ac:dyDescent="0.2">
      <c r="A776" s="5">
        <v>50</v>
      </c>
      <c r="B776" s="5">
        <v>0</v>
      </c>
      <c r="C776" s="5">
        <v>0</v>
      </c>
      <c r="D776" s="5">
        <v>1</v>
      </c>
      <c r="E776" s="5">
        <v>224</v>
      </c>
      <c r="F776" s="5">
        <f>ROUND(Source!AR748,O776)</f>
        <v>465944.97</v>
      </c>
      <c r="G776" s="5" t="s">
        <v>137</v>
      </c>
      <c r="H776" s="5" t="s">
        <v>138</v>
      </c>
      <c r="I776" s="5"/>
      <c r="J776" s="5"/>
      <c r="K776" s="5">
        <v>224</v>
      </c>
      <c r="L776" s="5">
        <v>27</v>
      </c>
      <c r="M776" s="5">
        <v>3</v>
      </c>
      <c r="N776" s="5" t="s">
        <v>3</v>
      </c>
      <c r="O776" s="5">
        <v>2</v>
      </c>
      <c r="P776" s="5">
        <f>ROUND(Source!EJ748,O776)</f>
        <v>4859714.08</v>
      </c>
      <c r="Q776" s="5"/>
      <c r="R776" s="5"/>
      <c r="S776" s="5"/>
      <c r="T776" s="5"/>
      <c r="U776" s="5"/>
      <c r="V776" s="5"/>
      <c r="W776" s="5">
        <v>465944.97</v>
      </c>
      <c r="X776" s="5">
        <v>1</v>
      </c>
      <c r="Y776" s="5">
        <v>465944.97</v>
      </c>
      <c r="Z776" s="5">
        <v>4859714.08</v>
      </c>
      <c r="AA776" s="5">
        <v>1</v>
      </c>
      <c r="AB776" s="5">
        <v>4859714.08</v>
      </c>
    </row>
    <row r="778" spans="1:206" x14ac:dyDescent="0.2">
      <c r="A778" s="3">
        <v>51</v>
      </c>
      <c r="B778" s="3">
        <f>B604</f>
        <v>1</v>
      </c>
      <c r="C778" s="3">
        <f>A604</f>
        <v>4</v>
      </c>
      <c r="D778" s="3">
        <f>ROW(A604)</f>
        <v>604</v>
      </c>
      <c r="E778" s="3"/>
      <c r="F778" s="3" t="str">
        <f>IF(F604&lt;&gt;"",F604,"")</f>
        <v>Новый раздел</v>
      </c>
      <c r="G778" s="3" t="str">
        <f>IF(G604&lt;&gt;"",G604,"")</f>
        <v>Санитарно-техническое оборудование</v>
      </c>
      <c r="H778" s="3">
        <v>0</v>
      </c>
      <c r="I778" s="3"/>
      <c r="J778" s="3"/>
      <c r="K778" s="3"/>
      <c r="L778" s="3"/>
      <c r="M778" s="3"/>
      <c r="N778" s="3"/>
      <c r="O778" s="3">
        <f t="shared" ref="O778:T778" si="619">ROUND(O748+AB778,2)</f>
        <v>459924.18</v>
      </c>
      <c r="P778" s="3">
        <f t="shared" si="619"/>
        <v>455810.89</v>
      </c>
      <c r="Q778" s="3">
        <f t="shared" si="619"/>
        <v>626.1</v>
      </c>
      <c r="R778" s="3">
        <f t="shared" si="619"/>
        <v>92.22</v>
      </c>
      <c r="S778" s="3">
        <f t="shared" si="619"/>
        <v>3487.19</v>
      </c>
      <c r="T778" s="3">
        <f t="shared" si="619"/>
        <v>0</v>
      </c>
      <c r="U778" s="3">
        <f>U748+AH778</f>
        <v>283.84504780500004</v>
      </c>
      <c r="V778" s="3">
        <f>V748+AI778</f>
        <v>0</v>
      </c>
      <c r="W778" s="3">
        <f>ROUND(W748+AJ778,2)</f>
        <v>0</v>
      </c>
      <c r="X778" s="3">
        <f>ROUND(X748+AK778,2)</f>
        <v>3871.92</v>
      </c>
      <c r="Y778" s="3">
        <f>ROUND(Y748+AL778,2)</f>
        <v>2148.87</v>
      </c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>
        <f t="shared" ref="AO778:BD778" si="620">ROUND(AO748+BX778,2)</f>
        <v>0</v>
      </c>
      <c r="AP778" s="3">
        <f t="shared" si="620"/>
        <v>34325.379999999997</v>
      </c>
      <c r="AQ778" s="3">
        <f t="shared" si="620"/>
        <v>0</v>
      </c>
      <c r="AR778" s="3">
        <f t="shared" si="620"/>
        <v>465944.97</v>
      </c>
      <c r="AS778" s="3">
        <f t="shared" si="620"/>
        <v>431619.59</v>
      </c>
      <c r="AT778" s="3">
        <f t="shared" si="620"/>
        <v>0</v>
      </c>
      <c r="AU778" s="3">
        <f t="shared" si="620"/>
        <v>0</v>
      </c>
      <c r="AV778" s="3">
        <f t="shared" si="620"/>
        <v>455810.89</v>
      </c>
      <c r="AW778" s="3">
        <f t="shared" si="620"/>
        <v>421485.51</v>
      </c>
      <c r="AX778" s="3">
        <f t="shared" si="620"/>
        <v>0</v>
      </c>
      <c r="AY778" s="3">
        <f t="shared" si="620"/>
        <v>421485.51</v>
      </c>
      <c r="AZ778" s="3">
        <f t="shared" si="620"/>
        <v>34325.379999999997</v>
      </c>
      <c r="BA778" s="3">
        <f t="shared" si="620"/>
        <v>0</v>
      </c>
      <c r="BB778" s="3">
        <f t="shared" si="620"/>
        <v>0</v>
      </c>
      <c r="BC778" s="3">
        <f t="shared" si="620"/>
        <v>0</v>
      </c>
      <c r="BD778" s="3">
        <f t="shared" si="620"/>
        <v>0</v>
      </c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4">
        <f t="shared" ref="DG778:DL778" si="621">ROUND(DG748+DT778,2)</f>
        <v>4528632.0999999996</v>
      </c>
      <c r="DH778" s="4">
        <f t="shared" si="621"/>
        <v>4326812.13</v>
      </c>
      <c r="DI778" s="4">
        <f t="shared" si="621"/>
        <v>10059.4</v>
      </c>
      <c r="DJ778" s="4">
        <f t="shared" si="621"/>
        <v>5071.18</v>
      </c>
      <c r="DK778" s="4">
        <f t="shared" si="621"/>
        <v>191760.57</v>
      </c>
      <c r="DL778" s="4">
        <f t="shared" si="621"/>
        <v>0</v>
      </c>
      <c r="DM778" s="4">
        <f>DM748+DZ778</f>
        <v>283.84504780500004</v>
      </c>
      <c r="DN778" s="4">
        <f>DN748+EA778</f>
        <v>0</v>
      </c>
      <c r="DO778" s="4">
        <f>ROUND(DO748+EB778,2)</f>
        <v>0</v>
      </c>
      <c r="DP778" s="4">
        <f>ROUND(DP748+EC778,2)</f>
        <v>212916.46</v>
      </c>
      <c r="DQ778" s="4">
        <f>ROUND(DQ748+ED778,2)</f>
        <v>118165.52</v>
      </c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>
        <f t="shared" ref="EG778:EV778" si="622">ROUND(EG748+FP778,2)</f>
        <v>0</v>
      </c>
      <c r="EH778" s="4">
        <f t="shared" si="622"/>
        <v>262932.40999999997</v>
      </c>
      <c r="EI778" s="4">
        <f t="shared" si="622"/>
        <v>0</v>
      </c>
      <c r="EJ778" s="4">
        <f t="shared" si="622"/>
        <v>4859714.08</v>
      </c>
      <c r="EK778" s="4">
        <f t="shared" si="622"/>
        <v>4596781.67</v>
      </c>
      <c r="EL778" s="4">
        <f t="shared" si="622"/>
        <v>0</v>
      </c>
      <c r="EM778" s="4">
        <f t="shared" si="622"/>
        <v>0</v>
      </c>
      <c r="EN778" s="4">
        <f t="shared" si="622"/>
        <v>4326812.13</v>
      </c>
      <c r="EO778" s="4">
        <f t="shared" si="622"/>
        <v>4063879.72</v>
      </c>
      <c r="EP778" s="4">
        <f t="shared" si="622"/>
        <v>0</v>
      </c>
      <c r="EQ778" s="4">
        <f t="shared" si="622"/>
        <v>4063879.72</v>
      </c>
      <c r="ER778" s="4">
        <f t="shared" si="622"/>
        <v>262932.40999999997</v>
      </c>
      <c r="ES778" s="4">
        <f t="shared" si="622"/>
        <v>0</v>
      </c>
      <c r="ET778" s="4">
        <f t="shared" si="622"/>
        <v>0</v>
      </c>
      <c r="EU778" s="4">
        <f t="shared" si="622"/>
        <v>0</v>
      </c>
      <c r="EV778" s="4">
        <f t="shared" si="622"/>
        <v>0</v>
      </c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>
        <v>0</v>
      </c>
    </row>
    <row r="780" spans="1:206" x14ac:dyDescent="0.2">
      <c r="A780" s="5">
        <v>50</v>
      </c>
      <c r="B780" s="5">
        <v>0</v>
      </c>
      <c r="C780" s="5">
        <v>0</v>
      </c>
      <c r="D780" s="5">
        <v>1</v>
      </c>
      <c r="E780" s="5">
        <v>201</v>
      </c>
      <c r="F780" s="5">
        <f>ROUND(Source!O778,O780)</f>
        <v>459924.18</v>
      </c>
      <c r="G780" s="5" t="s">
        <v>85</v>
      </c>
      <c r="H780" s="5" t="s">
        <v>86</v>
      </c>
      <c r="I780" s="5"/>
      <c r="J780" s="5"/>
      <c r="K780" s="5">
        <v>201</v>
      </c>
      <c r="L780" s="5">
        <v>1</v>
      </c>
      <c r="M780" s="5">
        <v>3</v>
      </c>
      <c r="N780" s="5" t="s">
        <v>3</v>
      </c>
      <c r="O780" s="5">
        <v>2</v>
      </c>
      <c r="P780" s="5">
        <f>ROUND(Source!DG778,O780)</f>
        <v>4528632.0999999996</v>
      </c>
      <c r="Q780" s="5"/>
      <c r="R780" s="5"/>
      <c r="S780" s="5"/>
      <c r="T780" s="5"/>
      <c r="U780" s="5"/>
      <c r="V780" s="5"/>
      <c r="W780" s="5">
        <v>459924.18</v>
      </c>
      <c r="X780" s="5">
        <v>1</v>
      </c>
      <c r="Y780" s="5">
        <v>459924.18</v>
      </c>
      <c r="Z780" s="5">
        <v>4528632.0999999996</v>
      </c>
      <c r="AA780" s="5">
        <v>1</v>
      </c>
      <c r="AB780" s="5">
        <v>4528632.0999999996</v>
      </c>
    </row>
    <row r="781" spans="1:206" x14ac:dyDescent="0.2">
      <c r="A781" s="5">
        <v>50</v>
      </c>
      <c r="B781" s="5">
        <v>0</v>
      </c>
      <c r="C781" s="5">
        <v>0</v>
      </c>
      <c r="D781" s="5">
        <v>1</v>
      </c>
      <c r="E781" s="5">
        <v>202</v>
      </c>
      <c r="F781" s="5">
        <f>ROUND(Source!P778,O781)</f>
        <v>455810.89</v>
      </c>
      <c r="G781" s="5" t="s">
        <v>87</v>
      </c>
      <c r="H781" s="5" t="s">
        <v>88</v>
      </c>
      <c r="I781" s="5"/>
      <c r="J781" s="5"/>
      <c r="K781" s="5">
        <v>202</v>
      </c>
      <c r="L781" s="5">
        <v>2</v>
      </c>
      <c r="M781" s="5">
        <v>3</v>
      </c>
      <c r="N781" s="5" t="s">
        <v>3</v>
      </c>
      <c r="O781" s="5">
        <v>2</v>
      </c>
      <c r="P781" s="5">
        <f>ROUND(Source!DH778,O781)</f>
        <v>4326812.13</v>
      </c>
      <c r="Q781" s="5"/>
      <c r="R781" s="5"/>
      <c r="S781" s="5"/>
      <c r="T781" s="5"/>
      <c r="U781" s="5"/>
      <c r="V781" s="5"/>
      <c r="W781" s="5">
        <v>455810.89</v>
      </c>
      <c r="X781" s="5">
        <v>1</v>
      </c>
      <c r="Y781" s="5">
        <v>455810.89</v>
      </c>
      <c r="Z781" s="5">
        <v>4326812.13</v>
      </c>
      <c r="AA781" s="5">
        <v>1</v>
      </c>
      <c r="AB781" s="5">
        <v>4326812.13</v>
      </c>
    </row>
    <row r="782" spans="1:206" x14ac:dyDescent="0.2">
      <c r="A782" s="5">
        <v>50</v>
      </c>
      <c r="B782" s="5">
        <v>0</v>
      </c>
      <c r="C782" s="5">
        <v>0</v>
      </c>
      <c r="D782" s="5">
        <v>1</v>
      </c>
      <c r="E782" s="5">
        <v>222</v>
      </c>
      <c r="F782" s="5">
        <f>ROUND(Source!AO778,O782)</f>
        <v>0</v>
      </c>
      <c r="G782" s="5" t="s">
        <v>89</v>
      </c>
      <c r="H782" s="5" t="s">
        <v>90</v>
      </c>
      <c r="I782" s="5"/>
      <c r="J782" s="5"/>
      <c r="K782" s="5">
        <v>222</v>
      </c>
      <c r="L782" s="5">
        <v>3</v>
      </c>
      <c r="M782" s="5">
        <v>3</v>
      </c>
      <c r="N782" s="5" t="s">
        <v>3</v>
      </c>
      <c r="O782" s="5">
        <v>2</v>
      </c>
      <c r="P782" s="5">
        <f>ROUND(Source!EG778,O782)</f>
        <v>0</v>
      </c>
      <c r="Q782" s="5"/>
      <c r="R782" s="5"/>
      <c r="S782" s="5"/>
      <c r="T782" s="5"/>
      <c r="U782" s="5"/>
      <c r="V782" s="5"/>
      <c r="W782" s="5">
        <v>0</v>
      </c>
      <c r="X782" s="5">
        <v>1</v>
      </c>
      <c r="Y782" s="5">
        <v>0</v>
      </c>
      <c r="Z782" s="5">
        <v>0</v>
      </c>
      <c r="AA782" s="5">
        <v>1</v>
      </c>
      <c r="AB782" s="5">
        <v>0</v>
      </c>
    </row>
    <row r="783" spans="1:206" x14ac:dyDescent="0.2">
      <c r="A783" s="5">
        <v>50</v>
      </c>
      <c r="B783" s="5">
        <v>0</v>
      </c>
      <c r="C783" s="5">
        <v>0</v>
      </c>
      <c r="D783" s="5">
        <v>1</v>
      </c>
      <c r="E783" s="5">
        <v>225</v>
      </c>
      <c r="F783" s="5">
        <f>ROUND(Source!AV778,O783)</f>
        <v>455810.89</v>
      </c>
      <c r="G783" s="5" t="s">
        <v>91</v>
      </c>
      <c r="H783" s="5" t="s">
        <v>92</v>
      </c>
      <c r="I783" s="5"/>
      <c r="J783" s="5"/>
      <c r="K783" s="5">
        <v>225</v>
      </c>
      <c r="L783" s="5">
        <v>4</v>
      </c>
      <c r="M783" s="5">
        <v>3</v>
      </c>
      <c r="N783" s="5" t="s">
        <v>3</v>
      </c>
      <c r="O783" s="5">
        <v>2</v>
      </c>
      <c r="P783" s="5">
        <f>ROUND(Source!EN778,O783)</f>
        <v>4326812.13</v>
      </c>
      <c r="Q783" s="5"/>
      <c r="R783" s="5"/>
      <c r="S783" s="5"/>
      <c r="T783" s="5"/>
      <c r="U783" s="5"/>
      <c r="V783" s="5"/>
      <c r="W783" s="5">
        <v>455810.89</v>
      </c>
      <c r="X783" s="5">
        <v>1</v>
      </c>
      <c r="Y783" s="5">
        <v>455810.89</v>
      </c>
      <c r="Z783" s="5">
        <v>4326812.13</v>
      </c>
      <c r="AA783" s="5">
        <v>1</v>
      </c>
      <c r="AB783" s="5">
        <v>4326812.13</v>
      </c>
    </row>
    <row r="784" spans="1:206" x14ac:dyDescent="0.2">
      <c r="A784" s="5">
        <v>50</v>
      </c>
      <c r="B784" s="5">
        <v>0</v>
      </c>
      <c r="C784" s="5">
        <v>0</v>
      </c>
      <c r="D784" s="5">
        <v>1</v>
      </c>
      <c r="E784" s="5">
        <v>226</v>
      </c>
      <c r="F784" s="5">
        <f>ROUND(Source!AW778,O784)</f>
        <v>421485.51</v>
      </c>
      <c r="G784" s="5" t="s">
        <v>93</v>
      </c>
      <c r="H784" s="5" t="s">
        <v>94</v>
      </c>
      <c r="I784" s="5"/>
      <c r="J784" s="5"/>
      <c r="K784" s="5">
        <v>226</v>
      </c>
      <c r="L784" s="5">
        <v>5</v>
      </c>
      <c r="M784" s="5">
        <v>3</v>
      </c>
      <c r="N784" s="5" t="s">
        <v>3</v>
      </c>
      <c r="O784" s="5">
        <v>2</v>
      </c>
      <c r="P784" s="5">
        <f>ROUND(Source!EO778,O784)</f>
        <v>4063879.72</v>
      </c>
      <c r="Q784" s="5"/>
      <c r="R784" s="5"/>
      <c r="S784" s="5"/>
      <c r="T784" s="5"/>
      <c r="U784" s="5"/>
      <c r="V784" s="5"/>
      <c r="W784" s="5">
        <v>421485.51</v>
      </c>
      <c r="X784" s="5">
        <v>1</v>
      </c>
      <c r="Y784" s="5">
        <v>421485.51</v>
      </c>
      <c r="Z784" s="5">
        <v>4063879.72</v>
      </c>
      <c r="AA784" s="5">
        <v>1</v>
      </c>
      <c r="AB784" s="5">
        <v>4063879.72</v>
      </c>
    </row>
    <row r="785" spans="1:28" x14ac:dyDescent="0.2">
      <c r="A785" s="5">
        <v>50</v>
      </c>
      <c r="B785" s="5">
        <v>0</v>
      </c>
      <c r="C785" s="5">
        <v>0</v>
      </c>
      <c r="D785" s="5">
        <v>1</v>
      </c>
      <c r="E785" s="5">
        <v>227</v>
      </c>
      <c r="F785" s="5">
        <f>ROUND(Source!AX778,O785)</f>
        <v>0</v>
      </c>
      <c r="G785" s="5" t="s">
        <v>95</v>
      </c>
      <c r="H785" s="5" t="s">
        <v>96</v>
      </c>
      <c r="I785" s="5"/>
      <c r="J785" s="5"/>
      <c r="K785" s="5">
        <v>227</v>
      </c>
      <c r="L785" s="5">
        <v>6</v>
      </c>
      <c r="M785" s="5">
        <v>3</v>
      </c>
      <c r="N785" s="5" t="s">
        <v>3</v>
      </c>
      <c r="O785" s="5">
        <v>2</v>
      </c>
      <c r="P785" s="5">
        <f>ROUND(Source!EP778,O785)</f>
        <v>0</v>
      </c>
      <c r="Q785" s="5"/>
      <c r="R785" s="5"/>
      <c r="S785" s="5"/>
      <c r="T785" s="5"/>
      <c r="U785" s="5"/>
      <c r="V785" s="5"/>
      <c r="W785" s="5">
        <v>0</v>
      </c>
      <c r="X785" s="5">
        <v>1</v>
      </c>
      <c r="Y785" s="5">
        <v>0</v>
      </c>
      <c r="Z785" s="5">
        <v>0</v>
      </c>
      <c r="AA785" s="5">
        <v>1</v>
      </c>
      <c r="AB785" s="5">
        <v>0</v>
      </c>
    </row>
    <row r="786" spans="1:28" x14ac:dyDescent="0.2">
      <c r="A786" s="5">
        <v>50</v>
      </c>
      <c r="B786" s="5">
        <v>0</v>
      </c>
      <c r="C786" s="5">
        <v>0</v>
      </c>
      <c r="D786" s="5">
        <v>1</v>
      </c>
      <c r="E786" s="5">
        <v>228</v>
      </c>
      <c r="F786" s="5">
        <f>ROUND(Source!AY778,O786)</f>
        <v>421485.51</v>
      </c>
      <c r="G786" s="5" t="s">
        <v>97</v>
      </c>
      <c r="H786" s="5" t="s">
        <v>98</v>
      </c>
      <c r="I786" s="5"/>
      <c r="J786" s="5"/>
      <c r="K786" s="5">
        <v>228</v>
      </c>
      <c r="L786" s="5">
        <v>7</v>
      </c>
      <c r="M786" s="5">
        <v>3</v>
      </c>
      <c r="N786" s="5" t="s">
        <v>3</v>
      </c>
      <c r="O786" s="5">
        <v>2</v>
      </c>
      <c r="P786" s="5">
        <f>ROUND(Source!EQ778,O786)</f>
        <v>4063879.72</v>
      </c>
      <c r="Q786" s="5"/>
      <c r="R786" s="5"/>
      <c r="S786" s="5"/>
      <c r="T786" s="5"/>
      <c r="U786" s="5"/>
      <c r="V786" s="5"/>
      <c r="W786" s="5">
        <v>421485.51</v>
      </c>
      <c r="X786" s="5">
        <v>1</v>
      </c>
      <c r="Y786" s="5">
        <v>421485.51</v>
      </c>
      <c r="Z786" s="5">
        <v>4063879.72</v>
      </c>
      <c r="AA786" s="5">
        <v>1</v>
      </c>
      <c r="AB786" s="5">
        <v>4063879.72</v>
      </c>
    </row>
    <row r="787" spans="1:28" x14ac:dyDescent="0.2">
      <c r="A787" s="5">
        <v>50</v>
      </c>
      <c r="B787" s="5">
        <v>0</v>
      </c>
      <c r="C787" s="5">
        <v>0</v>
      </c>
      <c r="D787" s="5">
        <v>1</v>
      </c>
      <c r="E787" s="5">
        <v>216</v>
      </c>
      <c r="F787" s="5">
        <f>ROUND(Source!AP778,O787)</f>
        <v>34325.379999999997</v>
      </c>
      <c r="G787" s="5" t="s">
        <v>99</v>
      </c>
      <c r="H787" s="5" t="s">
        <v>100</v>
      </c>
      <c r="I787" s="5"/>
      <c r="J787" s="5"/>
      <c r="K787" s="5">
        <v>216</v>
      </c>
      <c r="L787" s="5">
        <v>8</v>
      </c>
      <c r="M787" s="5">
        <v>3</v>
      </c>
      <c r="N787" s="5" t="s">
        <v>3</v>
      </c>
      <c r="O787" s="5">
        <v>2</v>
      </c>
      <c r="P787" s="5">
        <f>ROUND(Source!EH778,O787)</f>
        <v>262932.40999999997</v>
      </c>
      <c r="Q787" s="5"/>
      <c r="R787" s="5"/>
      <c r="S787" s="5"/>
      <c r="T787" s="5"/>
      <c r="U787" s="5"/>
      <c r="V787" s="5"/>
      <c r="W787" s="5">
        <v>34325.379999999997</v>
      </c>
      <c r="X787" s="5">
        <v>1</v>
      </c>
      <c r="Y787" s="5">
        <v>34325.379999999997</v>
      </c>
      <c r="Z787" s="5">
        <v>262932.40999999997</v>
      </c>
      <c r="AA787" s="5">
        <v>1</v>
      </c>
      <c r="AB787" s="5">
        <v>262932.40999999997</v>
      </c>
    </row>
    <row r="788" spans="1:28" x14ac:dyDescent="0.2">
      <c r="A788" s="5">
        <v>50</v>
      </c>
      <c r="B788" s="5">
        <v>0</v>
      </c>
      <c r="C788" s="5">
        <v>0</v>
      </c>
      <c r="D788" s="5">
        <v>1</v>
      </c>
      <c r="E788" s="5">
        <v>223</v>
      </c>
      <c r="F788" s="5">
        <f>ROUND(Source!AQ778,O788)</f>
        <v>0</v>
      </c>
      <c r="G788" s="5" t="s">
        <v>101</v>
      </c>
      <c r="H788" s="5" t="s">
        <v>102</v>
      </c>
      <c r="I788" s="5"/>
      <c r="J788" s="5"/>
      <c r="K788" s="5">
        <v>223</v>
      </c>
      <c r="L788" s="5">
        <v>9</v>
      </c>
      <c r="M788" s="5">
        <v>3</v>
      </c>
      <c r="N788" s="5" t="s">
        <v>3</v>
      </c>
      <c r="O788" s="5">
        <v>2</v>
      </c>
      <c r="P788" s="5">
        <f>ROUND(Source!EI778,O788)</f>
        <v>0</v>
      </c>
      <c r="Q788" s="5"/>
      <c r="R788" s="5"/>
      <c r="S788" s="5"/>
      <c r="T788" s="5"/>
      <c r="U788" s="5"/>
      <c r="V788" s="5"/>
      <c r="W788" s="5">
        <v>0</v>
      </c>
      <c r="X788" s="5">
        <v>1</v>
      </c>
      <c r="Y788" s="5">
        <v>0</v>
      </c>
      <c r="Z788" s="5">
        <v>0</v>
      </c>
      <c r="AA788" s="5">
        <v>1</v>
      </c>
      <c r="AB788" s="5">
        <v>0</v>
      </c>
    </row>
    <row r="789" spans="1:28" x14ac:dyDescent="0.2">
      <c r="A789" s="5">
        <v>50</v>
      </c>
      <c r="B789" s="5">
        <v>0</v>
      </c>
      <c r="C789" s="5">
        <v>0</v>
      </c>
      <c r="D789" s="5">
        <v>1</v>
      </c>
      <c r="E789" s="5">
        <v>229</v>
      </c>
      <c r="F789" s="5">
        <f>ROUND(Source!AZ778,O789)</f>
        <v>34325.379999999997</v>
      </c>
      <c r="G789" s="5" t="s">
        <v>103</v>
      </c>
      <c r="H789" s="5" t="s">
        <v>104</v>
      </c>
      <c r="I789" s="5"/>
      <c r="J789" s="5"/>
      <c r="K789" s="5">
        <v>229</v>
      </c>
      <c r="L789" s="5">
        <v>10</v>
      </c>
      <c r="M789" s="5">
        <v>3</v>
      </c>
      <c r="N789" s="5" t="s">
        <v>3</v>
      </c>
      <c r="O789" s="5">
        <v>2</v>
      </c>
      <c r="P789" s="5">
        <f>ROUND(Source!ER778,O789)</f>
        <v>262932.40999999997</v>
      </c>
      <c r="Q789" s="5"/>
      <c r="R789" s="5"/>
      <c r="S789" s="5"/>
      <c r="T789" s="5"/>
      <c r="U789" s="5"/>
      <c r="V789" s="5"/>
      <c r="W789" s="5">
        <v>34325.379999999997</v>
      </c>
      <c r="X789" s="5">
        <v>1</v>
      </c>
      <c r="Y789" s="5">
        <v>34325.379999999997</v>
      </c>
      <c r="Z789" s="5">
        <v>262932.40999999997</v>
      </c>
      <c r="AA789" s="5">
        <v>1</v>
      </c>
      <c r="AB789" s="5">
        <v>262932.40999999997</v>
      </c>
    </row>
    <row r="790" spans="1:28" x14ac:dyDescent="0.2">
      <c r="A790" s="5">
        <v>50</v>
      </c>
      <c r="B790" s="5">
        <v>0</v>
      </c>
      <c r="C790" s="5">
        <v>0</v>
      </c>
      <c r="D790" s="5">
        <v>1</v>
      </c>
      <c r="E790" s="5">
        <v>203</v>
      </c>
      <c r="F790" s="5">
        <f>ROUND(Source!Q778,O790)</f>
        <v>626.1</v>
      </c>
      <c r="G790" s="5" t="s">
        <v>105</v>
      </c>
      <c r="H790" s="5" t="s">
        <v>106</v>
      </c>
      <c r="I790" s="5"/>
      <c r="J790" s="5"/>
      <c r="K790" s="5">
        <v>203</v>
      </c>
      <c r="L790" s="5">
        <v>11</v>
      </c>
      <c r="M790" s="5">
        <v>3</v>
      </c>
      <c r="N790" s="5" t="s">
        <v>3</v>
      </c>
      <c r="O790" s="5">
        <v>2</v>
      </c>
      <c r="P790" s="5">
        <f>ROUND(Source!DI778,O790)</f>
        <v>10059.4</v>
      </c>
      <c r="Q790" s="5"/>
      <c r="R790" s="5"/>
      <c r="S790" s="5"/>
      <c r="T790" s="5"/>
      <c r="U790" s="5"/>
      <c r="V790" s="5"/>
      <c r="W790" s="5">
        <v>626.1</v>
      </c>
      <c r="X790" s="5">
        <v>1</v>
      </c>
      <c r="Y790" s="5">
        <v>626.1</v>
      </c>
      <c r="Z790" s="5">
        <v>10059.4</v>
      </c>
      <c r="AA790" s="5">
        <v>1</v>
      </c>
      <c r="AB790" s="5">
        <v>10059.4</v>
      </c>
    </row>
    <row r="791" spans="1:28" x14ac:dyDescent="0.2">
      <c r="A791" s="5">
        <v>50</v>
      </c>
      <c r="B791" s="5">
        <v>0</v>
      </c>
      <c r="C791" s="5">
        <v>0</v>
      </c>
      <c r="D791" s="5">
        <v>1</v>
      </c>
      <c r="E791" s="5">
        <v>231</v>
      </c>
      <c r="F791" s="5">
        <f>ROUND(Source!BB778,O791)</f>
        <v>0</v>
      </c>
      <c r="G791" s="5" t="s">
        <v>107</v>
      </c>
      <c r="H791" s="5" t="s">
        <v>108</v>
      </c>
      <c r="I791" s="5"/>
      <c r="J791" s="5"/>
      <c r="K791" s="5">
        <v>231</v>
      </c>
      <c r="L791" s="5">
        <v>12</v>
      </c>
      <c r="M791" s="5">
        <v>3</v>
      </c>
      <c r="N791" s="5" t="s">
        <v>3</v>
      </c>
      <c r="O791" s="5">
        <v>2</v>
      </c>
      <c r="P791" s="5">
        <f>ROUND(Source!ET778,O791)</f>
        <v>0</v>
      </c>
      <c r="Q791" s="5"/>
      <c r="R791" s="5"/>
      <c r="S791" s="5"/>
      <c r="T791" s="5"/>
      <c r="U791" s="5"/>
      <c r="V791" s="5"/>
      <c r="W791" s="5">
        <v>0</v>
      </c>
      <c r="X791" s="5">
        <v>1</v>
      </c>
      <c r="Y791" s="5">
        <v>0</v>
      </c>
      <c r="Z791" s="5">
        <v>0</v>
      </c>
      <c r="AA791" s="5">
        <v>1</v>
      </c>
      <c r="AB791" s="5">
        <v>0</v>
      </c>
    </row>
    <row r="792" spans="1:28" x14ac:dyDescent="0.2">
      <c r="A792" s="5">
        <v>50</v>
      </c>
      <c r="B792" s="5">
        <v>0</v>
      </c>
      <c r="C792" s="5">
        <v>0</v>
      </c>
      <c r="D792" s="5">
        <v>1</v>
      </c>
      <c r="E792" s="5">
        <v>204</v>
      </c>
      <c r="F792" s="5">
        <f>ROUND(Source!R778,O792)</f>
        <v>92.22</v>
      </c>
      <c r="G792" s="5" t="s">
        <v>109</v>
      </c>
      <c r="H792" s="5" t="s">
        <v>110</v>
      </c>
      <c r="I792" s="5"/>
      <c r="J792" s="5"/>
      <c r="K792" s="5">
        <v>204</v>
      </c>
      <c r="L792" s="5">
        <v>13</v>
      </c>
      <c r="M792" s="5">
        <v>3</v>
      </c>
      <c r="N792" s="5" t="s">
        <v>3</v>
      </c>
      <c r="O792" s="5">
        <v>2</v>
      </c>
      <c r="P792" s="5">
        <f>ROUND(Source!DJ778,O792)</f>
        <v>5071.18</v>
      </c>
      <c r="Q792" s="5"/>
      <c r="R792" s="5"/>
      <c r="S792" s="5"/>
      <c r="T792" s="5"/>
      <c r="U792" s="5"/>
      <c r="V792" s="5"/>
      <c r="W792" s="5">
        <v>92.22</v>
      </c>
      <c r="X792" s="5">
        <v>1</v>
      </c>
      <c r="Y792" s="5">
        <v>92.22</v>
      </c>
      <c r="Z792" s="5">
        <v>5071.18</v>
      </c>
      <c r="AA792" s="5">
        <v>1</v>
      </c>
      <c r="AB792" s="5">
        <v>5071.18</v>
      </c>
    </row>
    <row r="793" spans="1:28" x14ac:dyDescent="0.2">
      <c r="A793" s="5">
        <v>50</v>
      </c>
      <c r="B793" s="5">
        <v>0</v>
      </c>
      <c r="C793" s="5">
        <v>0</v>
      </c>
      <c r="D793" s="5">
        <v>1</v>
      </c>
      <c r="E793" s="5">
        <v>205</v>
      </c>
      <c r="F793" s="5">
        <f>ROUND(Source!S778,O793)</f>
        <v>3487.19</v>
      </c>
      <c r="G793" s="5" t="s">
        <v>111</v>
      </c>
      <c r="H793" s="5" t="s">
        <v>112</v>
      </c>
      <c r="I793" s="5"/>
      <c r="J793" s="5"/>
      <c r="K793" s="5">
        <v>205</v>
      </c>
      <c r="L793" s="5">
        <v>14</v>
      </c>
      <c r="M793" s="5">
        <v>3</v>
      </c>
      <c r="N793" s="5" t="s">
        <v>3</v>
      </c>
      <c r="O793" s="5">
        <v>2</v>
      </c>
      <c r="P793" s="5">
        <f>ROUND(Source!DK778,O793)</f>
        <v>191760.57</v>
      </c>
      <c r="Q793" s="5"/>
      <c r="R793" s="5"/>
      <c r="S793" s="5"/>
      <c r="T793" s="5"/>
      <c r="U793" s="5"/>
      <c r="V793" s="5"/>
      <c r="W793" s="5">
        <v>3487.19</v>
      </c>
      <c r="X793" s="5">
        <v>1</v>
      </c>
      <c r="Y793" s="5">
        <v>3487.19</v>
      </c>
      <c r="Z793" s="5">
        <v>191760.57</v>
      </c>
      <c r="AA793" s="5">
        <v>1</v>
      </c>
      <c r="AB793" s="5">
        <v>191760.57</v>
      </c>
    </row>
    <row r="794" spans="1:28" x14ac:dyDescent="0.2">
      <c r="A794" s="5">
        <v>50</v>
      </c>
      <c r="B794" s="5">
        <v>0</v>
      </c>
      <c r="C794" s="5">
        <v>0</v>
      </c>
      <c r="D794" s="5">
        <v>1</v>
      </c>
      <c r="E794" s="5">
        <v>232</v>
      </c>
      <c r="F794" s="5">
        <f>ROUND(Source!BC778,O794)</f>
        <v>0</v>
      </c>
      <c r="G794" s="5" t="s">
        <v>113</v>
      </c>
      <c r="H794" s="5" t="s">
        <v>114</v>
      </c>
      <c r="I794" s="5"/>
      <c r="J794" s="5"/>
      <c r="K794" s="5">
        <v>232</v>
      </c>
      <c r="L794" s="5">
        <v>15</v>
      </c>
      <c r="M794" s="5">
        <v>3</v>
      </c>
      <c r="N794" s="5" t="s">
        <v>3</v>
      </c>
      <c r="O794" s="5">
        <v>2</v>
      </c>
      <c r="P794" s="5">
        <f>ROUND(Source!EU778,O794)</f>
        <v>0</v>
      </c>
      <c r="Q794" s="5"/>
      <c r="R794" s="5"/>
      <c r="S794" s="5"/>
      <c r="T794" s="5"/>
      <c r="U794" s="5"/>
      <c r="V794" s="5"/>
      <c r="W794" s="5">
        <v>0</v>
      </c>
      <c r="X794" s="5">
        <v>1</v>
      </c>
      <c r="Y794" s="5">
        <v>0</v>
      </c>
      <c r="Z794" s="5">
        <v>0</v>
      </c>
      <c r="AA794" s="5">
        <v>1</v>
      </c>
      <c r="AB794" s="5">
        <v>0</v>
      </c>
    </row>
    <row r="795" spans="1:28" x14ac:dyDescent="0.2">
      <c r="A795" s="5">
        <v>50</v>
      </c>
      <c r="B795" s="5">
        <v>0</v>
      </c>
      <c r="C795" s="5">
        <v>0</v>
      </c>
      <c r="D795" s="5">
        <v>1</v>
      </c>
      <c r="E795" s="5">
        <v>214</v>
      </c>
      <c r="F795" s="5">
        <f>ROUND(Source!AS778,O795)</f>
        <v>431619.59</v>
      </c>
      <c r="G795" s="5" t="s">
        <v>115</v>
      </c>
      <c r="H795" s="5" t="s">
        <v>116</v>
      </c>
      <c r="I795" s="5"/>
      <c r="J795" s="5"/>
      <c r="K795" s="5">
        <v>214</v>
      </c>
      <c r="L795" s="5">
        <v>16</v>
      </c>
      <c r="M795" s="5">
        <v>3</v>
      </c>
      <c r="N795" s="5" t="s">
        <v>3</v>
      </c>
      <c r="O795" s="5">
        <v>2</v>
      </c>
      <c r="P795" s="5">
        <f>ROUND(Source!EK778,O795)</f>
        <v>4596781.67</v>
      </c>
      <c r="Q795" s="5"/>
      <c r="R795" s="5"/>
      <c r="S795" s="5"/>
      <c r="T795" s="5"/>
      <c r="U795" s="5"/>
      <c r="V795" s="5"/>
      <c r="W795" s="5">
        <v>431619.59</v>
      </c>
      <c r="X795" s="5">
        <v>1</v>
      </c>
      <c r="Y795" s="5">
        <v>431619.59</v>
      </c>
      <c r="Z795" s="5">
        <v>4596781.67</v>
      </c>
      <c r="AA795" s="5">
        <v>1</v>
      </c>
      <c r="AB795" s="5">
        <v>4596781.67</v>
      </c>
    </row>
    <row r="796" spans="1:28" x14ac:dyDescent="0.2">
      <c r="A796" s="5">
        <v>50</v>
      </c>
      <c r="B796" s="5">
        <v>0</v>
      </c>
      <c r="C796" s="5">
        <v>0</v>
      </c>
      <c r="D796" s="5">
        <v>1</v>
      </c>
      <c r="E796" s="5">
        <v>215</v>
      </c>
      <c r="F796" s="5">
        <f>ROUND(Source!AT778,O796)</f>
        <v>0</v>
      </c>
      <c r="G796" s="5" t="s">
        <v>117</v>
      </c>
      <c r="H796" s="5" t="s">
        <v>118</v>
      </c>
      <c r="I796" s="5"/>
      <c r="J796" s="5"/>
      <c r="K796" s="5">
        <v>215</v>
      </c>
      <c r="L796" s="5">
        <v>17</v>
      </c>
      <c r="M796" s="5">
        <v>3</v>
      </c>
      <c r="N796" s="5" t="s">
        <v>3</v>
      </c>
      <c r="O796" s="5">
        <v>2</v>
      </c>
      <c r="P796" s="5">
        <f>ROUND(Source!EL778,O796)</f>
        <v>0</v>
      </c>
      <c r="Q796" s="5"/>
      <c r="R796" s="5"/>
      <c r="S796" s="5"/>
      <c r="T796" s="5"/>
      <c r="U796" s="5"/>
      <c r="V796" s="5"/>
      <c r="W796" s="5">
        <v>0</v>
      </c>
      <c r="X796" s="5">
        <v>1</v>
      </c>
      <c r="Y796" s="5">
        <v>0</v>
      </c>
      <c r="Z796" s="5">
        <v>0</v>
      </c>
      <c r="AA796" s="5">
        <v>1</v>
      </c>
      <c r="AB796" s="5">
        <v>0</v>
      </c>
    </row>
    <row r="797" spans="1:28" x14ac:dyDescent="0.2">
      <c r="A797" s="5">
        <v>50</v>
      </c>
      <c r="B797" s="5">
        <v>0</v>
      </c>
      <c r="C797" s="5">
        <v>0</v>
      </c>
      <c r="D797" s="5">
        <v>1</v>
      </c>
      <c r="E797" s="5">
        <v>217</v>
      </c>
      <c r="F797" s="5">
        <f>ROUND(Source!AU778,O797)</f>
        <v>0</v>
      </c>
      <c r="G797" s="5" t="s">
        <v>119</v>
      </c>
      <c r="H797" s="5" t="s">
        <v>120</v>
      </c>
      <c r="I797" s="5"/>
      <c r="J797" s="5"/>
      <c r="K797" s="5">
        <v>217</v>
      </c>
      <c r="L797" s="5">
        <v>18</v>
      </c>
      <c r="M797" s="5">
        <v>3</v>
      </c>
      <c r="N797" s="5" t="s">
        <v>3</v>
      </c>
      <c r="O797" s="5">
        <v>2</v>
      </c>
      <c r="P797" s="5">
        <f>ROUND(Source!EM778,O797)</f>
        <v>0</v>
      </c>
      <c r="Q797" s="5"/>
      <c r="R797" s="5"/>
      <c r="S797" s="5"/>
      <c r="T797" s="5"/>
      <c r="U797" s="5"/>
      <c r="V797" s="5"/>
      <c r="W797" s="5">
        <v>0</v>
      </c>
      <c r="X797" s="5">
        <v>1</v>
      </c>
      <c r="Y797" s="5">
        <v>0</v>
      </c>
      <c r="Z797" s="5">
        <v>0</v>
      </c>
      <c r="AA797" s="5">
        <v>1</v>
      </c>
      <c r="AB797" s="5">
        <v>0</v>
      </c>
    </row>
    <row r="798" spans="1:28" x14ac:dyDescent="0.2">
      <c r="A798" s="5">
        <v>50</v>
      </c>
      <c r="B798" s="5">
        <v>0</v>
      </c>
      <c r="C798" s="5">
        <v>0</v>
      </c>
      <c r="D798" s="5">
        <v>1</v>
      </c>
      <c r="E798" s="5">
        <v>230</v>
      </c>
      <c r="F798" s="5">
        <f>ROUND(Source!BA778,O798)</f>
        <v>0</v>
      </c>
      <c r="G798" s="5" t="s">
        <v>121</v>
      </c>
      <c r="H798" s="5" t="s">
        <v>122</v>
      </c>
      <c r="I798" s="5"/>
      <c r="J798" s="5"/>
      <c r="K798" s="5">
        <v>230</v>
      </c>
      <c r="L798" s="5">
        <v>19</v>
      </c>
      <c r="M798" s="5">
        <v>3</v>
      </c>
      <c r="N798" s="5" t="s">
        <v>3</v>
      </c>
      <c r="O798" s="5">
        <v>2</v>
      </c>
      <c r="P798" s="5">
        <f>ROUND(Source!ES778,O798)</f>
        <v>0</v>
      </c>
      <c r="Q798" s="5"/>
      <c r="R798" s="5"/>
      <c r="S798" s="5"/>
      <c r="T798" s="5"/>
      <c r="U798" s="5"/>
      <c r="V798" s="5"/>
      <c r="W798" s="5">
        <v>0</v>
      </c>
      <c r="X798" s="5">
        <v>1</v>
      </c>
      <c r="Y798" s="5">
        <v>0</v>
      </c>
      <c r="Z798" s="5">
        <v>0</v>
      </c>
      <c r="AA798" s="5">
        <v>1</v>
      </c>
      <c r="AB798" s="5">
        <v>0</v>
      </c>
    </row>
    <row r="799" spans="1:28" x14ac:dyDescent="0.2">
      <c r="A799" s="5">
        <v>50</v>
      </c>
      <c r="B799" s="5">
        <v>0</v>
      </c>
      <c r="C799" s="5">
        <v>0</v>
      </c>
      <c r="D799" s="5">
        <v>1</v>
      </c>
      <c r="E799" s="5">
        <v>206</v>
      </c>
      <c r="F799" s="5">
        <f>ROUND(Source!T778,O799)</f>
        <v>0</v>
      </c>
      <c r="G799" s="5" t="s">
        <v>123</v>
      </c>
      <c r="H799" s="5" t="s">
        <v>124</v>
      </c>
      <c r="I799" s="5"/>
      <c r="J799" s="5"/>
      <c r="K799" s="5">
        <v>206</v>
      </c>
      <c r="L799" s="5">
        <v>20</v>
      </c>
      <c r="M799" s="5">
        <v>3</v>
      </c>
      <c r="N799" s="5" t="s">
        <v>3</v>
      </c>
      <c r="O799" s="5">
        <v>2</v>
      </c>
      <c r="P799" s="5">
        <f>ROUND(Source!DL778,O799)</f>
        <v>0</v>
      </c>
      <c r="Q799" s="5"/>
      <c r="R799" s="5"/>
      <c r="S799" s="5"/>
      <c r="T799" s="5"/>
      <c r="U799" s="5"/>
      <c r="V799" s="5"/>
      <c r="W799" s="5">
        <v>0</v>
      </c>
      <c r="X799" s="5">
        <v>1</v>
      </c>
      <c r="Y799" s="5">
        <v>0</v>
      </c>
      <c r="Z799" s="5">
        <v>0</v>
      </c>
      <c r="AA799" s="5">
        <v>1</v>
      </c>
      <c r="AB799" s="5">
        <v>0</v>
      </c>
    </row>
    <row r="800" spans="1:28" x14ac:dyDescent="0.2">
      <c r="A800" s="5">
        <v>50</v>
      </c>
      <c r="B800" s="5">
        <v>0</v>
      </c>
      <c r="C800" s="5">
        <v>0</v>
      </c>
      <c r="D800" s="5">
        <v>1</v>
      </c>
      <c r="E800" s="5">
        <v>207</v>
      </c>
      <c r="F800" s="5">
        <f>Source!U778</f>
        <v>283.84504780500004</v>
      </c>
      <c r="G800" s="5" t="s">
        <v>125</v>
      </c>
      <c r="H800" s="5" t="s">
        <v>126</v>
      </c>
      <c r="I800" s="5"/>
      <c r="J800" s="5"/>
      <c r="K800" s="5">
        <v>207</v>
      </c>
      <c r="L800" s="5">
        <v>21</v>
      </c>
      <c r="M800" s="5">
        <v>3</v>
      </c>
      <c r="N800" s="5" t="s">
        <v>3</v>
      </c>
      <c r="O800" s="5">
        <v>-1</v>
      </c>
      <c r="P800" s="5">
        <f>Source!DM778</f>
        <v>283.84504780500004</v>
      </c>
      <c r="Q800" s="5"/>
      <c r="R800" s="5"/>
      <c r="S800" s="5"/>
      <c r="T800" s="5"/>
      <c r="U800" s="5"/>
      <c r="V800" s="5"/>
      <c r="W800" s="5">
        <v>283.84504780500004</v>
      </c>
      <c r="X800" s="5">
        <v>1</v>
      </c>
      <c r="Y800" s="5">
        <v>283.84504780500004</v>
      </c>
      <c r="Z800" s="5">
        <v>283.84504780500004</v>
      </c>
      <c r="AA800" s="5">
        <v>1</v>
      </c>
      <c r="AB800" s="5">
        <v>283.84504780500004</v>
      </c>
    </row>
    <row r="801" spans="1:255" x14ac:dyDescent="0.2">
      <c r="A801" s="5">
        <v>50</v>
      </c>
      <c r="B801" s="5">
        <v>0</v>
      </c>
      <c r="C801" s="5">
        <v>0</v>
      </c>
      <c r="D801" s="5">
        <v>1</v>
      </c>
      <c r="E801" s="5">
        <v>208</v>
      </c>
      <c r="F801" s="5">
        <f>Source!V778</f>
        <v>0</v>
      </c>
      <c r="G801" s="5" t="s">
        <v>127</v>
      </c>
      <c r="H801" s="5" t="s">
        <v>128</v>
      </c>
      <c r="I801" s="5"/>
      <c r="J801" s="5"/>
      <c r="K801" s="5">
        <v>208</v>
      </c>
      <c r="L801" s="5">
        <v>22</v>
      </c>
      <c r="M801" s="5">
        <v>3</v>
      </c>
      <c r="N801" s="5" t="s">
        <v>3</v>
      </c>
      <c r="O801" s="5">
        <v>-1</v>
      </c>
      <c r="P801" s="5">
        <f>Source!DN778</f>
        <v>0</v>
      </c>
      <c r="Q801" s="5"/>
      <c r="R801" s="5"/>
      <c r="S801" s="5"/>
      <c r="T801" s="5"/>
      <c r="U801" s="5"/>
      <c r="V801" s="5"/>
      <c r="W801" s="5">
        <v>0</v>
      </c>
      <c r="X801" s="5">
        <v>1</v>
      </c>
      <c r="Y801" s="5">
        <v>0</v>
      </c>
      <c r="Z801" s="5">
        <v>0</v>
      </c>
      <c r="AA801" s="5">
        <v>1</v>
      </c>
      <c r="AB801" s="5">
        <v>0</v>
      </c>
    </row>
    <row r="802" spans="1:255" x14ac:dyDescent="0.2">
      <c r="A802" s="5">
        <v>50</v>
      </c>
      <c r="B802" s="5">
        <v>0</v>
      </c>
      <c r="C802" s="5">
        <v>0</v>
      </c>
      <c r="D802" s="5">
        <v>1</v>
      </c>
      <c r="E802" s="5">
        <v>209</v>
      </c>
      <c r="F802" s="5">
        <f>ROUND(Source!W778,O802)</f>
        <v>0</v>
      </c>
      <c r="G802" s="5" t="s">
        <v>129</v>
      </c>
      <c r="H802" s="5" t="s">
        <v>130</v>
      </c>
      <c r="I802" s="5"/>
      <c r="J802" s="5"/>
      <c r="K802" s="5">
        <v>209</v>
      </c>
      <c r="L802" s="5">
        <v>23</v>
      </c>
      <c r="M802" s="5">
        <v>3</v>
      </c>
      <c r="N802" s="5" t="s">
        <v>3</v>
      </c>
      <c r="O802" s="5">
        <v>2</v>
      </c>
      <c r="P802" s="5">
        <f>ROUND(Source!DO778,O802)</f>
        <v>0</v>
      </c>
      <c r="Q802" s="5"/>
      <c r="R802" s="5"/>
      <c r="S802" s="5"/>
      <c r="T802" s="5"/>
      <c r="U802" s="5"/>
      <c r="V802" s="5"/>
      <c r="W802" s="5">
        <v>0</v>
      </c>
      <c r="X802" s="5">
        <v>1</v>
      </c>
      <c r="Y802" s="5">
        <v>0</v>
      </c>
      <c r="Z802" s="5">
        <v>0</v>
      </c>
      <c r="AA802" s="5">
        <v>1</v>
      </c>
      <c r="AB802" s="5">
        <v>0</v>
      </c>
    </row>
    <row r="803" spans="1:255" x14ac:dyDescent="0.2">
      <c r="A803" s="5">
        <v>50</v>
      </c>
      <c r="B803" s="5">
        <v>0</v>
      </c>
      <c r="C803" s="5">
        <v>0</v>
      </c>
      <c r="D803" s="5">
        <v>1</v>
      </c>
      <c r="E803" s="5">
        <v>233</v>
      </c>
      <c r="F803" s="5">
        <f>ROUND(Source!BD778,O803)</f>
        <v>0</v>
      </c>
      <c r="G803" s="5" t="s">
        <v>131</v>
      </c>
      <c r="H803" s="5" t="s">
        <v>132</v>
      </c>
      <c r="I803" s="5"/>
      <c r="J803" s="5"/>
      <c r="K803" s="5">
        <v>233</v>
      </c>
      <c r="L803" s="5">
        <v>24</v>
      </c>
      <c r="M803" s="5">
        <v>3</v>
      </c>
      <c r="N803" s="5" t="s">
        <v>3</v>
      </c>
      <c r="O803" s="5">
        <v>2</v>
      </c>
      <c r="P803" s="5">
        <f>ROUND(Source!EV778,O803)</f>
        <v>0</v>
      </c>
      <c r="Q803" s="5"/>
      <c r="R803" s="5"/>
      <c r="S803" s="5"/>
      <c r="T803" s="5"/>
      <c r="U803" s="5"/>
      <c r="V803" s="5"/>
      <c r="W803" s="5">
        <v>0</v>
      </c>
      <c r="X803" s="5">
        <v>1</v>
      </c>
      <c r="Y803" s="5">
        <v>0</v>
      </c>
      <c r="Z803" s="5">
        <v>0</v>
      </c>
      <c r="AA803" s="5">
        <v>1</v>
      </c>
      <c r="AB803" s="5">
        <v>0</v>
      </c>
    </row>
    <row r="804" spans="1:255" x14ac:dyDescent="0.2">
      <c r="A804" s="5">
        <v>50</v>
      </c>
      <c r="B804" s="5">
        <v>0</v>
      </c>
      <c r="C804" s="5">
        <v>0</v>
      </c>
      <c r="D804" s="5">
        <v>1</v>
      </c>
      <c r="E804" s="5">
        <v>210</v>
      </c>
      <c r="F804" s="5">
        <f>ROUND(Source!X778,O804)</f>
        <v>3871.92</v>
      </c>
      <c r="G804" s="5" t="s">
        <v>133</v>
      </c>
      <c r="H804" s="5" t="s">
        <v>134</v>
      </c>
      <c r="I804" s="5"/>
      <c r="J804" s="5"/>
      <c r="K804" s="5">
        <v>210</v>
      </c>
      <c r="L804" s="5">
        <v>25</v>
      </c>
      <c r="M804" s="5">
        <v>3</v>
      </c>
      <c r="N804" s="5" t="s">
        <v>3</v>
      </c>
      <c r="O804" s="5">
        <v>2</v>
      </c>
      <c r="P804" s="5">
        <f>ROUND(Source!DP778,O804)</f>
        <v>212916.46</v>
      </c>
      <c r="Q804" s="5"/>
      <c r="R804" s="5"/>
      <c r="S804" s="5"/>
      <c r="T804" s="5"/>
      <c r="U804" s="5"/>
      <c r="V804" s="5"/>
      <c r="W804" s="5">
        <v>3871.92</v>
      </c>
      <c r="X804" s="5">
        <v>1</v>
      </c>
      <c r="Y804" s="5">
        <v>3871.92</v>
      </c>
      <c r="Z804" s="5">
        <v>212916.46</v>
      </c>
      <c r="AA804" s="5">
        <v>1</v>
      </c>
      <c r="AB804" s="5">
        <v>212916.46</v>
      </c>
    </row>
    <row r="805" spans="1:255" x14ac:dyDescent="0.2">
      <c r="A805" s="5">
        <v>50</v>
      </c>
      <c r="B805" s="5">
        <v>0</v>
      </c>
      <c r="C805" s="5">
        <v>0</v>
      </c>
      <c r="D805" s="5">
        <v>1</v>
      </c>
      <c r="E805" s="5">
        <v>211</v>
      </c>
      <c r="F805" s="5">
        <f>ROUND(Source!Y778,O805)</f>
        <v>2148.87</v>
      </c>
      <c r="G805" s="5" t="s">
        <v>135</v>
      </c>
      <c r="H805" s="5" t="s">
        <v>136</v>
      </c>
      <c r="I805" s="5"/>
      <c r="J805" s="5"/>
      <c r="K805" s="5">
        <v>211</v>
      </c>
      <c r="L805" s="5">
        <v>26</v>
      </c>
      <c r="M805" s="5">
        <v>3</v>
      </c>
      <c r="N805" s="5" t="s">
        <v>3</v>
      </c>
      <c r="O805" s="5">
        <v>2</v>
      </c>
      <c r="P805" s="5">
        <f>ROUND(Source!DQ778,O805)</f>
        <v>118165.52</v>
      </c>
      <c r="Q805" s="5"/>
      <c r="R805" s="5"/>
      <c r="S805" s="5"/>
      <c r="T805" s="5"/>
      <c r="U805" s="5"/>
      <c r="V805" s="5"/>
      <c r="W805" s="5">
        <v>2148.87</v>
      </c>
      <c r="X805" s="5">
        <v>1</v>
      </c>
      <c r="Y805" s="5">
        <v>2148.87</v>
      </c>
      <c r="Z805" s="5">
        <v>118165.52</v>
      </c>
      <c r="AA805" s="5">
        <v>1</v>
      </c>
      <c r="AB805" s="5">
        <v>118165.52</v>
      </c>
    </row>
    <row r="806" spans="1:255" x14ac:dyDescent="0.2">
      <c r="A806" s="5">
        <v>50</v>
      </c>
      <c r="B806" s="5">
        <v>0</v>
      </c>
      <c r="C806" s="5">
        <v>0</v>
      </c>
      <c r="D806" s="5">
        <v>1</v>
      </c>
      <c r="E806" s="5">
        <v>224</v>
      </c>
      <c r="F806" s="5">
        <f>ROUND(Source!AR778,O806)</f>
        <v>465944.97</v>
      </c>
      <c r="G806" s="5" t="s">
        <v>137</v>
      </c>
      <c r="H806" s="5" t="s">
        <v>138</v>
      </c>
      <c r="I806" s="5"/>
      <c r="J806" s="5"/>
      <c r="K806" s="5">
        <v>224</v>
      </c>
      <c r="L806" s="5">
        <v>27</v>
      </c>
      <c r="M806" s="5">
        <v>3</v>
      </c>
      <c r="N806" s="5" t="s">
        <v>3</v>
      </c>
      <c r="O806" s="5">
        <v>2</v>
      </c>
      <c r="P806" s="5">
        <f>ROUND(Source!EJ778,O806)</f>
        <v>4859714.08</v>
      </c>
      <c r="Q806" s="5"/>
      <c r="R806" s="5"/>
      <c r="S806" s="5"/>
      <c r="T806" s="5"/>
      <c r="U806" s="5"/>
      <c r="V806" s="5"/>
      <c r="W806" s="5">
        <v>465944.97</v>
      </c>
      <c r="X806" s="5">
        <v>1</v>
      </c>
      <c r="Y806" s="5">
        <v>465944.97</v>
      </c>
      <c r="Z806" s="5">
        <v>4859714.08</v>
      </c>
      <c r="AA806" s="5">
        <v>1</v>
      </c>
      <c r="AB806" s="5">
        <v>4859714.08</v>
      </c>
    </row>
    <row r="808" spans="1:255" x14ac:dyDescent="0.2">
      <c r="A808" s="1">
        <v>4</v>
      </c>
      <c r="B808" s="1">
        <v>1</v>
      </c>
      <c r="C808" s="1"/>
      <c r="D808" s="1">
        <f>ROW(A874)</f>
        <v>874</v>
      </c>
      <c r="E808" s="1"/>
      <c r="F808" s="1" t="s">
        <v>18</v>
      </c>
      <c r="G808" s="1" t="s">
        <v>485</v>
      </c>
      <c r="H808" s="1" t="s">
        <v>3</v>
      </c>
      <c r="I808" s="1">
        <v>0</v>
      </c>
      <c r="J808" s="1"/>
      <c r="K808" s="1">
        <v>0</v>
      </c>
      <c r="L808" s="1"/>
      <c r="M808" s="1" t="s">
        <v>3</v>
      </c>
      <c r="N808" s="1"/>
      <c r="O808" s="1"/>
      <c r="P808" s="1"/>
      <c r="Q808" s="1"/>
      <c r="R808" s="1"/>
      <c r="S808" s="1">
        <v>0</v>
      </c>
      <c r="T808" s="1">
        <v>0</v>
      </c>
      <c r="U808" s="1" t="s">
        <v>3</v>
      </c>
      <c r="V808" s="1">
        <v>0</v>
      </c>
      <c r="W808" s="1"/>
      <c r="X808" s="1"/>
      <c r="Y808" s="1"/>
      <c r="Z808" s="1"/>
      <c r="AA808" s="1"/>
      <c r="AB808" s="1" t="s">
        <v>3</v>
      </c>
      <c r="AC808" s="1" t="s">
        <v>3</v>
      </c>
      <c r="AD808" s="1" t="s">
        <v>3</v>
      </c>
      <c r="AE808" s="1" t="s">
        <v>3</v>
      </c>
      <c r="AF808" s="1" t="s">
        <v>3</v>
      </c>
      <c r="AG808" s="1" t="s">
        <v>3</v>
      </c>
      <c r="AH808" s="1"/>
      <c r="AI808" s="1"/>
      <c r="AJ808" s="1"/>
      <c r="AK808" s="1"/>
      <c r="AL808" s="1"/>
      <c r="AM808" s="1"/>
      <c r="AN808" s="1"/>
      <c r="AO808" s="1"/>
      <c r="AP808" s="1" t="s">
        <v>3</v>
      </c>
      <c r="AQ808" s="1" t="s">
        <v>3</v>
      </c>
      <c r="AR808" s="1" t="s">
        <v>3</v>
      </c>
      <c r="AS808" s="1"/>
      <c r="AT808" s="1"/>
      <c r="AU808" s="1"/>
      <c r="AV808" s="1"/>
      <c r="AW808" s="1"/>
      <c r="AX808" s="1"/>
      <c r="AY808" s="1"/>
      <c r="AZ808" s="1" t="s">
        <v>3</v>
      </c>
      <c r="BA808" s="1"/>
      <c r="BB808" s="1" t="s">
        <v>3</v>
      </c>
      <c r="BC808" s="1" t="s">
        <v>3</v>
      </c>
      <c r="BD808" s="1" t="s">
        <v>3</v>
      </c>
      <c r="BE808" s="1" t="s">
        <v>3</v>
      </c>
      <c r="BF808" s="1" t="s">
        <v>3</v>
      </c>
      <c r="BG808" s="1" t="s">
        <v>3</v>
      </c>
      <c r="BH808" s="1" t="s">
        <v>3</v>
      </c>
      <c r="BI808" s="1" t="s">
        <v>3</v>
      </c>
      <c r="BJ808" s="1" t="s">
        <v>3</v>
      </c>
      <c r="BK808" s="1" t="s">
        <v>3</v>
      </c>
      <c r="BL808" s="1" t="s">
        <v>3</v>
      </c>
      <c r="BM808" s="1" t="s">
        <v>3</v>
      </c>
      <c r="BN808" s="1" t="s">
        <v>3</v>
      </c>
      <c r="BO808" s="1" t="s">
        <v>3</v>
      </c>
      <c r="BP808" s="1" t="s">
        <v>3</v>
      </c>
      <c r="BQ808" s="1"/>
      <c r="BR808" s="1"/>
      <c r="BS808" s="1"/>
      <c r="BT808" s="1"/>
      <c r="BU808" s="1"/>
      <c r="BV808" s="1"/>
      <c r="BW808" s="1"/>
      <c r="BX808" s="1">
        <v>0</v>
      </c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>
        <v>0</v>
      </c>
    </row>
    <row r="810" spans="1:255" x14ac:dyDescent="0.2">
      <c r="A810" s="3">
        <v>52</v>
      </c>
      <c r="B810" s="3">
        <f t="shared" ref="B810:G810" si="623">B874</f>
        <v>1</v>
      </c>
      <c r="C810" s="3">
        <f t="shared" si="623"/>
        <v>4</v>
      </c>
      <c r="D810" s="3">
        <f t="shared" si="623"/>
        <v>808</v>
      </c>
      <c r="E810" s="3">
        <f t="shared" si="623"/>
        <v>0</v>
      </c>
      <c r="F810" s="3" t="str">
        <f t="shared" si="623"/>
        <v>Новый раздел</v>
      </c>
      <c r="G810" s="3" t="str">
        <f t="shared" si="623"/>
        <v>Внутренний водосток (К2)</v>
      </c>
      <c r="H810" s="3"/>
      <c r="I810" s="3"/>
      <c r="J810" s="3"/>
      <c r="K810" s="3"/>
      <c r="L810" s="3"/>
      <c r="M810" s="3"/>
      <c r="N810" s="3"/>
      <c r="O810" s="3">
        <f t="shared" ref="O810:AT810" si="624">O874</f>
        <v>82260.5</v>
      </c>
      <c r="P810" s="3">
        <f t="shared" si="624"/>
        <v>74414.84</v>
      </c>
      <c r="Q810" s="3">
        <f t="shared" si="624"/>
        <v>450.77</v>
      </c>
      <c r="R810" s="3">
        <f t="shared" si="624"/>
        <v>45.53</v>
      </c>
      <c r="S810" s="3">
        <f t="shared" si="624"/>
        <v>7394.89</v>
      </c>
      <c r="T810" s="3">
        <f t="shared" si="624"/>
        <v>0</v>
      </c>
      <c r="U810" s="3">
        <f t="shared" si="624"/>
        <v>594.57820570500019</v>
      </c>
      <c r="V810" s="3">
        <f t="shared" si="624"/>
        <v>0</v>
      </c>
      <c r="W810" s="3">
        <f t="shared" si="624"/>
        <v>0</v>
      </c>
      <c r="X810" s="3">
        <f t="shared" si="624"/>
        <v>7598.39</v>
      </c>
      <c r="Y810" s="3">
        <f t="shared" si="624"/>
        <v>4175.2299999999996</v>
      </c>
      <c r="Z810" s="3">
        <f t="shared" si="624"/>
        <v>0</v>
      </c>
      <c r="AA810" s="3">
        <f t="shared" si="624"/>
        <v>0</v>
      </c>
      <c r="AB810" s="3">
        <f t="shared" si="624"/>
        <v>82260.5</v>
      </c>
      <c r="AC810" s="3">
        <f t="shared" si="624"/>
        <v>74414.84</v>
      </c>
      <c r="AD810" s="3">
        <f t="shared" si="624"/>
        <v>450.77</v>
      </c>
      <c r="AE810" s="3">
        <f t="shared" si="624"/>
        <v>45.53</v>
      </c>
      <c r="AF810" s="3">
        <f t="shared" si="624"/>
        <v>7394.89</v>
      </c>
      <c r="AG810" s="3">
        <f t="shared" si="624"/>
        <v>0</v>
      </c>
      <c r="AH810" s="3">
        <f t="shared" si="624"/>
        <v>594.57820570500019</v>
      </c>
      <c r="AI810" s="3">
        <f t="shared" si="624"/>
        <v>0</v>
      </c>
      <c r="AJ810" s="3">
        <f t="shared" si="624"/>
        <v>0</v>
      </c>
      <c r="AK810" s="3">
        <f t="shared" si="624"/>
        <v>7598.39</v>
      </c>
      <c r="AL810" s="3">
        <f t="shared" si="624"/>
        <v>4175.2299999999996</v>
      </c>
      <c r="AM810" s="3">
        <f t="shared" si="624"/>
        <v>0</v>
      </c>
      <c r="AN810" s="3">
        <f t="shared" si="624"/>
        <v>0</v>
      </c>
      <c r="AO810" s="3">
        <f t="shared" si="624"/>
        <v>0</v>
      </c>
      <c r="AP810" s="3">
        <f t="shared" si="624"/>
        <v>11252.34</v>
      </c>
      <c r="AQ810" s="3">
        <f t="shared" si="624"/>
        <v>0</v>
      </c>
      <c r="AR810" s="3">
        <f t="shared" si="624"/>
        <v>94034.12</v>
      </c>
      <c r="AS810" s="3">
        <f t="shared" si="624"/>
        <v>82781.78</v>
      </c>
      <c r="AT810" s="3">
        <f t="shared" si="624"/>
        <v>0</v>
      </c>
      <c r="AU810" s="3">
        <f t="shared" ref="AU810:BZ810" si="625">AU874</f>
        <v>0</v>
      </c>
      <c r="AV810" s="3">
        <f t="shared" si="625"/>
        <v>74414.84</v>
      </c>
      <c r="AW810" s="3">
        <f t="shared" si="625"/>
        <v>63162.5</v>
      </c>
      <c r="AX810" s="3">
        <f t="shared" si="625"/>
        <v>0</v>
      </c>
      <c r="AY810" s="3">
        <f t="shared" si="625"/>
        <v>63162.5</v>
      </c>
      <c r="AZ810" s="3">
        <f t="shared" si="625"/>
        <v>11252.34</v>
      </c>
      <c r="BA810" s="3">
        <f t="shared" si="625"/>
        <v>0</v>
      </c>
      <c r="BB810" s="3">
        <f t="shared" si="625"/>
        <v>0</v>
      </c>
      <c r="BC810" s="3">
        <f t="shared" si="625"/>
        <v>0</v>
      </c>
      <c r="BD810" s="3">
        <f t="shared" si="625"/>
        <v>0</v>
      </c>
      <c r="BE810" s="3">
        <f t="shared" si="625"/>
        <v>0</v>
      </c>
      <c r="BF810" s="3">
        <f t="shared" si="625"/>
        <v>0</v>
      </c>
      <c r="BG810" s="3">
        <f t="shared" si="625"/>
        <v>0</v>
      </c>
      <c r="BH810" s="3">
        <f t="shared" si="625"/>
        <v>0</v>
      </c>
      <c r="BI810" s="3">
        <f t="shared" si="625"/>
        <v>0</v>
      </c>
      <c r="BJ810" s="3">
        <f t="shared" si="625"/>
        <v>0</v>
      </c>
      <c r="BK810" s="3">
        <f t="shared" si="625"/>
        <v>0</v>
      </c>
      <c r="BL810" s="3">
        <f t="shared" si="625"/>
        <v>0</v>
      </c>
      <c r="BM810" s="3">
        <f t="shared" si="625"/>
        <v>0</v>
      </c>
      <c r="BN810" s="3">
        <f t="shared" si="625"/>
        <v>0</v>
      </c>
      <c r="BO810" s="3">
        <f t="shared" si="625"/>
        <v>0</v>
      </c>
      <c r="BP810" s="3">
        <f t="shared" si="625"/>
        <v>0</v>
      </c>
      <c r="BQ810" s="3">
        <f t="shared" si="625"/>
        <v>0</v>
      </c>
      <c r="BR810" s="3">
        <f t="shared" si="625"/>
        <v>0</v>
      </c>
      <c r="BS810" s="3">
        <f t="shared" si="625"/>
        <v>0</v>
      </c>
      <c r="BT810" s="3">
        <f t="shared" si="625"/>
        <v>0</v>
      </c>
      <c r="BU810" s="3">
        <f t="shared" si="625"/>
        <v>0</v>
      </c>
      <c r="BV810" s="3">
        <f t="shared" si="625"/>
        <v>0</v>
      </c>
      <c r="BW810" s="3">
        <f t="shared" si="625"/>
        <v>0</v>
      </c>
      <c r="BX810" s="3">
        <f t="shared" si="625"/>
        <v>0</v>
      </c>
      <c r="BY810" s="3">
        <f t="shared" si="625"/>
        <v>11252.34</v>
      </c>
      <c r="BZ810" s="3">
        <f t="shared" si="625"/>
        <v>0</v>
      </c>
      <c r="CA810" s="3">
        <f t="shared" ref="CA810:DF810" si="626">CA874</f>
        <v>94034.12</v>
      </c>
      <c r="CB810" s="3">
        <f t="shared" si="626"/>
        <v>82781.78</v>
      </c>
      <c r="CC810" s="3">
        <f t="shared" si="626"/>
        <v>0</v>
      </c>
      <c r="CD810" s="3">
        <f t="shared" si="626"/>
        <v>0</v>
      </c>
      <c r="CE810" s="3">
        <f t="shared" si="626"/>
        <v>74414.84</v>
      </c>
      <c r="CF810" s="3">
        <f t="shared" si="626"/>
        <v>63162.5</v>
      </c>
      <c r="CG810" s="3">
        <f t="shared" si="626"/>
        <v>0</v>
      </c>
      <c r="CH810" s="3">
        <f t="shared" si="626"/>
        <v>63162.5</v>
      </c>
      <c r="CI810" s="3">
        <f t="shared" si="626"/>
        <v>11252.34</v>
      </c>
      <c r="CJ810" s="3">
        <f t="shared" si="626"/>
        <v>0</v>
      </c>
      <c r="CK810" s="3">
        <f t="shared" si="626"/>
        <v>0</v>
      </c>
      <c r="CL810" s="3">
        <f t="shared" si="626"/>
        <v>0</v>
      </c>
      <c r="CM810" s="3">
        <f t="shared" si="626"/>
        <v>0</v>
      </c>
      <c r="CN810" s="3">
        <f t="shared" si="626"/>
        <v>0</v>
      </c>
      <c r="CO810" s="3">
        <f t="shared" si="626"/>
        <v>0</v>
      </c>
      <c r="CP810" s="3">
        <f t="shared" si="626"/>
        <v>0</v>
      </c>
      <c r="CQ810" s="3">
        <f t="shared" si="626"/>
        <v>0</v>
      </c>
      <c r="CR810" s="3">
        <f t="shared" si="626"/>
        <v>0</v>
      </c>
      <c r="CS810" s="3">
        <f t="shared" si="626"/>
        <v>0</v>
      </c>
      <c r="CT810" s="3">
        <f t="shared" si="626"/>
        <v>0</v>
      </c>
      <c r="CU810" s="3">
        <f t="shared" si="626"/>
        <v>0</v>
      </c>
      <c r="CV810" s="3">
        <f t="shared" si="626"/>
        <v>0</v>
      </c>
      <c r="CW810" s="3">
        <f t="shared" si="626"/>
        <v>0</v>
      </c>
      <c r="CX810" s="3">
        <f t="shared" si="626"/>
        <v>0</v>
      </c>
      <c r="CY810" s="3">
        <f t="shared" si="626"/>
        <v>0</v>
      </c>
      <c r="CZ810" s="3">
        <f t="shared" si="626"/>
        <v>0</v>
      </c>
      <c r="DA810" s="3">
        <f t="shared" si="626"/>
        <v>0</v>
      </c>
      <c r="DB810" s="3">
        <f t="shared" si="626"/>
        <v>0</v>
      </c>
      <c r="DC810" s="3">
        <f t="shared" si="626"/>
        <v>0</v>
      </c>
      <c r="DD810" s="3">
        <f t="shared" si="626"/>
        <v>0</v>
      </c>
      <c r="DE810" s="3">
        <f t="shared" si="626"/>
        <v>0</v>
      </c>
      <c r="DF810" s="3">
        <f t="shared" si="626"/>
        <v>0</v>
      </c>
      <c r="DG810" s="4">
        <f t="shared" ref="DG810:EL810" si="627">DG874</f>
        <v>988791.88</v>
      </c>
      <c r="DH810" s="4">
        <f t="shared" si="627"/>
        <v>575560.77</v>
      </c>
      <c r="DI810" s="4">
        <f t="shared" si="627"/>
        <v>6586.12</v>
      </c>
      <c r="DJ810" s="4">
        <f t="shared" si="627"/>
        <v>2503.6999999999998</v>
      </c>
      <c r="DK810" s="4">
        <f t="shared" si="627"/>
        <v>406644.99</v>
      </c>
      <c r="DL810" s="4">
        <f t="shared" si="627"/>
        <v>0</v>
      </c>
      <c r="DM810" s="4">
        <f t="shared" si="627"/>
        <v>594.57820570500019</v>
      </c>
      <c r="DN810" s="4">
        <f t="shared" si="627"/>
        <v>0</v>
      </c>
      <c r="DO810" s="4">
        <f t="shared" si="627"/>
        <v>0</v>
      </c>
      <c r="DP810" s="4">
        <f t="shared" si="627"/>
        <v>417836.2</v>
      </c>
      <c r="DQ810" s="4">
        <f t="shared" si="627"/>
        <v>229596.38</v>
      </c>
      <c r="DR810" s="4">
        <f t="shared" si="627"/>
        <v>0</v>
      </c>
      <c r="DS810" s="4">
        <f t="shared" si="627"/>
        <v>0</v>
      </c>
      <c r="DT810" s="4">
        <f t="shared" si="627"/>
        <v>988791.88</v>
      </c>
      <c r="DU810" s="4">
        <f t="shared" si="627"/>
        <v>575560.77</v>
      </c>
      <c r="DV810" s="4">
        <f t="shared" si="627"/>
        <v>6586.12</v>
      </c>
      <c r="DW810" s="4">
        <f t="shared" si="627"/>
        <v>2503.6999999999998</v>
      </c>
      <c r="DX810" s="4">
        <f t="shared" si="627"/>
        <v>406644.99</v>
      </c>
      <c r="DY810" s="4">
        <f t="shared" si="627"/>
        <v>0</v>
      </c>
      <c r="DZ810" s="4">
        <f t="shared" si="627"/>
        <v>594.57820570500019</v>
      </c>
      <c r="EA810" s="4">
        <f t="shared" si="627"/>
        <v>0</v>
      </c>
      <c r="EB810" s="4">
        <f t="shared" si="627"/>
        <v>0</v>
      </c>
      <c r="EC810" s="4">
        <f t="shared" si="627"/>
        <v>417836.2</v>
      </c>
      <c r="ED810" s="4">
        <f t="shared" si="627"/>
        <v>229596.38</v>
      </c>
      <c r="EE810" s="4">
        <f t="shared" si="627"/>
        <v>0</v>
      </c>
      <c r="EF810" s="4">
        <f t="shared" si="627"/>
        <v>0</v>
      </c>
      <c r="EG810" s="4">
        <f t="shared" si="627"/>
        <v>0</v>
      </c>
      <c r="EH810" s="4">
        <f t="shared" si="627"/>
        <v>86192.92</v>
      </c>
      <c r="EI810" s="4">
        <f t="shared" si="627"/>
        <v>0</v>
      </c>
      <c r="EJ810" s="4">
        <f t="shared" si="627"/>
        <v>1636224.46</v>
      </c>
      <c r="EK810" s="4">
        <f t="shared" si="627"/>
        <v>1550031.54</v>
      </c>
      <c r="EL810" s="4">
        <f t="shared" si="627"/>
        <v>0</v>
      </c>
      <c r="EM810" s="4">
        <f t="shared" ref="EM810:FR810" si="628">EM874</f>
        <v>0</v>
      </c>
      <c r="EN810" s="4">
        <f t="shared" si="628"/>
        <v>575560.77</v>
      </c>
      <c r="EO810" s="4">
        <f t="shared" si="628"/>
        <v>489367.85</v>
      </c>
      <c r="EP810" s="4">
        <f t="shared" si="628"/>
        <v>0</v>
      </c>
      <c r="EQ810" s="4">
        <f t="shared" si="628"/>
        <v>489367.85</v>
      </c>
      <c r="ER810" s="4">
        <f t="shared" si="628"/>
        <v>86192.92</v>
      </c>
      <c r="ES810" s="4">
        <f t="shared" si="628"/>
        <v>0</v>
      </c>
      <c r="ET810" s="4">
        <f t="shared" si="628"/>
        <v>0</v>
      </c>
      <c r="EU810" s="4">
        <f t="shared" si="628"/>
        <v>0</v>
      </c>
      <c r="EV810" s="4">
        <f t="shared" si="628"/>
        <v>0</v>
      </c>
      <c r="EW810" s="4">
        <f t="shared" si="628"/>
        <v>0</v>
      </c>
      <c r="EX810" s="4">
        <f t="shared" si="628"/>
        <v>0</v>
      </c>
      <c r="EY810" s="4">
        <f t="shared" si="628"/>
        <v>0</v>
      </c>
      <c r="EZ810" s="4">
        <f t="shared" si="628"/>
        <v>0</v>
      </c>
      <c r="FA810" s="4">
        <f t="shared" si="628"/>
        <v>0</v>
      </c>
      <c r="FB810" s="4">
        <f t="shared" si="628"/>
        <v>0</v>
      </c>
      <c r="FC810" s="4">
        <f t="shared" si="628"/>
        <v>0</v>
      </c>
      <c r="FD810" s="4">
        <f t="shared" si="628"/>
        <v>0</v>
      </c>
      <c r="FE810" s="4">
        <f t="shared" si="628"/>
        <v>0</v>
      </c>
      <c r="FF810" s="4">
        <f t="shared" si="628"/>
        <v>0</v>
      </c>
      <c r="FG810" s="4">
        <f t="shared" si="628"/>
        <v>0</v>
      </c>
      <c r="FH810" s="4">
        <f t="shared" si="628"/>
        <v>0</v>
      </c>
      <c r="FI810" s="4">
        <f t="shared" si="628"/>
        <v>0</v>
      </c>
      <c r="FJ810" s="4">
        <f t="shared" si="628"/>
        <v>0</v>
      </c>
      <c r="FK810" s="4">
        <f t="shared" si="628"/>
        <v>0</v>
      </c>
      <c r="FL810" s="4">
        <f t="shared" si="628"/>
        <v>0</v>
      </c>
      <c r="FM810" s="4">
        <f t="shared" si="628"/>
        <v>0</v>
      </c>
      <c r="FN810" s="4">
        <f t="shared" si="628"/>
        <v>0</v>
      </c>
      <c r="FO810" s="4">
        <f t="shared" si="628"/>
        <v>0</v>
      </c>
      <c r="FP810" s="4">
        <f t="shared" si="628"/>
        <v>0</v>
      </c>
      <c r="FQ810" s="4">
        <f t="shared" si="628"/>
        <v>86192.92</v>
      </c>
      <c r="FR810" s="4">
        <f t="shared" si="628"/>
        <v>0</v>
      </c>
      <c r="FS810" s="4">
        <f t="shared" ref="FS810:GX810" si="629">FS874</f>
        <v>1636224.46</v>
      </c>
      <c r="FT810" s="4">
        <f t="shared" si="629"/>
        <v>1550031.54</v>
      </c>
      <c r="FU810" s="4">
        <f t="shared" si="629"/>
        <v>0</v>
      </c>
      <c r="FV810" s="4">
        <f t="shared" si="629"/>
        <v>0</v>
      </c>
      <c r="FW810" s="4">
        <f t="shared" si="629"/>
        <v>575560.77</v>
      </c>
      <c r="FX810" s="4">
        <f t="shared" si="629"/>
        <v>489367.85000000003</v>
      </c>
      <c r="FY810" s="4">
        <f t="shared" si="629"/>
        <v>0</v>
      </c>
      <c r="FZ810" s="4">
        <f t="shared" si="629"/>
        <v>489367.85000000003</v>
      </c>
      <c r="GA810" s="4">
        <f t="shared" si="629"/>
        <v>86192.92</v>
      </c>
      <c r="GB810" s="4">
        <f t="shared" si="629"/>
        <v>0</v>
      </c>
      <c r="GC810" s="4">
        <f t="shared" si="629"/>
        <v>0</v>
      </c>
      <c r="GD810" s="4">
        <f t="shared" si="629"/>
        <v>0</v>
      </c>
      <c r="GE810" s="4">
        <f t="shared" si="629"/>
        <v>0</v>
      </c>
      <c r="GF810" s="4">
        <f t="shared" si="629"/>
        <v>0</v>
      </c>
      <c r="GG810" s="4">
        <f t="shared" si="629"/>
        <v>0</v>
      </c>
      <c r="GH810" s="4">
        <f t="shared" si="629"/>
        <v>0</v>
      </c>
      <c r="GI810" s="4">
        <f t="shared" si="629"/>
        <v>0</v>
      </c>
      <c r="GJ810" s="4">
        <f t="shared" si="629"/>
        <v>0</v>
      </c>
      <c r="GK810" s="4">
        <f t="shared" si="629"/>
        <v>0</v>
      </c>
      <c r="GL810" s="4">
        <f t="shared" si="629"/>
        <v>0</v>
      </c>
      <c r="GM810" s="4">
        <f t="shared" si="629"/>
        <v>0</v>
      </c>
      <c r="GN810" s="4">
        <f t="shared" si="629"/>
        <v>0</v>
      </c>
      <c r="GO810" s="4">
        <f t="shared" si="629"/>
        <v>0</v>
      </c>
      <c r="GP810" s="4">
        <f t="shared" si="629"/>
        <v>0</v>
      </c>
      <c r="GQ810" s="4">
        <f t="shared" si="629"/>
        <v>0</v>
      </c>
      <c r="GR810" s="4">
        <f t="shared" si="629"/>
        <v>0</v>
      </c>
      <c r="GS810" s="4">
        <f t="shared" si="629"/>
        <v>0</v>
      </c>
      <c r="GT810" s="4">
        <f t="shared" si="629"/>
        <v>0</v>
      </c>
      <c r="GU810" s="4">
        <f t="shared" si="629"/>
        <v>0</v>
      </c>
      <c r="GV810" s="4">
        <f t="shared" si="629"/>
        <v>0</v>
      </c>
      <c r="GW810" s="4">
        <f t="shared" si="629"/>
        <v>0</v>
      </c>
      <c r="GX810" s="4">
        <f t="shared" si="629"/>
        <v>0</v>
      </c>
    </row>
    <row r="812" spans="1:255" x14ac:dyDescent="0.2">
      <c r="A812" s="2">
        <v>19</v>
      </c>
      <c r="B812" s="2">
        <v>1</v>
      </c>
      <c r="C812" s="2"/>
      <c r="D812" s="2"/>
      <c r="E812" s="2"/>
      <c r="F812" s="2" t="s">
        <v>3</v>
      </c>
      <c r="G812" s="2" t="s">
        <v>486</v>
      </c>
      <c r="H812" s="2" t="s">
        <v>3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>
        <v>1</v>
      </c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>
        <v>0</v>
      </c>
      <c r="IL812" s="2"/>
      <c r="IM812" s="2"/>
      <c r="IN812" s="2"/>
      <c r="IO812" s="2"/>
      <c r="IP812" s="2"/>
      <c r="IQ812" s="2"/>
      <c r="IR812" s="2"/>
      <c r="IS812" s="2"/>
      <c r="IT812" s="2"/>
      <c r="IU812" s="2"/>
    </row>
    <row r="813" spans="1:255" x14ac:dyDescent="0.2">
      <c r="A813" s="2">
        <v>17</v>
      </c>
      <c r="B813" s="2">
        <v>1</v>
      </c>
      <c r="C813" s="2">
        <f>ROW(SmtRes!A726)</f>
        <v>726</v>
      </c>
      <c r="D813" s="2">
        <f>ROW(EtalonRes!A769)</f>
        <v>769</v>
      </c>
      <c r="E813" s="2" t="s">
        <v>487</v>
      </c>
      <c r="F813" s="2" t="s">
        <v>39</v>
      </c>
      <c r="G813" s="2" t="s">
        <v>488</v>
      </c>
      <c r="H813" s="2" t="s">
        <v>25</v>
      </c>
      <c r="I813" s="2">
        <f>ROUND(ROUND(150/100,4),9)</f>
        <v>1.5</v>
      </c>
      <c r="J813" s="2">
        <v>0</v>
      </c>
      <c r="K813" s="2">
        <f>ROUND(ROUND(150/100,4),9)</f>
        <v>1.5</v>
      </c>
      <c r="L813" s="2"/>
      <c r="M813" s="2"/>
      <c r="N813" s="2"/>
      <c r="O813" s="2">
        <f t="shared" ref="O813:O844" si="630">ROUND(CP813,2)</f>
        <v>389.26</v>
      </c>
      <c r="P813" s="2">
        <f t="shared" ref="P813:P822" si="631">ROUND((ROUND((AC813*AW813*I813),2)*BC813),2)</f>
        <v>0</v>
      </c>
      <c r="Q813" s="2">
        <f>(ROUND((ROUND(((((ET813*0.3)*1.1))*AV813*I813),2)*BB813),2)+ROUND((ROUND(((AE813-(((EU813*0.3)*1.1)))*AV813*I813),2)*BS813),2))</f>
        <v>10.67</v>
      </c>
      <c r="R813" s="2">
        <f t="shared" ref="R813:R844" si="632">ROUND((ROUND((AE813*AV813*I813),2)*BS813),2)</f>
        <v>1.51</v>
      </c>
      <c r="S813" s="2">
        <f t="shared" ref="S813:S844" si="633">ROUND((ROUND((AF813*AV813*I813),2)*BA813),2)</f>
        <v>378.59</v>
      </c>
      <c r="T813" s="2">
        <f t="shared" ref="T813:T844" si="634">ROUND(CU813*I813,2)</f>
        <v>0</v>
      </c>
      <c r="U813" s="2">
        <f t="shared" ref="U813:U844" si="635">CV813*I813</f>
        <v>29.577240000000007</v>
      </c>
      <c r="V813" s="2">
        <f t="shared" ref="V813:V844" si="636">CW813*I813</f>
        <v>0</v>
      </c>
      <c r="W813" s="2">
        <f t="shared" ref="W813:W844" si="637">ROUND(CX813*I813,2)</f>
        <v>0</v>
      </c>
      <c r="X813" s="2">
        <f t="shared" ref="X813:X844" si="638">ROUND(CY813,2)</f>
        <v>414.31</v>
      </c>
      <c r="Y813" s="2">
        <f t="shared" ref="Y813:Y844" si="639">ROUND(CZ813,2)</f>
        <v>231.86</v>
      </c>
      <c r="Z813" s="2"/>
      <c r="AA813" s="2">
        <v>59209203</v>
      </c>
      <c r="AB813" s="2">
        <f t="shared" ref="AB813:AB844" si="640">ROUND((AC813+AD813+AF813),6)</f>
        <v>243.21</v>
      </c>
      <c r="AC813" s="2">
        <f>ROUND(((ES813*0)),6)</f>
        <v>0</v>
      </c>
      <c r="AD813" s="2">
        <f>ROUND((((((ET813*0.3)*1.1))-(((EU813*0.3)*1.1)))+AE813),6)</f>
        <v>6.6660000000000004</v>
      </c>
      <c r="AE813" s="2">
        <f t="shared" ref="AE813:AF816" si="641">ROUND((((EU813*0.3)*1.1)),6)</f>
        <v>0.94379999999999997</v>
      </c>
      <c r="AF813" s="2">
        <f t="shared" si="641"/>
        <v>236.54400000000001</v>
      </c>
      <c r="AG813" s="2">
        <f t="shared" ref="AG813:AG844" si="642">ROUND((AP813),6)</f>
        <v>0</v>
      </c>
      <c r="AH813" s="2">
        <f t="shared" ref="AH813:AI816" si="643">(((EW813*0.3)*1.1))</f>
        <v>18.480000000000004</v>
      </c>
      <c r="AI813" s="2">
        <f t="shared" si="643"/>
        <v>0</v>
      </c>
      <c r="AJ813" s="2">
        <f t="shared" ref="AJ813:AJ844" si="644">(AS813)</f>
        <v>0</v>
      </c>
      <c r="AK813" s="2">
        <v>968.71</v>
      </c>
      <c r="AL813" s="2">
        <v>231.71</v>
      </c>
      <c r="AM813" s="2">
        <v>20.2</v>
      </c>
      <c r="AN813" s="2">
        <v>2.86</v>
      </c>
      <c r="AO813" s="2">
        <v>716.8</v>
      </c>
      <c r="AP813" s="2">
        <v>0</v>
      </c>
      <c r="AQ813" s="2">
        <v>56</v>
      </c>
      <c r="AR813" s="2">
        <v>0</v>
      </c>
      <c r="AS813" s="2">
        <v>0</v>
      </c>
      <c r="AT813" s="2">
        <v>109</v>
      </c>
      <c r="AU813" s="2">
        <v>61</v>
      </c>
      <c r="AV813" s="2">
        <v>1.0669999999999999</v>
      </c>
      <c r="AW813" s="2">
        <v>1</v>
      </c>
      <c r="AX813" s="2"/>
      <c r="AY813" s="2"/>
      <c r="AZ813" s="2">
        <v>1</v>
      </c>
      <c r="BA813" s="2">
        <v>1</v>
      </c>
      <c r="BB813" s="2">
        <v>1</v>
      </c>
      <c r="BC813" s="2">
        <v>1</v>
      </c>
      <c r="BD813" s="2" t="s">
        <v>3</v>
      </c>
      <c r="BE813" s="2" t="s">
        <v>3</v>
      </c>
      <c r="BF813" s="2" t="s">
        <v>3</v>
      </c>
      <c r="BG813" s="2" t="s">
        <v>3</v>
      </c>
      <c r="BH813" s="2">
        <v>0</v>
      </c>
      <c r="BI813" s="2">
        <v>1</v>
      </c>
      <c r="BJ813" s="2" t="s">
        <v>41</v>
      </c>
      <c r="BK813" s="2"/>
      <c r="BL813" s="2"/>
      <c r="BM813" s="2">
        <v>21</v>
      </c>
      <c r="BN813" s="2">
        <v>58807811</v>
      </c>
      <c r="BO813" s="2" t="s">
        <v>39</v>
      </c>
      <c r="BP813" s="2">
        <v>1</v>
      </c>
      <c r="BQ813" s="2">
        <v>30</v>
      </c>
      <c r="BR813" s="2">
        <v>0</v>
      </c>
      <c r="BS813" s="2">
        <v>1</v>
      </c>
      <c r="BT813" s="2">
        <v>1</v>
      </c>
      <c r="BU813" s="2">
        <v>1</v>
      </c>
      <c r="BV813" s="2">
        <v>1</v>
      </c>
      <c r="BW813" s="2">
        <v>1</v>
      </c>
      <c r="BX813" s="2">
        <v>1</v>
      </c>
      <c r="BY813" s="2" t="s">
        <v>3</v>
      </c>
      <c r="BZ813" s="2">
        <v>109</v>
      </c>
      <c r="CA813" s="2">
        <v>61</v>
      </c>
      <c r="CB813" s="2" t="s">
        <v>3</v>
      </c>
      <c r="CC813" s="2"/>
      <c r="CD813" s="2"/>
      <c r="CE813" s="2">
        <v>30</v>
      </c>
      <c r="CF813" s="2">
        <v>0</v>
      </c>
      <c r="CG813" s="2">
        <v>0</v>
      </c>
      <c r="CH813" s="2"/>
      <c r="CI813" s="2"/>
      <c r="CJ813" s="2"/>
      <c r="CK813" s="2"/>
      <c r="CL813" s="2"/>
      <c r="CM813" s="2">
        <v>0</v>
      </c>
      <c r="CN813" s="2" t="s">
        <v>870</v>
      </c>
      <c r="CO813" s="2">
        <v>0</v>
      </c>
      <c r="CP813" s="2">
        <f t="shared" ref="CP813:CP844" si="645">(P813+Q813+S813)</f>
        <v>389.26</v>
      </c>
      <c r="CQ813" s="2">
        <f t="shared" ref="CQ813:CQ822" si="646">ROUND((ROUND((AC813*AW813*1),2)*BC813),2)</f>
        <v>0</v>
      </c>
      <c r="CR813" s="2">
        <f>(ROUND((ROUND(((((ET813*0.3)*1.1))*AV813*1),2)*BB813),2)+ROUND((ROUND(((AE813-(((EU813*0.3)*1.1)))*AV813*1),2)*BS813),2))</f>
        <v>7.11</v>
      </c>
      <c r="CS813" s="2">
        <f t="shared" ref="CS813:CS844" si="647">ROUND((ROUND((AE813*AV813*1),2)*BS813),2)</f>
        <v>1.01</v>
      </c>
      <c r="CT813" s="2">
        <f t="shared" ref="CT813:CT844" si="648">ROUND((ROUND((AF813*AV813*1),2)*BA813),2)</f>
        <v>252.39</v>
      </c>
      <c r="CU813" s="2">
        <f t="shared" ref="CU813:CU844" si="649">AG813</f>
        <v>0</v>
      </c>
      <c r="CV813" s="2">
        <f t="shared" ref="CV813:CV844" si="650">(AH813*AV813)</f>
        <v>19.718160000000005</v>
      </c>
      <c r="CW813" s="2">
        <f t="shared" ref="CW813:CW844" si="651">AI813</f>
        <v>0</v>
      </c>
      <c r="CX813" s="2">
        <f t="shared" ref="CX813:CX844" si="652">AJ813</f>
        <v>0</v>
      </c>
      <c r="CY813" s="2">
        <f t="shared" ref="CY813:CY844" si="653">(((S813+R813)*AT813)/100)</f>
        <v>414.30899999999997</v>
      </c>
      <c r="CZ813" s="2">
        <f t="shared" ref="CZ813:CZ844" si="654">(((S813+R813)*AU813)/100)</f>
        <v>231.86099999999999</v>
      </c>
      <c r="DA813" s="2"/>
      <c r="DB813" s="2">
        <v>191</v>
      </c>
      <c r="DC813" s="2" t="s">
        <v>3</v>
      </c>
      <c r="DD813" s="2" t="s">
        <v>489</v>
      </c>
      <c r="DE813" s="2" t="s">
        <v>490</v>
      </c>
      <c r="DF813" s="2" t="s">
        <v>490</v>
      </c>
      <c r="DG813" s="2" t="s">
        <v>490</v>
      </c>
      <c r="DH813" s="2" t="s">
        <v>3</v>
      </c>
      <c r="DI813" s="2" t="s">
        <v>490</v>
      </c>
      <c r="DJ813" s="2" t="s">
        <v>490</v>
      </c>
      <c r="DK813" s="2" t="s">
        <v>3</v>
      </c>
      <c r="DL813" s="2" t="s">
        <v>3</v>
      </c>
      <c r="DM813" s="2" t="s">
        <v>3</v>
      </c>
      <c r="DN813" s="2">
        <v>0</v>
      </c>
      <c r="DO813" s="2">
        <v>0</v>
      </c>
      <c r="DP813" s="2">
        <v>1</v>
      </c>
      <c r="DQ813" s="2">
        <v>1</v>
      </c>
      <c r="DR813" s="2"/>
      <c r="DS813" s="2"/>
      <c r="DT813" s="2"/>
      <c r="DU813" s="2">
        <v>1003</v>
      </c>
      <c r="DV813" s="2" t="s">
        <v>25</v>
      </c>
      <c r="DW813" s="2" t="s">
        <v>25</v>
      </c>
      <c r="DX813" s="2">
        <v>100</v>
      </c>
      <c r="DY813" s="2"/>
      <c r="DZ813" s="2" t="s">
        <v>3</v>
      </c>
      <c r="EA813" s="2" t="s">
        <v>3</v>
      </c>
      <c r="EB813" s="2" t="s">
        <v>3</v>
      </c>
      <c r="EC813" s="2" t="s">
        <v>3</v>
      </c>
      <c r="ED813" s="2"/>
      <c r="EE813" s="2">
        <v>58807897</v>
      </c>
      <c r="EF813" s="2">
        <v>30</v>
      </c>
      <c r="EG813" s="2" t="s">
        <v>29</v>
      </c>
      <c r="EH813" s="2">
        <v>0</v>
      </c>
      <c r="EI813" s="2" t="s">
        <v>3</v>
      </c>
      <c r="EJ813" s="2">
        <v>1</v>
      </c>
      <c r="EK813" s="2">
        <v>21</v>
      </c>
      <c r="EL813" s="2" t="s">
        <v>30</v>
      </c>
      <c r="EM813" s="2" t="s">
        <v>31</v>
      </c>
      <c r="EN813" s="2"/>
      <c r="EO813" s="2" t="s">
        <v>491</v>
      </c>
      <c r="EP813" s="2"/>
      <c r="EQ813" s="2">
        <v>0</v>
      </c>
      <c r="ER813" s="2">
        <v>968.71</v>
      </c>
      <c r="ES813" s="2">
        <v>231.71</v>
      </c>
      <c r="ET813" s="2">
        <v>20.2</v>
      </c>
      <c r="EU813" s="2">
        <v>2.86</v>
      </c>
      <c r="EV813" s="2">
        <v>716.8</v>
      </c>
      <c r="EW813" s="2">
        <v>56</v>
      </c>
      <c r="EX813" s="2">
        <v>0</v>
      </c>
      <c r="EY813" s="2">
        <v>0</v>
      </c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>
        <v>0</v>
      </c>
      <c r="FR813" s="2">
        <v>0</v>
      </c>
      <c r="FS813" s="2">
        <v>0</v>
      </c>
      <c r="FT813" s="2"/>
      <c r="FU813" s="2"/>
      <c r="FV813" s="2"/>
      <c r="FW813" s="2"/>
      <c r="FX813" s="2">
        <v>109</v>
      </c>
      <c r="FY813" s="2">
        <v>61</v>
      </c>
      <c r="FZ813" s="2"/>
      <c r="GA813" s="2" t="s">
        <v>3</v>
      </c>
      <c r="GB813" s="2"/>
      <c r="GC813" s="2"/>
      <c r="GD813" s="2">
        <v>1</v>
      </c>
      <c r="GE813" s="2"/>
      <c r="GF813" s="2">
        <v>790010402</v>
      </c>
      <c r="GG813" s="2">
        <v>2</v>
      </c>
      <c r="GH813" s="2">
        <v>1</v>
      </c>
      <c r="GI813" s="2">
        <v>2</v>
      </c>
      <c r="GJ813" s="2">
        <v>0</v>
      </c>
      <c r="GK813" s="2">
        <v>0</v>
      </c>
      <c r="GL813" s="2">
        <f t="shared" ref="GL813:GL844" si="655">ROUND(IF(AND(BH813=3,BI813=3,FS813&lt;&gt;0),P813,0),2)</f>
        <v>0</v>
      </c>
      <c r="GM813" s="2">
        <f t="shared" ref="GM813:GM844" si="656">ROUND(O813+X813+Y813,2)+GX813</f>
        <v>1035.43</v>
      </c>
      <c r="GN813" s="2">
        <f t="shared" ref="GN813:GN844" si="657">IF(OR(BI813=0,BI813=1),GM813-GX813,0)</f>
        <v>1035.43</v>
      </c>
      <c r="GO813" s="2">
        <f t="shared" ref="GO813:GO844" si="658">IF(BI813=2,GM813-GX813,0)</f>
        <v>0</v>
      </c>
      <c r="GP813" s="2">
        <f t="shared" ref="GP813:GP844" si="659">IF(BI813=4,GM813-GX813,0)</f>
        <v>0</v>
      </c>
      <c r="GQ813" s="2"/>
      <c r="GR813" s="2">
        <v>0</v>
      </c>
      <c r="GS813" s="2">
        <v>3</v>
      </c>
      <c r="GT813" s="2">
        <v>0</v>
      </c>
      <c r="GU813" s="2" t="s">
        <v>3</v>
      </c>
      <c r="GV813" s="2">
        <f t="shared" ref="GV813:GV844" si="660">ROUND((GT813),6)</f>
        <v>0</v>
      </c>
      <c r="GW813" s="2">
        <v>1</v>
      </c>
      <c r="GX813" s="2">
        <f t="shared" ref="GX813:GX844" si="661">ROUND(HC813*I813,2)</f>
        <v>0</v>
      </c>
      <c r="GY813" s="2"/>
      <c r="GZ813" s="2"/>
      <c r="HA813" s="2">
        <v>0</v>
      </c>
      <c r="HB813" s="2">
        <v>0</v>
      </c>
      <c r="HC813" s="2">
        <f t="shared" ref="HC813:HC844" si="662">GV813*GW813</f>
        <v>0</v>
      </c>
      <c r="HD813" s="2"/>
      <c r="HE813" s="2" t="s">
        <v>3</v>
      </c>
      <c r="HF813" s="2" t="s">
        <v>3</v>
      </c>
      <c r="HG813" s="2"/>
      <c r="HH813" s="2"/>
      <c r="HI813" s="2"/>
      <c r="HJ813" s="2"/>
      <c r="HK813" s="2"/>
      <c r="HL813" s="2"/>
      <c r="HM813" s="2" t="s">
        <v>3</v>
      </c>
      <c r="HN813" s="2" t="s">
        <v>3</v>
      </c>
      <c r="HO813" s="2" t="s">
        <v>3</v>
      </c>
      <c r="HP813" s="2" t="s">
        <v>3</v>
      </c>
      <c r="HQ813" s="2" t="s">
        <v>3</v>
      </c>
      <c r="HR813" s="2"/>
      <c r="HS813" s="2">
        <v>0</v>
      </c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>
        <v>0</v>
      </c>
      <c r="IL813" s="2"/>
      <c r="IM813" s="2"/>
      <c r="IN813" s="2"/>
      <c r="IO813" s="2"/>
      <c r="IP813" s="2"/>
      <c r="IQ813" s="2"/>
      <c r="IR813" s="2"/>
      <c r="IS813" s="2"/>
      <c r="IT813" s="2"/>
      <c r="IU813" s="2"/>
    </row>
    <row r="814" spans="1:255" x14ac:dyDescent="0.2">
      <c r="A814">
        <v>17</v>
      </c>
      <c r="B814">
        <v>1</v>
      </c>
      <c r="C814">
        <f>ROW(SmtRes!A732)</f>
        <v>732</v>
      </c>
      <c r="D814">
        <f>ROW(EtalonRes!A778)</f>
        <v>778</v>
      </c>
      <c r="E814" t="s">
        <v>487</v>
      </c>
      <c r="F814" t="s">
        <v>39</v>
      </c>
      <c r="G814" t="s">
        <v>488</v>
      </c>
      <c r="H814" t="s">
        <v>25</v>
      </c>
      <c r="I814">
        <f>ROUND(ROUND(150/100,4),9)</f>
        <v>1.5</v>
      </c>
      <c r="J814">
        <v>0</v>
      </c>
      <c r="K814">
        <f>ROUND(ROUND(150/100,4),9)</f>
        <v>1.5</v>
      </c>
      <c r="O814">
        <f t="shared" si="630"/>
        <v>20987.78</v>
      </c>
      <c r="P814">
        <f t="shared" si="631"/>
        <v>0</v>
      </c>
      <c r="Q814">
        <f>(ROUND((ROUND(((((ET814*0.3)*1.1))*AV814*I814),2)*BB814),2)+ROUND((ROUND(((AE814-(((EU814*0.3)*1.1)))*AV814*I814),2)*BS814),2))</f>
        <v>169.12</v>
      </c>
      <c r="R814">
        <f t="shared" si="632"/>
        <v>83.03</v>
      </c>
      <c r="S814">
        <f t="shared" si="633"/>
        <v>20818.66</v>
      </c>
      <c r="T814">
        <f t="shared" si="634"/>
        <v>0</v>
      </c>
      <c r="U814">
        <f t="shared" si="635"/>
        <v>29.577240000000007</v>
      </c>
      <c r="V814">
        <f t="shared" si="636"/>
        <v>0</v>
      </c>
      <c r="W814">
        <f t="shared" si="637"/>
        <v>0</v>
      </c>
      <c r="X814">
        <f t="shared" si="638"/>
        <v>22782.84</v>
      </c>
      <c r="Y814">
        <f t="shared" si="639"/>
        <v>12750.03</v>
      </c>
      <c r="AA814">
        <v>59209200</v>
      </c>
      <c r="AB814">
        <f t="shared" si="640"/>
        <v>243.21</v>
      </c>
      <c r="AC814">
        <f>ROUND(((ES814*0)),6)</f>
        <v>0</v>
      </c>
      <c r="AD814">
        <f>ROUND((((((ET814*0.3)*1.1))-(((EU814*0.3)*1.1)))+AE814),6)</f>
        <v>6.6660000000000004</v>
      </c>
      <c r="AE814">
        <f t="shared" si="641"/>
        <v>0.94379999999999997</v>
      </c>
      <c r="AF814">
        <f t="shared" si="641"/>
        <v>236.54400000000001</v>
      </c>
      <c r="AG814">
        <f t="shared" si="642"/>
        <v>0</v>
      </c>
      <c r="AH814">
        <f t="shared" si="643"/>
        <v>18.480000000000004</v>
      </c>
      <c r="AI814">
        <f t="shared" si="643"/>
        <v>0</v>
      </c>
      <c r="AJ814">
        <f t="shared" si="644"/>
        <v>0</v>
      </c>
      <c r="AK814">
        <v>968.71</v>
      </c>
      <c r="AL814">
        <v>231.71</v>
      </c>
      <c r="AM814">
        <v>20.2</v>
      </c>
      <c r="AN814">
        <v>2.86</v>
      </c>
      <c r="AO814">
        <v>716.8</v>
      </c>
      <c r="AP814">
        <v>0</v>
      </c>
      <c r="AQ814">
        <v>56</v>
      </c>
      <c r="AR814">
        <v>0</v>
      </c>
      <c r="AS814">
        <v>0</v>
      </c>
      <c r="AT814">
        <v>109</v>
      </c>
      <c r="AU814">
        <v>61</v>
      </c>
      <c r="AV814">
        <v>1.0669999999999999</v>
      </c>
      <c r="AW814">
        <v>1</v>
      </c>
      <c r="AZ814">
        <v>1</v>
      </c>
      <c r="BA814">
        <v>54.99</v>
      </c>
      <c r="BB814">
        <v>15.85</v>
      </c>
      <c r="BC814">
        <v>16.190000000000001</v>
      </c>
      <c r="BD814" t="s">
        <v>3</v>
      </c>
      <c r="BE814" t="s">
        <v>3</v>
      </c>
      <c r="BF814" t="s">
        <v>3</v>
      </c>
      <c r="BG814" t="s">
        <v>3</v>
      </c>
      <c r="BH814">
        <v>0</v>
      </c>
      <c r="BI814">
        <v>1</v>
      </c>
      <c r="BJ814" t="s">
        <v>41</v>
      </c>
      <c r="BM814">
        <v>21</v>
      </c>
      <c r="BN814">
        <v>58807811</v>
      </c>
      <c r="BO814" t="s">
        <v>39</v>
      </c>
      <c r="BP814">
        <v>1</v>
      </c>
      <c r="BQ814">
        <v>30</v>
      </c>
      <c r="BR814">
        <v>0</v>
      </c>
      <c r="BS814">
        <v>54.99</v>
      </c>
      <c r="BT814">
        <v>1</v>
      </c>
      <c r="BU814">
        <v>1</v>
      </c>
      <c r="BV814">
        <v>1</v>
      </c>
      <c r="BW814">
        <v>1</v>
      </c>
      <c r="BX814">
        <v>1</v>
      </c>
      <c r="BY814" t="s">
        <v>3</v>
      </c>
      <c r="BZ814">
        <v>109</v>
      </c>
      <c r="CA814">
        <v>61</v>
      </c>
      <c r="CB814" t="s">
        <v>3</v>
      </c>
      <c r="CE814">
        <v>30</v>
      </c>
      <c r="CF814">
        <v>0</v>
      </c>
      <c r="CG814">
        <v>0</v>
      </c>
      <c r="CM814">
        <v>0</v>
      </c>
      <c r="CN814" t="s">
        <v>870</v>
      </c>
      <c r="CO814">
        <v>0</v>
      </c>
      <c r="CP814">
        <f t="shared" si="645"/>
        <v>20987.78</v>
      </c>
      <c r="CQ814">
        <f t="shared" si="646"/>
        <v>0</v>
      </c>
      <c r="CR814">
        <f>(ROUND((ROUND(((((ET814*0.3)*1.1))*AV814*1),2)*BB814),2)+ROUND((ROUND(((AE814-(((EU814*0.3)*1.1)))*AV814*1),2)*BS814),2))</f>
        <v>112.69</v>
      </c>
      <c r="CS814">
        <f t="shared" si="647"/>
        <v>55.54</v>
      </c>
      <c r="CT814">
        <f t="shared" si="648"/>
        <v>13878.93</v>
      </c>
      <c r="CU814">
        <f t="shared" si="649"/>
        <v>0</v>
      </c>
      <c r="CV814">
        <f t="shared" si="650"/>
        <v>19.718160000000005</v>
      </c>
      <c r="CW814">
        <f t="shared" si="651"/>
        <v>0</v>
      </c>
      <c r="CX814">
        <f t="shared" si="652"/>
        <v>0</v>
      </c>
      <c r="CY814">
        <f t="shared" si="653"/>
        <v>22782.842099999998</v>
      </c>
      <c r="CZ814">
        <f t="shared" si="654"/>
        <v>12750.030899999998</v>
      </c>
      <c r="DB814">
        <v>193</v>
      </c>
      <c r="DC814" t="s">
        <v>3</v>
      </c>
      <c r="DD814" t="s">
        <v>489</v>
      </c>
      <c r="DE814" t="s">
        <v>490</v>
      </c>
      <c r="DF814" t="s">
        <v>490</v>
      </c>
      <c r="DG814" t="s">
        <v>490</v>
      </c>
      <c r="DH814" t="s">
        <v>3</v>
      </c>
      <c r="DI814" t="s">
        <v>490</v>
      </c>
      <c r="DJ814" t="s">
        <v>490</v>
      </c>
      <c r="DK814" t="s">
        <v>3</v>
      </c>
      <c r="DL814" t="s">
        <v>3</v>
      </c>
      <c r="DM814" t="s">
        <v>3</v>
      </c>
      <c r="DN814">
        <v>0</v>
      </c>
      <c r="DO814">
        <v>0</v>
      </c>
      <c r="DP814">
        <v>1</v>
      </c>
      <c r="DQ814">
        <v>1</v>
      </c>
      <c r="DU814">
        <v>1003</v>
      </c>
      <c r="DV814" t="s">
        <v>25</v>
      </c>
      <c r="DW814" t="s">
        <v>25</v>
      </c>
      <c r="DX814">
        <v>100</v>
      </c>
      <c r="DZ814" t="s">
        <v>3</v>
      </c>
      <c r="EA814" t="s">
        <v>3</v>
      </c>
      <c r="EB814" t="s">
        <v>3</v>
      </c>
      <c r="EC814" t="s">
        <v>3</v>
      </c>
      <c r="EE814">
        <v>58807897</v>
      </c>
      <c r="EF814">
        <v>30</v>
      </c>
      <c r="EG814" t="s">
        <v>29</v>
      </c>
      <c r="EH814">
        <v>0</v>
      </c>
      <c r="EI814" t="s">
        <v>3</v>
      </c>
      <c r="EJ814">
        <v>1</v>
      </c>
      <c r="EK814">
        <v>21</v>
      </c>
      <c r="EL814" t="s">
        <v>30</v>
      </c>
      <c r="EM814" t="s">
        <v>31</v>
      </c>
      <c r="EO814" t="s">
        <v>491</v>
      </c>
      <c r="EQ814">
        <v>0</v>
      </c>
      <c r="ER814">
        <v>968.71</v>
      </c>
      <c r="ES814">
        <v>231.71</v>
      </c>
      <c r="ET814">
        <v>20.2</v>
      </c>
      <c r="EU814">
        <v>2.86</v>
      </c>
      <c r="EV814">
        <v>716.8</v>
      </c>
      <c r="EW814">
        <v>56</v>
      </c>
      <c r="EX814">
        <v>0</v>
      </c>
      <c r="EY814">
        <v>0</v>
      </c>
      <c r="FQ814">
        <v>0</v>
      </c>
      <c r="FR814">
        <v>0</v>
      </c>
      <c r="FS814">
        <v>0</v>
      </c>
      <c r="FX814">
        <v>109</v>
      </c>
      <c r="FY814">
        <v>61</v>
      </c>
      <c r="GA814" t="s">
        <v>3</v>
      </c>
      <c r="GD814">
        <v>1</v>
      </c>
      <c r="GF814">
        <v>790010402</v>
      </c>
      <c r="GG814">
        <v>2</v>
      </c>
      <c r="GH814">
        <v>1</v>
      </c>
      <c r="GI814">
        <v>2</v>
      </c>
      <c r="GJ814">
        <v>0</v>
      </c>
      <c r="GK814">
        <v>0</v>
      </c>
      <c r="GL814">
        <f t="shared" si="655"/>
        <v>0</v>
      </c>
      <c r="GM814">
        <f t="shared" si="656"/>
        <v>56520.65</v>
      </c>
      <c r="GN814">
        <f t="shared" si="657"/>
        <v>56520.65</v>
      </c>
      <c r="GO814">
        <f t="shared" si="658"/>
        <v>0</v>
      </c>
      <c r="GP814">
        <f t="shared" si="659"/>
        <v>0</v>
      </c>
      <c r="GR814">
        <v>0</v>
      </c>
      <c r="GS814">
        <v>3</v>
      </c>
      <c r="GT814">
        <v>0</v>
      </c>
      <c r="GU814" t="s">
        <v>3</v>
      </c>
      <c r="GV814">
        <f t="shared" si="660"/>
        <v>0</v>
      </c>
      <c r="GW814">
        <v>1</v>
      </c>
      <c r="GX814">
        <f t="shared" si="661"/>
        <v>0</v>
      </c>
      <c r="HA814">
        <v>0</v>
      </c>
      <c r="HB814">
        <v>0</v>
      </c>
      <c r="HC814">
        <f t="shared" si="662"/>
        <v>0</v>
      </c>
      <c r="HE814" t="s">
        <v>3</v>
      </c>
      <c r="HF814" t="s">
        <v>3</v>
      </c>
      <c r="HM814" t="s">
        <v>3</v>
      </c>
      <c r="HN814" t="s">
        <v>3</v>
      </c>
      <c r="HO814" t="s">
        <v>3</v>
      </c>
      <c r="HP814" t="s">
        <v>3</v>
      </c>
      <c r="HQ814" t="s">
        <v>3</v>
      </c>
      <c r="HS814">
        <v>0</v>
      </c>
      <c r="IK814">
        <v>0</v>
      </c>
    </row>
    <row r="815" spans="1:255" x14ac:dyDescent="0.2">
      <c r="A815" s="2">
        <v>17</v>
      </c>
      <c r="B815" s="2">
        <v>1</v>
      </c>
      <c r="C815" s="2">
        <f>ROW(SmtRes!A738)</f>
        <v>738</v>
      </c>
      <c r="D815" s="2">
        <f>ROW(EtalonRes!A787)</f>
        <v>787</v>
      </c>
      <c r="E815" s="2" t="s">
        <v>492</v>
      </c>
      <c r="F815" s="2" t="s">
        <v>39</v>
      </c>
      <c r="G815" s="2" t="s">
        <v>488</v>
      </c>
      <c r="H815" s="2" t="s">
        <v>25</v>
      </c>
      <c r="I815" s="2">
        <f>ROUND(ROUND(80/100,4),9)</f>
        <v>0.8</v>
      </c>
      <c r="J815" s="2">
        <v>0</v>
      </c>
      <c r="K815" s="2">
        <f>ROUND(ROUND(80/100,4),9)</f>
        <v>0.8</v>
      </c>
      <c r="L815" s="2"/>
      <c r="M815" s="2"/>
      <c r="N815" s="2"/>
      <c r="O815" s="2">
        <f t="shared" si="630"/>
        <v>207.6</v>
      </c>
      <c r="P815" s="2">
        <f t="shared" si="631"/>
        <v>0</v>
      </c>
      <c r="Q815" s="2">
        <f>(ROUND((ROUND(((((ET815*0.3)*1.1))*AV815*I815),2)*BB815),2)+ROUND((ROUND(((AE815-(((EU815*0.3)*1.1)))*AV815*I815),2)*BS815),2))</f>
        <v>5.69</v>
      </c>
      <c r="R815" s="2">
        <f t="shared" si="632"/>
        <v>0.81</v>
      </c>
      <c r="S815" s="2">
        <f t="shared" si="633"/>
        <v>201.91</v>
      </c>
      <c r="T815" s="2">
        <f t="shared" si="634"/>
        <v>0</v>
      </c>
      <c r="U815" s="2">
        <f t="shared" si="635"/>
        <v>15.774528000000004</v>
      </c>
      <c r="V815" s="2">
        <f t="shared" si="636"/>
        <v>0</v>
      </c>
      <c r="W815" s="2">
        <f t="shared" si="637"/>
        <v>0</v>
      </c>
      <c r="X815" s="2">
        <f t="shared" si="638"/>
        <v>220.96</v>
      </c>
      <c r="Y815" s="2">
        <f t="shared" si="639"/>
        <v>123.66</v>
      </c>
      <c r="Z815" s="2"/>
      <c r="AA815" s="2">
        <v>59209203</v>
      </c>
      <c r="AB815" s="2">
        <f t="shared" si="640"/>
        <v>243.21</v>
      </c>
      <c r="AC815" s="2">
        <f>ROUND(((ES815*0)),6)</f>
        <v>0</v>
      </c>
      <c r="AD815" s="2">
        <f>ROUND((((((ET815*0.3)*1.1))-(((EU815*0.3)*1.1)))+AE815),6)</f>
        <v>6.6660000000000004</v>
      </c>
      <c r="AE815" s="2">
        <f t="shared" si="641"/>
        <v>0.94379999999999997</v>
      </c>
      <c r="AF815" s="2">
        <f t="shared" si="641"/>
        <v>236.54400000000001</v>
      </c>
      <c r="AG815" s="2">
        <f t="shared" si="642"/>
        <v>0</v>
      </c>
      <c r="AH815" s="2">
        <f t="shared" si="643"/>
        <v>18.480000000000004</v>
      </c>
      <c r="AI815" s="2">
        <f t="shared" si="643"/>
        <v>0</v>
      </c>
      <c r="AJ815" s="2">
        <f t="shared" si="644"/>
        <v>0</v>
      </c>
      <c r="AK815" s="2">
        <v>968.71</v>
      </c>
      <c r="AL815" s="2">
        <v>231.71</v>
      </c>
      <c r="AM815" s="2">
        <v>20.2</v>
      </c>
      <c r="AN815" s="2">
        <v>2.86</v>
      </c>
      <c r="AO815" s="2">
        <v>716.8</v>
      </c>
      <c r="AP815" s="2">
        <v>0</v>
      </c>
      <c r="AQ815" s="2">
        <v>56</v>
      </c>
      <c r="AR815" s="2">
        <v>0</v>
      </c>
      <c r="AS815" s="2">
        <v>0</v>
      </c>
      <c r="AT815" s="2">
        <v>109</v>
      </c>
      <c r="AU815" s="2">
        <v>61</v>
      </c>
      <c r="AV815" s="2">
        <v>1.0669999999999999</v>
      </c>
      <c r="AW815" s="2">
        <v>1</v>
      </c>
      <c r="AX815" s="2"/>
      <c r="AY815" s="2"/>
      <c r="AZ815" s="2">
        <v>1</v>
      </c>
      <c r="BA815" s="2">
        <v>1</v>
      </c>
      <c r="BB815" s="2">
        <v>1</v>
      </c>
      <c r="BC815" s="2">
        <v>1</v>
      </c>
      <c r="BD815" s="2" t="s">
        <v>3</v>
      </c>
      <c r="BE815" s="2" t="s">
        <v>3</v>
      </c>
      <c r="BF815" s="2" t="s">
        <v>3</v>
      </c>
      <c r="BG815" s="2" t="s">
        <v>3</v>
      </c>
      <c r="BH815" s="2">
        <v>0</v>
      </c>
      <c r="BI815" s="2">
        <v>1</v>
      </c>
      <c r="BJ815" s="2" t="s">
        <v>41</v>
      </c>
      <c r="BK815" s="2"/>
      <c r="BL815" s="2"/>
      <c r="BM815" s="2">
        <v>21</v>
      </c>
      <c r="BN815" s="2">
        <v>58807811</v>
      </c>
      <c r="BO815" s="2" t="s">
        <v>39</v>
      </c>
      <c r="BP815" s="2">
        <v>1</v>
      </c>
      <c r="BQ815" s="2">
        <v>30</v>
      </c>
      <c r="BR815" s="2">
        <v>0</v>
      </c>
      <c r="BS815" s="2">
        <v>1</v>
      </c>
      <c r="BT815" s="2">
        <v>1</v>
      </c>
      <c r="BU815" s="2">
        <v>1</v>
      </c>
      <c r="BV815" s="2">
        <v>1</v>
      </c>
      <c r="BW815" s="2">
        <v>1</v>
      </c>
      <c r="BX815" s="2">
        <v>1</v>
      </c>
      <c r="BY815" s="2" t="s">
        <v>3</v>
      </c>
      <c r="BZ815" s="2">
        <v>109</v>
      </c>
      <c r="CA815" s="2">
        <v>61</v>
      </c>
      <c r="CB815" s="2" t="s">
        <v>3</v>
      </c>
      <c r="CC815" s="2"/>
      <c r="CD815" s="2"/>
      <c r="CE815" s="2">
        <v>30</v>
      </c>
      <c r="CF815" s="2">
        <v>0</v>
      </c>
      <c r="CG815" s="2">
        <v>0</v>
      </c>
      <c r="CH815" s="2"/>
      <c r="CI815" s="2"/>
      <c r="CJ815" s="2"/>
      <c r="CK815" s="2"/>
      <c r="CL815" s="2"/>
      <c r="CM815" s="2">
        <v>0</v>
      </c>
      <c r="CN815" s="2" t="s">
        <v>870</v>
      </c>
      <c r="CO815" s="2">
        <v>0</v>
      </c>
      <c r="CP815" s="2">
        <f t="shared" si="645"/>
        <v>207.6</v>
      </c>
      <c r="CQ815" s="2">
        <f t="shared" si="646"/>
        <v>0</v>
      </c>
      <c r="CR815" s="2">
        <f>(ROUND((ROUND(((((ET815*0.3)*1.1))*AV815*1),2)*BB815),2)+ROUND((ROUND(((AE815-(((EU815*0.3)*1.1)))*AV815*1),2)*BS815),2))</f>
        <v>7.11</v>
      </c>
      <c r="CS815" s="2">
        <f t="shared" si="647"/>
        <v>1.01</v>
      </c>
      <c r="CT815" s="2">
        <f t="shared" si="648"/>
        <v>252.39</v>
      </c>
      <c r="CU815" s="2">
        <f t="shared" si="649"/>
        <v>0</v>
      </c>
      <c r="CV815" s="2">
        <f t="shared" si="650"/>
        <v>19.718160000000005</v>
      </c>
      <c r="CW815" s="2">
        <f t="shared" si="651"/>
        <v>0</v>
      </c>
      <c r="CX815" s="2">
        <f t="shared" si="652"/>
        <v>0</v>
      </c>
      <c r="CY815" s="2">
        <f t="shared" si="653"/>
        <v>220.9648</v>
      </c>
      <c r="CZ815" s="2">
        <f t="shared" si="654"/>
        <v>123.6592</v>
      </c>
      <c r="DA815" s="2"/>
      <c r="DB815" s="2">
        <v>195</v>
      </c>
      <c r="DC815" s="2" t="s">
        <v>3</v>
      </c>
      <c r="DD815" s="2" t="s">
        <v>489</v>
      </c>
      <c r="DE815" s="2" t="s">
        <v>490</v>
      </c>
      <c r="DF815" s="2" t="s">
        <v>490</v>
      </c>
      <c r="DG815" s="2" t="s">
        <v>490</v>
      </c>
      <c r="DH815" s="2" t="s">
        <v>3</v>
      </c>
      <c r="DI815" s="2" t="s">
        <v>490</v>
      </c>
      <c r="DJ815" s="2" t="s">
        <v>490</v>
      </c>
      <c r="DK815" s="2" t="s">
        <v>3</v>
      </c>
      <c r="DL815" s="2" t="s">
        <v>3</v>
      </c>
      <c r="DM815" s="2" t="s">
        <v>3</v>
      </c>
      <c r="DN815" s="2">
        <v>0</v>
      </c>
      <c r="DO815" s="2">
        <v>0</v>
      </c>
      <c r="DP815" s="2">
        <v>1</v>
      </c>
      <c r="DQ815" s="2">
        <v>1</v>
      </c>
      <c r="DR815" s="2"/>
      <c r="DS815" s="2"/>
      <c r="DT815" s="2"/>
      <c r="DU815" s="2">
        <v>1003</v>
      </c>
      <c r="DV815" s="2" t="s">
        <v>25</v>
      </c>
      <c r="DW815" s="2" t="s">
        <v>25</v>
      </c>
      <c r="DX815" s="2">
        <v>100</v>
      </c>
      <c r="DY815" s="2"/>
      <c r="DZ815" s="2" t="s">
        <v>3</v>
      </c>
      <c r="EA815" s="2" t="s">
        <v>3</v>
      </c>
      <c r="EB815" s="2" t="s">
        <v>3</v>
      </c>
      <c r="EC815" s="2" t="s">
        <v>3</v>
      </c>
      <c r="ED815" s="2"/>
      <c r="EE815" s="2">
        <v>58807897</v>
      </c>
      <c r="EF815" s="2">
        <v>30</v>
      </c>
      <c r="EG815" s="2" t="s">
        <v>29</v>
      </c>
      <c r="EH815" s="2">
        <v>0</v>
      </c>
      <c r="EI815" s="2" t="s">
        <v>3</v>
      </c>
      <c r="EJ815" s="2">
        <v>1</v>
      </c>
      <c r="EK815" s="2">
        <v>21</v>
      </c>
      <c r="EL815" s="2" t="s">
        <v>30</v>
      </c>
      <c r="EM815" s="2" t="s">
        <v>31</v>
      </c>
      <c r="EN815" s="2"/>
      <c r="EO815" s="2" t="s">
        <v>491</v>
      </c>
      <c r="EP815" s="2"/>
      <c r="EQ815" s="2">
        <v>0</v>
      </c>
      <c r="ER815" s="2">
        <v>968.71</v>
      </c>
      <c r="ES815" s="2">
        <v>231.71</v>
      </c>
      <c r="ET815" s="2">
        <v>20.2</v>
      </c>
      <c r="EU815" s="2">
        <v>2.86</v>
      </c>
      <c r="EV815" s="2">
        <v>716.8</v>
      </c>
      <c r="EW815" s="2">
        <v>56</v>
      </c>
      <c r="EX815" s="2">
        <v>0</v>
      </c>
      <c r="EY815" s="2">
        <v>0</v>
      </c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>
        <v>0</v>
      </c>
      <c r="FR815" s="2">
        <v>0</v>
      </c>
      <c r="FS815" s="2">
        <v>0</v>
      </c>
      <c r="FT815" s="2"/>
      <c r="FU815" s="2"/>
      <c r="FV815" s="2"/>
      <c r="FW815" s="2"/>
      <c r="FX815" s="2">
        <v>109</v>
      </c>
      <c r="FY815" s="2">
        <v>61</v>
      </c>
      <c r="FZ815" s="2"/>
      <c r="GA815" s="2" t="s">
        <v>3</v>
      </c>
      <c r="GB815" s="2"/>
      <c r="GC815" s="2"/>
      <c r="GD815" s="2">
        <v>1</v>
      </c>
      <c r="GE815" s="2"/>
      <c r="GF815" s="2">
        <v>790010402</v>
      </c>
      <c r="GG815" s="2">
        <v>2</v>
      </c>
      <c r="GH815" s="2">
        <v>1</v>
      </c>
      <c r="GI815" s="2">
        <v>2</v>
      </c>
      <c r="GJ815" s="2">
        <v>0</v>
      </c>
      <c r="GK815" s="2">
        <v>0</v>
      </c>
      <c r="GL815" s="2">
        <f t="shared" si="655"/>
        <v>0</v>
      </c>
      <c r="GM815" s="2">
        <f t="shared" si="656"/>
        <v>552.22</v>
      </c>
      <c r="GN815" s="2">
        <f t="shared" si="657"/>
        <v>552.22</v>
      </c>
      <c r="GO815" s="2">
        <f t="shared" si="658"/>
        <v>0</v>
      </c>
      <c r="GP815" s="2">
        <f t="shared" si="659"/>
        <v>0</v>
      </c>
      <c r="GQ815" s="2"/>
      <c r="GR815" s="2">
        <v>0</v>
      </c>
      <c r="GS815" s="2">
        <v>3</v>
      </c>
      <c r="GT815" s="2">
        <v>0</v>
      </c>
      <c r="GU815" s="2" t="s">
        <v>3</v>
      </c>
      <c r="GV815" s="2">
        <f t="shared" si="660"/>
        <v>0</v>
      </c>
      <c r="GW815" s="2">
        <v>1</v>
      </c>
      <c r="GX815" s="2">
        <f t="shared" si="661"/>
        <v>0</v>
      </c>
      <c r="GY815" s="2"/>
      <c r="GZ815" s="2"/>
      <c r="HA815" s="2">
        <v>0</v>
      </c>
      <c r="HB815" s="2">
        <v>0</v>
      </c>
      <c r="HC815" s="2">
        <f t="shared" si="662"/>
        <v>0</v>
      </c>
      <c r="HD815" s="2"/>
      <c r="HE815" s="2" t="s">
        <v>3</v>
      </c>
      <c r="HF815" s="2" t="s">
        <v>3</v>
      </c>
      <c r="HG815" s="2"/>
      <c r="HH815" s="2"/>
      <c r="HI815" s="2"/>
      <c r="HJ815" s="2"/>
      <c r="HK815" s="2"/>
      <c r="HL815" s="2"/>
      <c r="HM815" s="2" t="s">
        <v>3</v>
      </c>
      <c r="HN815" s="2" t="s">
        <v>3</v>
      </c>
      <c r="HO815" s="2" t="s">
        <v>3</v>
      </c>
      <c r="HP815" s="2" t="s">
        <v>3</v>
      </c>
      <c r="HQ815" s="2" t="s">
        <v>3</v>
      </c>
      <c r="HR815" s="2"/>
      <c r="HS815" s="2">
        <v>0</v>
      </c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>
        <v>0</v>
      </c>
      <c r="IL815" s="2"/>
      <c r="IM815" s="2"/>
      <c r="IN815" s="2"/>
      <c r="IO815" s="2"/>
      <c r="IP815" s="2"/>
      <c r="IQ815" s="2"/>
      <c r="IR815" s="2"/>
      <c r="IS815" s="2"/>
      <c r="IT815" s="2"/>
      <c r="IU815" s="2"/>
    </row>
    <row r="816" spans="1:255" x14ac:dyDescent="0.2">
      <c r="A816">
        <v>17</v>
      </c>
      <c r="B816">
        <v>1</v>
      </c>
      <c r="C816">
        <f>ROW(SmtRes!A744)</f>
        <v>744</v>
      </c>
      <c r="D816">
        <f>ROW(EtalonRes!A796)</f>
        <v>796</v>
      </c>
      <c r="E816" t="s">
        <v>492</v>
      </c>
      <c r="F816" t="s">
        <v>39</v>
      </c>
      <c r="G816" t="s">
        <v>488</v>
      </c>
      <c r="H816" t="s">
        <v>25</v>
      </c>
      <c r="I816">
        <f>ROUND(ROUND(80/100,4),9)</f>
        <v>0.8</v>
      </c>
      <c r="J816">
        <v>0</v>
      </c>
      <c r="K816">
        <f>ROUND(ROUND(80/100,4),9)</f>
        <v>0.8</v>
      </c>
      <c r="O816">
        <f t="shared" si="630"/>
        <v>11193.22</v>
      </c>
      <c r="P816">
        <f t="shared" si="631"/>
        <v>0</v>
      </c>
      <c r="Q816">
        <f>(ROUND((ROUND(((((ET816*0.3)*1.1))*AV816*I816),2)*BB816),2)+ROUND((ROUND(((AE816-(((EU816*0.3)*1.1)))*AV816*I816),2)*BS816),2))</f>
        <v>90.19</v>
      </c>
      <c r="R816">
        <f t="shared" si="632"/>
        <v>44.54</v>
      </c>
      <c r="S816">
        <f t="shared" si="633"/>
        <v>11103.03</v>
      </c>
      <c r="T816">
        <f t="shared" si="634"/>
        <v>0</v>
      </c>
      <c r="U816">
        <f t="shared" si="635"/>
        <v>15.774528000000004</v>
      </c>
      <c r="V816">
        <f t="shared" si="636"/>
        <v>0</v>
      </c>
      <c r="W816">
        <f t="shared" si="637"/>
        <v>0</v>
      </c>
      <c r="X816">
        <f t="shared" si="638"/>
        <v>12150.85</v>
      </c>
      <c r="Y816">
        <f t="shared" si="639"/>
        <v>6800.02</v>
      </c>
      <c r="AA816">
        <v>59209200</v>
      </c>
      <c r="AB816">
        <f t="shared" si="640"/>
        <v>243.21</v>
      </c>
      <c r="AC816">
        <f>ROUND(((ES816*0)),6)</f>
        <v>0</v>
      </c>
      <c r="AD816">
        <f>ROUND((((((ET816*0.3)*1.1))-(((EU816*0.3)*1.1)))+AE816),6)</f>
        <v>6.6660000000000004</v>
      </c>
      <c r="AE816">
        <f t="shared" si="641"/>
        <v>0.94379999999999997</v>
      </c>
      <c r="AF816">
        <f t="shared" si="641"/>
        <v>236.54400000000001</v>
      </c>
      <c r="AG816">
        <f t="shared" si="642"/>
        <v>0</v>
      </c>
      <c r="AH816">
        <f t="shared" si="643"/>
        <v>18.480000000000004</v>
      </c>
      <c r="AI816">
        <f t="shared" si="643"/>
        <v>0</v>
      </c>
      <c r="AJ816">
        <f t="shared" si="644"/>
        <v>0</v>
      </c>
      <c r="AK816">
        <v>968.71</v>
      </c>
      <c r="AL816">
        <v>231.71</v>
      </c>
      <c r="AM816">
        <v>20.2</v>
      </c>
      <c r="AN816">
        <v>2.86</v>
      </c>
      <c r="AO816">
        <v>716.8</v>
      </c>
      <c r="AP816">
        <v>0</v>
      </c>
      <c r="AQ816">
        <v>56</v>
      </c>
      <c r="AR816">
        <v>0</v>
      </c>
      <c r="AS816">
        <v>0</v>
      </c>
      <c r="AT816">
        <v>109</v>
      </c>
      <c r="AU816">
        <v>61</v>
      </c>
      <c r="AV816">
        <v>1.0669999999999999</v>
      </c>
      <c r="AW816">
        <v>1</v>
      </c>
      <c r="AZ816">
        <v>1</v>
      </c>
      <c r="BA816">
        <v>54.99</v>
      </c>
      <c r="BB816">
        <v>15.85</v>
      </c>
      <c r="BC816">
        <v>16.190000000000001</v>
      </c>
      <c r="BD816" t="s">
        <v>3</v>
      </c>
      <c r="BE816" t="s">
        <v>3</v>
      </c>
      <c r="BF816" t="s">
        <v>3</v>
      </c>
      <c r="BG816" t="s">
        <v>3</v>
      </c>
      <c r="BH816">
        <v>0</v>
      </c>
      <c r="BI816">
        <v>1</v>
      </c>
      <c r="BJ816" t="s">
        <v>41</v>
      </c>
      <c r="BM816">
        <v>21</v>
      </c>
      <c r="BN816">
        <v>58807811</v>
      </c>
      <c r="BO816" t="s">
        <v>39</v>
      </c>
      <c r="BP816">
        <v>1</v>
      </c>
      <c r="BQ816">
        <v>30</v>
      </c>
      <c r="BR816">
        <v>0</v>
      </c>
      <c r="BS816">
        <v>54.99</v>
      </c>
      <c r="BT816">
        <v>1</v>
      </c>
      <c r="BU816">
        <v>1</v>
      </c>
      <c r="BV816">
        <v>1</v>
      </c>
      <c r="BW816">
        <v>1</v>
      </c>
      <c r="BX816">
        <v>1</v>
      </c>
      <c r="BY816" t="s">
        <v>3</v>
      </c>
      <c r="BZ816">
        <v>109</v>
      </c>
      <c r="CA816">
        <v>61</v>
      </c>
      <c r="CB816" t="s">
        <v>3</v>
      </c>
      <c r="CE816">
        <v>30</v>
      </c>
      <c r="CF816">
        <v>0</v>
      </c>
      <c r="CG816">
        <v>0</v>
      </c>
      <c r="CM816">
        <v>0</v>
      </c>
      <c r="CN816" t="s">
        <v>870</v>
      </c>
      <c r="CO816">
        <v>0</v>
      </c>
      <c r="CP816">
        <f t="shared" si="645"/>
        <v>11193.220000000001</v>
      </c>
      <c r="CQ816">
        <f t="shared" si="646"/>
        <v>0</v>
      </c>
      <c r="CR816">
        <f>(ROUND((ROUND(((((ET816*0.3)*1.1))*AV816*1),2)*BB816),2)+ROUND((ROUND(((AE816-(((EU816*0.3)*1.1)))*AV816*1),2)*BS816),2))</f>
        <v>112.69</v>
      </c>
      <c r="CS816">
        <f t="shared" si="647"/>
        <v>55.54</v>
      </c>
      <c r="CT816">
        <f t="shared" si="648"/>
        <v>13878.93</v>
      </c>
      <c r="CU816">
        <f t="shared" si="649"/>
        <v>0</v>
      </c>
      <c r="CV816">
        <f t="shared" si="650"/>
        <v>19.718160000000005</v>
      </c>
      <c r="CW816">
        <f t="shared" si="651"/>
        <v>0</v>
      </c>
      <c r="CX816">
        <f t="shared" si="652"/>
        <v>0</v>
      </c>
      <c r="CY816">
        <f t="shared" si="653"/>
        <v>12150.851300000002</v>
      </c>
      <c r="CZ816">
        <f t="shared" si="654"/>
        <v>6800.0177000000012</v>
      </c>
      <c r="DB816">
        <v>197</v>
      </c>
      <c r="DC816" t="s">
        <v>3</v>
      </c>
      <c r="DD816" t="s">
        <v>489</v>
      </c>
      <c r="DE816" t="s">
        <v>490</v>
      </c>
      <c r="DF816" t="s">
        <v>490</v>
      </c>
      <c r="DG816" t="s">
        <v>490</v>
      </c>
      <c r="DH816" t="s">
        <v>3</v>
      </c>
      <c r="DI816" t="s">
        <v>490</v>
      </c>
      <c r="DJ816" t="s">
        <v>490</v>
      </c>
      <c r="DK816" t="s">
        <v>3</v>
      </c>
      <c r="DL816" t="s">
        <v>3</v>
      </c>
      <c r="DM816" t="s">
        <v>3</v>
      </c>
      <c r="DN816">
        <v>0</v>
      </c>
      <c r="DO816">
        <v>0</v>
      </c>
      <c r="DP816">
        <v>1</v>
      </c>
      <c r="DQ816">
        <v>1</v>
      </c>
      <c r="DU816">
        <v>1003</v>
      </c>
      <c r="DV816" t="s">
        <v>25</v>
      </c>
      <c r="DW816" t="s">
        <v>25</v>
      </c>
      <c r="DX816">
        <v>100</v>
      </c>
      <c r="DZ816" t="s">
        <v>3</v>
      </c>
      <c r="EA816" t="s">
        <v>3</v>
      </c>
      <c r="EB816" t="s">
        <v>3</v>
      </c>
      <c r="EC816" t="s">
        <v>3</v>
      </c>
      <c r="EE816">
        <v>58807897</v>
      </c>
      <c r="EF816">
        <v>30</v>
      </c>
      <c r="EG816" t="s">
        <v>29</v>
      </c>
      <c r="EH816">
        <v>0</v>
      </c>
      <c r="EI816" t="s">
        <v>3</v>
      </c>
      <c r="EJ816">
        <v>1</v>
      </c>
      <c r="EK816">
        <v>21</v>
      </c>
      <c r="EL816" t="s">
        <v>30</v>
      </c>
      <c r="EM816" t="s">
        <v>31</v>
      </c>
      <c r="EO816" t="s">
        <v>491</v>
      </c>
      <c r="EQ816">
        <v>0</v>
      </c>
      <c r="ER816">
        <v>968.71</v>
      </c>
      <c r="ES816">
        <v>231.71</v>
      </c>
      <c r="ET816">
        <v>20.2</v>
      </c>
      <c r="EU816">
        <v>2.86</v>
      </c>
      <c r="EV816">
        <v>716.8</v>
      </c>
      <c r="EW816">
        <v>56</v>
      </c>
      <c r="EX816">
        <v>0</v>
      </c>
      <c r="EY816">
        <v>0</v>
      </c>
      <c r="FQ816">
        <v>0</v>
      </c>
      <c r="FR816">
        <v>0</v>
      </c>
      <c r="FS816">
        <v>0</v>
      </c>
      <c r="FX816">
        <v>109</v>
      </c>
      <c r="FY816">
        <v>61</v>
      </c>
      <c r="GA816" t="s">
        <v>3</v>
      </c>
      <c r="GD816">
        <v>1</v>
      </c>
      <c r="GF816">
        <v>790010402</v>
      </c>
      <c r="GG816">
        <v>2</v>
      </c>
      <c r="GH816">
        <v>1</v>
      </c>
      <c r="GI816">
        <v>2</v>
      </c>
      <c r="GJ816">
        <v>0</v>
      </c>
      <c r="GK816">
        <v>0</v>
      </c>
      <c r="GL816">
        <f t="shared" si="655"/>
        <v>0</v>
      </c>
      <c r="GM816">
        <f t="shared" si="656"/>
        <v>30144.09</v>
      </c>
      <c r="GN816">
        <f t="shared" si="657"/>
        <v>30144.09</v>
      </c>
      <c r="GO816">
        <f t="shared" si="658"/>
        <v>0</v>
      </c>
      <c r="GP816">
        <f t="shared" si="659"/>
        <v>0</v>
      </c>
      <c r="GR816">
        <v>0</v>
      </c>
      <c r="GS816">
        <v>3</v>
      </c>
      <c r="GT816">
        <v>0</v>
      </c>
      <c r="GU816" t="s">
        <v>3</v>
      </c>
      <c r="GV816">
        <f t="shared" si="660"/>
        <v>0</v>
      </c>
      <c r="GW816">
        <v>1</v>
      </c>
      <c r="GX816">
        <f t="shared" si="661"/>
        <v>0</v>
      </c>
      <c r="HA816">
        <v>0</v>
      </c>
      <c r="HB816">
        <v>0</v>
      </c>
      <c r="HC816">
        <f t="shared" si="662"/>
        <v>0</v>
      </c>
      <c r="HE816" t="s">
        <v>3</v>
      </c>
      <c r="HF816" t="s">
        <v>3</v>
      </c>
      <c r="HM816" t="s">
        <v>3</v>
      </c>
      <c r="HN816" t="s">
        <v>3</v>
      </c>
      <c r="HO816" t="s">
        <v>3</v>
      </c>
      <c r="HP816" t="s">
        <v>3</v>
      </c>
      <c r="HQ816" t="s">
        <v>3</v>
      </c>
      <c r="HS816">
        <v>0</v>
      </c>
      <c r="IK816">
        <v>0</v>
      </c>
    </row>
    <row r="817" spans="1:255" x14ac:dyDescent="0.2">
      <c r="A817" s="2">
        <v>17</v>
      </c>
      <c r="B817" s="2">
        <v>1</v>
      </c>
      <c r="C817" s="2">
        <f>ROW(SmtRes!A749)</f>
        <v>749</v>
      </c>
      <c r="D817" s="2">
        <f>ROW(EtalonRes!A801)</f>
        <v>801</v>
      </c>
      <c r="E817" s="2" t="s">
        <v>493</v>
      </c>
      <c r="F817" s="2" t="s">
        <v>494</v>
      </c>
      <c r="G817" s="2" t="s">
        <v>495</v>
      </c>
      <c r="H817" s="2" t="s">
        <v>25</v>
      </c>
      <c r="I817" s="2">
        <f>ROUND(ROUND(50/100,4),9)</f>
        <v>0.5</v>
      </c>
      <c r="J817" s="2">
        <v>0</v>
      </c>
      <c r="K817" s="2">
        <f>ROUND(ROUND(50/100,4),9)</f>
        <v>0.5</v>
      </c>
      <c r="L817" s="2"/>
      <c r="M817" s="2"/>
      <c r="N817" s="2"/>
      <c r="O817" s="2">
        <f t="shared" si="630"/>
        <v>906.53</v>
      </c>
      <c r="P817" s="2">
        <f t="shared" si="631"/>
        <v>44.31</v>
      </c>
      <c r="Q817" s="2">
        <f>(ROUND((ROUND((((ET817*1.1))*AV817*I817),2)*BB817),2)+ROUND((ROUND(((AE817-((EU817*1.1)))*AV817*I817),2)*BS817),2))</f>
        <v>1.21</v>
      </c>
      <c r="R817" s="2">
        <f t="shared" si="632"/>
        <v>0</v>
      </c>
      <c r="S817" s="2">
        <f t="shared" si="633"/>
        <v>861.01</v>
      </c>
      <c r="T817" s="2">
        <f t="shared" si="634"/>
        <v>0</v>
      </c>
      <c r="U817" s="2">
        <f t="shared" si="635"/>
        <v>78.344392500000012</v>
      </c>
      <c r="V817" s="2">
        <f t="shared" si="636"/>
        <v>0</v>
      </c>
      <c r="W817" s="2">
        <f t="shared" si="637"/>
        <v>0</v>
      </c>
      <c r="X817" s="2">
        <f t="shared" si="638"/>
        <v>749.08</v>
      </c>
      <c r="Y817" s="2">
        <f t="shared" si="639"/>
        <v>378.84</v>
      </c>
      <c r="Z817" s="2"/>
      <c r="AA817" s="2">
        <v>59209203</v>
      </c>
      <c r="AB817" s="2">
        <f t="shared" si="640"/>
        <v>1735.6289999999999</v>
      </c>
      <c r="AC817" s="2">
        <f>ROUND(((ES817*1)),6)</f>
        <v>88.61</v>
      </c>
      <c r="AD817" s="2">
        <f>ROUND(((((ET817*1.1))-((EU817*1.1)))+AE817),6)</f>
        <v>2.31</v>
      </c>
      <c r="AE817" s="2">
        <f t="shared" ref="AE817:AF820" si="663">ROUND(((EU817*1.1)),6)</f>
        <v>0</v>
      </c>
      <c r="AF817" s="2">
        <f t="shared" si="663"/>
        <v>1644.7090000000001</v>
      </c>
      <c r="AG817" s="2">
        <f t="shared" si="642"/>
        <v>0</v>
      </c>
      <c r="AH817" s="2">
        <f t="shared" ref="AH817:AI820" si="664">((EW817*1.1))</f>
        <v>149.65500000000003</v>
      </c>
      <c r="AI817" s="2">
        <f t="shared" si="664"/>
        <v>0</v>
      </c>
      <c r="AJ817" s="2">
        <f t="shared" si="644"/>
        <v>0</v>
      </c>
      <c r="AK817" s="2">
        <v>1585.9</v>
      </c>
      <c r="AL817" s="2">
        <v>88.61</v>
      </c>
      <c r="AM817" s="2">
        <v>2.1</v>
      </c>
      <c r="AN817" s="2">
        <v>0</v>
      </c>
      <c r="AO817" s="2">
        <v>1495.19</v>
      </c>
      <c r="AP817" s="2">
        <v>0</v>
      </c>
      <c r="AQ817" s="2">
        <v>136.05000000000001</v>
      </c>
      <c r="AR817" s="2">
        <v>0</v>
      </c>
      <c r="AS817" s="2">
        <v>0</v>
      </c>
      <c r="AT817" s="2">
        <v>87</v>
      </c>
      <c r="AU817" s="2">
        <v>44</v>
      </c>
      <c r="AV817" s="2">
        <v>1.0469999999999999</v>
      </c>
      <c r="AW817" s="2">
        <v>1</v>
      </c>
      <c r="AX817" s="2"/>
      <c r="AY817" s="2"/>
      <c r="AZ817" s="2">
        <v>1</v>
      </c>
      <c r="BA817" s="2">
        <v>1</v>
      </c>
      <c r="BB817" s="2">
        <v>1</v>
      </c>
      <c r="BC817" s="2">
        <v>1</v>
      </c>
      <c r="BD817" s="2" t="s">
        <v>3</v>
      </c>
      <c r="BE817" s="2" t="s">
        <v>3</v>
      </c>
      <c r="BF817" s="2" t="s">
        <v>3</v>
      </c>
      <c r="BG817" s="2" t="s">
        <v>3</v>
      </c>
      <c r="BH817" s="2">
        <v>0</v>
      </c>
      <c r="BI817" s="2">
        <v>1</v>
      </c>
      <c r="BJ817" s="2" t="s">
        <v>496</v>
      </c>
      <c r="BK817" s="2"/>
      <c r="BL817" s="2"/>
      <c r="BM817" s="2">
        <v>102</v>
      </c>
      <c r="BN817" s="2">
        <v>58807811</v>
      </c>
      <c r="BO817" s="2" t="s">
        <v>494</v>
      </c>
      <c r="BP817" s="2">
        <v>1</v>
      </c>
      <c r="BQ817" s="2">
        <v>60</v>
      </c>
      <c r="BR817" s="2">
        <v>0</v>
      </c>
      <c r="BS817" s="2">
        <v>1</v>
      </c>
      <c r="BT817" s="2">
        <v>1</v>
      </c>
      <c r="BU817" s="2">
        <v>1</v>
      </c>
      <c r="BV817" s="2">
        <v>1</v>
      </c>
      <c r="BW817" s="2">
        <v>1</v>
      </c>
      <c r="BX817" s="2">
        <v>1</v>
      </c>
      <c r="BY817" s="2" t="s">
        <v>3</v>
      </c>
      <c r="BZ817" s="2">
        <v>87</v>
      </c>
      <c r="CA817" s="2">
        <v>44</v>
      </c>
      <c r="CB817" s="2" t="s">
        <v>3</v>
      </c>
      <c r="CC817" s="2"/>
      <c r="CD817" s="2"/>
      <c r="CE817" s="2">
        <v>30</v>
      </c>
      <c r="CF817" s="2">
        <v>0</v>
      </c>
      <c r="CG817" s="2">
        <v>0</v>
      </c>
      <c r="CH817" s="2"/>
      <c r="CI817" s="2"/>
      <c r="CJ817" s="2"/>
      <c r="CK817" s="2"/>
      <c r="CL817" s="2"/>
      <c r="CM817" s="2">
        <v>0</v>
      </c>
      <c r="CN817" s="2" t="s">
        <v>866</v>
      </c>
      <c r="CO817" s="2">
        <v>0</v>
      </c>
      <c r="CP817" s="2">
        <f t="shared" si="645"/>
        <v>906.53</v>
      </c>
      <c r="CQ817" s="2">
        <f t="shared" si="646"/>
        <v>88.61</v>
      </c>
      <c r="CR817" s="2">
        <f>(ROUND((ROUND((((ET817*1.1))*AV817*1),2)*BB817),2)+ROUND((ROUND(((AE817-((EU817*1.1)))*AV817*1),2)*BS817),2))</f>
        <v>2.42</v>
      </c>
      <c r="CS817" s="2">
        <f t="shared" si="647"/>
        <v>0</v>
      </c>
      <c r="CT817" s="2">
        <f t="shared" si="648"/>
        <v>1722.01</v>
      </c>
      <c r="CU817" s="2">
        <f t="shared" si="649"/>
        <v>0</v>
      </c>
      <c r="CV817" s="2">
        <f t="shared" si="650"/>
        <v>156.68878500000002</v>
      </c>
      <c r="CW817" s="2">
        <f t="shared" si="651"/>
        <v>0</v>
      </c>
      <c r="CX817" s="2">
        <f t="shared" si="652"/>
        <v>0</v>
      </c>
      <c r="CY817" s="2">
        <f t="shared" si="653"/>
        <v>749.07869999999991</v>
      </c>
      <c r="CZ817" s="2">
        <f t="shared" si="654"/>
        <v>378.84440000000001</v>
      </c>
      <c r="DA817" s="2"/>
      <c r="DB817" s="2">
        <v>199</v>
      </c>
      <c r="DC817" s="2" t="s">
        <v>3</v>
      </c>
      <c r="DD817" s="2" t="s">
        <v>449</v>
      </c>
      <c r="DE817" s="2" t="s">
        <v>169</v>
      </c>
      <c r="DF817" s="2" t="s">
        <v>169</v>
      </c>
      <c r="DG817" s="2" t="s">
        <v>169</v>
      </c>
      <c r="DH817" s="2" t="s">
        <v>3</v>
      </c>
      <c r="DI817" s="2" t="s">
        <v>169</v>
      </c>
      <c r="DJ817" s="2" t="s">
        <v>169</v>
      </c>
      <c r="DK817" s="2" t="s">
        <v>3</v>
      </c>
      <c r="DL817" s="2" t="s">
        <v>3</v>
      </c>
      <c r="DM817" s="2" t="s">
        <v>3</v>
      </c>
      <c r="DN817" s="2">
        <v>0</v>
      </c>
      <c r="DO817" s="2">
        <v>0</v>
      </c>
      <c r="DP817" s="2">
        <v>1</v>
      </c>
      <c r="DQ817" s="2">
        <v>1</v>
      </c>
      <c r="DR817" s="2"/>
      <c r="DS817" s="2"/>
      <c r="DT817" s="2"/>
      <c r="DU817" s="2">
        <v>1003</v>
      </c>
      <c r="DV817" s="2" t="s">
        <v>25</v>
      </c>
      <c r="DW817" s="2" t="s">
        <v>25</v>
      </c>
      <c r="DX817" s="2">
        <v>100</v>
      </c>
      <c r="DY817" s="2"/>
      <c r="DZ817" s="2" t="s">
        <v>3</v>
      </c>
      <c r="EA817" s="2" t="s">
        <v>3</v>
      </c>
      <c r="EB817" s="2" t="s">
        <v>3</v>
      </c>
      <c r="EC817" s="2" t="s">
        <v>3</v>
      </c>
      <c r="ED817" s="2"/>
      <c r="EE817" s="2">
        <v>58807979</v>
      </c>
      <c r="EF817" s="2">
        <v>60</v>
      </c>
      <c r="EG817" s="2" t="s">
        <v>450</v>
      </c>
      <c r="EH817" s="2">
        <v>0</v>
      </c>
      <c r="EI817" s="2" t="s">
        <v>3</v>
      </c>
      <c r="EJ817" s="2">
        <v>1</v>
      </c>
      <c r="EK817" s="2">
        <v>102</v>
      </c>
      <c r="EL817" s="2" t="s">
        <v>497</v>
      </c>
      <c r="EM817" s="2" t="s">
        <v>498</v>
      </c>
      <c r="EN817" s="2"/>
      <c r="EO817" s="2" t="s">
        <v>173</v>
      </c>
      <c r="EP817" s="2"/>
      <c r="EQ817" s="2">
        <v>0</v>
      </c>
      <c r="ER817" s="2">
        <v>1585.9</v>
      </c>
      <c r="ES817" s="2">
        <v>88.61</v>
      </c>
      <c r="ET817" s="2">
        <v>2.1</v>
      </c>
      <c r="EU817" s="2">
        <v>0</v>
      </c>
      <c r="EV817" s="2">
        <v>1495.19</v>
      </c>
      <c r="EW817" s="2">
        <v>136.05000000000001</v>
      </c>
      <c r="EX817" s="2">
        <v>0</v>
      </c>
      <c r="EY817" s="2">
        <v>0</v>
      </c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>
        <v>0</v>
      </c>
      <c r="FR817" s="2">
        <v>0</v>
      </c>
      <c r="FS817" s="2">
        <v>0</v>
      </c>
      <c r="FT817" s="2"/>
      <c r="FU817" s="2"/>
      <c r="FV817" s="2"/>
      <c r="FW817" s="2"/>
      <c r="FX817" s="2">
        <v>87</v>
      </c>
      <c r="FY817" s="2">
        <v>44</v>
      </c>
      <c r="FZ817" s="2"/>
      <c r="GA817" s="2" t="s">
        <v>3</v>
      </c>
      <c r="GB817" s="2"/>
      <c r="GC817" s="2"/>
      <c r="GD817" s="2">
        <v>1</v>
      </c>
      <c r="GE817" s="2"/>
      <c r="GF817" s="2">
        <v>-1620951524</v>
      </c>
      <c r="GG817" s="2">
        <v>2</v>
      </c>
      <c r="GH817" s="2">
        <v>1</v>
      </c>
      <c r="GI817" s="2">
        <v>2</v>
      </c>
      <c r="GJ817" s="2">
        <v>0</v>
      </c>
      <c r="GK817" s="2">
        <v>0</v>
      </c>
      <c r="GL817" s="2">
        <f t="shared" si="655"/>
        <v>0</v>
      </c>
      <c r="GM817" s="2">
        <f t="shared" si="656"/>
        <v>2034.45</v>
      </c>
      <c r="GN817" s="2">
        <f t="shared" si="657"/>
        <v>2034.45</v>
      </c>
      <c r="GO817" s="2">
        <f t="shared" si="658"/>
        <v>0</v>
      </c>
      <c r="GP817" s="2">
        <f t="shared" si="659"/>
        <v>0</v>
      </c>
      <c r="GQ817" s="2"/>
      <c r="GR817" s="2">
        <v>0</v>
      </c>
      <c r="GS817" s="2">
        <v>3</v>
      </c>
      <c r="GT817" s="2">
        <v>0</v>
      </c>
      <c r="GU817" s="2" t="s">
        <v>3</v>
      </c>
      <c r="GV817" s="2">
        <f t="shared" si="660"/>
        <v>0</v>
      </c>
      <c r="GW817" s="2">
        <v>1</v>
      </c>
      <c r="GX817" s="2">
        <f t="shared" si="661"/>
        <v>0</v>
      </c>
      <c r="GY817" s="2"/>
      <c r="GZ817" s="2"/>
      <c r="HA817" s="2">
        <v>0</v>
      </c>
      <c r="HB817" s="2">
        <v>0</v>
      </c>
      <c r="HC817" s="2">
        <f t="shared" si="662"/>
        <v>0</v>
      </c>
      <c r="HD817" s="2"/>
      <c r="HE817" s="2" t="s">
        <v>3</v>
      </c>
      <c r="HF817" s="2" t="s">
        <v>3</v>
      </c>
      <c r="HG817" s="2"/>
      <c r="HH817" s="2"/>
      <c r="HI817" s="2"/>
      <c r="HJ817" s="2"/>
      <c r="HK817" s="2"/>
      <c r="HL817" s="2"/>
      <c r="HM817" s="2" t="s">
        <v>3</v>
      </c>
      <c r="HN817" s="2" t="s">
        <v>3</v>
      </c>
      <c r="HO817" s="2" t="s">
        <v>3</v>
      </c>
      <c r="HP817" s="2" t="s">
        <v>3</v>
      </c>
      <c r="HQ817" s="2" t="s">
        <v>3</v>
      </c>
      <c r="HR817" s="2"/>
      <c r="HS817" s="2">
        <v>0</v>
      </c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>
        <v>0</v>
      </c>
      <c r="IL817" s="2"/>
      <c r="IM817" s="2"/>
      <c r="IN817" s="2"/>
      <c r="IO817" s="2"/>
      <c r="IP817" s="2"/>
      <c r="IQ817" s="2"/>
      <c r="IR817" s="2"/>
      <c r="IS817" s="2"/>
      <c r="IT817" s="2"/>
      <c r="IU817" s="2"/>
    </row>
    <row r="818" spans="1:255" x14ac:dyDescent="0.2">
      <c r="A818">
        <v>17</v>
      </c>
      <c r="B818">
        <v>1</v>
      </c>
      <c r="C818">
        <f>ROW(SmtRes!A754)</f>
        <v>754</v>
      </c>
      <c r="D818">
        <f>ROW(EtalonRes!A806)</f>
        <v>806</v>
      </c>
      <c r="E818" t="s">
        <v>493</v>
      </c>
      <c r="F818" t="s">
        <v>494</v>
      </c>
      <c r="G818" t="s">
        <v>495</v>
      </c>
      <c r="H818" t="s">
        <v>25</v>
      </c>
      <c r="I818">
        <f>ROUND(ROUND(50/100,4),9)</f>
        <v>0.5</v>
      </c>
      <c r="J818">
        <v>0</v>
      </c>
      <c r="K818">
        <f>ROUND(ROUND(50/100,4),9)</f>
        <v>0.5</v>
      </c>
      <c r="O818">
        <f t="shared" si="630"/>
        <v>48022.73</v>
      </c>
      <c r="P818">
        <f t="shared" si="631"/>
        <v>665.54</v>
      </c>
      <c r="Q818">
        <f>(ROUND((ROUND((((ET818*1.1))*AV818*I818),2)*BB818),2)+ROUND((ROUND(((AE818-((EU818*1.1)))*AV818*I818),2)*BS818),2))</f>
        <v>10.25</v>
      </c>
      <c r="R818">
        <f t="shared" si="632"/>
        <v>0</v>
      </c>
      <c r="S818">
        <f t="shared" si="633"/>
        <v>47346.94</v>
      </c>
      <c r="T818">
        <f t="shared" si="634"/>
        <v>0</v>
      </c>
      <c r="U818">
        <f t="shared" si="635"/>
        <v>78.344392500000012</v>
      </c>
      <c r="V818">
        <f t="shared" si="636"/>
        <v>0</v>
      </c>
      <c r="W818">
        <f t="shared" si="637"/>
        <v>0</v>
      </c>
      <c r="X818">
        <f t="shared" si="638"/>
        <v>41191.839999999997</v>
      </c>
      <c r="Y818">
        <f t="shared" si="639"/>
        <v>20832.650000000001</v>
      </c>
      <c r="AA818">
        <v>59209200</v>
      </c>
      <c r="AB818">
        <f t="shared" si="640"/>
        <v>1735.6289999999999</v>
      </c>
      <c r="AC818">
        <f>ROUND(((ES818*1)),6)</f>
        <v>88.61</v>
      </c>
      <c r="AD818">
        <f>ROUND(((((ET818*1.1))-((EU818*1.1)))+AE818),6)</f>
        <v>2.31</v>
      </c>
      <c r="AE818">
        <f t="shared" si="663"/>
        <v>0</v>
      </c>
      <c r="AF818">
        <f t="shared" si="663"/>
        <v>1644.7090000000001</v>
      </c>
      <c r="AG818">
        <f t="shared" si="642"/>
        <v>0</v>
      </c>
      <c r="AH818">
        <f t="shared" si="664"/>
        <v>149.65500000000003</v>
      </c>
      <c r="AI818">
        <f t="shared" si="664"/>
        <v>0</v>
      </c>
      <c r="AJ818">
        <f t="shared" si="644"/>
        <v>0</v>
      </c>
      <c r="AK818">
        <v>1585.9</v>
      </c>
      <c r="AL818">
        <v>88.61</v>
      </c>
      <c r="AM818">
        <v>2.1</v>
      </c>
      <c r="AN818">
        <v>0</v>
      </c>
      <c r="AO818">
        <v>1495.19</v>
      </c>
      <c r="AP818">
        <v>0</v>
      </c>
      <c r="AQ818">
        <v>136.05000000000001</v>
      </c>
      <c r="AR818">
        <v>0</v>
      </c>
      <c r="AS818">
        <v>0</v>
      </c>
      <c r="AT818">
        <v>87</v>
      </c>
      <c r="AU818">
        <v>44</v>
      </c>
      <c r="AV818">
        <v>1.0469999999999999</v>
      </c>
      <c r="AW818">
        <v>1</v>
      </c>
      <c r="AZ818">
        <v>1</v>
      </c>
      <c r="BA818">
        <v>54.99</v>
      </c>
      <c r="BB818">
        <v>8.4700000000000006</v>
      </c>
      <c r="BC818">
        <v>15.02</v>
      </c>
      <c r="BD818" t="s">
        <v>3</v>
      </c>
      <c r="BE818" t="s">
        <v>3</v>
      </c>
      <c r="BF818" t="s">
        <v>3</v>
      </c>
      <c r="BG818" t="s">
        <v>3</v>
      </c>
      <c r="BH818">
        <v>0</v>
      </c>
      <c r="BI818">
        <v>1</v>
      </c>
      <c r="BJ818" t="s">
        <v>496</v>
      </c>
      <c r="BM818">
        <v>102</v>
      </c>
      <c r="BN818">
        <v>58807811</v>
      </c>
      <c r="BO818" t="s">
        <v>494</v>
      </c>
      <c r="BP818">
        <v>1</v>
      </c>
      <c r="BQ818">
        <v>60</v>
      </c>
      <c r="BR818">
        <v>0</v>
      </c>
      <c r="BS818">
        <v>54.99</v>
      </c>
      <c r="BT818">
        <v>1</v>
      </c>
      <c r="BU818">
        <v>1</v>
      </c>
      <c r="BV818">
        <v>1</v>
      </c>
      <c r="BW818">
        <v>1</v>
      </c>
      <c r="BX818">
        <v>1</v>
      </c>
      <c r="BY818" t="s">
        <v>3</v>
      </c>
      <c r="BZ818">
        <v>87</v>
      </c>
      <c r="CA818">
        <v>44</v>
      </c>
      <c r="CB818" t="s">
        <v>3</v>
      </c>
      <c r="CE818">
        <v>30</v>
      </c>
      <c r="CF818">
        <v>0</v>
      </c>
      <c r="CG818">
        <v>0</v>
      </c>
      <c r="CM818">
        <v>0</v>
      </c>
      <c r="CN818" t="s">
        <v>866</v>
      </c>
      <c r="CO818">
        <v>0</v>
      </c>
      <c r="CP818">
        <f t="shared" si="645"/>
        <v>48022.73</v>
      </c>
      <c r="CQ818">
        <f t="shared" si="646"/>
        <v>1330.92</v>
      </c>
      <c r="CR818">
        <f>(ROUND((ROUND((((ET818*1.1))*AV818*1),2)*BB818),2)+ROUND((ROUND(((AE818-((EU818*1.1)))*AV818*1),2)*BS818),2))</f>
        <v>20.5</v>
      </c>
      <c r="CS818">
        <f t="shared" si="647"/>
        <v>0</v>
      </c>
      <c r="CT818">
        <f t="shared" si="648"/>
        <v>94693.33</v>
      </c>
      <c r="CU818">
        <f t="shared" si="649"/>
        <v>0</v>
      </c>
      <c r="CV818">
        <f t="shared" si="650"/>
        <v>156.68878500000002</v>
      </c>
      <c r="CW818">
        <f t="shared" si="651"/>
        <v>0</v>
      </c>
      <c r="CX818">
        <f t="shared" si="652"/>
        <v>0</v>
      </c>
      <c r="CY818">
        <f t="shared" si="653"/>
        <v>41191.837800000001</v>
      </c>
      <c r="CZ818">
        <f t="shared" si="654"/>
        <v>20832.653600000001</v>
      </c>
      <c r="DB818">
        <v>200</v>
      </c>
      <c r="DC818" t="s">
        <v>3</v>
      </c>
      <c r="DD818" t="s">
        <v>449</v>
      </c>
      <c r="DE818" t="s">
        <v>169</v>
      </c>
      <c r="DF818" t="s">
        <v>169</v>
      </c>
      <c r="DG818" t="s">
        <v>169</v>
      </c>
      <c r="DH818" t="s">
        <v>3</v>
      </c>
      <c r="DI818" t="s">
        <v>169</v>
      </c>
      <c r="DJ818" t="s">
        <v>169</v>
      </c>
      <c r="DK818" t="s">
        <v>3</v>
      </c>
      <c r="DL818" t="s">
        <v>3</v>
      </c>
      <c r="DM818" t="s">
        <v>3</v>
      </c>
      <c r="DN818">
        <v>0</v>
      </c>
      <c r="DO818">
        <v>0</v>
      </c>
      <c r="DP818">
        <v>1</v>
      </c>
      <c r="DQ818">
        <v>1</v>
      </c>
      <c r="DU818">
        <v>1003</v>
      </c>
      <c r="DV818" t="s">
        <v>25</v>
      </c>
      <c r="DW818" t="s">
        <v>25</v>
      </c>
      <c r="DX818">
        <v>100</v>
      </c>
      <c r="DZ818" t="s">
        <v>3</v>
      </c>
      <c r="EA818" t="s">
        <v>3</v>
      </c>
      <c r="EB818" t="s">
        <v>3</v>
      </c>
      <c r="EC818" t="s">
        <v>3</v>
      </c>
      <c r="EE818">
        <v>58807979</v>
      </c>
      <c r="EF818">
        <v>60</v>
      </c>
      <c r="EG818" t="s">
        <v>450</v>
      </c>
      <c r="EH818">
        <v>0</v>
      </c>
      <c r="EI818" t="s">
        <v>3</v>
      </c>
      <c r="EJ818">
        <v>1</v>
      </c>
      <c r="EK818">
        <v>102</v>
      </c>
      <c r="EL818" t="s">
        <v>497</v>
      </c>
      <c r="EM818" t="s">
        <v>498</v>
      </c>
      <c r="EO818" t="s">
        <v>173</v>
      </c>
      <c r="EQ818">
        <v>0</v>
      </c>
      <c r="ER818">
        <v>1585.9</v>
      </c>
      <c r="ES818">
        <v>88.61</v>
      </c>
      <c r="ET818">
        <v>2.1</v>
      </c>
      <c r="EU818">
        <v>0</v>
      </c>
      <c r="EV818">
        <v>1495.19</v>
      </c>
      <c r="EW818">
        <v>136.05000000000001</v>
      </c>
      <c r="EX818">
        <v>0</v>
      </c>
      <c r="EY818">
        <v>0</v>
      </c>
      <c r="FQ818">
        <v>0</v>
      </c>
      <c r="FR818">
        <v>0</v>
      </c>
      <c r="FS818">
        <v>0</v>
      </c>
      <c r="FX818">
        <v>87</v>
      </c>
      <c r="FY818">
        <v>44</v>
      </c>
      <c r="GA818" t="s">
        <v>3</v>
      </c>
      <c r="GD818">
        <v>1</v>
      </c>
      <c r="GF818">
        <v>-1620951524</v>
      </c>
      <c r="GG818">
        <v>2</v>
      </c>
      <c r="GH818">
        <v>1</v>
      </c>
      <c r="GI818">
        <v>2</v>
      </c>
      <c r="GJ818">
        <v>0</v>
      </c>
      <c r="GK818">
        <v>0</v>
      </c>
      <c r="GL818">
        <f t="shared" si="655"/>
        <v>0</v>
      </c>
      <c r="GM818">
        <f t="shared" si="656"/>
        <v>110047.22</v>
      </c>
      <c r="GN818">
        <f t="shared" si="657"/>
        <v>110047.22</v>
      </c>
      <c r="GO818">
        <f t="shared" si="658"/>
        <v>0</v>
      </c>
      <c r="GP818">
        <f t="shared" si="659"/>
        <v>0</v>
      </c>
      <c r="GR818">
        <v>0</v>
      </c>
      <c r="GS818">
        <v>3</v>
      </c>
      <c r="GT818">
        <v>0</v>
      </c>
      <c r="GU818" t="s">
        <v>3</v>
      </c>
      <c r="GV818">
        <f t="shared" si="660"/>
        <v>0</v>
      </c>
      <c r="GW818">
        <v>1</v>
      </c>
      <c r="GX818">
        <f t="shared" si="661"/>
        <v>0</v>
      </c>
      <c r="HA818">
        <v>0</v>
      </c>
      <c r="HB818">
        <v>0</v>
      </c>
      <c r="HC818">
        <f t="shared" si="662"/>
        <v>0</v>
      </c>
      <c r="HE818" t="s">
        <v>3</v>
      </c>
      <c r="HF818" t="s">
        <v>3</v>
      </c>
      <c r="HM818" t="s">
        <v>3</v>
      </c>
      <c r="HN818" t="s">
        <v>3</v>
      </c>
      <c r="HO818" t="s">
        <v>3</v>
      </c>
      <c r="HP818" t="s">
        <v>3</v>
      </c>
      <c r="HQ818" t="s">
        <v>3</v>
      </c>
      <c r="HS818">
        <v>0</v>
      </c>
      <c r="IK818">
        <v>0</v>
      </c>
    </row>
    <row r="819" spans="1:255" x14ac:dyDescent="0.2">
      <c r="A819" s="2">
        <v>17</v>
      </c>
      <c r="B819" s="2">
        <v>1</v>
      </c>
      <c r="C819" s="2">
        <f>ROW(SmtRes!A759)</f>
        <v>759</v>
      </c>
      <c r="D819" s="2">
        <f>ROW(EtalonRes!A811)</f>
        <v>811</v>
      </c>
      <c r="E819" s="2" t="s">
        <v>499</v>
      </c>
      <c r="F819" s="2" t="s">
        <v>500</v>
      </c>
      <c r="G819" s="2" t="s">
        <v>501</v>
      </c>
      <c r="H819" s="2" t="s">
        <v>25</v>
      </c>
      <c r="I819" s="2">
        <f>ROUND(ROUND(70/100,4),9)</f>
        <v>0.7</v>
      </c>
      <c r="J819" s="2">
        <v>0</v>
      </c>
      <c r="K819" s="2">
        <f>ROUND(ROUND(70/100,4),9)</f>
        <v>0.7</v>
      </c>
      <c r="L819" s="2"/>
      <c r="M819" s="2"/>
      <c r="N819" s="2"/>
      <c r="O819" s="2">
        <f t="shared" si="630"/>
        <v>432.97</v>
      </c>
      <c r="P819" s="2">
        <f t="shared" si="631"/>
        <v>32.31</v>
      </c>
      <c r="Q819" s="2">
        <f>(ROUND((ROUND((((ET819*1.1))*AV819*I819),2)*BB819),2)+ROUND((ROUND(((AE819-((EU819*1.1)))*AV819*I819),2)*BS819),2))</f>
        <v>1.02</v>
      </c>
      <c r="R819" s="2">
        <f t="shared" si="632"/>
        <v>0</v>
      </c>
      <c r="S819" s="2">
        <f t="shared" si="633"/>
        <v>399.64</v>
      </c>
      <c r="T819" s="2">
        <f t="shared" si="634"/>
        <v>0</v>
      </c>
      <c r="U819" s="2">
        <f t="shared" si="635"/>
        <v>36.697768800000006</v>
      </c>
      <c r="V819" s="2">
        <f t="shared" si="636"/>
        <v>0</v>
      </c>
      <c r="W819" s="2">
        <f t="shared" si="637"/>
        <v>0</v>
      </c>
      <c r="X819" s="2">
        <f t="shared" si="638"/>
        <v>347.69</v>
      </c>
      <c r="Y819" s="2">
        <f t="shared" si="639"/>
        <v>175.84</v>
      </c>
      <c r="Z819" s="2"/>
      <c r="AA819" s="2">
        <v>59209203</v>
      </c>
      <c r="AB819" s="2">
        <f t="shared" si="640"/>
        <v>592.827</v>
      </c>
      <c r="AC819" s="2">
        <f>ROUND(((ES819*1)),6)</f>
        <v>46.16</v>
      </c>
      <c r="AD819" s="2">
        <f>ROUND(((((ET819*1.1))-((EU819*1.1)))+AE819),6)</f>
        <v>1.3859999999999999</v>
      </c>
      <c r="AE819" s="2">
        <f t="shared" si="663"/>
        <v>0</v>
      </c>
      <c r="AF819" s="2">
        <f t="shared" si="663"/>
        <v>545.28099999999995</v>
      </c>
      <c r="AG819" s="2">
        <f t="shared" si="642"/>
        <v>0</v>
      </c>
      <c r="AH819" s="2">
        <f t="shared" si="664"/>
        <v>50.07200000000001</v>
      </c>
      <c r="AI819" s="2">
        <f t="shared" si="664"/>
        <v>0</v>
      </c>
      <c r="AJ819" s="2">
        <f t="shared" si="644"/>
        <v>0</v>
      </c>
      <c r="AK819" s="2">
        <v>543.13</v>
      </c>
      <c r="AL819" s="2">
        <v>46.16</v>
      </c>
      <c r="AM819" s="2">
        <v>1.26</v>
      </c>
      <c r="AN819" s="2">
        <v>0</v>
      </c>
      <c r="AO819" s="2">
        <v>495.71</v>
      </c>
      <c r="AP819" s="2">
        <v>0</v>
      </c>
      <c r="AQ819" s="2">
        <v>45.52</v>
      </c>
      <c r="AR819" s="2">
        <v>0</v>
      </c>
      <c r="AS819" s="2">
        <v>0</v>
      </c>
      <c r="AT819" s="2">
        <v>87</v>
      </c>
      <c r="AU819" s="2">
        <v>44</v>
      </c>
      <c r="AV819" s="2">
        <v>1.0469999999999999</v>
      </c>
      <c r="AW819" s="2">
        <v>1</v>
      </c>
      <c r="AX819" s="2"/>
      <c r="AY819" s="2"/>
      <c r="AZ819" s="2">
        <v>1</v>
      </c>
      <c r="BA819" s="2">
        <v>1</v>
      </c>
      <c r="BB819" s="2">
        <v>1</v>
      </c>
      <c r="BC819" s="2">
        <v>1</v>
      </c>
      <c r="BD819" s="2" t="s">
        <v>3</v>
      </c>
      <c r="BE819" s="2" t="s">
        <v>3</v>
      </c>
      <c r="BF819" s="2" t="s">
        <v>3</v>
      </c>
      <c r="BG819" s="2" t="s">
        <v>3</v>
      </c>
      <c r="BH819" s="2">
        <v>0</v>
      </c>
      <c r="BI819" s="2">
        <v>1</v>
      </c>
      <c r="BJ819" s="2" t="s">
        <v>502</v>
      </c>
      <c r="BK819" s="2"/>
      <c r="BL819" s="2"/>
      <c r="BM819" s="2">
        <v>102</v>
      </c>
      <c r="BN819" s="2">
        <v>58807811</v>
      </c>
      <c r="BO819" s="2" t="s">
        <v>500</v>
      </c>
      <c r="BP819" s="2">
        <v>1</v>
      </c>
      <c r="BQ819" s="2">
        <v>60</v>
      </c>
      <c r="BR819" s="2">
        <v>0</v>
      </c>
      <c r="BS819" s="2">
        <v>1</v>
      </c>
      <c r="BT819" s="2">
        <v>1</v>
      </c>
      <c r="BU819" s="2">
        <v>1</v>
      </c>
      <c r="BV819" s="2">
        <v>1</v>
      </c>
      <c r="BW819" s="2">
        <v>1</v>
      </c>
      <c r="BX819" s="2">
        <v>1</v>
      </c>
      <c r="BY819" s="2" t="s">
        <v>3</v>
      </c>
      <c r="BZ819" s="2">
        <v>87</v>
      </c>
      <c r="CA819" s="2">
        <v>44</v>
      </c>
      <c r="CB819" s="2" t="s">
        <v>3</v>
      </c>
      <c r="CC819" s="2"/>
      <c r="CD819" s="2"/>
      <c r="CE819" s="2">
        <v>30</v>
      </c>
      <c r="CF819" s="2">
        <v>0</v>
      </c>
      <c r="CG819" s="2">
        <v>0</v>
      </c>
      <c r="CH819" s="2"/>
      <c r="CI819" s="2"/>
      <c r="CJ819" s="2"/>
      <c r="CK819" s="2"/>
      <c r="CL819" s="2"/>
      <c r="CM819" s="2">
        <v>0</v>
      </c>
      <c r="CN819" s="2" t="s">
        <v>866</v>
      </c>
      <c r="CO819" s="2">
        <v>0</v>
      </c>
      <c r="CP819" s="2">
        <f t="shared" si="645"/>
        <v>432.96999999999997</v>
      </c>
      <c r="CQ819" s="2">
        <f t="shared" si="646"/>
        <v>46.16</v>
      </c>
      <c r="CR819" s="2">
        <f>(ROUND((ROUND((((ET819*1.1))*AV819*1),2)*BB819),2)+ROUND((ROUND(((AE819-((EU819*1.1)))*AV819*1),2)*BS819),2))</f>
        <v>1.45</v>
      </c>
      <c r="CS819" s="2">
        <f t="shared" si="647"/>
        <v>0</v>
      </c>
      <c r="CT819" s="2">
        <f t="shared" si="648"/>
        <v>570.91</v>
      </c>
      <c r="CU819" s="2">
        <f t="shared" si="649"/>
        <v>0</v>
      </c>
      <c r="CV819" s="2">
        <f t="shared" si="650"/>
        <v>52.425384000000008</v>
      </c>
      <c r="CW819" s="2">
        <f t="shared" si="651"/>
        <v>0</v>
      </c>
      <c r="CX819" s="2">
        <f t="shared" si="652"/>
        <v>0</v>
      </c>
      <c r="CY819" s="2">
        <f t="shared" si="653"/>
        <v>347.68680000000001</v>
      </c>
      <c r="CZ819" s="2">
        <f t="shared" si="654"/>
        <v>175.8416</v>
      </c>
      <c r="DA819" s="2"/>
      <c r="DB819" s="2">
        <v>201</v>
      </c>
      <c r="DC819" s="2" t="s">
        <v>3</v>
      </c>
      <c r="DD819" s="2" t="s">
        <v>449</v>
      </c>
      <c r="DE819" s="2" t="s">
        <v>169</v>
      </c>
      <c r="DF819" s="2" t="s">
        <v>169</v>
      </c>
      <c r="DG819" s="2" t="s">
        <v>169</v>
      </c>
      <c r="DH819" s="2" t="s">
        <v>3</v>
      </c>
      <c r="DI819" s="2" t="s">
        <v>169</v>
      </c>
      <c r="DJ819" s="2" t="s">
        <v>169</v>
      </c>
      <c r="DK819" s="2" t="s">
        <v>3</v>
      </c>
      <c r="DL819" s="2" t="s">
        <v>3</v>
      </c>
      <c r="DM819" s="2" t="s">
        <v>3</v>
      </c>
      <c r="DN819" s="2">
        <v>0</v>
      </c>
      <c r="DO819" s="2">
        <v>0</v>
      </c>
      <c r="DP819" s="2">
        <v>1</v>
      </c>
      <c r="DQ819" s="2">
        <v>1</v>
      </c>
      <c r="DR819" s="2"/>
      <c r="DS819" s="2"/>
      <c r="DT819" s="2"/>
      <c r="DU819" s="2">
        <v>1003</v>
      </c>
      <c r="DV819" s="2" t="s">
        <v>25</v>
      </c>
      <c r="DW819" s="2" t="s">
        <v>25</v>
      </c>
      <c r="DX819" s="2">
        <v>100</v>
      </c>
      <c r="DY819" s="2"/>
      <c r="DZ819" s="2" t="s">
        <v>3</v>
      </c>
      <c r="EA819" s="2" t="s">
        <v>3</v>
      </c>
      <c r="EB819" s="2" t="s">
        <v>3</v>
      </c>
      <c r="EC819" s="2" t="s">
        <v>3</v>
      </c>
      <c r="ED819" s="2"/>
      <c r="EE819" s="2">
        <v>58807979</v>
      </c>
      <c r="EF819" s="2">
        <v>60</v>
      </c>
      <c r="EG819" s="2" t="s">
        <v>450</v>
      </c>
      <c r="EH819" s="2">
        <v>0</v>
      </c>
      <c r="EI819" s="2" t="s">
        <v>3</v>
      </c>
      <c r="EJ819" s="2">
        <v>1</v>
      </c>
      <c r="EK819" s="2">
        <v>102</v>
      </c>
      <c r="EL819" s="2" t="s">
        <v>497</v>
      </c>
      <c r="EM819" s="2" t="s">
        <v>498</v>
      </c>
      <c r="EN819" s="2"/>
      <c r="EO819" s="2" t="s">
        <v>173</v>
      </c>
      <c r="EP819" s="2"/>
      <c r="EQ819" s="2">
        <v>0</v>
      </c>
      <c r="ER819" s="2">
        <v>543.13</v>
      </c>
      <c r="ES819" s="2">
        <v>46.16</v>
      </c>
      <c r="ET819" s="2">
        <v>1.26</v>
      </c>
      <c r="EU819" s="2">
        <v>0</v>
      </c>
      <c r="EV819" s="2">
        <v>495.71</v>
      </c>
      <c r="EW819" s="2">
        <v>45.52</v>
      </c>
      <c r="EX819" s="2">
        <v>0</v>
      </c>
      <c r="EY819" s="2">
        <v>0</v>
      </c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>
        <v>0</v>
      </c>
      <c r="FR819" s="2">
        <v>0</v>
      </c>
      <c r="FS819" s="2">
        <v>0</v>
      </c>
      <c r="FT819" s="2"/>
      <c r="FU819" s="2"/>
      <c r="FV819" s="2"/>
      <c r="FW819" s="2"/>
      <c r="FX819" s="2">
        <v>87</v>
      </c>
      <c r="FY819" s="2">
        <v>44</v>
      </c>
      <c r="FZ819" s="2"/>
      <c r="GA819" s="2" t="s">
        <v>3</v>
      </c>
      <c r="GB819" s="2"/>
      <c r="GC819" s="2"/>
      <c r="GD819" s="2">
        <v>1</v>
      </c>
      <c r="GE819" s="2"/>
      <c r="GF819" s="2">
        <v>995995101</v>
      </c>
      <c r="GG819" s="2">
        <v>2</v>
      </c>
      <c r="GH819" s="2">
        <v>1</v>
      </c>
      <c r="GI819" s="2">
        <v>2</v>
      </c>
      <c r="GJ819" s="2">
        <v>0</v>
      </c>
      <c r="GK819" s="2">
        <v>0</v>
      </c>
      <c r="GL819" s="2">
        <f t="shared" si="655"/>
        <v>0</v>
      </c>
      <c r="GM819" s="2">
        <f t="shared" si="656"/>
        <v>956.5</v>
      </c>
      <c r="GN819" s="2">
        <f t="shared" si="657"/>
        <v>956.5</v>
      </c>
      <c r="GO819" s="2">
        <f t="shared" si="658"/>
        <v>0</v>
      </c>
      <c r="GP819" s="2">
        <f t="shared" si="659"/>
        <v>0</v>
      </c>
      <c r="GQ819" s="2"/>
      <c r="GR819" s="2">
        <v>0</v>
      </c>
      <c r="GS819" s="2">
        <v>3</v>
      </c>
      <c r="GT819" s="2">
        <v>0</v>
      </c>
      <c r="GU819" s="2" t="s">
        <v>3</v>
      </c>
      <c r="GV819" s="2">
        <f t="shared" si="660"/>
        <v>0</v>
      </c>
      <c r="GW819" s="2">
        <v>1</v>
      </c>
      <c r="GX819" s="2">
        <f t="shared" si="661"/>
        <v>0</v>
      </c>
      <c r="GY819" s="2"/>
      <c r="GZ819" s="2"/>
      <c r="HA819" s="2">
        <v>0</v>
      </c>
      <c r="HB819" s="2">
        <v>0</v>
      </c>
      <c r="HC819" s="2">
        <f t="shared" si="662"/>
        <v>0</v>
      </c>
      <c r="HD819" s="2"/>
      <c r="HE819" s="2" t="s">
        <v>3</v>
      </c>
      <c r="HF819" s="2" t="s">
        <v>3</v>
      </c>
      <c r="HG819" s="2"/>
      <c r="HH819" s="2"/>
      <c r="HI819" s="2"/>
      <c r="HJ819" s="2"/>
      <c r="HK819" s="2"/>
      <c r="HL819" s="2"/>
      <c r="HM819" s="2" t="s">
        <v>3</v>
      </c>
      <c r="HN819" s="2" t="s">
        <v>3</v>
      </c>
      <c r="HO819" s="2" t="s">
        <v>3</v>
      </c>
      <c r="HP819" s="2" t="s">
        <v>3</v>
      </c>
      <c r="HQ819" s="2" t="s">
        <v>3</v>
      </c>
      <c r="HR819" s="2"/>
      <c r="HS819" s="2">
        <v>0</v>
      </c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>
        <v>0</v>
      </c>
      <c r="IL819" s="2"/>
      <c r="IM819" s="2"/>
      <c r="IN819" s="2"/>
      <c r="IO819" s="2"/>
      <c r="IP819" s="2"/>
      <c r="IQ819" s="2"/>
      <c r="IR819" s="2"/>
      <c r="IS819" s="2"/>
      <c r="IT819" s="2"/>
      <c r="IU819" s="2"/>
    </row>
    <row r="820" spans="1:255" x14ac:dyDescent="0.2">
      <c r="A820">
        <v>17</v>
      </c>
      <c r="B820">
        <v>1</v>
      </c>
      <c r="C820">
        <f>ROW(SmtRes!A764)</f>
        <v>764</v>
      </c>
      <c r="D820">
        <f>ROW(EtalonRes!A816)</f>
        <v>816</v>
      </c>
      <c r="E820" t="s">
        <v>499</v>
      </c>
      <c r="F820" t="s">
        <v>500</v>
      </c>
      <c r="G820" t="s">
        <v>501</v>
      </c>
      <c r="H820" t="s">
        <v>25</v>
      </c>
      <c r="I820">
        <f>ROUND(ROUND(70/100,4),9)</f>
        <v>0.7</v>
      </c>
      <c r="J820">
        <v>0</v>
      </c>
      <c r="K820">
        <f>ROUND(ROUND(70/100,4),9)</f>
        <v>0.7</v>
      </c>
      <c r="O820">
        <f t="shared" si="630"/>
        <v>22470.14</v>
      </c>
      <c r="P820">
        <f t="shared" si="631"/>
        <v>485.3</v>
      </c>
      <c r="Q820">
        <f>(ROUND((ROUND((((ET820*1.1))*AV820*I820),2)*BB820),2)+ROUND((ROUND(((AE820-((EU820*1.1)))*AV820*I820),2)*BS820),2))</f>
        <v>8.64</v>
      </c>
      <c r="R820">
        <f t="shared" si="632"/>
        <v>0</v>
      </c>
      <c r="S820">
        <f t="shared" si="633"/>
        <v>21976.2</v>
      </c>
      <c r="T820">
        <f t="shared" si="634"/>
        <v>0</v>
      </c>
      <c r="U820">
        <f t="shared" si="635"/>
        <v>36.697768800000006</v>
      </c>
      <c r="V820">
        <f t="shared" si="636"/>
        <v>0</v>
      </c>
      <c r="W820">
        <f t="shared" si="637"/>
        <v>0</v>
      </c>
      <c r="X820">
        <f t="shared" si="638"/>
        <v>19119.29</v>
      </c>
      <c r="Y820">
        <f t="shared" si="639"/>
        <v>9669.5300000000007</v>
      </c>
      <c r="AA820">
        <v>59209200</v>
      </c>
      <c r="AB820">
        <f t="shared" si="640"/>
        <v>592.827</v>
      </c>
      <c r="AC820">
        <f>ROUND(((ES820*1)),6)</f>
        <v>46.16</v>
      </c>
      <c r="AD820">
        <f>ROUND(((((ET820*1.1))-((EU820*1.1)))+AE820),6)</f>
        <v>1.3859999999999999</v>
      </c>
      <c r="AE820">
        <f t="shared" si="663"/>
        <v>0</v>
      </c>
      <c r="AF820">
        <f t="shared" si="663"/>
        <v>545.28099999999995</v>
      </c>
      <c r="AG820">
        <f t="shared" si="642"/>
        <v>0</v>
      </c>
      <c r="AH820">
        <f t="shared" si="664"/>
        <v>50.07200000000001</v>
      </c>
      <c r="AI820">
        <f t="shared" si="664"/>
        <v>0</v>
      </c>
      <c r="AJ820">
        <f t="shared" si="644"/>
        <v>0</v>
      </c>
      <c r="AK820">
        <v>543.13</v>
      </c>
      <c r="AL820">
        <v>46.16</v>
      </c>
      <c r="AM820">
        <v>1.26</v>
      </c>
      <c r="AN820">
        <v>0</v>
      </c>
      <c r="AO820">
        <v>495.71</v>
      </c>
      <c r="AP820">
        <v>0</v>
      </c>
      <c r="AQ820">
        <v>45.52</v>
      </c>
      <c r="AR820">
        <v>0</v>
      </c>
      <c r="AS820">
        <v>0</v>
      </c>
      <c r="AT820">
        <v>87</v>
      </c>
      <c r="AU820">
        <v>44</v>
      </c>
      <c r="AV820">
        <v>1.0469999999999999</v>
      </c>
      <c r="AW820">
        <v>1</v>
      </c>
      <c r="AZ820">
        <v>1</v>
      </c>
      <c r="BA820">
        <v>54.99</v>
      </c>
      <c r="BB820">
        <v>8.4700000000000006</v>
      </c>
      <c r="BC820">
        <v>15.02</v>
      </c>
      <c r="BD820" t="s">
        <v>3</v>
      </c>
      <c r="BE820" t="s">
        <v>3</v>
      </c>
      <c r="BF820" t="s">
        <v>3</v>
      </c>
      <c r="BG820" t="s">
        <v>3</v>
      </c>
      <c r="BH820">
        <v>0</v>
      </c>
      <c r="BI820">
        <v>1</v>
      </c>
      <c r="BJ820" t="s">
        <v>502</v>
      </c>
      <c r="BM820">
        <v>102</v>
      </c>
      <c r="BN820">
        <v>58807811</v>
      </c>
      <c r="BO820" t="s">
        <v>500</v>
      </c>
      <c r="BP820">
        <v>1</v>
      </c>
      <c r="BQ820">
        <v>60</v>
      </c>
      <c r="BR820">
        <v>0</v>
      </c>
      <c r="BS820">
        <v>54.99</v>
      </c>
      <c r="BT820">
        <v>1</v>
      </c>
      <c r="BU820">
        <v>1</v>
      </c>
      <c r="BV820">
        <v>1</v>
      </c>
      <c r="BW820">
        <v>1</v>
      </c>
      <c r="BX820">
        <v>1</v>
      </c>
      <c r="BY820" t="s">
        <v>3</v>
      </c>
      <c r="BZ820">
        <v>87</v>
      </c>
      <c r="CA820">
        <v>44</v>
      </c>
      <c r="CB820" t="s">
        <v>3</v>
      </c>
      <c r="CE820">
        <v>30</v>
      </c>
      <c r="CF820">
        <v>0</v>
      </c>
      <c r="CG820">
        <v>0</v>
      </c>
      <c r="CM820">
        <v>0</v>
      </c>
      <c r="CN820" t="s">
        <v>866</v>
      </c>
      <c r="CO820">
        <v>0</v>
      </c>
      <c r="CP820">
        <f t="shared" si="645"/>
        <v>22470.14</v>
      </c>
      <c r="CQ820">
        <f t="shared" si="646"/>
        <v>693.32</v>
      </c>
      <c r="CR820">
        <f>(ROUND((ROUND((((ET820*1.1))*AV820*1),2)*BB820),2)+ROUND((ROUND(((AE820-((EU820*1.1)))*AV820*1),2)*BS820),2))</f>
        <v>12.28</v>
      </c>
      <c r="CS820">
        <f t="shared" si="647"/>
        <v>0</v>
      </c>
      <c r="CT820">
        <f t="shared" si="648"/>
        <v>31394.34</v>
      </c>
      <c r="CU820">
        <f t="shared" si="649"/>
        <v>0</v>
      </c>
      <c r="CV820">
        <f t="shared" si="650"/>
        <v>52.425384000000008</v>
      </c>
      <c r="CW820">
        <f t="shared" si="651"/>
        <v>0</v>
      </c>
      <c r="CX820">
        <f t="shared" si="652"/>
        <v>0</v>
      </c>
      <c r="CY820">
        <f t="shared" si="653"/>
        <v>19119.294000000002</v>
      </c>
      <c r="CZ820">
        <f t="shared" si="654"/>
        <v>9669.5280000000002</v>
      </c>
      <c r="DB820">
        <v>202</v>
      </c>
      <c r="DC820" t="s">
        <v>3</v>
      </c>
      <c r="DD820" t="s">
        <v>449</v>
      </c>
      <c r="DE820" t="s">
        <v>169</v>
      </c>
      <c r="DF820" t="s">
        <v>169</v>
      </c>
      <c r="DG820" t="s">
        <v>169</v>
      </c>
      <c r="DH820" t="s">
        <v>3</v>
      </c>
      <c r="DI820" t="s">
        <v>169</v>
      </c>
      <c r="DJ820" t="s">
        <v>169</v>
      </c>
      <c r="DK820" t="s">
        <v>3</v>
      </c>
      <c r="DL820" t="s">
        <v>3</v>
      </c>
      <c r="DM820" t="s">
        <v>3</v>
      </c>
      <c r="DN820">
        <v>0</v>
      </c>
      <c r="DO820">
        <v>0</v>
      </c>
      <c r="DP820">
        <v>1</v>
      </c>
      <c r="DQ820">
        <v>1</v>
      </c>
      <c r="DU820">
        <v>1003</v>
      </c>
      <c r="DV820" t="s">
        <v>25</v>
      </c>
      <c r="DW820" t="s">
        <v>25</v>
      </c>
      <c r="DX820">
        <v>100</v>
      </c>
      <c r="DZ820" t="s">
        <v>3</v>
      </c>
      <c r="EA820" t="s">
        <v>3</v>
      </c>
      <c r="EB820" t="s">
        <v>3</v>
      </c>
      <c r="EC820" t="s">
        <v>3</v>
      </c>
      <c r="EE820">
        <v>58807979</v>
      </c>
      <c r="EF820">
        <v>60</v>
      </c>
      <c r="EG820" t="s">
        <v>450</v>
      </c>
      <c r="EH820">
        <v>0</v>
      </c>
      <c r="EI820" t="s">
        <v>3</v>
      </c>
      <c r="EJ820">
        <v>1</v>
      </c>
      <c r="EK820">
        <v>102</v>
      </c>
      <c r="EL820" t="s">
        <v>497</v>
      </c>
      <c r="EM820" t="s">
        <v>498</v>
      </c>
      <c r="EO820" t="s">
        <v>173</v>
      </c>
      <c r="EQ820">
        <v>0</v>
      </c>
      <c r="ER820">
        <v>543.13</v>
      </c>
      <c r="ES820">
        <v>46.16</v>
      </c>
      <c r="ET820">
        <v>1.26</v>
      </c>
      <c r="EU820">
        <v>0</v>
      </c>
      <c r="EV820">
        <v>495.71</v>
      </c>
      <c r="EW820">
        <v>45.52</v>
      </c>
      <c r="EX820">
        <v>0</v>
      </c>
      <c r="EY820">
        <v>0</v>
      </c>
      <c r="FQ820">
        <v>0</v>
      </c>
      <c r="FR820">
        <v>0</v>
      </c>
      <c r="FS820">
        <v>0</v>
      </c>
      <c r="FX820">
        <v>87</v>
      </c>
      <c r="FY820">
        <v>44</v>
      </c>
      <c r="GA820" t="s">
        <v>3</v>
      </c>
      <c r="GD820">
        <v>1</v>
      </c>
      <c r="GF820">
        <v>995995101</v>
      </c>
      <c r="GG820">
        <v>2</v>
      </c>
      <c r="GH820">
        <v>1</v>
      </c>
      <c r="GI820">
        <v>2</v>
      </c>
      <c r="GJ820">
        <v>0</v>
      </c>
      <c r="GK820">
        <v>0</v>
      </c>
      <c r="GL820">
        <f t="shared" si="655"/>
        <v>0</v>
      </c>
      <c r="GM820">
        <f t="shared" si="656"/>
        <v>51258.96</v>
      </c>
      <c r="GN820">
        <f t="shared" si="657"/>
        <v>51258.96</v>
      </c>
      <c r="GO820">
        <f t="shared" si="658"/>
        <v>0</v>
      </c>
      <c r="GP820">
        <f t="shared" si="659"/>
        <v>0</v>
      </c>
      <c r="GR820">
        <v>0</v>
      </c>
      <c r="GS820">
        <v>3</v>
      </c>
      <c r="GT820">
        <v>0</v>
      </c>
      <c r="GU820" t="s">
        <v>3</v>
      </c>
      <c r="GV820">
        <f t="shared" si="660"/>
        <v>0</v>
      </c>
      <c r="GW820">
        <v>1</v>
      </c>
      <c r="GX820">
        <f t="shared" si="661"/>
        <v>0</v>
      </c>
      <c r="HA820">
        <v>0</v>
      </c>
      <c r="HB820">
        <v>0</v>
      </c>
      <c r="HC820">
        <f t="shared" si="662"/>
        <v>0</v>
      </c>
      <c r="HE820" t="s">
        <v>3</v>
      </c>
      <c r="HF820" t="s">
        <v>3</v>
      </c>
      <c r="HM820" t="s">
        <v>3</v>
      </c>
      <c r="HN820" t="s">
        <v>3</v>
      </c>
      <c r="HO820" t="s">
        <v>3</v>
      </c>
      <c r="HP820" t="s">
        <v>3</v>
      </c>
      <c r="HQ820" t="s">
        <v>3</v>
      </c>
      <c r="HS820">
        <v>0</v>
      </c>
      <c r="IK820">
        <v>0</v>
      </c>
    </row>
    <row r="821" spans="1:255" x14ac:dyDescent="0.2">
      <c r="A821" s="2">
        <v>17</v>
      </c>
      <c r="B821" s="2">
        <v>1</v>
      </c>
      <c r="C821" s="2">
        <f>ROW(SmtRes!A771)</f>
        <v>771</v>
      </c>
      <c r="D821" s="2">
        <f>ROW(EtalonRes!A823)</f>
        <v>823</v>
      </c>
      <c r="E821" s="2" t="s">
        <v>503</v>
      </c>
      <c r="F821" s="2" t="s">
        <v>242</v>
      </c>
      <c r="G821" s="2" t="s">
        <v>504</v>
      </c>
      <c r="H821" s="2" t="s">
        <v>244</v>
      </c>
      <c r="I821" s="2">
        <f>ROUND(ROUND(18,4),9)</f>
        <v>18</v>
      </c>
      <c r="J821" s="2">
        <v>0</v>
      </c>
      <c r="K821" s="2">
        <f>ROUND(ROUND(18,4),9)</f>
        <v>18</v>
      </c>
      <c r="L821" s="2"/>
      <c r="M821" s="2"/>
      <c r="N821" s="2"/>
      <c r="O821" s="2">
        <f t="shared" si="630"/>
        <v>1015.83</v>
      </c>
      <c r="P821" s="2">
        <f t="shared" si="631"/>
        <v>53.82</v>
      </c>
      <c r="Q821" s="2">
        <f>(ROUND((ROUND(((((ET821*1.25)*1.1))*AV821*I821),2)*BB821),2)+ROUND((ROUND(((AE821-(((EU821*1.25)*1.1)))*AV821*I821),2)*BS821),2))</f>
        <v>159.77000000000001</v>
      </c>
      <c r="R821" s="2">
        <f t="shared" si="632"/>
        <v>6.6</v>
      </c>
      <c r="S821" s="2">
        <f t="shared" si="633"/>
        <v>802.24</v>
      </c>
      <c r="T821" s="2">
        <f t="shared" si="634"/>
        <v>0</v>
      </c>
      <c r="U821" s="2">
        <f t="shared" si="635"/>
        <v>62.682622199999997</v>
      </c>
      <c r="V821" s="2">
        <f t="shared" si="636"/>
        <v>0</v>
      </c>
      <c r="W821" s="2">
        <f t="shared" si="637"/>
        <v>0</v>
      </c>
      <c r="X821" s="2">
        <f t="shared" si="638"/>
        <v>881.64</v>
      </c>
      <c r="Y821" s="2">
        <f t="shared" si="639"/>
        <v>493.39</v>
      </c>
      <c r="Z821" s="2"/>
      <c r="AA821" s="2">
        <v>59209203</v>
      </c>
      <c r="AB821" s="2">
        <f t="shared" si="640"/>
        <v>53.079050000000002</v>
      </c>
      <c r="AC821" s="2">
        <f t="shared" ref="AC821:AC852" si="665">ROUND((ES821),6)</f>
        <v>2.99</v>
      </c>
      <c r="AD821" s="2">
        <f>ROUND((((((ET821*1.25)*1.1))-(((EU821*1.25)*1.1)))+AE821),6)</f>
        <v>8.3187499999999996</v>
      </c>
      <c r="AE821" s="2">
        <f>ROUND((((EU821*1.25)*1.1)),6)</f>
        <v>0.34375</v>
      </c>
      <c r="AF821" s="2">
        <f>ROUND((((EV821*1.15)*1.1)),6)</f>
        <v>41.770299999999999</v>
      </c>
      <c r="AG821" s="2">
        <f t="shared" si="642"/>
        <v>0</v>
      </c>
      <c r="AH821" s="2">
        <f>(((EW821*1.15)*1.1))</f>
        <v>3.2637</v>
      </c>
      <c r="AI821" s="2">
        <f>(((EX821*1.25)*1.1))</f>
        <v>0</v>
      </c>
      <c r="AJ821" s="2">
        <f t="shared" si="644"/>
        <v>0</v>
      </c>
      <c r="AK821" s="2">
        <v>42.06</v>
      </c>
      <c r="AL821" s="2">
        <v>2.99</v>
      </c>
      <c r="AM821" s="2">
        <v>6.05</v>
      </c>
      <c r="AN821" s="2">
        <v>0.25</v>
      </c>
      <c r="AO821" s="2">
        <v>33.020000000000003</v>
      </c>
      <c r="AP821" s="2">
        <v>0</v>
      </c>
      <c r="AQ821" s="2">
        <v>2.58</v>
      </c>
      <c r="AR821" s="2">
        <v>0</v>
      </c>
      <c r="AS821" s="2">
        <v>0</v>
      </c>
      <c r="AT821" s="2">
        <v>109</v>
      </c>
      <c r="AU821" s="2">
        <v>61</v>
      </c>
      <c r="AV821" s="2">
        <v>1.0669999999999999</v>
      </c>
      <c r="AW821" s="2">
        <v>1</v>
      </c>
      <c r="AX821" s="2"/>
      <c r="AY821" s="2"/>
      <c r="AZ821" s="2">
        <v>1</v>
      </c>
      <c r="BA821" s="2">
        <v>1</v>
      </c>
      <c r="BB821" s="2">
        <v>1</v>
      </c>
      <c r="BC821" s="2">
        <v>1</v>
      </c>
      <c r="BD821" s="2" t="s">
        <v>3</v>
      </c>
      <c r="BE821" s="2" t="s">
        <v>3</v>
      </c>
      <c r="BF821" s="2" t="s">
        <v>3</v>
      </c>
      <c r="BG821" s="2" t="s">
        <v>3</v>
      </c>
      <c r="BH821" s="2">
        <v>0</v>
      </c>
      <c r="BI821" s="2">
        <v>1</v>
      </c>
      <c r="BJ821" s="2" t="s">
        <v>245</v>
      </c>
      <c r="BK821" s="2"/>
      <c r="BL821" s="2"/>
      <c r="BM821" s="2">
        <v>21</v>
      </c>
      <c r="BN821" s="2">
        <v>58807811</v>
      </c>
      <c r="BO821" s="2" t="s">
        <v>242</v>
      </c>
      <c r="BP821" s="2">
        <v>1</v>
      </c>
      <c r="BQ821" s="2">
        <v>30</v>
      </c>
      <c r="BR821" s="2">
        <v>0</v>
      </c>
      <c r="BS821" s="2">
        <v>1</v>
      </c>
      <c r="BT821" s="2">
        <v>1</v>
      </c>
      <c r="BU821" s="2">
        <v>1</v>
      </c>
      <c r="BV821" s="2">
        <v>1</v>
      </c>
      <c r="BW821" s="2">
        <v>1</v>
      </c>
      <c r="BX821" s="2">
        <v>1</v>
      </c>
      <c r="BY821" s="2" t="s">
        <v>3</v>
      </c>
      <c r="BZ821" s="2">
        <v>109</v>
      </c>
      <c r="CA821" s="2">
        <v>61</v>
      </c>
      <c r="CB821" s="2" t="s">
        <v>3</v>
      </c>
      <c r="CC821" s="2"/>
      <c r="CD821" s="2"/>
      <c r="CE821" s="2">
        <v>30</v>
      </c>
      <c r="CF821" s="2">
        <v>0</v>
      </c>
      <c r="CG821" s="2">
        <v>0</v>
      </c>
      <c r="CH821" s="2"/>
      <c r="CI821" s="2"/>
      <c r="CJ821" s="2"/>
      <c r="CK821" s="2"/>
      <c r="CL821" s="2"/>
      <c r="CM821" s="2">
        <v>0</v>
      </c>
      <c r="CN821" s="2" t="s">
        <v>865</v>
      </c>
      <c r="CO821" s="2">
        <v>0</v>
      </c>
      <c r="CP821" s="2">
        <f t="shared" si="645"/>
        <v>1015.83</v>
      </c>
      <c r="CQ821" s="2">
        <f t="shared" si="646"/>
        <v>2.99</v>
      </c>
      <c r="CR821" s="2">
        <f>(ROUND((ROUND(((((ET821*1.25)*1.1))*AV821*1),2)*BB821),2)+ROUND((ROUND(((AE821-(((EU821*1.25)*1.1)))*AV821*1),2)*BS821),2))</f>
        <v>8.8800000000000008</v>
      </c>
      <c r="CS821" s="2">
        <f t="shared" si="647"/>
        <v>0.37</v>
      </c>
      <c r="CT821" s="2">
        <f t="shared" si="648"/>
        <v>44.57</v>
      </c>
      <c r="CU821" s="2">
        <f t="shared" si="649"/>
        <v>0</v>
      </c>
      <c r="CV821" s="2">
        <f t="shared" si="650"/>
        <v>3.4823678999999998</v>
      </c>
      <c r="CW821" s="2">
        <f t="shared" si="651"/>
        <v>0</v>
      </c>
      <c r="CX821" s="2">
        <f t="shared" si="652"/>
        <v>0</v>
      </c>
      <c r="CY821" s="2">
        <f t="shared" si="653"/>
        <v>881.63559999999995</v>
      </c>
      <c r="CZ821" s="2">
        <f t="shared" si="654"/>
        <v>493.39240000000007</v>
      </c>
      <c r="DA821" s="2"/>
      <c r="DB821" s="2">
        <v>203</v>
      </c>
      <c r="DC821" s="2" t="s">
        <v>3</v>
      </c>
      <c r="DD821" s="2" t="s">
        <v>3</v>
      </c>
      <c r="DE821" s="2" t="s">
        <v>27</v>
      </c>
      <c r="DF821" s="2" t="s">
        <v>27</v>
      </c>
      <c r="DG821" s="2" t="s">
        <v>28</v>
      </c>
      <c r="DH821" s="2" t="s">
        <v>3</v>
      </c>
      <c r="DI821" s="2" t="s">
        <v>28</v>
      </c>
      <c r="DJ821" s="2" t="s">
        <v>27</v>
      </c>
      <c r="DK821" s="2" t="s">
        <v>3</v>
      </c>
      <c r="DL821" s="2" t="s">
        <v>3</v>
      </c>
      <c r="DM821" s="2" t="s">
        <v>3</v>
      </c>
      <c r="DN821" s="2">
        <v>0</v>
      </c>
      <c r="DO821" s="2">
        <v>0</v>
      </c>
      <c r="DP821" s="2">
        <v>1</v>
      </c>
      <c r="DQ821" s="2">
        <v>1</v>
      </c>
      <c r="DR821" s="2"/>
      <c r="DS821" s="2"/>
      <c r="DT821" s="2"/>
      <c r="DU821" s="2">
        <v>1013</v>
      </c>
      <c r="DV821" s="2" t="s">
        <v>244</v>
      </c>
      <c r="DW821" s="2" t="s">
        <v>244</v>
      </c>
      <c r="DX821" s="2">
        <v>1</v>
      </c>
      <c r="DY821" s="2"/>
      <c r="DZ821" s="2" t="s">
        <v>3</v>
      </c>
      <c r="EA821" s="2" t="s">
        <v>3</v>
      </c>
      <c r="EB821" s="2" t="s">
        <v>3</v>
      </c>
      <c r="EC821" s="2" t="s">
        <v>3</v>
      </c>
      <c r="ED821" s="2"/>
      <c r="EE821" s="2">
        <v>58807897</v>
      </c>
      <c r="EF821" s="2">
        <v>30</v>
      </c>
      <c r="EG821" s="2" t="s">
        <v>29</v>
      </c>
      <c r="EH821" s="2">
        <v>0</v>
      </c>
      <c r="EI821" s="2" t="s">
        <v>3</v>
      </c>
      <c r="EJ821" s="2">
        <v>1</v>
      </c>
      <c r="EK821" s="2">
        <v>21</v>
      </c>
      <c r="EL821" s="2" t="s">
        <v>30</v>
      </c>
      <c r="EM821" s="2" t="s">
        <v>31</v>
      </c>
      <c r="EN821" s="2"/>
      <c r="EO821" s="2" t="s">
        <v>32</v>
      </c>
      <c r="EP821" s="2"/>
      <c r="EQ821" s="2">
        <v>0</v>
      </c>
      <c r="ER821" s="2">
        <v>42.06</v>
      </c>
      <c r="ES821" s="2">
        <v>2.99</v>
      </c>
      <c r="ET821" s="2">
        <v>6.05</v>
      </c>
      <c r="EU821" s="2">
        <v>0.25</v>
      </c>
      <c r="EV821" s="2">
        <v>33.020000000000003</v>
      </c>
      <c r="EW821" s="2">
        <v>2.58</v>
      </c>
      <c r="EX821" s="2">
        <v>0</v>
      </c>
      <c r="EY821" s="2">
        <v>0</v>
      </c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>
        <v>0</v>
      </c>
      <c r="FR821" s="2">
        <v>0</v>
      </c>
      <c r="FS821" s="2">
        <v>0</v>
      </c>
      <c r="FT821" s="2"/>
      <c r="FU821" s="2"/>
      <c r="FV821" s="2"/>
      <c r="FW821" s="2"/>
      <c r="FX821" s="2">
        <v>109</v>
      </c>
      <c r="FY821" s="2">
        <v>61</v>
      </c>
      <c r="FZ821" s="2"/>
      <c r="GA821" s="2" t="s">
        <v>3</v>
      </c>
      <c r="GB821" s="2"/>
      <c r="GC821" s="2"/>
      <c r="GD821" s="2">
        <v>1</v>
      </c>
      <c r="GE821" s="2"/>
      <c r="GF821" s="2">
        <v>1515610648</v>
      </c>
      <c r="GG821" s="2">
        <v>2</v>
      </c>
      <c r="GH821" s="2">
        <v>1</v>
      </c>
      <c r="GI821" s="2">
        <v>2</v>
      </c>
      <c r="GJ821" s="2">
        <v>0</v>
      </c>
      <c r="GK821" s="2">
        <v>0</v>
      </c>
      <c r="GL821" s="2">
        <f t="shared" si="655"/>
        <v>0</v>
      </c>
      <c r="GM821" s="2">
        <f t="shared" si="656"/>
        <v>2390.86</v>
      </c>
      <c r="GN821" s="2">
        <f t="shared" si="657"/>
        <v>2390.86</v>
      </c>
      <c r="GO821" s="2">
        <f t="shared" si="658"/>
        <v>0</v>
      </c>
      <c r="GP821" s="2">
        <f t="shared" si="659"/>
        <v>0</v>
      </c>
      <c r="GQ821" s="2"/>
      <c r="GR821" s="2">
        <v>0</v>
      </c>
      <c r="GS821" s="2">
        <v>3</v>
      </c>
      <c r="GT821" s="2">
        <v>0</v>
      </c>
      <c r="GU821" s="2" t="s">
        <v>3</v>
      </c>
      <c r="GV821" s="2">
        <f t="shared" si="660"/>
        <v>0</v>
      </c>
      <c r="GW821" s="2">
        <v>1</v>
      </c>
      <c r="GX821" s="2">
        <f t="shared" si="661"/>
        <v>0</v>
      </c>
      <c r="GY821" s="2"/>
      <c r="GZ821" s="2"/>
      <c r="HA821" s="2">
        <v>0</v>
      </c>
      <c r="HB821" s="2">
        <v>0</v>
      </c>
      <c r="HC821" s="2">
        <f t="shared" si="662"/>
        <v>0</v>
      </c>
      <c r="HD821" s="2"/>
      <c r="HE821" s="2" t="s">
        <v>3</v>
      </c>
      <c r="HF821" s="2" t="s">
        <v>3</v>
      </c>
      <c r="HG821" s="2"/>
      <c r="HH821" s="2"/>
      <c r="HI821" s="2"/>
      <c r="HJ821" s="2"/>
      <c r="HK821" s="2"/>
      <c r="HL821" s="2"/>
      <c r="HM821" s="2" t="s">
        <v>3</v>
      </c>
      <c r="HN821" s="2" t="s">
        <v>3</v>
      </c>
      <c r="HO821" s="2" t="s">
        <v>3</v>
      </c>
      <c r="HP821" s="2" t="s">
        <v>3</v>
      </c>
      <c r="HQ821" s="2" t="s">
        <v>3</v>
      </c>
      <c r="HR821" s="2"/>
      <c r="HS821" s="2">
        <v>0</v>
      </c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>
        <v>0</v>
      </c>
      <c r="IL821" s="2"/>
      <c r="IM821" s="2"/>
      <c r="IN821" s="2"/>
      <c r="IO821" s="2"/>
      <c r="IP821" s="2"/>
      <c r="IQ821" s="2"/>
      <c r="IR821" s="2"/>
      <c r="IS821" s="2"/>
      <c r="IT821" s="2"/>
      <c r="IU821" s="2"/>
    </row>
    <row r="822" spans="1:255" x14ac:dyDescent="0.2">
      <c r="A822">
        <v>17</v>
      </c>
      <c r="B822">
        <v>1</v>
      </c>
      <c r="C822">
        <f>ROW(SmtRes!A778)</f>
        <v>778</v>
      </c>
      <c r="D822">
        <f>ROW(EtalonRes!A830)</f>
        <v>830</v>
      </c>
      <c r="E822" t="s">
        <v>503</v>
      </c>
      <c r="F822" t="s">
        <v>242</v>
      </c>
      <c r="G822" t="s">
        <v>504</v>
      </c>
      <c r="H822" t="s">
        <v>244</v>
      </c>
      <c r="I822">
        <f>ROUND(ROUND(18,4),9)</f>
        <v>18</v>
      </c>
      <c r="J822">
        <v>0</v>
      </c>
      <c r="K822">
        <f>ROUND(ROUND(18,4),9)</f>
        <v>18</v>
      </c>
      <c r="O822">
        <f t="shared" si="630"/>
        <v>46845.04</v>
      </c>
      <c r="P822">
        <f t="shared" si="631"/>
        <v>654.45000000000005</v>
      </c>
      <c r="Q822">
        <f>(ROUND((ROUND(((((ET822*1.25)*1.1))*AV822*I822),2)*BB822),2)+ROUND((ROUND(((AE822-(((EU822*1.25)*1.1)))*AV822*I822),2)*BS822),2))</f>
        <v>2075.41</v>
      </c>
      <c r="R822">
        <f t="shared" si="632"/>
        <v>362.93</v>
      </c>
      <c r="S822">
        <f t="shared" si="633"/>
        <v>44115.18</v>
      </c>
      <c r="T822">
        <f t="shared" si="634"/>
        <v>0</v>
      </c>
      <c r="U822">
        <f t="shared" si="635"/>
        <v>62.682622199999997</v>
      </c>
      <c r="V822">
        <f t="shared" si="636"/>
        <v>0</v>
      </c>
      <c r="W822">
        <f t="shared" si="637"/>
        <v>0</v>
      </c>
      <c r="X822">
        <f t="shared" si="638"/>
        <v>48481.14</v>
      </c>
      <c r="Y822">
        <f t="shared" si="639"/>
        <v>27131.65</v>
      </c>
      <c r="AA822">
        <v>59209200</v>
      </c>
      <c r="AB822">
        <f t="shared" si="640"/>
        <v>53.079050000000002</v>
      </c>
      <c r="AC822">
        <f t="shared" si="665"/>
        <v>2.99</v>
      </c>
      <c r="AD822">
        <f>ROUND((((((ET822*1.25)*1.1))-(((EU822*1.25)*1.1)))+AE822),6)</f>
        <v>8.3187499999999996</v>
      </c>
      <c r="AE822">
        <f>ROUND((((EU822*1.25)*1.1)),6)</f>
        <v>0.34375</v>
      </c>
      <c r="AF822">
        <f>ROUND((((EV822*1.15)*1.1)),6)</f>
        <v>41.770299999999999</v>
      </c>
      <c r="AG822">
        <f t="shared" si="642"/>
        <v>0</v>
      </c>
      <c r="AH822">
        <f>(((EW822*1.15)*1.1))</f>
        <v>3.2637</v>
      </c>
      <c r="AI822">
        <f>(((EX822*1.25)*1.1))</f>
        <v>0</v>
      </c>
      <c r="AJ822">
        <f t="shared" si="644"/>
        <v>0</v>
      </c>
      <c r="AK822">
        <v>42.06</v>
      </c>
      <c r="AL822">
        <v>2.99</v>
      </c>
      <c r="AM822">
        <v>6.05</v>
      </c>
      <c r="AN822">
        <v>0.25</v>
      </c>
      <c r="AO822">
        <v>33.020000000000003</v>
      </c>
      <c r="AP822">
        <v>0</v>
      </c>
      <c r="AQ822">
        <v>2.58</v>
      </c>
      <c r="AR822">
        <v>0</v>
      </c>
      <c r="AS822">
        <v>0</v>
      </c>
      <c r="AT822">
        <v>109</v>
      </c>
      <c r="AU822">
        <v>61</v>
      </c>
      <c r="AV822">
        <v>1.0669999999999999</v>
      </c>
      <c r="AW822">
        <v>1</v>
      </c>
      <c r="AZ822">
        <v>1</v>
      </c>
      <c r="BA822">
        <v>54.99</v>
      </c>
      <c r="BB822">
        <v>12.99</v>
      </c>
      <c r="BC822">
        <v>12.16</v>
      </c>
      <c r="BD822" t="s">
        <v>3</v>
      </c>
      <c r="BE822" t="s">
        <v>3</v>
      </c>
      <c r="BF822" t="s">
        <v>3</v>
      </c>
      <c r="BG822" t="s">
        <v>3</v>
      </c>
      <c r="BH822">
        <v>0</v>
      </c>
      <c r="BI822">
        <v>1</v>
      </c>
      <c r="BJ822" t="s">
        <v>245</v>
      </c>
      <c r="BM822">
        <v>21</v>
      </c>
      <c r="BN822">
        <v>58807811</v>
      </c>
      <c r="BO822" t="s">
        <v>242</v>
      </c>
      <c r="BP822">
        <v>1</v>
      </c>
      <c r="BQ822">
        <v>30</v>
      </c>
      <c r="BR822">
        <v>0</v>
      </c>
      <c r="BS822">
        <v>54.99</v>
      </c>
      <c r="BT822">
        <v>1</v>
      </c>
      <c r="BU822">
        <v>1</v>
      </c>
      <c r="BV822">
        <v>1</v>
      </c>
      <c r="BW822">
        <v>1</v>
      </c>
      <c r="BX822">
        <v>1</v>
      </c>
      <c r="BY822" t="s">
        <v>3</v>
      </c>
      <c r="BZ822">
        <v>109</v>
      </c>
      <c r="CA822">
        <v>61</v>
      </c>
      <c r="CB822" t="s">
        <v>3</v>
      </c>
      <c r="CE822">
        <v>30</v>
      </c>
      <c r="CF822">
        <v>0</v>
      </c>
      <c r="CG822">
        <v>0</v>
      </c>
      <c r="CM822">
        <v>0</v>
      </c>
      <c r="CN822" t="s">
        <v>865</v>
      </c>
      <c r="CO822">
        <v>0</v>
      </c>
      <c r="CP822">
        <f t="shared" si="645"/>
        <v>46845.04</v>
      </c>
      <c r="CQ822">
        <f t="shared" si="646"/>
        <v>36.36</v>
      </c>
      <c r="CR822">
        <f>(ROUND((ROUND(((((ET822*1.25)*1.1))*AV822*1),2)*BB822),2)+ROUND((ROUND(((AE822-(((EU822*1.25)*1.1)))*AV822*1),2)*BS822),2))</f>
        <v>115.35</v>
      </c>
      <c r="CS822">
        <f t="shared" si="647"/>
        <v>20.350000000000001</v>
      </c>
      <c r="CT822">
        <f t="shared" si="648"/>
        <v>2450.9</v>
      </c>
      <c r="CU822">
        <f t="shared" si="649"/>
        <v>0</v>
      </c>
      <c r="CV822">
        <f t="shared" si="650"/>
        <v>3.4823678999999998</v>
      </c>
      <c r="CW822">
        <f t="shared" si="651"/>
        <v>0</v>
      </c>
      <c r="CX822">
        <f t="shared" si="652"/>
        <v>0</v>
      </c>
      <c r="CY822">
        <f t="shared" si="653"/>
        <v>48481.139900000002</v>
      </c>
      <c r="CZ822">
        <f t="shared" si="654"/>
        <v>27131.647099999998</v>
      </c>
      <c r="DB822">
        <v>205</v>
      </c>
      <c r="DC822" t="s">
        <v>3</v>
      </c>
      <c r="DD822" t="s">
        <v>3</v>
      </c>
      <c r="DE822" t="s">
        <v>27</v>
      </c>
      <c r="DF822" t="s">
        <v>27</v>
      </c>
      <c r="DG822" t="s">
        <v>28</v>
      </c>
      <c r="DH822" t="s">
        <v>3</v>
      </c>
      <c r="DI822" t="s">
        <v>28</v>
      </c>
      <c r="DJ822" t="s">
        <v>27</v>
      </c>
      <c r="DK822" t="s">
        <v>3</v>
      </c>
      <c r="DL822" t="s">
        <v>3</v>
      </c>
      <c r="DM822" t="s">
        <v>3</v>
      </c>
      <c r="DN822">
        <v>0</v>
      </c>
      <c r="DO822">
        <v>0</v>
      </c>
      <c r="DP822">
        <v>1</v>
      </c>
      <c r="DQ822">
        <v>1</v>
      </c>
      <c r="DU822">
        <v>1013</v>
      </c>
      <c r="DV822" t="s">
        <v>244</v>
      </c>
      <c r="DW822" t="s">
        <v>244</v>
      </c>
      <c r="DX822">
        <v>1</v>
      </c>
      <c r="DZ822" t="s">
        <v>3</v>
      </c>
      <c r="EA822" t="s">
        <v>3</v>
      </c>
      <c r="EB822" t="s">
        <v>3</v>
      </c>
      <c r="EC822" t="s">
        <v>3</v>
      </c>
      <c r="EE822">
        <v>58807897</v>
      </c>
      <c r="EF822">
        <v>30</v>
      </c>
      <c r="EG822" t="s">
        <v>29</v>
      </c>
      <c r="EH822">
        <v>0</v>
      </c>
      <c r="EI822" t="s">
        <v>3</v>
      </c>
      <c r="EJ822">
        <v>1</v>
      </c>
      <c r="EK822">
        <v>21</v>
      </c>
      <c r="EL822" t="s">
        <v>30</v>
      </c>
      <c r="EM822" t="s">
        <v>31</v>
      </c>
      <c r="EO822" t="s">
        <v>32</v>
      </c>
      <c r="EQ822">
        <v>0</v>
      </c>
      <c r="ER822">
        <v>42.06</v>
      </c>
      <c r="ES822">
        <v>2.99</v>
      </c>
      <c r="ET822">
        <v>6.05</v>
      </c>
      <c r="EU822">
        <v>0.25</v>
      </c>
      <c r="EV822">
        <v>33.020000000000003</v>
      </c>
      <c r="EW822">
        <v>2.58</v>
      </c>
      <c r="EX822">
        <v>0</v>
      </c>
      <c r="EY822">
        <v>0</v>
      </c>
      <c r="FQ822">
        <v>0</v>
      </c>
      <c r="FR822">
        <v>0</v>
      </c>
      <c r="FS822">
        <v>0</v>
      </c>
      <c r="FX822">
        <v>109</v>
      </c>
      <c r="FY822">
        <v>61</v>
      </c>
      <c r="GA822" t="s">
        <v>3</v>
      </c>
      <c r="GD822">
        <v>1</v>
      </c>
      <c r="GF822">
        <v>1515610648</v>
      </c>
      <c r="GG822">
        <v>2</v>
      </c>
      <c r="GH822">
        <v>1</v>
      </c>
      <c r="GI822">
        <v>2</v>
      </c>
      <c r="GJ822">
        <v>0</v>
      </c>
      <c r="GK822">
        <v>0</v>
      </c>
      <c r="GL822">
        <f t="shared" si="655"/>
        <v>0</v>
      </c>
      <c r="GM822">
        <f t="shared" si="656"/>
        <v>122457.83</v>
      </c>
      <c r="GN822">
        <f t="shared" si="657"/>
        <v>122457.83</v>
      </c>
      <c r="GO822">
        <f t="shared" si="658"/>
        <v>0</v>
      </c>
      <c r="GP822">
        <f t="shared" si="659"/>
        <v>0</v>
      </c>
      <c r="GR822">
        <v>0</v>
      </c>
      <c r="GS822">
        <v>3</v>
      </c>
      <c r="GT822">
        <v>0</v>
      </c>
      <c r="GU822" t="s">
        <v>3</v>
      </c>
      <c r="GV822">
        <f t="shared" si="660"/>
        <v>0</v>
      </c>
      <c r="GW822">
        <v>1</v>
      </c>
      <c r="GX822">
        <f t="shared" si="661"/>
        <v>0</v>
      </c>
      <c r="HA822">
        <v>0</v>
      </c>
      <c r="HB822">
        <v>0</v>
      </c>
      <c r="HC822">
        <f t="shared" si="662"/>
        <v>0</v>
      </c>
      <c r="HE822" t="s">
        <v>3</v>
      </c>
      <c r="HF822" t="s">
        <v>3</v>
      </c>
      <c r="HM822" t="s">
        <v>3</v>
      </c>
      <c r="HN822" t="s">
        <v>3</v>
      </c>
      <c r="HO822" t="s">
        <v>3</v>
      </c>
      <c r="HP822" t="s">
        <v>3</v>
      </c>
      <c r="HQ822" t="s">
        <v>3</v>
      </c>
      <c r="HS822">
        <v>0</v>
      </c>
      <c r="IK822">
        <v>0</v>
      </c>
    </row>
    <row r="823" spans="1:255" x14ac:dyDescent="0.2">
      <c r="A823" s="2">
        <v>18</v>
      </c>
      <c r="B823" s="2">
        <v>1</v>
      </c>
      <c r="C823" s="2">
        <v>771</v>
      </c>
      <c r="D823" s="2"/>
      <c r="E823" s="2" t="s">
        <v>505</v>
      </c>
      <c r="F823" s="2" t="s">
        <v>506</v>
      </c>
      <c r="G823" s="2" t="s">
        <v>507</v>
      </c>
      <c r="H823" s="2" t="s">
        <v>49</v>
      </c>
      <c r="I823" s="2">
        <f>I821*J823</f>
        <v>18</v>
      </c>
      <c r="J823" s="2">
        <v>1</v>
      </c>
      <c r="K823" s="2">
        <v>1</v>
      </c>
      <c r="L823" s="2"/>
      <c r="M823" s="2"/>
      <c r="N823" s="2"/>
      <c r="O823" s="2">
        <f t="shared" si="630"/>
        <v>11252.34</v>
      </c>
      <c r="P823" s="2">
        <f>ROUND((ROUND((AC823*I823),2)*BC823),2)</f>
        <v>11252.34</v>
      </c>
      <c r="Q823" s="2">
        <f>(ROUND((ROUND(((ET823)*AV823*I823),2)*BB823),2)+ROUND((ROUND(((AE823-(EU823))*AV823*I823),2)*BS823),2))</f>
        <v>0</v>
      </c>
      <c r="R823" s="2">
        <f t="shared" si="632"/>
        <v>0</v>
      </c>
      <c r="S823" s="2">
        <f t="shared" si="633"/>
        <v>0</v>
      </c>
      <c r="T823" s="2">
        <f t="shared" si="634"/>
        <v>0</v>
      </c>
      <c r="U823" s="2">
        <f t="shared" si="635"/>
        <v>0</v>
      </c>
      <c r="V823" s="2">
        <f t="shared" si="636"/>
        <v>0</v>
      </c>
      <c r="W823" s="2">
        <f t="shared" si="637"/>
        <v>0</v>
      </c>
      <c r="X823" s="2">
        <f t="shared" si="638"/>
        <v>0</v>
      </c>
      <c r="Y823" s="2">
        <f t="shared" si="639"/>
        <v>0</v>
      </c>
      <c r="Z823" s="2"/>
      <c r="AA823" s="2">
        <v>59209203</v>
      </c>
      <c r="AB823" s="2">
        <f t="shared" si="640"/>
        <v>625.13</v>
      </c>
      <c r="AC823" s="2">
        <f t="shared" si="665"/>
        <v>625.13</v>
      </c>
      <c r="AD823" s="2">
        <f>ROUND((((ET823)-(EU823))+AE823),6)</f>
        <v>0</v>
      </c>
      <c r="AE823" s="2">
        <f>ROUND((EU823),6)</f>
        <v>0</v>
      </c>
      <c r="AF823" s="2">
        <f>ROUND((EV823),6)</f>
        <v>0</v>
      </c>
      <c r="AG823" s="2">
        <f t="shared" si="642"/>
        <v>0</v>
      </c>
      <c r="AH823" s="2">
        <f>(EW823)</f>
        <v>0</v>
      </c>
      <c r="AI823" s="2">
        <f>(EX823)</f>
        <v>0</v>
      </c>
      <c r="AJ823" s="2">
        <f t="shared" si="644"/>
        <v>0</v>
      </c>
      <c r="AK823" s="2">
        <v>625.13</v>
      </c>
      <c r="AL823" s="2">
        <v>625.13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1</v>
      </c>
      <c r="AW823" s="2">
        <v>1</v>
      </c>
      <c r="AX823" s="2"/>
      <c r="AY823" s="2"/>
      <c r="AZ823" s="2">
        <v>1</v>
      </c>
      <c r="BA823" s="2">
        <v>1</v>
      </c>
      <c r="BB823" s="2">
        <v>1</v>
      </c>
      <c r="BC823" s="2">
        <v>1</v>
      </c>
      <c r="BD823" s="2" t="s">
        <v>3</v>
      </c>
      <c r="BE823" s="2" t="s">
        <v>3</v>
      </c>
      <c r="BF823" s="2" t="s">
        <v>3</v>
      </c>
      <c r="BG823" s="2" t="s">
        <v>3</v>
      </c>
      <c r="BH823" s="2">
        <v>3</v>
      </c>
      <c r="BI823" s="2">
        <v>3</v>
      </c>
      <c r="BJ823" s="2" t="s">
        <v>3</v>
      </c>
      <c r="BK823" s="2"/>
      <c r="BL823" s="2"/>
      <c r="BM823" s="2">
        <v>746</v>
      </c>
      <c r="BN823" s="2">
        <v>0</v>
      </c>
      <c r="BO823" s="2" t="s">
        <v>3</v>
      </c>
      <c r="BP823" s="2">
        <v>0</v>
      </c>
      <c r="BQ823" s="2">
        <v>130</v>
      </c>
      <c r="BR823" s="2">
        <v>0</v>
      </c>
      <c r="BS823" s="2">
        <v>1</v>
      </c>
      <c r="BT823" s="2">
        <v>1</v>
      </c>
      <c r="BU823" s="2">
        <v>1</v>
      </c>
      <c r="BV823" s="2">
        <v>1</v>
      </c>
      <c r="BW823" s="2">
        <v>1</v>
      </c>
      <c r="BX823" s="2">
        <v>1</v>
      </c>
      <c r="BY823" s="2" t="s">
        <v>3</v>
      </c>
      <c r="BZ823" s="2">
        <v>109</v>
      </c>
      <c r="CA823" s="2">
        <v>61</v>
      </c>
      <c r="CB823" s="2" t="s">
        <v>3</v>
      </c>
      <c r="CC823" s="2"/>
      <c r="CD823" s="2"/>
      <c r="CE823" s="2">
        <v>30</v>
      </c>
      <c r="CF823" s="2">
        <v>0</v>
      </c>
      <c r="CG823" s="2">
        <v>0</v>
      </c>
      <c r="CH823" s="2"/>
      <c r="CI823" s="2"/>
      <c r="CJ823" s="2"/>
      <c r="CK823" s="2"/>
      <c r="CL823" s="2"/>
      <c r="CM823" s="2">
        <v>0</v>
      </c>
      <c r="CN823" s="2" t="s">
        <v>3</v>
      </c>
      <c r="CO823" s="2">
        <v>0</v>
      </c>
      <c r="CP823" s="2">
        <f t="shared" si="645"/>
        <v>11252.34</v>
      </c>
      <c r="CQ823" s="2">
        <f>ROUND((ROUND((AC823*1),2)*BC823),2)</f>
        <v>625.13</v>
      </c>
      <c r="CR823" s="2">
        <f>(ROUND((ROUND(((ET823)*AV823*1),2)*BB823),2)+ROUND((ROUND(((AE823-(EU823))*AV823*1),2)*BS823),2))</f>
        <v>0</v>
      </c>
      <c r="CS823" s="2">
        <f t="shared" si="647"/>
        <v>0</v>
      </c>
      <c r="CT823" s="2">
        <f t="shared" si="648"/>
        <v>0</v>
      </c>
      <c r="CU823" s="2">
        <f t="shared" si="649"/>
        <v>0</v>
      </c>
      <c r="CV823" s="2">
        <f t="shared" si="650"/>
        <v>0</v>
      </c>
      <c r="CW823" s="2">
        <f t="shared" si="651"/>
        <v>0</v>
      </c>
      <c r="CX823" s="2">
        <f t="shared" si="652"/>
        <v>0</v>
      </c>
      <c r="CY823" s="2">
        <f t="shared" si="653"/>
        <v>0</v>
      </c>
      <c r="CZ823" s="2">
        <f t="shared" si="654"/>
        <v>0</v>
      </c>
      <c r="DA823" s="2"/>
      <c r="DB823" s="2"/>
      <c r="DC823" s="2" t="s">
        <v>3</v>
      </c>
      <c r="DD823" s="2" t="s">
        <v>3</v>
      </c>
      <c r="DE823" s="2" t="s">
        <v>3</v>
      </c>
      <c r="DF823" s="2" t="s">
        <v>3</v>
      </c>
      <c r="DG823" s="2" t="s">
        <v>3</v>
      </c>
      <c r="DH823" s="2" t="s">
        <v>3</v>
      </c>
      <c r="DI823" s="2" t="s">
        <v>3</v>
      </c>
      <c r="DJ823" s="2" t="s">
        <v>3</v>
      </c>
      <c r="DK823" s="2" t="s">
        <v>3</v>
      </c>
      <c r="DL823" s="2" t="s">
        <v>3</v>
      </c>
      <c r="DM823" s="2" t="s">
        <v>3</v>
      </c>
      <c r="DN823" s="2">
        <v>0</v>
      </c>
      <c r="DO823" s="2">
        <v>0</v>
      </c>
      <c r="DP823" s="2">
        <v>1</v>
      </c>
      <c r="DQ823" s="2">
        <v>1</v>
      </c>
      <c r="DR823" s="2"/>
      <c r="DS823" s="2"/>
      <c r="DT823" s="2"/>
      <c r="DU823" s="2">
        <v>1010</v>
      </c>
      <c r="DV823" s="2" t="s">
        <v>49</v>
      </c>
      <c r="DW823" s="2" t="s">
        <v>49</v>
      </c>
      <c r="DX823" s="2">
        <v>1</v>
      </c>
      <c r="DY823" s="2"/>
      <c r="DZ823" s="2" t="s">
        <v>3</v>
      </c>
      <c r="EA823" s="2" t="s">
        <v>3</v>
      </c>
      <c r="EB823" s="2" t="s">
        <v>3</v>
      </c>
      <c r="EC823" s="2" t="s">
        <v>3</v>
      </c>
      <c r="ED823" s="2"/>
      <c r="EE823" s="2">
        <v>58807850</v>
      </c>
      <c r="EF823" s="2">
        <v>130</v>
      </c>
      <c r="EG823" s="2" t="s">
        <v>177</v>
      </c>
      <c r="EH823" s="2">
        <v>0</v>
      </c>
      <c r="EI823" s="2" t="s">
        <v>3</v>
      </c>
      <c r="EJ823" s="2">
        <v>3</v>
      </c>
      <c r="EK823" s="2">
        <v>746</v>
      </c>
      <c r="EL823" s="2" t="s">
        <v>178</v>
      </c>
      <c r="EM823" s="2" t="s">
        <v>179</v>
      </c>
      <c r="EN823" s="2"/>
      <c r="EO823" s="2" t="s">
        <v>3</v>
      </c>
      <c r="EP823" s="2"/>
      <c r="EQ823" s="2">
        <v>0</v>
      </c>
      <c r="ER823" s="2">
        <v>0</v>
      </c>
      <c r="ES823" s="2">
        <v>625.13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>
        <v>0</v>
      </c>
      <c r="FR823" s="2">
        <f>P823</f>
        <v>11252.34</v>
      </c>
      <c r="FS823" s="2">
        <v>0</v>
      </c>
      <c r="FT823" s="2"/>
      <c r="FU823" s="2"/>
      <c r="FV823" s="2"/>
      <c r="FW823" s="2"/>
      <c r="FX823" s="2">
        <v>109</v>
      </c>
      <c r="FY823" s="2">
        <v>61</v>
      </c>
      <c r="FZ823" s="2"/>
      <c r="GA823" s="2" t="s">
        <v>508</v>
      </c>
      <c r="GB823" s="2"/>
      <c r="GC823" s="2"/>
      <c r="GD823" s="2">
        <v>1</v>
      </c>
      <c r="GE823" s="2"/>
      <c r="GF823" s="2">
        <v>1915623601</v>
      </c>
      <c r="GG823" s="2">
        <v>2</v>
      </c>
      <c r="GH823" s="2">
        <v>4</v>
      </c>
      <c r="GI823" s="2">
        <v>-2</v>
      </c>
      <c r="GJ823" s="2">
        <v>0</v>
      </c>
      <c r="GK823" s="2">
        <v>0</v>
      </c>
      <c r="GL823" s="2">
        <f t="shared" si="655"/>
        <v>0</v>
      </c>
      <c r="GM823" s="2">
        <f t="shared" si="656"/>
        <v>11252.34</v>
      </c>
      <c r="GN823" s="2">
        <f t="shared" si="657"/>
        <v>0</v>
      </c>
      <c r="GO823" s="2">
        <f t="shared" si="658"/>
        <v>0</v>
      </c>
      <c r="GP823" s="2">
        <f t="shared" si="659"/>
        <v>0</v>
      </c>
      <c r="GQ823" s="2"/>
      <c r="GR823" s="2">
        <v>0</v>
      </c>
      <c r="GS823" s="2">
        <v>2</v>
      </c>
      <c r="GT823" s="2">
        <v>0</v>
      </c>
      <c r="GU823" s="2" t="s">
        <v>3</v>
      </c>
      <c r="GV823" s="2">
        <f t="shared" si="660"/>
        <v>0</v>
      </c>
      <c r="GW823" s="2">
        <v>1</v>
      </c>
      <c r="GX823" s="2">
        <f t="shared" si="661"/>
        <v>0</v>
      </c>
      <c r="GY823" s="2"/>
      <c r="GZ823" s="2"/>
      <c r="HA823" s="2">
        <v>0</v>
      </c>
      <c r="HB823" s="2">
        <v>0</v>
      </c>
      <c r="HC823" s="2">
        <f t="shared" si="662"/>
        <v>0</v>
      </c>
      <c r="HD823" s="2"/>
      <c r="HE823" s="2" t="s">
        <v>53</v>
      </c>
      <c r="HF823" s="2" t="s">
        <v>181</v>
      </c>
      <c r="HG823" s="2"/>
      <c r="HH823" s="2"/>
      <c r="HI823" s="2"/>
      <c r="HJ823" s="2"/>
      <c r="HK823" s="2"/>
      <c r="HL823" s="2"/>
      <c r="HM823" s="2" t="s">
        <v>3</v>
      </c>
      <c r="HN823" s="2" t="s">
        <v>3</v>
      </c>
      <c r="HO823" s="2" t="s">
        <v>3</v>
      </c>
      <c r="HP823" s="2" t="s">
        <v>3</v>
      </c>
      <c r="HQ823" s="2" t="s">
        <v>3</v>
      </c>
      <c r="HR823" s="2"/>
      <c r="HS823" s="2">
        <v>0</v>
      </c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>
        <v>0</v>
      </c>
      <c r="IL823" s="2"/>
      <c r="IM823" s="2"/>
      <c r="IN823" s="2"/>
      <c r="IO823" s="2"/>
      <c r="IP823" s="2"/>
      <c r="IQ823" s="2"/>
      <c r="IR823" s="2"/>
      <c r="IS823" s="2"/>
      <c r="IT823" s="2"/>
      <c r="IU823" s="2"/>
    </row>
    <row r="824" spans="1:255" x14ac:dyDescent="0.2">
      <c r="A824">
        <v>18</v>
      </c>
      <c r="B824">
        <v>1</v>
      </c>
      <c r="C824">
        <v>778</v>
      </c>
      <c r="E824" t="s">
        <v>505</v>
      </c>
      <c r="F824" t="s">
        <v>506</v>
      </c>
      <c r="G824" t="s">
        <v>507</v>
      </c>
      <c r="H824" t="s">
        <v>49</v>
      </c>
      <c r="I824">
        <f>I822*J824</f>
        <v>18</v>
      </c>
      <c r="J824">
        <v>1</v>
      </c>
      <c r="K824">
        <v>1</v>
      </c>
      <c r="O824">
        <f t="shared" si="630"/>
        <v>86192.92</v>
      </c>
      <c r="P824">
        <f>ROUND((ROUND((AC824*I824),2)*BC824),2)</f>
        <v>86192.92</v>
      </c>
      <c r="Q824">
        <f>(ROUND((ROUND(((ET824)*AV824*I824),2)*BB824),2)+ROUND((ROUND(((AE824-(EU824))*AV824*I824),2)*BS824),2))</f>
        <v>0</v>
      </c>
      <c r="R824">
        <f t="shared" si="632"/>
        <v>0</v>
      </c>
      <c r="S824">
        <f t="shared" si="633"/>
        <v>0</v>
      </c>
      <c r="T824">
        <f t="shared" si="634"/>
        <v>0</v>
      </c>
      <c r="U824">
        <f t="shared" si="635"/>
        <v>0</v>
      </c>
      <c r="V824">
        <f t="shared" si="636"/>
        <v>0</v>
      </c>
      <c r="W824">
        <f t="shared" si="637"/>
        <v>0</v>
      </c>
      <c r="X824">
        <f t="shared" si="638"/>
        <v>0</v>
      </c>
      <c r="Y824">
        <f t="shared" si="639"/>
        <v>0</v>
      </c>
      <c r="AA824">
        <v>59209200</v>
      </c>
      <c r="AB824">
        <f t="shared" si="640"/>
        <v>625.13</v>
      </c>
      <c r="AC824">
        <f t="shared" si="665"/>
        <v>625.13</v>
      </c>
      <c r="AD824">
        <f>ROUND((((ET824)-(EU824))+AE824),6)</f>
        <v>0</v>
      </c>
      <c r="AE824">
        <f>ROUND((EU824),6)</f>
        <v>0</v>
      </c>
      <c r="AF824">
        <f>ROUND((EV824),6)</f>
        <v>0</v>
      </c>
      <c r="AG824">
        <f t="shared" si="642"/>
        <v>0</v>
      </c>
      <c r="AH824">
        <f>(EW824)</f>
        <v>0</v>
      </c>
      <c r="AI824">
        <f>(EX824)</f>
        <v>0</v>
      </c>
      <c r="AJ824">
        <f t="shared" si="644"/>
        <v>0</v>
      </c>
      <c r="AK824">
        <v>625.13</v>
      </c>
      <c r="AL824">
        <v>625.13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1</v>
      </c>
      <c r="AW824">
        <v>1</v>
      </c>
      <c r="AZ824">
        <v>1</v>
      </c>
      <c r="BA824">
        <v>1</v>
      </c>
      <c r="BB824">
        <v>1</v>
      </c>
      <c r="BC824">
        <v>7.66</v>
      </c>
      <c r="BD824" t="s">
        <v>3</v>
      </c>
      <c r="BE824" t="s">
        <v>3</v>
      </c>
      <c r="BF824" t="s">
        <v>3</v>
      </c>
      <c r="BG824" t="s">
        <v>3</v>
      </c>
      <c r="BH824">
        <v>3</v>
      </c>
      <c r="BI824">
        <v>3</v>
      </c>
      <c r="BJ824" t="s">
        <v>3</v>
      </c>
      <c r="BM824">
        <v>746</v>
      </c>
      <c r="BN824">
        <v>0</v>
      </c>
      <c r="BO824" t="s">
        <v>3</v>
      </c>
      <c r="BP824">
        <v>0</v>
      </c>
      <c r="BQ824">
        <v>130</v>
      </c>
      <c r="BR824">
        <v>0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 t="s">
        <v>3</v>
      </c>
      <c r="BZ824">
        <v>109</v>
      </c>
      <c r="CA824">
        <v>61</v>
      </c>
      <c r="CB824" t="s">
        <v>3</v>
      </c>
      <c r="CE824">
        <v>30</v>
      </c>
      <c r="CF824">
        <v>0</v>
      </c>
      <c r="CG824">
        <v>0</v>
      </c>
      <c r="CM824">
        <v>0</v>
      </c>
      <c r="CN824" t="s">
        <v>3</v>
      </c>
      <c r="CO824">
        <v>0</v>
      </c>
      <c r="CP824">
        <f t="shared" si="645"/>
        <v>86192.92</v>
      </c>
      <c r="CQ824">
        <f>ROUND((ROUND((AC824*1),2)*BC824),2)</f>
        <v>4788.5</v>
      </c>
      <c r="CR824">
        <f>(ROUND((ROUND(((ET824)*AV824*1),2)*BB824),2)+ROUND((ROUND(((AE824-(EU824))*AV824*1),2)*BS824),2))</f>
        <v>0</v>
      </c>
      <c r="CS824">
        <f t="shared" si="647"/>
        <v>0</v>
      </c>
      <c r="CT824">
        <f t="shared" si="648"/>
        <v>0</v>
      </c>
      <c r="CU824">
        <f t="shared" si="649"/>
        <v>0</v>
      </c>
      <c r="CV824">
        <f t="shared" si="650"/>
        <v>0</v>
      </c>
      <c r="CW824">
        <f t="shared" si="651"/>
        <v>0</v>
      </c>
      <c r="CX824">
        <f t="shared" si="652"/>
        <v>0</v>
      </c>
      <c r="CY824">
        <f t="shared" si="653"/>
        <v>0</v>
      </c>
      <c r="CZ824">
        <f t="shared" si="654"/>
        <v>0</v>
      </c>
      <c r="DC824" t="s">
        <v>3</v>
      </c>
      <c r="DD824" t="s">
        <v>3</v>
      </c>
      <c r="DE824" t="s">
        <v>3</v>
      </c>
      <c r="DF824" t="s">
        <v>3</v>
      </c>
      <c r="DG824" t="s">
        <v>3</v>
      </c>
      <c r="DH824" t="s">
        <v>3</v>
      </c>
      <c r="DI824" t="s">
        <v>3</v>
      </c>
      <c r="DJ824" t="s">
        <v>3</v>
      </c>
      <c r="DK824" t="s">
        <v>3</v>
      </c>
      <c r="DL824" t="s">
        <v>3</v>
      </c>
      <c r="DM824" t="s">
        <v>3</v>
      </c>
      <c r="DN824">
        <v>0</v>
      </c>
      <c r="DO824">
        <v>0</v>
      </c>
      <c r="DP824">
        <v>1</v>
      </c>
      <c r="DQ824">
        <v>1</v>
      </c>
      <c r="DU824">
        <v>1010</v>
      </c>
      <c r="DV824" t="s">
        <v>49</v>
      </c>
      <c r="DW824" t="s">
        <v>49</v>
      </c>
      <c r="DX824">
        <v>1</v>
      </c>
      <c r="DZ824" t="s">
        <v>3</v>
      </c>
      <c r="EA824" t="s">
        <v>3</v>
      </c>
      <c r="EB824" t="s">
        <v>3</v>
      </c>
      <c r="EC824" t="s">
        <v>3</v>
      </c>
      <c r="EE824">
        <v>58807850</v>
      </c>
      <c r="EF824">
        <v>130</v>
      </c>
      <c r="EG824" t="s">
        <v>177</v>
      </c>
      <c r="EH824">
        <v>0</v>
      </c>
      <c r="EI824" t="s">
        <v>3</v>
      </c>
      <c r="EJ824">
        <v>3</v>
      </c>
      <c r="EK824">
        <v>746</v>
      </c>
      <c r="EL824" t="s">
        <v>178</v>
      </c>
      <c r="EM824" t="s">
        <v>179</v>
      </c>
      <c r="EO824" t="s">
        <v>3</v>
      </c>
      <c r="EQ824">
        <v>0</v>
      </c>
      <c r="ER824">
        <v>474.27000000000004</v>
      </c>
      <c r="ES824">
        <v>625.13</v>
      </c>
      <c r="ET824">
        <v>0</v>
      </c>
      <c r="EU824">
        <v>0</v>
      </c>
      <c r="EV824">
        <v>0</v>
      </c>
      <c r="EW824">
        <v>0</v>
      </c>
      <c r="EX824">
        <v>0</v>
      </c>
      <c r="EZ824">
        <v>5</v>
      </c>
      <c r="FC824">
        <v>1</v>
      </c>
      <c r="FD824">
        <v>18</v>
      </c>
      <c r="FF824">
        <v>5512.7</v>
      </c>
      <c r="FQ824">
        <v>0</v>
      </c>
      <c r="FR824">
        <f>P824</f>
        <v>86192.92</v>
      </c>
      <c r="FS824">
        <v>0</v>
      </c>
      <c r="FX824">
        <v>109</v>
      </c>
      <c r="FY824">
        <v>61</v>
      </c>
      <c r="GA824" t="s">
        <v>508</v>
      </c>
      <c r="GD824">
        <v>1</v>
      </c>
      <c r="GF824">
        <v>1915623601</v>
      </c>
      <c r="GG824">
        <v>2</v>
      </c>
      <c r="GH824">
        <v>3</v>
      </c>
      <c r="GI824">
        <v>5</v>
      </c>
      <c r="GJ824">
        <v>0</v>
      </c>
      <c r="GK824">
        <v>0</v>
      </c>
      <c r="GL824">
        <f t="shared" si="655"/>
        <v>0</v>
      </c>
      <c r="GM824">
        <f t="shared" si="656"/>
        <v>86192.92</v>
      </c>
      <c r="GN824">
        <f t="shared" si="657"/>
        <v>0</v>
      </c>
      <c r="GO824">
        <f t="shared" si="658"/>
        <v>0</v>
      </c>
      <c r="GP824">
        <f t="shared" si="659"/>
        <v>0</v>
      </c>
      <c r="GR824">
        <v>1</v>
      </c>
      <c r="GS824">
        <v>1</v>
      </c>
      <c r="GT824">
        <v>0</v>
      </c>
      <c r="GU824" t="s">
        <v>3</v>
      </c>
      <c r="GV824">
        <f t="shared" si="660"/>
        <v>0</v>
      </c>
      <c r="GW824">
        <v>1</v>
      </c>
      <c r="GX824">
        <f t="shared" si="661"/>
        <v>0</v>
      </c>
      <c r="HA824">
        <v>0</v>
      </c>
      <c r="HB824">
        <v>0</v>
      </c>
      <c r="HC824">
        <f t="shared" si="662"/>
        <v>0</v>
      </c>
      <c r="HE824" t="s">
        <v>53</v>
      </c>
      <c r="HF824" t="s">
        <v>181</v>
      </c>
      <c r="HM824" t="s">
        <v>3</v>
      </c>
      <c r="HN824" t="s">
        <v>3</v>
      </c>
      <c r="HO824" t="s">
        <v>3</v>
      </c>
      <c r="HP824" t="s">
        <v>3</v>
      </c>
      <c r="HQ824" t="s">
        <v>3</v>
      </c>
      <c r="HS824">
        <v>0</v>
      </c>
      <c r="IK824">
        <v>0</v>
      </c>
    </row>
    <row r="825" spans="1:255" x14ac:dyDescent="0.2">
      <c r="A825" s="2">
        <v>17</v>
      </c>
      <c r="B825" s="2">
        <v>1</v>
      </c>
      <c r="C825" s="2">
        <f>ROW(SmtRes!A788)</f>
        <v>788</v>
      </c>
      <c r="D825" s="2">
        <f>ROW(EtalonRes!A839)</f>
        <v>839</v>
      </c>
      <c r="E825" s="2" t="s">
        <v>509</v>
      </c>
      <c r="F825" s="2" t="s">
        <v>39</v>
      </c>
      <c r="G825" s="2" t="s">
        <v>40</v>
      </c>
      <c r="H825" s="2" t="s">
        <v>25</v>
      </c>
      <c r="I825" s="2">
        <f>ROUND(ROUND(150/100,4),9)</f>
        <v>1.5</v>
      </c>
      <c r="J825" s="2">
        <v>0</v>
      </c>
      <c r="K825" s="2">
        <f>ROUND(ROUND(150/100,4),9)</f>
        <v>1.5</v>
      </c>
      <c r="L825" s="2"/>
      <c r="M825" s="2"/>
      <c r="N825" s="2"/>
      <c r="O825" s="2">
        <f t="shared" si="630"/>
        <v>1843.28</v>
      </c>
      <c r="P825" s="2">
        <f t="shared" ref="P825:P872" si="666">ROUND((ROUND((AC825*AW825*I825),2)*BC825),2)</f>
        <v>347.57</v>
      </c>
      <c r="Q825" s="2">
        <f>(ROUND((ROUND(((((ET825*1.25)*1.1))*AV825*I825),2)*BB825),2)+ROUND((ROUND(((AE825-(((EU825*1.25)*1.1)))*AV825*I825),2)*BS825),2))</f>
        <v>44.45</v>
      </c>
      <c r="R825" s="2">
        <f t="shared" si="632"/>
        <v>6.29</v>
      </c>
      <c r="S825" s="2">
        <f t="shared" si="633"/>
        <v>1451.26</v>
      </c>
      <c r="T825" s="2">
        <f t="shared" si="634"/>
        <v>0</v>
      </c>
      <c r="U825" s="2">
        <f t="shared" si="635"/>
        <v>113.37942000000001</v>
      </c>
      <c r="V825" s="2">
        <f t="shared" si="636"/>
        <v>0</v>
      </c>
      <c r="W825" s="2">
        <f t="shared" si="637"/>
        <v>0</v>
      </c>
      <c r="X825" s="2">
        <f t="shared" si="638"/>
        <v>1588.73</v>
      </c>
      <c r="Y825" s="2">
        <f t="shared" si="639"/>
        <v>889.11</v>
      </c>
      <c r="Z825" s="2"/>
      <c r="AA825" s="2">
        <v>59209203</v>
      </c>
      <c r="AB825" s="2">
        <f t="shared" si="640"/>
        <v>1166.2370000000001</v>
      </c>
      <c r="AC825" s="2">
        <f t="shared" si="665"/>
        <v>231.71</v>
      </c>
      <c r="AD825" s="2">
        <f>ROUND((((((ET825*1.25)*1.1))-(((EU825*1.25)*1.1)))+AE825),6)</f>
        <v>27.774999999999999</v>
      </c>
      <c r="AE825" s="2">
        <f>ROUND((((EU825*1.25)*1.1)),6)</f>
        <v>3.9325000000000001</v>
      </c>
      <c r="AF825" s="2">
        <f>ROUND((((EV825*1.15)*1.1)),6)</f>
        <v>906.75199999999995</v>
      </c>
      <c r="AG825" s="2">
        <f t="shared" si="642"/>
        <v>0</v>
      </c>
      <c r="AH825" s="2">
        <f>(((EW825*1.15)*1.1))</f>
        <v>70.84</v>
      </c>
      <c r="AI825" s="2">
        <f>(((EX825*1.25)*1.1))</f>
        <v>0</v>
      </c>
      <c r="AJ825" s="2">
        <f t="shared" si="644"/>
        <v>0</v>
      </c>
      <c r="AK825" s="2">
        <v>968.71</v>
      </c>
      <c r="AL825" s="2">
        <v>231.71</v>
      </c>
      <c r="AM825" s="2">
        <v>20.2</v>
      </c>
      <c r="AN825" s="2">
        <v>2.86</v>
      </c>
      <c r="AO825" s="2">
        <v>716.8</v>
      </c>
      <c r="AP825" s="2">
        <v>0</v>
      </c>
      <c r="AQ825" s="2">
        <v>56</v>
      </c>
      <c r="AR825" s="2">
        <v>0</v>
      </c>
      <c r="AS825" s="2">
        <v>0</v>
      </c>
      <c r="AT825" s="2">
        <v>109</v>
      </c>
      <c r="AU825" s="2">
        <v>61</v>
      </c>
      <c r="AV825" s="2">
        <v>1.0669999999999999</v>
      </c>
      <c r="AW825" s="2">
        <v>1</v>
      </c>
      <c r="AX825" s="2"/>
      <c r="AY825" s="2"/>
      <c r="AZ825" s="2">
        <v>1</v>
      </c>
      <c r="BA825" s="2">
        <v>1</v>
      </c>
      <c r="BB825" s="2">
        <v>1</v>
      </c>
      <c r="BC825" s="2">
        <v>1</v>
      </c>
      <c r="BD825" s="2" t="s">
        <v>3</v>
      </c>
      <c r="BE825" s="2" t="s">
        <v>3</v>
      </c>
      <c r="BF825" s="2" t="s">
        <v>3</v>
      </c>
      <c r="BG825" s="2" t="s">
        <v>3</v>
      </c>
      <c r="BH825" s="2">
        <v>0</v>
      </c>
      <c r="BI825" s="2">
        <v>1</v>
      </c>
      <c r="BJ825" s="2" t="s">
        <v>41</v>
      </c>
      <c r="BK825" s="2"/>
      <c r="BL825" s="2"/>
      <c r="BM825" s="2">
        <v>21</v>
      </c>
      <c r="BN825" s="2">
        <v>58807811</v>
      </c>
      <c r="BO825" s="2" t="s">
        <v>39</v>
      </c>
      <c r="BP825" s="2">
        <v>1</v>
      </c>
      <c r="BQ825" s="2">
        <v>30</v>
      </c>
      <c r="BR825" s="2">
        <v>0</v>
      </c>
      <c r="BS825" s="2">
        <v>1</v>
      </c>
      <c r="BT825" s="2">
        <v>1</v>
      </c>
      <c r="BU825" s="2">
        <v>1</v>
      </c>
      <c r="BV825" s="2">
        <v>1</v>
      </c>
      <c r="BW825" s="2">
        <v>1</v>
      </c>
      <c r="BX825" s="2">
        <v>1</v>
      </c>
      <c r="BY825" s="2" t="s">
        <v>3</v>
      </c>
      <c r="BZ825" s="2">
        <v>109</v>
      </c>
      <c r="CA825" s="2">
        <v>61</v>
      </c>
      <c r="CB825" s="2" t="s">
        <v>3</v>
      </c>
      <c r="CC825" s="2"/>
      <c r="CD825" s="2"/>
      <c r="CE825" s="2">
        <v>30</v>
      </c>
      <c r="CF825" s="2">
        <v>0</v>
      </c>
      <c r="CG825" s="2">
        <v>0</v>
      </c>
      <c r="CH825" s="2"/>
      <c r="CI825" s="2"/>
      <c r="CJ825" s="2"/>
      <c r="CK825" s="2"/>
      <c r="CL825" s="2"/>
      <c r="CM825" s="2">
        <v>0</v>
      </c>
      <c r="CN825" s="2" t="s">
        <v>865</v>
      </c>
      <c r="CO825" s="2">
        <v>0</v>
      </c>
      <c r="CP825" s="2">
        <f t="shared" si="645"/>
        <v>1843.28</v>
      </c>
      <c r="CQ825" s="2">
        <f t="shared" ref="CQ825:CQ872" si="667">ROUND((ROUND((AC825*AW825*1),2)*BC825),2)</f>
        <v>231.71</v>
      </c>
      <c r="CR825" s="2">
        <f>(ROUND((ROUND(((((ET825*1.25)*1.1))*AV825*1),2)*BB825),2)+ROUND((ROUND(((AE825-(((EU825*1.25)*1.1)))*AV825*1),2)*BS825),2))</f>
        <v>29.64</v>
      </c>
      <c r="CS825" s="2">
        <f t="shared" si="647"/>
        <v>4.2</v>
      </c>
      <c r="CT825" s="2">
        <f t="shared" si="648"/>
        <v>967.5</v>
      </c>
      <c r="CU825" s="2">
        <f t="shared" si="649"/>
        <v>0</v>
      </c>
      <c r="CV825" s="2">
        <f t="shared" si="650"/>
        <v>75.586280000000002</v>
      </c>
      <c r="CW825" s="2">
        <f t="shared" si="651"/>
        <v>0</v>
      </c>
      <c r="CX825" s="2">
        <f t="shared" si="652"/>
        <v>0</v>
      </c>
      <c r="CY825" s="2">
        <f t="shared" si="653"/>
        <v>1588.7294999999999</v>
      </c>
      <c r="CZ825" s="2">
        <f t="shared" si="654"/>
        <v>889.10550000000001</v>
      </c>
      <c r="DA825" s="2"/>
      <c r="DB825" s="2">
        <v>207</v>
      </c>
      <c r="DC825" s="2" t="s">
        <v>3</v>
      </c>
      <c r="DD825" s="2" t="s">
        <v>3</v>
      </c>
      <c r="DE825" s="2" t="s">
        <v>27</v>
      </c>
      <c r="DF825" s="2" t="s">
        <v>27</v>
      </c>
      <c r="DG825" s="2" t="s">
        <v>28</v>
      </c>
      <c r="DH825" s="2" t="s">
        <v>3</v>
      </c>
      <c r="DI825" s="2" t="s">
        <v>28</v>
      </c>
      <c r="DJ825" s="2" t="s">
        <v>27</v>
      </c>
      <c r="DK825" s="2" t="s">
        <v>3</v>
      </c>
      <c r="DL825" s="2" t="s">
        <v>3</v>
      </c>
      <c r="DM825" s="2" t="s">
        <v>3</v>
      </c>
      <c r="DN825" s="2">
        <v>0</v>
      </c>
      <c r="DO825" s="2">
        <v>0</v>
      </c>
      <c r="DP825" s="2">
        <v>1</v>
      </c>
      <c r="DQ825" s="2">
        <v>1</v>
      </c>
      <c r="DR825" s="2"/>
      <c r="DS825" s="2"/>
      <c r="DT825" s="2"/>
      <c r="DU825" s="2">
        <v>1003</v>
      </c>
      <c r="DV825" s="2" t="s">
        <v>25</v>
      </c>
      <c r="DW825" s="2" t="s">
        <v>25</v>
      </c>
      <c r="DX825" s="2">
        <v>100</v>
      </c>
      <c r="DY825" s="2"/>
      <c r="DZ825" s="2" t="s">
        <v>3</v>
      </c>
      <c r="EA825" s="2" t="s">
        <v>3</v>
      </c>
      <c r="EB825" s="2" t="s">
        <v>3</v>
      </c>
      <c r="EC825" s="2" t="s">
        <v>3</v>
      </c>
      <c r="ED825" s="2"/>
      <c r="EE825" s="2">
        <v>58807897</v>
      </c>
      <c r="EF825" s="2">
        <v>30</v>
      </c>
      <c r="EG825" s="2" t="s">
        <v>29</v>
      </c>
      <c r="EH825" s="2">
        <v>0</v>
      </c>
      <c r="EI825" s="2" t="s">
        <v>3</v>
      </c>
      <c r="EJ825" s="2">
        <v>1</v>
      </c>
      <c r="EK825" s="2">
        <v>21</v>
      </c>
      <c r="EL825" s="2" t="s">
        <v>30</v>
      </c>
      <c r="EM825" s="2" t="s">
        <v>31</v>
      </c>
      <c r="EN825" s="2"/>
      <c r="EO825" s="2" t="s">
        <v>32</v>
      </c>
      <c r="EP825" s="2"/>
      <c r="EQ825" s="2">
        <v>0</v>
      </c>
      <c r="ER825" s="2">
        <v>968.71</v>
      </c>
      <c r="ES825" s="2">
        <v>231.71</v>
      </c>
      <c r="ET825" s="2">
        <v>20.2</v>
      </c>
      <c r="EU825" s="2">
        <v>2.86</v>
      </c>
      <c r="EV825" s="2">
        <v>716.8</v>
      </c>
      <c r="EW825" s="2">
        <v>56</v>
      </c>
      <c r="EX825" s="2">
        <v>0</v>
      </c>
      <c r="EY825" s="2">
        <v>0</v>
      </c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>
        <v>0</v>
      </c>
      <c r="FR825" s="2">
        <v>0</v>
      </c>
      <c r="FS825" s="2">
        <v>0</v>
      </c>
      <c r="FT825" s="2"/>
      <c r="FU825" s="2"/>
      <c r="FV825" s="2"/>
      <c r="FW825" s="2"/>
      <c r="FX825" s="2">
        <v>109</v>
      </c>
      <c r="FY825" s="2">
        <v>61</v>
      </c>
      <c r="FZ825" s="2"/>
      <c r="GA825" s="2" t="s">
        <v>3</v>
      </c>
      <c r="GB825" s="2"/>
      <c r="GC825" s="2"/>
      <c r="GD825" s="2">
        <v>1</v>
      </c>
      <c r="GE825" s="2"/>
      <c r="GF825" s="2">
        <v>974562283</v>
      </c>
      <c r="GG825" s="2">
        <v>2</v>
      </c>
      <c r="GH825" s="2">
        <v>1</v>
      </c>
      <c r="GI825" s="2">
        <v>2</v>
      </c>
      <c r="GJ825" s="2">
        <v>0</v>
      </c>
      <c r="GK825" s="2">
        <v>0</v>
      </c>
      <c r="GL825" s="2">
        <f t="shared" si="655"/>
        <v>0</v>
      </c>
      <c r="GM825" s="2">
        <f t="shared" si="656"/>
        <v>4321.12</v>
      </c>
      <c r="GN825" s="2">
        <f t="shared" si="657"/>
        <v>4321.12</v>
      </c>
      <c r="GO825" s="2">
        <f t="shared" si="658"/>
        <v>0</v>
      </c>
      <c r="GP825" s="2">
        <f t="shared" si="659"/>
        <v>0</v>
      </c>
      <c r="GQ825" s="2"/>
      <c r="GR825" s="2">
        <v>0</v>
      </c>
      <c r="GS825" s="2">
        <v>3</v>
      </c>
      <c r="GT825" s="2">
        <v>0</v>
      </c>
      <c r="GU825" s="2" t="s">
        <v>3</v>
      </c>
      <c r="GV825" s="2">
        <f t="shared" si="660"/>
        <v>0</v>
      </c>
      <c r="GW825" s="2">
        <v>1</v>
      </c>
      <c r="GX825" s="2">
        <f t="shared" si="661"/>
        <v>0</v>
      </c>
      <c r="GY825" s="2"/>
      <c r="GZ825" s="2"/>
      <c r="HA825" s="2">
        <v>0</v>
      </c>
      <c r="HB825" s="2">
        <v>0</v>
      </c>
      <c r="HC825" s="2">
        <f t="shared" si="662"/>
        <v>0</v>
      </c>
      <c r="HD825" s="2"/>
      <c r="HE825" s="2" t="s">
        <v>3</v>
      </c>
      <c r="HF825" s="2" t="s">
        <v>3</v>
      </c>
      <c r="HG825" s="2"/>
      <c r="HH825" s="2"/>
      <c r="HI825" s="2"/>
      <c r="HJ825" s="2"/>
      <c r="HK825" s="2"/>
      <c r="HL825" s="2"/>
      <c r="HM825" s="2" t="s">
        <v>3</v>
      </c>
      <c r="HN825" s="2" t="s">
        <v>3</v>
      </c>
      <c r="HO825" s="2" t="s">
        <v>3</v>
      </c>
      <c r="HP825" s="2" t="s">
        <v>3</v>
      </c>
      <c r="HQ825" s="2" t="s">
        <v>3</v>
      </c>
      <c r="HR825" s="2"/>
      <c r="HS825" s="2">
        <v>0</v>
      </c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>
        <v>0</v>
      </c>
      <c r="IL825" s="2"/>
      <c r="IM825" s="2"/>
      <c r="IN825" s="2"/>
      <c r="IO825" s="2"/>
      <c r="IP825" s="2"/>
      <c r="IQ825" s="2"/>
      <c r="IR825" s="2"/>
      <c r="IS825" s="2"/>
      <c r="IT825" s="2"/>
      <c r="IU825" s="2"/>
    </row>
    <row r="826" spans="1:255" x14ac:dyDescent="0.2">
      <c r="A826">
        <v>17</v>
      </c>
      <c r="B826">
        <v>1</v>
      </c>
      <c r="C826">
        <f>ROW(SmtRes!A798)</f>
        <v>798</v>
      </c>
      <c r="D826">
        <f>ROW(EtalonRes!A848)</f>
        <v>848</v>
      </c>
      <c r="E826" t="s">
        <v>509</v>
      </c>
      <c r="F826" t="s">
        <v>39</v>
      </c>
      <c r="G826" t="s">
        <v>40</v>
      </c>
      <c r="H826" t="s">
        <v>25</v>
      </c>
      <c r="I826">
        <f>ROUND(ROUND(150/100,4),9)</f>
        <v>1.5</v>
      </c>
      <c r="J826">
        <v>0</v>
      </c>
      <c r="K826">
        <f>ROUND(ROUND(150/100,4),9)</f>
        <v>1.5</v>
      </c>
      <c r="O826">
        <f t="shared" si="630"/>
        <v>86136.48</v>
      </c>
      <c r="P826">
        <f t="shared" si="666"/>
        <v>5627.16</v>
      </c>
      <c r="Q826">
        <f>(ROUND((ROUND(((((ET826*1.25)*1.1))*AV826*I826),2)*BB826),2)+ROUND((ROUND(((AE826-(((EU826*1.25)*1.1)))*AV826*I826),2)*BS826),2))</f>
        <v>704.53</v>
      </c>
      <c r="R826">
        <f t="shared" si="632"/>
        <v>345.89</v>
      </c>
      <c r="S826">
        <f t="shared" si="633"/>
        <v>79804.789999999994</v>
      </c>
      <c r="T826">
        <f t="shared" si="634"/>
        <v>0</v>
      </c>
      <c r="U826">
        <f t="shared" si="635"/>
        <v>113.37942000000001</v>
      </c>
      <c r="V826">
        <f t="shared" si="636"/>
        <v>0</v>
      </c>
      <c r="W826">
        <f t="shared" si="637"/>
        <v>0</v>
      </c>
      <c r="X826">
        <f t="shared" si="638"/>
        <v>87364.24</v>
      </c>
      <c r="Y826">
        <f t="shared" si="639"/>
        <v>48891.91</v>
      </c>
      <c r="AA826">
        <v>59209200</v>
      </c>
      <c r="AB826">
        <f t="shared" si="640"/>
        <v>1166.2370000000001</v>
      </c>
      <c r="AC826">
        <f t="shared" si="665"/>
        <v>231.71</v>
      </c>
      <c r="AD826">
        <f>ROUND((((((ET826*1.25)*1.1))-(((EU826*1.25)*1.1)))+AE826),6)</f>
        <v>27.774999999999999</v>
      </c>
      <c r="AE826">
        <f>ROUND((((EU826*1.25)*1.1)),6)</f>
        <v>3.9325000000000001</v>
      </c>
      <c r="AF826">
        <f>ROUND((((EV826*1.15)*1.1)),6)</f>
        <v>906.75199999999995</v>
      </c>
      <c r="AG826">
        <f t="shared" si="642"/>
        <v>0</v>
      </c>
      <c r="AH826">
        <f>(((EW826*1.15)*1.1))</f>
        <v>70.84</v>
      </c>
      <c r="AI826">
        <f>(((EX826*1.25)*1.1))</f>
        <v>0</v>
      </c>
      <c r="AJ826">
        <f t="shared" si="644"/>
        <v>0</v>
      </c>
      <c r="AK826">
        <v>968.71</v>
      </c>
      <c r="AL826">
        <v>231.71</v>
      </c>
      <c r="AM826">
        <v>20.2</v>
      </c>
      <c r="AN826">
        <v>2.86</v>
      </c>
      <c r="AO826">
        <v>716.8</v>
      </c>
      <c r="AP826">
        <v>0</v>
      </c>
      <c r="AQ826">
        <v>56</v>
      </c>
      <c r="AR826">
        <v>0</v>
      </c>
      <c r="AS826">
        <v>0</v>
      </c>
      <c r="AT826">
        <v>109</v>
      </c>
      <c r="AU826">
        <v>61</v>
      </c>
      <c r="AV826">
        <v>1.0669999999999999</v>
      </c>
      <c r="AW826">
        <v>1</v>
      </c>
      <c r="AZ826">
        <v>1</v>
      </c>
      <c r="BA826">
        <v>54.99</v>
      </c>
      <c r="BB826">
        <v>15.85</v>
      </c>
      <c r="BC826">
        <v>16.190000000000001</v>
      </c>
      <c r="BD826" t="s">
        <v>3</v>
      </c>
      <c r="BE826" t="s">
        <v>3</v>
      </c>
      <c r="BF826" t="s">
        <v>3</v>
      </c>
      <c r="BG826" t="s">
        <v>3</v>
      </c>
      <c r="BH826">
        <v>0</v>
      </c>
      <c r="BI826">
        <v>1</v>
      </c>
      <c r="BJ826" t="s">
        <v>41</v>
      </c>
      <c r="BM826">
        <v>21</v>
      </c>
      <c r="BN826">
        <v>58807811</v>
      </c>
      <c r="BO826" t="s">
        <v>39</v>
      </c>
      <c r="BP826">
        <v>1</v>
      </c>
      <c r="BQ826">
        <v>30</v>
      </c>
      <c r="BR826">
        <v>0</v>
      </c>
      <c r="BS826">
        <v>54.99</v>
      </c>
      <c r="BT826">
        <v>1</v>
      </c>
      <c r="BU826">
        <v>1</v>
      </c>
      <c r="BV826">
        <v>1</v>
      </c>
      <c r="BW826">
        <v>1</v>
      </c>
      <c r="BX826">
        <v>1</v>
      </c>
      <c r="BY826" t="s">
        <v>3</v>
      </c>
      <c r="BZ826">
        <v>109</v>
      </c>
      <c r="CA826">
        <v>61</v>
      </c>
      <c r="CB826" t="s">
        <v>3</v>
      </c>
      <c r="CE826">
        <v>30</v>
      </c>
      <c r="CF826">
        <v>0</v>
      </c>
      <c r="CG826">
        <v>0</v>
      </c>
      <c r="CM826">
        <v>0</v>
      </c>
      <c r="CN826" t="s">
        <v>865</v>
      </c>
      <c r="CO826">
        <v>0</v>
      </c>
      <c r="CP826">
        <f t="shared" si="645"/>
        <v>86136.48</v>
      </c>
      <c r="CQ826">
        <f t="shared" si="667"/>
        <v>3751.38</v>
      </c>
      <c r="CR826">
        <f>(ROUND((ROUND(((((ET826*1.25)*1.1))*AV826*1),2)*BB826),2)+ROUND((ROUND(((AE826-(((EU826*1.25)*1.1)))*AV826*1),2)*BS826),2))</f>
        <v>469.79</v>
      </c>
      <c r="CS826">
        <f t="shared" si="647"/>
        <v>230.96</v>
      </c>
      <c r="CT826">
        <f t="shared" si="648"/>
        <v>53202.83</v>
      </c>
      <c r="CU826">
        <f t="shared" si="649"/>
        <v>0</v>
      </c>
      <c r="CV826">
        <f t="shared" si="650"/>
        <v>75.586280000000002</v>
      </c>
      <c r="CW826">
        <f t="shared" si="651"/>
        <v>0</v>
      </c>
      <c r="CX826">
        <f t="shared" si="652"/>
        <v>0</v>
      </c>
      <c r="CY826">
        <f t="shared" si="653"/>
        <v>87364.241199999989</v>
      </c>
      <c r="CZ826">
        <f t="shared" si="654"/>
        <v>48891.914799999999</v>
      </c>
      <c r="DB826">
        <v>209</v>
      </c>
      <c r="DC826" t="s">
        <v>3</v>
      </c>
      <c r="DD826" t="s">
        <v>3</v>
      </c>
      <c r="DE826" t="s">
        <v>27</v>
      </c>
      <c r="DF826" t="s">
        <v>27</v>
      </c>
      <c r="DG826" t="s">
        <v>28</v>
      </c>
      <c r="DH826" t="s">
        <v>3</v>
      </c>
      <c r="DI826" t="s">
        <v>28</v>
      </c>
      <c r="DJ826" t="s">
        <v>27</v>
      </c>
      <c r="DK826" t="s">
        <v>3</v>
      </c>
      <c r="DL826" t="s">
        <v>3</v>
      </c>
      <c r="DM826" t="s">
        <v>3</v>
      </c>
      <c r="DN826">
        <v>0</v>
      </c>
      <c r="DO826">
        <v>0</v>
      </c>
      <c r="DP826">
        <v>1</v>
      </c>
      <c r="DQ826">
        <v>1</v>
      </c>
      <c r="DU826">
        <v>1003</v>
      </c>
      <c r="DV826" t="s">
        <v>25</v>
      </c>
      <c r="DW826" t="s">
        <v>25</v>
      </c>
      <c r="DX826">
        <v>100</v>
      </c>
      <c r="DZ826" t="s">
        <v>3</v>
      </c>
      <c r="EA826" t="s">
        <v>3</v>
      </c>
      <c r="EB826" t="s">
        <v>3</v>
      </c>
      <c r="EC826" t="s">
        <v>3</v>
      </c>
      <c r="EE826">
        <v>58807897</v>
      </c>
      <c r="EF826">
        <v>30</v>
      </c>
      <c r="EG826" t="s">
        <v>29</v>
      </c>
      <c r="EH826">
        <v>0</v>
      </c>
      <c r="EI826" t="s">
        <v>3</v>
      </c>
      <c r="EJ826">
        <v>1</v>
      </c>
      <c r="EK826">
        <v>21</v>
      </c>
      <c r="EL826" t="s">
        <v>30</v>
      </c>
      <c r="EM826" t="s">
        <v>31</v>
      </c>
      <c r="EO826" t="s">
        <v>32</v>
      </c>
      <c r="EQ826">
        <v>0</v>
      </c>
      <c r="ER826">
        <v>968.71</v>
      </c>
      <c r="ES826">
        <v>231.71</v>
      </c>
      <c r="ET826">
        <v>20.2</v>
      </c>
      <c r="EU826">
        <v>2.86</v>
      </c>
      <c r="EV826">
        <v>716.8</v>
      </c>
      <c r="EW826">
        <v>56</v>
      </c>
      <c r="EX826">
        <v>0</v>
      </c>
      <c r="EY826">
        <v>0</v>
      </c>
      <c r="FQ826">
        <v>0</v>
      </c>
      <c r="FR826">
        <v>0</v>
      </c>
      <c r="FS826">
        <v>0</v>
      </c>
      <c r="FX826">
        <v>109</v>
      </c>
      <c r="FY826">
        <v>61</v>
      </c>
      <c r="GA826" t="s">
        <v>3</v>
      </c>
      <c r="GD826">
        <v>1</v>
      </c>
      <c r="GF826">
        <v>974562283</v>
      </c>
      <c r="GG826">
        <v>2</v>
      </c>
      <c r="GH826">
        <v>1</v>
      </c>
      <c r="GI826">
        <v>2</v>
      </c>
      <c r="GJ826">
        <v>0</v>
      </c>
      <c r="GK826">
        <v>0</v>
      </c>
      <c r="GL826">
        <f t="shared" si="655"/>
        <v>0</v>
      </c>
      <c r="GM826">
        <f t="shared" si="656"/>
        <v>222392.63</v>
      </c>
      <c r="GN826">
        <f t="shared" si="657"/>
        <v>222392.63</v>
      </c>
      <c r="GO826">
        <f t="shared" si="658"/>
        <v>0</v>
      </c>
      <c r="GP826">
        <f t="shared" si="659"/>
        <v>0</v>
      </c>
      <c r="GR826">
        <v>0</v>
      </c>
      <c r="GS826">
        <v>3</v>
      </c>
      <c r="GT826">
        <v>0</v>
      </c>
      <c r="GU826" t="s">
        <v>3</v>
      </c>
      <c r="GV826">
        <f t="shared" si="660"/>
        <v>0</v>
      </c>
      <c r="GW826">
        <v>1</v>
      </c>
      <c r="GX826">
        <f t="shared" si="661"/>
        <v>0</v>
      </c>
      <c r="HA826">
        <v>0</v>
      </c>
      <c r="HB826">
        <v>0</v>
      </c>
      <c r="HC826">
        <f t="shared" si="662"/>
        <v>0</v>
      </c>
      <c r="HE826" t="s">
        <v>3</v>
      </c>
      <c r="HF826" t="s">
        <v>3</v>
      </c>
      <c r="HM826" t="s">
        <v>3</v>
      </c>
      <c r="HN826" t="s">
        <v>3</v>
      </c>
      <c r="HO826" t="s">
        <v>3</v>
      </c>
      <c r="HP826" t="s">
        <v>3</v>
      </c>
      <c r="HQ826" t="s">
        <v>3</v>
      </c>
      <c r="HS826">
        <v>0</v>
      </c>
      <c r="IK826">
        <v>0</v>
      </c>
    </row>
    <row r="827" spans="1:255" x14ac:dyDescent="0.2">
      <c r="A827" s="2">
        <v>18</v>
      </c>
      <c r="B827" s="2">
        <v>1</v>
      </c>
      <c r="C827" s="2">
        <v>784</v>
      </c>
      <c r="D827" s="2"/>
      <c r="E827" s="2" t="s">
        <v>510</v>
      </c>
      <c r="F827" s="2" t="s">
        <v>511</v>
      </c>
      <c r="G827" s="2" t="s">
        <v>512</v>
      </c>
      <c r="H827" s="2" t="s">
        <v>49</v>
      </c>
      <c r="I827" s="2">
        <f>I825*J827</f>
        <v>50</v>
      </c>
      <c r="J827" s="2">
        <v>33.333333333333336</v>
      </c>
      <c r="K827" s="2">
        <v>33.333333000000003</v>
      </c>
      <c r="L827" s="2"/>
      <c r="M827" s="2"/>
      <c r="N827" s="2"/>
      <c r="O827" s="2">
        <f t="shared" si="630"/>
        <v>2714</v>
      </c>
      <c r="P827" s="2">
        <f t="shared" si="666"/>
        <v>2714</v>
      </c>
      <c r="Q827" s="2">
        <f t="shared" ref="Q827:Q834" si="668">(ROUND((ROUND(((ET827)*AV827*I827),2)*BB827),2)+ROUND((ROUND(((AE827-(EU827))*AV827*I827),2)*BS827),2))</f>
        <v>0</v>
      </c>
      <c r="R827" s="2">
        <f t="shared" si="632"/>
        <v>0</v>
      </c>
      <c r="S827" s="2">
        <f t="shared" si="633"/>
        <v>0</v>
      </c>
      <c r="T827" s="2">
        <f t="shared" si="634"/>
        <v>0</v>
      </c>
      <c r="U827" s="2">
        <f t="shared" si="635"/>
        <v>0</v>
      </c>
      <c r="V827" s="2">
        <f t="shared" si="636"/>
        <v>0</v>
      </c>
      <c r="W827" s="2">
        <f t="shared" si="637"/>
        <v>0</v>
      </c>
      <c r="X827" s="2">
        <f t="shared" si="638"/>
        <v>0</v>
      </c>
      <c r="Y827" s="2">
        <f t="shared" si="639"/>
        <v>0</v>
      </c>
      <c r="Z827" s="2"/>
      <c r="AA827" s="2">
        <v>59209203</v>
      </c>
      <c r="AB827" s="2">
        <f t="shared" si="640"/>
        <v>54.28</v>
      </c>
      <c r="AC827" s="2">
        <f t="shared" si="665"/>
        <v>54.28</v>
      </c>
      <c r="AD827" s="2">
        <f t="shared" ref="AD827:AD834" si="669">ROUND((((ET827)-(EU827))+AE827),6)</f>
        <v>0</v>
      </c>
      <c r="AE827" s="2">
        <f t="shared" ref="AE827:AF834" si="670">ROUND((EU827),6)</f>
        <v>0</v>
      </c>
      <c r="AF827" s="2">
        <f t="shared" si="670"/>
        <v>0</v>
      </c>
      <c r="AG827" s="2">
        <f t="shared" si="642"/>
        <v>0</v>
      </c>
      <c r="AH827" s="2">
        <f t="shared" ref="AH827:AI834" si="671">(EW827)</f>
        <v>0</v>
      </c>
      <c r="AI827" s="2">
        <f t="shared" si="671"/>
        <v>0</v>
      </c>
      <c r="AJ827" s="2">
        <f t="shared" si="644"/>
        <v>0</v>
      </c>
      <c r="AK827" s="2">
        <v>54.28</v>
      </c>
      <c r="AL827" s="2">
        <v>54.28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109</v>
      </c>
      <c r="AU827" s="2">
        <v>61</v>
      </c>
      <c r="AV827" s="2">
        <v>1</v>
      </c>
      <c r="AW827" s="2">
        <v>1</v>
      </c>
      <c r="AX827" s="2"/>
      <c r="AY827" s="2"/>
      <c r="AZ827" s="2">
        <v>1</v>
      </c>
      <c r="BA827" s="2">
        <v>1</v>
      </c>
      <c r="BB827" s="2">
        <v>1</v>
      </c>
      <c r="BC827" s="2">
        <v>1</v>
      </c>
      <c r="BD827" s="2" t="s">
        <v>3</v>
      </c>
      <c r="BE827" s="2" t="s">
        <v>3</v>
      </c>
      <c r="BF827" s="2" t="s">
        <v>3</v>
      </c>
      <c r="BG827" s="2" t="s">
        <v>3</v>
      </c>
      <c r="BH827" s="2">
        <v>3</v>
      </c>
      <c r="BI827" s="2">
        <v>1</v>
      </c>
      <c r="BJ827" s="2" t="s">
        <v>513</v>
      </c>
      <c r="BK827" s="2"/>
      <c r="BL827" s="2"/>
      <c r="BM827" s="2">
        <v>21</v>
      </c>
      <c r="BN827" s="2">
        <v>58807811</v>
      </c>
      <c r="BO827" s="2" t="s">
        <v>3</v>
      </c>
      <c r="BP827" s="2">
        <v>0</v>
      </c>
      <c r="BQ827" s="2">
        <v>30</v>
      </c>
      <c r="BR827" s="2">
        <v>0</v>
      </c>
      <c r="BS827" s="2">
        <v>1</v>
      </c>
      <c r="BT827" s="2">
        <v>1</v>
      </c>
      <c r="BU827" s="2">
        <v>1</v>
      </c>
      <c r="BV827" s="2">
        <v>1</v>
      </c>
      <c r="BW827" s="2">
        <v>1</v>
      </c>
      <c r="BX827" s="2">
        <v>1</v>
      </c>
      <c r="BY827" s="2" t="s">
        <v>3</v>
      </c>
      <c r="BZ827" s="2">
        <v>109</v>
      </c>
      <c r="CA827" s="2">
        <v>61</v>
      </c>
      <c r="CB827" s="2" t="s">
        <v>3</v>
      </c>
      <c r="CC827" s="2"/>
      <c r="CD827" s="2"/>
      <c r="CE827" s="2">
        <v>30</v>
      </c>
      <c r="CF827" s="2">
        <v>0</v>
      </c>
      <c r="CG827" s="2">
        <v>0</v>
      </c>
      <c r="CH827" s="2"/>
      <c r="CI827" s="2"/>
      <c r="CJ827" s="2"/>
      <c r="CK827" s="2"/>
      <c r="CL827" s="2"/>
      <c r="CM827" s="2">
        <v>0</v>
      </c>
      <c r="CN827" s="2" t="s">
        <v>3</v>
      </c>
      <c r="CO827" s="2">
        <v>0</v>
      </c>
      <c r="CP827" s="2">
        <f t="shared" si="645"/>
        <v>2714</v>
      </c>
      <c r="CQ827" s="2">
        <f t="shared" si="667"/>
        <v>54.28</v>
      </c>
      <c r="CR827" s="2">
        <f t="shared" ref="CR827:CR834" si="672">(ROUND((ROUND(((ET827)*AV827*1),2)*BB827),2)+ROUND((ROUND(((AE827-(EU827))*AV827*1),2)*BS827),2))</f>
        <v>0</v>
      </c>
      <c r="CS827" s="2">
        <f t="shared" si="647"/>
        <v>0</v>
      </c>
      <c r="CT827" s="2">
        <f t="shared" si="648"/>
        <v>0</v>
      </c>
      <c r="CU827" s="2">
        <f t="shared" si="649"/>
        <v>0</v>
      </c>
      <c r="CV827" s="2">
        <f t="shared" si="650"/>
        <v>0</v>
      </c>
      <c r="CW827" s="2">
        <f t="shared" si="651"/>
        <v>0</v>
      </c>
      <c r="CX827" s="2">
        <f t="shared" si="652"/>
        <v>0</v>
      </c>
      <c r="CY827" s="2">
        <f t="shared" si="653"/>
        <v>0</v>
      </c>
      <c r="CZ827" s="2">
        <f t="shared" si="654"/>
        <v>0</v>
      </c>
      <c r="DA827" s="2"/>
      <c r="DB827" s="2"/>
      <c r="DC827" s="2" t="s">
        <v>3</v>
      </c>
      <c r="DD827" s="2" t="s">
        <v>3</v>
      </c>
      <c r="DE827" s="2" t="s">
        <v>3</v>
      </c>
      <c r="DF827" s="2" t="s">
        <v>3</v>
      </c>
      <c r="DG827" s="2" t="s">
        <v>3</v>
      </c>
      <c r="DH827" s="2" t="s">
        <v>3</v>
      </c>
      <c r="DI827" s="2" t="s">
        <v>3</v>
      </c>
      <c r="DJ827" s="2" t="s">
        <v>3</v>
      </c>
      <c r="DK827" s="2" t="s">
        <v>3</v>
      </c>
      <c r="DL827" s="2" t="s">
        <v>3</v>
      </c>
      <c r="DM827" s="2" t="s">
        <v>3</v>
      </c>
      <c r="DN827" s="2">
        <v>0</v>
      </c>
      <c r="DO827" s="2">
        <v>0</v>
      </c>
      <c r="DP827" s="2">
        <v>1</v>
      </c>
      <c r="DQ827" s="2">
        <v>1</v>
      </c>
      <c r="DR827" s="2"/>
      <c r="DS827" s="2"/>
      <c r="DT827" s="2"/>
      <c r="DU827" s="2">
        <v>1010</v>
      </c>
      <c r="DV827" s="2" t="s">
        <v>49</v>
      </c>
      <c r="DW827" s="2" t="s">
        <v>49</v>
      </c>
      <c r="DX827" s="2">
        <v>1</v>
      </c>
      <c r="DY827" s="2"/>
      <c r="DZ827" s="2" t="s">
        <v>3</v>
      </c>
      <c r="EA827" s="2" t="s">
        <v>3</v>
      </c>
      <c r="EB827" s="2" t="s">
        <v>3</v>
      </c>
      <c r="EC827" s="2" t="s">
        <v>3</v>
      </c>
      <c r="ED827" s="2"/>
      <c r="EE827" s="2">
        <v>58807897</v>
      </c>
      <c r="EF827" s="2">
        <v>30</v>
      </c>
      <c r="EG827" s="2" t="s">
        <v>29</v>
      </c>
      <c r="EH827" s="2">
        <v>0</v>
      </c>
      <c r="EI827" s="2" t="s">
        <v>3</v>
      </c>
      <c r="EJ827" s="2">
        <v>1</v>
      </c>
      <c r="EK827" s="2">
        <v>21</v>
      </c>
      <c r="EL827" s="2" t="s">
        <v>30</v>
      </c>
      <c r="EM827" s="2" t="s">
        <v>31</v>
      </c>
      <c r="EN827" s="2"/>
      <c r="EO827" s="2" t="s">
        <v>3</v>
      </c>
      <c r="EP827" s="2"/>
      <c r="EQ827" s="2">
        <v>0</v>
      </c>
      <c r="ER827" s="2">
        <v>54.28</v>
      </c>
      <c r="ES827" s="2">
        <v>54.28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>
        <v>0</v>
      </c>
      <c r="FR827" s="2">
        <v>0</v>
      </c>
      <c r="FS827" s="2">
        <v>0</v>
      </c>
      <c r="FT827" s="2"/>
      <c r="FU827" s="2"/>
      <c r="FV827" s="2"/>
      <c r="FW827" s="2"/>
      <c r="FX827" s="2">
        <v>109</v>
      </c>
      <c r="FY827" s="2">
        <v>61</v>
      </c>
      <c r="FZ827" s="2"/>
      <c r="GA827" s="2" t="s">
        <v>3</v>
      </c>
      <c r="GB827" s="2"/>
      <c r="GC827" s="2"/>
      <c r="GD827" s="2">
        <v>1</v>
      </c>
      <c r="GE827" s="2"/>
      <c r="GF827" s="2">
        <v>1014037414</v>
      </c>
      <c r="GG827" s="2">
        <v>2</v>
      </c>
      <c r="GH827" s="2">
        <v>1</v>
      </c>
      <c r="GI827" s="2">
        <v>-2</v>
      </c>
      <c r="GJ827" s="2">
        <v>0</v>
      </c>
      <c r="GK827" s="2">
        <v>0</v>
      </c>
      <c r="GL827" s="2">
        <f t="shared" si="655"/>
        <v>0</v>
      </c>
      <c r="GM827" s="2">
        <f t="shared" si="656"/>
        <v>2714</v>
      </c>
      <c r="GN827" s="2">
        <f t="shared" si="657"/>
        <v>2714</v>
      </c>
      <c r="GO827" s="2">
        <f t="shared" si="658"/>
        <v>0</v>
      </c>
      <c r="GP827" s="2">
        <f t="shared" si="659"/>
        <v>0</v>
      </c>
      <c r="GQ827" s="2"/>
      <c r="GR827" s="2">
        <v>0</v>
      </c>
      <c r="GS827" s="2">
        <v>3</v>
      </c>
      <c r="GT827" s="2">
        <v>0</v>
      </c>
      <c r="GU827" s="2" t="s">
        <v>3</v>
      </c>
      <c r="GV827" s="2">
        <f t="shared" si="660"/>
        <v>0</v>
      </c>
      <c r="GW827" s="2">
        <v>1</v>
      </c>
      <c r="GX827" s="2">
        <f t="shared" si="661"/>
        <v>0</v>
      </c>
      <c r="GY827" s="2"/>
      <c r="GZ827" s="2"/>
      <c r="HA827" s="2">
        <v>0</v>
      </c>
      <c r="HB827" s="2">
        <v>0</v>
      </c>
      <c r="HC827" s="2">
        <f t="shared" si="662"/>
        <v>0</v>
      </c>
      <c r="HD827" s="2"/>
      <c r="HE827" s="2" t="s">
        <v>3</v>
      </c>
      <c r="HF827" s="2" t="s">
        <v>3</v>
      </c>
      <c r="HG827" s="2"/>
      <c r="HH827" s="2"/>
      <c r="HI827" s="2"/>
      <c r="HJ827" s="2"/>
      <c r="HK827" s="2"/>
      <c r="HL827" s="2"/>
      <c r="HM827" s="2" t="s">
        <v>3</v>
      </c>
      <c r="HN827" s="2" t="s">
        <v>3</v>
      </c>
      <c r="HO827" s="2" t="s">
        <v>3</v>
      </c>
      <c r="HP827" s="2" t="s">
        <v>3</v>
      </c>
      <c r="HQ827" s="2" t="s">
        <v>3</v>
      </c>
      <c r="HR827" s="2"/>
      <c r="HS827" s="2">
        <v>0</v>
      </c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>
        <v>0</v>
      </c>
      <c r="IL827" s="2"/>
      <c r="IM827" s="2"/>
      <c r="IN827" s="2"/>
      <c r="IO827" s="2"/>
      <c r="IP827" s="2"/>
      <c r="IQ827" s="2"/>
      <c r="IR827" s="2"/>
      <c r="IS827" s="2"/>
      <c r="IT827" s="2"/>
      <c r="IU827" s="2"/>
    </row>
    <row r="828" spans="1:255" x14ac:dyDescent="0.2">
      <c r="A828">
        <v>18</v>
      </c>
      <c r="B828">
        <v>1</v>
      </c>
      <c r="C828">
        <v>794</v>
      </c>
      <c r="E828" t="s">
        <v>510</v>
      </c>
      <c r="F828" t="s">
        <v>511</v>
      </c>
      <c r="G828" t="s">
        <v>512</v>
      </c>
      <c r="H828" t="s">
        <v>49</v>
      </c>
      <c r="I828">
        <f>I826*J828</f>
        <v>50</v>
      </c>
      <c r="J828">
        <v>33.333333333333336</v>
      </c>
      <c r="K828">
        <v>33.333333000000003</v>
      </c>
      <c r="O828">
        <f t="shared" si="630"/>
        <v>2524.02</v>
      </c>
      <c r="P828">
        <f t="shared" si="666"/>
        <v>2524.02</v>
      </c>
      <c r="Q828">
        <f t="shared" si="668"/>
        <v>0</v>
      </c>
      <c r="R828">
        <f t="shared" si="632"/>
        <v>0</v>
      </c>
      <c r="S828">
        <f t="shared" si="633"/>
        <v>0</v>
      </c>
      <c r="T828">
        <f t="shared" si="634"/>
        <v>0</v>
      </c>
      <c r="U828">
        <f t="shared" si="635"/>
        <v>0</v>
      </c>
      <c r="V828">
        <f t="shared" si="636"/>
        <v>0</v>
      </c>
      <c r="W828">
        <f t="shared" si="637"/>
        <v>0</v>
      </c>
      <c r="X828">
        <f t="shared" si="638"/>
        <v>0</v>
      </c>
      <c r="Y828">
        <f t="shared" si="639"/>
        <v>0</v>
      </c>
      <c r="AA828">
        <v>59209200</v>
      </c>
      <c r="AB828">
        <f t="shared" si="640"/>
        <v>54.28</v>
      </c>
      <c r="AC828">
        <f t="shared" si="665"/>
        <v>54.28</v>
      </c>
      <c r="AD828">
        <f t="shared" si="669"/>
        <v>0</v>
      </c>
      <c r="AE828">
        <f t="shared" si="670"/>
        <v>0</v>
      </c>
      <c r="AF828">
        <f t="shared" si="670"/>
        <v>0</v>
      </c>
      <c r="AG828">
        <f t="shared" si="642"/>
        <v>0</v>
      </c>
      <c r="AH828">
        <f t="shared" si="671"/>
        <v>0</v>
      </c>
      <c r="AI828">
        <f t="shared" si="671"/>
        <v>0</v>
      </c>
      <c r="AJ828">
        <f t="shared" si="644"/>
        <v>0</v>
      </c>
      <c r="AK828">
        <v>54.28</v>
      </c>
      <c r="AL828">
        <v>54.28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109</v>
      </c>
      <c r="AU828">
        <v>61</v>
      </c>
      <c r="AV828">
        <v>1</v>
      </c>
      <c r="AW828">
        <v>1</v>
      </c>
      <c r="AZ828">
        <v>1</v>
      </c>
      <c r="BA828">
        <v>1</v>
      </c>
      <c r="BB828">
        <v>1</v>
      </c>
      <c r="BC828">
        <v>0.93</v>
      </c>
      <c r="BD828" t="s">
        <v>3</v>
      </c>
      <c r="BE828" t="s">
        <v>3</v>
      </c>
      <c r="BF828" t="s">
        <v>3</v>
      </c>
      <c r="BG828" t="s">
        <v>3</v>
      </c>
      <c r="BH828">
        <v>3</v>
      </c>
      <c r="BI828">
        <v>1</v>
      </c>
      <c r="BJ828" t="s">
        <v>513</v>
      </c>
      <c r="BM828">
        <v>21</v>
      </c>
      <c r="BN828">
        <v>58807811</v>
      </c>
      <c r="BO828" t="s">
        <v>511</v>
      </c>
      <c r="BP828">
        <v>1</v>
      </c>
      <c r="BQ828">
        <v>30</v>
      </c>
      <c r="BR828">
        <v>0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 t="s">
        <v>3</v>
      </c>
      <c r="BZ828">
        <v>109</v>
      </c>
      <c r="CA828">
        <v>61</v>
      </c>
      <c r="CB828" t="s">
        <v>3</v>
      </c>
      <c r="CE828">
        <v>30</v>
      </c>
      <c r="CF828">
        <v>0</v>
      </c>
      <c r="CG828">
        <v>0</v>
      </c>
      <c r="CM828">
        <v>0</v>
      </c>
      <c r="CN828" t="s">
        <v>3</v>
      </c>
      <c r="CO828">
        <v>0</v>
      </c>
      <c r="CP828">
        <f t="shared" si="645"/>
        <v>2524.02</v>
      </c>
      <c r="CQ828">
        <f t="shared" si="667"/>
        <v>50.48</v>
      </c>
      <c r="CR828">
        <f t="shared" si="672"/>
        <v>0</v>
      </c>
      <c r="CS828">
        <f t="shared" si="647"/>
        <v>0</v>
      </c>
      <c r="CT828">
        <f t="shared" si="648"/>
        <v>0</v>
      </c>
      <c r="CU828">
        <f t="shared" si="649"/>
        <v>0</v>
      </c>
      <c r="CV828">
        <f t="shared" si="650"/>
        <v>0</v>
      </c>
      <c r="CW828">
        <f t="shared" si="651"/>
        <v>0</v>
      </c>
      <c r="CX828">
        <f t="shared" si="652"/>
        <v>0</v>
      </c>
      <c r="CY828">
        <f t="shared" si="653"/>
        <v>0</v>
      </c>
      <c r="CZ828">
        <f t="shared" si="654"/>
        <v>0</v>
      </c>
      <c r="DC828" t="s">
        <v>3</v>
      </c>
      <c r="DD828" t="s">
        <v>3</v>
      </c>
      <c r="DE828" t="s">
        <v>3</v>
      </c>
      <c r="DF828" t="s">
        <v>3</v>
      </c>
      <c r="DG828" t="s">
        <v>3</v>
      </c>
      <c r="DH828" t="s">
        <v>3</v>
      </c>
      <c r="DI828" t="s">
        <v>3</v>
      </c>
      <c r="DJ828" t="s">
        <v>3</v>
      </c>
      <c r="DK828" t="s">
        <v>3</v>
      </c>
      <c r="DL828" t="s">
        <v>3</v>
      </c>
      <c r="DM828" t="s">
        <v>3</v>
      </c>
      <c r="DN828">
        <v>0</v>
      </c>
      <c r="DO828">
        <v>0</v>
      </c>
      <c r="DP828">
        <v>1</v>
      </c>
      <c r="DQ828">
        <v>1</v>
      </c>
      <c r="DU828">
        <v>1010</v>
      </c>
      <c r="DV828" t="s">
        <v>49</v>
      </c>
      <c r="DW828" t="s">
        <v>49</v>
      </c>
      <c r="DX828">
        <v>1</v>
      </c>
      <c r="DZ828" t="s">
        <v>3</v>
      </c>
      <c r="EA828" t="s">
        <v>3</v>
      </c>
      <c r="EB828" t="s">
        <v>3</v>
      </c>
      <c r="EC828" t="s">
        <v>3</v>
      </c>
      <c r="EE828">
        <v>58807897</v>
      </c>
      <c r="EF828">
        <v>30</v>
      </c>
      <c r="EG828" t="s">
        <v>29</v>
      </c>
      <c r="EH828">
        <v>0</v>
      </c>
      <c r="EI828" t="s">
        <v>3</v>
      </c>
      <c r="EJ828">
        <v>1</v>
      </c>
      <c r="EK828">
        <v>21</v>
      </c>
      <c r="EL828" t="s">
        <v>30</v>
      </c>
      <c r="EM828" t="s">
        <v>31</v>
      </c>
      <c r="EO828" t="s">
        <v>3</v>
      </c>
      <c r="EQ828">
        <v>0</v>
      </c>
      <c r="ER828">
        <v>54.28</v>
      </c>
      <c r="ES828">
        <v>54.28</v>
      </c>
      <c r="ET828">
        <v>0</v>
      </c>
      <c r="EU828">
        <v>0</v>
      </c>
      <c r="EV828">
        <v>0</v>
      </c>
      <c r="EW828">
        <v>0</v>
      </c>
      <c r="EX828">
        <v>0</v>
      </c>
      <c r="FQ828">
        <v>0</v>
      </c>
      <c r="FR828">
        <v>0</v>
      </c>
      <c r="FS828">
        <v>0</v>
      </c>
      <c r="FX828">
        <v>109</v>
      </c>
      <c r="FY828">
        <v>61</v>
      </c>
      <c r="GA828" t="s">
        <v>3</v>
      </c>
      <c r="GD828">
        <v>1</v>
      </c>
      <c r="GF828">
        <v>1014037414</v>
      </c>
      <c r="GG828">
        <v>2</v>
      </c>
      <c r="GH828">
        <v>1</v>
      </c>
      <c r="GI828">
        <v>2</v>
      </c>
      <c r="GJ828">
        <v>0</v>
      </c>
      <c r="GK828">
        <v>0</v>
      </c>
      <c r="GL828">
        <f t="shared" si="655"/>
        <v>0</v>
      </c>
      <c r="GM828">
        <f t="shared" si="656"/>
        <v>2524.02</v>
      </c>
      <c r="GN828">
        <f t="shared" si="657"/>
        <v>2524.02</v>
      </c>
      <c r="GO828">
        <f t="shared" si="658"/>
        <v>0</v>
      </c>
      <c r="GP828">
        <f t="shared" si="659"/>
        <v>0</v>
      </c>
      <c r="GR828">
        <v>0</v>
      </c>
      <c r="GS828">
        <v>3</v>
      </c>
      <c r="GT828">
        <v>0</v>
      </c>
      <c r="GU828" t="s">
        <v>3</v>
      </c>
      <c r="GV828">
        <f t="shared" si="660"/>
        <v>0</v>
      </c>
      <c r="GW828">
        <v>1</v>
      </c>
      <c r="GX828">
        <f t="shared" si="661"/>
        <v>0</v>
      </c>
      <c r="HA828">
        <v>0</v>
      </c>
      <c r="HB828">
        <v>0</v>
      </c>
      <c r="HC828">
        <f t="shared" si="662"/>
        <v>0</v>
      </c>
      <c r="HE828" t="s">
        <v>3</v>
      </c>
      <c r="HF828" t="s">
        <v>3</v>
      </c>
      <c r="HM828" t="s">
        <v>3</v>
      </c>
      <c r="HN828" t="s">
        <v>3</v>
      </c>
      <c r="HO828" t="s">
        <v>3</v>
      </c>
      <c r="HP828" t="s">
        <v>3</v>
      </c>
      <c r="HQ828" t="s">
        <v>3</v>
      </c>
      <c r="HS828">
        <v>0</v>
      </c>
      <c r="IK828">
        <v>0</v>
      </c>
    </row>
    <row r="829" spans="1:255" x14ac:dyDescent="0.2">
      <c r="A829" s="2">
        <v>18</v>
      </c>
      <c r="B829" s="2">
        <v>1</v>
      </c>
      <c r="C829" s="2">
        <v>787</v>
      </c>
      <c r="D829" s="2"/>
      <c r="E829" s="2" t="s">
        <v>514</v>
      </c>
      <c r="F829" s="2" t="s">
        <v>515</v>
      </c>
      <c r="G829" s="2" t="s">
        <v>516</v>
      </c>
      <c r="H829" s="2" t="s">
        <v>36</v>
      </c>
      <c r="I829" s="2">
        <f>I825*J829</f>
        <v>149.69999999999999</v>
      </c>
      <c r="J829" s="2">
        <v>99.8</v>
      </c>
      <c r="K829" s="2">
        <v>99.8</v>
      </c>
      <c r="L829" s="2"/>
      <c r="M829" s="2"/>
      <c r="N829" s="2"/>
      <c r="O829" s="2">
        <f t="shared" si="630"/>
        <v>9625.7099999999991</v>
      </c>
      <c r="P829" s="2">
        <f t="shared" si="666"/>
        <v>9625.7099999999991</v>
      </c>
      <c r="Q829" s="2">
        <f t="shared" si="668"/>
        <v>0</v>
      </c>
      <c r="R829" s="2">
        <f t="shared" si="632"/>
        <v>0</v>
      </c>
      <c r="S829" s="2">
        <f t="shared" si="633"/>
        <v>0</v>
      </c>
      <c r="T829" s="2">
        <f t="shared" si="634"/>
        <v>0</v>
      </c>
      <c r="U829" s="2">
        <f t="shared" si="635"/>
        <v>0</v>
      </c>
      <c r="V829" s="2">
        <f t="shared" si="636"/>
        <v>0</v>
      </c>
      <c r="W829" s="2">
        <f t="shared" si="637"/>
        <v>0</v>
      </c>
      <c r="X829" s="2">
        <f t="shared" si="638"/>
        <v>0</v>
      </c>
      <c r="Y829" s="2">
        <f t="shared" si="639"/>
        <v>0</v>
      </c>
      <c r="Z829" s="2"/>
      <c r="AA829" s="2">
        <v>59209203</v>
      </c>
      <c r="AB829" s="2">
        <f t="shared" si="640"/>
        <v>64.3</v>
      </c>
      <c r="AC829" s="2">
        <f t="shared" si="665"/>
        <v>64.3</v>
      </c>
      <c r="AD829" s="2">
        <f t="shared" si="669"/>
        <v>0</v>
      </c>
      <c r="AE829" s="2">
        <f t="shared" si="670"/>
        <v>0</v>
      </c>
      <c r="AF829" s="2">
        <f t="shared" si="670"/>
        <v>0</v>
      </c>
      <c r="AG829" s="2">
        <f t="shared" si="642"/>
        <v>0</v>
      </c>
      <c r="AH829" s="2">
        <f t="shared" si="671"/>
        <v>0</v>
      </c>
      <c r="AI829" s="2">
        <f t="shared" si="671"/>
        <v>0</v>
      </c>
      <c r="AJ829" s="2">
        <f t="shared" si="644"/>
        <v>0</v>
      </c>
      <c r="AK829" s="2">
        <v>64.3</v>
      </c>
      <c r="AL829" s="2">
        <v>64.3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109</v>
      </c>
      <c r="AU829" s="2">
        <v>61</v>
      </c>
      <c r="AV829" s="2">
        <v>1</v>
      </c>
      <c r="AW829" s="2">
        <v>1</v>
      </c>
      <c r="AX829" s="2"/>
      <c r="AY829" s="2"/>
      <c r="AZ829" s="2">
        <v>1</v>
      </c>
      <c r="BA829" s="2">
        <v>1</v>
      </c>
      <c r="BB829" s="2">
        <v>1</v>
      </c>
      <c r="BC829" s="2">
        <v>1</v>
      </c>
      <c r="BD829" s="2" t="s">
        <v>3</v>
      </c>
      <c r="BE829" s="2" t="s">
        <v>3</v>
      </c>
      <c r="BF829" s="2" t="s">
        <v>3</v>
      </c>
      <c r="BG829" s="2" t="s">
        <v>3</v>
      </c>
      <c r="BH829" s="2">
        <v>3</v>
      </c>
      <c r="BI829" s="2">
        <v>1</v>
      </c>
      <c r="BJ829" s="2" t="s">
        <v>517</v>
      </c>
      <c r="BK829" s="2"/>
      <c r="BL829" s="2"/>
      <c r="BM829" s="2">
        <v>21</v>
      </c>
      <c r="BN829" s="2">
        <v>0</v>
      </c>
      <c r="BO829" s="2" t="s">
        <v>3</v>
      </c>
      <c r="BP829" s="2">
        <v>0</v>
      </c>
      <c r="BQ829" s="2">
        <v>30</v>
      </c>
      <c r="BR829" s="2">
        <v>0</v>
      </c>
      <c r="BS829" s="2">
        <v>1</v>
      </c>
      <c r="BT829" s="2">
        <v>1</v>
      </c>
      <c r="BU829" s="2">
        <v>1</v>
      </c>
      <c r="BV829" s="2">
        <v>1</v>
      </c>
      <c r="BW829" s="2">
        <v>1</v>
      </c>
      <c r="BX829" s="2">
        <v>1</v>
      </c>
      <c r="BY829" s="2" t="s">
        <v>3</v>
      </c>
      <c r="BZ829" s="2">
        <v>109</v>
      </c>
      <c r="CA829" s="2">
        <v>61</v>
      </c>
      <c r="CB829" s="2" t="s">
        <v>3</v>
      </c>
      <c r="CC829" s="2"/>
      <c r="CD829" s="2"/>
      <c r="CE829" s="2">
        <v>30</v>
      </c>
      <c r="CF829" s="2">
        <v>0</v>
      </c>
      <c r="CG829" s="2">
        <v>0</v>
      </c>
      <c r="CH829" s="2"/>
      <c r="CI829" s="2"/>
      <c r="CJ829" s="2"/>
      <c r="CK829" s="2"/>
      <c r="CL829" s="2"/>
      <c r="CM829" s="2">
        <v>0</v>
      </c>
      <c r="CN829" s="2" t="s">
        <v>3</v>
      </c>
      <c r="CO829" s="2">
        <v>0</v>
      </c>
      <c r="CP829" s="2">
        <f t="shared" si="645"/>
        <v>9625.7099999999991</v>
      </c>
      <c r="CQ829" s="2">
        <f t="shared" si="667"/>
        <v>64.3</v>
      </c>
      <c r="CR829" s="2">
        <f t="shared" si="672"/>
        <v>0</v>
      </c>
      <c r="CS829" s="2">
        <f t="shared" si="647"/>
        <v>0</v>
      </c>
      <c r="CT829" s="2">
        <f t="shared" si="648"/>
        <v>0</v>
      </c>
      <c r="CU829" s="2">
        <f t="shared" si="649"/>
        <v>0</v>
      </c>
      <c r="CV829" s="2">
        <f t="shared" si="650"/>
        <v>0</v>
      </c>
      <c r="CW829" s="2">
        <f t="shared" si="651"/>
        <v>0</v>
      </c>
      <c r="CX829" s="2">
        <f t="shared" si="652"/>
        <v>0</v>
      </c>
      <c r="CY829" s="2">
        <f t="shared" si="653"/>
        <v>0</v>
      </c>
      <c r="CZ829" s="2">
        <f t="shared" si="654"/>
        <v>0</v>
      </c>
      <c r="DA829" s="2"/>
      <c r="DB829" s="2"/>
      <c r="DC829" s="2" t="s">
        <v>3</v>
      </c>
      <c r="DD829" s="2" t="s">
        <v>3</v>
      </c>
      <c r="DE829" s="2" t="s">
        <v>3</v>
      </c>
      <c r="DF829" s="2" t="s">
        <v>3</v>
      </c>
      <c r="DG829" s="2" t="s">
        <v>3</v>
      </c>
      <c r="DH829" s="2" t="s">
        <v>3</v>
      </c>
      <c r="DI829" s="2" t="s">
        <v>3</v>
      </c>
      <c r="DJ829" s="2" t="s">
        <v>3</v>
      </c>
      <c r="DK829" s="2" t="s">
        <v>3</v>
      </c>
      <c r="DL829" s="2" t="s">
        <v>3</v>
      </c>
      <c r="DM829" s="2" t="s">
        <v>3</v>
      </c>
      <c r="DN829" s="2">
        <v>0</v>
      </c>
      <c r="DO829" s="2">
        <v>0</v>
      </c>
      <c r="DP829" s="2">
        <v>1</v>
      </c>
      <c r="DQ829" s="2">
        <v>1</v>
      </c>
      <c r="DR829" s="2"/>
      <c r="DS829" s="2"/>
      <c r="DT829" s="2"/>
      <c r="DU829" s="2">
        <v>1003</v>
      </c>
      <c r="DV829" s="2" t="s">
        <v>36</v>
      </c>
      <c r="DW829" s="2" t="s">
        <v>36</v>
      </c>
      <c r="DX829" s="2">
        <v>1</v>
      </c>
      <c r="DY829" s="2"/>
      <c r="DZ829" s="2" t="s">
        <v>3</v>
      </c>
      <c r="EA829" s="2" t="s">
        <v>3</v>
      </c>
      <c r="EB829" s="2" t="s">
        <v>3</v>
      </c>
      <c r="EC829" s="2" t="s">
        <v>3</v>
      </c>
      <c r="ED829" s="2"/>
      <c r="EE829" s="2">
        <v>58807897</v>
      </c>
      <c r="EF829" s="2">
        <v>30</v>
      </c>
      <c r="EG829" s="2" t="s">
        <v>29</v>
      </c>
      <c r="EH829" s="2">
        <v>0</v>
      </c>
      <c r="EI829" s="2" t="s">
        <v>3</v>
      </c>
      <c r="EJ829" s="2">
        <v>1</v>
      </c>
      <c r="EK829" s="2">
        <v>21</v>
      </c>
      <c r="EL829" s="2" t="s">
        <v>30</v>
      </c>
      <c r="EM829" s="2" t="s">
        <v>31</v>
      </c>
      <c r="EN829" s="2"/>
      <c r="EO829" s="2" t="s">
        <v>3</v>
      </c>
      <c r="EP829" s="2"/>
      <c r="EQ829" s="2">
        <v>1310720</v>
      </c>
      <c r="ER829" s="2">
        <v>64.3</v>
      </c>
      <c r="ES829" s="2">
        <v>64.3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>
        <v>0</v>
      </c>
      <c r="FR829" s="2">
        <v>0</v>
      </c>
      <c r="FS829" s="2">
        <v>0</v>
      </c>
      <c r="FT829" s="2"/>
      <c r="FU829" s="2"/>
      <c r="FV829" s="2"/>
      <c r="FW829" s="2"/>
      <c r="FX829" s="2">
        <v>109</v>
      </c>
      <c r="FY829" s="2">
        <v>61</v>
      </c>
      <c r="FZ829" s="2"/>
      <c r="GA829" s="2" t="s">
        <v>3</v>
      </c>
      <c r="GB829" s="2"/>
      <c r="GC829" s="2"/>
      <c r="GD829" s="2">
        <v>1</v>
      </c>
      <c r="GE829" s="2"/>
      <c r="GF829" s="2">
        <v>1512018402</v>
      </c>
      <c r="GG829" s="2">
        <v>2</v>
      </c>
      <c r="GH829" s="2">
        <v>1</v>
      </c>
      <c r="GI829" s="2">
        <v>-2</v>
      </c>
      <c r="GJ829" s="2">
        <v>0</v>
      </c>
      <c r="GK829" s="2">
        <v>0</v>
      </c>
      <c r="GL829" s="2">
        <f t="shared" si="655"/>
        <v>0</v>
      </c>
      <c r="GM829" s="2">
        <f t="shared" si="656"/>
        <v>9625.7099999999991</v>
      </c>
      <c r="GN829" s="2">
        <f t="shared" si="657"/>
        <v>9625.7099999999991</v>
      </c>
      <c r="GO829" s="2">
        <f t="shared" si="658"/>
        <v>0</v>
      </c>
      <c r="GP829" s="2">
        <f t="shared" si="659"/>
        <v>0</v>
      </c>
      <c r="GQ829" s="2"/>
      <c r="GR829" s="2">
        <v>0</v>
      </c>
      <c r="GS829" s="2">
        <v>3</v>
      </c>
      <c r="GT829" s="2">
        <v>0</v>
      </c>
      <c r="GU829" s="2" t="s">
        <v>3</v>
      </c>
      <c r="GV829" s="2">
        <f t="shared" si="660"/>
        <v>0</v>
      </c>
      <c r="GW829" s="2">
        <v>1</v>
      </c>
      <c r="GX829" s="2">
        <f t="shared" si="661"/>
        <v>0</v>
      </c>
      <c r="GY829" s="2"/>
      <c r="GZ829" s="2"/>
      <c r="HA829" s="2">
        <v>0</v>
      </c>
      <c r="HB829" s="2">
        <v>0</v>
      </c>
      <c r="HC829" s="2">
        <f t="shared" si="662"/>
        <v>0</v>
      </c>
      <c r="HD829" s="2"/>
      <c r="HE829" s="2" t="s">
        <v>3</v>
      </c>
      <c r="HF829" s="2" t="s">
        <v>3</v>
      </c>
      <c r="HG829" s="2"/>
      <c r="HH829" s="2"/>
      <c r="HI829" s="2"/>
      <c r="HJ829" s="2"/>
      <c r="HK829" s="2"/>
      <c r="HL829" s="2"/>
      <c r="HM829" s="2" t="s">
        <v>3</v>
      </c>
      <c r="HN829" s="2" t="s">
        <v>3</v>
      </c>
      <c r="HO829" s="2" t="s">
        <v>3</v>
      </c>
      <c r="HP829" s="2" t="s">
        <v>3</v>
      </c>
      <c r="HQ829" s="2" t="s">
        <v>3</v>
      </c>
      <c r="HR829" s="2"/>
      <c r="HS829" s="2">
        <v>0</v>
      </c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>
        <v>0</v>
      </c>
      <c r="IL829" s="2"/>
      <c r="IM829" s="2"/>
      <c r="IN829" s="2"/>
      <c r="IO829" s="2"/>
      <c r="IP829" s="2"/>
      <c r="IQ829" s="2"/>
      <c r="IR829" s="2"/>
      <c r="IS829" s="2"/>
      <c r="IT829" s="2"/>
      <c r="IU829" s="2"/>
    </row>
    <row r="830" spans="1:255" x14ac:dyDescent="0.2">
      <c r="A830">
        <v>18</v>
      </c>
      <c r="B830">
        <v>1</v>
      </c>
      <c r="C830">
        <v>797</v>
      </c>
      <c r="E830" t="s">
        <v>514</v>
      </c>
      <c r="F830" t="s">
        <v>515</v>
      </c>
      <c r="G830" t="s">
        <v>516</v>
      </c>
      <c r="H830" t="s">
        <v>36</v>
      </c>
      <c r="I830">
        <f>I826*J830</f>
        <v>149.69999999999999</v>
      </c>
      <c r="J830">
        <v>99.8</v>
      </c>
      <c r="K830">
        <v>99.8</v>
      </c>
      <c r="O830">
        <f t="shared" si="630"/>
        <v>60930.74</v>
      </c>
      <c r="P830">
        <f t="shared" si="666"/>
        <v>60930.74</v>
      </c>
      <c r="Q830">
        <f t="shared" si="668"/>
        <v>0</v>
      </c>
      <c r="R830">
        <f t="shared" si="632"/>
        <v>0</v>
      </c>
      <c r="S830">
        <f t="shared" si="633"/>
        <v>0</v>
      </c>
      <c r="T830">
        <f t="shared" si="634"/>
        <v>0</v>
      </c>
      <c r="U830">
        <f t="shared" si="635"/>
        <v>0</v>
      </c>
      <c r="V830">
        <f t="shared" si="636"/>
        <v>0</v>
      </c>
      <c r="W830">
        <f t="shared" si="637"/>
        <v>0</v>
      </c>
      <c r="X830">
        <f t="shared" si="638"/>
        <v>0</v>
      </c>
      <c r="Y830">
        <f t="shared" si="639"/>
        <v>0</v>
      </c>
      <c r="AA830">
        <v>59209200</v>
      </c>
      <c r="AB830">
        <f t="shared" si="640"/>
        <v>64.3</v>
      </c>
      <c r="AC830">
        <f t="shared" si="665"/>
        <v>64.3</v>
      </c>
      <c r="AD830">
        <f t="shared" si="669"/>
        <v>0</v>
      </c>
      <c r="AE830">
        <f t="shared" si="670"/>
        <v>0</v>
      </c>
      <c r="AF830">
        <f t="shared" si="670"/>
        <v>0</v>
      </c>
      <c r="AG830">
        <f t="shared" si="642"/>
        <v>0</v>
      </c>
      <c r="AH830">
        <f t="shared" si="671"/>
        <v>0</v>
      </c>
      <c r="AI830">
        <f t="shared" si="671"/>
        <v>0</v>
      </c>
      <c r="AJ830">
        <f t="shared" si="644"/>
        <v>0</v>
      </c>
      <c r="AK830">
        <v>64.3</v>
      </c>
      <c r="AL830">
        <v>64.3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109</v>
      </c>
      <c r="AU830">
        <v>61</v>
      </c>
      <c r="AV830">
        <v>1</v>
      </c>
      <c r="AW830">
        <v>1</v>
      </c>
      <c r="AZ830">
        <v>1</v>
      </c>
      <c r="BA830">
        <v>1</v>
      </c>
      <c r="BB830">
        <v>1</v>
      </c>
      <c r="BC830">
        <v>6.33</v>
      </c>
      <c r="BD830" t="s">
        <v>3</v>
      </c>
      <c r="BE830" t="s">
        <v>3</v>
      </c>
      <c r="BF830" t="s">
        <v>3</v>
      </c>
      <c r="BG830" t="s">
        <v>3</v>
      </c>
      <c r="BH830">
        <v>3</v>
      </c>
      <c r="BI830">
        <v>1</v>
      </c>
      <c r="BJ830" t="s">
        <v>517</v>
      </c>
      <c r="BM830">
        <v>21</v>
      </c>
      <c r="BN830">
        <v>0</v>
      </c>
      <c r="BO830" t="s">
        <v>515</v>
      </c>
      <c r="BP830">
        <v>1</v>
      </c>
      <c r="BQ830">
        <v>30</v>
      </c>
      <c r="BR830">
        <v>0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 t="s">
        <v>3</v>
      </c>
      <c r="BZ830">
        <v>109</v>
      </c>
      <c r="CA830">
        <v>61</v>
      </c>
      <c r="CB830" t="s">
        <v>3</v>
      </c>
      <c r="CE830">
        <v>30</v>
      </c>
      <c r="CF830">
        <v>0</v>
      </c>
      <c r="CG830">
        <v>0</v>
      </c>
      <c r="CM830">
        <v>0</v>
      </c>
      <c r="CN830" t="s">
        <v>3</v>
      </c>
      <c r="CO830">
        <v>0</v>
      </c>
      <c r="CP830">
        <f t="shared" si="645"/>
        <v>60930.74</v>
      </c>
      <c r="CQ830">
        <f t="shared" si="667"/>
        <v>407.02</v>
      </c>
      <c r="CR830">
        <f t="shared" si="672"/>
        <v>0</v>
      </c>
      <c r="CS830">
        <f t="shared" si="647"/>
        <v>0</v>
      </c>
      <c r="CT830">
        <f t="shared" si="648"/>
        <v>0</v>
      </c>
      <c r="CU830">
        <f t="shared" si="649"/>
        <v>0</v>
      </c>
      <c r="CV830">
        <f t="shared" si="650"/>
        <v>0</v>
      </c>
      <c r="CW830">
        <f t="shared" si="651"/>
        <v>0</v>
      </c>
      <c r="CX830">
        <f t="shared" si="652"/>
        <v>0</v>
      </c>
      <c r="CY830">
        <f t="shared" si="653"/>
        <v>0</v>
      </c>
      <c r="CZ830">
        <f t="shared" si="654"/>
        <v>0</v>
      </c>
      <c r="DC830" t="s">
        <v>3</v>
      </c>
      <c r="DD830" t="s">
        <v>3</v>
      </c>
      <c r="DE830" t="s">
        <v>3</v>
      </c>
      <c r="DF830" t="s">
        <v>3</v>
      </c>
      <c r="DG830" t="s">
        <v>3</v>
      </c>
      <c r="DH830" t="s">
        <v>3</v>
      </c>
      <c r="DI830" t="s">
        <v>3</v>
      </c>
      <c r="DJ830" t="s">
        <v>3</v>
      </c>
      <c r="DK830" t="s">
        <v>3</v>
      </c>
      <c r="DL830" t="s">
        <v>3</v>
      </c>
      <c r="DM830" t="s">
        <v>3</v>
      </c>
      <c r="DN830">
        <v>0</v>
      </c>
      <c r="DO830">
        <v>0</v>
      </c>
      <c r="DP830">
        <v>1</v>
      </c>
      <c r="DQ830">
        <v>1</v>
      </c>
      <c r="DU830">
        <v>1003</v>
      </c>
      <c r="DV830" t="s">
        <v>36</v>
      </c>
      <c r="DW830" t="s">
        <v>36</v>
      </c>
      <c r="DX830">
        <v>1</v>
      </c>
      <c r="DZ830" t="s">
        <v>3</v>
      </c>
      <c r="EA830" t="s">
        <v>3</v>
      </c>
      <c r="EB830" t="s">
        <v>3</v>
      </c>
      <c r="EC830" t="s">
        <v>3</v>
      </c>
      <c r="EE830">
        <v>58807897</v>
      </c>
      <c r="EF830">
        <v>30</v>
      </c>
      <c r="EG830" t="s">
        <v>29</v>
      </c>
      <c r="EH830">
        <v>0</v>
      </c>
      <c r="EI830" t="s">
        <v>3</v>
      </c>
      <c r="EJ830">
        <v>1</v>
      </c>
      <c r="EK830">
        <v>21</v>
      </c>
      <c r="EL830" t="s">
        <v>30</v>
      </c>
      <c r="EM830" t="s">
        <v>31</v>
      </c>
      <c r="EO830" t="s">
        <v>3</v>
      </c>
      <c r="EQ830">
        <v>1310720</v>
      </c>
      <c r="ER830">
        <v>64.3</v>
      </c>
      <c r="ES830">
        <v>64.3</v>
      </c>
      <c r="ET830">
        <v>0</v>
      </c>
      <c r="EU830">
        <v>0</v>
      </c>
      <c r="EV830">
        <v>0</v>
      </c>
      <c r="EW830">
        <v>0</v>
      </c>
      <c r="EX830">
        <v>0</v>
      </c>
      <c r="FQ830">
        <v>0</v>
      </c>
      <c r="FR830">
        <v>0</v>
      </c>
      <c r="FS830">
        <v>0</v>
      </c>
      <c r="FX830">
        <v>109</v>
      </c>
      <c r="FY830">
        <v>61</v>
      </c>
      <c r="GA830" t="s">
        <v>3</v>
      </c>
      <c r="GD830">
        <v>1</v>
      </c>
      <c r="GF830">
        <v>1512018402</v>
      </c>
      <c r="GG830">
        <v>2</v>
      </c>
      <c r="GH830">
        <v>1</v>
      </c>
      <c r="GI830">
        <v>2</v>
      </c>
      <c r="GJ830">
        <v>0</v>
      </c>
      <c r="GK830">
        <v>0</v>
      </c>
      <c r="GL830">
        <f t="shared" si="655"/>
        <v>0</v>
      </c>
      <c r="GM830">
        <f t="shared" si="656"/>
        <v>60930.74</v>
      </c>
      <c r="GN830">
        <f t="shared" si="657"/>
        <v>60930.74</v>
      </c>
      <c r="GO830">
        <f t="shared" si="658"/>
        <v>0</v>
      </c>
      <c r="GP830">
        <f t="shared" si="659"/>
        <v>0</v>
      </c>
      <c r="GR830">
        <v>0</v>
      </c>
      <c r="GS830">
        <v>3</v>
      </c>
      <c r="GT830">
        <v>0</v>
      </c>
      <c r="GU830" t="s">
        <v>3</v>
      </c>
      <c r="GV830">
        <f t="shared" si="660"/>
        <v>0</v>
      </c>
      <c r="GW830">
        <v>1</v>
      </c>
      <c r="GX830">
        <f t="shared" si="661"/>
        <v>0</v>
      </c>
      <c r="HA830">
        <v>0</v>
      </c>
      <c r="HB830">
        <v>0</v>
      </c>
      <c r="HC830">
        <f t="shared" si="662"/>
        <v>0</v>
      </c>
      <c r="HE830" t="s">
        <v>3</v>
      </c>
      <c r="HF830" t="s">
        <v>3</v>
      </c>
      <c r="HM830" t="s">
        <v>3</v>
      </c>
      <c r="HN830" t="s">
        <v>3</v>
      </c>
      <c r="HO830" t="s">
        <v>3</v>
      </c>
      <c r="HP830" t="s">
        <v>3</v>
      </c>
      <c r="HQ830" t="s">
        <v>3</v>
      </c>
      <c r="HS830">
        <v>0</v>
      </c>
      <c r="IK830">
        <v>0</v>
      </c>
    </row>
    <row r="831" spans="1:255" x14ac:dyDescent="0.2">
      <c r="A831" s="2">
        <v>18</v>
      </c>
      <c r="B831" s="2">
        <v>1</v>
      </c>
      <c r="C831" s="2">
        <v>785</v>
      </c>
      <c r="D831" s="2"/>
      <c r="E831" s="2" t="s">
        <v>518</v>
      </c>
      <c r="F831" s="2" t="s">
        <v>47</v>
      </c>
      <c r="G831" s="2" t="s">
        <v>48</v>
      </c>
      <c r="H831" s="2" t="s">
        <v>49</v>
      </c>
      <c r="I831" s="2">
        <f>I825*J831</f>
        <v>10</v>
      </c>
      <c r="J831" s="2">
        <v>6.666666666666667</v>
      </c>
      <c r="K831" s="2">
        <v>6.6666667000000004</v>
      </c>
      <c r="L831" s="2"/>
      <c r="M831" s="2"/>
      <c r="N831" s="2"/>
      <c r="O831" s="2">
        <f t="shared" si="630"/>
        <v>530.5</v>
      </c>
      <c r="P831" s="2">
        <f t="shared" si="666"/>
        <v>530.5</v>
      </c>
      <c r="Q831" s="2">
        <f t="shared" si="668"/>
        <v>0</v>
      </c>
      <c r="R831" s="2">
        <f t="shared" si="632"/>
        <v>0</v>
      </c>
      <c r="S831" s="2">
        <f t="shared" si="633"/>
        <v>0</v>
      </c>
      <c r="T831" s="2">
        <f t="shared" si="634"/>
        <v>0</v>
      </c>
      <c r="U831" s="2">
        <f t="shared" si="635"/>
        <v>0</v>
      </c>
      <c r="V831" s="2">
        <f t="shared" si="636"/>
        <v>0</v>
      </c>
      <c r="W831" s="2">
        <f t="shared" si="637"/>
        <v>0</v>
      </c>
      <c r="X831" s="2">
        <f t="shared" si="638"/>
        <v>0</v>
      </c>
      <c r="Y831" s="2">
        <f t="shared" si="639"/>
        <v>0</v>
      </c>
      <c r="Z831" s="2"/>
      <c r="AA831" s="2">
        <v>59209203</v>
      </c>
      <c r="AB831" s="2">
        <f t="shared" si="640"/>
        <v>53.05</v>
      </c>
      <c r="AC831" s="2">
        <f t="shared" si="665"/>
        <v>53.05</v>
      </c>
      <c r="AD831" s="2">
        <f t="shared" si="669"/>
        <v>0</v>
      </c>
      <c r="AE831" s="2">
        <f t="shared" si="670"/>
        <v>0</v>
      </c>
      <c r="AF831" s="2">
        <f t="shared" si="670"/>
        <v>0</v>
      </c>
      <c r="AG831" s="2">
        <f t="shared" si="642"/>
        <v>0</v>
      </c>
      <c r="AH831" s="2">
        <f t="shared" si="671"/>
        <v>0</v>
      </c>
      <c r="AI831" s="2">
        <f t="shared" si="671"/>
        <v>0</v>
      </c>
      <c r="AJ831" s="2">
        <f t="shared" si="644"/>
        <v>0</v>
      </c>
      <c r="AK831" s="2">
        <v>53.05</v>
      </c>
      <c r="AL831" s="2">
        <v>53.05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109</v>
      </c>
      <c r="AU831" s="2">
        <v>61</v>
      </c>
      <c r="AV831" s="2">
        <v>1</v>
      </c>
      <c r="AW831" s="2">
        <v>1</v>
      </c>
      <c r="AX831" s="2"/>
      <c r="AY831" s="2"/>
      <c r="AZ831" s="2">
        <v>1</v>
      </c>
      <c r="BA831" s="2">
        <v>1</v>
      </c>
      <c r="BB831" s="2">
        <v>1</v>
      </c>
      <c r="BC831" s="2">
        <v>1</v>
      </c>
      <c r="BD831" s="2" t="s">
        <v>3</v>
      </c>
      <c r="BE831" s="2" t="s">
        <v>3</v>
      </c>
      <c r="BF831" s="2" t="s">
        <v>3</v>
      </c>
      <c r="BG831" s="2" t="s">
        <v>3</v>
      </c>
      <c r="BH831" s="2">
        <v>3</v>
      </c>
      <c r="BI831" s="2">
        <v>1</v>
      </c>
      <c r="BJ831" s="2" t="s">
        <v>50</v>
      </c>
      <c r="BK831" s="2"/>
      <c r="BL831" s="2"/>
      <c r="BM831" s="2">
        <v>21</v>
      </c>
      <c r="BN831" s="2">
        <v>58807811</v>
      </c>
      <c r="BO831" s="2" t="s">
        <v>3</v>
      </c>
      <c r="BP831" s="2">
        <v>0</v>
      </c>
      <c r="BQ831" s="2">
        <v>30</v>
      </c>
      <c r="BR831" s="2">
        <v>0</v>
      </c>
      <c r="BS831" s="2">
        <v>1</v>
      </c>
      <c r="BT831" s="2">
        <v>1</v>
      </c>
      <c r="BU831" s="2">
        <v>1</v>
      </c>
      <c r="BV831" s="2">
        <v>1</v>
      </c>
      <c r="BW831" s="2">
        <v>1</v>
      </c>
      <c r="BX831" s="2">
        <v>1</v>
      </c>
      <c r="BY831" s="2" t="s">
        <v>3</v>
      </c>
      <c r="BZ831" s="2">
        <v>109</v>
      </c>
      <c r="CA831" s="2">
        <v>61</v>
      </c>
      <c r="CB831" s="2" t="s">
        <v>3</v>
      </c>
      <c r="CC831" s="2"/>
      <c r="CD831" s="2"/>
      <c r="CE831" s="2">
        <v>30</v>
      </c>
      <c r="CF831" s="2">
        <v>0</v>
      </c>
      <c r="CG831" s="2">
        <v>0</v>
      </c>
      <c r="CH831" s="2"/>
      <c r="CI831" s="2"/>
      <c r="CJ831" s="2"/>
      <c r="CK831" s="2"/>
      <c r="CL831" s="2"/>
      <c r="CM831" s="2">
        <v>0</v>
      </c>
      <c r="CN831" s="2" t="s">
        <v>3</v>
      </c>
      <c r="CO831" s="2">
        <v>0</v>
      </c>
      <c r="CP831" s="2">
        <f t="shared" si="645"/>
        <v>530.5</v>
      </c>
      <c r="CQ831" s="2">
        <f t="shared" si="667"/>
        <v>53.05</v>
      </c>
      <c r="CR831" s="2">
        <f t="shared" si="672"/>
        <v>0</v>
      </c>
      <c r="CS831" s="2">
        <f t="shared" si="647"/>
        <v>0</v>
      </c>
      <c r="CT831" s="2">
        <f t="shared" si="648"/>
        <v>0</v>
      </c>
      <c r="CU831" s="2">
        <f t="shared" si="649"/>
        <v>0</v>
      </c>
      <c r="CV831" s="2">
        <f t="shared" si="650"/>
        <v>0</v>
      </c>
      <c r="CW831" s="2">
        <f t="shared" si="651"/>
        <v>0</v>
      </c>
      <c r="CX831" s="2">
        <f t="shared" si="652"/>
        <v>0</v>
      </c>
      <c r="CY831" s="2">
        <f t="shared" si="653"/>
        <v>0</v>
      </c>
      <c r="CZ831" s="2">
        <f t="shared" si="654"/>
        <v>0</v>
      </c>
      <c r="DA831" s="2"/>
      <c r="DB831" s="2"/>
      <c r="DC831" s="2" t="s">
        <v>3</v>
      </c>
      <c r="DD831" s="2" t="s">
        <v>3</v>
      </c>
      <c r="DE831" s="2" t="s">
        <v>3</v>
      </c>
      <c r="DF831" s="2" t="s">
        <v>3</v>
      </c>
      <c r="DG831" s="2" t="s">
        <v>3</v>
      </c>
      <c r="DH831" s="2" t="s">
        <v>3</v>
      </c>
      <c r="DI831" s="2" t="s">
        <v>3</v>
      </c>
      <c r="DJ831" s="2" t="s">
        <v>3</v>
      </c>
      <c r="DK831" s="2" t="s">
        <v>3</v>
      </c>
      <c r="DL831" s="2" t="s">
        <v>3</v>
      </c>
      <c r="DM831" s="2" t="s">
        <v>3</v>
      </c>
      <c r="DN831" s="2">
        <v>0</v>
      </c>
      <c r="DO831" s="2">
        <v>0</v>
      </c>
      <c r="DP831" s="2">
        <v>1</v>
      </c>
      <c r="DQ831" s="2">
        <v>1</v>
      </c>
      <c r="DR831" s="2"/>
      <c r="DS831" s="2"/>
      <c r="DT831" s="2"/>
      <c r="DU831" s="2">
        <v>1010</v>
      </c>
      <c r="DV831" s="2" t="s">
        <v>49</v>
      </c>
      <c r="DW831" s="2" t="s">
        <v>49</v>
      </c>
      <c r="DX831" s="2">
        <v>1</v>
      </c>
      <c r="DY831" s="2"/>
      <c r="DZ831" s="2" t="s">
        <v>3</v>
      </c>
      <c r="EA831" s="2" t="s">
        <v>3</v>
      </c>
      <c r="EB831" s="2" t="s">
        <v>3</v>
      </c>
      <c r="EC831" s="2" t="s">
        <v>3</v>
      </c>
      <c r="ED831" s="2"/>
      <c r="EE831" s="2">
        <v>58807897</v>
      </c>
      <c r="EF831" s="2">
        <v>30</v>
      </c>
      <c r="EG831" s="2" t="s">
        <v>29</v>
      </c>
      <c r="EH831" s="2">
        <v>0</v>
      </c>
      <c r="EI831" s="2" t="s">
        <v>3</v>
      </c>
      <c r="EJ831" s="2">
        <v>1</v>
      </c>
      <c r="EK831" s="2">
        <v>21</v>
      </c>
      <c r="EL831" s="2" t="s">
        <v>30</v>
      </c>
      <c r="EM831" s="2" t="s">
        <v>31</v>
      </c>
      <c r="EN831" s="2"/>
      <c r="EO831" s="2" t="s">
        <v>3</v>
      </c>
      <c r="EP831" s="2"/>
      <c r="EQ831" s="2">
        <v>0</v>
      </c>
      <c r="ER831" s="2">
        <v>53.05</v>
      </c>
      <c r="ES831" s="2">
        <v>53.05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>
        <v>0</v>
      </c>
      <c r="FR831" s="2">
        <v>0</v>
      </c>
      <c r="FS831" s="2">
        <v>0</v>
      </c>
      <c r="FT831" s="2"/>
      <c r="FU831" s="2"/>
      <c r="FV831" s="2"/>
      <c r="FW831" s="2"/>
      <c r="FX831" s="2">
        <v>109</v>
      </c>
      <c r="FY831" s="2">
        <v>61</v>
      </c>
      <c r="FZ831" s="2"/>
      <c r="GA831" s="2" t="s">
        <v>3</v>
      </c>
      <c r="GB831" s="2"/>
      <c r="GC831" s="2"/>
      <c r="GD831" s="2">
        <v>1</v>
      </c>
      <c r="GE831" s="2"/>
      <c r="GF831" s="2">
        <v>-367918804</v>
      </c>
      <c r="GG831" s="2">
        <v>2</v>
      </c>
      <c r="GH831" s="2">
        <v>1</v>
      </c>
      <c r="GI831" s="2">
        <v>-2</v>
      </c>
      <c r="GJ831" s="2">
        <v>0</v>
      </c>
      <c r="GK831" s="2">
        <v>0</v>
      </c>
      <c r="GL831" s="2">
        <f t="shared" si="655"/>
        <v>0</v>
      </c>
      <c r="GM831" s="2">
        <f t="shared" si="656"/>
        <v>530.5</v>
      </c>
      <c r="GN831" s="2">
        <f t="shared" si="657"/>
        <v>530.5</v>
      </c>
      <c r="GO831" s="2">
        <f t="shared" si="658"/>
        <v>0</v>
      </c>
      <c r="GP831" s="2">
        <f t="shared" si="659"/>
        <v>0</v>
      </c>
      <c r="GQ831" s="2"/>
      <c r="GR831" s="2">
        <v>0</v>
      </c>
      <c r="GS831" s="2">
        <v>3</v>
      </c>
      <c r="GT831" s="2">
        <v>0</v>
      </c>
      <c r="GU831" s="2" t="s">
        <v>3</v>
      </c>
      <c r="GV831" s="2">
        <f t="shared" si="660"/>
        <v>0</v>
      </c>
      <c r="GW831" s="2">
        <v>1</v>
      </c>
      <c r="GX831" s="2">
        <f t="shared" si="661"/>
        <v>0</v>
      </c>
      <c r="GY831" s="2"/>
      <c r="GZ831" s="2"/>
      <c r="HA831" s="2">
        <v>0</v>
      </c>
      <c r="HB831" s="2">
        <v>0</v>
      </c>
      <c r="HC831" s="2">
        <f t="shared" si="662"/>
        <v>0</v>
      </c>
      <c r="HD831" s="2"/>
      <c r="HE831" s="2" t="s">
        <v>3</v>
      </c>
      <c r="HF831" s="2" t="s">
        <v>3</v>
      </c>
      <c r="HG831" s="2"/>
      <c r="HH831" s="2"/>
      <c r="HI831" s="2"/>
      <c r="HJ831" s="2"/>
      <c r="HK831" s="2"/>
      <c r="HL831" s="2"/>
      <c r="HM831" s="2" t="s">
        <v>3</v>
      </c>
      <c r="HN831" s="2" t="s">
        <v>3</v>
      </c>
      <c r="HO831" s="2" t="s">
        <v>3</v>
      </c>
      <c r="HP831" s="2" t="s">
        <v>3</v>
      </c>
      <c r="HQ831" s="2" t="s">
        <v>3</v>
      </c>
      <c r="HR831" s="2"/>
      <c r="HS831" s="2">
        <v>0</v>
      </c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>
        <v>0</v>
      </c>
      <c r="IL831" s="2"/>
      <c r="IM831" s="2"/>
      <c r="IN831" s="2"/>
      <c r="IO831" s="2"/>
      <c r="IP831" s="2"/>
      <c r="IQ831" s="2"/>
      <c r="IR831" s="2"/>
      <c r="IS831" s="2"/>
      <c r="IT831" s="2"/>
      <c r="IU831" s="2"/>
    </row>
    <row r="832" spans="1:255" x14ac:dyDescent="0.2">
      <c r="A832">
        <v>18</v>
      </c>
      <c r="B832">
        <v>1</v>
      </c>
      <c r="C832">
        <v>795</v>
      </c>
      <c r="E832" t="s">
        <v>518</v>
      </c>
      <c r="F832" t="s">
        <v>47</v>
      </c>
      <c r="G832" t="s">
        <v>48</v>
      </c>
      <c r="H832" t="s">
        <v>49</v>
      </c>
      <c r="I832">
        <f>I826*J832</f>
        <v>10</v>
      </c>
      <c r="J832">
        <v>6.666666666666667</v>
      </c>
      <c r="K832">
        <v>6.6666667000000004</v>
      </c>
      <c r="O832">
        <f t="shared" si="630"/>
        <v>2079.56</v>
      </c>
      <c r="P832">
        <f t="shared" si="666"/>
        <v>2079.56</v>
      </c>
      <c r="Q832">
        <f t="shared" si="668"/>
        <v>0</v>
      </c>
      <c r="R832">
        <f t="shared" si="632"/>
        <v>0</v>
      </c>
      <c r="S832">
        <f t="shared" si="633"/>
        <v>0</v>
      </c>
      <c r="T832">
        <f t="shared" si="634"/>
        <v>0</v>
      </c>
      <c r="U832">
        <f t="shared" si="635"/>
        <v>0</v>
      </c>
      <c r="V832">
        <f t="shared" si="636"/>
        <v>0</v>
      </c>
      <c r="W832">
        <f t="shared" si="637"/>
        <v>0</v>
      </c>
      <c r="X832">
        <f t="shared" si="638"/>
        <v>0</v>
      </c>
      <c r="Y832">
        <f t="shared" si="639"/>
        <v>0</v>
      </c>
      <c r="AA832">
        <v>59209200</v>
      </c>
      <c r="AB832">
        <f t="shared" si="640"/>
        <v>53.05</v>
      </c>
      <c r="AC832">
        <f t="shared" si="665"/>
        <v>53.05</v>
      </c>
      <c r="AD832">
        <f t="shared" si="669"/>
        <v>0</v>
      </c>
      <c r="AE832">
        <f t="shared" si="670"/>
        <v>0</v>
      </c>
      <c r="AF832">
        <f t="shared" si="670"/>
        <v>0</v>
      </c>
      <c r="AG832">
        <f t="shared" si="642"/>
        <v>0</v>
      </c>
      <c r="AH832">
        <f t="shared" si="671"/>
        <v>0</v>
      </c>
      <c r="AI832">
        <f t="shared" si="671"/>
        <v>0</v>
      </c>
      <c r="AJ832">
        <f t="shared" si="644"/>
        <v>0</v>
      </c>
      <c r="AK832">
        <v>53.05</v>
      </c>
      <c r="AL832">
        <v>53.05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109</v>
      </c>
      <c r="AU832">
        <v>61</v>
      </c>
      <c r="AV832">
        <v>1</v>
      </c>
      <c r="AW832">
        <v>1</v>
      </c>
      <c r="AZ832">
        <v>1</v>
      </c>
      <c r="BA832">
        <v>1</v>
      </c>
      <c r="BB832">
        <v>1</v>
      </c>
      <c r="BC832">
        <v>3.92</v>
      </c>
      <c r="BD832" t="s">
        <v>3</v>
      </c>
      <c r="BE832" t="s">
        <v>3</v>
      </c>
      <c r="BF832" t="s">
        <v>3</v>
      </c>
      <c r="BG832" t="s">
        <v>3</v>
      </c>
      <c r="BH832">
        <v>3</v>
      </c>
      <c r="BI832">
        <v>1</v>
      </c>
      <c r="BJ832" t="s">
        <v>50</v>
      </c>
      <c r="BM832">
        <v>21</v>
      </c>
      <c r="BN832">
        <v>58807811</v>
      </c>
      <c r="BO832" t="s">
        <v>47</v>
      </c>
      <c r="BP832">
        <v>1</v>
      </c>
      <c r="BQ832">
        <v>30</v>
      </c>
      <c r="BR832">
        <v>0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 t="s">
        <v>3</v>
      </c>
      <c r="BZ832">
        <v>109</v>
      </c>
      <c r="CA832">
        <v>61</v>
      </c>
      <c r="CB832" t="s">
        <v>3</v>
      </c>
      <c r="CE832">
        <v>30</v>
      </c>
      <c r="CF832">
        <v>0</v>
      </c>
      <c r="CG832">
        <v>0</v>
      </c>
      <c r="CM832">
        <v>0</v>
      </c>
      <c r="CN832" t="s">
        <v>3</v>
      </c>
      <c r="CO832">
        <v>0</v>
      </c>
      <c r="CP832">
        <f t="shared" si="645"/>
        <v>2079.56</v>
      </c>
      <c r="CQ832">
        <f t="shared" si="667"/>
        <v>207.96</v>
      </c>
      <c r="CR832">
        <f t="shared" si="672"/>
        <v>0</v>
      </c>
      <c r="CS832">
        <f t="shared" si="647"/>
        <v>0</v>
      </c>
      <c r="CT832">
        <f t="shared" si="648"/>
        <v>0</v>
      </c>
      <c r="CU832">
        <f t="shared" si="649"/>
        <v>0</v>
      </c>
      <c r="CV832">
        <f t="shared" si="650"/>
        <v>0</v>
      </c>
      <c r="CW832">
        <f t="shared" si="651"/>
        <v>0</v>
      </c>
      <c r="CX832">
        <f t="shared" si="652"/>
        <v>0</v>
      </c>
      <c r="CY832">
        <f t="shared" si="653"/>
        <v>0</v>
      </c>
      <c r="CZ832">
        <f t="shared" si="654"/>
        <v>0</v>
      </c>
      <c r="DC832" t="s">
        <v>3</v>
      </c>
      <c r="DD832" t="s">
        <v>3</v>
      </c>
      <c r="DE832" t="s">
        <v>3</v>
      </c>
      <c r="DF832" t="s">
        <v>3</v>
      </c>
      <c r="DG832" t="s">
        <v>3</v>
      </c>
      <c r="DH832" t="s">
        <v>3</v>
      </c>
      <c r="DI832" t="s">
        <v>3</v>
      </c>
      <c r="DJ832" t="s">
        <v>3</v>
      </c>
      <c r="DK832" t="s">
        <v>3</v>
      </c>
      <c r="DL832" t="s">
        <v>3</v>
      </c>
      <c r="DM832" t="s">
        <v>3</v>
      </c>
      <c r="DN832">
        <v>0</v>
      </c>
      <c r="DO832">
        <v>0</v>
      </c>
      <c r="DP832">
        <v>1</v>
      </c>
      <c r="DQ832">
        <v>1</v>
      </c>
      <c r="DU832">
        <v>1010</v>
      </c>
      <c r="DV832" t="s">
        <v>49</v>
      </c>
      <c r="DW832" t="s">
        <v>49</v>
      </c>
      <c r="DX832">
        <v>1</v>
      </c>
      <c r="DZ832" t="s">
        <v>3</v>
      </c>
      <c r="EA832" t="s">
        <v>3</v>
      </c>
      <c r="EB832" t="s">
        <v>3</v>
      </c>
      <c r="EC832" t="s">
        <v>3</v>
      </c>
      <c r="EE832">
        <v>58807897</v>
      </c>
      <c r="EF832">
        <v>30</v>
      </c>
      <c r="EG832" t="s">
        <v>29</v>
      </c>
      <c r="EH832">
        <v>0</v>
      </c>
      <c r="EI832" t="s">
        <v>3</v>
      </c>
      <c r="EJ832">
        <v>1</v>
      </c>
      <c r="EK832">
        <v>21</v>
      </c>
      <c r="EL832" t="s">
        <v>30</v>
      </c>
      <c r="EM832" t="s">
        <v>31</v>
      </c>
      <c r="EO832" t="s">
        <v>3</v>
      </c>
      <c r="EQ832">
        <v>0</v>
      </c>
      <c r="ER832">
        <v>53.05</v>
      </c>
      <c r="ES832">
        <v>53.05</v>
      </c>
      <c r="ET832">
        <v>0</v>
      </c>
      <c r="EU832">
        <v>0</v>
      </c>
      <c r="EV832">
        <v>0</v>
      </c>
      <c r="EW832">
        <v>0</v>
      </c>
      <c r="EX832">
        <v>0</v>
      </c>
      <c r="FQ832">
        <v>0</v>
      </c>
      <c r="FR832">
        <v>0</v>
      </c>
      <c r="FS832">
        <v>0</v>
      </c>
      <c r="FX832">
        <v>109</v>
      </c>
      <c r="FY832">
        <v>61</v>
      </c>
      <c r="GA832" t="s">
        <v>3</v>
      </c>
      <c r="GD832">
        <v>1</v>
      </c>
      <c r="GF832">
        <v>-367918804</v>
      </c>
      <c r="GG832">
        <v>2</v>
      </c>
      <c r="GH832">
        <v>1</v>
      </c>
      <c r="GI832">
        <v>2</v>
      </c>
      <c r="GJ832">
        <v>0</v>
      </c>
      <c r="GK832">
        <v>0</v>
      </c>
      <c r="GL832">
        <f t="shared" si="655"/>
        <v>0</v>
      </c>
      <c r="GM832">
        <f t="shared" si="656"/>
        <v>2079.56</v>
      </c>
      <c r="GN832">
        <f t="shared" si="657"/>
        <v>2079.56</v>
      </c>
      <c r="GO832">
        <f t="shared" si="658"/>
        <v>0</v>
      </c>
      <c r="GP832">
        <f t="shared" si="659"/>
        <v>0</v>
      </c>
      <c r="GR832">
        <v>0</v>
      </c>
      <c r="GS832">
        <v>3</v>
      </c>
      <c r="GT832">
        <v>0</v>
      </c>
      <c r="GU832" t="s">
        <v>3</v>
      </c>
      <c r="GV832">
        <f t="shared" si="660"/>
        <v>0</v>
      </c>
      <c r="GW832">
        <v>1</v>
      </c>
      <c r="GX832">
        <f t="shared" si="661"/>
        <v>0</v>
      </c>
      <c r="HA832">
        <v>0</v>
      </c>
      <c r="HB832">
        <v>0</v>
      </c>
      <c r="HC832">
        <f t="shared" si="662"/>
        <v>0</v>
      </c>
      <c r="HE832" t="s">
        <v>3</v>
      </c>
      <c r="HF832" t="s">
        <v>3</v>
      </c>
      <c r="HM832" t="s">
        <v>3</v>
      </c>
      <c r="HN832" t="s">
        <v>3</v>
      </c>
      <c r="HO832" t="s">
        <v>3</v>
      </c>
      <c r="HP832" t="s">
        <v>3</v>
      </c>
      <c r="HQ832" t="s">
        <v>3</v>
      </c>
      <c r="HS832">
        <v>0</v>
      </c>
      <c r="IK832">
        <v>0</v>
      </c>
    </row>
    <row r="833" spans="1:255" x14ac:dyDescent="0.2">
      <c r="A833" s="2">
        <v>18</v>
      </c>
      <c r="B833" s="2">
        <v>1</v>
      </c>
      <c r="C833" s="2">
        <v>786</v>
      </c>
      <c r="D833" s="2"/>
      <c r="E833" s="2" t="s">
        <v>519</v>
      </c>
      <c r="F833" s="2" t="s">
        <v>47</v>
      </c>
      <c r="G833" s="2" t="s">
        <v>520</v>
      </c>
      <c r="H833" s="2" t="s">
        <v>49</v>
      </c>
      <c r="I833" s="2">
        <f>I825*J833</f>
        <v>8</v>
      </c>
      <c r="J833" s="2">
        <v>5.333333333333333</v>
      </c>
      <c r="K833" s="2">
        <v>5.3333329999999997</v>
      </c>
      <c r="L833" s="2"/>
      <c r="M833" s="2"/>
      <c r="N833" s="2"/>
      <c r="O833" s="2">
        <f t="shared" si="630"/>
        <v>424.4</v>
      </c>
      <c r="P833" s="2">
        <f t="shared" si="666"/>
        <v>424.4</v>
      </c>
      <c r="Q833" s="2">
        <f t="shared" si="668"/>
        <v>0</v>
      </c>
      <c r="R833" s="2">
        <f t="shared" si="632"/>
        <v>0</v>
      </c>
      <c r="S833" s="2">
        <f t="shared" si="633"/>
        <v>0</v>
      </c>
      <c r="T833" s="2">
        <f t="shared" si="634"/>
        <v>0</v>
      </c>
      <c r="U833" s="2">
        <f t="shared" si="635"/>
        <v>0</v>
      </c>
      <c r="V833" s="2">
        <f t="shared" si="636"/>
        <v>0</v>
      </c>
      <c r="W833" s="2">
        <f t="shared" si="637"/>
        <v>0</v>
      </c>
      <c r="X833" s="2">
        <f t="shared" si="638"/>
        <v>0</v>
      </c>
      <c r="Y833" s="2">
        <f t="shared" si="639"/>
        <v>0</v>
      </c>
      <c r="Z833" s="2"/>
      <c r="AA833" s="2">
        <v>59209203</v>
      </c>
      <c r="AB833" s="2">
        <f t="shared" si="640"/>
        <v>53.05</v>
      </c>
      <c r="AC833" s="2">
        <f t="shared" si="665"/>
        <v>53.05</v>
      </c>
      <c r="AD833" s="2">
        <f t="shared" si="669"/>
        <v>0</v>
      </c>
      <c r="AE833" s="2">
        <f t="shared" si="670"/>
        <v>0</v>
      </c>
      <c r="AF833" s="2">
        <f t="shared" si="670"/>
        <v>0</v>
      </c>
      <c r="AG833" s="2">
        <f t="shared" si="642"/>
        <v>0</v>
      </c>
      <c r="AH833" s="2">
        <f t="shared" si="671"/>
        <v>0</v>
      </c>
      <c r="AI833" s="2">
        <f t="shared" si="671"/>
        <v>0</v>
      </c>
      <c r="AJ833" s="2">
        <f t="shared" si="644"/>
        <v>0</v>
      </c>
      <c r="AK833" s="2">
        <v>53.05</v>
      </c>
      <c r="AL833" s="2">
        <v>53.05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109</v>
      </c>
      <c r="AU833" s="2">
        <v>61</v>
      </c>
      <c r="AV833" s="2">
        <v>1</v>
      </c>
      <c r="AW833" s="2">
        <v>1</v>
      </c>
      <c r="AX833" s="2"/>
      <c r="AY833" s="2"/>
      <c r="AZ833" s="2">
        <v>1</v>
      </c>
      <c r="BA833" s="2">
        <v>1</v>
      </c>
      <c r="BB833" s="2">
        <v>1</v>
      </c>
      <c r="BC833" s="2">
        <v>1</v>
      </c>
      <c r="BD833" s="2" t="s">
        <v>3</v>
      </c>
      <c r="BE833" s="2" t="s">
        <v>3</v>
      </c>
      <c r="BF833" s="2" t="s">
        <v>3</v>
      </c>
      <c r="BG833" s="2" t="s">
        <v>3</v>
      </c>
      <c r="BH833" s="2">
        <v>3</v>
      </c>
      <c r="BI833" s="2">
        <v>1</v>
      </c>
      <c r="BJ833" s="2" t="s">
        <v>50</v>
      </c>
      <c r="BK833" s="2"/>
      <c r="BL833" s="2"/>
      <c r="BM833" s="2">
        <v>21</v>
      </c>
      <c r="BN833" s="2">
        <v>58807811</v>
      </c>
      <c r="BO833" s="2" t="s">
        <v>3</v>
      </c>
      <c r="BP833" s="2">
        <v>0</v>
      </c>
      <c r="BQ833" s="2">
        <v>30</v>
      </c>
      <c r="BR833" s="2">
        <v>0</v>
      </c>
      <c r="BS833" s="2">
        <v>1</v>
      </c>
      <c r="BT833" s="2">
        <v>1</v>
      </c>
      <c r="BU833" s="2">
        <v>1</v>
      </c>
      <c r="BV833" s="2">
        <v>1</v>
      </c>
      <c r="BW833" s="2">
        <v>1</v>
      </c>
      <c r="BX833" s="2">
        <v>1</v>
      </c>
      <c r="BY833" s="2" t="s">
        <v>3</v>
      </c>
      <c r="BZ833" s="2">
        <v>109</v>
      </c>
      <c r="CA833" s="2">
        <v>61</v>
      </c>
      <c r="CB833" s="2" t="s">
        <v>3</v>
      </c>
      <c r="CC833" s="2"/>
      <c r="CD833" s="2"/>
      <c r="CE833" s="2">
        <v>30</v>
      </c>
      <c r="CF833" s="2">
        <v>0</v>
      </c>
      <c r="CG833" s="2">
        <v>0</v>
      </c>
      <c r="CH833" s="2"/>
      <c r="CI833" s="2"/>
      <c r="CJ833" s="2"/>
      <c r="CK833" s="2"/>
      <c r="CL833" s="2"/>
      <c r="CM833" s="2">
        <v>0</v>
      </c>
      <c r="CN833" s="2" t="s">
        <v>3</v>
      </c>
      <c r="CO833" s="2">
        <v>0</v>
      </c>
      <c r="CP833" s="2">
        <f t="shared" si="645"/>
        <v>424.4</v>
      </c>
      <c r="CQ833" s="2">
        <f t="shared" si="667"/>
        <v>53.05</v>
      </c>
      <c r="CR833" s="2">
        <f t="shared" si="672"/>
        <v>0</v>
      </c>
      <c r="CS833" s="2">
        <f t="shared" si="647"/>
        <v>0</v>
      </c>
      <c r="CT833" s="2">
        <f t="shared" si="648"/>
        <v>0</v>
      </c>
      <c r="CU833" s="2">
        <f t="shared" si="649"/>
        <v>0</v>
      </c>
      <c r="CV833" s="2">
        <f t="shared" si="650"/>
        <v>0</v>
      </c>
      <c r="CW833" s="2">
        <f t="shared" si="651"/>
        <v>0</v>
      </c>
      <c r="CX833" s="2">
        <f t="shared" si="652"/>
        <v>0</v>
      </c>
      <c r="CY833" s="2">
        <f t="shared" si="653"/>
        <v>0</v>
      </c>
      <c r="CZ833" s="2">
        <f t="shared" si="654"/>
        <v>0</v>
      </c>
      <c r="DA833" s="2"/>
      <c r="DB833" s="2"/>
      <c r="DC833" s="2" t="s">
        <v>3</v>
      </c>
      <c r="DD833" s="2" t="s">
        <v>3</v>
      </c>
      <c r="DE833" s="2" t="s">
        <v>3</v>
      </c>
      <c r="DF833" s="2" t="s">
        <v>3</v>
      </c>
      <c r="DG833" s="2" t="s">
        <v>3</v>
      </c>
      <c r="DH833" s="2" t="s">
        <v>3</v>
      </c>
      <c r="DI833" s="2" t="s">
        <v>3</v>
      </c>
      <c r="DJ833" s="2" t="s">
        <v>3</v>
      </c>
      <c r="DK833" s="2" t="s">
        <v>3</v>
      </c>
      <c r="DL833" s="2" t="s">
        <v>3</v>
      </c>
      <c r="DM833" s="2" t="s">
        <v>3</v>
      </c>
      <c r="DN833" s="2">
        <v>0</v>
      </c>
      <c r="DO833" s="2">
        <v>0</v>
      </c>
      <c r="DP833" s="2">
        <v>1</v>
      </c>
      <c r="DQ833" s="2">
        <v>1</v>
      </c>
      <c r="DR833" s="2"/>
      <c r="DS833" s="2"/>
      <c r="DT833" s="2"/>
      <c r="DU833" s="2">
        <v>1010</v>
      </c>
      <c r="DV833" s="2" t="s">
        <v>49</v>
      </c>
      <c r="DW833" s="2" t="s">
        <v>49</v>
      </c>
      <c r="DX833" s="2">
        <v>1</v>
      </c>
      <c r="DY833" s="2"/>
      <c r="DZ833" s="2" t="s">
        <v>3</v>
      </c>
      <c r="EA833" s="2" t="s">
        <v>3</v>
      </c>
      <c r="EB833" s="2" t="s">
        <v>3</v>
      </c>
      <c r="EC833" s="2" t="s">
        <v>3</v>
      </c>
      <c r="ED833" s="2"/>
      <c r="EE833" s="2">
        <v>58807897</v>
      </c>
      <c r="EF833" s="2">
        <v>30</v>
      </c>
      <c r="EG833" s="2" t="s">
        <v>29</v>
      </c>
      <c r="EH833" s="2">
        <v>0</v>
      </c>
      <c r="EI833" s="2" t="s">
        <v>3</v>
      </c>
      <c r="EJ833" s="2">
        <v>1</v>
      </c>
      <c r="EK833" s="2">
        <v>21</v>
      </c>
      <c r="EL833" s="2" t="s">
        <v>30</v>
      </c>
      <c r="EM833" s="2" t="s">
        <v>31</v>
      </c>
      <c r="EN833" s="2"/>
      <c r="EO833" s="2" t="s">
        <v>3</v>
      </c>
      <c r="EP833" s="2"/>
      <c r="EQ833" s="2">
        <v>0</v>
      </c>
      <c r="ER833" s="2">
        <v>53.05</v>
      </c>
      <c r="ES833" s="2">
        <v>53.05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>
        <v>0</v>
      </c>
      <c r="FR833" s="2">
        <v>0</v>
      </c>
      <c r="FS833" s="2">
        <v>0</v>
      </c>
      <c r="FT833" s="2"/>
      <c r="FU833" s="2"/>
      <c r="FV833" s="2"/>
      <c r="FW833" s="2"/>
      <c r="FX833" s="2">
        <v>109</v>
      </c>
      <c r="FY833" s="2">
        <v>61</v>
      </c>
      <c r="FZ833" s="2"/>
      <c r="GA833" s="2" t="s">
        <v>3</v>
      </c>
      <c r="GB833" s="2"/>
      <c r="GC833" s="2"/>
      <c r="GD833" s="2">
        <v>1</v>
      </c>
      <c r="GE833" s="2"/>
      <c r="GF833" s="2">
        <v>1769572237</v>
      </c>
      <c r="GG833" s="2">
        <v>2</v>
      </c>
      <c r="GH833" s="2">
        <v>1</v>
      </c>
      <c r="GI833" s="2">
        <v>-2</v>
      </c>
      <c r="GJ833" s="2">
        <v>0</v>
      </c>
      <c r="GK833" s="2">
        <v>0</v>
      </c>
      <c r="GL833" s="2">
        <f t="shared" si="655"/>
        <v>0</v>
      </c>
      <c r="GM833" s="2">
        <f t="shared" si="656"/>
        <v>424.4</v>
      </c>
      <c r="GN833" s="2">
        <f t="shared" si="657"/>
        <v>424.4</v>
      </c>
      <c r="GO833" s="2">
        <f t="shared" si="658"/>
        <v>0</v>
      </c>
      <c r="GP833" s="2">
        <f t="shared" si="659"/>
        <v>0</v>
      </c>
      <c r="GQ833" s="2"/>
      <c r="GR833" s="2">
        <v>0</v>
      </c>
      <c r="GS833" s="2">
        <v>3</v>
      </c>
      <c r="GT833" s="2">
        <v>0</v>
      </c>
      <c r="GU833" s="2" t="s">
        <v>3</v>
      </c>
      <c r="GV833" s="2">
        <f t="shared" si="660"/>
        <v>0</v>
      </c>
      <c r="GW833" s="2">
        <v>1</v>
      </c>
      <c r="GX833" s="2">
        <f t="shared" si="661"/>
        <v>0</v>
      </c>
      <c r="GY833" s="2"/>
      <c r="GZ833" s="2"/>
      <c r="HA833" s="2">
        <v>0</v>
      </c>
      <c r="HB833" s="2">
        <v>0</v>
      </c>
      <c r="HC833" s="2">
        <f t="shared" si="662"/>
        <v>0</v>
      </c>
      <c r="HD833" s="2"/>
      <c r="HE833" s="2" t="s">
        <v>3</v>
      </c>
      <c r="HF833" s="2" t="s">
        <v>3</v>
      </c>
      <c r="HG833" s="2"/>
      <c r="HH833" s="2"/>
      <c r="HI833" s="2"/>
      <c r="HJ833" s="2"/>
      <c r="HK833" s="2"/>
      <c r="HL833" s="2"/>
      <c r="HM833" s="2" t="s">
        <v>3</v>
      </c>
      <c r="HN833" s="2" t="s">
        <v>3</v>
      </c>
      <c r="HO833" s="2" t="s">
        <v>3</v>
      </c>
      <c r="HP833" s="2" t="s">
        <v>3</v>
      </c>
      <c r="HQ833" s="2" t="s">
        <v>3</v>
      </c>
      <c r="HR833" s="2"/>
      <c r="HS833" s="2">
        <v>0</v>
      </c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>
        <v>0</v>
      </c>
      <c r="IL833" s="2"/>
      <c r="IM833" s="2"/>
      <c r="IN833" s="2"/>
      <c r="IO833" s="2"/>
      <c r="IP833" s="2"/>
      <c r="IQ833" s="2"/>
      <c r="IR833" s="2"/>
      <c r="IS833" s="2"/>
      <c r="IT833" s="2"/>
      <c r="IU833" s="2"/>
    </row>
    <row r="834" spans="1:255" x14ac:dyDescent="0.2">
      <c r="A834">
        <v>18</v>
      </c>
      <c r="B834">
        <v>1</v>
      </c>
      <c r="C834">
        <v>796</v>
      </c>
      <c r="E834" t="s">
        <v>519</v>
      </c>
      <c r="F834" t="s">
        <v>47</v>
      </c>
      <c r="G834" t="s">
        <v>520</v>
      </c>
      <c r="H834" t="s">
        <v>49</v>
      </c>
      <c r="I834">
        <f>I826*J834</f>
        <v>8</v>
      </c>
      <c r="J834">
        <v>5.333333333333333</v>
      </c>
      <c r="K834">
        <v>5.3333329999999997</v>
      </c>
      <c r="O834">
        <f t="shared" si="630"/>
        <v>1663.65</v>
      </c>
      <c r="P834">
        <f t="shared" si="666"/>
        <v>1663.65</v>
      </c>
      <c r="Q834">
        <f t="shared" si="668"/>
        <v>0</v>
      </c>
      <c r="R834">
        <f t="shared" si="632"/>
        <v>0</v>
      </c>
      <c r="S834">
        <f t="shared" si="633"/>
        <v>0</v>
      </c>
      <c r="T834">
        <f t="shared" si="634"/>
        <v>0</v>
      </c>
      <c r="U834">
        <f t="shared" si="635"/>
        <v>0</v>
      </c>
      <c r="V834">
        <f t="shared" si="636"/>
        <v>0</v>
      </c>
      <c r="W834">
        <f t="shared" si="637"/>
        <v>0</v>
      </c>
      <c r="X834">
        <f t="shared" si="638"/>
        <v>0</v>
      </c>
      <c r="Y834">
        <f t="shared" si="639"/>
        <v>0</v>
      </c>
      <c r="AA834">
        <v>59209200</v>
      </c>
      <c r="AB834">
        <f t="shared" si="640"/>
        <v>53.05</v>
      </c>
      <c r="AC834">
        <f t="shared" si="665"/>
        <v>53.05</v>
      </c>
      <c r="AD834">
        <f t="shared" si="669"/>
        <v>0</v>
      </c>
      <c r="AE834">
        <f t="shared" si="670"/>
        <v>0</v>
      </c>
      <c r="AF834">
        <f t="shared" si="670"/>
        <v>0</v>
      </c>
      <c r="AG834">
        <f t="shared" si="642"/>
        <v>0</v>
      </c>
      <c r="AH834">
        <f t="shared" si="671"/>
        <v>0</v>
      </c>
      <c r="AI834">
        <f t="shared" si="671"/>
        <v>0</v>
      </c>
      <c r="AJ834">
        <f t="shared" si="644"/>
        <v>0</v>
      </c>
      <c r="AK834">
        <v>53.05</v>
      </c>
      <c r="AL834">
        <v>53.05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109</v>
      </c>
      <c r="AU834">
        <v>61</v>
      </c>
      <c r="AV834">
        <v>1</v>
      </c>
      <c r="AW834">
        <v>1</v>
      </c>
      <c r="AZ834">
        <v>1</v>
      </c>
      <c r="BA834">
        <v>1</v>
      </c>
      <c r="BB834">
        <v>1</v>
      </c>
      <c r="BC834">
        <v>3.92</v>
      </c>
      <c r="BD834" t="s">
        <v>3</v>
      </c>
      <c r="BE834" t="s">
        <v>3</v>
      </c>
      <c r="BF834" t="s">
        <v>3</v>
      </c>
      <c r="BG834" t="s">
        <v>3</v>
      </c>
      <c r="BH834">
        <v>3</v>
      </c>
      <c r="BI834">
        <v>1</v>
      </c>
      <c r="BJ834" t="s">
        <v>50</v>
      </c>
      <c r="BM834">
        <v>21</v>
      </c>
      <c r="BN834">
        <v>58807811</v>
      </c>
      <c r="BO834" t="s">
        <v>47</v>
      </c>
      <c r="BP834">
        <v>1</v>
      </c>
      <c r="BQ834">
        <v>30</v>
      </c>
      <c r="BR834">
        <v>0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 t="s">
        <v>3</v>
      </c>
      <c r="BZ834">
        <v>109</v>
      </c>
      <c r="CA834">
        <v>61</v>
      </c>
      <c r="CB834" t="s">
        <v>3</v>
      </c>
      <c r="CE834">
        <v>30</v>
      </c>
      <c r="CF834">
        <v>0</v>
      </c>
      <c r="CG834">
        <v>0</v>
      </c>
      <c r="CM834">
        <v>0</v>
      </c>
      <c r="CN834" t="s">
        <v>3</v>
      </c>
      <c r="CO834">
        <v>0</v>
      </c>
      <c r="CP834">
        <f t="shared" si="645"/>
        <v>1663.65</v>
      </c>
      <c r="CQ834">
        <f t="shared" si="667"/>
        <v>207.96</v>
      </c>
      <c r="CR834">
        <f t="shared" si="672"/>
        <v>0</v>
      </c>
      <c r="CS834">
        <f t="shared" si="647"/>
        <v>0</v>
      </c>
      <c r="CT834">
        <f t="shared" si="648"/>
        <v>0</v>
      </c>
      <c r="CU834">
        <f t="shared" si="649"/>
        <v>0</v>
      </c>
      <c r="CV834">
        <f t="shared" si="650"/>
        <v>0</v>
      </c>
      <c r="CW834">
        <f t="shared" si="651"/>
        <v>0</v>
      </c>
      <c r="CX834">
        <f t="shared" si="652"/>
        <v>0</v>
      </c>
      <c r="CY834">
        <f t="shared" si="653"/>
        <v>0</v>
      </c>
      <c r="CZ834">
        <f t="shared" si="654"/>
        <v>0</v>
      </c>
      <c r="DC834" t="s">
        <v>3</v>
      </c>
      <c r="DD834" t="s">
        <v>3</v>
      </c>
      <c r="DE834" t="s">
        <v>3</v>
      </c>
      <c r="DF834" t="s">
        <v>3</v>
      </c>
      <c r="DG834" t="s">
        <v>3</v>
      </c>
      <c r="DH834" t="s">
        <v>3</v>
      </c>
      <c r="DI834" t="s">
        <v>3</v>
      </c>
      <c r="DJ834" t="s">
        <v>3</v>
      </c>
      <c r="DK834" t="s">
        <v>3</v>
      </c>
      <c r="DL834" t="s">
        <v>3</v>
      </c>
      <c r="DM834" t="s">
        <v>3</v>
      </c>
      <c r="DN834">
        <v>0</v>
      </c>
      <c r="DO834">
        <v>0</v>
      </c>
      <c r="DP834">
        <v>1</v>
      </c>
      <c r="DQ834">
        <v>1</v>
      </c>
      <c r="DU834">
        <v>1010</v>
      </c>
      <c r="DV834" t="s">
        <v>49</v>
      </c>
      <c r="DW834" t="s">
        <v>49</v>
      </c>
      <c r="DX834">
        <v>1</v>
      </c>
      <c r="DZ834" t="s">
        <v>3</v>
      </c>
      <c r="EA834" t="s">
        <v>3</v>
      </c>
      <c r="EB834" t="s">
        <v>3</v>
      </c>
      <c r="EC834" t="s">
        <v>3</v>
      </c>
      <c r="EE834">
        <v>58807897</v>
      </c>
      <c r="EF834">
        <v>30</v>
      </c>
      <c r="EG834" t="s">
        <v>29</v>
      </c>
      <c r="EH834">
        <v>0</v>
      </c>
      <c r="EI834" t="s">
        <v>3</v>
      </c>
      <c r="EJ834">
        <v>1</v>
      </c>
      <c r="EK834">
        <v>21</v>
      </c>
      <c r="EL834" t="s">
        <v>30</v>
      </c>
      <c r="EM834" t="s">
        <v>31</v>
      </c>
      <c r="EO834" t="s">
        <v>3</v>
      </c>
      <c r="EQ834">
        <v>0</v>
      </c>
      <c r="ER834">
        <v>53.05</v>
      </c>
      <c r="ES834">
        <v>53.05</v>
      </c>
      <c r="ET834">
        <v>0</v>
      </c>
      <c r="EU834">
        <v>0</v>
      </c>
      <c r="EV834">
        <v>0</v>
      </c>
      <c r="EW834">
        <v>0</v>
      </c>
      <c r="EX834">
        <v>0</v>
      </c>
      <c r="FQ834">
        <v>0</v>
      </c>
      <c r="FR834">
        <v>0</v>
      </c>
      <c r="FS834">
        <v>0</v>
      </c>
      <c r="FX834">
        <v>109</v>
      </c>
      <c r="FY834">
        <v>61</v>
      </c>
      <c r="GA834" t="s">
        <v>3</v>
      </c>
      <c r="GD834">
        <v>1</v>
      </c>
      <c r="GF834">
        <v>1769572237</v>
      </c>
      <c r="GG834">
        <v>2</v>
      </c>
      <c r="GH834">
        <v>1</v>
      </c>
      <c r="GI834">
        <v>2</v>
      </c>
      <c r="GJ834">
        <v>0</v>
      </c>
      <c r="GK834">
        <v>0</v>
      </c>
      <c r="GL834">
        <f t="shared" si="655"/>
        <v>0</v>
      </c>
      <c r="GM834">
        <f t="shared" si="656"/>
        <v>1663.65</v>
      </c>
      <c r="GN834">
        <f t="shared" si="657"/>
        <v>1663.65</v>
      </c>
      <c r="GO834">
        <f t="shared" si="658"/>
        <v>0</v>
      </c>
      <c r="GP834">
        <f t="shared" si="659"/>
        <v>0</v>
      </c>
      <c r="GR834">
        <v>0</v>
      </c>
      <c r="GS834">
        <v>3</v>
      </c>
      <c r="GT834">
        <v>0</v>
      </c>
      <c r="GU834" t="s">
        <v>3</v>
      </c>
      <c r="GV834">
        <f t="shared" si="660"/>
        <v>0</v>
      </c>
      <c r="GW834">
        <v>1</v>
      </c>
      <c r="GX834">
        <f t="shared" si="661"/>
        <v>0</v>
      </c>
      <c r="HA834">
        <v>0</v>
      </c>
      <c r="HB834">
        <v>0</v>
      </c>
      <c r="HC834">
        <f t="shared" si="662"/>
        <v>0</v>
      </c>
      <c r="HE834" t="s">
        <v>3</v>
      </c>
      <c r="HF834" t="s">
        <v>3</v>
      </c>
      <c r="HM834" t="s">
        <v>3</v>
      </c>
      <c r="HN834" t="s">
        <v>3</v>
      </c>
      <c r="HO834" t="s">
        <v>3</v>
      </c>
      <c r="HP834" t="s">
        <v>3</v>
      </c>
      <c r="HQ834" t="s">
        <v>3</v>
      </c>
      <c r="HS834">
        <v>0</v>
      </c>
      <c r="IK834">
        <v>0</v>
      </c>
    </row>
    <row r="835" spans="1:255" x14ac:dyDescent="0.2">
      <c r="A835" s="2">
        <v>17</v>
      </c>
      <c r="B835" s="2">
        <v>1</v>
      </c>
      <c r="C835" s="2">
        <f>ROW(SmtRes!A807)</f>
        <v>807</v>
      </c>
      <c r="D835" s="2">
        <f>ROW(EtalonRes!A857)</f>
        <v>857</v>
      </c>
      <c r="E835" s="2" t="s">
        <v>521</v>
      </c>
      <c r="F835" s="2" t="s">
        <v>39</v>
      </c>
      <c r="G835" s="2" t="s">
        <v>40</v>
      </c>
      <c r="H835" s="2" t="s">
        <v>25</v>
      </c>
      <c r="I835" s="2">
        <f>ROUND(ROUND(80/100,4),9)</f>
        <v>0.8</v>
      </c>
      <c r="J835" s="2">
        <v>0</v>
      </c>
      <c r="K835" s="2">
        <f>ROUND(ROUND(80/100,4),9)</f>
        <v>0.8</v>
      </c>
      <c r="L835" s="2"/>
      <c r="M835" s="2"/>
      <c r="N835" s="2"/>
      <c r="O835" s="2">
        <f t="shared" si="630"/>
        <v>983.08</v>
      </c>
      <c r="P835" s="2">
        <f t="shared" si="666"/>
        <v>185.37</v>
      </c>
      <c r="Q835" s="2">
        <f>(ROUND((ROUND(((((ET835*1.25)*1.1))*AV835*I835),2)*BB835),2)+ROUND((ROUND(((AE835-(((EU835*1.25)*1.1)))*AV835*I835),2)*BS835),2))</f>
        <v>23.71</v>
      </c>
      <c r="R835" s="2">
        <f t="shared" si="632"/>
        <v>3.36</v>
      </c>
      <c r="S835" s="2">
        <f t="shared" si="633"/>
        <v>774</v>
      </c>
      <c r="T835" s="2">
        <f t="shared" si="634"/>
        <v>0</v>
      </c>
      <c r="U835" s="2">
        <f t="shared" si="635"/>
        <v>60.469024000000005</v>
      </c>
      <c r="V835" s="2">
        <f t="shared" si="636"/>
        <v>0</v>
      </c>
      <c r="W835" s="2">
        <f t="shared" si="637"/>
        <v>0</v>
      </c>
      <c r="X835" s="2">
        <f t="shared" si="638"/>
        <v>847.32</v>
      </c>
      <c r="Y835" s="2">
        <f t="shared" si="639"/>
        <v>474.19</v>
      </c>
      <c r="Z835" s="2"/>
      <c r="AA835" s="2">
        <v>59209203</v>
      </c>
      <c r="AB835" s="2">
        <f t="shared" si="640"/>
        <v>1166.2370000000001</v>
      </c>
      <c r="AC835" s="2">
        <f t="shared" si="665"/>
        <v>231.71</v>
      </c>
      <c r="AD835" s="2">
        <f>ROUND((((((ET835*1.25)*1.1))-(((EU835*1.25)*1.1)))+AE835),6)</f>
        <v>27.774999999999999</v>
      </c>
      <c r="AE835" s="2">
        <f>ROUND((((EU835*1.25)*1.1)),6)</f>
        <v>3.9325000000000001</v>
      </c>
      <c r="AF835" s="2">
        <f>ROUND((((EV835*1.15)*1.1)),6)</f>
        <v>906.75199999999995</v>
      </c>
      <c r="AG835" s="2">
        <f t="shared" si="642"/>
        <v>0</v>
      </c>
      <c r="AH835" s="2">
        <f>(((EW835*1.15)*1.1))</f>
        <v>70.84</v>
      </c>
      <c r="AI835" s="2">
        <f>(((EX835*1.25)*1.1))</f>
        <v>0</v>
      </c>
      <c r="AJ835" s="2">
        <f t="shared" si="644"/>
        <v>0</v>
      </c>
      <c r="AK835" s="2">
        <v>968.71</v>
      </c>
      <c r="AL835" s="2">
        <v>231.71</v>
      </c>
      <c r="AM835" s="2">
        <v>20.2</v>
      </c>
      <c r="AN835" s="2">
        <v>2.86</v>
      </c>
      <c r="AO835" s="2">
        <v>716.8</v>
      </c>
      <c r="AP835" s="2">
        <v>0</v>
      </c>
      <c r="AQ835" s="2">
        <v>56</v>
      </c>
      <c r="AR835" s="2">
        <v>0</v>
      </c>
      <c r="AS835" s="2">
        <v>0</v>
      </c>
      <c r="AT835" s="2">
        <v>109</v>
      </c>
      <c r="AU835" s="2">
        <v>61</v>
      </c>
      <c r="AV835" s="2">
        <v>1.0669999999999999</v>
      </c>
      <c r="AW835" s="2">
        <v>1</v>
      </c>
      <c r="AX835" s="2"/>
      <c r="AY835" s="2"/>
      <c r="AZ835" s="2">
        <v>1</v>
      </c>
      <c r="BA835" s="2">
        <v>1</v>
      </c>
      <c r="BB835" s="2">
        <v>1</v>
      </c>
      <c r="BC835" s="2">
        <v>1</v>
      </c>
      <c r="BD835" s="2" t="s">
        <v>3</v>
      </c>
      <c r="BE835" s="2" t="s">
        <v>3</v>
      </c>
      <c r="BF835" s="2" t="s">
        <v>3</v>
      </c>
      <c r="BG835" s="2" t="s">
        <v>3</v>
      </c>
      <c r="BH835" s="2">
        <v>0</v>
      </c>
      <c r="BI835" s="2">
        <v>1</v>
      </c>
      <c r="BJ835" s="2" t="s">
        <v>41</v>
      </c>
      <c r="BK835" s="2"/>
      <c r="BL835" s="2"/>
      <c r="BM835" s="2">
        <v>21</v>
      </c>
      <c r="BN835" s="2">
        <v>58807811</v>
      </c>
      <c r="BO835" s="2" t="s">
        <v>39</v>
      </c>
      <c r="BP835" s="2">
        <v>1</v>
      </c>
      <c r="BQ835" s="2">
        <v>30</v>
      </c>
      <c r="BR835" s="2">
        <v>0</v>
      </c>
      <c r="BS835" s="2">
        <v>1</v>
      </c>
      <c r="BT835" s="2">
        <v>1</v>
      </c>
      <c r="BU835" s="2">
        <v>1</v>
      </c>
      <c r="BV835" s="2">
        <v>1</v>
      </c>
      <c r="BW835" s="2">
        <v>1</v>
      </c>
      <c r="BX835" s="2">
        <v>1</v>
      </c>
      <c r="BY835" s="2" t="s">
        <v>3</v>
      </c>
      <c r="BZ835" s="2">
        <v>109</v>
      </c>
      <c r="CA835" s="2">
        <v>61</v>
      </c>
      <c r="CB835" s="2" t="s">
        <v>3</v>
      </c>
      <c r="CC835" s="2"/>
      <c r="CD835" s="2"/>
      <c r="CE835" s="2">
        <v>30</v>
      </c>
      <c r="CF835" s="2">
        <v>0</v>
      </c>
      <c r="CG835" s="2">
        <v>0</v>
      </c>
      <c r="CH835" s="2"/>
      <c r="CI835" s="2"/>
      <c r="CJ835" s="2"/>
      <c r="CK835" s="2"/>
      <c r="CL835" s="2"/>
      <c r="CM835" s="2">
        <v>0</v>
      </c>
      <c r="CN835" s="2" t="s">
        <v>865</v>
      </c>
      <c r="CO835" s="2">
        <v>0</v>
      </c>
      <c r="CP835" s="2">
        <f t="shared" si="645"/>
        <v>983.08</v>
      </c>
      <c r="CQ835" s="2">
        <f t="shared" si="667"/>
        <v>231.71</v>
      </c>
      <c r="CR835" s="2">
        <f>(ROUND((ROUND(((((ET835*1.25)*1.1))*AV835*1),2)*BB835),2)+ROUND((ROUND(((AE835-(((EU835*1.25)*1.1)))*AV835*1),2)*BS835),2))</f>
        <v>29.64</v>
      </c>
      <c r="CS835" s="2">
        <f t="shared" si="647"/>
        <v>4.2</v>
      </c>
      <c r="CT835" s="2">
        <f t="shared" si="648"/>
        <v>967.5</v>
      </c>
      <c r="CU835" s="2">
        <f t="shared" si="649"/>
        <v>0</v>
      </c>
      <c r="CV835" s="2">
        <f t="shared" si="650"/>
        <v>75.586280000000002</v>
      </c>
      <c r="CW835" s="2">
        <f t="shared" si="651"/>
        <v>0</v>
      </c>
      <c r="CX835" s="2">
        <f t="shared" si="652"/>
        <v>0</v>
      </c>
      <c r="CY835" s="2">
        <f t="shared" si="653"/>
        <v>847.32240000000002</v>
      </c>
      <c r="CZ835" s="2">
        <f t="shared" si="654"/>
        <v>474.18959999999998</v>
      </c>
      <c r="DA835" s="2"/>
      <c r="DB835" s="2">
        <v>211</v>
      </c>
      <c r="DC835" s="2" t="s">
        <v>3</v>
      </c>
      <c r="DD835" s="2" t="s">
        <v>3</v>
      </c>
      <c r="DE835" s="2" t="s">
        <v>27</v>
      </c>
      <c r="DF835" s="2" t="s">
        <v>27</v>
      </c>
      <c r="DG835" s="2" t="s">
        <v>28</v>
      </c>
      <c r="DH835" s="2" t="s">
        <v>3</v>
      </c>
      <c r="DI835" s="2" t="s">
        <v>28</v>
      </c>
      <c r="DJ835" s="2" t="s">
        <v>27</v>
      </c>
      <c r="DK835" s="2" t="s">
        <v>3</v>
      </c>
      <c r="DL835" s="2" t="s">
        <v>3</v>
      </c>
      <c r="DM835" s="2" t="s">
        <v>3</v>
      </c>
      <c r="DN835" s="2">
        <v>0</v>
      </c>
      <c r="DO835" s="2">
        <v>0</v>
      </c>
      <c r="DP835" s="2">
        <v>1</v>
      </c>
      <c r="DQ835" s="2">
        <v>1</v>
      </c>
      <c r="DR835" s="2"/>
      <c r="DS835" s="2"/>
      <c r="DT835" s="2"/>
      <c r="DU835" s="2">
        <v>1003</v>
      </c>
      <c r="DV835" s="2" t="s">
        <v>25</v>
      </c>
      <c r="DW835" s="2" t="s">
        <v>25</v>
      </c>
      <c r="DX835" s="2">
        <v>100</v>
      </c>
      <c r="DY835" s="2"/>
      <c r="DZ835" s="2" t="s">
        <v>3</v>
      </c>
      <c r="EA835" s="2" t="s">
        <v>3</v>
      </c>
      <c r="EB835" s="2" t="s">
        <v>3</v>
      </c>
      <c r="EC835" s="2" t="s">
        <v>3</v>
      </c>
      <c r="ED835" s="2"/>
      <c r="EE835" s="2">
        <v>58807897</v>
      </c>
      <c r="EF835" s="2">
        <v>30</v>
      </c>
      <c r="EG835" s="2" t="s">
        <v>29</v>
      </c>
      <c r="EH835" s="2">
        <v>0</v>
      </c>
      <c r="EI835" s="2" t="s">
        <v>3</v>
      </c>
      <c r="EJ835" s="2">
        <v>1</v>
      </c>
      <c r="EK835" s="2">
        <v>21</v>
      </c>
      <c r="EL835" s="2" t="s">
        <v>30</v>
      </c>
      <c r="EM835" s="2" t="s">
        <v>31</v>
      </c>
      <c r="EN835" s="2"/>
      <c r="EO835" s="2" t="s">
        <v>32</v>
      </c>
      <c r="EP835" s="2"/>
      <c r="EQ835" s="2">
        <v>0</v>
      </c>
      <c r="ER835" s="2">
        <v>968.71</v>
      </c>
      <c r="ES835" s="2">
        <v>231.71</v>
      </c>
      <c r="ET835" s="2">
        <v>20.2</v>
      </c>
      <c r="EU835" s="2">
        <v>2.86</v>
      </c>
      <c r="EV835" s="2">
        <v>716.8</v>
      </c>
      <c r="EW835" s="2">
        <v>56</v>
      </c>
      <c r="EX835" s="2">
        <v>0</v>
      </c>
      <c r="EY835" s="2">
        <v>0</v>
      </c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>
        <v>0</v>
      </c>
      <c r="FR835" s="2">
        <v>0</v>
      </c>
      <c r="FS835" s="2">
        <v>0</v>
      </c>
      <c r="FT835" s="2"/>
      <c r="FU835" s="2"/>
      <c r="FV835" s="2"/>
      <c r="FW835" s="2"/>
      <c r="FX835" s="2">
        <v>109</v>
      </c>
      <c r="FY835" s="2">
        <v>61</v>
      </c>
      <c r="FZ835" s="2"/>
      <c r="GA835" s="2" t="s">
        <v>3</v>
      </c>
      <c r="GB835" s="2"/>
      <c r="GC835" s="2"/>
      <c r="GD835" s="2">
        <v>1</v>
      </c>
      <c r="GE835" s="2"/>
      <c r="GF835" s="2">
        <v>974562283</v>
      </c>
      <c r="GG835" s="2">
        <v>2</v>
      </c>
      <c r="GH835" s="2">
        <v>1</v>
      </c>
      <c r="GI835" s="2">
        <v>2</v>
      </c>
      <c r="GJ835" s="2">
        <v>0</v>
      </c>
      <c r="GK835" s="2">
        <v>0</v>
      </c>
      <c r="GL835" s="2">
        <f t="shared" si="655"/>
        <v>0</v>
      </c>
      <c r="GM835" s="2">
        <f t="shared" si="656"/>
        <v>2304.59</v>
      </c>
      <c r="GN835" s="2">
        <f t="shared" si="657"/>
        <v>2304.59</v>
      </c>
      <c r="GO835" s="2">
        <f t="shared" si="658"/>
        <v>0</v>
      </c>
      <c r="GP835" s="2">
        <f t="shared" si="659"/>
        <v>0</v>
      </c>
      <c r="GQ835" s="2"/>
      <c r="GR835" s="2">
        <v>0</v>
      </c>
      <c r="GS835" s="2">
        <v>3</v>
      </c>
      <c r="GT835" s="2">
        <v>0</v>
      </c>
      <c r="GU835" s="2" t="s">
        <v>3</v>
      </c>
      <c r="GV835" s="2">
        <f t="shared" si="660"/>
        <v>0</v>
      </c>
      <c r="GW835" s="2">
        <v>1</v>
      </c>
      <c r="GX835" s="2">
        <f t="shared" si="661"/>
        <v>0</v>
      </c>
      <c r="GY835" s="2"/>
      <c r="GZ835" s="2"/>
      <c r="HA835" s="2">
        <v>0</v>
      </c>
      <c r="HB835" s="2">
        <v>0</v>
      </c>
      <c r="HC835" s="2">
        <f t="shared" si="662"/>
        <v>0</v>
      </c>
      <c r="HD835" s="2"/>
      <c r="HE835" s="2" t="s">
        <v>3</v>
      </c>
      <c r="HF835" s="2" t="s">
        <v>3</v>
      </c>
      <c r="HG835" s="2"/>
      <c r="HH835" s="2"/>
      <c r="HI835" s="2"/>
      <c r="HJ835" s="2"/>
      <c r="HK835" s="2"/>
      <c r="HL835" s="2"/>
      <c r="HM835" s="2" t="s">
        <v>3</v>
      </c>
      <c r="HN835" s="2" t="s">
        <v>3</v>
      </c>
      <c r="HO835" s="2" t="s">
        <v>3</v>
      </c>
      <c r="HP835" s="2" t="s">
        <v>3</v>
      </c>
      <c r="HQ835" s="2" t="s">
        <v>3</v>
      </c>
      <c r="HR835" s="2"/>
      <c r="HS835" s="2">
        <v>0</v>
      </c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>
        <v>0</v>
      </c>
      <c r="IL835" s="2"/>
      <c r="IM835" s="2"/>
      <c r="IN835" s="2"/>
      <c r="IO835" s="2"/>
      <c r="IP835" s="2"/>
      <c r="IQ835" s="2"/>
      <c r="IR835" s="2"/>
      <c r="IS835" s="2"/>
      <c r="IT835" s="2"/>
      <c r="IU835" s="2"/>
    </row>
    <row r="836" spans="1:255" x14ac:dyDescent="0.2">
      <c r="A836">
        <v>17</v>
      </c>
      <c r="B836">
        <v>1</v>
      </c>
      <c r="C836">
        <f>ROW(SmtRes!A816)</f>
        <v>816</v>
      </c>
      <c r="D836">
        <f>ROW(EtalonRes!A866)</f>
        <v>866</v>
      </c>
      <c r="E836" t="s">
        <v>521</v>
      </c>
      <c r="F836" t="s">
        <v>39</v>
      </c>
      <c r="G836" t="s">
        <v>40</v>
      </c>
      <c r="H836" t="s">
        <v>25</v>
      </c>
      <c r="I836">
        <f>ROUND(ROUND(80/100,4),9)</f>
        <v>0.8</v>
      </c>
      <c r="J836">
        <v>0</v>
      </c>
      <c r="K836">
        <f>ROUND(ROUND(80/100,4),9)</f>
        <v>0.8</v>
      </c>
      <c r="O836">
        <f t="shared" si="630"/>
        <v>45939.199999999997</v>
      </c>
      <c r="P836">
        <f t="shared" si="666"/>
        <v>3001.14</v>
      </c>
      <c r="Q836">
        <f>(ROUND((ROUND(((((ET836*1.25)*1.1))*AV836*I836),2)*BB836),2)+ROUND((ROUND(((AE836-(((EU836*1.25)*1.1)))*AV836*I836),2)*BS836),2))</f>
        <v>375.8</v>
      </c>
      <c r="R836">
        <f t="shared" si="632"/>
        <v>184.77</v>
      </c>
      <c r="S836">
        <f t="shared" si="633"/>
        <v>42562.26</v>
      </c>
      <c r="T836">
        <f t="shared" si="634"/>
        <v>0</v>
      </c>
      <c r="U836">
        <f t="shared" si="635"/>
        <v>60.469024000000005</v>
      </c>
      <c r="V836">
        <f t="shared" si="636"/>
        <v>0</v>
      </c>
      <c r="W836">
        <f t="shared" si="637"/>
        <v>0</v>
      </c>
      <c r="X836">
        <f t="shared" si="638"/>
        <v>46594.26</v>
      </c>
      <c r="Y836">
        <f t="shared" si="639"/>
        <v>26075.69</v>
      </c>
      <c r="AA836">
        <v>59209200</v>
      </c>
      <c r="AB836">
        <f t="shared" si="640"/>
        <v>1166.2370000000001</v>
      </c>
      <c r="AC836">
        <f t="shared" si="665"/>
        <v>231.71</v>
      </c>
      <c r="AD836">
        <f>ROUND((((((ET836*1.25)*1.1))-(((EU836*1.25)*1.1)))+AE836),6)</f>
        <v>27.774999999999999</v>
      </c>
      <c r="AE836">
        <f>ROUND((((EU836*1.25)*1.1)),6)</f>
        <v>3.9325000000000001</v>
      </c>
      <c r="AF836">
        <f>ROUND((((EV836*1.15)*1.1)),6)</f>
        <v>906.75199999999995</v>
      </c>
      <c r="AG836">
        <f t="shared" si="642"/>
        <v>0</v>
      </c>
      <c r="AH836">
        <f>(((EW836*1.15)*1.1))</f>
        <v>70.84</v>
      </c>
      <c r="AI836">
        <f>(((EX836*1.25)*1.1))</f>
        <v>0</v>
      </c>
      <c r="AJ836">
        <f t="shared" si="644"/>
        <v>0</v>
      </c>
      <c r="AK836">
        <v>968.71</v>
      </c>
      <c r="AL836">
        <v>231.71</v>
      </c>
      <c r="AM836">
        <v>20.2</v>
      </c>
      <c r="AN836">
        <v>2.86</v>
      </c>
      <c r="AO836">
        <v>716.8</v>
      </c>
      <c r="AP836">
        <v>0</v>
      </c>
      <c r="AQ836">
        <v>56</v>
      </c>
      <c r="AR836">
        <v>0</v>
      </c>
      <c r="AS836">
        <v>0</v>
      </c>
      <c r="AT836">
        <v>109</v>
      </c>
      <c r="AU836">
        <v>61</v>
      </c>
      <c r="AV836">
        <v>1.0669999999999999</v>
      </c>
      <c r="AW836">
        <v>1</v>
      </c>
      <c r="AZ836">
        <v>1</v>
      </c>
      <c r="BA836">
        <v>54.99</v>
      </c>
      <c r="BB836">
        <v>15.85</v>
      </c>
      <c r="BC836">
        <v>16.190000000000001</v>
      </c>
      <c r="BD836" t="s">
        <v>3</v>
      </c>
      <c r="BE836" t="s">
        <v>3</v>
      </c>
      <c r="BF836" t="s">
        <v>3</v>
      </c>
      <c r="BG836" t="s">
        <v>3</v>
      </c>
      <c r="BH836">
        <v>0</v>
      </c>
      <c r="BI836">
        <v>1</v>
      </c>
      <c r="BJ836" t="s">
        <v>41</v>
      </c>
      <c r="BM836">
        <v>21</v>
      </c>
      <c r="BN836">
        <v>58807811</v>
      </c>
      <c r="BO836" t="s">
        <v>39</v>
      </c>
      <c r="BP836">
        <v>1</v>
      </c>
      <c r="BQ836">
        <v>30</v>
      </c>
      <c r="BR836">
        <v>0</v>
      </c>
      <c r="BS836">
        <v>54.99</v>
      </c>
      <c r="BT836">
        <v>1</v>
      </c>
      <c r="BU836">
        <v>1</v>
      </c>
      <c r="BV836">
        <v>1</v>
      </c>
      <c r="BW836">
        <v>1</v>
      </c>
      <c r="BX836">
        <v>1</v>
      </c>
      <c r="BY836" t="s">
        <v>3</v>
      </c>
      <c r="BZ836">
        <v>109</v>
      </c>
      <c r="CA836">
        <v>61</v>
      </c>
      <c r="CB836" t="s">
        <v>3</v>
      </c>
      <c r="CE836">
        <v>30</v>
      </c>
      <c r="CF836">
        <v>0</v>
      </c>
      <c r="CG836">
        <v>0</v>
      </c>
      <c r="CM836">
        <v>0</v>
      </c>
      <c r="CN836" t="s">
        <v>865</v>
      </c>
      <c r="CO836">
        <v>0</v>
      </c>
      <c r="CP836">
        <f t="shared" si="645"/>
        <v>45939.200000000004</v>
      </c>
      <c r="CQ836">
        <f t="shared" si="667"/>
        <v>3751.38</v>
      </c>
      <c r="CR836">
        <f>(ROUND((ROUND(((((ET836*1.25)*1.1))*AV836*1),2)*BB836),2)+ROUND((ROUND(((AE836-(((EU836*1.25)*1.1)))*AV836*1),2)*BS836),2))</f>
        <v>469.79</v>
      </c>
      <c r="CS836">
        <f t="shared" si="647"/>
        <v>230.96</v>
      </c>
      <c r="CT836">
        <f t="shared" si="648"/>
        <v>53202.83</v>
      </c>
      <c r="CU836">
        <f t="shared" si="649"/>
        <v>0</v>
      </c>
      <c r="CV836">
        <f t="shared" si="650"/>
        <v>75.586280000000002</v>
      </c>
      <c r="CW836">
        <f t="shared" si="651"/>
        <v>0</v>
      </c>
      <c r="CX836">
        <f t="shared" si="652"/>
        <v>0</v>
      </c>
      <c r="CY836">
        <f t="shared" si="653"/>
        <v>46594.262699999992</v>
      </c>
      <c r="CZ836">
        <f t="shared" si="654"/>
        <v>26075.688300000002</v>
      </c>
      <c r="DB836">
        <v>213</v>
      </c>
      <c r="DC836" t="s">
        <v>3</v>
      </c>
      <c r="DD836" t="s">
        <v>3</v>
      </c>
      <c r="DE836" t="s">
        <v>27</v>
      </c>
      <c r="DF836" t="s">
        <v>27</v>
      </c>
      <c r="DG836" t="s">
        <v>28</v>
      </c>
      <c r="DH836" t="s">
        <v>3</v>
      </c>
      <c r="DI836" t="s">
        <v>28</v>
      </c>
      <c r="DJ836" t="s">
        <v>27</v>
      </c>
      <c r="DK836" t="s">
        <v>3</v>
      </c>
      <c r="DL836" t="s">
        <v>3</v>
      </c>
      <c r="DM836" t="s">
        <v>3</v>
      </c>
      <c r="DN836">
        <v>0</v>
      </c>
      <c r="DO836">
        <v>0</v>
      </c>
      <c r="DP836">
        <v>1</v>
      </c>
      <c r="DQ836">
        <v>1</v>
      </c>
      <c r="DU836">
        <v>1003</v>
      </c>
      <c r="DV836" t="s">
        <v>25</v>
      </c>
      <c r="DW836" t="s">
        <v>25</v>
      </c>
      <c r="DX836">
        <v>100</v>
      </c>
      <c r="DZ836" t="s">
        <v>3</v>
      </c>
      <c r="EA836" t="s">
        <v>3</v>
      </c>
      <c r="EB836" t="s">
        <v>3</v>
      </c>
      <c r="EC836" t="s">
        <v>3</v>
      </c>
      <c r="EE836">
        <v>58807897</v>
      </c>
      <c r="EF836">
        <v>30</v>
      </c>
      <c r="EG836" t="s">
        <v>29</v>
      </c>
      <c r="EH836">
        <v>0</v>
      </c>
      <c r="EI836" t="s">
        <v>3</v>
      </c>
      <c r="EJ836">
        <v>1</v>
      </c>
      <c r="EK836">
        <v>21</v>
      </c>
      <c r="EL836" t="s">
        <v>30</v>
      </c>
      <c r="EM836" t="s">
        <v>31</v>
      </c>
      <c r="EO836" t="s">
        <v>32</v>
      </c>
      <c r="EQ836">
        <v>0</v>
      </c>
      <c r="ER836">
        <v>968.71</v>
      </c>
      <c r="ES836">
        <v>231.71</v>
      </c>
      <c r="ET836">
        <v>20.2</v>
      </c>
      <c r="EU836">
        <v>2.86</v>
      </c>
      <c r="EV836">
        <v>716.8</v>
      </c>
      <c r="EW836">
        <v>56</v>
      </c>
      <c r="EX836">
        <v>0</v>
      </c>
      <c r="EY836">
        <v>0</v>
      </c>
      <c r="FQ836">
        <v>0</v>
      </c>
      <c r="FR836">
        <v>0</v>
      </c>
      <c r="FS836">
        <v>0</v>
      </c>
      <c r="FX836">
        <v>109</v>
      </c>
      <c r="FY836">
        <v>61</v>
      </c>
      <c r="GA836" t="s">
        <v>3</v>
      </c>
      <c r="GD836">
        <v>1</v>
      </c>
      <c r="GF836">
        <v>974562283</v>
      </c>
      <c r="GG836">
        <v>2</v>
      </c>
      <c r="GH836">
        <v>1</v>
      </c>
      <c r="GI836">
        <v>2</v>
      </c>
      <c r="GJ836">
        <v>0</v>
      </c>
      <c r="GK836">
        <v>0</v>
      </c>
      <c r="GL836">
        <f t="shared" si="655"/>
        <v>0</v>
      </c>
      <c r="GM836">
        <f t="shared" si="656"/>
        <v>118609.15</v>
      </c>
      <c r="GN836">
        <f t="shared" si="657"/>
        <v>118609.15</v>
      </c>
      <c r="GO836">
        <f t="shared" si="658"/>
        <v>0</v>
      </c>
      <c r="GP836">
        <f t="shared" si="659"/>
        <v>0</v>
      </c>
      <c r="GR836">
        <v>0</v>
      </c>
      <c r="GS836">
        <v>3</v>
      </c>
      <c r="GT836">
        <v>0</v>
      </c>
      <c r="GU836" t="s">
        <v>3</v>
      </c>
      <c r="GV836">
        <f t="shared" si="660"/>
        <v>0</v>
      </c>
      <c r="GW836">
        <v>1</v>
      </c>
      <c r="GX836">
        <f t="shared" si="661"/>
        <v>0</v>
      </c>
      <c r="HA836">
        <v>0</v>
      </c>
      <c r="HB836">
        <v>0</v>
      </c>
      <c r="HC836">
        <f t="shared" si="662"/>
        <v>0</v>
      </c>
      <c r="HE836" t="s">
        <v>3</v>
      </c>
      <c r="HF836" t="s">
        <v>3</v>
      </c>
      <c r="HM836" t="s">
        <v>3</v>
      </c>
      <c r="HN836" t="s">
        <v>3</v>
      </c>
      <c r="HO836" t="s">
        <v>3</v>
      </c>
      <c r="HP836" t="s">
        <v>3</v>
      </c>
      <c r="HQ836" t="s">
        <v>3</v>
      </c>
      <c r="HS836">
        <v>0</v>
      </c>
      <c r="IK836">
        <v>0</v>
      </c>
    </row>
    <row r="837" spans="1:255" x14ac:dyDescent="0.2">
      <c r="A837" s="2">
        <v>18</v>
      </c>
      <c r="B837" s="2">
        <v>1</v>
      </c>
      <c r="C837" s="2">
        <v>804</v>
      </c>
      <c r="D837" s="2"/>
      <c r="E837" s="2" t="s">
        <v>522</v>
      </c>
      <c r="F837" s="2" t="s">
        <v>511</v>
      </c>
      <c r="G837" s="2" t="s">
        <v>523</v>
      </c>
      <c r="H837" s="2" t="s">
        <v>49</v>
      </c>
      <c r="I837" s="2">
        <f>I835*J837</f>
        <v>30</v>
      </c>
      <c r="J837" s="2">
        <v>37.5</v>
      </c>
      <c r="K837" s="2">
        <v>37.5</v>
      </c>
      <c r="L837" s="2"/>
      <c r="M837" s="2"/>
      <c r="N837" s="2"/>
      <c r="O837" s="2">
        <f t="shared" si="630"/>
        <v>1628.4</v>
      </c>
      <c r="P837" s="2">
        <f t="shared" si="666"/>
        <v>1628.4</v>
      </c>
      <c r="Q837" s="2">
        <f t="shared" ref="Q837:Q842" si="673">(ROUND((ROUND(((ET837)*AV837*I837),2)*BB837),2)+ROUND((ROUND(((AE837-(EU837))*AV837*I837),2)*BS837),2))</f>
        <v>0</v>
      </c>
      <c r="R837" s="2">
        <f t="shared" si="632"/>
        <v>0</v>
      </c>
      <c r="S837" s="2">
        <f t="shared" si="633"/>
        <v>0</v>
      </c>
      <c r="T837" s="2">
        <f t="shared" si="634"/>
        <v>0</v>
      </c>
      <c r="U837" s="2">
        <f t="shared" si="635"/>
        <v>0</v>
      </c>
      <c r="V837" s="2">
        <f t="shared" si="636"/>
        <v>0</v>
      </c>
      <c r="W837" s="2">
        <f t="shared" si="637"/>
        <v>0</v>
      </c>
      <c r="X837" s="2">
        <f t="shared" si="638"/>
        <v>0</v>
      </c>
      <c r="Y837" s="2">
        <f t="shared" si="639"/>
        <v>0</v>
      </c>
      <c r="Z837" s="2"/>
      <c r="AA837" s="2">
        <v>59209203</v>
      </c>
      <c r="AB837" s="2">
        <f t="shared" si="640"/>
        <v>54.28</v>
      </c>
      <c r="AC837" s="2">
        <f t="shared" si="665"/>
        <v>54.28</v>
      </c>
      <c r="AD837" s="2">
        <f t="shared" ref="AD837:AD842" si="674">ROUND((((ET837)-(EU837))+AE837),6)</f>
        <v>0</v>
      </c>
      <c r="AE837" s="2">
        <f t="shared" ref="AE837:AF842" si="675">ROUND((EU837),6)</f>
        <v>0</v>
      </c>
      <c r="AF837" s="2">
        <f t="shared" si="675"/>
        <v>0</v>
      </c>
      <c r="AG837" s="2">
        <f t="shared" si="642"/>
        <v>0</v>
      </c>
      <c r="AH837" s="2">
        <f t="shared" ref="AH837:AI842" si="676">(EW837)</f>
        <v>0</v>
      </c>
      <c r="AI837" s="2">
        <f t="shared" si="676"/>
        <v>0</v>
      </c>
      <c r="AJ837" s="2">
        <f t="shared" si="644"/>
        <v>0</v>
      </c>
      <c r="AK837" s="2">
        <v>54.28</v>
      </c>
      <c r="AL837" s="2">
        <v>54.28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109</v>
      </c>
      <c r="AU837" s="2">
        <v>61</v>
      </c>
      <c r="AV837" s="2">
        <v>1</v>
      </c>
      <c r="AW837" s="2">
        <v>1</v>
      </c>
      <c r="AX837" s="2"/>
      <c r="AY837" s="2"/>
      <c r="AZ837" s="2">
        <v>1</v>
      </c>
      <c r="BA837" s="2">
        <v>1</v>
      </c>
      <c r="BB837" s="2">
        <v>1</v>
      </c>
      <c r="BC837" s="2">
        <v>1</v>
      </c>
      <c r="BD837" s="2" t="s">
        <v>3</v>
      </c>
      <c r="BE837" s="2" t="s">
        <v>3</v>
      </c>
      <c r="BF837" s="2" t="s">
        <v>3</v>
      </c>
      <c r="BG837" s="2" t="s">
        <v>3</v>
      </c>
      <c r="BH837" s="2">
        <v>3</v>
      </c>
      <c r="BI837" s="2">
        <v>1</v>
      </c>
      <c r="BJ837" s="2" t="s">
        <v>513</v>
      </c>
      <c r="BK837" s="2"/>
      <c r="BL837" s="2"/>
      <c r="BM837" s="2">
        <v>21</v>
      </c>
      <c r="BN837" s="2">
        <v>58807811</v>
      </c>
      <c r="BO837" s="2" t="s">
        <v>3</v>
      </c>
      <c r="BP837" s="2">
        <v>0</v>
      </c>
      <c r="BQ837" s="2">
        <v>30</v>
      </c>
      <c r="BR837" s="2">
        <v>0</v>
      </c>
      <c r="BS837" s="2">
        <v>1</v>
      </c>
      <c r="BT837" s="2">
        <v>1</v>
      </c>
      <c r="BU837" s="2">
        <v>1</v>
      </c>
      <c r="BV837" s="2">
        <v>1</v>
      </c>
      <c r="BW837" s="2">
        <v>1</v>
      </c>
      <c r="BX837" s="2">
        <v>1</v>
      </c>
      <c r="BY837" s="2" t="s">
        <v>3</v>
      </c>
      <c r="BZ837" s="2">
        <v>109</v>
      </c>
      <c r="CA837" s="2">
        <v>61</v>
      </c>
      <c r="CB837" s="2" t="s">
        <v>3</v>
      </c>
      <c r="CC837" s="2"/>
      <c r="CD837" s="2"/>
      <c r="CE837" s="2">
        <v>30</v>
      </c>
      <c r="CF837" s="2">
        <v>0</v>
      </c>
      <c r="CG837" s="2">
        <v>0</v>
      </c>
      <c r="CH837" s="2"/>
      <c r="CI837" s="2"/>
      <c r="CJ837" s="2"/>
      <c r="CK837" s="2"/>
      <c r="CL837" s="2"/>
      <c r="CM837" s="2">
        <v>0</v>
      </c>
      <c r="CN837" s="2" t="s">
        <v>3</v>
      </c>
      <c r="CO837" s="2">
        <v>0</v>
      </c>
      <c r="CP837" s="2">
        <f t="shared" si="645"/>
        <v>1628.4</v>
      </c>
      <c r="CQ837" s="2">
        <f t="shared" si="667"/>
        <v>54.28</v>
      </c>
      <c r="CR837" s="2">
        <f t="shared" ref="CR837:CR842" si="677">(ROUND((ROUND(((ET837)*AV837*1),2)*BB837),2)+ROUND((ROUND(((AE837-(EU837))*AV837*1),2)*BS837),2))</f>
        <v>0</v>
      </c>
      <c r="CS837" s="2">
        <f t="shared" si="647"/>
        <v>0</v>
      </c>
      <c r="CT837" s="2">
        <f t="shared" si="648"/>
        <v>0</v>
      </c>
      <c r="CU837" s="2">
        <f t="shared" si="649"/>
        <v>0</v>
      </c>
      <c r="CV837" s="2">
        <f t="shared" si="650"/>
        <v>0</v>
      </c>
      <c r="CW837" s="2">
        <f t="shared" si="651"/>
        <v>0</v>
      </c>
      <c r="CX837" s="2">
        <f t="shared" si="652"/>
        <v>0</v>
      </c>
      <c r="CY837" s="2">
        <f t="shared" si="653"/>
        <v>0</v>
      </c>
      <c r="CZ837" s="2">
        <f t="shared" si="654"/>
        <v>0</v>
      </c>
      <c r="DA837" s="2"/>
      <c r="DB837" s="2"/>
      <c r="DC837" s="2" t="s">
        <v>3</v>
      </c>
      <c r="DD837" s="2" t="s">
        <v>3</v>
      </c>
      <c r="DE837" s="2" t="s">
        <v>3</v>
      </c>
      <c r="DF837" s="2" t="s">
        <v>3</v>
      </c>
      <c r="DG837" s="2" t="s">
        <v>3</v>
      </c>
      <c r="DH837" s="2" t="s">
        <v>3</v>
      </c>
      <c r="DI837" s="2" t="s">
        <v>3</v>
      </c>
      <c r="DJ837" s="2" t="s">
        <v>3</v>
      </c>
      <c r="DK837" s="2" t="s">
        <v>3</v>
      </c>
      <c r="DL837" s="2" t="s">
        <v>3</v>
      </c>
      <c r="DM837" s="2" t="s">
        <v>3</v>
      </c>
      <c r="DN837" s="2">
        <v>0</v>
      </c>
      <c r="DO837" s="2">
        <v>0</v>
      </c>
      <c r="DP837" s="2">
        <v>1</v>
      </c>
      <c r="DQ837" s="2">
        <v>1</v>
      </c>
      <c r="DR837" s="2"/>
      <c r="DS837" s="2"/>
      <c r="DT837" s="2"/>
      <c r="DU837" s="2">
        <v>1010</v>
      </c>
      <c r="DV837" s="2" t="s">
        <v>49</v>
      </c>
      <c r="DW837" s="2" t="s">
        <v>49</v>
      </c>
      <c r="DX837" s="2">
        <v>1</v>
      </c>
      <c r="DY837" s="2"/>
      <c r="DZ837" s="2" t="s">
        <v>3</v>
      </c>
      <c r="EA837" s="2" t="s">
        <v>3</v>
      </c>
      <c r="EB837" s="2" t="s">
        <v>3</v>
      </c>
      <c r="EC837" s="2" t="s">
        <v>3</v>
      </c>
      <c r="ED837" s="2"/>
      <c r="EE837" s="2">
        <v>58807897</v>
      </c>
      <c r="EF837" s="2">
        <v>30</v>
      </c>
      <c r="EG837" s="2" t="s">
        <v>29</v>
      </c>
      <c r="EH837" s="2">
        <v>0</v>
      </c>
      <c r="EI837" s="2" t="s">
        <v>3</v>
      </c>
      <c r="EJ837" s="2">
        <v>1</v>
      </c>
      <c r="EK837" s="2">
        <v>21</v>
      </c>
      <c r="EL837" s="2" t="s">
        <v>30</v>
      </c>
      <c r="EM837" s="2" t="s">
        <v>31</v>
      </c>
      <c r="EN837" s="2"/>
      <c r="EO837" s="2" t="s">
        <v>3</v>
      </c>
      <c r="EP837" s="2"/>
      <c r="EQ837" s="2">
        <v>0</v>
      </c>
      <c r="ER837" s="2">
        <v>54.28</v>
      </c>
      <c r="ES837" s="2">
        <v>54.28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>
        <v>0</v>
      </c>
      <c r="FR837" s="2">
        <v>0</v>
      </c>
      <c r="FS837" s="2">
        <v>0</v>
      </c>
      <c r="FT837" s="2"/>
      <c r="FU837" s="2"/>
      <c r="FV837" s="2"/>
      <c r="FW837" s="2"/>
      <c r="FX837" s="2">
        <v>109</v>
      </c>
      <c r="FY837" s="2">
        <v>61</v>
      </c>
      <c r="FZ837" s="2"/>
      <c r="GA837" s="2" t="s">
        <v>3</v>
      </c>
      <c r="GB837" s="2"/>
      <c r="GC837" s="2"/>
      <c r="GD837" s="2">
        <v>1</v>
      </c>
      <c r="GE837" s="2"/>
      <c r="GF837" s="2">
        <v>1962144139</v>
      </c>
      <c r="GG837" s="2">
        <v>2</v>
      </c>
      <c r="GH837" s="2">
        <v>1</v>
      </c>
      <c r="GI837" s="2">
        <v>-2</v>
      </c>
      <c r="GJ837" s="2">
        <v>0</v>
      </c>
      <c r="GK837" s="2">
        <v>0</v>
      </c>
      <c r="GL837" s="2">
        <f t="shared" si="655"/>
        <v>0</v>
      </c>
      <c r="GM837" s="2">
        <f t="shared" si="656"/>
        <v>1628.4</v>
      </c>
      <c r="GN837" s="2">
        <f t="shared" si="657"/>
        <v>1628.4</v>
      </c>
      <c r="GO837" s="2">
        <f t="shared" si="658"/>
        <v>0</v>
      </c>
      <c r="GP837" s="2">
        <f t="shared" si="659"/>
        <v>0</v>
      </c>
      <c r="GQ837" s="2"/>
      <c r="GR837" s="2">
        <v>0</v>
      </c>
      <c r="GS837" s="2">
        <v>3</v>
      </c>
      <c r="GT837" s="2">
        <v>0</v>
      </c>
      <c r="GU837" s="2" t="s">
        <v>3</v>
      </c>
      <c r="GV837" s="2">
        <f t="shared" si="660"/>
        <v>0</v>
      </c>
      <c r="GW837" s="2">
        <v>1</v>
      </c>
      <c r="GX837" s="2">
        <f t="shared" si="661"/>
        <v>0</v>
      </c>
      <c r="GY837" s="2"/>
      <c r="GZ837" s="2"/>
      <c r="HA837" s="2">
        <v>0</v>
      </c>
      <c r="HB837" s="2">
        <v>0</v>
      </c>
      <c r="HC837" s="2">
        <f t="shared" si="662"/>
        <v>0</v>
      </c>
      <c r="HD837" s="2"/>
      <c r="HE837" s="2" t="s">
        <v>3</v>
      </c>
      <c r="HF837" s="2" t="s">
        <v>3</v>
      </c>
      <c r="HG837" s="2"/>
      <c r="HH837" s="2"/>
      <c r="HI837" s="2"/>
      <c r="HJ837" s="2"/>
      <c r="HK837" s="2"/>
      <c r="HL837" s="2"/>
      <c r="HM837" s="2" t="s">
        <v>3</v>
      </c>
      <c r="HN837" s="2" t="s">
        <v>3</v>
      </c>
      <c r="HO837" s="2" t="s">
        <v>3</v>
      </c>
      <c r="HP837" s="2" t="s">
        <v>3</v>
      </c>
      <c r="HQ837" s="2" t="s">
        <v>3</v>
      </c>
      <c r="HR837" s="2"/>
      <c r="HS837" s="2">
        <v>0</v>
      </c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>
        <v>0</v>
      </c>
      <c r="IL837" s="2"/>
      <c r="IM837" s="2"/>
      <c r="IN837" s="2"/>
      <c r="IO837" s="2"/>
      <c r="IP837" s="2"/>
      <c r="IQ837" s="2"/>
      <c r="IR837" s="2"/>
      <c r="IS837" s="2"/>
      <c r="IT837" s="2"/>
      <c r="IU837" s="2"/>
    </row>
    <row r="838" spans="1:255" x14ac:dyDescent="0.2">
      <c r="A838">
        <v>18</v>
      </c>
      <c r="B838">
        <v>1</v>
      </c>
      <c r="C838">
        <v>813</v>
      </c>
      <c r="E838" t="s">
        <v>522</v>
      </c>
      <c r="F838" t="s">
        <v>511</v>
      </c>
      <c r="G838" t="s">
        <v>523</v>
      </c>
      <c r="H838" t="s">
        <v>49</v>
      </c>
      <c r="I838">
        <f>I836*J838</f>
        <v>30</v>
      </c>
      <c r="J838">
        <v>37.5</v>
      </c>
      <c r="K838">
        <v>37.5</v>
      </c>
      <c r="O838">
        <f t="shared" si="630"/>
        <v>1514.41</v>
      </c>
      <c r="P838">
        <f t="shared" si="666"/>
        <v>1514.41</v>
      </c>
      <c r="Q838">
        <f t="shared" si="673"/>
        <v>0</v>
      </c>
      <c r="R838">
        <f t="shared" si="632"/>
        <v>0</v>
      </c>
      <c r="S838">
        <f t="shared" si="633"/>
        <v>0</v>
      </c>
      <c r="T838">
        <f t="shared" si="634"/>
        <v>0</v>
      </c>
      <c r="U838">
        <f t="shared" si="635"/>
        <v>0</v>
      </c>
      <c r="V838">
        <f t="shared" si="636"/>
        <v>0</v>
      </c>
      <c r="W838">
        <f t="shared" si="637"/>
        <v>0</v>
      </c>
      <c r="X838">
        <f t="shared" si="638"/>
        <v>0</v>
      </c>
      <c r="Y838">
        <f t="shared" si="639"/>
        <v>0</v>
      </c>
      <c r="AA838">
        <v>59209200</v>
      </c>
      <c r="AB838">
        <f t="shared" si="640"/>
        <v>54.28</v>
      </c>
      <c r="AC838">
        <f t="shared" si="665"/>
        <v>54.28</v>
      </c>
      <c r="AD838">
        <f t="shared" si="674"/>
        <v>0</v>
      </c>
      <c r="AE838">
        <f t="shared" si="675"/>
        <v>0</v>
      </c>
      <c r="AF838">
        <f t="shared" si="675"/>
        <v>0</v>
      </c>
      <c r="AG838">
        <f t="shared" si="642"/>
        <v>0</v>
      </c>
      <c r="AH838">
        <f t="shared" si="676"/>
        <v>0</v>
      </c>
      <c r="AI838">
        <f t="shared" si="676"/>
        <v>0</v>
      </c>
      <c r="AJ838">
        <f t="shared" si="644"/>
        <v>0</v>
      </c>
      <c r="AK838">
        <v>54.28</v>
      </c>
      <c r="AL838">
        <v>54.28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109</v>
      </c>
      <c r="AU838">
        <v>61</v>
      </c>
      <c r="AV838">
        <v>1</v>
      </c>
      <c r="AW838">
        <v>1</v>
      </c>
      <c r="AZ838">
        <v>1</v>
      </c>
      <c r="BA838">
        <v>1</v>
      </c>
      <c r="BB838">
        <v>1</v>
      </c>
      <c r="BC838">
        <v>0.93</v>
      </c>
      <c r="BD838" t="s">
        <v>3</v>
      </c>
      <c r="BE838" t="s">
        <v>3</v>
      </c>
      <c r="BF838" t="s">
        <v>3</v>
      </c>
      <c r="BG838" t="s">
        <v>3</v>
      </c>
      <c r="BH838">
        <v>3</v>
      </c>
      <c r="BI838">
        <v>1</v>
      </c>
      <c r="BJ838" t="s">
        <v>513</v>
      </c>
      <c r="BM838">
        <v>21</v>
      </c>
      <c r="BN838">
        <v>58807811</v>
      </c>
      <c r="BO838" t="s">
        <v>511</v>
      </c>
      <c r="BP838">
        <v>1</v>
      </c>
      <c r="BQ838">
        <v>30</v>
      </c>
      <c r="BR838">
        <v>0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 t="s">
        <v>3</v>
      </c>
      <c r="BZ838">
        <v>109</v>
      </c>
      <c r="CA838">
        <v>61</v>
      </c>
      <c r="CB838" t="s">
        <v>3</v>
      </c>
      <c r="CE838">
        <v>30</v>
      </c>
      <c r="CF838">
        <v>0</v>
      </c>
      <c r="CG838">
        <v>0</v>
      </c>
      <c r="CM838">
        <v>0</v>
      </c>
      <c r="CN838" t="s">
        <v>3</v>
      </c>
      <c r="CO838">
        <v>0</v>
      </c>
      <c r="CP838">
        <f t="shared" si="645"/>
        <v>1514.41</v>
      </c>
      <c r="CQ838">
        <f t="shared" si="667"/>
        <v>50.48</v>
      </c>
      <c r="CR838">
        <f t="shared" si="677"/>
        <v>0</v>
      </c>
      <c r="CS838">
        <f t="shared" si="647"/>
        <v>0</v>
      </c>
      <c r="CT838">
        <f t="shared" si="648"/>
        <v>0</v>
      </c>
      <c r="CU838">
        <f t="shared" si="649"/>
        <v>0</v>
      </c>
      <c r="CV838">
        <f t="shared" si="650"/>
        <v>0</v>
      </c>
      <c r="CW838">
        <f t="shared" si="651"/>
        <v>0</v>
      </c>
      <c r="CX838">
        <f t="shared" si="652"/>
        <v>0</v>
      </c>
      <c r="CY838">
        <f t="shared" si="653"/>
        <v>0</v>
      </c>
      <c r="CZ838">
        <f t="shared" si="654"/>
        <v>0</v>
      </c>
      <c r="DC838" t="s">
        <v>3</v>
      </c>
      <c r="DD838" t="s">
        <v>3</v>
      </c>
      <c r="DE838" t="s">
        <v>3</v>
      </c>
      <c r="DF838" t="s">
        <v>3</v>
      </c>
      <c r="DG838" t="s">
        <v>3</v>
      </c>
      <c r="DH838" t="s">
        <v>3</v>
      </c>
      <c r="DI838" t="s">
        <v>3</v>
      </c>
      <c r="DJ838" t="s">
        <v>3</v>
      </c>
      <c r="DK838" t="s">
        <v>3</v>
      </c>
      <c r="DL838" t="s">
        <v>3</v>
      </c>
      <c r="DM838" t="s">
        <v>3</v>
      </c>
      <c r="DN838">
        <v>0</v>
      </c>
      <c r="DO838">
        <v>0</v>
      </c>
      <c r="DP838">
        <v>1</v>
      </c>
      <c r="DQ838">
        <v>1</v>
      </c>
      <c r="DU838">
        <v>1010</v>
      </c>
      <c r="DV838" t="s">
        <v>49</v>
      </c>
      <c r="DW838" t="s">
        <v>49</v>
      </c>
      <c r="DX838">
        <v>1</v>
      </c>
      <c r="DZ838" t="s">
        <v>3</v>
      </c>
      <c r="EA838" t="s">
        <v>3</v>
      </c>
      <c r="EB838" t="s">
        <v>3</v>
      </c>
      <c r="EC838" t="s">
        <v>3</v>
      </c>
      <c r="EE838">
        <v>58807897</v>
      </c>
      <c r="EF838">
        <v>30</v>
      </c>
      <c r="EG838" t="s">
        <v>29</v>
      </c>
      <c r="EH838">
        <v>0</v>
      </c>
      <c r="EI838" t="s">
        <v>3</v>
      </c>
      <c r="EJ838">
        <v>1</v>
      </c>
      <c r="EK838">
        <v>21</v>
      </c>
      <c r="EL838" t="s">
        <v>30</v>
      </c>
      <c r="EM838" t="s">
        <v>31</v>
      </c>
      <c r="EO838" t="s">
        <v>3</v>
      </c>
      <c r="EQ838">
        <v>0</v>
      </c>
      <c r="ER838">
        <v>54.28</v>
      </c>
      <c r="ES838">
        <v>54.28</v>
      </c>
      <c r="ET838">
        <v>0</v>
      </c>
      <c r="EU838">
        <v>0</v>
      </c>
      <c r="EV838">
        <v>0</v>
      </c>
      <c r="EW838">
        <v>0</v>
      </c>
      <c r="EX838">
        <v>0</v>
      </c>
      <c r="FQ838">
        <v>0</v>
      </c>
      <c r="FR838">
        <v>0</v>
      </c>
      <c r="FS838">
        <v>0</v>
      </c>
      <c r="FX838">
        <v>109</v>
      </c>
      <c r="FY838">
        <v>61</v>
      </c>
      <c r="GA838" t="s">
        <v>3</v>
      </c>
      <c r="GD838">
        <v>1</v>
      </c>
      <c r="GF838">
        <v>1962144139</v>
      </c>
      <c r="GG838">
        <v>2</v>
      </c>
      <c r="GH838">
        <v>1</v>
      </c>
      <c r="GI838">
        <v>2</v>
      </c>
      <c r="GJ838">
        <v>0</v>
      </c>
      <c r="GK838">
        <v>0</v>
      </c>
      <c r="GL838">
        <f t="shared" si="655"/>
        <v>0</v>
      </c>
      <c r="GM838">
        <f t="shared" si="656"/>
        <v>1514.41</v>
      </c>
      <c r="GN838">
        <f t="shared" si="657"/>
        <v>1514.41</v>
      </c>
      <c r="GO838">
        <f t="shared" si="658"/>
        <v>0</v>
      </c>
      <c r="GP838">
        <f t="shared" si="659"/>
        <v>0</v>
      </c>
      <c r="GR838">
        <v>0</v>
      </c>
      <c r="GS838">
        <v>3</v>
      </c>
      <c r="GT838">
        <v>0</v>
      </c>
      <c r="GU838" t="s">
        <v>3</v>
      </c>
      <c r="GV838">
        <f t="shared" si="660"/>
        <v>0</v>
      </c>
      <c r="GW838">
        <v>1</v>
      </c>
      <c r="GX838">
        <f t="shared" si="661"/>
        <v>0</v>
      </c>
      <c r="HA838">
        <v>0</v>
      </c>
      <c r="HB838">
        <v>0</v>
      </c>
      <c r="HC838">
        <f t="shared" si="662"/>
        <v>0</v>
      </c>
      <c r="HE838" t="s">
        <v>3</v>
      </c>
      <c r="HF838" t="s">
        <v>3</v>
      </c>
      <c r="HM838" t="s">
        <v>3</v>
      </c>
      <c r="HN838" t="s">
        <v>3</v>
      </c>
      <c r="HO838" t="s">
        <v>3</v>
      </c>
      <c r="HP838" t="s">
        <v>3</v>
      </c>
      <c r="HQ838" t="s">
        <v>3</v>
      </c>
      <c r="HS838">
        <v>0</v>
      </c>
      <c r="IK838">
        <v>0</v>
      </c>
    </row>
    <row r="839" spans="1:255" x14ac:dyDescent="0.2">
      <c r="A839" s="2">
        <v>18</v>
      </c>
      <c r="B839" s="2">
        <v>1</v>
      </c>
      <c r="C839" s="2">
        <v>806</v>
      </c>
      <c r="D839" s="2"/>
      <c r="E839" s="2" t="s">
        <v>524</v>
      </c>
      <c r="F839" s="2" t="s">
        <v>525</v>
      </c>
      <c r="G839" s="2" t="s">
        <v>526</v>
      </c>
      <c r="H839" s="2" t="s">
        <v>36</v>
      </c>
      <c r="I839" s="2">
        <f>I835*J839</f>
        <v>79.84</v>
      </c>
      <c r="J839" s="2">
        <v>99.8</v>
      </c>
      <c r="K839" s="2">
        <v>99.8</v>
      </c>
      <c r="L839" s="2"/>
      <c r="M839" s="2"/>
      <c r="N839" s="2"/>
      <c r="O839" s="2">
        <f t="shared" si="630"/>
        <v>8019.93</v>
      </c>
      <c r="P839" s="2">
        <f t="shared" si="666"/>
        <v>8019.93</v>
      </c>
      <c r="Q839" s="2">
        <f t="shared" si="673"/>
        <v>0</v>
      </c>
      <c r="R839" s="2">
        <f t="shared" si="632"/>
        <v>0</v>
      </c>
      <c r="S839" s="2">
        <f t="shared" si="633"/>
        <v>0</v>
      </c>
      <c r="T839" s="2">
        <f t="shared" si="634"/>
        <v>0</v>
      </c>
      <c r="U839" s="2">
        <f t="shared" si="635"/>
        <v>0</v>
      </c>
      <c r="V839" s="2">
        <f t="shared" si="636"/>
        <v>0</v>
      </c>
      <c r="W839" s="2">
        <f t="shared" si="637"/>
        <v>0</v>
      </c>
      <c r="X839" s="2">
        <f t="shared" si="638"/>
        <v>0</v>
      </c>
      <c r="Y839" s="2">
        <f t="shared" si="639"/>
        <v>0</v>
      </c>
      <c r="Z839" s="2"/>
      <c r="AA839" s="2">
        <v>59209203</v>
      </c>
      <c r="AB839" s="2">
        <f t="shared" si="640"/>
        <v>100.45</v>
      </c>
      <c r="AC839" s="2">
        <f t="shared" si="665"/>
        <v>100.45</v>
      </c>
      <c r="AD839" s="2">
        <f t="shared" si="674"/>
        <v>0</v>
      </c>
      <c r="AE839" s="2">
        <f t="shared" si="675"/>
        <v>0</v>
      </c>
      <c r="AF839" s="2">
        <f t="shared" si="675"/>
        <v>0</v>
      </c>
      <c r="AG839" s="2">
        <f t="shared" si="642"/>
        <v>0</v>
      </c>
      <c r="AH839" s="2">
        <f t="shared" si="676"/>
        <v>0</v>
      </c>
      <c r="AI839" s="2">
        <f t="shared" si="676"/>
        <v>0</v>
      </c>
      <c r="AJ839" s="2">
        <f t="shared" si="644"/>
        <v>0</v>
      </c>
      <c r="AK839" s="2">
        <v>100.45</v>
      </c>
      <c r="AL839" s="2">
        <v>100.45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109</v>
      </c>
      <c r="AU839" s="2">
        <v>61</v>
      </c>
      <c r="AV839" s="2">
        <v>1</v>
      </c>
      <c r="AW839" s="2">
        <v>1</v>
      </c>
      <c r="AX839" s="2"/>
      <c r="AY839" s="2"/>
      <c r="AZ839" s="2">
        <v>1</v>
      </c>
      <c r="BA839" s="2">
        <v>1</v>
      </c>
      <c r="BB839" s="2">
        <v>1</v>
      </c>
      <c r="BC839" s="2">
        <v>1</v>
      </c>
      <c r="BD839" s="2" t="s">
        <v>3</v>
      </c>
      <c r="BE839" s="2" t="s">
        <v>3</v>
      </c>
      <c r="BF839" s="2" t="s">
        <v>3</v>
      </c>
      <c r="BG839" s="2" t="s">
        <v>3</v>
      </c>
      <c r="BH839" s="2">
        <v>3</v>
      </c>
      <c r="BI839" s="2">
        <v>1</v>
      </c>
      <c r="BJ839" s="2" t="s">
        <v>527</v>
      </c>
      <c r="BK839" s="2"/>
      <c r="BL839" s="2"/>
      <c r="BM839" s="2">
        <v>21</v>
      </c>
      <c r="BN839" s="2">
        <v>0</v>
      </c>
      <c r="BO839" s="2" t="s">
        <v>3</v>
      </c>
      <c r="BP839" s="2">
        <v>0</v>
      </c>
      <c r="BQ839" s="2">
        <v>30</v>
      </c>
      <c r="BR839" s="2">
        <v>0</v>
      </c>
      <c r="BS839" s="2">
        <v>1</v>
      </c>
      <c r="BT839" s="2">
        <v>1</v>
      </c>
      <c r="BU839" s="2">
        <v>1</v>
      </c>
      <c r="BV839" s="2">
        <v>1</v>
      </c>
      <c r="BW839" s="2">
        <v>1</v>
      </c>
      <c r="BX839" s="2">
        <v>1</v>
      </c>
      <c r="BY839" s="2" t="s">
        <v>3</v>
      </c>
      <c r="BZ839" s="2">
        <v>109</v>
      </c>
      <c r="CA839" s="2">
        <v>61</v>
      </c>
      <c r="CB839" s="2" t="s">
        <v>3</v>
      </c>
      <c r="CC839" s="2"/>
      <c r="CD839" s="2"/>
      <c r="CE839" s="2">
        <v>30</v>
      </c>
      <c r="CF839" s="2">
        <v>0</v>
      </c>
      <c r="CG839" s="2">
        <v>0</v>
      </c>
      <c r="CH839" s="2"/>
      <c r="CI839" s="2"/>
      <c r="CJ839" s="2"/>
      <c r="CK839" s="2"/>
      <c r="CL839" s="2"/>
      <c r="CM839" s="2">
        <v>0</v>
      </c>
      <c r="CN839" s="2" t="s">
        <v>3</v>
      </c>
      <c r="CO839" s="2">
        <v>0</v>
      </c>
      <c r="CP839" s="2">
        <f t="shared" si="645"/>
        <v>8019.93</v>
      </c>
      <c r="CQ839" s="2">
        <f t="shared" si="667"/>
        <v>100.45</v>
      </c>
      <c r="CR839" s="2">
        <f t="shared" si="677"/>
        <v>0</v>
      </c>
      <c r="CS839" s="2">
        <f t="shared" si="647"/>
        <v>0</v>
      </c>
      <c r="CT839" s="2">
        <f t="shared" si="648"/>
        <v>0</v>
      </c>
      <c r="CU839" s="2">
        <f t="shared" si="649"/>
        <v>0</v>
      </c>
      <c r="CV839" s="2">
        <f t="shared" si="650"/>
        <v>0</v>
      </c>
      <c r="CW839" s="2">
        <f t="shared" si="651"/>
        <v>0</v>
      </c>
      <c r="CX839" s="2">
        <f t="shared" si="652"/>
        <v>0</v>
      </c>
      <c r="CY839" s="2">
        <f t="shared" si="653"/>
        <v>0</v>
      </c>
      <c r="CZ839" s="2">
        <f t="shared" si="654"/>
        <v>0</v>
      </c>
      <c r="DA839" s="2"/>
      <c r="DB839" s="2"/>
      <c r="DC839" s="2" t="s">
        <v>3</v>
      </c>
      <c r="DD839" s="2" t="s">
        <v>3</v>
      </c>
      <c r="DE839" s="2" t="s">
        <v>3</v>
      </c>
      <c r="DF839" s="2" t="s">
        <v>3</v>
      </c>
      <c r="DG839" s="2" t="s">
        <v>3</v>
      </c>
      <c r="DH839" s="2" t="s">
        <v>3</v>
      </c>
      <c r="DI839" s="2" t="s">
        <v>3</v>
      </c>
      <c r="DJ839" s="2" t="s">
        <v>3</v>
      </c>
      <c r="DK839" s="2" t="s">
        <v>3</v>
      </c>
      <c r="DL839" s="2" t="s">
        <v>3</v>
      </c>
      <c r="DM839" s="2" t="s">
        <v>3</v>
      </c>
      <c r="DN839" s="2">
        <v>0</v>
      </c>
      <c r="DO839" s="2">
        <v>0</v>
      </c>
      <c r="DP839" s="2">
        <v>1</v>
      </c>
      <c r="DQ839" s="2">
        <v>1</v>
      </c>
      <c r="DR839" s="2"/>
      <c r="DS839" s="2"/>
      <c r="DT839" s="2"/>
      <c r="DU839" s="2">
        <v>1003</v>
      </c>
      <c r="DV839" s="2" t="s">
        <v>36</v>
      </c>
      <c r="DW839" s="2" t="s">
        <v>36</v>
      </c>
      <c r="DX839" s="2">
        <v>1</v>
      </c>
      <c r="DY839" s="2"/>
      <c r="DZ839" s="2" t="s">
        <v>3</v>
      </c>
      <c r="EA839" s="2" t="s">
        <v>3</v>
      </c>
      <c r="EB839" s="2" t="s">
        <v>3</v>
      </c>
      <c r="EC839" s="2" t="s">
        <v>3</v>
      </c>
      <c r="ED839" s="2"/>
      <c r="EE839" s="2">
        <v>58807897</v>
      </c>
      <c r="EF839" s="2">
        <v>30</v>
      </c>
      <c r="EG839" s="2" t="s">
        <v>29</v>
      </c>
      <c r="EH839" s="2">
        <v>0</v>
      </c>
      <c r="EI839" s="2" t="s">
        <v>3</v>
      </c>
      <c r="EJ839" s="2">
        <v>1</v>
      </c>
      <c r="EK839" s="2">
        <v>21</v>
      </c>
      <c r="EL839" s="2" t="s">
        <v>30</v>
      </c>
      <c r="EM839" s="2" t="s">
        <v>31</v>
      </c>
      <c r="EN839" s="2"/>
      <c r="EO839" s="2" t="s">
        <v>3</v>
      </c>
      <c r="EP839" s="2"/>
      <c r="EQ839" s="2">
        <v>0</v>
      </c>
      <c r="ER839" s="2">
        <v>100.45</v>
      </c>
      <c r="ES839" s="2">
        <v>100.45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>
        <v>0</v>
      </c>
      <c r="FR839" s="2">
        <v>0</v>
      </c>
      <c r="FS839" s="2">
        <v>0</v>
      </c>
      <c r="FT839" s="2"/>
      <c r="FU839" s="2"/>
      <c r="FV839" s="2"/>
      <c r="FW839" s="2"/>
      <c r="FX839" s="2">
        <v>109</v>
      </c>
      <c r="FY839" s="2">
        <v>61</v>
      </c>
      <c r="FZ839" s="2"/>
      <c r="GA839" s="2" t="s">
        <v>3</v>
      </c>
      <c r="GB839" s="2"/>
      <c r="GC839" s="2"/>
      <c r="GD839" s="2">
        <v>1</v>
      </c>
      <c r="GE839" s="2"/>
      <c r="GF839" s="2">
        <v>-1460710005</v>
      </c>
      <c r="GG839" s="2">
        <v>2</v>
      </c>
      <c r="GH839" s="2">
        <v>1</v>
      </c>
      <c r="GI839" s="2">
        <v>-2</v>
      </c>
      <c r="GJ839" s="2">
        <v>0</v>
      </c>
      <c r="GK839" s="2">
        <v>0</v>
      </c>
      <c r="GL839" s="2">
        <f t="shared" si="655"/>
        <v>0</v>
      </c>
      <c r="GM839" s="2">
        <f t="shared" si="656"/>
        <v>8019.93</v>
      </c>
      <c r="GN839" s="2">
        <f t="shared" si="657"/>
        <v>8019.93</v>
      </c>
      <c r="GO839" s="2">
        <f t="shared" si="658"/>
        <v>0</v>
      </c>
      <c r="GP839" s="2">
        <f t="shared" si="659"/>
        <v>0</v>
      </c>
      <c r="GQ839" s="2"/>
      <c r="GR839" s="2">
        <v>0</v>
      </c>
      <c r="GS839" s="2">
        <v>3</v>
      </c>
      <c r="GT839" s="2">
        <v>0</v>
      </c>
      <c r="GU839" s="2" t="s">
        <v>3</v>
      </c>
      <c r="GV839" s="2">
        <f t="shared" si="660"/>
        <v>0</v>
      </c>
      <c r="GW839" s="2">
        <v>1</v>
      </c>
      <c r="GX839" s="2">
        <f t="shared" si="661"/>
        <v>0</v>
      </c>
      <c r="GY839" s="2"/>
      <c r="GZ839" s="2"/>
      <c r="HA839" s="2">
        <v>0</v>
      </c>
      <c r="HB839" s="2">
        <v>0</v>
      </c>
      <c r="HC839" s="2">
        <f t="shared" si="662"/>
        <v>0</v>
      </c>
      <c r="HD839" s="2"/>
      <c r="HE839" s="2" t="s">
        <v>3</v>
      </c>
      <c r="HF839" s="2" t="s">
        <v>3</v>
      </c>
      <c r="HG839" s="2"/>
      <c r="HH839" s="2"/>
      <c r="HI839" s="2"/>
      <c r="HJ839" s="2"/>
      <c r="HK839" s="2"/>
      <c r="HL839" s="2"/>
      <c r="HM839" s="2" t="s">
        <v>3</v>
      </c>
      <c r="HN839" s="2" t="s">
        <v>3</v>
      </c>
      <c r="HO839" s="2" t="s">
        <v>3</v>
      </c>
      <c r="HP839" s="2" t="s">
        <v>3</v>
      </c>
      <c r="HQ839" s="2" t="s">
        <v>3</v>
      </c>
      <c r="HR839" s="2"/>
      <c r="HS839" s="2">
        <v>0</v>
      </c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>
        <v>0</v>
      </c>
      <c r="IL839" s="2"/>
      <c r="IM839" s="2"/>
      <c r="IN839" s="2"/>
      <c r="IO839" s="2"/>
      <c r="IP839" s="2"/>
      <c r="IQ839" s="2"/>
      <c r="IR839" s="2"/>
      <c r="IS839" s="2"/>
      <c r="IT839" s="2"/>
      <c r="IU839" s="2"/>
    </row>
    <row r="840" spans="1:255" x14ac:dyDescent="0.2">
      <c r="A840">
        <v>18</v>
      </c>
      <c r="B840">
        <v>1</v>
      </c>
      <c r="C840">
        <v>815</v>
      </c>
      <c r="E840" t="s">
        <v>524</v>
      </c>
      <c r="F840" t="s">
        <v>525</v>
      </c>
      <c r="G840" t="s">
        <v>526</v>
      </c>
      <c r="H840" t="s">
        <v>36</v>
      </c>
      <c r="I840">
        <f>I836*J840</f>
        <v>79.84</v>
      </c>
      <c r="J840">
        <v>99.8</v>
      </c>
      <c r="K840">
        <v>99.8</v>
      </c>
      <c r="O840">
        <f t="shared" si="630"/>
        <v>53332.53</v>
      </c>
      <c r="P840">
        <f t="shared" si="666"/>
        <v>53332.53</v>
      </c>
      <c r="Q840">
        <f t="shared" si="673"/>
        <v>0</v>
      </c>
      <c r="R840">
        <f t="shared" si="632"/>
        <v>0</v>
      </c>
      <c r="S840">
        <f t="shared" si="633"/>
        <v>0</v>
      </c>
      <c r="T840">
        <f t="shared" si="634"/>
        <v>0</v>
      </c>
      <c r="U840">
        <f t="shared" si="635"/>
        <v>0</v>
      </c>
      <c r="V840">
        <f t="shared" si="636"/>
        <v>0</v>
      </c>
      <c r="W840">
        <f t="shared" si="637"/>
        <v>0</v>
      </c>
      <c r="X840">
        <f t="shared" si="638"/>
        <v>0</v>
      </c>
      <c r="Y840">
        <f t="shared" si="639"/>
        <v>0</v>
      </c>
      <c r="AA840">
        <v>59209200</v>
      </c>
      <c r="AB840">
        <f t="shared" si="640"/>
        <v>100.45</v>
      </c>
      <c r="AC840">
        <f t="shared" si="665"/>
        <v>100.45</v>
      </c>
      <c r="AD840">
        <f t="shared" si="674"/>
        <v>0</v>
      </c>
      <c r="AE840">
        <f t="shared" si="675"/>
        <v>0</v>
      </c>
      <c r="AF840">
        <f t="shared" si="675"/>
        <v>0</v>
      </c>
      <c r="AG840">
        <f t="shared" si="642"/>
        <v>0</v>
      </c>
      <c r="AH840">
        <f t="shared" si="676"/>
        <v>0</v>
      </c>
      <c r="AI840">
        <f t="shared" si="676"/>
        <v>0</v>
      </c>
      <c r="AJ840">
        <f t="shared" si="644"/>
        <v>0</v>
      </c>
      <c r="AK840">
        <v>100.45</v>
      </c>
      <c r="AL840">
        <v>100.45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109</v>
      </c>
      <c r="AU840">
        <v>61</v>
      </c>
      <c r="AV840">
        <v>1</v>
      </c>
      <c r="AW840">
        <v>1</v>
      </c>
      <c r="AZ840">
        <v>1</v>
      </c>
      <c r="BA840">
        <v>1</v>
      </c>
      <c r="BB840">
        <v>1</v>
      </c>
      <c r="BC840">
        <v>6.65</v>
      </c>
      <c r="BD840" t="s">
        <v>3</v>
      </c>
      <c r="BE840" t="s">
        <v>3</v>
      </c>
      <c r="BF840" t="s">
        <v>3</v>
      </c>
      <c r="BG840" t="s">
        <v>3</v>
      </c>
      <c r="BH840">
        <v>3</v>
      </c>
      <c r="BI840">
        <v>1</v>
      </c>
      <c r="BJ840" t="s">
        <v>527</v>
      </c>
      <c r="BM840">
        <v>21</v>
      </c>
      <c r="BN840">
        <v>0</v>
      </c>
      <c r="BO840" t="s">
        <v>525</v>
      </c>
      <c r="BP840">
        <v>1</v>
      </c>
      <c r="BQ840">
        <v>30</v>
      </c>
      <c r="BR840">
        <v>0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 t="s">
        <v>3</v>
      </c>
      <c r="BZ840">
        <v>109</v>
      </c>
      <c r="CA840">
        <v>61</v>
      </c>
      <c r="CB840" t="s">
        <v>3</v>
      </c>
      <c r="CE840">
        <v>30</v>
      </c>
      <c r="CF840">
        <v>0</v>
      </c>
      <c r="CG840">
        <v>0</v>
      </c>
      <c r="CM840">
        <v>0</v>
      </c>
      <c r="CN840" t="s">
        <v>3</v>
      </c>
      <c r="CO840">
        <v>0</v>
      </c>
      <c r="CP840">
        <f t="shared" si="645"/>
        <v>53332.53</v>
      </c>
      <c r="CQ840">
        <f t="shared" si="667"/>
        <v>667.99</v>
      </c>
      <c r="CR840">
        <f t="shared" si="677"/>
        <v>0</v>
      </c>
      <c r="CS840">
        <f t="shared" si="647"/>
        <v>0</v>
      </c>
      <c r="CT840">
        <f t="shared" si="648"/>
        <v>0</v>
      </c>
      <c r="CU840">
        <f t="shared" si="649"/>
        <v>0</v>
      </c>
      <c r="CV840">
        <f t="shared" si="650"/>
        <v>0</v>
      </c>
      <c r="CW840">
        <f t="shared" si="651"/>
        <v>0</v>
      </c>
      <c r="CX840">
        <f t="shared" si="652"/>
        <v>0</v>
      </c>
      <c r="CY840">
        <f t="shared" si="653"/>
        <v>0</v>
      </c>
      <c r="CZ840">
        <f t="shared" si="654"/>
        <v>0</v>
      </c>
      <c r="DC840" t="s">
        <v>3</v>
      </c>
      <c r="DD840" t="s">
        <v>3</v>
      </c>
      <c r="DE840" t="s">
        <v>3</v>
      </c>
      <c r="DF840" t="s">
        <v>3</v>
      </c>
      <c r="DG840" t="s">
        <v>3</v>
      </c>
      <c r="DH840" t="s">
        <v>3</v>
      </c>
      <c r="DI840" t="s">
        <v>3</v>
      </c>
      <c r="DJ840" t="s">
        <v>3</v>
      </c>
      <c r="DK840" t="s">
        <v>3</v>
      </c>
      <c r="DL840" t="s">
        <v>3</v>
      </c>
      <c r="DM840" t="s">
        <v>3</v>
      </c>
      <c r="DN840">
        <v>0</v>
      </c>
      <c r="DO840">
        <v>0</v>
      </c>
      <c r="DP840">
        <v>1</v>
      </c>
      <c r="DQ840">
        <v>1</v>
      </c>
      <c r="DU840">
        <v>1003</v>
      </c>
      <c r="DV840" t="s">
        <v>36</v>
      </c>
      <c r="DW840" t="s">
        <v>36</v>
      </c>
      <c r="DX840">
        <v>1</v>
      </c>
      <c r="DZ840" t="s">
        <v>3</v>
      </c>
      <c r="EA840" t="s">
        <v>3</v>
      </c>
      <c r="EB840" t="s">
        <v>3</v>
      </c>
      <c r="EC840" t="s">
        <v>3</v>
      </c>
      <c r="EE840">
        <v>58807897</v>
      </c>
      <c r="EF840">
        <v>30</v>
      </c>
      <c r="EG840" t="s">
        <v>29</v>
      </c>
      <c r="EH840">
        <v>0</v>
      </c>
      <c r="EI840" t="s">
        <v>3</v>
      </c>
      <c r="EJ840">
        <v>1</v>
      </c>
      <c r="EK840">
        <v>21</v>
      </c>
      <c r="EL840" t="s">
        <v>30</v>
      </c>
      <c r="EM840" t="s">
        <v>31</v>
      </c>
      <c r="EO840" t="s">
        <v>3</v>
      </c>
      <c r="EQ840">
        <v>0</v>
      </c>
      <c r="ER840">
        <v>100.45</v>
      </c>
      <c r="ES840">
        <v>100.45</v>
      </c>
      <c r="ET840">
        <v>0</v>
      </c>
      <c r="EU840">
        <v>0</v>
      </c>
      <c r="EV840">
        <v>0</v>
      </c>
      <c r="EW840">
        <v>0</v>
      </c>
      <c r="EX840">
        <v>0</v>
      </c>
      <c r="FQ840">
        <v>0</v>
      </c>
      <c r="FR840">
        <v>0</v>
      </c>
      <c r="FS840">
        <v>0</v>
      </c>
      <c r="FX840">
        <v>109</v>
      </c>
      <c r="FY840">
        <v>61</v>
      </c>
      <c r="GA840" t="s">
        <v>3</v>
      </c>
      <c r="GD840">
        <v>1</v>
      </c>
      <c r="GF840">
        <v>-1460710005</v>
      </c>
      <c r="GG840">
        <v>2</v>
      </c>
      <c r="GH840">
        <v>1</v>
      </c>
      <c r="GI840">
        <v>2</v>
      </c>
      <c r="GJ840">
        <v>0</v>
      </c>
      <c r="GK840">
        <v>0</v>
      </c>
      <c r="GL840">
        <f t="shared" si="655"/>
        <v>0</v>
      </c>
      <c r="GM840">
        <f t="shared" si="656"/>
        <v>53332.53</v>
      </c>
      <c r="GN840">
        <f t="shared" si="657"/>
        <v>53332.53</v>
      </c>
      <c r="GO840">
        <f t="shared" si="658"/>
        <v>0</v>
      </c>
      <c r="GP840">
        <f t="shared" si="659"/>
        <v>0</v>
      </c>
      <c r="GR840">
        <v>0</v>
      </c>
      <c r="GS840">
        <v>3</v>
      </c>
      <c r="GT840">
        <v>0</v>
      </c>
      <c r="GU840" t="s">
        <v>3</v>
      </c>
      <c r="GV840">
        <f t="shared" si="660"/>
        <v>0</v>
      </c>
      <c r="GW840">
        <v>1</v>
      </c>
      <c r="GX840">
        <f t="shared" si="661"/>
        <v>0</v>
      </c>
      <c r="HA840">
        <v>0</v>
      </c>
      <c r="HB840">
        <v>0</v>
      </c>
      <c r="HC840">
        <f t="shared" si="662"/>
        <v>0</v>
      </c>
      <c r="HE840" t="s">
        <v>3</v>
      </c>
      <c r="HF840" t="s">
        <v>3</v>
      </c>
      <c r="HM840" t="s">
        <v>3</v>
      </c>
      <c r="HN840" t="s">
        <v>3</v>
      </c>
      <c r="HO840" t="s">
        <v>3</v>
      </c>
      <c r="HP840" t="s">
        <v>3</v>
      </c>
      <c r="HQ840" t="s">
        <v>3</v>
      </c>
      <c r="HS840">
        <v>0</v>
      </c>
      <c r="IK840">
        <v>0</v>
      </c>
    </row>
    <row r="841" spans="1:255" x14ac:dyDescent="0.2">
      <c r="A841" s="2">
        <v>18</v>
      </c>
      <c r="B841" s="2">
        <v>1</v>
      </c>
      <c r="C841" s="2">
        <v>805</v>
      </c>
      <c r="D841" s="2"/>
      <c r="E841" s="2" t="s">
        <v>528</v>
      </c>
      <c r="F841" s="2" t="s">
        <v>47</v>
      </c>
      <c r="G841" s="2" t="s">
        <v>529</v>
      </c>
      <c r="H841" s="2" t="s">
        <v>49</v>
      </c>
      <c r="I841" s="2">
        <f>I835*J841</f>
        <v>10</v>
      </c>
      <c r="J841" s="2">
        <v>12.5</v>
      </c>
      <c r="K841" s="2">
        <v>12.5</v>
      </c>
      <c r="L841" s="2"/>
      <c r="M841" s="2"/>
      <c r="N841" s="2"/>
      <c r="O841" s="2">
        <f t="shared" si="630"/>
        <v>530.5</v>
      </c>
      <c r="P841" s="2">
        <f t="shared" si="666"/>
        <v>530.5</v>
      </c>
      <c r="Q841" s="2">
        <f t="shared" si="673"/>
        <v>0</v>
      </c>
      <c r="R841" s="2">
        <f t="shared" si="632"/>
        <v>0</v>
      </c>
      <c r="S841" s="2">
        <f t="shared" si="633"/>
        <v>0</v>
      </c>
      <c r="T841" s="2">
        <f t="shared" si="634"/>
        <v>0</v>
      </c>
      <c r="U841" s="2">
        <f t="shared" si="635"/>
        <v>0</v>
      </c>
      <c r="V841" s="2">
        <f t="shared" si="636"/>
        <v>0</v>
      </c>
      <c r="W841" s="2">
        <f t="shared" si="637"/>
        <v>0</v>
      </c>
      <c r="X841" s="2">
        <f t="shared" si="638"/>
        <v>0</v>
      </c>
      <c r="Y841" s="2">
        <f t="shared" si="639"/>
        <v>0</v>
      </c>
      <c r="Z841" s="2"/>
      <c r="AA841" s="2">
        <v>59209203</v>
      </c>
      <c r="AB841" s="2">
        <f t="shared" si="640"/>
        <v>53.05</v>
      </c>
      <c r="AC841" s="2">
        <f t="shared" si="665"/>
        <v>53.05</v>
      </c>
      <c r="AD841" s="2">
        <f t="shared" si="674"/>
        <v>0</v>
      </c>
      <c r="AE841" s="2">
        <f t="shared" si="675"/>
        <v>0</v>
      </c>
      <c r="AF841" s="2">
        <f t="shared" si="675"/>
        <v>0</v>
      </c>
      <c r="AG841" s="2">
        <f t="shared" si="642"/>
        <v>0</v>
      </c>
      <c r="AH841" s="2">
        <f t="shared" si="676"/>
        <v>0</v>
      </c>
      <c r="AI841" s="2">
        <f t="shared" si="676"/>
        <v>0</v>
      </c>
      <c r="AJ841" s="2">
        <f t="shared" si="644"/>
        <v>0</v>
      </c>
      <c r="AK841" s="2">
        <v>53.05</v>
      </c>
      <c r="AL841" s="2">
        <v>53.05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109</v>
      </c>
      <c r="AU841" s="2">
        <v>61</v>
      </c>
      <c r="AV841" s="2">
        <v>1</v>
      </c>
      <c r="AW841" s="2">
        <v>1</v>
      </c>
      <c r="AX841" s="2"/>
      <c r="AY841" s="2"/>
      <c r="AZ841" s="2">
        <v>1</v>
      </c>
      <c r="BA841" s="2">
        <v>1</v>
      </c>
      <c r="BB841" s="2">
        <v>1</v>
      </c>
      <c r="BC841" s="2">
        <v>1</v>
      </c>
      <c r="BD841" s="2" t="s">
        <v>3</v>
      </c>
      <c r="BE841" s="2" t="s">
        <v>3</v>
      </c>
      <c r="BF841" s="2" t="s">
        <v>3</v>
      </c>
      <c r="BG841" s="2" t="s">
        <v>3</v>
      </c>
      <c r="BH841" s="2">
        <v>3</v>
      </c>
      <c r="BI841" s="2">
        <v>1</v>
      </c>
      <c r="BJ841" s="2" t="s">
        <v>50</v>
      </c>
      <c r="BK841" s="2"/>
      <c r="BL841" s="2"/>
      <c r="BM841" s="2">
        <v>21</v>
      </c>
      <c r="BN841" s="2">
        <v>58807811</v>
      </c>
      <c r="BO841" s="2" t="s">
        <v>3</v>
      </c>
      <c r="BP841" s="2">
        <v>0</v>
      </c>
      <c r="BQ841" s="2">
        <v>30</v>
      </c>
      <c r="BR841" s="2">
        <v>0</v>
      </c>
      <c r="BS841" s="2">
        <v>1</v>
      </c>
      <c r="BT841" s="2">
        <v>1</v>
      </c>
      <c r="BU841" s="2">
        <v>1</v>
      </c>
      <c r="BV841" s="2">
        <v>1</v>
      </c>
      <c r="BW841" s="2">
        <v>1</v>
      </c>
      <c r="BX841" s="2">
        <v>1</v>
      </c>
      <c r="BY841" s="2" t="s">
        <v>3</v>
      </c>
      <c r="BZ841" s="2">
        <v>109</v>
      </c>
      <c r="CA841" s="2">
        <v>61</v>
      </c>
      <c r="CB841" s="2" t="s">
        <v>3</v>
      </c>
      <c r="CC841" s="2"/>
      <c r="CD841" s="2"/>
      <c r="CE841" s="2">
        <v>30</v>
      </c>
      <c r="CF841" s="2">
        <v>0</v>
      </c>
      <c r="CG841" s="2">
        <v>0</v>
      </c>
      <c r="CH841" s="2"/>
      <c r="CI841" s="2"/>
      <c r="CJ841" s="2"/>
      <c r="CK841" s="2"/>
      <c r="CL841" s="2"/>
      <c r="CM841" s="2">
        <v>0</v>
      </c>
      <c r="CN841" s="2" t="s">
        <v>3</v>
      </c>
      <c r="CO841" s="2">
        <v>0</v>
      </c>
      <c r="CP841" s="2">
        <f t="shared" si="645"/>
        <v>530.5</v>
      </c>
      <c r="CQ841" s="2">
        <f t="shared" si="667"/>
        <v>53.05</v>
      </c>
      <c r="CR841" s="2">
        <f t="shared" si="677"/>
        <v>0</v>
      </c>
      <c r="CS841" s="2">
        <f t="shared" si="647"/>
        <v>0</v>
      </c>
      <c r="CT841" s="2">
        <f t="shared" si="648"/>
        <v>0</v>
      </c>
      <c r="CU841" s="2">
        <f t="shared" si="649"/>
        <v>0</v>
      </c>
      <c r="CV841" s="2">
        <f t="shared" si="650"/>
        <v>0</v>
      </c>
      <c r="CW841" s="2">
        <f t="shared" si="651"/>
        <v>0</v>
      </c>
      <c r="CX841" s="2">
        <f t="shared" si="652"/>
        <v>0</v>
      </c>
      <c r="CY841" s="2">
        <f t="shared" si="653"/>
        <v>0</v>
      </c>
      <c r="CZ841" s="2">
        <f t="shared" si="654"/>
        <v>0</v>
      </c>
      <c r="DA841" s="2"/>
      <c r="DB841" s="2"/>
      <c r="DC841" s="2" t="s">
        <v>3</v>
      </c>
      <c r="DD841" s="2" t="s">
        <v>3</v>
      </c>
      <c r="DE841" s="2" t="s">
        <v>3</v>
      </c>
      <c r="DF841" s="2" t="s">
        <v>3</v>
      </c>
      <c r="DG841" s="2" t="s">
        <v>3</v>
      </c>
      <c r="DH841" s="2" t="s">
        <v>3</v>
      </c>
      <c r="DI841" s="2" t="s">
        <v>3</v>
      </c>
      <c r="DJ841" s="2" t="s">
        <v>3</v>
      </c>
      <c r="DK841" s="2" t="s">
        <v>3</v>
      </c>
      <c r="DL841" s="2" t="s">
        <v>3</v>
      </c>
      <c r="DM841" s="2" t="s">
        <v>3</v>
      </c>
      <c r="DN841" s="2">
        <v>0</v>
      </c>
      <c r="DO841" s="2">
        <v>0</v>
      </c>
      <c r="DP841" s="2">
        <v>1</v>
      </c>
      <c r="DQ841" s="2">
        <v>1</v>
      </c>
      <c r="DR841" s="2"/>
      <c r="DS841" s="2"/>
      <c r="DT841" s="2"/>
      <c r="DU841" s="2">
        <v>1010</v>
      </c>
      <c r="DV841" s="2" t="s">
        <v>49</v>
      </c>
      <c r="DW841" s="2" t="s">
        <v>49</v>
      </c>
      <c r="DX841" s="2">
        <v>1</v>
      </c>
      <c r="DY841" s="2"/>
      <c r="DZ841" s="2" t="s">
        <v>3</v>
      </c>
      <c r="EA841" s="2" t="s">
        <v>3</v>
      </c>
      <c r="EB841" s="2" t="s">
        <v>3</v>
      </c>
      <c r="EC841" s="2" t="s">
        <v>3</v>
      </c>
      <c r="ED841" s="2"/>
      <c r="EE841" s="2">
        <v>58807897</v>
      </c>
      <c r="EF841" s="2">
        <v>30</v>
      </c>
      <c r="EG841" s="2" t="s">
        <v>29</v>
      </c>
      <c r="EH841" s="2">
        <v>0</v>
      </c>
      <c r="EI841" s="2" t="s">
        <v>3</v>
      </c>
      <c r="EJ841" s="2">
        <v>1</v>
      </c>
      <c r="EK841" s="2">
        <v>21</v>
      </c>
      <c r="EL841" s="2" t="s">
        <v>30</v>
      </c>
      <c r="EM841" s="2" t="s">
        <v>31</v>
      </c>
      <c r="EN841" s="2"/>
      <c r="EO841" s="2" t="s">
        <v>3</v>
      </c>
      <c r="EP841" s="2"/>
      <c r="EQ841" s="2">
        <v>0</v>
      </c>
      <c r="ER841" s="2">
        <v>53.05</v>
      </c>
      <c r="ES841" s="2">
        <v>53.05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>
        <v>0</v>
      </c>
      <c r="FR841" s="2">
        <v>0</v>
      </c>
      <c r="FS841" s="2">
        <v>0</v>
      </c>
      <c r="FT841" s="2"/>
      <c r="FU841" s="2"/>
      <c r="FV841" s="2"/>
      <c r="FW841" s="2"/>
      <c r="FX841" s="2">
        <v>109</v>
      </c>
      <c r="FY841" s="2">
        <v>61</v>
      </c>
      <c r="FZ841" s="2"/>
      <c r="GA841" s="2" t="s">
        <v>3</v>
      </c>
      <c r="GB841" s="2"/>
      <c r="GC841" s="2"/>
      <c r="GD841" s="2">
        <v>1</v>
      </c>
      <c r="GE841" s="2"/>
      <c r="GF841" s="2">
        <v>-200675545</v>
      </c>
      <c r="GG841" s="2">
        <v>2</v>
      </c>
      <c r="GH841" s="2">
        <v>1</v>
      </c>
      <c r="GI841" s="2">
        <v>-2</v>
      </c>
      <c r="GJ841" s="2">
        <v>0</v>
      </c>
      <c r="GK841" s="2">
        <v>0</v>
      </c>
      <c r="GL841" s="2">
        <f t="shared" si="655"/>
        <v>0</v>
      </c>
      <c r="GM841" s="2">
        <f t="shared" si="656"/>
        <v>530.5</v>
      </c>
      <c r="GN841" s="2">
        <f t="shared" si="657"/>
        <v>530.5</v>
      </c>
      <c r="GO841" s="2">
        <f t="shared" si="658"/>
        <v>0</v>
      </c>
      <c r="GP841" s="2">
        <f t="shared" si="659"/>
        <v>0</v>
      </c>
      <c r="GQ841" s="2"/>
      <c r="GR841" s="2">
        <v>0</v>
      </c>
      <c r="GS841" s="2">
        <v>3</v>
      </c>
      <c r="GT841" s="2">
        <v>0</v>
      </c>
      <c r="GU841" s="2" t="s">
        <v>3</v>
      </c>
      <c r="GV841" s="2">
        <f t="shared" si="660"/>
        <v>0</v>
      </c>
      <c r="GW841" s="2">
        <v>1</v>
      </c>
      <c r="GX841" s="2">
        <f t="shared" si="661"/>
        <v>0</v>
      </c>
      <c r="GY841" s="2"/>
      <c r="GZ841" s="2"/>
      <c r="HA841" s="2">
        <v>0</v>
      </c>
      <c r="HB841" s="2">
        <v>0</v>
      </c>
      <c r="HC841" s="2">
        <f t="shared" si="662"/>
        <v>0</v>
      </c>
      <c r="HD841" s="2"/>
      <c r="HE841" s="2" t="s">
        <v>3</v>
      </c>
      <c r="HF841" s="2" t="s">
        <v>3</v>
      </c>
      <c r="HG841" s="2"/>
      <c r="HH841" s="2"/>
      <c r="HI841" s="2"/>
      <c r="HJ841" s="2"/>
      <c r="HK841" s="2"/>
      <c r="HL841" s="2"/>
      <c r="HM841" s="2" t="s">
        <v>3</v>
      </c>
      <c r="HN841" s="2" t="s">
        <v>3</v>
      </c>
      <c r="HO841" s="2" t="s">
        <v>3</v>
      </c>
      <c r="HP841" s="2" t="s">
        <v>3</v>
      </c>
      <c r="HQ841" s="2" t="s">
        <v>3</v>
      </c>
      <c r="HR841" s="2"/>
      <c r="HS841" s="2">
        <v>0</v>
      </c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>
        <v>0</v>
      </c>
      <c r="IL841" s="2"/>
      <c r="IM841" s="2"/>
      <c r="IN841" s="2"/>
      <c r="IO841" s="2"/>
      <c r="IP841" s="2"/>
      <c r="IQ841" s="2"/>
      <c r="IR841" s="2"/>
      <c r="IS841" s="2"/>
      <c r="IT841" s="2"/>
      <c r="IU841" s="2"/>
    </row>
    <row r="842" spans="1:255" x14ac:dyDescent="0.2">
      <c r="A842">
        <v>18</v>
      </c>
      <c r="B842">
        <v>1</v>
      </c>
      <c r="C842">
        <v>814</v>
      </c>
      <c r="E842" t="s">
        <v>528</v>
      </c>
      <c r="F842" t="s">
        <v>47</v>
      </c>
      <c r="G842" t="s">
        <v>529</v>
      </c>
      <c r="H842" t="s">
        <v>49</v>
      </c>
      <c r="I842">
        <f>I836*J842</f>
        <v>10</v>
      </c>
      <c r="J842">
        <v>12.5</v>
      </c>
      <c r="K842">
        <v>12.5</v>
      </c>
      <c r="O842">
        <f t="shared" si="630"/>
        <v>2079.56</v>
      </c>
      <c r="P842">
        <f t="shared" si="666"/>
        <v>2079.56</v>
      </c>
      <c r="Q842">
        <f t="shared" si="673"/>
        <v>0</v>
      </c>
      <c r="R842">
        <f t="shared" si="632"/>
        <v>0</v>
      </c>
      <c r="S842">
        <f t="shared" si="633"/>
        <v>0</v>
      </c>
      <c r="T842">
        <f t="shared" si="634"/>
        <v>0</v>
      </c>
      <c r="U842">
        <f t="shared" si="635"/>
        <v>0</v>
      </c>
      <c r="V842">
        <f t="shared" si="636"/>
        <v>0</v>
      </c>
      <c r="W842">
        <f t="shared" si="637"/>
        <v>0</v>
      </c>
      <c r="X842">
        <f t="shared" si="638"/>
        <v>0</v>
      </c>
      <c r="Y842">
        <f t="shared" si="639"/>
        <v>0</v>
      </c>
      <c r="AA842">
        <v>59209200</v>
      </c>
      <c r="AB842">
        <f t="shared" si="640"/>
        <v>53.05</v>
      </c>
      <c r="AC842">
        <f t="shared" si="665"/>
        <v>53.05</v>
      </c>
      <c r="AD842">
        <f t="shared" si="674"/>
        <v>0</v>
      </c>
      <c r="AE842">
        <f t="shared" si="675"/>
        <v>0</v>
      </c>
      <c r="AF842">
        <f t="shared" si="675"/>
        <v>0</v>
      </c>
      <c r="AG842">
        <f t="shared" si="642"/>
        <v>0</v>
      </c>
      <c r="AH842">
        <f t="shared" si="676"/>
        <v>0</v>
      </c>
      <c r="AI842">
        <f t="shared" si="676"/>
        <v>0</v>
      </c>
      <c r="AJ842">
        <f t="shared" si="644"/>
        <v>0</v>
      </c>
      <c r="AK842">
        <v>53.05</v>
      </c>
      <c r="AL842">
        <v>53.05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109</v>
      </c>
      <c r="AU842">
        <v>61</v>
      </c>
      <c r="AV842">
        <v>1</v>
      </c>
      <c r="AW842">
        <v>1</v>
      </c>
      <c r="AZ842">
        <v>1</v>
      </c>
      <c r="BA842">
        <v>1</v>
      </c>
      <c r="BB842">
        <v>1</v>
      </c>
      <c r="BC842">
        <v>3.92</v>
      </c>
      <c r="BD842" t="s">
        <v>3</v>
      </c>
      <c r="BE842" t="s">
        <v>3</v>
      </c>
      <c r="BF842" t="s">
        <v>3</v>
      </c>
      <c r="BG842" t="s">
        <v>3</v>
      </c>
      <c r="BH842">
        <v>3</v>
      </c>
      <c r="BI842">
        <v>1</v>
      </c>
      <c r="BJ842" t="s">
        <v>50</v>
      </c>
      <c r="BM842">
        <v>21</v>
      </c>
      <c r="BN842">
        <v>58807811</v>
      </c>
      <c r="BO842" t="s">
        <v>47</v>
      </c>
      <c r="BP842">
        <v>1</v>
      </c>
      <c r="BQ842">
        <v>30</v>
      </c>
      <c r="BR842">
        <v>0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 t="s">
        <v>3</v>
      </c>
      <c r="BZ842">
        <v>109</v>
      </c>
      <c r="CA842">
        <v>61</v>
      </c>
      <c r="CB842" t="s">
        <v>3</v>
      </c>
      <c r="CE842">
        <v>30</v>
      </c>
      <c r="CF842">
        <v>0</v>
      </c>
      <c r="CG842">
        <v>0</v>
      </c>
      <c r="CM842">
        <v>0</v>
      </c>
      <c r="CN842" t="s">
        <v>3</v>
      </c>
      <c r="CO842">
        <v>0</v>
      </c>
      <c r="CP842">
        <f t="shared" si="645"/>
        <v>2079.56</v>
      </c>
      <c r="CQ842">
        <f t="shared" si="667"/>
        <v>207.96</v>
      </c>
      <c r="CR842">
        <f t="shared" si="677"/>
        <v>0</v>
      </c>
      <c r="CS842">
        <f t="shared" si="647"/>
        <v>0</v>
      </c>
      <c r="CT842">
        <f t="shared" si="648"/>
        <v>0</v>
      </c>
      <c r="CU842">
        <f t="shared" si="649"/>
        <v>0</v>
      </c>
      <c r="CV842">
        <f t="shared" si="650"/>
        <v>0</v>
      </c>
      <c r="CW842">
        <f t="shared" si="651"/>
        <v>0</v>
      </c>
      <c r="CX842">
        <f t="shared" si="652"/>
        <v>0</v>
      </c>
      <c r="CY842">
        <f t="shared" si="653"/>
        <v>0</v>
      </c>
      <c r="CZ842">
        <f t="shared" si="654"/>
        <v>0</v>
      </c>
      <c r="DC842" t="s">
        <v>3</v>
      </c>
      <c r="DD842" t="s">
        <v>3</v>
      </c>
      <c r="DE842" t="s">
        <v>3</v>
      </c>
      <c r="DF842" t="s">
        <v>3</v>
      </c>
      <c r="DG842" t="s">
        <v>3</v>
      </c>
      <c r="DH842" t="s">
        <v>3</v>
      </c>
      <c r="DI842" t="s">
        <v>3</v>
      </c>
      <c r="DJ842" t="s">
        <v>3</v>
      </c>
      <c r="DK842" t="s">
        <v>3</v>
      </c>
      <c r="DL842" t="s">
        <v>3</v>
      </c>
      <c r="DM842" t="s">
        <v>3</v>
      </c>
      <c r="DN842">
        <v>0</v>
      </c>
      <c r="DO842">
        <v>0</v>
      </c>
      <c r="DP842">
        <v>1</v>
      </c>
      <c r="DQ842">
        <v>1</v>
      </c>
      <c r="DU842">
        <v>1010</v>
      </c>
      <c r="DV842" t="s">
        <v>49</v>
      </c>
      <c r="DW842" t="s">
        <v>49</v>
      </c>
      <c r="DX842">
        <v>1</v>
      </c>
      <c r="DZ842" t="s">
        <v>3</v>
      </c>
      <c r="EA842" t="s">
        <v>3</v>
      </c>
      <c r="EB842" t="s">
        <v>3</v>
      </c>
      <c r="EC842" t="s">
        <v>3</v>
      </c>
      <c r="EE842">
        <v>58807897</v>
      </c>
      <c r="EF842">
        <v>30</v>
      </c>
      <c r="EG842" t="s">
        <v>29</v>
      </c>
      <c r="EH842">
        <v>0</v>
      </c>
      <c r="EI842" t="s">
        <v>3</v>
      </c>
      <c r="EJ842">
        <v>1</v>
      </c>
      <c r="EK842">
        <v>21</v>
      </c>
      <c r="EL842" t="s">
        <v>30</v>
      </c>
      <c r="EM842" t="s">
        <v>31</v>
      </c>
      <c r="EO842" t="s">
        <v>3</v>
      </c>
      <c r="EQ842">
        <v>0</v>
      </c>
      <c r="ER842">
        <v>53.05</v>
      </c>
      <c r="ES842">
        <v>53.05</v>
      </c>
      <c r="ET842">
        <v>0</v>
      </c>
      <c r="EU842">
        <v>0</v>
      </c>
      <c r="EV842">
        <v>0</v>
      </c>
      <c r="EW842">
        <v>0</v>
      </c>
      <c r="EX842">
        <v>0</v>
      </c>
      <c r="FQ842">
        <v>0</v>
      </c>
      <c r="FR842">
        <v>0</v>
      </c>
      <c r="FS842">
        <v>0</v>
      </c>
      <c r="FX842">
        <v>109</v>
      </c>
      <c r="FY842">
        <v>61</v>
      </c>
      <c r="GA842" t="s">
        <v>3</v>
      </c>
      <c r="GD842">
        <v>1</v>
      </c>
      <c r="GF842">
        <v>-200675545</v>
      </c>
      <c r="GG842">
        <v>2</v>
      </c>
      <c r="GH842">
        <v>1</v>
      </c>
      <c r="GI842">
        <v>2</v>
      </c>
      <c r="GJ842">
        <v>0</v>
      </c>
      <c r="GK842">
        <v>0</v>
      </c>
      <c r="GL842">
        <f t="shared" si="655"/>
        <v>0</v>
      </c>
      <c r="GM842">
        <f t="shared" si="656"/>
        <v>2079.56</v>
      </c>
      <c r="GN842">
        <f t="shared" si="657"/>
        <v>2079.56</v>
      </c>
      <c r="GO842">
        <f t="shared" si="658"/>
        <v>0</v>
      </c>
      <c r="GP842">
        <f t="shared" si="659"/>
        <v>0</v>
      </c>
      <c r="GR842">
        <v>0</v>
      </c>
      <c r="GS842">
        <v>3</v>
      </c>
      <c r="GT842">
        <v>0</v>
      </c>
      <c r="GU842" t="s">
        <v>3</v>
      </c>
      <c r="GV842">
        <f t="shared" si="660"/>
        <v>0</v>
      </c>
      <c r="GW842">
        <v>1</v>
      </c>
      <c r="GX842">
        <f t="shared" si="661"/>
        <v>0</v>
      </c>
      <c r="HA842">
        <v>0</v>
      </c>
      <c r="HB842">
        <v>0</v>
      </c>
      <c r="HC842">
        <f t="shared" si="662"/>
        <v>0</v>
      </c>
      <c r="HE842" t="s">
        <v>3</v>
      </c>
      <c r="HF842" t="s">
        <v>3</v>
      </c>
      <c r="HM842" t="s">
        <v>3</v>
      </c>
      <c r="HN842" t="s">
        <v>3</v>
      </c>
      <c r="HO842" t="s">
        <v>3</v>
      </c>
      <c r="HP842" t="s">
        <v>3</v>
      </c>
      <c r="HQ842" t="s">
        <v>3</v>
      </c>
      <c r="HS842">
        <v>0</v>
      </c>
      <c r="IK842">
        <v>0</v>
      </c>
    </row>
    <row r="843" spans="1:255" x14ac:dyDescent="0.2">
      <c r="A843" s="2">
        <v>17</v>
      </c>
      <c r="B843" s="2">
        <v>1</v>
      </c>
      <c r="C843" s="2">
        <f>ROW(SmtRes!A818)</f>
        <v>818</v>
      </c>
      <c r="D843" s="2">
        <f>ROW(EtalonRes!A868)</f>
        <v>868</v>
      </c>
      <c r="E843" s="2" t="s">
        <v>530</v>
      </c>
      <c r="F843" s="2" t="s">
        <v>73</v>
      </c>
      <c r="G843" s="2" t="s">
        <v>74</v>
      </c>
      <c r="H843" s="2" t="s">
        <v>75</v>
      </c>
      <c r="I843" s="2">
        <f>ROUND(ROUND(30/100,4),9)</f>
        <v>0.3</v>
      </c>
      <c r="J843" s="2">
        <v>0</v>
      </c>
      <c r="K843" s="2">
        <f>ROUND(ROUND(30/100,4),9)</f>
        <v>0.3</v>
      </c>
      <c r="L843" s="2"/>
      <c r="M843" s="2"/>
      <c r="N843" s="2"/>
      <c r="O843" s="2">
        <f t="shared" si="630"/>
        <v>74.56</v>
      </c>
      <c r="P843" s="2">
        <f t="shared" si="666"/>
        <v>0</v>
      </c>
      <c r="Q843" s="2">
        <f>(ROUND((ROUND(((((ET843*1.25)*1.1))*AV843*I843),2)*BB843),2)+ROUND((ROUND(((AE843-(((EU843*1.25)*1.1)))*AV843*I843),2)*BS843),2))</f>
        <v>0</v>
      </c>
      <c r="R843" s="2">
        <f t="shared" si="632"/>
        <v>0</v>
      </c>
      <c r="S843" s="2">
        <f t="shared" si="633"/>
        <v>74.56</v>
      </c>
      <c r="T843" s="2">
        <f t="shared" si="634"/>
        <v>0</v>
      </c>
      <c r="U843" s="2">
        <f t="shared" si="635"/>
        <v>5.9240746950000007</v>
      </c>
      <c r="V843" s="2">
        <f t="shared" si="636"/>
        <v>0</v>
      </c>
      <c r="W843" s="2">
        <f t="shared" si="637"/>
        <v>0</v>
      </c>
      <c r="X843" s="2">
        <f t="shared" si="638"/>
        <v>81.27</v>
      </c>
      <c r="Y843" s="2">
        <f t="shared" si="639"/>
        <v>45.48</v>
      </c>
      <c r="Z843" s="2"/>
      <c r="AA843" s="2">
        <v>59209203</v>
      </c>
      <c r="AB843" s="2">
        <f t="shared" si="640"/>
        <v>232.92445000000001</v>
      </c>
      <c r="AC843" s="2">
        <f t="shared" si="665"/>
        <v>0</v>
      </c>
      <c r="AD843" s="2">
        <f>ROUND((((((ET843*1.25)*1.1))-(((EU843*1.25)*1.1)))+AE843),6)</f>
        <v>0</v>
      </c>
      <c r="AE843" s="2">
        <f>ROUND((((EU843*1.25)*1.1)),6)</f>
        <v>0</v>
      </c>
      <c r="AF843" s="2">
        <f>ROUND((((EV843*1.15)*1.1)),6)</f>
        <v>232.92445000000001</v>
      </c>
      <c r="AG843" s="2">
        <f t="shared" si="642"/>
        <v>0</v>
      </c>
      <c r="AH843" s="2">
        <f>(((EW843*1.15)*1.1))</f>
        <v>18.506950000000003</v>
      </c>
      <c r="AI843" s="2">
        <f>(((EX843*1.25)*1.1))</f>
        <v>0</v>
      </c>
      <c r="AJ843" s="2">
        <f t="shared" si="644"/>
        <v>0</v>
      </c>
      <c r="AK843" s="2">
        <v>184.13</v>
      </c>
      <c r="AL843" s="2">
        <v>0</v>
      </c>
      <c r="AM843" s="2">
        <v>0</v>
      </c>
      <c r="AN843" s="2">
        <v>0</v>
      </c>
      <c r="AO843" s="2">
        <v>184.13</v>
      </c>
      <c r="AP843" s="2">
        <v>0</v>
      </c>
      <c r="AQ843" s="2">
        <v>14.63</v>
      </c>
      <c r="AR843" s="2">
        <v>0</v>
      </c>
      <c r="AS843" s="2">
        <v>0</v>
      </c>
      <c r="AT843" s="2">
        <v>109</v>
      </c>
      <c r="AU843" s="2">
        <v>61</v>
      </c>
      <c r="AV843" s="2">
        <v>1.0669999999999999</v>
      </c>
      <c r="AW843" s="2">
        <v>1</v>
      </c>
      <c r="AX843" s="2"/>
      <c r="AY843" s="2"/>
      <c r="AZ843" s="2">
        <v>1</v>
      </c>
      <c r="BA843" s="2">
        <v>1</v>
      </c>
      <c r="BB843" s="2">
        <v>1</v>
      </c>
      <c r="BC843" s="2">
        <v>1</v>
      </c>
      <c r="BD843" s="2" t="s">
        <v>3</v>
      </c>
      <c r="BE843" s="2" t="s">
        <v>3</v>
      </c>
      <c r="BF843" s="2" t="s">
        <v>3</v>
      </c>
      <c r="BG843" s="2" t="s">
        <v>3</v>
      </c>
      <c r="BH843" s="2">
        <v>0</v>
      </c>
      <c r="BI843" s="2">
        <v>1</v>
      </c>
      <c r="BJ843" s="2" t="s">
        <v>76</v>
      </c>
      <c r="BK843" s="2"/>
      <c r="BL843" s="2"/>
      <c r="BM843" s="2">
        <v>21</v>
      </c>
      <c r="BN843" s="2">
        <v>58807811</v>
      </c>
      <c r="BO843" s="2" t="s">
        <v>73</v>
      </c>
      <c r="BP843" s="2">
        <v>1</v>
      </c>
      <c r="BQ843" s="2">
        <v>30</v>
      </c>
      <c r="BR843" s="2">
        <v>0</v>
      </c>
      <c r="BS843" s="2">
        <v>1</v>
      </c>
      <c r="BT843" s="2">
        <v>1</v>
      </c>
      <c r="BU843" s="2">
        <v>1</v>
      </c>
      <c r="BV843" s="2">
        <v>1</v>
      </c>
      <c r="BW843" s="2">
        <v>1</v>
      </c>
      <c r="BX843" s="2">
        <v>1</v>
      </c>
      <c r="BY843" s="2" t="s">
        <v>3</v>
      </c>
      <c r="BZ843" s="2">
        <v>109</v>
      </c>
      <c r="CA843" s="2">
        <v>61</v>
      </c>
      <c r="CB843" s="2" t="s">
        <v>3</v>
      </c>
      <c r="CC843" s="2"/>
      <c r="CD843" s="2"/>
      <c r="CE843" s="2">
        <v>30</v>
      </c>
      <c r="CF843" s="2">
        <v>0</v>
      </c>
      <c r="CG843" s="2">
        <v>0</v>
      </c>
      <c r="CH843" s="2"/>
      <c r="CI843" s="2"/>
      <c r="CJ843" s="2"/>
      <c r="CK843" s="2"/>
      <c r="CL843" s="2"/>
      <c r="CM843" s="2">
        <v>0</v>
      </c>
      <c r="CN843" s="2" t="s">
        <v>865</v>
      </c>
      <c r="CO843" s="2">
        <v>0</v>
      </c>
      <c r="CP843" s="2">
        <f t="shared" si="645"/>
        <v>74.56</v>
      </c>
      <c r="CQ843" s="2">
        <f t="shared" si="667"/>
        <v>0</v>
      </c>
      <c r="CR843" s="2">
        <f>(ROUND((ROUND(((((ET843*1.25)*1.1))*AV843*1),2)*BB843),2)+ROUND((ROUND(((AE843-(((EU843*1.25)*1.1)))*AV843*1),2)*BS843),2))</f>
        <v>0</v>
      </c>
      <c r="CS843" s="2">
        <f t="shared" si="647"/>
        <v>0</v>
      </c>
      <c r="CT843" s="2">
        <f t="shared" si="648"/>
        <v>248.53</v>
      </c>
      <c r="CU843" s="2">
        <f t="shared" si="649"/>
        <v>0</v>
      </c>
      <c r="CV843" s="2">
        <f t="shared" si="650"/>
        <v>19.746915650000002</v>
      </c>
      <c r="CW843" s="2">
        <f t="shared" si="651"/>
        <v>0</v>
      </c>
      <c r="CX843" s="2">
        <f t="shared" si="652"/>
        <v>0</v>
      </c>
      <c r="CY843" s="2">
        <f t="shared" si="653"/>
        <v>81.270399999999995</v>
      </c>
      <c r="CZ843" s="2">
        <f t="shared" si="654"/>
        <v>45.4816</v>
      </c>
      <c r="DA843" s="2"/>
      <c r="DB843" s="2">
        <v>215</v>
      </c>
      <c r="DC843" s="2" t="s">
        <v>3</v>
      </c>
      <c r="DD843" s="2" t="s">
        <v>3</v>
      </c>
      <c r="DE843" s="2" t="s">
        <v>27</v>
      </c>
      <c r="DF843" s="2" t="s">
        <v>27</v>
      </c>
      <c r="DG843" s="2" t="s">
        <v>28</v>
      </c>
      <c r="DH843" s="2" t="s">
        <v>3</v>
      </c>
      <c r="DI843" s="2" t="s">
        <v>28</v>
      </c>
      <c r="DJ843" s="2" t="s">
        <v>27</v>
      </c>
      <c r="DK843" s="2" t="s">
        <v>3</v>
      </c>
      <c r="DL843" s="2" t="s">
        <v>3</v>
      </c>
      <c r="DM843" s="2" t="s">
        <v>3</v>
      </c>
      <c r="DN843" s="2">
        <v>0</v>
      </c>
      <c r="DO843" s="2">
        <v>0</v>
      </c>
      <c r="DP843" s="2">
        <v>1</v>
      </c>
      <c r="DQ843" s="2">
        <v>1</v>
      </c>
      <c r="DR843" s="2"/>
      <c r="DS843" s="2"/>
      <c r="DT843" s="2"/>
      <c r="DU843" s="2">
        <v>1010</v>
      </c>
      <c r="DV843" s="2" t="s">
        <v>75</v>
      </c>
      <c r="DW843" s="2" t="s">
        <v>75</v>
      </c>
      <c r="DX843" s="2">
        <v>100</v>
      </c>
      <c r="DY843" s="2"/>
      <c r="DZ843" s="2" t="s">
        <v>3</v>
      </c>
      <c r="EA843" s="2" t="s">
        <v>3</v>
      </c>
      <c r="EB843" s="2" t="s">
        <v>3</v>
      </c>
      <c r="EC843" s="2" t="s">
        <v>3</v>
      </c>
      <c r="ED843" s="2"/>
      <c r="EE843" s="2">
        <v>58807897</v>
      </c>
      <c r="EF843" s="2">
        <v>30</v>
      </c>
      <c r="EG843" s="2" t="s">
        <v>29</v>
      </c>
      <c r="EH843" s="2">
        <v>0</v>
      </c>
      <c r="EI843" s="2" t="s">
        <v>3</v>
      </c>
      <c r="EJ843" s="2">
        <v>1</v>
      </c>
      <c r="EK843" s="2">
        <v>21</v>
      </c>
      <c r="EL843" s="2" t="s">
        <v>30</v>
      </c>
      <c r="EM843" s="2" t="s">
        <v>31</v>
      </c>
      <c r="EN843" s="2"/>
      <c r="EO843" s="2" t="s">
        <v>32</v>
      </c>
      <c r="EP843" s="2"/>
      <c r="EQ843" s="2">
        <v>0</v>
      </c>
      <c r="ER843" s="2">
        <v>184.13</v>
      </c>
      <c r="ES843" s="2">
        <v>0</v>
      </c>
      <c r="ET843" s="2">
        <v>0</v>
      </c>
      <c r="EU843" s="2">
        <v>0</v>
      </c>
      <c r="EV843" s="2">
        <v>184.13</v>
      </c>
      <c r="EW843" s="2">
        <v>14.63</v>
      </c>
      <c r="EX843" s="2">
        <v>0</v>
      </c>
      <c r="EY843" s="2">
        <v>0</v>
      </c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>
        <v>0</v>
      </c>
      <c r="FR843" s="2">
        <v>0</v>
      </c>
      <c r="FS843" s="2">
        <v>0</v>
      </c>
      <c r="FT843" s="2"/>
      <c r="FU843" s="2"/>
      <c r="FV843" s="2"/>
      <c r="FW843" s="2"/>
      <c r="FX843" s="2">
        <v>109</v>
      </c>
      <c r="FY843" s="2">
        <v>61</v>
      </c>
      <c r="FZ843" s="2"/>
      <c r="GA843" s="2" t="s">
        <v>3</v>
      </c>
      <c r="GB843" s="2"/>
      <c r="GC843" s="2"/>
      <c r="GD843" s="2">
        <v>1</v>
      </c>
      <c r="GE843" s="2"/>
      <c r="GF843" s="2">
        <v>974445208</v>
      </c>
      <c r="GG843" s="2">
        <v>2</v>
      </c>
      <c r="GH843" s="2">
        <v>1</v>
      </c>
      <c r="GI843" s="2">
        <v>2</v>
      </c>
      <c r="GJ843" s="2">
        <v>0</v>
      </c>
      <c r="GK843" s="2">
        <v>0</v>
      </c>
      <c r="GL843" s="2">
        <f t="shared" si="655"/>
        <v>0</v>
      </c>
      <c r="GM843" s="2">
        <f t="shared" si="656"/>
        <v>201.31</v>
      </c>
      <c r="GN843" s="2">
        <f t="shared" si="657"/>
        <v>201.31</v>
      </c>
      <c r="GO843" s="2">
        <f t="shared" si="658"/>
        <v>0</v>
      </c>
      <c r="GP843" s="2">
        <f t="shared" si="659"/>
        <v>0</v>
      </c>
      <c r="GQ843" s="2"/>
      <c r="GR843" s="2">
        <v>0</v>
      </c>
      <c r="GS843" s="2">
        <v>3</v>
      </c>
      <c r="GT843" s="2">
        <v>0</v>
      </c>
      <c r="GU843" s="2" t="s">
        <v>3</v>
      </c>
      <c r="GV843" s="2">
        <f t="shared" si="660"/>
        <v>0</v>
      </c>
      <c r="GW843" s="2">
        <v>1</v>
      </c>
      <c r="GX843" s="2">
        <f t="shared" si="661"/>
        <v>0</v>
      </c>
      <c r="GY843" s="2"/>
      <c r="GZ843" s="2"/>
      <c r="HA843" s="2">
        <v>0</v>
      </c>
      <c r="HB843" s="2">
        <v>0</v>
      </c>
      <c r="HC843" s="2">
        <f t="shared" si="662"/>
        <v>0</v>
      </c>
      <c r="HD843" s="2"/>
      <c r="HE843" s="2" t="s">
        <v>3</v>
      </c>
      <c r="HF843" s="2" t="s">
        <v>3</v>
      </c>
      <c r="HG843" s="2"/>
      <c r="HH843" s="2"/>
      <c r="HI843" s="2"/>
      <c r="HJ843" s="2"/>
      <c r="HK843" s="2"/>
      <c r="HL843" s="2"/>
      <c r="HM843" s="2" t="s">
        <v>3</v>
      </c>
      <c r="HN843" s="2" t="s">
        <v>3</v>
      </c>
      <c r="HO843" s="2" t="s">
        <v>3</v>
      </c>
      <c r="HP843" s="2" t="s">
        <v>3</v>
      </c>
      <c r="HQ843" s="2" t="s">
        <v>3</v>
      </c>
      <c r="HR843" s="2"/>
      <c r="HS843" s="2">
        <v>0</v>
      </c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>
        <v>0</v>
      </c>
      <c r="IL843" s="2"/>
      <c r="IM843" s="2"/>
      <c r="IN843" s="2"/>
      <c r="IO843" s="2"/>
      <c r="IP843" s="2"/>
      <c r="IQ843" s="2"/>
      <c r="IR843" s="2"/>
      <c r="IS843" s="2"/>
      <c r="IT843" s="2"/>
      <c r="IU843" s="2"/>
    </row>
    <row r="844" spans="1:255" x14ac:dyDescent="0.2">
      <c r="A844">
        <v>17</v>
      </c>
      <c r="B844">
        <v>1</v>
      </c>
      <c r="C844">
        <f>ROW(SmtRes!A820)</f>
        <v>820</v>
      </c>
      <c r="D844">
        <f>ROW(EtalonRes!A870)</f>
        <v>870</v>
      </c>
      <c r="E844" t="s">
        <v>530</v>
      </c>
      <c r="F844" t="s">
        <v>73</v>
      </c>
      <c r="G844" t="s">
        <v>74</v>
      </c>
      <c r="H844" t="s">
        <v>75</v>
      </c>
      <c r="I844">
        <f>ROUND(ROUND(30/100,4),9)</f>
        <v>0.3</v>
      </c>
      <c r="J844">
        <v>0</v>
      </c>
      <c r="K844">
        <f>ROUND(ROUND(30/100,4),9)</f>
        <v>0.3</v>
      </c>
      <c r="O844">
        <f t="shared" si="630"/>
        <v>4100.05</v>
      </c>
      <c r="P844">
        <f t="shared" si="666"/>
        <v>0</v>
      </c>
      <c r="Q844">
        <f>(ROUND((ROUND(((((ET844*1.25)*1.1))*AV844*I844),2)*BB844),2)+ROUND((ROUND(((AE844-(((EU844*1.25)*1.1)))*AV844*I844),2)*BS844),2))</f>
        <v>0</v>
      </c>
      <c r="R844">
        <f t="shared" si="632"/>
        <v>0</v>
      </c>
      <c r="S844">
        <f t="shared" si="633"/>
        <v>4100.05</v>
      </c>
      <c r="T844">
        <f t="shared" si="634"/>
        <v>0</v>
      </c>
      <c r="U844">
        <f t="shared" si="635"/>
        <v>5.9240746950000007</v>
      </c>
      <c r="V844">
        <f t="shared" si="636"/>
        <v>0</v>
      </c>
      <c r="W844">
        <f t="shared" si="637"/>
        <v>0</v>
      </c>
      <c r="X844">
        <f t="shared" si="638"/>
        <v>4469.05</v>
      </c>
      <c r="Y844">
        <f t="shared" si="639"/>
        <v>2501.0300000000002</v>
      </c>
      <c r="AA844">
        <v>59209200</v>
      </c>
      <c r="AB844">
        <f t="shared" si="640"/>
        <v>232.92445000000001</v>
      </c>
      <c r="AC844">
        <f t="shared" si="665"/>
        <v>0</v>
      </c>
      <c r="AD844">
        <f>ROUND((((((ET844*1.25)*1.1))-(((EU844*1.25)*1.1)))+AE844),6)</f>
        <v>0</v>
      </c>
      <c r="AE844">
        <f>ROUND((((EU844*1.25)*1.1)),6)</f>
        <v>0</v>
      </c>
      <c r="AF844">
        <f>ROUND((((EV844*1.15)*1.1)),6)</f>
        <v>232.92445000000001</v>
      </c>
      <c r="AG844">
        <f t="shared" si="642"/>
        <v>0</v>
      </c>
      <c r="AH844">
        <f>(((EW844*1.15)*1.1))</f>
        <v>18.506950000000003</v>
      </c>
      <c r="AI844">
        <f>(((EX844*1.25)*1.1))</f>
        <v>0</v>
      </c>
      <c r="AJ844">
        <f t="shared" si="644"/>
        <v>0</v>
      </c>
      <c r="AK844">
        <v>184.13</v>
      </c>
      <c r="AL844">
        <v>0</v>
      </c>
      <c r="AM844">
        <v>0</v>
      </c>
      <c r="AN844">
        <v>0</v>
      </c>
      <c r="AO844">
        <v>184.13</v>
      </c>
      <c r="AP844">
        <v>0</v>
      </c>
      <c r="AQ844">
        <v>14.63</v>
      </c>
      <c r="AR844">
        <v>0</v>
      </c>
      <c r="AS844">
        <v>0</v>
      </c>
      <c r="AT844">
        <v>109</v>
      </c>
      <c r="AU844">
        <v>61</v>
      </c>
      <c r="AV844">
        <v>1.0669999999999999</v>
      </c>
      <c r="AW844">
        <v>1</v>
      </c>
      <c r="AZ844">
        <v>1</v>
      </c>
      <c r="BA844">
        <v>54.99</v>
      </c>
      <c r="BB844">
        <v>1</v>
      </c>
      <c r="BC844">
        <v>1</v>
      </c>
      <c r="BD844" t="s">
        <v>3</v>
      </c>
      <c r="BE844" t="s">
        <v>3</v>
      </c>
      <c r="BF844" t="s">
        <v>3</v>
      </c>
      <c r="BG844" t="s">
        <v>3</v>
      </c>
      <c r="BH844">
        <v>0</v>
      </c>
      <c r="BI844">
        <v>1</v>
      </c>
      <c r="BJ844" t="s">
        <v>76</v>
      </c>
      <c r="BM844">
        <v>21</v>
      </c>
      <c r="BN844">
        <v>58807811</v>
      </c>
      <c r="BO844" t="s">
        <v>73</v>
      </c>
      <c r="BP844">
        <v>1</v>
      </c>
      <c r="BQ844">
        <v>30</v>
      </c>
      <c r="BR844">
        <v>0</v>
      </c>
      <c r="BS844">
        <v>54.99</v>
      </c>
      <c r="BT844">
        <v>1</v>
      </c>
      <c r="BU844">
        <v>1</v>
      </c>
      <c r="BV844">
        <v>1</v>
      </c>
      <c r="BW844">
        <v>1</v>
      </c>
      <c r="BX844">
        <v>1</v>
      </c>
      <c r="BY844" t="s">
        <v>3</v>
      </c>
      <c r="BZ844">
        <v>109</v>
      </c>
      <c r="CA844">
        <v>61</v>
      </c>
      <c r="CB844" t="s">
        <v>3</v>
      </c>
      <c r="CE844">
        <v>30</v>
      </c>
      <c r="CF844">
        <v>0</v>
      </c>
      <c r="CG844">
        <v>0</v>
      </c>
      <c r="CM844">
        <v>0</v>
      </c>
      <c r="CN844" t="s">
        <v>865</v>
      </c>
      <c r="CO844">
        <v>0</v>
      </c>
      <c r="CP844">
        <f t="shared" si="645"/>
        <v>4100.05</v>
      </c>
      <c r="CQ844">
        <f t="shared" si="667"/>
        <v>0</v>
      </c>
      <c r="CR844">
        <f>(ROUND((ROUND(((((ET844*1.25)*1.1))*AV844*1),2)*BB844),2)+ROUND((ROUND(((AE844-(((EU844*1.25)*1.1)))*AV844*1),2)*BS844),2))</f>
        <v>0</v>
      </c>
      <c r="CS844">
        <f t="shared" si="647"/>
        <v>0</v>
      </c>
      <c r="CT844">
        <f t="shared" si="648"/>
        <v>13666.66</v>
      </c>
      <c r="CU844">
        <f t="shared" si="649"/>
        <v>0</v>
      </c>
      <c r="CV844">
        <f t="shared" si="650"/>
        <v>19.746915650000002</v>
      </c>
      <c r="CW844">
        <f t="shared" si="651"/>
        <v>0</v>
      </c>
      <c r="CX844">
        <f t="shared" si="652"/>
        <v>0</v>
      </c>
      <c r="CY844">
        <f t="shared" si="653"/>
        <v>4469.0545000000002</v>
      </c>
      <c r="CZ844">
        <f t="shared" si="654"/>
        <v>2501.0305000000003</v>
      </c>
      <c r="DB844">
        <v>217</v>
      </c>
      <c r="DC844" t="s">
        <v>3</v>
      </c>
      <c r="DD844" t="s">
        <v>3</v>
      </c>
      <c r="DE844" t="s">
        <v>27</v>
      </c>
      <c r="DF844" t="s">
        <v>27</v>
      </c>
      <c r="DG844" t="s">
        <v>28</v>
      </c>
      <c r="DH844" t="s">
        <v>3</v>
      </c>
      <c r="DI844" t="s">
        <v>28</v>
      </c>
      <c r="DJ844" t="s">
        <v>27</v>
      </c>
      <c r="DK844" t="s">
        <v>3</v>
      </c>
      <c r="DL844" t="s">
        <v>3</v>
      </c>
      <c r="DM844" t="s">
        <v>3</v>
      </c>
      <c r="DN844">
        <v>0</v>
      </c>
      <c r="DO844">
        <v>0</v>
      </c>
      <c r="DP844">
        <v>1</v>
      </c>
      <c r="DQ844">
        <v>1</v>
      </c>
      <c r="DU844">
        <v>1010</v>
      </c>
      <c r="DV844" t="s">
        <v>75</v>
      </c>
      <c r="DW844" t="s">
        <v>75</v>
      </c>
      <c r="DX844">
        <v>100</v>
      </c>
      <c r="DZ844" t="s">
        <v>3</v>
      </c>
      <c r="EA844" t="s">
        <v>3</v>
      </c>
      <c r="EB844" t="s">
        <v>3</v>
      </c>
      <c r="EC844" t="s">
        <v>3</v>
      </c>
      <c r="EE844">
        <v>58807897</v>
      </c>
      <c r="EF844">
        <v>30</v>
      </c>
      <c r="EG844" t="s">
        <v>29</v>
      </c>
      <c r="EH844">
        <v>0</v>
      </c>
      <c r="EI844" t="s">
        <v>3</v>
      </c>
      <c r="EJ844">
        <v>1</v>
      </c>
      <c r="EK844">
        <v>21</v>
      </c>
      <c r="EL844" t="s">
        <v>30</v>
      </c>
      <c r="EM844" t="s">
        <v>31</v>
      </c>
      <c r="EO844" t="s">
        <v>32</v>
      </c>
      <c r="EQ844">
        <v>0</v>
      </c>
      <c r="ER844">
        <v>184.13</v>
      </c>
      <c r="ES844">
        <v>0</v>
      </c>
      <c r="ET844">
        <v>0</v>
      </c>
      <c r="EU844">
        <v>0</v>
      </c>
      <c r="EV844">
        <v>184.13</v>
      </c>
      <c r="EW844">
        <v>14.63</v>
      </c>
      <c r="EX844">
        <v>0</v>
      </c>
      <c r="EY844">
        <v>0</v>
      </c>
      <c r="FQ844">
        <v>0</v>
      </c>
      <c r="FR844">
        <v>0</v>
      </c>
      <c r="FS844">
        <v>0</v>
      </c>
      <c r="FX844">
        <v>109</v>
      </c>
      <c r="FY844">
        <v>61</v>
      </c>
      <c r="GA844" t="s">
        <v>3</v>
      </c>
      <c r="GD844">
        <v>1</v>
      </c>
      <c r="GF844">
        <v>974445208</v>
      </c>
      <c r="GG844">
        <v>2</v>
      </c>
      <c r="GH844">
        <v>1</v>
      </c>
      <c r="GI844">
        <v>2</v>
      </c>
      <c r="GJ844">
        <v>0</v>
      </c>
      <c r="GK844">
        <v>0</v>
      </c>
      <c r="GL844">
        <f t="shared" si="655"/>
        <v>0</v>
      </c>
      <c r="GM844">
        <f t="shared" si="656"/>
        <v>11070.13</v>
      </c>
      <c r="GN844">
        <f t="shared" si="657"/>
        <v>11070.13</v>
      </c>
      <c r="GO844">
        <f t="shared" si="658"/>
        <v>0</v>
      </c>
      <c r="GP844">
        <f t="shared" si="659"/>
        <v>0</v>
      </c>
      <c r="GR844">
        <v>0</v>
      </c>
      <c r="GS844">
        <v>3</v>
      </c>
      <c r="GT844">
        <v>0</v>
      </c>
      <c r="GU844" t="s">
        <v>3</v>
      </c>
      <c r="GV844">
        <f t="shared" si="660"/>
        <v>0</v>
      </c>
      <c r="GW844">
        <v>1</v>
      </c>
      <c r="GX844">
        <f t="shared" si="661"/>
        <v>0</v>
      </c>
      <c r="HA844">
        <v>0</v>
      </c>
      <c r="HB844">
        <v>0</v>
      </c>
      <c r="HC844">
        <f t="shared" si="662"/>
        <v>0</v>
      </c>
      <c r="HE844" t="s">
        <v>3</v>
      </c>
      <c r="HF844" t="s">
        <v>3</v>
      </c>
      <c r="HM844" t="s">
        <v>3</v>
      </c>
      <c r="HN844" t="s">
        <v>3</v>
      </c>
      <c r="HO844" t="s">
        <v>3</v>
      </c>
      <c r="HP844" t="s">
        <v>3</v>
      </c>
      <c r="HQ844" t="s">
        <v>3</v>
      </c>
      <c r="HS844">
        <v>0</v>
      </c>
      <c r="IK844">
        <v>0</v>
      </c>
    </row>
    <row r="845" spans="1:255" x14ac:dyDescent="0.2">
      <c r="A845" s="2">
        <v>18</v>
      </c>
      <c r="B845" s="2">
        <v>1</v>
      </c>
      <c r="C845" s="2">
        <v>818</v>
      </c>
      <c r="D845" s="2"/>
      <c r="E845" s="2" t="s">
        <v>531</v>
      </c>
      <c r="F845" s="2" t="s">
        <v>78</v>
      </c>
      <c r="G845" s="2" t="s">
        <v>79</v>
      </c>
      <c r="H845" s="2" t="s">
        <v>49</v>
      </c>
      <c r="I845" s="2">
        <f>I843*J845</f>
        <v>30</v>
      </c>
      <c r="J845" s="2">
        <v>100</v>
      </c>
      <c r="K845" s="2">
        <v>100</v>
      </c>
      <c r="L845" s="2"/>
      <c r="M845" s="2"/>
      <c r="N845" s="2"/>
      <c r="O845" s="2">
        <f t="shared" ref="O845:O872" si="678">ROUND(CP845,2)</f>
        <v>7957.2</v>
      </c>
      <c r="P845" s="2">
        <f t="shared" si="666"/>
        <v>7957.2</v>
      </c>
      <c r="Q845" s="2">
        <f>(ROUND((ROUND(((ET845)*AV845*I845),2)*BB845),2)+ROUND((ROUND(((AE845-(EU845))*AV845*I845),2)*BS845),2))</f>
        <v>0</v>
      </c>
      <c r="R845" s="2">
        <f t="shared" ref="R845:R872" si="679">ROUND((ROUND((AE845*AV845*I845),2)*BS845),2)</f>
        <v>0</v>
      </c>
      <c r="S845" s="2">
        <f t="shared" ref="S845:S872" si="680">ROUND((ROUND((AF845*AV845*I845),2)*BA845),2)</f>
        <v>0</v>
      </c>
      <c r="T845" s="2">
        <f t="shared" ref="T845:T872" si="681">ROUND(CU845*I845,2)</f>
        <v>0</v>
      </c>
      <c r="U845" s="2">
        <f t="shared" ref="U845:U872" si="682">CV845*I845</f>
        <v>0</v>
      </c>
      <c r="V845" s="2">
        <f t="shared" ref="V845:V872" si="683">CW845*I845</f>
        <v>0</v>
      </c>
      <c r="W845" s="2">
        <f t="shared" ref="W845:W872" si="684">ROUND(CX845*I845,2)</f>
        <v>0</v>
      </c>
      <c r="X845" s="2">
        <f t="shared" ref="X845:X872" si="685">ROUND(CY845,2)</f>
        <v>0</v>
      </c>
      <c r="Y845" s="2">
        <f t="shared" ref="Y845:Y872" si="686">ROUND(CZ845,2)</f>
        <v>0</v>
      </c>
      <c r="Z845" s="2"/>
      <c r="AA845" s="2">
        <v>59209203</v>
      </c>
      <c r="AB845" s="2">
        <f t="shared" ref="AB845:AB872" si="687">ROUND((AC845+AD845+AF845),6)</f>
        <v>265.24</v>
      </c>
      <c r="AC845" s="2">
        <f t="shared" si="665"/>
        <v>265.24</v>
      </c>
      <c r="AD845" s="2">
        <f>ROUND((((ET845)-(EU845))+AE845),6)</f>
        <v>0</v>
      </c>
      <c r="AE845" s="2">
        <f>ROUND((EU845),6)</f>
        <v>0</v>
      </c>
      <c r="AF845" s="2">
        <f>ROUND((EV845),6)</f>
        <v>0</v>
      </c>
      <c r="AG845" s="2">
        <f t="shared" ref="AG845:AG872" si="688">ROUND((AP845),6)</f>
        <v>0</v>
      </c>
      <c r="AH845" s="2">
        <f>(EW845)</f>
        <v>0</v>
      </c>
      <c r="AI845" s="2">
        <f>(EX845)</f>
        <v>0</v>
      </c>
      <c r="AJ845" s="2">
        <f t="shared" ref="AJ845:AJ872" si="689">(AS845)</f>
        <v>0</v>
      </c>
      <c r="AK845" s="2">
        <v>265.24</v>
      </c>
      <c r="AL845" s="2">
        <v>265.24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109</v>
      </c>
      <c r="AU845" s="2">
        <v>61</v>
      </c>
      <c r="AV845" s="2">
        <v>1</v>
      </c>
      <c r="AW845" s="2">
        <v>1</v>
      </c>
      <c r="AX845" s="2"/>
      <c r="AY845" s="2"/>
      <c r="AZ845" s="2">
        <v>1</v>
      </c>
      <c r="BA845" s="2">
        <v>1</v>
      </c>
      <c r="BB845" s="2">
        <v>1</v>
      </c>
      <c r="BC845" s="2">
        <v>1</v>
      </c>
      <c r="BD845" s="2" t="s">
        <v>3</v>
      </c>
      <c r="BE845" s="2" t="s">
        <v>3</v>
      </c>
      <c r="BF845" s="2" t="s">
        <v>3</v>
      </c>
      <c r="BG845" s="2" t="s">
        <v>3</v>
      </c>
      <c r="BH845" s="2">
        <v>3</v>
      </c>
      <c r="BI845" s="2">
        <v>1</v>
      </c>
      <c r="BJ845" s="2" t="s">
        <v>80</v>
      </c>
      <c r="BK845" s="2"/>
      <c r="BL845" s="2"/>
      <c r="BM845" s="2">
        <v>21</v>
      </c>
      <c r="BN845" s="2">
        <v>58807811</v>
      </c>
      <c r="BO845" s="2" t="s">
        <v>3</v>
      </c>
      <c r="BP845" s="2">
        <v>0</v>
      </c>
      <c r="BQ845" s="2">
        <v>30</v>
      </c>
      <c r="BR845" s="2">
        <v>0</v>
      </c>
      <c r="BS845" s="2">
        <v>1</v>
      </c>
      <c r="BT845" s="2">
        <v>1</v>
      </c>
      <c r="BU845" s="2">
        <v>1</v>
      </c>
      <c r="BV845" s="2">
        <v>1</v>
      </c>
      <c r="BW845" s="2">
        <v>1</v>
      </c>
      <c r="BX845" s="2">
        <v>1</v>
      </c>
      <c r="BY845" s="2" t="s">
        <v>3</v>
      </c>
      <c r="BZ845" s="2">
        <v>109</v>
      </c>
      <c r="CA845" s="2">
        <v>61</v>
      </c>
      <c r="CB845" s="2" t="s">
        <v>3</v>
      </c>
      <c r="CC845" s="2"/>
      <c r="CD845" s="2"/>
      <c r="CE845" s="2">
        <v>30</v>
      </c>
      <c r="CF845" s="2">
        <v>0</v>
      </c>
      <c r="CG845" s="2">
        <v>0</v>
      </c>
      <c r="CH845" s="2"/>
      <c r="CI845" s="2"/>
      <c r="CJ845" s="2"/>
      <c r="CK845" s="2"/>
      <c r="CL845" s="2"/>
      <c r="CM845" s="2">
        <v>0</v>
      </c>
      <c r="CN845" s="2" t="s">
        <v>3</v>
      </c>
      <c r="CO845" s="2">
        <v>0</v>
      </c>
      <c r="CP845" s="2">
        <f t="shared" ref="CP845:CP872" si="690">(P845+Q845+S845)</f>
        <v>7957.2</v>
      </c>
      <c r="CQ845" s="2">
        <f t="shared" si="667"/>
        <v>265.24</v>
      </c>
      <c r="CR845" s="2">
        <f>(ROUND((ROUND(((ET845)*AV845*1),2)*BB845),2)+ROUND((ROUND(((AE845-(EU845))*AV845*1),2)*BS845),2))</f>
        <v>0</v>
      </c>
      <c r="CS845" s="2">
        <f t="shared" ref="CS845:CS872" si="691">ROUND((ROUND((AE845*AV845*1),2)*BS845),2)</f>
        <v>0</v>
      </c>
      <c r="CT845" s="2">
        <f t="shared" ref="CT845:CT872" si="692">ROUND((ROUND((AF845*AV845*1),2)*BA845),2)</f>
        <v>0</v>
      </c>
      <c r="CU845" s="2">
        <f t="shared" ref="CU845:CU872" si="693">AG845</f>
        <v>0</v>
      </c>
      <c r="CV845" s="2">
        <f t="shared" ref="CV845:CV872" si="694">(AH845*AV845)</f>
        <v>0</v>
      </c>
      <c r="CW845" s="2">
        <f t="shared" ref="CW845:CW872" si="695">AI845</f>
        <v>0</v>
      </c>
      <c r="CX845" s="2">
        <f t="shared" ref="CX845:CX872" si="696">AJ845</f>
        <v>0</v>
      </c>
      <c r="CY845" s="2">
        <f t="shared" ref="CY845:CY872" si="697">(((S845+R845)*AT845)/100)</f>
        <v>0</v>
      </c>
      <c r="CZ845" s="2">
        <f t="shared" ref="CZ845:CZ872" si="698">(((S845+R845)*AU845)/100)</f>
        <v>0</v>
      </c>
      <c r="DA845" s="2"/>
      <c r="DB845" s="2"/>
      <c r="DC845" s="2" t="s">
        <v>3</v>
      </c>
      <c r="DD845" s="2" t="s">
        <v>3</v>
      </c>
      <c r="DE845" s="2" t="s">
        <v>3</v>
      </c>
      <c r="DF845" s="2" t="s">
        <v>3</v>
      </c>
      <c r="DG845" s="2" t="s">
        <v>3</v>
      </c>
      <c r="DH845" s="2" t="s">
        <v>3</v>
      </c>
      <c r="DI845" s="2" t="s">
        <v>3</v>
      </c>
      <c r="DJ845" s="2" t="s">
        <v>3</v>
      </c>
      <c r="DK845" s="2" t="s">
        <v>3</v>
      </c>
      <c r="DL845" s="2" t="s">
        <v>3</v>
      </c>
      <c r="DM845" s="2" t="s">
        <v>3</v>
      </c>
      <c r="DN845" s="2">
        <v>0</v>
      </c>
      <c r="DO845" s="2">
        <v>0</v>
      </c>
      <c r="DP845" s="2">
        <v>1</v>
      </c>
      <c r="DQ845" s="2">
        <v>1</v>
      </c>
      <c r="DR845" s="2"/>
      <c r="DS845" s="2"/>
      <c r="DT845" s="2"/>
      <c r="DU845" s="2">
        <v>1010</v>
      </c>
      <c r="DV845" s="2" t="s">
        <v>49</v>
      </c>
      <c r="DW845" s="2" t="s">
        <v>49</v>
      </c>
      <c r="DX845" s="2">
        <v>1</v>
      </c>
      <c r="DY845" s="2"/>
      <c r="DZ845" s="2" t="s">
        <v>3</v>
      </c>
      <c r="EA845" s="2" t="s">
        <v>3</v>
      </c>
      <c r="EB845" s="2" t="s">
        <v>3</v>
      </c>
      <c r="EC845" s="2" t="s">
        <v>3</v>
      </c>
      <c r="ED845" s="2"/>
      <c r="EE845" s="2">
        <v>58807897</v>
      </c>
      <c r="EF845" s="2">
        <v>30</v>
      </c>
      <c r="EG845" s="2" t="s">
        <v>29</v>
      </c>
      <c r="EH845" s="2">
        <v>0</v>
      </c>
      <c r="EI845" s="2" t="s">
        <v>3</v>
      </c>
      <c r="EJ845" s="2">
        <v>1</v>
      </c>
      <c r="EK845" s="2">
        <v>21</v>
      </c>
      <c r="EL845" s="2" t="s">
        <v>30</v>
      </c>
      <c r="EM845" s="2" t="s">
        <v>31</v>
      </c>
      <c r="EN845" s="2"/>
      <c r="EO845" s="2" t="s">
        <v>3</v>
      </c>
      <c r="EP845" s="2"/>
      <c r="EQ845" s="2">
        <v>0</v>
      </c>
      <c r="ER845" s="2">
        <v>265.24</v>
      </c>
      <c r="ES845" s="2">
        <v>265.24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>
        <v>0</v>
      </c>
      <c r="FR845" s="2">
        <v>0</v>
      </c>
      <c r="FS845" s="2">
        <v>0</v>
      </c>
      <c r="FT845" s="2"/>
      <c r="FU845" s="2"/>
      <c r="FV845" s="2"/>
      <c r="FW845" s="2"/>
      <c r="FX845" s="2">
        <v>109</v>
      </c>
      <c r="FY845" s="2">
        <v>61</v>
      </c>
      <c r="FZ845" s="2"/>
      <c r="GA845" s="2" t="s">
        <v>3</v>
      </c>
      <c r="GB845" s="2"/>
      <c r="GC845" s="2"/>
      <c r="GD845" s="2">
        <v>1</v>
      </c>
      <c r="GE845" s="2"/>
      <c r="GF845" s="2">
        <v>-462889033</v>
      </c>
      <c r="GG845" s="2">
        <v>2</v>
      </c>
      <c r="GH845" s="2">
        <v>1</v>
      </c>
      <c r="GI845" s="2">
        <v>-2</v>
      </c>
      <c r="GJ845" s="2">
        <v>0</v>
      </c>
      <c r="GK845" s="2">
        <v>0</v>
      </c>
      <c r="GL845" s="2">
        <f t="shared" ref="GL845:GL872" si="699">ROUND(IF(AND(BH845=3,BI845=3,FS845&lt;&gt;0),P845,0),2)</f>
        <v>0</v>
      </c>
      <c r="GM845" s="2">
        <f t="shared" ref="GM845:GM872" si="700">ROUND(O845+X845+Y845,2)+GX845</f>
        <v>7957.2</v>
      </c>
      <c r="GN845" s="2">
        <f t="shared" ref="GN845:GN872" si="701">IF(OR(BI845=0,BI845=1),GM845-GX845,0)</f>
        <v>7957.2</v>
      </c>
      <c r="GO845" s="2">
        <f t="shared" ref="GO845:GO872" si="702">IF(BI845=2,GM845-GX845,0)</f>
        <v>0</v>
      </c>
      <c r="GP845" s="2">
        <f t="shared" ref="GP845:GP872" si="703">IF(BI845=4,GM845-GX845,0)</f>
        <v>0</v>
      </c>
      <c r="GQ845" s="2"/>
      <c r="GR845" s="2">
        <v>0</v>
      </c>
      <c r="GS845" s="2">
        <v>3</v>
      </c>
      <c r="GT845" s="2">
        <v>0</v>
      </c>
      <c r="GU845" s="2" t="s">
        <v>3</v>
      </c>
      <c r="GV845" s="2">
        <f t="shared" ref="GV845:GV872" si="704">ROUND((GT845),6)</f>
        <v>0</v>
      </c>
      <c r="GW845" s="2">
        <v>1</v>
      </c>
      <c r="GX845" s="2">
        <f t="shared" ref="GX845:GX872" si="705">ROUND(HC845*I845,2)</f>
        <v>0</v>
      </c>
      <c r="GY845" s="2"/>
      <c r="GZ845" s="2"/>
      <c r="HA845" s="2">
        <v>0</v>
      </c>
      <c r="HB845" s="2">
        <v>0</v>
      </c>
      <c r="HC845" s="2">
        <f t="shared" ref="HC845:HC872" si="706">GV845*GW845</f>
        <v>0</v>
      </c>
      <c r="HD845" s="2"/>
      <c r="HE845" s="2" t="s">
        <v>3</v>
      </c>
      <c r="HF845" s="2" t="s">
        <v>3</v>
      </c>
      <c r="HG845" s="2"/>
      <c r="HH845" s="2"/>
      <c r="HI845" s="2"/>
      <c r="HJ845" s="2"/>
      <c r="HK845" s="2"/>
      <c r="HL845" s="2"/>
      <c r="HM845" s="2" t="s">
        <v>3</v>
      </c>
      <c r="HN845" s="2" t="s">
        <v>3</v>
      </c>
      <c r="HO845" s="2" t="s">
        <v>3</v>
      </c>
      <c r="HP845" s="2" t="s">
        <v>3</v>
      </c>
      <c r="HQ845" s="2" t="s">
        <v>3</v>
      </c>
      <c r="HR845" s="2"/>
      <c r="HS845" s="2">
        <v>0</v>
      </c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>
        <v>0</v>
      </c>
      <c r="IL845" s="2"/>
      <c r="IM845" s="2"/>
      <c r="IN845" s="2"/>
      <c r="IO845" s="2"/>
      <c r="IP845" s="2"/>
      <c r="IQ845" s="2"/>
      <c r="IR845" s="2"/>
      <c r="IS845" s="2"/>
      <c r="IT845" s="2"/>
      <c r="IU845" s="2"/>
    </row>
    <row r="846" spans="1:255" x14ac:dyDescent="0.2">
      <c r="A846">
        <v>18</v>
      </c>
      <c r="B846">
        <v>1</v>
      </c>
      <c r="C846">
        <v>820</v>
      </c>
      <c r="E846" t="s">
        <v>531</v>
      </c>
      <c r="F846" t="s">
        <v>78</v>
      </c>
      <c r="G846" t="s">
        <v>79</v>
      </c>
      <c r="H846" t="s">
        <v>49</v>
      </c>
      <c r="I846">
        <f>I844*J846</f>
        <v>30</v>
      </c>
      <c r="J846">
        <v>100</v>
      </c>
      <c r="K846">
        <v>100</v>
      </c>
      <c r="O846">
        <f t="shared" si="678"/>
        <v>6604.48</v>
      </c>
      <c r="P846">
        <f t="shared" si="666"/>
        <v>6604.48</v>
      </c>
      <c r="Q846">
        <f>(ROUND((ROUND(((ET846)*AV846*I846),2)*BB846),2)+ROUND((ROUND(((AE846-(EU846))*AV846*I846),2)*BS846),2))</f>
        <v>0</v>
      </c>
      <c r="R846">
        <f t="shared" si="679"/>
        <v>0</v>
      </c>
      <c r="S846">
        <f t="shared" si="680"/>
        <v>0</v>
      </c>
      <c r="T846">
        <f t="shared" si="681"/>
        <v>0</v>
      </c>
      <c r="U846">
        <f t="shared" si="682"/>
        <v>0</v>
      </c>
      <c r="V846">
        <f t="shared" si="683"/>
        <v>0</v>
      </c>
      <c r="W846">
        <f t="shared" si="684"/>
        <v>0</v>
      </c>
      <c r="X846">
        <f t="shared" si="685"/>
        <v>0</v>
      </c>
      <c r="Y846">
        <f t="shared" si="686"/>
        <v>0</v>
      </c>
      <c r="AA846">
        <v>59209200</v>
      </c>
      <c r="AB846">
        <f t="shared" si="687"/>
        <v>265.24</v>
      </c>
      <c r="AC846">
        <f t="shared" si="665"/>
        <v>265.24</v>
      </c>
      <c r="AD846">
        <f>ROUND((((ET846)-(EU846))+AE846),6)</f>
        <v>0</v>
      </c>
      <c r="AE846">
        <f>ROUND((EU846),6)</f>
        <v>0</v>
      </c>
      <c r="AF846">
        <f>ROUND((EV846),6)</f>
        <v>0</v>
      </c>
      <c r="AG846">
        <f t="shared" si="688"/>
        <v>0</v>
      </c>
      <c r="AH846">
        <f>(EW846)</f>
        <v>0</v>
      </c>
      <c r="AI846">
        <f>(EX846)</f>
        <v>0</v>
      </c>
      <c r="AJ846">
        <f t="shared" si="689"/>
        <v>0</v>
      </c>
      <c r="AK846">
        <v>265.24</v>
      </c>
      <c r="AL846">
        <v>265.24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109</v>
      </c>
      <c r="AU846">
        <v>61</v>
      </c>
      <c r="AV846">
        <v>1</v>
      </c>
      <c r="AW846">
        <v>1</v>
      </c>
      <c r="AZ846">
        <v>1</v>
      </c>
      <c r="BA846">
        <v>1</v>
      </c>
      <c r="BB846">
        <v>1</v>
      </c>
      <c r="BC846">
        <v>0.83</v>
      </c>
      <c r="BD846" t="s">
        <v>3</v>
      </c>
      <c r="BE846" t="s">
        <v>3</v>
      </c>
      <c r="BF846" t="s">
        <v>3</v>
      </c>
      <c r="BG846" t="s">
        <v>3</v>
      </c>
      <c r="BH846">
        <v>3</v>
      </c>
      <c r="BI846">
        <v>1</v>
      </c>
      <c r="BJ846" t="s">
        <v>80</v>
      </c>
      <c r="BM846">
        <v>21</v>
      </c>
      <c r="BN846">
        <v>58807811</v>
      </c>
      <c r="BO846" t="s">
        <v>78</v>
      </c>
      <c r="BP846">
        <v>1</v>
      </c>
      <c r="BQ846">
        <v>30</v>
      </c>
      <c r="BR846">
        <v>0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 t="s">
        <v>3</v>
      </c>
      <c r="BZ846">
        <v>109</v>
      </c>
      <c r="CA846">
        <v>61</v>
      </c>
      <c r="CB846" t="s">
        <v>3</v>
      </c>
      <c r="CE846">
        <v>30</v>
      </c>
      <c r="CF846">
        <v>0</v>
      </c>
      <c r="CG846">
        <v>0</v>
      </c>
      <c r="CM846">
        <v>0</v>
      </c>
      <c r="CN846" t="s">
        <v>3</v>
      </c>
      <c r="CO846">
        <v>0</v>
      </c>
      <c r="CP846">
        <f t="shared" si="690"/>
        <v>6604.48</v>
      </c>
      <c r="CQ846">
        <f t="shared" si="667"/>
        <v>220.15</v>
      </c>
      <c r="CR846">
        <f>(ROUND((ROUND(((ET846)*AV846*1),2)*BB846),2)+ROUND((ROUND(((AE846-(EU846))*AV846*1),2)*BS846),2))</f>
        <v>0</v>
      </c>
      <c r="CS846">
        <f t="shared" si="691"/>
        <v>0</v>
      </c>
      <c r="CT846">
        <f t="shared" si="692"/>
        <v>0</v>
      </c>
      <c r="CU846">
        <f t="shared" si="693"/>
        <v>0</v>
      </c>
      <c r="CV846">
        <f t="shared" si="694"/>
        <v>0</v>
      </c>
      <c r="CW846">
        <f t="shared" si="695"/>
        <v>0</v>
      </c>
      <c r="CX846">
        <f t="shared" si="696"/>
        <v>0</v>
      </c>
      <c r="CY846">
        <f t="shared" si="697"/>
        <v>0</v>
      </c>
      <c r="CZ846">
        <f t="shared" si="698"/>
        <v>0</v>
      </c>
      <c r="DC846" t="s">
        <v>3</v>
      </c>
      <c r="DD846" t="s">
        <v>3</v>
      </c>
      <c r="DE846" t="s">
        <v>3</v>
      </c>
      <c r="DF846" t="s">
        <v>3</v>
      </c>
      <c r="DG846" t="s">
        <v>3</v>
      </c>
      <c r="DH846" t="s">
        <v>3</v>
      </c>
      <c r="DI846" t="s">
        <v>3</v>
      </c>
      <c r="DJ846" t="s">
        <v>3</v>
      </c>
      <c r="DK846" t="s">
        <v>3</v>
      </c>
      <c r="DL846" t="s">
        <v>3</v>
      </c>
      <c r="DM846" t="s">
        <v>3</v>
      </c>
      <c r="DN846">
        <v>0</v>
      </c>
      <c r="DO846">
        <v>0</v>
      </c>
      <c r="DP846">
        <v>1</v>
      </c>
      <c r="DQ846">
        <v>1</v>
      </c>
      <c r="DU846">
        <v>1010</v>
      </c>
      <c r="DV846" t="s">
        <v>49</v>
      </c>
      <c r="DW846" t="s">
        <v>49</v>
      </c>
      <c r="DX846">
        <v>1</v>
      </c>
      <c r="DZ846" t="s">
        <v>3</v>
      </c>
      <c r="EA846" t="s">
        <v>3</v>
      </c>
      <c r="EB846" t="s">
        <v>3</v>
      </c>
      <c r="EC846" t="s">
        <v>3</v>
      </c>
      <c r="EE846">
        <v>58807897</v>
      </c>
      <c r="EF846">
        <v>30</v>
      </c>
      <c r="EG846" t="s">
        <v>29</v>
      </c>
      <c r="EH846">
        <v>0</v>
      </c>
      <c r="EI846" t="s">
        <v>3</v>
      </c>
      <c r="EJ846">
        <v>1</v>
      </c>
      <c r="EK846">
        <v>21</v>
      </c>
      <c r="EL846" t="s">
        <v>30</v>
      </c>
      <c r="EM846" t="s">
        <v>31</v>
      </c>
      <c r="EO846" t="s">
        <v>3</v>
      </c>
      <c r="EQ846">
        <v>0</v>
      </c>
      <c r="ER846">
        <v>265.24</v>
      </c>
      <c r="ES846">
        <v>265.24</v>
      </c>
      <c r="ET846">
        <v>0</v>
      </c>
      <c r="EU846">
        <v>0</v>
      </c>
      <c r="EV846">
        <v>0</v>
      </c>
      <c r="EW846">
        <v>0</v>
      </c>
      <c r="EX846">
        <v>0</v>
      </c>
      <c r="FQ846">
        <v>0</v>
      </c>
      <c r="FR846">
        <v>0</v>
      </c>
      <c r="FS846">
        <v>0</v>
      </c>
      <c r="FX846">
        <v>109</v>
      </c>
      <c r="FY846">
        <v>61</v>
      </c>
      <c r="GA846" t="s">
        <v>3</v>
      </c>
      <c r="GD846">
        <v>1</v>
      </c>
      <c r="GF846">
        <v>-462889033</v>
      </c>
      <c r="GG846">
        <v>2</v>
      </c>
      <c r="GH846">
        <v>1</v>
      </c>
      <c r="GI846">
        <v>2</v>
      </c>
      <c r="GJ846">
        <v>0</v>
      </c>
      <c r="GK846">
        <v>0</v>
      </c>
      <c r="GL846">
        <f t="shared" si="699"/>
        <v>0</v>
      </c>
      <c r="GM846">
        <f t="shared" si="700"/>
        <v>6604.48</v>
      </c>
      <c r="GN846">
        <f t="shared" si="701"/>
        <v>6604.48</v>
      </c>
      <c r="GO846">
        <f t="shared" si="702"/>
        <v>0</v>
      </c>
      <c r="GP846">
        <f t="shared" si="703"/>
        <v>0</v>
      </c>
      <c r="GR846">
        <v>0</v>
      </c>
      <c r="GS846">
        <v>3</v>
      </c>
      <c r="GT846">
        <v>0</v>
      </c>
      <c r="GU846" t="s">
        <v>3</v>
      </c>
      <c r="GV846">
        <f t="shared" si="704"/>
        <v>0</v>
      </c>
      <c r="GW846">
        <v>1</v>
      </c>
      <c r="GX846">
        <f t="shared" si="705"/>
        <v>0</v>
      </c>
      <c r="HA846">
        <v>0</v>
      </c>
      <c r="HB846">
        <v>0</v>
      </c>
      <c r="HC846">
        <f t="shared" si="706"/>
        <v>0</v>
      </c>
      <c r="HE846" t="s">
        <v>3</v>
      </c>
      <c r="HF846" t="s">
        <v>3</v>
      </c>
      <c r="HM846" t="s">
        <v>3</v>
      </c>
      <c r="HN846" t="s">
        <v>3</v>
      </c>
      <c r="HO846" t="s">
        <v>3</v>
      </c>
      <c r="HP846" t="s">
        <v>3</v>
      </c>
      <c r="HQ846" t="s">
        <v>3</v>
      </c>
      <c r="HS846">
        <v>0</v>
      </c>
      <c r="IK846">
        <v>0</v>
      </c>
    </row>
    <row r="847" spans="1:255" x14ac:dyDescent="0.2">
      <c r="A847" s="2">
        <v>17</v>
      </c>
      <c r="B847" s="2">
        <v>1</v>
      </c>
      <c r="C847" s="2">
        <f>ROW(SmtRes!A827)</f>
        <v>827</v>
      </c>
      <c r="D847" s="2">
        <f>ROW(EtalonRes!A879)</f>
        <v>879</v>
      </c>
      <c r="E847" s="2" t="s">
        <v>532</v>
      </c>
      <c r="F847" s="2" t="s">
        <v>533</v>
      </c>
      <c r="G847" s="2" t="s">
        <v>534</v>
      </c>
      <c r="H847" s="2" t="s">
        <v>535</v>
      </c>
      <c r="I847" s="2">
        <f>ROUND(ROUND((150+130)/10,4),9)</f>
        <v>28</v>
      </c>
      <c r="J847" s="2">
        <v>0</v>
      </c>
      <c r="K847" s="2">
        <f>ROUND(ROUND((150+130)/10,4),9)</f>
        <v>28</v>
      </c>
      <c r="L847" s="2"/>
      <c r="M847" s="2"/>
      <c r="N847" s="2"/>
      <c r="O847" s="2">
        <f t="shared" si="678"/>
        <v>2679.51</v>
      </c>
      <c r="P847" s="2">
        <f t="shared" si="666"/>
        <v>1588.66</v>
      </c>
      <c r="Q847" s="2">
        <f>(ROUND((ROUND(((((ET847*1.25)*1.1))*AV847*I847),2)*BB847),2)+ROUND((ROUND(((AE847-(((EU847*1.25)*1.1)))*AV847*I847),2)*BS847),2))</f>
        <v>30.23</v>
      </c>
      <c r="R847" s="2">
        <f t="shared" si="679"/>
        <v>4.43</v>
      </c>
      <c r="S847" s="2">
        <f t="shared" si="680"/>
        <v>1060.6199999999999</v>
      </c>
      <c r="T847" s="2">
        <f t="shared" si="681"/>
        <v>0</v>
      </c>
      <c r="U847" s="2">
        <f t="shared" si="682"/>
        <v>81.586427999999998</v>
      </c>
      <c r="V847" s="2">
        <f t="shared" si="683"/>
        <v>0</v>
      </c>
      <c r="W847" s="2">
        <f t="shared" si="684"/>
        <v>0</v>
      </c>
      <c r="X847" s="2">
        <f t="shared" si="685"/>
        <v>926.59</v>
      </c>
      <c r="Y847" s="2">
        <f t="shared" si="686"/>
        <v>500.57</v>
      </c>
      <c r="Z847" s="2"/>
      <c r="AA847" s="2">
        <v>59209203</v>
      </c>
      <c r="AB847" s="2">
        <f t="shared" si="687"/>
        <v>92.890249999999995</v>
      </c>
      <c r="AC847" s="2">
        <f t="shared" si="665"/>
        <v>55.68</v>
      </c>
      <c r="AD847" s="2">
        <f>ROUND((((((ET847*1.25)*1.1))-(((EU847*1.25)*1.1)))+AE847),6)</f>
        <v>1.03125</v>
      </c>
      <c r="AE847" s="2">
        <f>ROUND((((EU847*1.25)*1.1)),6)</f>
        <v>0.15125</v>
      </c>
      <c r="AF847" s="2">
        <f>ROUND((((EV847*1.15)*1.1)),6)</f>
        <v>36.179000000000002</v>
      </c>
      <c r="AG847" s="2">
        <f t="shared" si="688"/>
        <v>0</v>
      </c>
      <c r="AH847" s="2">
        <f>(((EW847*1.15)*1.1))</f>
        <v>2.7829999999999999</v>
      </c>
      <c r="AI847" s="2">
        <f>(((EX847*1.25)*1.1))</f>
        <v>0</v>
      </c>
      <c r="AJ847" s="2">
        <f t="shared" si="689"/>
        <v>0</v>
      </c>
      <c r="AK847" s="2">
        <v>85.03</v>
      </c>
      <c r="AL847" s="2">
        <v>55.68</v>
      </c>
      <c r="AM847" s="2">
        <v>0.75</v>
      </c>
      <c r="AN847" s="2">
        <v>0.11</v>
      </c>
      <c r="AO847" s="2">
        <v>28.6</v>
      </c>
      <c r="AP847" s="2">
        <v>0</v>
      </c>
      <c r="AQ847" s="2">
        <v>2.2000000000000002</v>
      </c>
      <c r="AR847" s="2">
        <v>0</v>
      </c>
      <c r="AS847" s="2">
        <v>0</v>
      </c>
      <c r="AT847" s="2">
        <v>87</v>
      </c>
      <c r="AU847" s="2">
        <v>47</v>
      </c>
      <c r="AV847" s="2">
        <v>1.0469999999999999</v>
      </c>
      <c r="AW847" s="2">
        <v>1.0189999999999999</v>
      </c>
      <c r="AX847" s="2"/>
      <c r="AY847" s="2"/>
      <c r="AZ847" s="2">
        <v>1</v>
      </c>
      <c r="BA847" s="2">
        <v>1</v>
      </c>
      <c r="BB847" s="2">
        <v>1</v>
      </c>
      <c r="BC847" s="2">
        <v>1</v>
      </c>
      <c r="BD847" s="2" t="s">
        <v>3</v>
      </c>
      <c r="BE847" s="2" t="s">
        <v>3</v>
      </c>
      <c r="BF847" s="2" t="s">
        <v>3</v>
      </c>
      <c r="BG847" s="2" t="s">
        <v>3</v>
      </c>
      <c r="BH847" s="2">
        <v>0</v>
      </c>
      <c r="BI847" s="2">
        <v>1</v>
      </c>
      <c r="BJ847" s="2" t="s">
        <v>536</v>
      </c>
      <c r="BK847" s="2"/>
      <c r="BL847" s="2"/>
      <c r="BM847" s="2">
        <v>29</v>
      </c>
      <c r="BN847" s="2">
        <v>58807811</v>
      </c>
      <c r="BO847" s="2" t="s">
        <v>533</v>
      </c>
      <c r="BP847" s="2">
        <v>1</v>
      </c>
      <c r="BQ847" s="2">
        <v>30</v>
      </c>
      <c r="BR847" s="2">
        <v>0</v>
      </c>
      <c r="BS847" s="2">
        <v>1</v>
      </c>
      <c r="BT847" s="2">
        <v>1</v>
      </c>
      <c r="BU847" s="2">
        <v>1</v>
      </c>
      <c r="BV847" s="2">
        <v>1</v>
      </c>
      <c r="BW847" s="2">
        <v>1</v>
      </c>
      <c r="BX847" s="2">
        <v>1</v>
      </c>
      <c r="BY847" s="2" t="s">
        <v>3</v>
      </c>
      <c r="BZ847" s="2">
        <v>87</v>
      </c>
      <c r="CA847" s="2">
        <v>47</v>
      </c>
      <c r="CB847" s="2" t="s">
        <v>3</v>
      </c>
      <c r="CC847" s="2"/>
      <c r="CD847" s="2"/>
      <c r="CE847" s="2">
        <v>30</v>
      </c>
      <c r="CF847" s="2">
        <v>0</v>
      </c>
      <c r="CG847" s="2">
        <v>0</v>
      </c>
      <c r="CH847" s="2"/>
      <c r="CI847" s="2"/>
      <c r="CJ847" s="2"/>
      <c r="CK847" s="2"/>
      <c r="CL847" s="2"/>
      <c r="CM847" s="2">
        <v>0</v>
      </c>
      <c r="CN847" s="2" t="s">
        <v>865</v>
      </c>
      <c r="CO847" s="2">
        <v>0</v>
      </c>
      <c r="CP847" s="2">
        <f t="shared" si="690"/>
        <v>2679.51</v>
      </c>
      <c r="CQ847" s="2">
        <f t="shared" si="667"/>
        <v>56.74</v>
      </c>
      <c r="CR847" s="2">
        <f>(ROUND((ROUND(((((ET847*1.25)*1.1))*AV847*1),2)*BB847),2)+ROUND((ROUND(((AE847-(((EU847*1.25)*1.1)))*AV847*1),2)*BS847),2))</f>
        <v>1.08</v>
      </c>
      <c r="CS847" s="2">
        <f t="shared" si="691"/>
        <v>0.16</v>
      </c>
      <c r="CT847" s="2">
        <f t="shared" si="692"/>
        <v>37.880000000000003</v>
      </c>
      <c r="CU847" s="2">
        <f t="shared" si="693"/>
        <v>0</v>
      </c>
      <c r="CV847" s="2">
        <f t="shared" si="694"/>
        <v>2.9138009999999999</v>
      </c>
      <c r="CW847" s="2">
        <f t="shared" si="695"/>
        <v>0</v>
      </c>
      <c r="CX847" s="2">
        <f t="shared" si="696"/>
        <v>0</v>
      </c>
      <c r="CY847" s="2">
        <f t="shared" si="697"/>
        <v>926.59349999999995</v>
      </c>
      <c r="CZ847" s="2">
        <f t="shared" si="698"/>
        <v>500.57349999999997</v>
      </c>
      <c r="DA847" s="2"/>
      <c r="DB847" s="2">
        <v>219</v>
      </c>
      <c r="DC847" s="2" t="s">
        <v>3</v>
      </c>
      <c r="DD847" s="2" t="s">
        <v>3</v>
      </c>
      <c r="DE847" s="2" t="s">
        <v>27</v>
      </c>
      <c r="DF847" s="2" t="s">
        <v>27</v>
      </c>
      <c r="DG847" s="2" t="s">
        <v>28</v>
      </c>
      <c r="DH847" s="2" t="s">
        <v>3</v>
      </c>
      <c r="DI847" s="2" t="s">
        <v>28</v>
      </c>
      <c r="DJ847" s="2" t="s">
        <v>27</v>
      </c>
      <c r="DK847" s="2" t="s">
        <v>3</v>
      </c>
      <c r="DL847" s="2" t="s">
        <v>3</v>
      </c>
      <c r="DM847" s="2" t="s">
        <v>3</v>
      </c>
      <c r="DN847" s="2">
        <v>0</v>
      </c>
      <c r="DO847" s="2">
        <v>0</v>
      </c>
      <c r="DP847" s="2">
        <v>1</v>
      </c>
      <c r="DQ847" s="2">
        <v>1</v>
      </c>
      <c r="DR847" s="2"/>
      <c r="DS847" s="2"/>
      <c r="DT847" s="2"/>
      <c r="DU847" s="2">
        <v>1013</v>
      </c>
      <c r="DV847" s="2" t="s">
        <v>535</v>
      </c>
      <c r="DW847" s="2" t="s">
        <v>535</v>
      </c>
      <c r="DX847" s="2">
        <v>1</v>
      </c>
      <c r="DY847" s="2"/>
      <c r="DZ847" s="2" t="s">
        <v>3</v>
      </c>
      <c r="EA847" s="2" t="s">
        <v>3</v>
      </c>
      <c r="EB847" s="2" t="s">
        <v>3</v>
      </c>
      <c r="EC847" s="2" t="s">
        <v>3</v>
      </c>
      <c r="ED847" s="2"/>
      <c r="EE847" s="2">
        <v>58807905</v>
      </c>
      <c r="EF847" s="2">
        <v>30</v>
      </c>
      <c r="EG847" s="2" t="s">
        <v>29</v>
      </c>
      <c r="EH847" s="2">
        <v>0</v>
      </c>
      <c r="EI847" s="2" t="s">
        <v>3</v>
      </c>
      <c r="EJ847" s="2">
        <v>1</v>
      </c>
      <c r="EK847" s="2">
        <v>29</v>
      </c>
      <c r="EL847" s="2" t="s">
        <v>537</v>
      </c>
      <c r="EM847" s="2" t="s">
        <v>538</v>
      </c>
      <c r="EN847" s="2"/>
      <c r="EO847" s="2" t="s">
        <v>32</v>
      </c>
      <c r="EP847" s="2"/>
      <c r="EQ847" s="2">
        <v>0</v>
      </c>
      <c r="ER847" s="2">
        <v>85.03</v>
      </c>
      <c r="ES847" s="2">
        <v>55.68</v>
      </c>
      <c r="ET847" s="2">
        <v>0.75</v>
      </c>
      <c r="EU847" s="2">
        <v>0.11</v>
      </c>
      <c r="EV847" s="2">
        <v>28.6</v>
      </c>
      <c r="EW847" s="2">
        <v>2.2000000000000002</v>
      </c>
      <c r="EX847" s="2">
        <v>0</v>
      </c>
      <c r="EY847" s="2">
        <v>0</v>
      </c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>
        <v>0</v>
      </c>
      <c r="FR847" s="2">
        <v>0</v>
      </c>
      <c r="FS847" s="2">
        <v>0</v>
      </c>
      <c r="FT847" s="2"/>
      <c r="FU847" s="2"/>
      <c r="FV847" s="2"/>
      <c r="FW847" s="2"/>
      <c r="FX847" s="2">
        <v>87</v>
      </c>
      <c r="FY847" s="2">
        <v>47</v>
      </c>
      <c r="FZ847" s="2"/>
      <c r="GA847" s="2" t="s">
        <v>3</v>
      </c>
      <c r="GB847" s="2"/>
      <c r="GC847" s="2"/>
      <c r="GD847" s="2">
        <v>1</v>
      </c>
      <c r="GE847" s="2"/>
      <c r="GF847" s="2">
        <v>1046472709</v>
      </c>
      <c r="GG847" s="2">
        <v>2</v>
      </c>
      <c r="GH847" s="2">
        <v>1</v>
      </c>
      <c r="GI847" s="2">
        <v>2</v>
      </c>
      <c r="GJ847" s="2">
        <v>0</v>
      </c>
      <c r="GK847" s="2">
        <v>0</v>
      </c>
      <c r="GL847" s="2">
        <f t="shared" si="699"/>
        <v>0</v>
      </c>
      <c r="GM847" s="2">
        <f t="shared" si="700"/>
        <v>4106.67</v>
      </c>
      <c r="GN847" s="2">
        <f t="shared" si="701"/>
        <v>4106.67</v>
      </c>
      <c r="GO847" s="2">
        <f t="shared" si="702"/>
        <v>0</v>
      </c>
      <c r="GP847" s="2">
        <f t="shared" si="703"/>
        <v>0</v>
      </c>
      <c r="GQ847" s="2"/>
      <c r="GR847" s="2">
        <v>0</v>
      </c>
      <c r="GS847" s="2">
        <v>3</v>
      </c>
      <c r="GT847" s="2">
        <v>0</v>
      </c>
      <c r="GU847" s="2" t="s">
        <v>3</v>
      </c>
      <c r="GV847" s="2">
        <f t="shared" si="704"/>
        <v>0</v>
      </c>
      <c r="GW847" s="2">
        <v>1</v>
      </c>
      <c r="GX847" s="2">
        <f t="shared" si="705"/>
        <v>0</v>
      </c>
      <c r="GY847" s="2"/>
      <c r="GZ847" s="2"/>
      <c r="HA847" s="2">
        <v>0</v>
      </c>
      <c r="HB847" s="2">
        <v>0</v>
      </c>
      <c r="HC847" s="2">
        <f t="shared" si="706"/>
        <v>0</v>
      </c>
      <c r="HD847" s="2"/>
      <c r="HE847" s="2" t="s">
        <v>3</v>
      </c>
      <c r="HF847" s="2" t="s">
        <v>3</v>
      </c>
      <c r="HG847" s="2"/>
      <c r="HH847" s="2"/>
      <c r="HI847" s="2"/>
      <c r="HJ847" s="2"/>
      <c r="HK847" s="2"/>
      <c r="HL847" s="2"/>
      <c r="HM847" s="2" t="s">
        <v>3</v>
      </c>
      <c r="HN847" s="2" t="s">
        <v>3</v>
      </c>
      <c r="HO847" s="2" t="s">
        <v>3</v>
      </c>
      <c r="HP847" s="2" t="s">
        <v>3</v>
      </c>
      <c r="HQ847" s="2" t="s">
        <v>3</v>
      </c>
      <c r="HR847" s="2"/>
      <c r="HS847" s="2">
        <v>0</v>
      </c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>
        <v>0</v>
      </c>
      <c r="IL847" s="2"/>
      <c r="IM847" s="2"/>
      <c r="IN847" s="2"/>
      <c r="IO847" s="2"/>
      <c r="IP847" s="2"/>
      <c r="IQ847" s="2"/>
      <c r="IR847" s="2"/>
      <c r="IS847" s="2"/>
      <c r="IT847" s="2"/>
      <c r="IU847" s="2"/>
    </row>
    <row r="848" spans="1:255" x14ac:dyDescent="0.2">
      <c r="A848">
        <v>17</v>
      </c>
      <c r="B848">
        <v>1</v>
      </c>
      <c r="C848">
        <f>ROW(SmtRes!A834)</f>
        <v>834</v>
      </c>
      <c r="D848">
        <f>ROW(EtalonRes!A888)</f>
        <v>888</v>
      </c>
      <c r="E848" t="s">
        <v>532</v>
      </c>
      <c r="F848" t="s">
        <v>533</v>
      </c>
      <c r="G848" t="s">
        <v>534</v>
      </c>
      <c r="H848" t="s">
        <v>535</v>
      </c>
      <c r="I848">
        <f>ROUND(ROUND((150+130)/10,4),9)</f>
        <v>28</v>
      </c>
      <c r="J848">
        <v>0</v>
      </c>
      <c r="K848">
        <f>ROUND(ROUND((150+130)/10,4),9)</f>
        <v>28</v>
      </c>
      <c r="O848">
        <f t="shared" si="678"/>
        <v>89761.83</v>
      </c>
      <c r="P848">
        <f t="shared" si="666"/>
        <v>30947.1</v>
      </c>
      <c r="Q848">
        <f>(ROUND((ROUND(((((ET848*1.25)*1.1))*AV848*I848),2)*BB848),2)+ROUND((ROUND(((AE848-(((EU848*1.25)*1.1)))*AV848*I848),2)*BS848),2))</f>
        <v>491.24</v>
      </c>
      <c r="R848">
        <f t="shared" si="679"/>
        <v>243.61</v>
      </c>
      <c r="S848">
        <f t="shared" si="680"/>
        <v>58323.49</v>
      </c>
      <c r="T848">
        <f t="shared" si="681"/>
        <v>0</v>
      </c>
      <c r="U848">
        <f t="shared" si="682"/>
        <v>81.586427999999998</v>
      </c>
      <c r="V848">
        <f t="shared" si="683"/>
        <v>0</v>
      </c>
      <c r="W848">
        <f t="shared" si="684"/>
        <v>0</v>
      </c>
      <c r="X848">
        <f t="shared" si="685"/>
        <v>50953.38</v>
      </c>
      <c r="Y848">
        <f t="shared" si="686"/>
        <v>27526.54</v>
      </c>
      <c r="AA848">
        <v>59209200</v>
      </c>
      <c r="AB848">
        <f t="shared" si="687"/>
        <v>92.890249999999995</v>
      </c>
      <c r="AC848">
        <f t="shared" si="665"/>
        <v>55.68</v>
      </c>
      <c r="AD848">
        <f>ROUND((((((ET848*1.25)*1.1))-(((EU848*1.25)*1.1)))+AE848),6)</f>
        <v>1.03125</v>
      </c>
      <c r="AE848">
        <f>ROUND((((EU848*1.25)*1.1)),6)</f>
        <v>0.15125</v>
      </c>
      <c r="AF848">
        <f>ROUND((((EV848*1.15)*1.1)),6)</f>
        <v>36.179000000000002</v>
      </c>
      <c r="AG848">
        <f t="shared" si="688"/>
        <v>0</v>
      </c>
      <c r="AH848">
        <f>(((EW848*1.15)*1.1))</f>
        <v>2.7829999999999999</v>
      </c>
      <c r="AI848">
        <f>(((EX848*1.25)*1.1))</f>
        <v>0</v>
      </c>
      <c r="AJ848">
        <f t="shared" si="689"/>
        <v>0</v>
      </c>
      <c r="AK848">
        <v>85.03</v>
      </c>
      <c r="AL848">
        <v>55.68</v>
      </c>
      <c r="AM848">
        <v>0.75</v>
      </c>
      <c r="AN848">
        <v>0.11</v>
      </c>
      <c r="AO848">
        <v>28.6</v>
      </c>
      <c r="AP848">
        <v>0</v>
      </c>
      <c r="AQ848">
        <v>2.2000000000000002</v>
      </c>
      <c r="AR848">
        <v>0</v>
      </c>
      <c r="AS848">
        <v>0</v>
      </c>
      <c r="AT848">
        <v>87</v>
      </c>
      <c r="AU848">
        <v>47</v>
      </c>
      <c r="AV848">
        <v>1.0469999999999999</v>
      </c>
      <c r="AW848">
        <v>1.0189999999999999</v>
      </c>
      <c r="AZ848">
        <v>1</v>
      </c>
      <c r="BA848">
        <v>54.99</v>
      </c>
      <c r="BB848">
        <v>16.25</v>
      </c>
      <c r="BC848">
        <v>19.48</v>
      </c>
      <c r="BD848" t="s">
        <v>3</v>
      </c>
      <c r="BE848" t="s">
        <v>3</v>
      </c>
      <c r="BF848" t="s">
        <v>3</v>
      </c>
      <c r="BG848" t="s">
        <v>3</v>
      </c>
      <c r="BH848">
        <v>0</v>
      </c>
      <c r="BI848">
        <v>1</v>
      </c>
      <c r="BJ848" t="s">
        <v>536</v>
      </c>
      <c r="BM848">
        <v>29</v>
      </c>
      <c r="BN848">
        <v>58807811</v>
      </c>
      <c r="BO848" t="s">
        <v>533</v>
      </c>
      <c r="BP848">
        <v>1</v>
      </c>
      <c r="BQ848">
        <v>30</v>
      </c>
      <c r="BR848">
        <v>0</v>
      </c>
      <c r="BS848">
        <v>54.99</v>
      </c>
      <c r="BT848">
        <v>1</v>
      </c>
      <c r="BU848">
        <v>1</v>
      </c>
      <c r="BV848">
        <v>1</v>
      </c>
      <c r="BW848">
        <v>1</v>
      </c>
      <c r="BX848">
        <v>1</v>
      </c>
      <c r="BY848" t="s">
        <v>3</v>
      </c>
      <c r="BZ848">
        <v>87</v>
      </c>
      <c r="CA848">
        <v>47</v>
      </c>
      <c r="CB848" t="s">
        <v>3</v>
      </c>
      <c r="CE848">
        <v>30</v>
      </c>
      <c r="CF848">
        <v>0</v>
      </c>
      <c r="CG848">
        <v>0</v>
      </c>
      <c r="CM848">
        <v>0</v>
      </c>
      <c r="CN848" t="s">
        <v>865</v>
      </c>
      <c r="CO848">
        <v>0</v>
      </c>
      <c r="CP848">
        <f t="shared" si="690"/>
        <v>89761.83</v>
      </c>
      <c r="CQ848">
        <f t="shared" si="667"/>
        <v>1105.3</v>
      </c>
      <c r="CR848">
        <f>(ROUND((ROUND(((((ET848*1.25)*1.1))*AV848*1),2)*BB848),2)+ROUND((ROUND(((AE848-(((EU848*1.25)*1.1)))*AV848*1),2)*BS848),2))</f>
        <v>17.55</v>
      </c>
      <c r="CS848">
        <f t="shared" si="691"/>
        <v>8.8000000000000007</v>
      </c>
      <c r="CT848">
        <f t="shared" si="692"/>
        <v>2083.02</v>
      </c>
      <c r="CU848">
        <f t="shared" si="693"/>
        <v>0</v>
      </c>
      <c r="CV848">
        <f t="shared" si="694"/>
        <v>2.9138009999999999</v>
      </c>
      <c r="CW848">
        <f t="shared" si="695"/>
        <v>0</v>
      </c>
      <c r="CX848">
        <f t="shared" si="696"/>
        <v>0</v>
      </c>
      <c r="CY848">
        <f t="shared" si="697"/>
        <v>50953.377</v>
      </c>
      <c r="CZ848">
        <f t="shared" si="698"/>
        <v>27526.536999999997</v>
      </c>
      <c r="DB848">
        <v>221</v>
      </c>
      <c r="DC848" t="s">
        <v>3</v>
      </c>
      <c r="DD848" t="s">
        <v>3</v>
      </c>
      <c r="DE848" t="s">
        <v>27</v>
      </c>
      <c r="DF848" t="s">
        <v>27</v>
      </c>
      <c r="DG848" t="s">
        <v>28</v>
      </c>
      <c r="DH848" t="s">
        <v>3</v>
      </c>
      <c r="DI848" t="s">
        <v>28</v>
      </c>
      <c r="DJ848" t="s">
        <v>27</v>
      </c>
      <c r="DK848" t="s">
        <v>3</v>
      </c>
      <c r="DL848" t="s">
        <v>3</v>
      </c>
      <c r="DM848" t="s">
        <v>3</v>
      </c>
      <c r="DN848">
        <v>0</v>
      </c>
      <c r="DO848">
        <v>0</v>
      </c>
      <c r="DP848">
        <v>1</v>
      </c>
      <c r="DQ848">
        <v>1</v>
      </c>
      <c r="DU848">
        <v>1013</v>
      </c>
      <c r="DV848" t="s">
        <v>535</v>
      </c>
      <c r="DW848" t="s">
        <v>535</v>
      </c>
      <c r="DX848">
        <v>1</v>
      </c>
      <c r="DZ848" t="s">
        <v>3</v>
      </c>
      <c r="EA848" t="s">
        <v>3</v>
      </c>
      <c r="EB848" t="s">
        <v>3</v>
      </c>
      <c r="EC848" t="s">
        <v>3</v>
      </c>
      <c r="EE848">
        <v>58807905</v>
      </c>
      <c r="EF848">
        <v>30</v>
      </c>
      <c r="EG848" t="s">
        <v>29</v>
      </c>
      <c r="EH848">
        <v>0</v>
      </c>
      <c r="EI848" t="s">
        <v>3</v>
      </c>
      <c r="EJ848">
        <v>1</v>
      </c>
      <c r="EK848">
        <v>29</v>
      </c>
      <c r="EL848" t="s">
        <v>537</v>
      </c>
      <c r="EM848" t="s">
        <v>538</v>
      </c>
      <c r="EO848" t="s">
        <v>32</v>
      </c>
      <c r="EQ848">
        <v>0</v>
      </c>
      <c r="ER848">
        <v>85.03</v>
      </c>
      <c r="ES848">
        <v>55.68</v>
      </c>
      <c r="ET848">
        <v>0.75</v>
      </c>
      <c r="EU848">
        <v>0.11</v>
      </c>
      <c r="EV848">
        <v>28.6</v>
      </c>
      <c r="EW848">
        <v>2.2000000000000002</v>
      </c>
      <c r="EX848">
        <v>0</v>
      </c>
      <c r="EY848">
        <v>0</v>
      </c>
      <c r="FQ848">
        <v>0</v>
      </c>
      <c r="FR848">
        <v>0</v>
      </c>
      <c r="FS848">
        <v>0</v>
      </c>
      <c r="FX848">
        <v>87</v>
      </c>
      <c r="FY848">
        <v>47</v>
      </c>
      <c r="GA848" t="s">
        <v>3</v>
      </c>
      <c r="GD848">
        <v>1</v>
      </c>
      <c r="GF848">
        <v>1046472709</v>
      </c>
      <c r="GG848">
        <v>2</v>
      </c>
      <c r="GH848">
        <v>1</v>
      </c>
      <c r="GI848">
        <v>2</v>
      </c>
      <c r="GJ848">
        <v>0</v>
      </c>
      <c r="GK848">
        <v>0</v>
      </c>
      <c r="GL848">
        <f t="shared" si="699"/>
        <v>0</v>
      </c>
      <c r="GM848">
        <f t="shared" si="700"/>
        <v>168241.75</v>
      </c>
      <c r="GN848">
        <f t="shared" si="701"/>
        <v>168241.75</v>
      </c>
      <c r="GO848">
        <f t="shared" si="702"/>
        <v>0</v>
      </c>
      <c r="GP848">
        <f t="shared" si="703"/>
        <v>0</v>
      </c>
      <c r="GR848">
        <v>0</v>
      </c>
      <c r="GS848">
        <v>3</v>
      </c>
      <c r="GT848">
        <v>0</v>
      </c>
      <c r="GU848" t="s">
        <v>3</v>
      </c>
      <c r="GV848">
        <f t="shared" si="704"/>
        <v>0</v>
      </c>
      <c r="GW848">
        <v>1</v>
      </c>
      <c r="GX848">
        <f t="shared" si="705"/>
        <v>0</v>
      </c>
      <c r="HA848">
        <v>0</v>
      </c>
      <c r="HB848">
        <v>0</v>
      </c>
      <c r="HC848">
        <f t="shared" si="706"/>
        <v>0</v>
      </c>
      <c r="HE848" t="s">
        <v>3</v>
      </c>
      <c r="HF848" t="s">
        <v>3</v>
      </c>
      <c r="HM848" t="s">
        <v>3</v>
      </c>
      <c r="HN848" t="s">
        <v>3</v>
      </c>
      <c r="HO848" t="s">
        <v>3</v>
      </c>
      <c r="HP848" t="s">
        <v>3</v>
      </c>
      <c r="HQ848" t="s">
        <v>3</v>
      </c>
      <c r="HS848">
        <v>0</v>
      </c>
      <c r="IK848">
        <v>0</v>
      </c>
    </row>
    <row r="849" spans="1:255" x14ac:dyDescent="0.2">
      <c r="A849" s="2">
        <v>18</v>
      </c>
      <c r="B849" s="2">
        <v>1</v>
      </c>
      <c r="C849" s="2">
        <v>823</v>
      </c>
      <c r="D849" s="2"/>
      <c r="E849" s="2" t="s">
        <v>539</v>
      </c>
      <c r="F849" s="2" t="s">
        <v>540</v>
      </c>
      <c r="G849" s="2" t="s">
        <v>871</v>
      </c>
      <c r="H849" s="2" t="s">
        <v>36</v>
      </c>
      <c r="I849" s="2">
        <f>I847*J849</f>
        <v>157.5</v>
      </c>
      <c r="J849" s="2">
        <v>5.625</v>
      </c>
      <c r="K849" s="2">
        <v>5.625</v>
      </c>
      <c r="L849" s="2"/>
      <c r="M849" s="2"/>
      <c r="N849" s="2"/>
      <c r="O849" s="2">
        <f t="shared" si="678"/>
        <v>6963.77</v>
      </c>
      <c r="P849" s="2">
        <f t="shared" si="666"/>
        <v>6963.77</v>
      </c>
      <c r="Q849" s="2">
        <f>(ROUND((ROUND(((ET849)*AV849*I849),2)*BB849),2)+ROUND((ROUND(((AE849-(EU849))*AV849*I849),2)*BS849),2))</f>
        <v>0</v>
      </c>
      <c r="R849" s="2">
        <f t="shared" si="679"/>
        <v>0</v>
      </c>
      <c r="S849" s="2">
        <f t="shared" si="680"/>
        <v>0</v>
      </c>
      <c r="T849" s="2">
        <f t="shared" si="681"/>
        <v>0</v>
      </c>
      <c r="U849" s="2">
        <f t="shared" si="682"/>
        <v>0</v>
      </c>
      <c r="V849" s="2">
        <f t="shared" si="683"/>
        <v>0</v>
      </c>
      <c r="W849" s="2">
        <f t="shared" si="684"/>
        <v>0</v>
      </c>
      <c r="X849" s="2">
        <f t="shared" si="685"/>
        <v>0</v>
      </c>
      <c r="Y849" s="2">
        <f t="shared" si="686"/>
        <v>0</v>
      </c>
      <c r="Z849" s="2"/>
      <c r="AA849" s="2">
        <v>59209203</v>
      </c>
      <c r="AB849" s="2">
        <f t="shared" si="687"/>
        <v>43.39</v>
      </c>
      <c r="AC849" s="2">
        <f t="shared" si="665"/>
        <v>43.39</v>
      </c>
      <c r="AD849" s="2">
        <f>ROUND((((ET849)-(EU849))+AE849),6)</f>
        <v>0</v>
      </c>
      <c r="AE849" s="2">
        <f t="shared" ref="AE849:AF852" si="707">ROUND((EU849),6)</f>
        <v>0</v>
      </c>
      <c r="AF849" s="2">
        <f t="shared" si="707"/>
        <v>0</v>
      </c>
      <c r="AG849" s="2">
        <f t="shared" si="688"/>
        <v>0</v>
      </c>
      <c r="AH849" s="2">
        <f t="shared" ref="AH849:AI852" si="708">(EW849)</f>
        <v>0</v>
      </c>
      <c r="AI849" s="2">
        <f t="shared" si="708"/>
        <v>0</v>
      </c>
      <c r="AJ849" s="2">
        <f t="shared" si="689"/>
        <v>0</v>
      </c>
      <c r="AK849" s="2">
        <v>43.39</v>
      </c>
      <c r="AL849" s="2">
        <v>43.39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87</v>
      </c>
      <c r="AU849" s="2">
        <v>47</v>
      </c>
      <c r="AV849" s="2">
        <v>1</v>
      </c>
      <c r="AW849" s="2">
        <v>1.0189999999999999</v>
      </c>
      <c r="AX849" s="2"/>
      <c r="AY849" s="2"/>
      <c r="AZ849" s="2">
        <v>1</v>
      </c>
      <c r="BA849" s="2">
        <v>1</v>
      </c>
      <c r="BB849" s="2">
        <v>1</v>
      </c>
      <c r="BC849" s="2">
        <v>1</v>
      </c>
      <c r="BD849" s="2" t="s">
        <v>3</v>
      </c>
      <c r="BE849" s="2" t="s">
        <v>3</v>
      </c>
      <c r="BF849" s="2" t="s">
        <v>3</v>
      </c>
      <c r="BG849" s="2" t="s">
        <v>3</v>
      </c>
      <c r="BH849" s="2">
        <v>3</v>
      </c>
      <c r="BI849" s="2">
        <v>1</v>
      </c>
      <c r="BJ849" s="2" t="s">
        <v>541</v>
      </c>
      <c r="BK849" s="2"/>
      <c r="BL849" s="2"/>
      <c r="BM849" s="2">
        <v>29</v>
      </c>
      <c r="BN849" s="2">
        <v>58807811</v>
      </c>
      <c r="BO849" s="2" t="s">
        <v>3</v>
      </c>
      <c r="BP849" s="2">
        <v>0</v>
      </c>
      <c r="BQ849" s="2">
        <v>30</v>
      </c>
      <c r="BR849" s="2">
        <v>0</v>
      </c>
      <c r="BS849" s="2">
        <v>1</v>
      </c>
      <c r="BT849" s="2">
        <v>1</v>
      </c>
      <c r="BU849" s="2">
        <v>1</v>
      </c>
      <c r="BV849" s="2">
        <v>1</v>
      </c>
      <c r="BW849" s="2">
        <v>1</v>
      </c>
      <c r="BX849" s="2">
        <v>1</v>
      </c>
      <c r="BY849" s="2" t="s">
        <v>3</v>
      </c>
      <c r="BZ849" s="2">
        <v>87</v>
      </c>
      <c r="CA849" s="2">
        <v>47</v>
      </c>
      <c r="CB849" s="2" t="s">
        <v>3</v>
      </c>
      <c r="CC849" s="2"/>
      <c r="CD849" s="2"/>
      <c r="CE849" s="2">
        <v>30</v>
      </c>
      <c r="CF849" s="2">
        <v>0</v>
      </c>
      <c r="CG849" s="2">
        <v>0</v>
      </c>
      <c r="CH849" s="2"/>
      <c r="CI849" s="2"/>
      <c r="CJ849" s="2"/>
      <c r="CK849" s="2"/>
      <c r="CL849" s="2"/>
      <c r="CM849" s="2">
        <v>0</v>
      </c>
      <c r="CN849" s="2" t="s">
        <v>3</v>
      </c>
      <c r="CO849" s="2">
        <v>0</v>
      </c>
      <c r="CP849" s="2">
        <f t="shared" si="690"/>
        <v>6963.77</v>
      </c>
      <c r="CQ849" s="2">
        <f t="shared" si="667"/>
        <v>44.21</v>
      </c>
      <c r="CR849" s="2">
        <f>(ROUND((ROUND(((ET849)*AV849*1),2)*BB849),2)+ROUND((ROUND(((AE849-(EU849))*AV849*1),2)*BS849),2))</f>
        <v>0</v>
      </c>
      <c r="CS849" s="2">
        <f t="shared" si="691"/>
        <v>0</v>
      </c>
      <c r="CT849" s="2">
        <f t="shared" si="692"/>
        <v>0</v>
      </c>
      <c r="CU849" s="2">
        <f t="shared" si="693"/>
        <v>0</v>
      </c>
      <c r="CV849" s="2">
        <f t="shared" si="694"/>
        <v>0</v>
      </c>
      <c r="CW849" s="2">
        <f t="shared" si="695"/>
        <v>0</v>
      </c>
      <c r="CX849" s="2">
        <f t="shared" si="696"/>
        <v>0</v>
      </c>
      <c r="CY849" s="2">
        <f t="shared" si="697"/>
        <v>0</v>
      </c>
      <c r="CZ849" s="2">
        <f t="shared" si="698"/>
        <v>0</v>
      </c>
      <c r="DA849" s="2"/>
      <c r="DB849" s="2"/>
      <c r="DC849" s="2" t="s">
        <v>3</v>
      </c>
      <c r="DD849" s="2" t="s">
        <v>3</v>
      </c>
      <c r="DE849" s="2" t="s">
        <v>3</v>
      </c>
      <c r="DF849" s="2" t="s">
        <v>3</v>
      </c>
      <c r="DG849" s="2" t="s">
        <v>3</v>
      </c>
      <c r="DH849" s="2" t="s">
        <v>3</v>
      </c>
      <c r="DI849" s="2" t="s">
        <v>3</v>
      </c>
      <c r="DJ849" s="2" t="s">
        <v>3</v>
      </c>
      <c r="DK849" s="2" t="s">
        <v>3</v>
      </c>
      <c r="DL849" s="2" t="s">
        <v>3</v>
      </c>
      <c r="DM849" s="2" t="s">
        <v>3</v>
      </c>
      <c r="DN849" s="2">
        <v>0</v>
      </c>
      <c r="DO849" s="2">
        <v>0</v>
      </c>
      <c r="DP849" s="2">
        <v>1</v>
      </c>
      <c r="DQ849" s="2">
        <v>1</v>
      </c>
      <c r="DR849" s="2"/>
      <c r="DS849" s="2"/>
      <c r="DT849" s="2"/>
      <c r="DU849" s="2">
        <v>1003</v>
      </c>
      <c r="DV849" s="2" t="s">
        <v>36</v>
      </c>
      <c r="DW849" s="2" t="s">
        <v>36</v>
      </c>
      <c r="DX849" s="2">
        <v>1</v>
      </c>
      <c r="DY849" s="2"/>
      <c r="DZ849" s="2" t="s">
        <v>3</v>
      </c>
      <c r="EA849" s="2" t="s">
        <v>3</v>
      </c>
      <c r="EB849" s="2" t="s">
        <v>3</v>
      </c>
      <c r="EC849" s="2" t="s">
        <v>3</v>
      </c>
      <c r="ED849" s="2"/>
      <c r="EE849" s="2">
        <v>58807905</v>
      </c>
      <c r="EF849" s="2">
        <v>30</v>
      </c>
      <c r="EG849" s="2" t="s">
        <v>29</v>
      </c>
      <c r="EH849" s="2">
        <v>0</v>
      </c>
      <c r="EI849" s="2" t="s">
        <v>3</v>
      </c>
      <c r="EJ849" s="2">
        <v>1</v>
      </c>
      <c r="EK849" s="2">
        <v>29</v>
      </c>
      <c r="EL849" s="2" t="s">
        <v>537</v>
      </c>
      <c r="EM849" s="2" t="s">
        <v>538</v>
      </c>
      <c r="EN849" s="2"/>
      <c r="EO849" s="2" t="s">
        <v>3</v>
      </c>
      <c r="EP849" s="2"/>
      <c r="EQ849" s="2">
        <v>0</v>
      </c>
      <c r="ER849" s="2">
        <v>43.39</v>
      </c>
      <c r="ES849" s="2">
        <v>43.39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>
        <v>0</v>
      </c>
      <c r="FR849" s="2">
        <v>0</v>
      </c>
      <c r="FS849" s="2">
        <v>0</v>
      </c>
      <c r="FT849" s="2"/>
      <c r="FU849" s="2"/>
      <c r="FV849" s="2"/>
      <c r="FW849" s="2"/>
      <c r="FX849" s="2">
        <v>87</v>
      </c>
      <c r="FY849" s="2">
        <v>47</v>
      </c>
      <c r="FZ849" s="2"/>
      <c r="GA849" s="2" t="s">
        <v>3</v>
      </c>
      <c r="GB849" s="2"/>
      <c r="GC849" s="2"/>
      <c r="GD849" s="2">
        <v>1</v>
      </c>
      <c r="GE849" s="2"/>
      <c r="GF849" s="2">
        <v>-105322181</v>
      </c>
      <c r="GG849" s="2">
        <v>2</v>
      </c>
      <c r="GH849" s="2">
        <v>1</v>
      </c>
      <c r="GI849" s="2">
        <v>-2</v>
      </c>
      <c r="GJ849" s="2">
        <v>0</v>
      </c>
      <c r="GK849" s="2">
        <v>0</v>
      </c>
      <c r="GL849" s="2">
        <f t="shared" si="699"/>
        <v>0</v>
      </c>
      <c r="GM849" s="2">
        <f t="shared" si="700"/>
        <v>6963.77</v>
      </c>
      <c r="GN849" s="2">
        <f t="shared" si="701"/>
        <v>6963.77</v>
      </c>
      <c r="GO849" s="2">
        <f t="shared" si="702"/>
        <v>0</v>
      </c>
      <c r="GP849" s="2">
        <f t="shared" si="703"/>
        <v>0</v>
      </c>
      <c r="GQ849" s="2"/>
      <c r="GR849" s="2">
        <v>0</v>
      </c>
      <c r="GS849" s="2">
        <v>3</v>
      </c>
      <c r="GT849" s="2">
        <v>0</v>
      </c>
      <c r="GU849" s="2" t="s">
        <v>3</v>
      </c>
      <c r="GV849" s="2">
        <f t="shared" si="704"/>
        <v>0</v>
      </c>
      <c r="GW849" s="2">
        <v>1</v>
      </c>
      <c r="GX849" s="2">
        <f t="shared" si="705"/>
        <v>0</v>
      </c>
      <c r="GY849" s="2"/>
      <c r="GZ849" s="2"/>
      <c r="HA849" s="2">
        <v>0</v>
      </c>
      <c r="HB849" s="2">
        <v>0</v>
      </c>
      <c r="HC849" s="2">
        <f t="shared" si="706"/>
        <v>0</v>
      </c>
      <c r="HD849" s="2"/>
      <c r="HE849" s="2" t="s">
        <v>3</v>
      </c>
      <c r="HF849" s="2" t="s">
        <v>3</v>
      </c>
      <c r="HG849" s="2"/>
      <c r="HH849" s="2"/>
      <c r="HI849" s="2"/>
      <c r="HJ849" s="2"/>
      <c r="HK849" s="2"/>
      <c r="HL849" s="2"/>
      <c r="HM849" s="2" t="s">
        <v>3</v>
      </c>
      <c r="HN849" s="2" t="s">
        <v>3</v>
      </c>
      <c r="HO849" s="2" t="s">
        <v>3</v>
      </c>
      <c r="HP849" s="2" t="s">
        <v>3</v>
      </c>
      <c r="HQ849" s="2" t="s">
        <v>3</v>
      </c>
      <c r="HR849" s="2"/>
      <c r="HS849" s="2">
        <v>0</v>
      </c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>
        <v>0</v>
      </c>
      <c r="IL849" s="2"/>
      <c r="IM849" s="2"/>
      <c r="IN849" s="2"/>
      <c r="IO849" s="2"/>
      <c r="IP849" s="2"/>
      <c r="IQ849" s="2"/>
      <c r="IR849" s="2"/>
      <c r="IS849" s="2"/>
      <c r="IT849" s="2"/>
      <c r="IU849" s="2"/>
    </row>
    <row r="850" spans="1:255" x14ac:dyDescent="0.2">
      <c r="A850">
        <v>18</v>
      </c>
      <c r="B850">
        <v>1</v>
      </c>
      <c r="C850">
        <v>830</v>
      </c>
      <c r="E850" t="s">
        <v>539</v>
      </c>
      <c r="F850" t="s">
        <v>540</v>
      </c>
      <c r="G850" t="s">
        <v>871</v>
      </c>
      <c r="H850" t="s">
        <v>36</v>
      </c>
      <c r="I850">
        <f>I848*J850</f>
        <v>157.5</v>
      </c>
      <c r="J850">
        <v>5.625</v>
      </c>
      <c r="K850">
        <v>5.625</v>
      </c>
      <c r="O850">
        <f t="shared" si="678"/>
        <v>42827.19</v>
      </c>
      <c r="P850">
        <f t="shared" si="666"/>
        <v>42827.19</v>
      </c>
      <c r="Q850">
        <f>(ROUND((ROUND(((ET850)*AV850*I850),2)*BB850),2)+ROUND((ROUND(((AE850-(EU850))*AV850*I850),2)*BS850),2))</f>
        <v>0</v>
      </c>
      <c r="R850">
        <f t="shared" si="679"/>
        <v>0</v>
      </c>
      <c r="S850">
        <f t="shared" si="680"/>
        <v>0</v>
      </c>
      <c r="T850">
        <f t="shared" si="681"/>
        <v>0</v>
      </c>
      <c r="U850">
        <f t="shared" si="682"/>
        <v>0</v>
      </c>
      <c r="V850">
        <f t="shared" si="683"/>
        <v>0</v>
      </c>
      <c r="W850">
        <f t="shared" si="684"/>
        <v>0</v>
      </c>
      <c r="X850">
        <f t="shared" si="685"/>
        <v>0</v>
      </c>
      <c r="Y850">
        <f t="shared" si="686"/>
        <v>0</v>
      </c>
      <c r="AA850">
        <v>59209200</v>
      </c>
      <c r="AB850">
        <f t="shared" si="687"/>
        <v>43.39</v>
      </c>
      <c r="AC850">
        <f t="shared" si="665"/>
        <v>43.39</v>
      </c>
      <c r="AD850">
        <f>ROUND((((ET850)-(EU850))+AE850),6)</f>
        <v>0</v>
      </c>
      <c r="AE850">
        <f t="shared" si="707"/>
        <v>0</v>
      </c>
      <c r="AF850">
        <f t="shared" si="707"/>
        <v>0</v>
      </c>
      <c r="AG850">
        <f t="shared" si="688"/>
        <v>0</v>
      </c>
      <c r="AH850">
        <f t="shared" si="708"/>
        <v>0</v>
      </c>
      <c r="AI850">
        <f t="shared" si="708"/>
        <v>0</v>
      </c>
      <c r="AJ850">
        <f t="shared" si="689"/>
        <v>0</v>
      </c>
      <c r="AK850">
        <v>43.39</v>
      </c>
      <c r="AL850">
        <v>43.39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87</v>
      </c>
      <c r="AU850">
        <v>47</v>
      </c>
      <c r="AV850">
        <v>1</v>
      </c>
      <c r="AW850">
        <v>1.0189999999999999</v>
      </c>
      <c r="AZ850">
        <v>1</v>
      </c>
      <c r="BA850">
        <v>1</v>
      </c>
      <c r="BB850">
        <v>1</v>
      </c>
      <c r="BC850">
        <v>6.15</v>
      </c>
      <c r="BD850" t="s">
        <v>3</v>
      </c>
      <c r="BE850" t="s">
        <v>3</v>
      </c>
      <c r="BF850" t="s">
        <v>3</v>
      </c>
      <c r="BG850" t="s">
        <v>3</v>
      </c>
      <c r="BH850">
        <v>3</v>
      </c>
      <c r="BI850">
        <v>1</v>
      </c>
      <c r="BJ850" t="s">
        <v>541</v>
      </c>
      <c r="BM850">
        <v>29</v>
      </c>
      <c r="BN850">
        <v>58807811</v>
      </c>
      <c r="BO850" t="s">
        <v>540</v>
      </c>
      <c r="BP850">
        <v>1</v>
      </c>
      <c r="BQ850">
        <v>30</v>
      </c>
      <c r="BR850">
        <v>0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 t="s">
        <v>3</v>
      </c>
      <c r="BZ850">
        <v>87</v>
      </c>
      <c r="CA850">
        <v>47</v>
      </c>
      <c r="CB850" t="s">
        <v>3</v>
      </c>
      <c r="CE850">
        <v>30</v>
      </c>
      <c r="CF850">
        <v>0</v>
      </c>
      <c r="CG850">
        <v>0</v>
      </c>
      <c r="CM850">
        <v>0</v>
      </c>
      <c r="CN850" t="s">
        <v>3</v>
      </c>
      <c r="CO850">
        <v>0</v>
      </c>
      <c r="CP850">
        <f t="shared" si="690"/>
        <v>42827.19</v>
      </c>
      <c r="CQ850">
        <f t="shared" si="667"/>
        <v>271.89</v>
      </c>
      <c r="CR850">
        <f>(ROUND((ROUND(((ET850)*AV850*1),2)*BB850),2)+ROUND((ROUND(((AE850-(EU850))*AV850*1),2)*BS850),2))</f>
        <v>0</v>
      </c>
      <c r="CS850">
        <f t="shared" si="691"/>
        <v>0</v>
      </c>
      <c r="CT850">
        <f t="shared" si="692"/>
        <v>0</v>
      </c>
      <c r="CU850">
        <f t="shared" si="693"/>
        <v>0</v>
      </c>
      <c r="CV850">
        <f t="shared" si="694"/>
        <v>0</v>
      </c>
      <c r="CW850">
        <f t="shared" si="695"/>
        <v>0</v>
      </c>
      <c r="CX850">
        <f t="shared" si="696"/>
        <v>0</v>
      </c>
      <c r="CY850">
        <f t="shared" si="697"/>
        <v>0</v>
      </c>
      <c r="CZ850">
        <f t="shared" si="698"/>
        <v>0</v>
      </c>
      <c r="DC850" t="s">
        <v>3</v>
      </c>
      <c r="DD850" t="s">
        <v>3</v>
      </c>
      <c r="DE850" t="s">
        <v>3</v>
      </c>
      <c r="DF850" t="s">
        <v>3</v>
      </c>
      <c r="DG850" t="s">
        <v>3</v>
      </c>
      <c r="DH850" t="s">
        <v>3</v>
      </c>
      <c r="DI850" t="s">
        <v>3</v>
      </c>
      <c r="DJ850" t="s">
        <v>3</v>
      </c>
      <c r="DK850" t="s">
        <v>3</v>
      </c>
      <c r="DL850" t="s">
        <v>3</v>
      </c>
      <c r="DM850" t="s">
        <v>3</v>
      </c>
      <c r="DN850">
        <v>0</v>
      </c>
      <c r="DO850">
        <v>0</v>
      </c>
      <c r="DP850">
        <v>1</v>
      </c>
      <c r="DQ850">
        <v>1</v>
      </c>
      <c r="DU850">
        <v>1003</v>
      </c>
      <c r="DV850" t="s">
        <v>36</v>
      </c>
      <c r="DW850" t="s">
        <v>36</v>
      </c>
      <c r="DX850">
        <v>1</v>
      </c>
      <c r="DZ850" t="s">
        <v>3</v>
      </c>
      <c r="EA850" t="s">
        <v>3</v>
      </c>
      <c r="EB850" t="s">
        <v>3</v>
      </c>
      <c r="EC850" t="s">
        <v>3</v>
      </c>
      <c r="EE850">
        <v>58807905</v>
      </c>
      <c r="EF850">
        <v>30</v>
      </c>
      <c r="EG850" t="s">
        <v>29</v>
      </c>
      <c r="EH850">
        <v>0</v>
      </c>
      <c r="EI850" t="s">
        <v>3</v>
      </c>
      <c r="EJ850">
        <v>1</v>
      </c>
      <c r="EK850">
        <v>29</v>
      </c>
      <c r="EL850" t="s">
        <v>537</v>
      </c>
      <c r="EM850" t="s">
        <v>538</v>
      </c>
      <c r="EO850" t="s">
        <v>3</v>
      </c>
      <c r="EQ850">
        <v>0</v>
      </c>
      <c r="ER850">
        <v>43.39</v>
      </c>
      <c r="ES850">
        <v>43.39</v>
      </c>
      <c r="ET850">
        <v>0</v>
      </c>
      <c r="EU850">
        <v>0</v>
      </c>
      <c r="EV850">
        <v>0</v>
      </c>
      <c r="EW850">
        <v>0</v>
      </c>
      <c r="EX850">
        <v>0</v>
      </c>
      <c r="FQ850">
        <v>0</v>
      </c>
      <c r="FR850">
        <v>0</v>
      </c>
      <c r="FS850">
        <v>0</v>
      </c>
      <c r="FX850">
        <v>87</v>
      </c>
      <c r="FY850">
        <v>47</v>
      </c>
      <c r="GA850" t="s">
        <v>3</v>
      </c>
      <c r="GD850">
        <v>1</v>
      </c>
      <c r="GF850">
        <v>-105322181</v>
      </c>
      <c r="GG850">
        <v>2</v>
      </c>
      <c r="GH850">
        <v>1</v>
      </c>
      <c r="GI850">
        <v>2</v>
      </c>
      <c r="GJ850">
        <v>0</v>
      </c>
      <c r="GK850">
        <v>0</v>
      </c>
      <c r="GL850">
        <f t="shared" si="699"/>
        <v>0</v>
      </c>
      <c r="GM850">
        <f t="shared" si="700"/>
        <v>42827.19</v>
      </c>
      <c r="GN850">
        <f t="shared" si="701"/>
        <v>42827.19</v>
      </c>
      <c r="GO850">
        <f t="shared" si="702"/>
        <v>0</v>
      </c>
      <c r="GP850">
        <f t="shared" si="703"/>
        <v>0</v>
      </c>
      <c r="GR850">
        <v>0</v>
      </c>
      <c r="GS850">
        <v>3</v>
      </c>
      <c r="GT850">
        <v>0</v>
      </c>
      <c r="GU850" t="s">
        <v>3</v>
      </c>
      <c r="GV850">
        <f t="shared" si="704"/>
        <v>0</v>
      </c>
      <c r="GW850">
        <v>1</v>
      </c>
      <c r="GX850">
        <f t="shared" si="705"/>
        <v>0</v>
      </c>
      <c r="HA850">
        <v>0</v>
      </c>
      <c r="HB850">
        <v>0</v>
      </c>
      <c r="HC850">
        <f t="shared" si="706"/>
        <v>0</v>
      </c>
      <c r="HE850" t="s">
        <v>3</v>
      </c>
      <c r="HF850" t="s">
        <v>3</v>
      </c>
      <c r="HM850" t="s">
        <v>3</v>
      </c>
      <c r="HN850" t="s">
        <v>3</v>
      </c>
      <c r="HO850" t="s">
        <v>3</v>
      </c>
      <c r="HP850" t="s">
        <v>3</v>
      </c>
      <c r="HQ850" t="s">
        <v>3</v>
      </c>
      <c r="HS850">
        <v>0</v>
      </c>
      <c r="IK850">
        <v>0</v>
      </c>
    </row>
    <row r="851" spans="1:255" x14ac:dyDescent="0.2">
      <c r="A851" s="2">
        <v>18</v>
      </c>
      <c r="B851" s="2">
        <v>1</v>
      </c>
      <c r="C851" s="2">
        <v>825</v>
      </c>
      <c r="D851" s="2"/>
      <c r="E851" s="2" t="s">
        <v>542</v>
      </c>
      <c r="F851" s="2" t="s">
        <v>543</v>
      </c>
      <c r="G851" s="2" t="s">
        <v>872</v>
      </c>
      <c r="H851" s="2" t="s">
        <v>36</v>
      </c>
      <c r="I851" s="2">
        <f>I847*J851</f>
        <v>136.5</v>
      </c>
      <c r="J851" s="2">
        <v>4.875</v>
      </c>
      <c r="K851" s="2">
        <v>4.875</v>
      </c>
      <c r="L851" s="2"/>
      <c r="M851" s="2"/>
      <c r="N851" s="2"/>
      <c r="O851" s="2">
        <f t="shared" si="678"/>
        <v>8248.24</v>
      </c>
      <c r="P851" s="2">
        <f t="shared" si="666"/>
        <v>8248.24</v>
      </c>
      <c r="Q851" s="2">
        <f>(ROUND((ROUND(((ET851)*AV851*I851),2)*BB851),2)+ROUND((ROUND(((AE851-(EU851))*AV851*I851),2)*BS851),2))</f>
        <v>0</v>
      </c>
      <c r="R851" s="2">
        <f t="shared" si="679"/>
        <v>0</v>
      </c>
      <c r="S851" s="2">
        <f t="shared" si="680"/>
        <v>0</v>
      </c>
      <c r="T851" s="2">
        <f t="shared" si="681"/>
        <v>0</v>
      </c>
      <c r="U851" s="2">
        <f t="shared" si="682"/>
        <v>0</v>
      </c>
      <c r="V851" s="2">
        <f t="shared" si="683"/>
        <v>0</v>
      </c>
      <c r="W851" s="2">
        <f t="shared" si="684"/>
        <v>0</v>
      </c>
      <c r="X851" s="2">
        <f t="shared" si="685"/>
        <v>0</v>
      </c>
      <c r="Y851" s="2">
        <f t="shared" si="686"/>
        <v>0</v>
      </c>
      <c r="Z851" s="2"/>
      <c r="AA851" s="2">
        <v>59209203</v>
      </c>
      <c r="AB851" s="2">
        <f t="shared" si="687"/>
        <v>59.3</v>
      </c>
      <c r="AC851" s="2">
        <f t="shared" si="665"/>
        <v>59.3</v>
      </c>
      <c r="AD851" s="2">
        <f>ROUND((((ET851)-(EU851))+AE851),6)</f>
        <v>0</v>
      </c>
      <c r="AE851" s="2">
        <f t="shared" si="707"/>
        <v>0</v>
      </c>
      <c r="AF851" s="2">
        <f t="shared" si="707"/>
        <v>0</v>
      </c>
      <c r="AG851" s="2">
        <f t="shared" si="688"/>
        <v>0</v>
      </c>
      <c r="AH851" s="2">
        <f t="shared" si="708"/>
        <v>0</v>
      </c>
      <c r="AI851" s="2">
        <f t="shared" si="708"/>
        <v>0</v>
      </c>
      <c r="AJ851" s="2">
        <f t="shared" si="689"/>
        <v>0</v>
      </c>
      <c r="AK851" s="2">
        <v>59.3</v>
      </c>
      <c r="AL851" s="2">
        <v>59.3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87</v>
      </c>
      <c r="AU851" s="2">
        <v>47</v>
      </c>
      <c r="AV851" s="2">
        <v>1</v>
      </c>
      <c r="AW851" s="2">
        <v>1.0189999999999999</v>
      </c>
      <c r="AX851" s="2"/>
      <c r="AY851" s="2"/>
      <c r="AZ851" s="2">
        <v>1</v>
      </c>
      <c r="BA851" s="2">
        <v>1</v>
      </c>
      <c r="BB851" s="2">
        <v>1</v>
      </c>
      <c r="BC851" s="2">
        <v>1</v>
      </c>
      <c r="BD851" s="2" t="s">
        <v>3</v>
      </c>
      <c r="BE851" s="2" t="s">
        <v>3</v>
      </c>
      <c r="BF851" s="2" t="s">
        <v>3</v>
      </c>
      <c r="BG851" s="2" t="s">
        <v>3</v>
      </c>
      <c r="BH851" s="2">
        <v>3</v>
      </c>
      <c r="BI851" s="2">
        <v>1</v>
      </c>
      <c r="BJ851" s="2" t="s">
        <v>544</v>
      </c>
      <c r="BK851" s="2"/>
      <c r="BL851" s="2"/>
      <c r="BM851" s="2">
        <v>29</v>
      </c>
      <c r="BN851" s="2">
        <v>58807811</v>
      </c>
      <c r="BO851" s="2" t="s">
        <v>3</v>
      </c>
      <c r="BP851" s="2">
        <v>0</v>
      </c>
      <c r="BQ851" s="2">
        <v>30</v>
      </c>
      <c r="BR851" s="2">
        <v>0</v>
      </c>
      <c r="BS851" s="2">
        <v>1</v>
      </c>
      <c r="BT851" s="2">
        <v>1</v>
      </c>
      <c r="BU851" s="2">
        <v>1</v>
      </c>
      <c r="BV851" s="2">
        <v>1</v>
      </c>
      <c r="BW851" s="2">
        <v>1</v>
      </c>
      <c r="BX851" s="2">
        <v>1</v>
      </c>
      <c r="BY851" s="2" t="s">
        <v>3</v>
      </c>
      <c r="BZ851" s="2">
        <v>87</v>
      </c>
      <c r="CA851" s="2">
        <v>47</v>
      </c>
      <c r="CB851" s="2" t="s">
        <v>3</v>
      </c>
      <c r="CC851" s="2"/>
      <c r="CD851" s="2"/>
      <c r="CE851" s="2">
        <v>30</v>
      </c>
      <c r="CF851" s="2">
        <v>0</v>
      </c>
      <c r="CG851" s="2">
        <v>0</v>
      </c>
      <c r="CH851" s="2"/>
      <c r="CI851" s="2"/>
      <c r="CJ851" s="2"/>
      <c r="CK851" s="2"/>
      <c r="CL851" s="2"/>
      <c r="CM851" s="2">
        <v>0</v>
      </c>
      <c r="CN851" s="2" t="s">
        <v>3</v>
      </c>
      <c r="CO851" s="2">
        <v>0</v>
      </c>
      <c r="CP851" s="2">
        <f t="shared" si="690"/>
        <v>8248.24</v>
      </c>
      <c r="CQ851" s="2">
        <f t="shared" si="667"/>
        <v>60.43</v>
      </c>
      <c r="CR851" s="2">
        <f>(ROUND((ROUND(((ET851)*AV851*1),2)*BB851),2)+ROUND((ROUND(((AE851-(EU851))*AV851*1),2)*BS851),2))</f>
        <v>0</v>
      </c>
      <c r="CS851" s="2">
        <f t="shared" si="691"/>
        <v>0</v>
      </c>
      <c r="CT851" s="2">
        <f t="shared" si="692"/>
        <v>0</v>
      </c>
      <c r="CU851" s="2">
        <f t="shared" si="693"/>
        <v>0</v>
      </c>
      <c r="CV851" s="2">
        <f t="shared" si="694"/>
        <v>0</v>
      </c>
      <c r="CW851" s="2">
        <f t="shared" si="695"/>
        <v>0</v>
      </c>
      <c r="CX851" s="2">
        <f t="shared" si="696"/>
        <v>0</v>
      </c>
      <c r="CY851" s="2">
        <f t="shared" si="697"/>
        <v>0</v>
      </c>
      <c r="CZ851" s="2">
        <f t="shared" si="698"/>
        <v>0</v>
      </c>
      <c r="DA851" s="2"/>
      <c r="DB851" s="2"/>
      <c r="DC851" s="2" t="s">
        <v>3</v>
      </c>
      <c r="DD851" s="2" t="s">
        <v>3</v>
      </c>
      <c r="DE851" s="2" t="s">
        <v>3</v>
      </c>
      <c r="DF851" s="2" t="s">
        <v>3</v>
      </c>
      <c r="DG851" s="2" t="s">
        <v>3</v>
      </c>
      <c r="DH851" s="2" t="s">
        <v>3</v>
      </c>
      <c r="DI851" s="2" t="s">
        <v>3</v>
      </c>
      <c r="DJ851" s="2" t="s">
        <v>3</v>
      </c>
      <c r="DK851" s="2" t="s">
        <v>3</v>
      </c>
      <c r="DL851" s="2" t="s">
        <v>3</v>
      </c>
      <c r="DM851" s="2" t="s">
        <v>3</v>
      </c>
      <c r="DN851" s="2">
        <v>0</v>
      </c>
      <c r="DO851" s="2">
        <v>0</v>
      </c>
      <c r="DP851" s="2">
        <v>1</v>
      </c>
      <c r="DQ851" s="2">
        <v>1</v>
      </c>
      <c r="DR851" s="2"/>
      <c r="DS851" s="2"/>
      <c r="DT851" s="2"/>
      <c r="DU851" s="2">
        <v>1003</v>
      </c>
      <c r="DV851" s="2" t="s">
        <v>36</v>
      </c>
      <c r="DW851" s="2" t="s">
        <v>36</v>
      </c>
      <c r="DX851" s="2">
        <v>1</v>
      </c>
      <c r="DY851" s="2"/>
      <c r="DZ851" s="2" t="s">
        <v>3</v>
      </c>
      <c r="EA851" s="2" t="s">
        <v>3</v>
      </c>
      <c r="EB851" s="2" t="s">
        <v>3</v>
      </c>
      <c r="EC851" s="2" t="s">
        <v>3</v>
      </c>
      <c r="ED851" s="2"/>
      <c r="EE851" s="2">
        <v>58807905</v>
      </c>
      <c r="EF851" s="2">
        <v>30</v>
      </c>
      <c r="EG851" s="2" t="s">
        <v>29</v>
      </c>
      <c r="EH851" s="2">
        <v>0</v>
      </c>
      <c r="EI851" s="2" t="s">
        <v>3</v>
      </c>
      <c r="EJ851" s="2">
        <v>1</v>
      </c>
      <c r="EK851" s="2">
        <v>29</v>
      </c>
      <c r="EL851" s="2" t="s">
        <v>537</v>
      </c>
      <c r="EM851" s="2" t="s">
        <v>538</v>
      </c>
      <c r="EN851" s="2"/>
      <c r="EO851" s="2" t="s">
        <v>3</v>
      </c>
      <c r="EP851" s="2"/>
      <c r="EQ851" s="2">
        <v>0</v>
      </c>
      <c r="ER851" s="2">
        <v>59.3</v>
      </c>
      <c r="ES851" s="2">
        <v>59.3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>
        <v>0</v>
      </c>
      <c r="FR851" s="2">
        <v>0</v>
      </c>
      <c r="FS851" s="2">
        <v>0</v>
      </c>
      <c r="FT851" s="2"/>
      <c r="FU851" s="2"/>
      <c r="FV851" s="2"/>
      <c r="FW851" s="2"/>
      <c r="FX851" s="2">
        <v>87</v>
      </c>
      <c r="FY851" s="2">
        <v>47</v>
      </c>
      <c r="FZ851" s="2"/>
      <c r="GA851" s="2" t="s">
        <v>3</v>
      </c>
      <c r="GB851" s="2"/>
      <c r="GC851" s="2"/>
      <c r="GD851" s="2">
        <v>1</v>
      </c>
      <c r="GE851" s="2"/>
      <c r="GF851" s="2">
        <v>-2083002881</v>
      </c>
      <c r="GG851" s="2">
        <v>2</v>
      </c>
      <c r="GH851" s="2">
        <v>1</v>
      </c>
      <c r="GI851" s="2">
        <v>-2</v>
      </c>
      <c r="GJ851" s="2">
        <v>0</v>
      </c>
      <c r="GK851" s="2">
        <v>0</v>
      </c>
      <c r="GL851" s="2">
        <f t="shared" si="699"/>
        <v>0</v>
      </c>
      <c r="GM851" s="2">
        <f t="shared" si="700"/>
        <v>8248.24</v>
      </c>
      <c r="GN851" s="2">
        <f t="shared" si="701"/>
        <v>8248.24</v>
      </c>
      <c r="GO851" s="2">
        <f t="shared" si="702"/>
        <v>0</v>
      </c>
      <c r="GP851" s="2">
        <f t="shared" si="703"/>
        <v>0</v>
      </c>
      <c r="GQ851" s="2"/>
      <c r="GR851" s="2">
        <v>0</v>
      </c>
      <c r="GS851" s="2">
        <v>3</v>
      </c>
      <c r="GT851" s="2">
        <v>0</v>
      </c>
      <c r="GU851" s="2" t="s">
        <v>3</v>
      </c>
      <c r="GV851" s="2">
        <f t="shared" si="704"/>
        <v>0</v>
      </c>
      <c r="GW851" s="2">
        <v>1</v>
      </c>
      <c r="GX851" s="2">
        <f t="shared" si="705"/>
        <v>0</v>
      </c>
      <c r="GY851" s="2"/>
      <c r="GZ851" s="2"/>
      <c r="HA851" s="2">
        <v>0</v>
      </c>
      <c r="HB851" s="2">
        <v>0</v>
      </c>
      <c r="HC851" s="2">
        <f t="shared" si="706"/>
        <v>0</v>
      </c>
      <c r="HD851" s="2"/>
      <c r="HE851" s="2" t="s">
        <v>3</v>
      </c>
      <c r="HF851" s="2" t="s">
        <v>3</v>
      </c>
      <c r="HG851" s="2"/>
      <c r="HH851" s="2"/>
      <c r="HI851" s="2"/>
      <c r="HJ851" s="2"/>
      <c r="HK851" s="2"/>
      <c r="HL851" s="2"/>
      <c r="HM851" s="2" t="s">
        <v>3</v>
      </c>
      <c r="HN851" s="2" t="s">
        <v>3</v>
      </c>
      <c r="HO851" s="2" t="s">
        <v>3</v>
      </c>
      <c r="HP851" s="2" t="s">
        <v>3</v>
      </c>
      <c r="HQ851" s="2" t="s">
        <v>3</v>
      </c>
      <c r="HR851" s="2"/>
      <c r="HS851" s="2">
        <v>0</v>
      </c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>
        <v>0</v>
      </c>
      <c r="IL851" s="2"/>
      <c r="IM851" s="2"/>
      <c r="IN851" s="2"/>
      <c r="IO851" s="2"/>
      <c r="IP851" s="2"/>
      <c r="IQ851" s="2"/>
      <c r="IR851" s="2"/>
      <c r="IS851" s="2"/>
      <c r="IT851" s="2"/>
      <c r="IU851" s="2"/>
    </row>
    <row r="852" spans="1:255" x14ac:dyDescent="0.2">
      <c r="A852">
        <v>18</v>
      </c>
      <c r="B852">
        <v>1</v>
      </c>
      <c r="C852">
        <v>832</v>
      </c>
      <c r="E852" t="s">
        <v>542</v>
      </c>
      <c r="F852" t="s">
        <v>543</v>
      </c>
      <c r="G852" t="s">
        <v>872</v>
      </c>
      <c r="H852" t="s">
        <v>36</v>
      </c>
      <c r="I852">
        <f>I848*J852</f>
        <v>136.5</v>
      </c>
      <c r="J852">
        <v>4.875</v>
      </c>
      <c r="K852">
        <v>4.875</v>
      </c>
      <c r="O852">
        <f t="shared" si="678"/>
        <v>57407.75</v>
      </c>
      <c r="P852">
        <f t="shared" si="666"/>
        <v>57407.75</v>
      </c>
      <c r="Q852">
        <f>(ROUND((ROUND(((ET852)*AV852*I852),2)*BB852),2)+ROUND((ROUND(((AE852-(EU852))*AV852*I852),2)*BS852),2))</f>
        <v>0</v>
      </c>
      <c r="R852">
        <f t="shared" si="679"/>
        <v>0</v>
      </c>
      <c r="S852">
        <f t="shared" si="680"/>
        <v>0</v>
      </c>
      <c r="T852">
        <f t="shared" si="681"/>
        <v>0</v>
      </c>
      <c r="U852">
        <f t="shared" si="682"/>
        <v>0</v>
      </c>
      <c r="V852">
        <f t="shared" si="683"/>
        <v>0</v>
      </c>
      <c r="W852">
        <f t="shared" si="684"/>
        <v>0</v>
      </c>
      <c r="X852">
        <f t="shared" si="685"/>
        <v>0</v>
      </c>
      <c r="Y852">
        <f t="shared" si="686"/>
        <v>0</v>
      </c>
      <c r="AA852">
        <v>59209200</v>
      </c>
      <c r="AB852">
        <f t="shared" si="687"/>
        <v>59.3</v>
      </c>
      <c r="AC852">
        <f t="shared" si="665"/>
        <v>59.3</v>
      </c>
      <c r="AD852">
        <f>ROUND((((ET852)-(EU852))+AE852),6)</f>
        <v>0</v>
      </c>
      <c r="AE852">
        <f t="shared" si="707"/>
        <v>0</v>
      </c>
      <c r="AF852">
        <f t="shared" si="707"/>
        <v>0</v>
      </c>
      <c r="AG852">
        <f t="shared" si="688"/>
        <v>0</v>
      </c>
      <c r="AH852">
        <f t="shared" si="708"/>
        <v>0</v>
      </c>
      <c r="AI852">
        <f t="shared" si="708"/>
        <v>0</v>
      </c>
      <c r="AJ852">
        <f t="shared" si="689"/>
        <v>0</v>
      </c>
      <c r="AK852">
        <v>59.3</v>
      </c>
      <c r="AL852">
        <v>59.3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87</v>
      </c>
      <c r="AU852">
        <v>47</v>
      </c>
      <c r="AV852">
        <v>1</v>
      </c>
      <c r="AW852">
        <v>1.0189999999999999</v>
      </c>
      <c r="AZ852">
        <v>1</v>
      </c>
      <c r="BA852">
        <v>1</v>
      </c>
      <c r="BB852">
        <v>1</v>
      </c>
      <c r="BC852">
        <v>6.96</v>
      </c>
      <c r="BD852" t="s">
        <v>3</v>
      </c>
      <c r="BE852" t="s">
        <v>3</v>
      </c>
      <c r="BF852" t="s">
        <v>3</v>
      </c>
      <c r="BG852" t="s">
        <v>3</v>
      </c>
      <c r="BH852">
        <v>3</v>
      </c>
      <c r="BI852">
        <v>1</v>
      </c>
      <c r="BJ852" t="s">
        <v>544</v>
      </c>
      <c r="BM852">
        <v>29</v>
      </c>
      <c r="BN852">
        <v>58807811</v>
      </c>
      <c r="BO852" t="s">
        <v>543</v>
      </c>
      <c r="BP852">
        <v>1</v>
      </c>
      <c r="BQ852">
        <v>30</v>
      </c>
      <c r="BR852">
        <v>0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 t="s">
        <v>3</v>
      </c>
      <c r="BZ852">
        <v>87</v>
      </c>
      <c r="CA852">
        <v>47</v>
      </c>
      <c r="CB852" t="s">
        <v>3</v>
      </c>
      <c r="CE852">
        <v>30</v>
      </c>
      <c r="CF852">
        <v>0</v>
      </c>
      <c r="CG852">
        <v>0</v>
      </c>
      <c r="CM852">
        <v>0</v>
      </c>
      <c r="CN852" t="s">
        <v>3</v>
      </c>
      <c r="CO852">
        <v>0</v>
      </c>
      <c r="CP852">
        <f t="shared" si="690"/>
        <v>57407.75</v>
      </c>
      <c r="CQ852">
        <f t="shared" si="667"/>
        <v>420.59</v>
      </c>
      <c r="CR852">
        <f>(ROUND((ROUND(((ET852)*AV852*1),2)*BB852),2)+ROUND((ROUND(((AE852-(EU852))*AV852*1),2)*BS852),2))</f>
        <v>0</v>
      </c>
      <c r="CS852">
        <f t="shared" si="691"/>
        <v>0</v>
      </c>
      <c r="CT852">
        <f t="shared" si="692"/>
        <v>0</v>
      </c>
      <c r="CU852">
        <f t="shared" si="693"/>
        <v>0</v>
      </c>
      <c r="CV852">
        <f t="shared" si="694"/>
        <v>0</v>
      </c>
      <c r="CW852">
        <f t="shared" si="695"/>
        <v>0</v>
      </c>
      <c r="CX852">
        <f t="shared" si="696"/>
        <v>0</v>
      </c>
      <c r="CY852">
        <f t="shared" si="697"/>
        <v>0</v>
      </c>
      <c r="CZ852">
        <f t="shared" si="698"/>
        <v>0</v>
      </c>
      <c r="DC852" t="s">
        <v>3</v>
      </c>
      <c r="DD852" t="s">
        <v>3</v>
      </c>
      <c r="DE852" t="s">
        <v>3</v>
      </c>
      <c r="DF852" t="s">
        <v>3</v>
      </c>
      <c r="DG852" t="s">
        <v>3</v>
      </c>
      <c r="DH852" t="s">
        <v>3</v>
      </c>
      <c r="DI852" t="s">
        <v>3</v>
      </c>
      <c r="DJ852" t="s">
        <v>3</v>
      </c>
      <c r="DK852" t="s">
        <v>3</v>
      </c>
      <c r="DL852" t="s">
        <v>3</v>
      </c>
      <c r="DM852" t="s">
        <v>3</v>
      </c>
      <c r="DN852">
        <v>0</v>
      </c>
      <c r="DO852">
        <v>0</v>
      </c>
      <c r="DP852">
        <v>1</v>
      </c>
      <c r="DQ852">
        <v>1</v>
      </c>
      <c r="DU852">
        <v>1003</v>
      </c>
      <c r="DV852" t="s">
        <v>36</v>
      </c>
      <c r="DW852" t="s">
        <v>36</v>
      </c>
      <c r="DX852">
        <v>1</v>
      </c>
      <c r="DZ852" t="s">
        <v>3</v>
      </c>
      <c r="EA852" t="s">
        <v>3</v>
      </c>
      <c r="EB852" t="s">
        <v>3</v>
      </c>
      <c r="EC852" t="s">
        <v>3</v>
      </c>
      <c r="EE852">
        <v>58807905</v>
      </c>
      <c r="EF852">
        <v>30</v>
      </c>
      <c r="EG852" t="s">
        <v>29</v>
      </c>
      <c r="EH852">
        <v>0</v>
      </c>
      <c r="EI852" t="s">
        <v>3</v>
      </c>
      <c r="EJ852">
        <v>1</v>
      </c>
      <c r="EK852">
        <v>29</v>
      </c>
      <c r="EL852" t="s">
        <v>537</v>
      </c>
      <c r="EM852" t="s">
        <v>538</v>
      </c>
      <c r="EO852" t="s">
        <v>3</v>
      </c>
      <c r="EQ852">
        <v>0</v>
      </c>
      <c r="ER852">
        <v>59.3</v>
      </c>
      <c r="ES852">
        <v>59.3</v>
      </c>
      <c r="ET852">
        <v>0</v>
      </c>
      <c r="EU852">
        <v>0</v>
      </c>
      <c r="EV852">
        <v>0</v>
      </c>
      <c r="EW852">
        <v>0</v>
      </c>
      <c r="EX852">
        <v>0</v>
      </c>
      <c r="FQ852">
        <v>0</v>
      </c>
      <c r="FR852">
        <v>0</v>
      </c>
      <c r="FS852">
        <v>0</v>
      </c>
      <c r="FX852">
        <v>87</v>
      </c>
      <c r="FY852">
        <v>47</v>
      </c>
      <c r="GA852" t="s">
        <v>3</v>
      </c>
      <c r="GD852">
        <v>1</v>
      </c>
      <c r="GF852">
        <v>-2083002881</v>
      </c>
      <c r="GG852">
        <v>2</v>
      </c>
      <c r="GH852">
        <v>1</v>
      </c>
      <c r="GI852">
        <v>2</v>
      </c>
      <c r="GJ852">
        <v>0</v>
      </c>
      <c r="GK852">
        <v>0</v>
      </c>
      <c r="GL852">
        <f t="shared" si="699"/>
        <v>0</v>
      </c>
      <c r="GM852">
        <f t="shared" si="700"/>
        <v>57407.75</v>
      </c>
      <c r="GN852">
        <f t="shared" si="701"/>
        <v>57407.75</v>
      </c>
      <c r="GO852">
        <f t="shared" si="702"/>
        <v>0</v>
      </c>
      <c r="GP852">
        <f t="shared" si="703"/>
        <v>0</v>
      </c>
      <c r="GR852">
        <v>0</v>
      </c>
      <c r="GS852">
        <v>3</v>
      </c>
      <c r="GT852">
        <v>0</v>
      </c>
      <c r="GU852" t="s">
        <v>3</v>
      </c>
      <c r="GV852">
        <f t="shared" si="704"/>
        <v>0</v>
      </c>
      <c r="GW852">
        <v>1</v>
      </c>
      <c r="GX852">
        <f t="shared" si="705"/>
        <v>0</v>
      </c>
      <c r="HA852">
        <v>0</v>
      </c>
      <c r="HB852">
        <v>0</v>
      </c>
      <c r="HC852">
        <f t="shared" si="706"/>
        <v>0</v>
      </c>
      <c r="HE852" t="s">
        <v>3</v>
      </c>
      <c r="HF852" t="s">
        <v>3</v>
      </c>
      <c r="HM852" t="s">
        <v>3</v>
      </c>
      <c r="HN852" t="s">
        <v>3</v>
      </c>
      <c r="HO852" t="s">
        <v>3</v>
      </c>
      <c r="HP852" t="s">
        <v>3</v>
      </c>
      <c r="HQ852" t="s">
        <v>3</v>
      </c>
      <c r="HS852">
        <v>0</v>
      </c>
      <c r="IK852">
        <v>0</v>
      </c>
    </row>
    <row r="853" spans="1:255" x14ac:dyDescent="0.2">
      <c r="A853" s="2">
        <v>17</v>
      </c>
      <c r="B853" s="2">
        <v>1</v>
      </c>
      <c r="C853" s="2">
        <f>ROW(SmtRes!A846)</f>
        <v>846</v>
      </c>
      <c r="D853" s="2">
        <f>ROW(EtalonRes!A900)</f>
        <v>900</v>
      </c>
      <c r="E853" s="2" t="s">
        <v>545</v>
      </c>
      <c r="F853" s="2" t="s">
        <v>546</v>
      </c>
      <c r="G853" s="2" t="s">
        <v>547</v>
      </c>
      <c r="H853" s="2" t="s">
        <v>143</v>
      </c>
      <c r="I853" s="2">
        <f>ROUND(ROUND(50/100,4),9)</f>
        <v>0.5</v>
      </c>
      <c r="J853" s="2">
        <v>0</v>
      </c>
      <c r="K853" s="2">
        <f>ROUND(ROUND(50/100,4),9)</f>
        <v>0.5</v>
      </c>
      <c r="L853" s="2"/>
      <c r="M853" s="2"/>
      <c r="N853" s="2"/>
      <c r="O853" s="2">
        <f t="shared" si="678"/>
        <v>1082.8</v>
      </c>
      <c r="P853" s="2">
        <f t="shared" si="666"/>
        <v>92.43</v>
      </c>
      <c r="Q853" s="2">
        <f>(ROUND((ROUND(((((ET853*1.25)*1.1))*AV853*I853),2)*BB853),2)+ROUND((ROUND(((AE853-(((EU853*1.25)*1.1)))*AV853*I853),2)*BS853),2))</f>
        <v>124.96</v>
      </c>
      <c r="R853" s="2">
        <f t="shared" si="679"/>
        <v>16.309999999999999</v>
      </c>
      <c r="S853" s="2">
        <f t="shared" si="680"/>
        <v>865.41</v>
      </c>
      <c r="T853" s="2">
        <f t="shared" si="681"/>
        <v>0</v>
      </c>
      <c r="U853" s="2">
        <f t="shared" si="682"/>
        <v>70.187259999999995</v>
      </c>
      <c r="V853" s="2">
        <f t="shared" si="683"/>
        <v>0</v>
      </c>
      <c r="W853" s="2">
        <f t="shared" si="684"/>
        <v>0</v>
      </c>
      <c r="X853" s="2">
        <f t="shared" si="685"/>
        <v>961.07</v>
      </c>
      <c r="Y853" s="2">
        <f t="shared" si="686"/>
        <v>537.85</v>
      </c>
      <c r="Z853" s="2"/>
      <c r="AA853" s="2">
        <v>59209203</v>
      </c>
      <c r="AB853" s="2">
        <f t="shared" si="687"/>
        <v>2041.22605</v>
      </c>
      <c r="AC853" s="2">
        <f t="shared" ref="AC853:AC872" si="709">ROUND((ES853),6)</f>
        <v>184.86</v>
      </c>
      <c r="AD853" s="2">
        <f>ROUND((((((ET853*1.25)*1.1))-(((EU853*1.25)*1.1)))+AE853),6)</f>
        <v>234.23124999999999</v>
      </c>
      <c r="AE853" s="2">
        <f>ROUND((((EU853*1.25)*1.1)),6)</f>
        <v>30.56625</v>
      </c>
      <c r="AF853" s="2">
        <f>ROUND((((EV853*1.15)*1.1)),6)</f>
        <v>1622.1348</v>
      </c>
      <c r="AG853" s="2">
        <f t="shared" si="688"/>
        <v>0</v>
      </c>
      <c r="AH853" s="2">
        <f>(((EW853*1.15)*1.1))</f>
        <v>131.56</v>
      </c>
      <c r="AI853" s="2">
        <f>(((EX853*1.25)*1.1))</f>
        <v>0</v>
      </c>
      <c r="AJ853" s="2">
        <f t="shared" si="689"/>
        <v>0</v>
      </c>
      <c r="AK853" s="2">
        <v>1637.53</v>
      </c>
      <c r="AL853" s="2">
        <v>184.86</v>
      </c>
      <c r="AM853" s="2">
        <v>170.35</v>
      </c>
      <c r="AN853" s="2">
        <v>22.23</v>
      </c>
      <c r="AO853" s="2">
        <v>1282.32</v>
      </c>
      <c r="AP853" s="2">
        <v>0</v>
      </c>
      <c r="AQ853" s="2">
        <v>104</v>
      </c>
      <c r="AR853" s="2">
        <v>0</v>
      </c>
      <c r="AS853" s="2">
        <v>0</v>
      </c>
      <c r="AT853" s="2">
        <v>109</v>
      </c>
      <c r="AU853" s="2">
        <v>61</v>
      </c>
      <c r="AV853" s="2">
        <v>1.0669999999999999</v>
      </c>
      <c r="AW853" s="2">
        <v>1</v>
      </c>
      <c r="AX853" s="2"/>
      <c r="AY853" s="2"/>
      <c r="AZ853" s="2">
        <v>1</v>
      </c>
      <c r="BA853" s="2">
        <v>1</v>
      </c>
      <c r="BB853" s="2">
        <v>1</v>
      </c>
      <c r="BC853" s="2">
        <v>1</v>
      </c>
      <c r="BD853" s="2" t="s">
        <v>3</v>
      </c>
      <c r="BE853" s="2" t="s">
        <v>3</v>
      </c>
      <c r="BF853" s="2" t="s">
        <v>3</v>
      </c>
      <c r="BG853" s="2" t="s">
        <v>3</v>
      </c>
      <c r="BH853" s="2">
        <v>0</v>
      </c>
      <c r="BI853" s="2">
        <v>1</v>
      </c>
      <c r="BJ853" s="2" t="s">
        <v>548</v>
      </c>
      <c r="BK853" s="2"/>
      <c r="BL853" s="2"/>
      <c r="BM853" s="2">
        <v>21</v>
      </c>
      <c r="BN853" s="2">
        <v>0</v>
      </c>
      <c r="BO853" s="2" t="s">
        <v>546</v>
      </c>
      <c r="BP853" s="2">
        <v>1</v>
      </c>
      <c r="BQ853" s="2">
        <v>30</v>
      </c>
      <c r="BR853" s="2">
        <v>0</v>
      </c>
      <c r="BS853" s="2">
        <v>1</v>
      </c>
      <c r="BT853" s="2">
        <v>1</v>
      </c>
      <c r="BU853" s="2">
        <v>1</v>
      </c>
      <c r="BV853" s="2">
        <v>1</v>
      </c>
      <c r="BW853" s="2">
        <v>1</v>
      </c>
      <c r="BX853" s="2">
        <v>1</v>
      </c>
      <c r="BY853" s="2" t="s">
        <v>3</v>
      </c>
      <c r="BZ853" s="2">
        <v>109</v>
      </c>
      <c r="CA853" s="2">
        <v>61</v>
      </c>
      <c r="CB853" s="2" t="s">
        <v>3</v>
      </c>
      <c r="CC853" s="2"/>
      <c r="CD853" s="2"/>
      <c r="CE853" s="2">
        <v>30</v>
      </c>
      <c r="CF853" s="2">
        <v>0</v>
      </c>
      <c r="CG853" s="2">
        <v>0</v>
      </c>
      <c r="CH853" s="2"/>
      <c r="CI853" s="2"/>
      <c r="CJ853" s="2"/>
      <c r="CK853" s="2"/>
      <c r="CL853" s="2"/>
      <c r="CM853" s="2">
        <v>0</v>
      </c>
      <c r="CN853" s="2" t="s">
        <v>867</v>
      </c>
      <c r="CO853" s="2">
        <v>0</v>
      </c>
      <c r="CP853" s="2">
        <f t="shared" si="690"/>
        <v>1082.8</v>
      </c>
      <c r="CQ853" s="2">
        <f t="shared" si="667"/>
        <v>184.86</v>
      </c>
      <c r="CR853" s="2">
        <f>(ROUND((ROUND(((((ET853*1.25)*1.1))*AV853*1),2)*BB853),2)+ROUND((ROUND(((AE853-(((EU853*1.25)*1.1)))*AV853*1),2)*BS853),2))</f>
        <v>249.92</v>
      </c>
      <c r="CS853" s="2">
        <f t="shared" si="691"/>
        <v>32.61</v>
      </c>
      <c r="CT853" s="2">
        <f t="shared" si="692"/>
        <v>1730.82</v>
      </c>
      <c r="CU853" s="2">
        <f t="shared" si="693"/>
        <v>0</v>
      </c>
      <c r="CV853" s="2">
        <f t="shared" si="694"/>
        <v>140.37451999999999</v>
      </c>
      <c r="CW853" s="2">
        <f t="shared" si="695"/>
        <v>0</v>
      </c>
      <c r="CX853" s="2">
        <f t="shared" si="696"/>
        <v>0</v>
      </c>
      <c r="CY853" s="2">
        <f t="shared" si="697"/>
        <v>961.07479999999998</v>
      </c>
      <c r="CZ853" s="2">
        <f t="shared" si="698"/>
        <v>537.8492</v>
      </c>
      <c r="DA853" s="2"/>
      <c r="DB853" s="2"/>
      <c r="DC853" s="2" t="s">
        <v>3</v>
      </c>
      <c r="DD853" s="2" t="s">
        <v>3</v>
      </c>
      <c r="DE853" s="2" t="s">
        <v>27</v>
      </c>
      <c r="DF853" s="2" t="s">
        <v>27</v>
      </c>
      <c r="DG853" s="2" t="s">
        <v>28</v>
      </c>
      <c r="DH853" s="2" t="s">
        <v>3</v>
      </c>
      <c r="DI853" s="2" t="s">
        <v>28</v>
      </c>
      <c r="DJ853" s="2" t="s">
        <v>27</v>
      </c>
      <c r="DK853" s="2" t="s">
        <v>3</v>
      </c>
      <c r="DL853" s="2" t="s">
        <v>3</v>
      </c>
      <c r="DM853" s="2" t="s">
        <v>3</v>
      </c>
      <c r="DN853" s="2">
        <v>0</v>
      </c>
      <c r="DO853" s="2">
        <v>0</v>
      </c>
      <c r="DP853" s="2">
        <v>1</v>
      </c>
      <c r="DQ853" s="2">
        <v>1</v>
      </c>
      <c r="DR853" s="2"/>
      <c r="DS853" s="2"/>
      <c r="DT853" s="2"/>
      <c r="DU853" s="2">
        <v>1013</v>
      </c>
      <c r="DV853" s="2" t="s">
        <v>143</v>
      </c>
      <c r="DW853" s="2" t="s">
        <v>143</v>
      </c>
      <c r="DX853" s="2">
        <v>1</v>
      </c>
      <c r="DY853" s="2"/>
      <c r="DZ853" s="2" t="s">
        <v>3</v>
      </c>
      <c r="EA853" s="2" t="s">
        <v>3</v>
      </c>
      <c r="EB853" s="2" t="s">
        <v>3</v>
      </c>
      <c r="EC853" s="2" t="s">
        <v>3</v>
      </c>
      <c r="ED853" s="2"/>
      <c r="EE853" s="2">
        <v>58807897</v>
      </c>
      <c r="EF853" s="2">
        <v>30</v>
      </c>
      <c r="EG853" s="2" t="s">
        <v>29</v>
      </c>
      <c r="EH853" s="2">
        <v>0</v>
      </c>
      <c r="EI853" s="2" t="s">
        <v>3</v>
      </c>
      <c r="EJ853" s="2">
        <v>1</v>
      </c>
      <c r="EK853" s="2">
        <v>21</v>
      </c>
      <c r="EL853" s="2" t="s">
        <v>30</v>
      </c>
      <c r="EM853" s="2" t="s">
        <v>31</v>
      </c>
      <c r="EN853" s="2"/>
      <c r="EO853" s="2" t="s">
        <v>333</v>
      </c>
      <c r="EP853" s="2"/>
      <c r="EQ853" s="2">
        <v>786432</v>
      </c>
      <c r="ER853" s="2">
        <v>1637.53</v>
      </c>
      <c r="ES853" s="2">
        <v>184.86</v>
      </c>
      <c r="ET853" s="2">
        <v>170.35</v>
      </c>
      <c r="EU853" s="2">
        <v>22.23</v>
      </c>
      <c r="EV853" s="2">
        <v>1282.32</v>
      </c>
      <c r="EW853" s="2">
        <v>104</v>
      </c>
      <c r="EX853" s="2">
        <v>0</v>
      </c>
      <c r="EY853" s="2">
        <v>0</v>
      </c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>
        <v>0</v>
      </c>
      <c r="FR853" s="2">
        <v>0</v>
      </c>
      <c r="FS853" s="2">
        <v>0</v>
      </c>
      <c r="FT853" s="2"/>
      <c r="FU853" s="2"/>
      <c r="FV853" s="2"/>
      <c r="FW853" s="2"/>
      <c r="FX853" s="2">
        <v>109</v>
      </c>
      <c r="FY853" s="2">
        <v>61</v>
      </c>
      <c r="FZ853" s="2"/>
      <c r="GA853" s="2" t="s">
        <v>3</v>
      </c>
      <c r="GB853" s="2"/>
      <c r="GC853" s="2"/>
      <c r="GD853" s="2">
        <v>1</v>
      </c>
      <c r="GE853" s="2"/>
      <c r="GF853" s="2">
        <v>575866820</v>
      </c>
      <c r="GG853" s="2">
        <v>2</v>
      </c>
      <c r="GH853" s="2">
        <v>1</v>
      </c>
      <c r="GI853" s="2">
        <v>2</v>
      </c>
      <c r="GJ853" s="2">
        <v>0</v>
      </c>
      <c r="GK853" s="2">
        <v>0</v>
      </c>
      <c r="GL853" s="2">
        <f t="shared" si="699"/>
        <v>0</v>
      </c>
      <c r="GM853" s="2">
        <f t="shared" si="700"/>
        <v>2581.7199999999998</v>
      </c>
      <c r="GN853" s="2">
        <f t="shared" si="701"/>
        <v>2581.7199999999998</v>
      </c>
      <c r="GO853" s="2">
        <f t="shared" si="702"/>
        <v>0</v>
      </c>
      <c r="GP853" s="2">
        <f t="shared" si="703"/>
        <v>0</v>
      </c>
      <c r="GQ853" s="2"/>
      <c r="GR853" s="2">
        <v>0</v>
      </c>
      <c r="GS853" s="2">
        <v>3</v>
      </c>
      <c r="GT853" s="2">
        <v>0</v>
      </c>
      <c r="GU853" s="2" t="s">
        <v>3</v>
      </c>
      <c r="GV853" s="2">
        <f t="shared" si="704"/>
        <v>0</v>
      </c>
      <c r="GW853" s="2">
        <v>1</v>
      </c>
      <c r="GX853" s="2">
        <f t="shared" si="705"/>
        <v>0</v>
      </c>
      <c r="GY853" s="2"/>
      <c r="GZ853" s="2"/>
      <c r="HA853" s="2">
        <v>0</v>
      </c>
      <c r="HB853" s="2">
        <v>0</v>
      </c>
      <c r="HC853" s="2">
        <f t="shared" si="706"/>
        <v>0</v>
      </c>
      <c r="HD853" s="2"/>
      <c r="HE853" s="2" t="s">
        <v>3</v>
      </c>
      <c r="HF853" s="2" t="s">
        <v>3</v>
      </c>
      <c r="HG853" s="2"/>
      <c r="HH853" s="2"/>
      <c r="HI853" s="2"/>
      <c r="HJ853" s="2"/>
      <c r="HK853" s="2"/>
      <c r="HL853" s="2"/>
      <c r="HM853" s="2" t="s">
        <v>3</v>
      </c>
      <c r="HN853" s="2" t="s">
        <v>3</v>
      </c>
      <c r="HO853" s="2" t="s">
        <v>3</v>
      </c>
      <c r="HP853" s="2" t="s">
        <v>3</v>
      </c>
      <c r="HQ853" s="2" t="s">
        <v>3</v>
      </c>
      <c r="HR853" s="2"/>
      <c r="HS853" s="2">
        <v>0</v>
      </c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>
        <v>0</v>
      </c>
      <c r="IL853" s="2"/>
      <c r="IM853" s="2"/>
      <c r="IN853" s="2"/>
      <c r="IO853" s="2"/>
      <c r="IP853" s="2"/>
      <c r="IQ853" s="2"/>
      <c r="IR853" s="2"/>
      <c r="IS853" s="2"/>
      <c r="IT853" s="2"/>
      <c r="IU853" s="2"/>
    </row>
    <row r="854" spans="1:255" x14ac:dyDescent="0.2">
      <c r="A854">
        <v>17</v>
      </c>
      <c r="B854">
        <v>1</v>
      </c>
      <c r="C854">
        <f>ROW(SmtRes!A858)</f>
        <v>858</v>
      </c>
      <c r="D854">
        <f>ROW(EtalonRes!A912)</f>
        <v>912</v>
      </c>
      <c r="E854" t="s">
        <v>545</v>
      </c>
      <c r="F854" t="s">
        <v>546</v>
      </c>
      <c r="G854" t="s">
        <v>547</v>
      </c>
      <c r="H854" t="s">
        <v>143</v>
      </c>
      <c r="I854">
        <f>ROUND(ROUND(50/100,4),9)</f>
        <v>0.5</v>
      </c>
      <c r="J854">
        <v>0</v>
      </c>
      <c r="K854">
        <f>ROUND(ROUND(50/100,4),9)</f>
        <v>0.5</v>
      </c>
      <c r="O854">
        <f t="shared" si="678"/>
        <v>50424.71</v>
      </c>
      <c r="P854">
        <f t="shared" si="666"/>
        <v>928.92</v>
      </c>
      <c r="Q854">
        <f>(ROUND((ROUND(((((ET854*1.25)*1.1))*AV854*I854),2)*BB854),2)+ROUND((ROUND(((AE854-(((EU854*1.25)*1.1)))*AV854*I854),2)*BS854),2))</f>
        <v>1906.89</v>
      </c>
      <c r="R854">
        <f t="shared" si="679"/>
        <v>896.89</v>
      </c>
      <c r="S854">
        <f t="shared" si="680"/>
        <v>47588.9</v>
      </c>
      <c r="T854">
        <f t="shared" si="681"/>
        <v>0</v>
      </c>
      <c r="U854">
        <f t="shared" si="682"/>
        <v>70.187259999999995</v>
      </c>
      <c r="V854">
        <f t="shared" si="683"/>
        <v>0</v>
      </c>
      <c r="W854">
        <f t="shared" si="684"/>
        <v>0</v>
      </c>
      <c r="X854">
        <f t="shared" si="685"/>
        <v>52849.51</v>
      </c>
      <c r="Y854">
        <f t="shared" si="686"/>
        <v>29576.33</v>
      </c>
      <c r="AA854">
        <v>59209200</v>
      </c>
      <c r="AB854">
        <f t="shared" si="687"/>
        <v>2041.22605</v>
      </c>
      <c r="AC854">
        <f t="shared" si="709"/>
        <v>184.86</v>
      </c>
      <c r="AD854">
        <f>ROUND((((((ET854*1.25)*1.1))-(((EU854*1.25)*1.1)))+AE854),6)</f>
        <v>234.23124999999999</v>
      </c>
      <c r="AE854">
        <f>ROUND((((EU854*1.25)*1.1)),6)</f>
        <v>30.56625</v>
      </c>
      <c r="AF854">
        <f>ROUND((((EV854*1.15)*1.1)),6)</f>
        <v>1622.1348</v>
      </c>
      <c r="AG854">
        <f t="shared" si="688"/>
        <v>0</v>
      </c>
      <c r="AH854">
        <f>(((EW854*1.15)*1.1))</f>
        <v>131.56</v>
      </c>
      <c r="AI854">
        <f>(((EX854*1.25)*1.1))</f>
        <v>0</v>
      </c>
      <c r="AJ854">
        <f t="shared" si="689"/>
        <v>0</v>
      </c>
      <c r="AK854">
        <v>1637.53</v>
      </c>
      <c r="AL854">
        <v>184.86</v>
      </c>
      <c r="AM854">
        <v>170.35</v>
      </c>
      <c r="AN854">
        <v>22.23</v>
      </c>
      <c r="AO854">
        <v>1282.32</v>
      </c>
      <c r="AP854">
        <v>0</v>
      </c>
      <c r="AQ854">
        <v>104</v>
      </c>
      <c r="AR854">
        <v>0</v>
      </c>
      <c r="AS854">
        <v>0</v>
      </c>
      <c r="AT854">
        <v>109</v>
      </c>
      <c r="AU854">
        <v>61</v>
      </c>
      <c r="AV854">
        <v>1.0669999999999999</v>
      </c>
      <c r="AW854">
        <v>1</v>
      </c>
      <c r="AZ854">
        <v>1</v>
      </c>
      <c r="BA854">
        <v>54.99</v>
      </c>
      <c r="BB854">
        <v>15.26</v>
      </c>
      <c r="BC854">
        <v>10.050000000000001</v>
      </c>
      <c r="BD854" t="s">
        <v>3</v>
      </c>
      <c r="BE854" t="s">
        <v>3</v>
      </c>
      <c r="BF854" t="s">
        <v>3</v>
      </c>
      <c r="BG854" t="s">
        <v>3</v>
      </c>
      <c r="BH854">
        <v>0</v>
      </c>
      <c r="BI854">
        <v>1</v>
      </c>
      <c r="BJ854" t="s">
        <v>548</v>
      </c>
      <c r="BM854">
        <v>21</v>
      </c>
      <c r="BN854">
        <v>0</v>
      </c>
      <c r="BO854" t="s">
        <v>546</v>
      </c>
      <c r="BP854">
        <v>1</v>
      </c>
      <c r="BQ854">
        <v>30</v>
      </c>
      <c r="BR854">
        <v>0</v>
      </c>
      <c r="BS854">
        <v>54.99</v>
      </c>
      <c r="BT854">
        <v>1</v>
      </c>
      <c r="BU854">
        <v>1</v>
      </c>
      <c r="BV854">
        <v>1</v>
      </c>
      <c r="BW854">
        <v>1</v>
      </c>
      <c r="BX854">
        <v>1</v>
      </c>
      <c r="BY854" t="s">
        <v>3</v>
      </c>
      <c r="BZ854">
        <v>109</v>
      </c>
      <c r="CA854">
        <v>61</v>
      </c>
      <c r="CB854" t="s">
        <v>3</v>
      </c>
      <c r="CE854">
        <v>30</v>
      </c>
      <c r="CF854">
        <v>0</v>
      </c>
      <c r="CG854">
        <v>0</v>
      </c>
      <c r="CM854">
        <v>0</v>
      </c>
      <c r="CN854" t="s">
        <v>867</v>
      </c>
      <c r="CO854">
        <v>0</v>
      </c>
      <c r="CP854">
        <f t="shared" si="690"/>
        <v>50424.71</v>
      </c>
      <c r="CQ854">
        <f t="shared" si="667"/>
        <v>1857.84</v>
      </c>
      <c r="CR854">
        <f>(ROUND((ROUND(((((ET854*1.25)*1.1))*AV854*1),2)*BB854),2)+ROUND((ROUND(((AE854-(((EU854*1.25)*1.1)))*AV854*1),2)*BS854),2))</f>
        <v>3813.78</v>
      </c>
      <c r="CS854">
        <f t="shared" si="691"/>
        <v>1793.22</v>
      </c>
      <c r="CT854">
        <f t="shared" si="692"/>
        <v>95177.79</v>
      </c>
      <c r="CU854">
        <f t="shared" si="693"/>
        <v>0</v>
      </c>
      <c r="CV854">
        <f t="shared" si="694"/>
        <v>140.37451999999999</v>
      </c>
      <c r="CW854">
        <f t="shared" si="695"/>
        <v>0</v>
      </c>
      <c r="CX854">
        <f t="shared" si="696"/>
        <v>0</v>
      </c>
      <c r="CY854">
        <f t="shared" si="697"/>
        <v>52849.511100000003</v>
      </c>
      <c r="CZ854">
        <f t="shared" si="698"/>
        <v>29576.331900000001</v>
      </c>
      <c r="DC854" t="s">
        <v>3</v>
      </c>
      <c r="DD854" t="s">
        <v>3</v>
      </c>
      <c r="DE854" t="s">
        <v>27</v>
      </c>
      <c r="DF854" t="s">
        <v>27</v>
      </c>
      <c r="DG854" t="s">
        <v>28</v>
      </c>
      <c r="DH854" t="s">
        <v>3</v>
      </c>
      <c r="DI854" t="s">
        <v>28</v>
      </c>
      <c r="DJ854" t="s">
        <v>27</v>
      </c>
      <c r="DK854" t="s">
        <v>3</v>
      </c>
      <c r="DL854" t="s">
        <v>3</v>
      </c>
      <c r="DM854" t="s">
        <v>3</v>
      </c>
      <c r="DN854">
        <v>0</v>
      </c>
      <c r="DO854">
        <v>0</v>
      </c>
      <c r="DP854">
        <v>1</v>
      </c>
      <c r="DQ854">
        <v>1</v>
      </c>
      <c r="DU854">
        <v>1013</v>
      </c>
      <c r="DV854" t="s">
        <v>143</v>
      </c>
      <c r="DW854" t="s">
        <v>143</v>
      </c>
      <c r="DX854">
        <v>1</v>
      </c>
      <c r="DZ854" t="s">
        <v>3</v>
      </c>
      <c r="EA854" t="s">
        <v>3</v>
      </c>
      <c r="EB854" t="s">
        <v>3</v>
      </c>
      <c r="EC854" t="s">
        <v>3</v>
      </c>
      <c r="EE854">
        <v>58807897</v>
      </c>
      <c r="EF854">
        <v>30</v>
      </c>
      <c r="EG854" t="s">
        <v>29</v>
      </c>
      <c r="EH854">
        <v>0</v>
      </c>
      <c r="EI854" t="s">
        <v>3</v>
      </c>
      <c r="EJ854">
        <v>1</v>
      </c>
      <c r="EK854">
        <v>21</v>
      </c>
      <c r="EL854" t="s">
        <v>30</v>
      </c>
      <c r="EM854" t="s">
        <v>31</v>
      </c>
      <c r="EO854" t="s">
        <v>333</v>
      </c>
      <c r="EQ854">
        <v>786432</v>
      </c>
      <c r="ER854">
        <v>1637.53</v>
      </c>
      <c r="ES854">
        <v>184.86</v>
      </c>
      <c r="ET854">
        <v>170.35</v>
      </c>
      <c r="EU854">
        <v>22.23</v>
      </c>
      <c r="EV854">
        <v>1282.32</v>
      </c>
      <c r="EW854">
        <v>104</v>
      </c>
      <c r="EX854">
        <v>0</v>
      </c>
      <c r="EY854">
        <v>0</v>
      </c>
      <c r="FQ854">
        <v>0</v>
      </c>
      <c r="FR854">
        <v>0</v>
      </c>
      <c r="FS854">
        <v>0</v>
      </c>
      <c r="FX854">
        <v>109</v>
      </c>
      <c r="FY854">
        <v>61</v>
      </c>
      <c r="GA854" t="s">
        <v>3</v>
      </c>
      <c r="GD854">
        <v>1</v>
      </c>
      <c r="GF854">
        <v>575866820</v>
      </c>
      <c r="GG854">
        <v>2</v>
      </c>
      <c r="GH854">
        <v>1</v>
      </c>
      <c r="GI854">
        <v>2</v>
      </c>
      <c r="GJ854">
        <v>0</v>
      </c>
      <c r="GK854">
        <v>0</v>
      </c>
      <c r="GL854">
        <f t="shared" si="699"/>
        <v>0</v>
      </c>
      <c r="GM854">
        <f t="shared" si="700"/>
        <v>132850.54999999999</v>
      </c>
      <c r="GN854">
        <f t="shared" si="701"/>
        <v>132850.54999999999</v>
      </c>
      <c r="GO854">
        <f t="shared" si="702"/>
        <v>0</v>
      </c>
      <c r="GP854">
        <f t="shared" si="703"/>
        <v>0</v>
      </c>
      <c r="GR854">
        <v>0</v>
      </c>
      <c r="GS854">
        <v>3</v>
      </c>
      <c r="GT854">
        <v>0</v>
      </c>
      <c r="GU854" t="s">
        <v>3</v>
      </c>
      <c r="GV854">
        <f t="shared" si="704"/>
        <v>0</v>
      </c>
      <c r="GW854">
        <v>1</v>
      </c>
      <c r="GX854">
        <f t="shared" si="705"/>
        <v>0</v>
      </c>
      <c r="HA854">
        <v>0</v>
      </c>
      <c r="HB854">
        <v>0</v>
      </c>
      <c r="HC854">
        <f t="shared" si="706"/>
        <v>0</v>
      </c>
      <c r="HE854" t="s">
        <v>3</v>
      </c>
      <c r="HF854" t="s">
        <v>3</v>
      </c>
      <c r="HM854" t="s">
        <v>3</v>
      </c>
      <c r="HN854" t="s">
        <v>3</v>
      </c>
      <c r="HO854" t="s">
        <v>3</v>
      </c>
      <c r="HP854" t="s">
        <v>3</v>
      </c>
      <c r="HQ854" t="s">
        <v>3</v>
      </c>
      <c r="HS854">
        <v>0</v>
      </c>
      <c r="IK854">
        <v>0</v>
      </c>
    </row>
    <row r="855" spans="1:255" x14ac:dyDescent="0.2">
      <c r="A855" s="2">
        <v>18</v>
      </c>
      <c r="B855" s="2">
        <v>1</v>
      </c>
      <c r="C855" s="2">
        <v>844</v>
      </c>
      <c r="D855" s="2"/>
      <c r="E855" s="2" t="s">
        <v>549</v>
      </c>
      <c r="F855" s="2" t="s">
        <v>550</v>
      </c>
      <c r="G855" s="2" t="s">
        <v>551</v>
      </c>
      <c r="H855" s="2" t="s">
        <v>36</v>
      </c>
      <c r="I855" s="2">
        <f>I853*J855</f>
        <v>50</v>
      </c>
      <c r="J855" s="2">
        <v>100</v>
      </c>
      <c r="K855" s="2">
        <v>100</v>
      </c>
      <c r="L855" s="2"/>
      <c r="M855" s="2"/>
      <c r="N855" s="2"/>
      <c r="O855" s="2">
        <f t="shared" si="678"/>
        <v>9451.5</v>
      </c>
      <c r="P855" s="2">
        <f t="shared" si="666"/>
        <v>9451.5</v>
      </c>
      <c r="Q855" s="2">
        <f>(ROUND((ROUND(((ET855)*AV855*I855),2)*BB855),2)+ROUND((ROUND(((AE855-(EU855))*AV855*I855),2)*BS855),2))</f>
        <v>0</v>
      </c>
      <c r="R855" s="2">
        <f t="shared" si="679"/>
        <v>0</v>
      </c>
      <c r="S855" s="2">
        <f t="shared" si="680"/>
        <v>0</v>
      </c>
      <c r="T855" s="2">
        <f t="shared" si="681"/>
        <v>0</v>
      </c>
      <c r="U855" s="2">
        <f t="shared" si="682"/>
        <v>0</v>
      </c>
      <c r="V855" s="2">
        <f t="shared" si="683"/>
        <v>0</v>
      </c>
      <c r="W855" s="2">
        <f t="shared" si="684"/>
        <v>0</v>
      </c>
      <c r="X855" s="2">
        <f t="shared" si="685"/>
        <v>0</v>
      </c>
      <c r="Y855" s="2">
        <f t="shared" si="686"/>
        <v>0</v>
      </c>
      <c r="Z855" s="2"/>
      <c r="AA855" s="2">
        <v>59209203</v>
      </c>
      <c r="AB855" s="2">
        <f t="shared" si="687"/>
        <v>189.03</v>
      </c>
      <c r="AC855" s="2">
        <f t="shared" si="709"/>
        <v>189.03</v>
      </c>
      <c r="AD855" s="2">
        <f>ROUND((((ET855)-(EU855))+AE855),6)</f>
        <v>0</v>
      </c>
      <c r="AE855" s="2">
        <f t="shared" ref="AE855:AF858" si="710">ROUND((EU855),6)</f>
        <v>0</v>
      </c>
      <c r="AF855" s="2">
        <f t="shared" si="710"/>
        <v>0</v>
      </c>
      <c r="AG855" s="2">
        <f t="shared" si="688"/>
        <v>0</v>
      </c>
      <c r="AH855" s="2">
        <f t="shared" ref="AH855:AI858" si="711">(EW855)</f>
        <v>0</v>
      </c>
      <c r="AI855" s="2">
        <f t="shared" si="711"/>
        <v>0</v>
      </c>
      <c r="AJ855" s="2">
        <f t="shared" si="689"/>
        <v>0</v>
      </c>
      <c r="AK855" s="2">
        <v>189.03</v>
      </c>
      <c r="AL855" s="2">
        <v>189.03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109</v>
      </c>
      <c r="AU855" s="2">
        <v>61</v>
      </c>
      <c r="AV855" s="2">
        <v>1</v>
      </c>
      <c r="AW855" s="2">
        <v>1</v>
      </c>
      <c r="AX855" s="2"/>
      <c r="AY855" s="2"/>
      <c r="AZ855" s="2">
        <v>1</v>
      </c>
      <c r="BA855" s="2">
        <v>1</v>
      </c>
      <c r="BB855" s="2">
        <v>1</v>
      </c>
      <c r="BC855" s="2">
        <v>1</v>
      </c>
      <c r="BD855" s="2" t="s">
        <v>3</v>
      </c>
      <c r="BE855" s="2" t="s">
        <v>3</v>
      </c>
      <c r="BF855" s="2" t="s">
        <v>3</v>
      </c>
      <c r="BG855" s="2" t="s">
        <v>3</v>
      </c>
      <c r="BH855" s="2">
        <v>3</v>
      </c>
      <c r="BI855" s="2">
        <v>1</v>
      </c>
      <c r="BJ855" s="2" t="s">
        <v>552</v>
      </c>
      <c r="BK855" s="2"/>
      <c r="BL855" s="2"/>
      <c r="BM855" s="2">
        <v>21</v>
      </c>
      <c r="BN855" s="2">
        <v>0</v>
      </c>
      <c r="BO855" s="2" t="s">
        <v>3</v>
      </c>
      <c r="BP855" s="2">
        <v>0</v>
      </c>
      <c r="BQ855" s="2">
        <v>30</v>
      </c>
      <c r="BR855" s="2">
        <v>0</v>
      </c>
      <c r="BS855" s="2">
        <v>1</v>
      </c>
      <c r="BT855" s="2">
        <v>1</v>
      </c>
      <c r="BU855" s="2">
        <v>1</v>
      </c>
      <c r="BV855" s="2">
        <v>1</v>
      </c>
      <c r="BW855" s="2">
        <v>1</v>
      </c>
      <c r="BX855" s="2">
        <v>1</v>
      </c>
      <c r="BY855" s="2" t="s">
        <v>3</v>
      </c>
      <c r="BZ855" s="2">
        <v>109</v>
      </c>
      <c r="CA855" s="2">
        <v>61</v>
      </c>
      <c r="CB855" s="2" t="s">
        <v>3</v>
      </c>
      <c r="CC855" s="2"/>
      <c r="CD855" s="2"/>
      <c r="CE855" s="2">
        <v>30</v>
      </c>
      <c r="CF855" s="2">
        <v>0</v>
      </c>
      <c r="CG855" s="2">
        <v>0</v>
      </c>
      <c r="CH855" s="2"/>
      <c r="CI855" s="2"/>
      <c r="CJ855" s="2"/>
      <c r="CK855" s="2"/>
      <c r="CL855" s="2"/>
      <c r="CM855" s="2">
        <v>0</v>
      </c>
      <c r="CN855" s="2" t="s">
        <v>3</v>
      </c>
      <c r="CO855" s="2">
        <v>0</v>
      </c>
      <c r="CP855" s="2">
        <f t="shared" si="690"/>
        <v>9451.5</v>
      </c>
      <c r="CQ855" s="2">
        <f t="shared" si="667"/>
        <v>189.03</v>
      </c>
      <c r="CR855" s="2">
        <f>(ROUND((ROUND(((ET855)*AV855*1),2)*BB855),2)+ROUND((ROUND(((AE855-(EU855))*AV855*1),2)*BS855),2))</f>
        <v>0</v>
      </c>
      <c r="CS855" s="2">
        <f t="shared" si="691"/>
        <v>0</v>
      </c>
      <c r="CT855" s="2">
        <f t="shared" si="692"/>
        <v>0</v>
      </c>
      <c r="CU855" s="2">
        <f t="shared" si="693"/>
        <v>0</v>
      </c>
      <c r="CV855" s="2">
        <f t="shared" si="694"/>
        <v>0</v>
      </c>
      <c r="CW855" s="2">
        <f t="shared" si="695"/>
        <v>0</v>
      </c>
      <c r="CX855" s="2">
        <f t="shared" si="696"/>
        <v>0</v>
      </c>
      <c r="CY855" s="2">
        <f t="shared" si="697"/>
        <v>0</v>
      </c>
      <c r="CZ855" s="2">
        <f t="shared" si="698"/>
        <v>0</v>
      </c>
      <c r="DA855" s="2"/>
      <c r="DB855" s="2"/>
      <c r="DC855" s="2" t="s">
        <v>3</v>
      </c>
      <c r="DD855" s="2" t="s">
        <v>3</v>
      </c>
      <c r="DE855" s="2" t="s">
        <v>3</v>
      </c>
      <c r="DF855" s="2" t="s">
        <v>3</v>
      </c>
      <c r="DG855" s="2" t="s">
        <v>3</v>
      </c>
      <c r="DH855" s="2" t="s">
        <v>3</v>
      </c>
      <c r="DI855" s="2" t="s">
        <v>3</v>
      </c>
      <c r="DJ855" s="2" t="s">
        <v>3</v>
      </c>
      <c r="DK855" s="2" t="s">
        <v>3</v>
      </c>
      <c r="DL855" s="2" t="s">
        <v>3</v>
      </c>
      <c r="DM855" s="2" t="s">
        <v>3</v>
      </c>
      <c r="DN855" s="2">
        <v>0</v>
      </c>
      <c r="DO855" s="2">
        <v>0</v>
      </c>
      <c r="DP855" s="2">
        <v>1</v>
      </c>
      <c r="DQ855" s="2">
        <v>1</v>
      </c>
      <c r="DR855" s="2"/>
      <c r="DS855" s="2"/>
      <c r="DT855" s="2"/>
      <c r="DU855" s="2">
        <v>1003</v>
      </c>
      <c r="DV855" s="2" t="s">
        <v>36</v>
      </c>
      <c r="DW855" s="2" t="s">
        <v>36</v>
      </c>
      <c r="DX855" s="2">
        <v>1</v>
      </c>
      <c r="DY855" s="2"/>
      <c r="DZ855" s="2" t="s">
        <v>3</v>
      </c>
      <c r="EA855" s="2" t="s">
        <v>3</v>
      </c>
      <c r="EB855" s="2" t="s">
        <v>3</v>
      </c>
      <c r="EC855" s="2" t="s">
        <v>3</v>
      </c>
      <c r="ED855" s="2"/>
      <c r="EE855" s="2">
        <v>58807897</v>
      </c>
      <c r="EF855" s="2">
        <v>30</v>
      </c>
      <c r="EG855" s="2" t="s">
        <v>29</v>
      </c>
      <c r="EH855" s="2">
        <v>0</v>
      </c>
      <c r="EI855" s="2" t="s">
        <v>3</v>
      </c>
      <c r="EJ855" s="2">
        <v>1</v>
      </c>
      <c r="EK855" s="2">
        <v>21</v>
      </c>
      <c r="EL855" s="2" t="s">
        <v>30</v>
      </c>
      <c r="EM855" s="2" t="s">
        <v>31</v>
      </c>
      <c r="EN855" s="2"/>
      <c r="EO855" s="2" t="s">
        <v>3</v>
      </c>
      <c r="EP855" s="2"/>
      <c r="EQ855" s="2">
        <v>0</v>
      </c>
      <c r="ER855" s="2">
        <v>189.03</v>
      </c>
      <c r="ES855" s="2">
        <v>189.03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>
        <v>0</v>
      </c>
      <c r="FR855" s="2">
        <v>0</v>
      </c>
      <c r="FS855" s="2">
        <v>0</v>
      </c>
      <c r="FT855" s="2"/>
      <c r="FU855" s="2"/>
      <c r="FV855" s="2"/>
      <c r="FW855" s="2"/>
      <c r="FX855" s="2">
        <v>109</v>
      </c>
      <c r="FY855" s="2">
        <v>61</v>
      </c>
      <c r="FZ855" s="2"/>
      <c r="GA855" s="2" t="s">
        <v>3</v>
      </c>
      <c r="GB855" s="2"/>
      <c r="GC855" s="2"/>
      <c r="GD855" s="2">
        <v>1</v>
      </c>
      <c r="GE855" s="2"/>
      <c r="GF855" s="2">
        <v>2042696577</v>
      </c>
      <c r="GG855" s="2">
        <v>2</v>
      </c>
      <c r="GH855" s="2">
        <v>1</v>
      </c>
      <c r="GI855" s="2">
        <v>-2</v>
      </c>
      <c r="GJ855" s="2">
        <v>0</v>
      </c>
      <c r="GK855" s="2">
        <v>0</v>
      </c>
      <c r="GL855" s="2">
        <f t="shared" si="699"/>
        <v>0</v>
      </c>
      <c r="GM855" s="2">
        <f t="shared" si="700"/>
        <v>9451.5</v>
      </c>
      <c r="GN855" s="2">
        <f t="shared" si="701"/>
        <v>9451.5</v>
      </c>
      <c r="GO855" s="2">
        <f t="shared" si="702"/>
        <v>0</v>
      </c>
      <c r="GP855" s="2">
        <f t="shared" si="703"/>
        <v>0</v>
      </c>
      <c r="GQ855" s="2"/>
      <c r="GR855" s="2">
        <v>0</v>
      </c>
      <c r="GS855" s="2">
        <v>3</v>
      </c>
      <c r="GT855" s="2">
        <v>0</v>
      </c>
      <c r="GU855" s="2" t="s">
        <v>3</v>
      </c>
      <c r="GV855" s="2">
        <f t="shared" si="704"/>
        <v>0</v>
      </c>
      <c r="GW855" s="2">
        <v>1</v>
      </c>
      <c r="GX855" s="2">
        <f t="shared" si="705"/>
        <v>0</v>
      </c>
      <c r="GY855" s="2"/>
      <c r="GZ855" s="2"/>
      <c r="HA855" s="2">
        <v>0</v>
      </c>
      <c r="HB855" s="2">
        <v>0</v>
      </c>
      <c r="HC855" s="2">
        <f t="shared" si="706"/>
        <v>0</v>
      </c>
      <c r="HD855" s="2"/>
      <c r="HE855" s="2" t="s">
        <v>3</v>
      </c>
      <c r="HF855" s="2" t="s">
        <v>3</v>
      </c>
      <c r="HG855" s="2"/>
      <c r="HH855" s="2"/>
      <c r="HI855" s="2"/>
      <c r="HJ855" s="2"/>
      <c r="HK855" s="2"/>
      <c r="HL855" s="2"/>
      <c r="HM855" s="2" t="s">
        <v>3</v>
      </c>
      <c r="HN855" s="2" t="s">
        <v>3</v>
      </c>
      <c r="HO855" s="2" t="s">
        <v>3</v>
      </c>
      <c r="HP855" s="2" t="s">
        <v>3</v>
      </c>
      <c r="HQ855" s="2" t="s">
        <v>3</v>
      </c>
      <c r="HR855" s="2"/>
      <c r="HS855" s="2">
        <v>0</v>
      </c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>
        <v>0</v>
      </c>
      <c r="IL855" s="2"/>
      <c r="IM855" s="2"/>
      <c r="IN855" s="2"/>
      <c r="IO855" s="2"/>
      <c r="IP855" s="2"/>
      <c r="IQ855" s="2"/>
      <c r="IR855" s="2"/>
      <c r="IS855" s="2"/>
      <c r="IT855" s="2"/>
      <c r="IU855" s="2"/>
    </row>
    <row r="856" spans="1:255" x14ac:dyDescent="0.2">
      <c r="A856">
        <v>18</v>
      </c>
      <c r="B856">
        <v>1</v>
      </c>
      <c r="C856">
        <v>856</v>
      </c>
      <c r="E856" t="s">
        <v>549</v>
      </c>
      <c r="F856" t="s">
        <v>550</v>
      </c>
      <c r="G856" t="s">
        <v>551</v>
      </c>
      <c r="H856" t="s">
        <v>36</v>
      </c>
      <c r="I856">
        <f>I854*J856</f>
        <v>50</v>
      </c>
      <c r="J856">
        <v>100</v>
      </c>
      <c r="K856">
        <v>100</v>
      </c>
      <c r="O856">
        <f t="shared" si="678"/>
        <v>130808.76</v>
      </c>
      <c r="P856">
        <f t="shared" si="666"/>
        <v>130808.76</v>
      </c>
      <c r="Q856">
        <f>(ROUND((ROUND(((ET856)*AV856*I856),2)*BB856),2)+ROUND((ROUND(((AE856-(EU856))*AV856*I856),2)*BS856),2))</f>
        <v>0</v>
      </c>
      <c r="R856">
        <f t="shared" si="679"/>
        <v>0</v>
      </c>
      <c r="S856">
        <f t="shared" si="680"/>
        <v>0</v>
      </c>
      <c r="T856">
        <f t="shared" si="681"/>
        <v>0</v>
      </c>
      <c r="U856">
        <f t="shared" si="682"/>
        <v>0</v>
      </c>
      <c r="V856">
        <f t="shared" si="683"/>
        <v>0</v>
      </c>
      <c r="W856">
        <f t="shared" si="684"/>
        <v>0</v>
      </c>
      <c r="X856">
        <f t="shared" si="685"/>
        <v>0</v>
      </c>
      <c r="Y856">
        <f t="shared" si="686"/>
        <v>0</v>
      </c>
      <c r="AA856">
        <v>59209200</v>
      </c>
      <c r="AB856">
        <f t="shared" si="687"/>
        <v>189.03</v>
      </c>
      <c r="AC856">
        <f t="shared" si="709"/>
        <v>189.03</v>
      </c>
      <c r="AD856">
        <f>ROUND((((ET856)-(EU856))+AE856),6)</f>
        <v>0</v>
      </c>
      <c r="AE856">
        <f t="shared" si="710"/>
        <v>0</v>
      </c>
      <c r="AF856">
        <f t="shared" si="710"/>
        <v>0</v>
      </c>
      <c r="AG856">
        <f t="shared" si="688"/>
        <v>0</v>
      </c>
      <c r="AH856">
        <f t="shared" si="711"/>
        <v>0</v>
      </c>
      <c r="AI856">
        <f t="shared" si="711"/>
        <v>0</v>
      </c>
      <c r="AJ856">
        <f t="shared" si="689"/>
        <v>0</v>
      </c>
      <c r="AK856">
        <v>189.03</v>
      </c>
      <c r="AL856">
        <v>189.03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109</v>
      </c>
      <c r="AU856">
        <v>61</v>
      </c>
      <c r="AV856">
        <v>1</v>
      </c>
      <c r="AW856">
        <v>1</v>
      </c>
      <c r="AZ856">
        <v>1</v>
      </c>
      <c r="BA856">
        <v>1</v>
      </c>
      <c r="BB856">
        <v>1</v>
      </c>
      <c r="BC856">
        <v>13.84</v>
      </c>
      <c r="BD856" t="s">
        <v>3</v>
      </c>
      <c r="BE856" t="s">
        <v>3</v>
      </c>
      <c r="BF856" t="s">
        <v>3</v>
      </c>
      <c r="BG856" t="s">
        <v>3</v>
      </c>
      <c r="BH856">
        <v>3</v>
      </c>
      <c r="BI856">
        <v>1</v>
      </c>
      <c r="BJ856" t="s">
        <v>552</v>
      </c>
      <c r="BM856">
        <v>21</v>
      </c>
      <c r="BN856">
        <v>0</v>
      </c>
      <c r="BO856" t="s">
        <v>550</v>
      </c>
      <c r="BP856">
        <v>1</v>
      </c>
      <c r="BQ856">
        <v>30</v>
      </c>
      <c r="BR856">
        <v>0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 t="s">
        <v>3</v>
      </c>
      <c r="BZ856">
        <v>109</v>
      </c>
      <c r="CA856">
        <v>61</v>
      </c>
      <c r="CB856" t="s">
        <v>3</v>
      </c>
      <c r="CE856">
        <v>30</v>
      </c>
      <c r="CF856">
        <v>0</v>
      </c>
      <c r="CG856">
        <v>0</v>
      </c>
      <c r="CM856">
        <v>0</v>
      </c>
      <c r="CN856" t="s">
        <v>3</v>
      </c>
      <c r="CO856">
        <v>0</v>
      </c>
      <c r="CP856">
        <f t="shared" si="690"/>
        <v>130808.76</v>
      </c>
      <c r="CQ856">
        <f t="shared" si="667"/>
        <v>2616.1799999999998</v>
      </c>
      <c r="CR856">
        <f>(ROUND((ROUND(((ET856)*AV856*1),2)*BB856),2)+ROUND((ROUND(((AE856-(EU856))*AV856*1),2)*BS856),2))</f>
        <v>0</v>
      </c>
      <c r="CS856">
        <f t="shared" si="691"/>
        <v>0</v>
      </c>
      <c r="CT856">
        <f t="shared" si="692"/>
        <v>0</v>
      </c>
      <c r="CU856">
        <f t="shared" si="693"/>
        <v>0</v>
      </c>
      <c r="CV856">
        <f t="shared" si="694"/>
        <v>0</v>
      </c>
      <c r="CW856">
        <f t="shared" si="695"/>
        <v>0</v>
      </c>
      <c r="CX856">
        <f t="shared" si="696"/>
        <v>0</v>
      </c>
      <c r="CY856">
        <f t="shared" si="697"/>
        <v>0</v>
      </c>
      <c r="CZ856">
        <f t="shared" si="698"/>
        <v>0</v>
      </c>
      <c r="DC856" t="s">
        <v>3</v>
      </c>
      <c r="DD856" t="s">
        <v>3</v>
      </c>
      <c r="DE856" t="s">
        <v>3</v>
      </c>
      <c r="DF856" t="s">
        <v>3</v>
      </c>
      <c r="DG856" t="s">
        <v>3</v>
      </c>
      <c r="DH856" t="s">
        <v>3</v>
      </c>
      <c r="DI856" t="s">
        <v>3</v>
      </c>
      <c r="DJ856" t="s">
        <v>3</v>
      </c>
      <c r="DK856" t="s">
        <v>3</v>
      </c>
      <c r="DL856" t="s">
        <v>3</v>
      </c>
      <c r="DM856" t="s">
        <v>3</v>
      </c>
      <c r="DN856">
        <v>0</v>
      </c>
      <c r="DO856">
        <v>0</v>
      </c>
      <c r="DP856">
        <v>1</v>
      </c>
      <c r="DQ856">
        <v>1</v>
      </c>
      <c r="DU856">
        <v>1003</v>
      </c>
      <c r="DV856" t="s">
        <v>36</v>
      </c>
      <c r="DW856" t="s">
        <v>36</v>
      </c>
      <c r="DX856">
        <v>1</v>
      </c>
      <c r="DZ856" t="s">
        <v>3</v>
      </c>
      <c r="EA856" t="s">
        <v>3</v>
      </c>
      <c r="EB856" t="s">
        <v>3</v>
      </c>
      <c r="EC856" t="s">
        <v>3</v>
      </c>
      <c r="EE856">
        <v>58807897</v>
      </c>
      <c r="EF856">
        <v>30</v>
      </c>
      <c r="EG856" t="s">
        <v>29</v>
      </c>
      <c r="EH856">
        <v>0</v>
      </c>
      <c r="EI856" t="s">
        <v>3</v>
      </c>
      <c r="EJ856">
        <v>1</v>
      </c>
      <c r="EK856">
        <v>21</v>
      </c>
      <c r="EL856" t="s">
        <v>30</v>
      </c>
      <c r="EM856" t="s">
        <v>31</v>
      </c>
      <c r="EO856" t="s">
        <v>3</v>
      </c>
      <c r="EQ856">
        <v>0</v>
      </c>
      <c r="ER856">
        <v>189.03</v>
      </c>
      <c r="ES856">
        <v>189.03</v>
      </c>
      <c r="ET856">
        <v>0</v>
      </c>
      <c r="EU856">
        <v>0</v>
      </c>
      <c r="EV856">
        <v>0</v>
      </c>
      <c r="EW856">
        <v>0</v>
      </c>
      <c r="EX856">
        <v>0</v>
      </c>
      <c r="FQ856">
        <v>0</v>
      </c>
      <c r="FR856">
        <v>0</v>
      </c>
      <c r="FS856">
        <v>0</v>
      </c>
      <c r="FX856">
        <v>109</v>
      </c>
      <c r="FY856">
        <v>61</v>
      </c>
      <c r="GA856" t="s">
        <v>3</v>
      </c>
      <c r="GD856">
        <v>1</v>
      </c>
      <c r="GF856">
        <v>2042696577</v>
      </c>
      <c r="GG856">
        <v>2</v>
      </c>
      <c r="GH856">
        <v>1</v>
      </c>
      <c r="GI856">
        <v>2</v>
      </c>
      <c r="GJ856">
        <v>0</v>
      </c>
      <c r="GK856">
        <v>0</v>
      </c>
      <c r="GL856">
        <f t="shared" si="699"/>
        <v>0</v>
      </c>
      <c r="GM856">
        <f t="shared" si="700"/>
        <v>130808.76</v>
      </c>
      <c r="GN856">
        <f t="shared" si="701"/>
        <v>130808.76</v>
      </c>
      <c r="GO856">
        <f t="shared" si="702"/>
        <v>0</v>
      </c>
      <c r="GP856">
        <f t="shared" si="703"/>
        <v>0</v>
      </c>
      <c r="GR856">
        <v>0</v>
      </c>
      <c r="GS856">
        <v>3</v>
      </c>
      <c r="GT856">
        <v>0</v>
      </c>
      <c r="GU856" t="s">
        <v>3</v>
      </c>
      <c r="GV856">
        <f t="shared" si="704"/>
        <v>0</v>
      </c>
      <c r="GW856">
        <v>1</v>
      </c>
      <c r="GX856">
        <f t="shared" si="705"/>
        <v>0</v>
      </c>
      <c r="HA856">
        <v>0</v>
      </c>
      <c r="HB856">
        <v>0</v>
      </c>
      <c r="HC856">
        <f t="shared" si="706"/>
        <v>0</v>
      </c>
      <c r="HE856" t="s">
        <v>3</v>
      </c>
      <c r="HF856" t="s">
        <v>3</v>
      </c>
      <c r="HM856" t="s">
        <v>3</v>
      </c>
      <c r="HN856" t="s">
        <v>3</v>
      </c>
      <c r="HO856" t="s">
        <v>3</v>
      </c>
      <c r="HP856" t="s">
        <v>3</v>
      </c>
      <c r="HQ856" t="s">
        <v>3</v>
      </c>
      <c r="HS856">
        <v>0</v>
      </c>
      <c r="IK856">
        <v>0</v>
      </c>
    </row>
    <row r="857" spans="1:255" x14ac:dyDescent="0.2">
      <c r="A857" s="2">
        <v>18</v>
      </c>
      <c r="B857" s="2">
        <v>1</v>
      </c>
      <c r="C857" s="2">
        <v>846</v>
      </c>
      <c r="D857" s="2"/>
      <c r="E857" s="2" t="s">
        <v>553</v>
      </c>
      <c r="F857" s="2" t="s">
        <v>554</v>
      </c>
      <c r="G857" s="2" t="s">
        <v>555</v>
      </c>
      <c r="H857" s="2" t="s">
        <v>49</v>
      </c>
      <c r="I857" s="2">
        <f>I853*J857</f>
        <v>3</v>
      </c>
      <c r="J857" s="2">
        <v>6</v>
      </c>
      <c r="K857" s="2">
        <v>6</v>
      </c>
      <c r="L857" s="2"/>
      <c r="M857" s="2"/>
      <c r="N857" s="2"/>
      <c r="O857" s="2">
        <f t="shared" si="678"/>
        <v>1037.55</v>
      </c>
      <c r="P857" s="2">
        <f t="shared" si="666"/>
        <v>1037.55</v>
      </c>
      <c r="Q857" s="2">
        <f>(ROUND((ROUND(((ET857)*AV857*I857),2)*BB857),2)+ROUND((ROUND(((AE857-(EU857))*AV857*I857),2)*BS857),2))</f>
        <v>0</v>
      </c>
      <c r="R857" s="2">
        <f t="shared" si="679"/>
        <v>0</v>
      </c>
      <c r="S857" s="2">
        <f t="shared" si="680"/>
        <v>0</v>
      </c>
      <c r="T857" s="2">
        <f t="shared" si="681"/>
        <v>0</v>
      </c>
      <c r="U857" s="2">
        <f t="shared" si="682"/>
        <v>0</v>
      </c>
      <c r="V857" s="2">
        <f t="shared" si="683"/>
        <v>0</v>
      </c>
      <c r="W857" s="2">
        <f t="shared" si="684"/>
        <v>0</v>
      </c>
      <c r="X857" s="2">
        <f t="shared" si="685"/>
        <v>0</v>
      </c>
      <c r="Y857" s="2">
        <f t="shared" si="686"/>
        <v>0</v>
      </c>
      <c r="Z857" s="2"/>
      <c r="AA857" s="2">
        <v>59209203</v>
      </c>
      <c r="AB857" s="2">
        <f t="shared" si="687"/>
        <v>345.85</v>
      </c>
      <c r="AC857" s="2">
        <f t="shared" si="709"/>
        <v>345.85</v>
      </c>
      <c r="AD857" s="2">
        <f>ROUND((((ET857)-(EU857))+AE857),6)</f>
        <v>0</v>
      </c>
      <c r="AE857" s="2">
        <f t="shared" si="710"/>
        <v>0</v>
      </c>
      <c r="AF857" s="2">
        <f t="shared" si="710"/>
        <v>0</v>
      </c>
      <c r="AG857" s="2">
        <f t="shared" si="688"/>
        <v>0</v>
      </c>
      <c r="AH857" s="2">
        <f t="shared" si="711"/>
        <v>0</v>
      </c>
      <c r="AI857" s="2">
        <f t="shared" si="711"/>
        <v>0</v>
      </c>
      <c r="AJ857" s="2">
        <f t="shared" si="689"/>
        <v>0</v>
      </c>
      <c r="AK857" s="2">
        <v>345.84999999999997</v>
      </c>
      <c r="AL857" s="2">
        <v>345.84999999999997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109</v>
      </c>
      <c r="AU857" s="2">
        <v>61</v>
      </c>
      <c r="AV857" s="2">
        <v>1</v>
      </c>
      <c r="AW857" s="2">
        <v>1</v>
      </c>
      <c r="AX857" s="2"/>
      <c r="AY857" s="2"/>
      <c r="AZ857" s="2">
        <v>1</v>
      </c>
      <c r="BA857" s="2">
        <v>1</v>
      </c>
      <c r="BB857" s="2">
        <v>1</v>
      </c>
      <c r="BC857" s="2">
        <v>1</v>
      </c>
      <c r="BD857" s="2" t="s">
        <v>3</v>
      </c>
      <c r="BE857" s="2" t="s">
        <v>3</v>
      </c>
      <c r="BF857" s="2" t="s">
        <v>3</v>
      </c>
      <c r="BG857" s="2" t="s">
        <v>3</v>
      </c>
      <c r="BH857" s="2">
        <v>3</v>
      </c>
      <c r="BI857" s="2">
        <v>1</v>
      </c>
      <c r="BJ857" s="2" t="s">
        <v>3</v>
      </c>
      <c r="BK857" s="2"/>
      <c r="BL857" s="2"/>
      <c r="BM857" s="2">
        <v>21</v>
      </c>
      <c r="BN857" s="2">
        <v>0</v>
      </c>
      <c r="BO857" s="2" t="s">
        <v>3</v>
      </c>
      <c r="BP857" s="2">
        <v>0</v>
      </c>
      <c r="BQ857" s="2">
        <v>30</v>
      </c>
      <c r="BR857" s="2">
        <v>0</v>
      </c>
      <c r="BS857" s="2">
        <v>1</v>
      </c>
      <c r="BT857" s="2">
        <v>1</v>
      </c>
      <c r="BU857" s="2">
        <v>1</v>
      </c>
      <c r="BV857" s="2">
        <v>1</v>
      </c>
      <c r="BW857" s="2">
        <v>1</v>
      </c>
      <c r="BX857" s="2">
        <v>1</v>
      </c>
      <c r="BY857" s="2" t="s">
        <v>3</v>
      </c>
      <c r="BZ857" s="2">
        <v>109</v>
      </c>
      <c r="CA857" s="2">
        <v>61</v>
      </c>
      <c r="CB857" s="2" t="s">
        <v>3</v>
      </c>
      <c r="CC857" s="2"/>
      <c r="CD857" s="2"/>
      <c r="CE857" s="2">
        <v>30</v>
      </c>
      <c r="CF857" s="2">
        <v>0</v>
      </c>
      <c r="CG857" s="2">
        <v>0</v>
      </c>
      <c r="CH857" s="2"/>
      <c r="CI857" s="2"/>
      <c r="CJ857" s="2"/>
      <c r="CK857" s="2"/>
      <c r="CL857" s="2"/>
      <c r="CM857" s="2">
        <v>0</v>
      </c>
      <c r="CN857" s="2" t="s">
        <v>867</v>
      </c>
      <c r="CO857" s="2">
        <v>0</v>
      </c>
      <c r="CP857" s="2">
        <f t="shared" si="690"/>
        <v>1037.55</v>
      </c>
      <c r="CQ857" s="2">
        <f t="shared" si="667"/>
        <v>345.85</v>
      </c>
      <c r="CR857" s="2">
        <f>(ROUND((ROUND(((ET857)*AV857*1),2)*BB857),2)+ROUND((ROUND(((AE857-(EU857))*AV857*1),2)*BS857),2))</f>
        <v>0</v>
      </c>
      <c r="CS857" s="2">
        <f t="shared" si="691"/>
        <v>0</v>
      </c>
      <c r="CT857" s="2">
        <f t="shared" si="692"/>
        <v>0</v>
      </c>
      <c r="CU857" s="2">
        <f t="shared" si="693"/>
        <v>0</v>
      </c>
      <c r="CV857" s="2">
        <f t="shared" si="694"/>
        <v>0</v>
      </c>
      <c r="CW857" s="2">
        <f t="shared" si="695"/>
        <v>0</v>
      </c>
      <c r="CX857" s="2">
        <f t="shared" si="696"/>
        <v>0</v>
      </c>
      <c r="CY857" s="2">
        <f t="shared" si="697"/>
        <v>0</v>
      </c>
      <c r="CZ857" s="2">
        <f t="shared" si="698"/>
        <v>0</v>
      </c>
      <c r="DA857" s="2"/>
      <c r="DB857" s="2"/>
      <c r="DC857" s="2" t="s">
        <v>3</v>
      </c>
      <c r="DD857" s="2" t="s">
        <v>3</v>
      </c>
      <c r="DE857" s="2" t="s">
        <v>3</v>
      </c>
      <c r="DF857" s="2" t="s">
        <v>3</v>
      </c>
      <c r="DG857" s="2" t="s">
        <v>3</v>
      </c>
      <c r="DH857" s="2" t="s">
        <v>3</v>
      </c>
      <c r="DI857" s="2" t="s">
        <v>3</v>
      </c>
      <c r="DJ857" s="2" t="s">
        <v>3</v>
      </c>
      <c r="DK857" s="2" t="s">
        <v>3</v>
      </c>
      <c r="DL857" s="2" t="s">
        <v>3</v>
      </c>
      <c r="DM857" s="2" t="s">
        <v>3</v>
      </c>
      <c r="DN857" s="2">
        <v>0</v>
      </c>
      <c r="DO857" s="2">
        <v>0</v>
      </c>
      <c r="DP857" s="2">
        <v>1</v>
      </c>
      <c r="DQ857" s="2">
        <v>1</v>
      </c>
      <c r="DR857" s="2"/>
      <c r="DS857" s="2"/>
      <c r="DT857" s="2"/>
      <c r="DU857" s="2">
        <v>1010</v>
      </c>
      <c r="DV857" s="2" t="s">
        <v>49</v>
      </c>
      <c r="DW857" s="2" t="s">
        <v>49</v>
      </c>
      <c r="DX857" s="2">
        <v>1</v>
      </c>
      <c r="DY857" s="2"/>
      <c r="DZ857" s="2" t="s">
        <v>3</v>
      </c>
      <c r="EA857" s="2" t="s">
        <v>3</v>
      </c>
      <c r="EB857" s="2" t="s">
        <v>3</v>
      </c>
      <c r="EC857" s="2" t="s">
        <v>3</v>
      </c>
      <c r="ED857" s="2"/>
      <c r="EE857" s="2">
        <v>58807897</v>
      </c>
      <c r="EF857" s="2">
        <v>30</v>
      </c>
      <c r="EG857" s="2" t="s">
        <v>29</v>
      </c>
      <c r="EH857" s="2">
        <v>0</v>
      </c>
      <c r="EI857" s="2" t="s">
        <v>3</v>
      </c>
      <c r="EJ857" s="2">
        <v>1</v>
      </c>
      <c r="EK857" s="2">
        <v>21</v>
      </c>
      <c r="EL857" s="2" t="s">
        <v>30</v>
      </c>
      <c r="EM857" s="2" t="s">
        <v>31</v>
      </c>
      <c r="EN857" s="2"/>
      <c r="EO857" s="2" t="s">
        <v>333</v>
      </c>
      <c r="EP857" s="2"/>
      <c r="EQ857" s="2">
        <v>0</v>
      </c>
      <c r="ER857" s="2">
        <v>0</v>
      </c>
      <c r="ES857" s="2">
        <v>345.84999999999997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>
        <v>0</v>
      </c>
      <c r="FR857" s="2">
        <v>0</v>
      </c>
      <c r="FS857" s="2">
        <v>0</v>
      </c>
      <c r="FT857" s="2"/>
      <c r="FU857" s="2"/>
      <c r="FV857" s="2"/>
      <c r="FW857" s="2"/>
      <c r="FX857" s="2">
        <v>109</v>
      </c>
      <c r="FY857" s="2">
        <v>61</v>
      </c>
      <c r="FZ857" s="2"/>
      <c r="GA857" s="2" t="s">
        <v>556</v>
      </c>
      <c r="GB857" s="2"/>
      <c r="GC857" s="2"/>
      <c r="GD857" s="2">
        <v>1</v>
      </c>
      <c r="GE857" s="2"/>
      <c r="GF857" s="2">
        <v>-981804698</v>
      </c>
      <c r="GG857" s="2">
        <v>2</v>
      </c>
      <c r="GH857" s="2">
        <v>4</v>
      </c>
      <c r="GI857" s="2">
        <v>-2</v>
      </c>
      <c r="GJ857" s="2">
        <v>0</v>
      </c>
      <c r="GK857" s="2">
        <v>0</v>
      </c>
      <c r="GL857" s="2">
        <f t="shared" si="699"/>
        <v>0</v>
      </c>
      <c r="GM857" s="2">
        <f t="shared" si="700"/>
        <v>1037.55</v>
      </c>
      <c r="GN857" s="2">
        <f t="shared" si="701"/>
        <v>1037.55</v>
      </c>
      <c r="GO857" s="2">
        <f t="shared" si="702"/>
        <v>0</v>
      </c>
      <c r="GP857" s="2">
        <f t="shared" si="703"/>
        <v>0</v>
      </c>
      <c r="GQ857" s="2"/>
      <c r="GR857" s="2">
        <v>0</v>
      </c>
      <c r="GS857" s="2">
        <v>2</v>
      </c>
      <c r="GT857" s="2">
        <v>0</v>
      </c>
      <c r="GU857" s="2" t="s">
        <v>3</v>
      </c>
      <c r="GV857" s="2">
        <f t="shared" si="704"/>
        <v>0</v>
      </c>
      <c r="GW857" s="2">
        <v>1</v>
      </c>
      <c r="GX857" s="2">
        <f t="shared" si="705"/>
        <v>0</v>
      </c>
      <c r="GY857" s="2"/>
      <c r="GZ857" s="2"/>
      <c r="HA857" s="2">
        <v>0</v>
      </c>
      <c r="HB857" s="2">
        <v>0</v>
      </c>
      <c r="HC857" s="2">
        <f t="shared" si="706"/>
        <v>0</v>
      </c>
      <c r="HD857" s="2"/>
      <c r="HE857" s="2" t="s">
        <v>253</v>
      </c>
      <c r="HF857" s="2" t="s">
        <v>38</v>
      </c>
      <c r="HG857" s="2"/>
      <c r="HH857" s="2"/>
      <c r="HI857" s="2"/>
      <c r="HJ857" s="2"/>
      <c r="HK857" s="2"/>
      <c r="HL857" s="2"/>
      <c r="HM857" s="2" t="s">
        <v>3</v>
      </c>
      <c r="HN857" s="2" t="s">
        <v>3</v>
      </c>
      <c r="HO857" s="2" t="s">
        <v>3</v>
      </c>
      <c r="HP857" s="2" t="s">
        <v>3</v>
      </c>
      <c r="HQ857" s="2" t="s">
        <v>3</v>
      </c>
      <c r="HR857" s="2"/>
      <c r="HS857" s="2">
        <v>0</v>
      </c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>
        <v>0</v>
      </c>
      <c r="IL857" s="2"/>
      <c r="IM857" s="2"/>
      <c r="IN857" s="2"/>
      <c r="IO857" s="2"/>
      <c r="IP857" s="2"/>
      <c r="IQ857" s="2"/>
      <c r="IR857" s="2"/>
      <c r="IS857" s="2"/>
      <c r="IT857" s="2"/>
      <c r="IU857" s="2"/>
    </row>
    <row r="858" spans="1:255" x14ac:dyDescent="0.2">
      <c r="A858">
        <v>18</v>
      </c>
      <c r="B858">
        <v>1</v>
      </c>
      <c r="C858">
        <v>858</v>
      </c>
      <c r="E858" t="s">
        <v>553</v>
      </c>
      <c r="F858" t="s">
        <v>554</v>
      </c>
      <c r="G858" t="s">
        <v>555</v>
      </c>
      <c r="H858" t="s">
        <v>49</v>
      </c>
      <c r="I858">
        <f>I854*J858</f>
        <v>3</v>
      </c>
      <c r="J858">
        <v>6</v>
      </c>
      <c r="K858">
        <v>6</v>
      </c>
      <c r="O858">
        <f t="shared" si="678"/>
        <v>10250.99</v>
      </c>
      <c r="P858">
        <f t="shared" si="666"/>
        <v>10250.99</v>
      </c>
      <c r="Q858">
        <f>(ROUND((ROUND(((ET858)*AV858*I858),2)*BB858),2)+ROUND((ROUND(((AE858-(EU858))*AV858*I858),2)*BS858),2))</f>
        <v>0</v>
      </c>
      <c r="R858">
        <f t="shared" si="679"/>
        <v>0</v>
      </c>
      <c r="S858">
        <f t="shared" si="680"/>
        <v>0</v>
      </c>
      <c r="T858">
        <f t="shared" si="681"/>
        <v>0</v>
      </c>
      <c r="U858">
        <f t="shared" si="682"/>
        <v>0</v>
      </c>
      <c r="V858">
        <f t="shared" si="683"/>
        <v>0</v>
      </c>
      <c r="W858">
        <f t="shared" si="684"/>
        <v>0</v>
      </c>
      <c r="X858">
        <f t="shared" si="685"/>
        <v>0</v>
      </c>
      <c r="Y858">
        <f t="shared" si="686"/>
        <v>0</v>
      </c>
      <c r="AA858">
        <v>59209200</v>
      </c>
      <c r="AB858">
        <f t="shared" si="687"/>
        <v>345.85</v>
      </c>
      <c r="AC858">
        <f t="shared" si="709"/>
        <v>345.85</v>
      </c>
      <c r="AD858">
        <f>ROUND((((ET858)-(EU858))+AE858),6)</f>
        <v>0</v>
      </c>
      <c r="AE858">
        <f t="shared" si="710"/>
        <v>0</v>
      </c>
      <c r="AF858">
        <f t="shared" si="710"/>
        <v>0</v>
      </c>
      <c r="AG858">
        <f t="shared" si="688"/>
        <v>0</v>
      </c>
      <c r="AH858">
        <f t="shared" si="711"/>
        <v>0</v>
      </c>
      <c r="AI858">
        <f t="shared" si="711"/>
        <v>0</v>
      </c>
      <c r="AJ858">
        <f t="shared" si="689"/>
        <v>0</v>
      </c>
      <c r="AK858">
        <v>345.84999999999997</v>
      </c>
      <c r="AL858">
        <v>345.84999999999997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109</v>
      </c>
      <c r="AU858">
        <v>61</v>
      </c>
      <c r="AV858">
        <v>1</v>
      </c>
      <c r="AW858">
        <v>1</v>
      </c>
      <c r="AZ858">
        <v>1</v>
      </c>
      <c r="BA858">
        <v>1</v>
      </c>
      <c r="BB858">
        <v>1</v>
      </c>
      <c r="BC858">
        <v>9.8800000000000008</v>
      </c>
      <c r="BD858" t="s">
        <v>3</v>
      </c>
      <c r="BE858" t="s">
        <v>3</v>
      </c>
      <c r="BF858" t="s">
        <v>3</v>
      </c>
      <c r="BG858" t="s">
        <v>3</v>
      </c>
      <c r="BH858">
        <v>3</v>
      </c>
      <c r="BI858">
        <v>1</v>
      </c>
      <c r="BJ858" t="s">
        <v>3</v>
      </c>
      <c r="BM858">
        <v>21</v>
      </c>
      <c r="BN858">
        <v>0</v>
      </c>
      <c r="BO858" t="s">
        <v>3</v>
      </c>
      <c r="BP858">
        <v>0</v>
      </c>
      <c r="BQ858">
        <v>30</v>
      </c>
      <c r="BR858">
        <v>0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 t="s">
        <v>3</v>
      </c>
      <c r="BZ858">
        <v>109</v>
      </c>
      <c r="CA858">
        <v>61</v>
      </c>
      <c r="CB858" t="s">
        <v>3</v>
      </c>
      <c r="CE858">
        <v>30</v>
      </c>
      <c r="CF858">
        <v>0</v>
      </c>
      <c r="CG858">
        <v>0</v>
      </c>
      <c r="CM858">
        <v>0</v>
      </c>
      <c r="CN858" t="s">
        <v>867</v>
      </c>
      <c r="CO858">
        <v>0</v>
      </c>
      <c r="CP858">
        <f t="shared" si="690"/>
        <v>10250.99</v>
      </c>
      <c r="CQ858">
        <f t="shared" si="667"/>
        <v>3417</v>
      </c>
      <c r="CR858">
        <f>(ROUND((ROUND(((ET858)*AV858*1),2)*BB858),2)+ROUND((ROUND(((AE858-(EU858))*AV858*1),2)*BS858),2))</f>
        <v>0</v>
      </c>
      <c r="CS858">
        <f t="shared" si="691"/>
        <v>0</v>
      </c>
      <c r="CT858">
        <f t="shared" si="692"/>
        <v>0</v>
      </c>
      <c r="CU858">
        <f t="shared" si="693"/>
        <v>0</v>
      </c>
      <c r="CV858">
        <f t="shared" si="694"/>
        <v>0</v>
      </c>
      <c r="CW858">
        <f t="shared" si="695"/>
        <v>0</v>
      </c>
      <c r="CX858">
        <f t="shared" si="696"/>
        <v>0</v>
      </c>
      <c r="CY858">
        <f t="shared" si="697"/>
        <v>0</v>
      </c>
      <c r="CZ858">
        <f t="shared" si="698"/>
        <v>0</v>
      </c>
      <c r="DC858" t="s">
        <v>3</v>
      </c>
      <c r="DD858" t="s">
        <v>3</v>
      </c>
      <c r="DE858" t="s">
        <v>3</v>
      </c>
      <c r="DF858" t="s">
        <v>3</v>
      </c>
      <c r="DG858" t="s">
        <v>3</v>
      </c>
      <c r="DH858" t="s">
        <v>3</v>
      </c>
      <c r="DI858" t="s">
        <v>3</v>
      </c>
      <c r="DJ858" t="s">
        <v>3</v>
      </c>
      <c r="DK858" t="s">
        <v>3</v>
      </c>
      <c r="DL858" t="s">
        <v>3</v>
      </c>
      <c r="DM858" t="s">
        <v>3</v>
      </c>
      <c r="DN858">
        <v>0</v>
      </c>
      <c r="DO858">
        <v>0</v>
      </c>
      <c r="DP858">
        <v>1</v>
      </c>
      <c r="DQ858">
        <v>1</v>
      </c>
      <c r="DU858">
        <v>1010</v>
      </c>
      <c r="DV858" t="s">
        <v>49</v>
      </c>
      <c r="DW858" t="s">
        <v>49</v>
      </c>
      <c r="DX858">
        <v>1</v>
      </c>
      <c r="DZ858" t="s">
        <v>3</v>
      </c>
      <c r="EA858" t="s">
        <v>3</v>
      </c>
      <c r="EB858" t="s">
        <v>3</v>
      </c>
      <c r="EC858" t="s">
        <v>3</v>
      </c>
      <c r="EE858">
        <v>58807897</v>
      </c>
      <c r="EF858">
        <v>30</v>
      </c>
      <c r="EG858" t="s">
        <v>29</v>
      </c>
      <c r="EH858">
        <v>0</v>
      </c>
      <c r="EI858" t="s">
        <v>3</v>
      </c>
      <c r="EJ858">
        <v>1</v>
      </c>
      <c r="EK858">
        <v>21</v>
      </c>
      <c r="EL858" t="s">
        <v>30</v>
      </c>
      <c r="EM858" t="s">
        <v>31</v>
      </c>
      <c r="EO858" t="s">
        <v>333</v>
      </c>
      <c r="EQ858">
        <v>0</v>
      </c>
      <c r="ER858">
        <v>345.84999999999997</v>
      </c>
      <c r="ES858">
        <v>345.84999999999997</v>
      </c>
      <c r="ET858">
        <v>0</v>
      </c>
      <c r="EU858">
        <v>0</v>
      </c>
      <c r="EV858">
        <v>0</v>
      </c>
      <c r="EW858">
        <v>0</v>
      </c>
      <c r="EX858">
        <v>0</v>
      </c>
      <c r="EZ858">
        <v>5</v>
      </c>
      <c r="FC858">
        <v>1</v>
      </c>
      <c r="FD858">
        <v>18</v>
      </c>
      <c r="FF858">
        <v>4020</v>
      </c>
      <c r="FQ858">
        <v>0</v>
      </c>
      <c r="FR858">
        <v>0</v>
      </c>
      <c r="FS858">
        <v>0</v>
      </c>
      <c r="FX858">
        <v>109</v>
      </c>
      <c r="FY858">
        <v>61</v>
      </c>
      <c r="GA858" t="s">
        <v>556</v>
      </c>
      <c r="GD858">
        <v>1</v>
      </c>
      <c r="GF858">
        <v>-981804698</v>
      </c>
      <c r="GG858">
        <v>2</v>
      </c>
      <c r="GH858">
        <v>3</v>
      </c>
      <c r="GI858">
        <v>5</v>
      </c>
      <c r="GJ858">
        <v>0</v>
      </c>
      <c r="GK858">
        <v>0</v>
      </c>
      <c r="GL858">
        <f t="shared" si="699"/>
        <v>0</v>
      </c>
      <c r="GM858">
        <f t="shared" si="700"/>
        <v>10250.99</v>
      </c>
      <c r="GN858">
        <f t="shared" si="701"/>
        <v>10250.99</v>
      </c>
      <c r="GO858">
        <f t="shared" si="702"/>
        <v>0</v>
      </c>
      <c r="GP858">
        <f t="shared" si="703"/>
        <v>0</v>
      </c>
      <c r="GR858">
        <v>1</v>
      </c>
      <c r="GS858">
        <v>1</v>
      </c>
      <c r="GT858">
        <v>0</v>
      </c>
      <c r="GU858" t="s">
        <v>3</v>
      </c>
      <c r="GV858">
        <f t="shared" si="704"/>
        <v>0</v>
      </c>
      <c r="GW858">
        <v>1</v>
      </c>
      <c r="GX858">
        <f t="shared" si="705"/>
        <v>0</v>
      </c>
      <c r="HA858">
        <v>0</v>
      </c>
      <c r="HB858">
        <v>0</v>
      </c>
      <c r="HC858">
        <f t="shared" si="706"/>
        <v>0</v>
      </c>
      <c r="HE858" t="s">
        <v>253</v>
      </c>
      <c r="HF858" t="s">
        <v>38</v>
      </c>
      <c r="HM858" t="s">
        <v>3</v>
      </c>
      <c r="HN858" t="s">
        <v>3</v>
      </c>
      <c r="HO858" t="s">
        <v>3</v>
      </c>
      <c r="HP858" t="s">
        <v>3</v>
      </c>
      <c r="HQ858" t="s">
        <v>3</v>
      </c>
      <c r="HS858">
        <v>0</v>
      </c>
      <c r="IK858">
        <v>0</v>
      </c>
    </row>
    <row r="859" spans="1:255" x14ac:dyDescent="0.2">
      <c r="A859" s="2">
        <v>17</v>
      </c>
      <c r="B859" s="2">
        <v>1</v>
      </c>
      <c r="C859" s="2">
        <f>ROW(SmtRes!A870)</f>
        <v>870</v>
      </c>
      <c r="D859" s="2">
        <f>ROW(EtalonRes!A924)</f>
        <v>924</v>
      </c>
      <c r="E859" s="2" t="s">
        <v>3</v>
      </c>
      <c r="F859" s="2" t="s">
        <v>557</v>
      </c>
      <c r="G859" s="2" t="s">
        <v>558</v>
      </c>
      <c r="H859" s="2" t="s">
        <v>143</v>
      </c>
      <c r="I859" s="2">
        <f>ROUND(ROUND(50/100,4)*0,9)</f>
        <v>0</v>
      </c>
      <c r="J859" s="2">
        <v>0</v>
      </c>
      <c r="K859" s="2">
        <f>ROUND(ROUND(50/100,4)*0,9)</f>
        <v>0</v>
      </c>
      <c r="L859" s="2"/>
      <c r="M859" s="2"/>
      <c r="N859" s="2"/>
      <c r="O859" s="2">
        <f t="shared" si="678"/>
        <v>0</v>
      </c>
      <c r="P859" s="2">
        <f t="shared" si="666"/>
        <v>0</v>
      </c>
      <c r="Q859" s="2">
        <f>(ROUND((ROUND(((((ET859*1.25)*1.1))*AV859*I859),2)*BB859),2)+ROUND((ROUND(((AE859-(((EU859*1.25)*1.1)))*AV859*I859),2)*BS859),2))</f>
        <v>0</v>
      </c>
      <c r="R859" s="2">
        <f t="shared" si="679"/>
        <v>0</v>
      </c>
      <c r="S859" s="2">
        <f t="shared" si="680"/>
        <v>0</v>
      </c>
      <c r="T859" s="2">
        <f t="shared" si="681"/>
        <v>0</v>
      </c>
      <c r="U859" s="2">
        <f t="shared" si="682"/>
        <v>0</v>
      </c>
      <c r="V859" s="2">
        <f t="shared" si="683"/>
        <v>0</v>
      </c>
      <c r="W859" s="2">
        <f t="shared" si="684"/>
        <v>0</v>
      </c>
      <c r="X859" s="2">
        <f t="shared" si="685"/>
        <v>0</v>
      </c>
      <c r="Y859" s="2">
        <f t="shared" si="686"/>
        <v>0</v>
      </c>
      <c r="Z859" s="2"/>
      <c r="AA859" s="2">
        <v>-1</v>
      </c>
      <c r="AB859" s="2">
        <f t="shared" si="687"/>
        <v>2041.22605</v>
      </c>
      <c r="AC859" s="2">
        <f t="shared" si="709"/>
        <v>184.86</v>
      </c>
      <c r="AD859" s="2">
        <f>ROUND((((((ET859*1.25)*1.1))-(((EU859*1.25)*1.1)))+AE859),6)</f>
        <v>234.23124999999999</v>
      </c>
      <c r="AE859" s="2">
        <f>ROUND((((EU859*1.25)*1.1)),6)</f>
        <v>30.56625</v>
      </c>
      <c r="AF859" s="2">
        <f>ROUND((((EV859*1.15)*1.1)),6)</f>
        <v>1622.1348</v>
      </c>
      <c r="AG859" s="2">
        <f t="shared" si="688"/>
        <v>0</v>
      </c>
      <c r="AH859" s="2">
        <f>(((EW859*1.15)*1.1))</f>
        <v>131.56</v>
      </c>
      <c r="AI859" s="2">
        <f>(((EX859*1.25)*1.1))</f>
        <v>0</v>
      </c>
      <c r="AJ859" s="2">
        <f t="shared" si="689"/>
        <v>0</v>
      </c>
      <c r="AK859" s="2">
        <v>1637.53</v>
      </c>
      <c r="AL859" s="2">
        <v>184.86</v>
      </c>
      <c r="AM859" s="2">
        <v>170.35</v>
      </c>
      <c r="AN859" s="2">
        <v>22.23</v>
      </c>
      <c r="AO859" s="2">
        <v>1282.32</v>
      </c>
      <c r="AP859" s="2">
        <v>0</v>
      </c>
      <c r="AQ859" s="2">
        <v>104</v>
      </c>
      <c r="AR859" s="2">
        <v>0</v>
      </c>
      <c r="AS859" s="2">
        <v>0</v>
      </c>
      <c r="AT859" s="2">
        <v>109</v>
      </c>
      <c r="AU859" s="2">
        <v>61</v>
      </c>
      <c r="AV859" s="2">
        <v>1.0669999999999999</v>
      </c>
      <c r="AW859" s="2">
        <v>1</v>
      </c>
      <c r="AX859" s="2"/>
      <c r="AY859" s="2"/>
      <c r="AZ859" s="2">
        <v>1</v>
      </c>
      <c r="BA859" s="2">
        <v>1</v>
      </c>
      <c r="BB859" s="2">
        <v>1</v>
      </c>
      <c r="BC859" s="2">
        <v>1</v>
      </c>
      <c r="BD859" s="2" t="s">
        <v>3</v>
      </c>
      <c r="BE859" s="2" t="s">
        <v>3</v>
      </c>
      <c r="BF859" s="2" t="s">
        <v>3</v>
      </c>
      <c r="BG859" s="2" t="s">
        <v>3</v>
      </c>
      <c r="BH859" s="2">
        <v>0</v>
      </c>
      <c r="BI859" s="2">
        <v>1</v>
      </c>
      <c r="BJ859" s="2" t="s">
        <v>559</v>
      </c>
      <c r="BK859" s="2"/>
      <c r="BL859" s="2"/>
      <c r="BM859" s="2">
        <v>21</v>
      </c>
      <c r="BN859" s="2">
        <v>58807811</v>
      </c>
      <c r="BO859" s="2" t="s">
        <v>557</v>
      </c>
      <c r="BP859" s="2">
        <v>1</v>
      </c>
      <c r="BQ859" s="2">
        <v>30</v>
      </c>
      <c r="BR859" s="2">
        <v>0</v>
      </c>
      <c r="BS859" s="2">
        <v>1</v>
      </c>
      <c r="BT859" s="2">
        <v>1</v>
      </c>
      <c r="BU859" s="2">
        <v>1</v>
      </c>
      <c r="BV859" s="2">
        <v>1</v>
      </c>
      <c r="BW859" s="2">
        <v>1</v>
      </c>
      <c r="BX859" s="2">
        <v>1</v>
      </c>
      <c r="BY859" s="2" t="s">
        <v>3</v>
      </c>
      <c r="BZ859" s="2">
        <v>109</v>
      </c>
      <c r="CA859" s="2">
        <v>61</v>
      </c>
      <c r="CB859" s="2" t="s">
        <v>3</v>
      </c>
      <c r="CC859" s="2"/>
      <c r="CD859" s="2"/>
      <c r="CE859" s="2">
        <v>30</v>
      </c>
      <c r="CF859" s="2">
        <v>0</v>
      </c>
      <c r="CG859" s="2">
        <v>0</v>
      </c>
      <c r="CH859" s="2"/>
      <c r="CI859" s="2"/>
      <c r="CJ859" s="2"/>
      <c r="CK859" s="2"/>
      <c r="CL859" s="2"/>
      <c r="CM859" s="2">
        <v>0</v>
      </c>
      <c r="CN859" s="2" t="s">
        <v>865</v>
      </c>
      <c r="CO859" s="2">
        <v>0</v>
      </c>
      <c r="CP859" s="2">
        <f t="shared" si="690"/>
        <v>0</v>
      </c>
      <c r="CQ859" s="2">
        <f t="shared" si="667"/>
        <v>184.86</v>
      </c>
      <c r="CR859" s="2">
        <f>(ROUND((ROUND(((((ET859*1.25)*1.1))*AV859*1),2)*BB859),2)+ROUND((ROUND(((AE859-(((EU859*1.25)*1.1)))*AV859*1),2)*BS859),2))</f>
        <v>249.92</v>
      </c>
      <c r="CS859" s="2">
        <f t="shared" si="691"/>
        <v>32.61</v>
      </c>
      <c r="CT859" s="2">
        <f t="shared" si="692"/>
        <v>1730.82</v>
      </c>
      <c r="CU859" s="2">
        <f t="shared" si="693"/>
        <v>0</v>
      </c>
      <c r="CV859" s="2">
        <f t="shared" si="694"/>
        <v>140.37451999999999</v>
      </c>
      <c r="CW859" s="2">
        <f t="shared" si="695"/>
        <v>0</v>
      </c>
      <c r="CX859" s="2">
        <f t="shared" si="696"/>
        <v>0</v>
      </c>
      <c r="CY859" s="2">
        <f t="shared" si="697"/>
        <v>0</v>
      </c>
      <c r="CZ859" s="2">
        <f t="shared" si="698"/>
        <v>0</v>
      </c>
      <c r="DA859" s="2"/>
      <c r="DB859" s="2">
        <v>223</v>
      </c>
      <c r="DC859" s="2" t="s">
        <v>3</v>
      </c>
      <c r="DD859" s="2" t="s">
        <v>3</v>
      </c>
      <c r="DE859" s="2" t="s">
        <v>27</v>
      </c>
      <c r="DF859" s="2" t="s">
        <v>27</v>
      </c>
      <c r="DG859" s="2" t="s">
        <v>28</v>
      </c>
      <c r="DH859" s="2" t="s">
        <v>3</v>
      </c>
      <c r="DI859" s="2" t="s">
        <v>28</v>
      </c>
      <c r="DJ859" s="2" t="s">
        <v>27</v>
      </c>
      <c r="DK859" s="2" t="s">
        <v>3</v>
      </c>
      <c r="DL859" s="2" t="s">
        <v>3</v>
      </c>
      <c r="DM859" s="2" t="s">
        <v>3</v>
      </c>
      <c r="DN859" s="2">
        <v>0</v>
      </c>
      <c r="DO859" s="2">
        <v>0</v>
      </c>
      <c r="DP859" s="2">
        <v>1</v>
      </c>
      <c r="DQ859" s="2">
        <v>1</v>
      </c>
      <c r="DR859" s="2"/>
      <c r="DS859" s="2"/>
      <c r="DT859" s="2"/>
      <c r="DU859" s="2">
        <v>1013</v>
      </c>
      <c r="DV859" s="2" t="s">
        <v>143</v>
      </c>
      <c r="DW859" s="2" t="s">
        <v>143</v>
      </c>
      <c r="DX859" s="2">
        <v>1</v>
      </c>
      <c r="DY859" s="2"/>
      <c r="DZ859" s="2" t="s">
        <v>3</v>
      </c>
      <c r="EA859" s="2" t="s">
        <v>3</v>
      </c>
      <c r="EB859" s="2" t="s">
        <v>3</v>
      </c>
      <c r="EC859" s="2" t="s">
        <v>3</v>
      </c>
      <c r="ED859" s="2"/>
      <c r="EE859" s="2">
        <v>58807897</v>
      </c>
      <c r="EF859" s="2">
        <v>30</v>
      </c>
      <c r="EG859" s="2" t="s">
        <v>29</v>
      </c>
      <c r="EH859" s="2">
        <v>0</v>
      </c>
      <c r="EI859" s="2" t="s">
        <v>3</v>
      </c>
      <c r="EJ859" s="2">
        <v>1</v>
      </c>
      <c r="EK859" s="2">
        <v>21</v>
      </c>
      <c r="EL859" s="2" t="s">
        <v>30</v>
      </c>
      <c r="EM859" s="2" t="s">
        <v>31</v>
      </c>
      <c r="EN859" s="2"/>
      <c r="EO859" s="2" t="s">
        <v>32</v>
      </c>
      <c r="EP859" s="2"/>
      <c r="EQ859" s="2">
        <v>1024</v>
      </c>
      <c r="ER859" s="2">
        <v>1637.53</v>
      </c>
      <c r="ES859" s="2">
        <v>184.86</v>
      </c>
      <c r="ET859" s="2">
        <v>170.35</v>
      </c>
      <c r="EU859" s="2">
        <v>22.23</v>
      </c>
      <c r="EV859" s="2">
        <v>1282.32</v>
      </c>
      <c r="EW859" s="2">
        <v>104</v>
      </c>
      <c r="EX859" s="2">
        <v>0</v>
      </c>
      <c r="EY859" s="2">
        <v>0</v>
      </c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>
        <v>0</v>
      </c>
      <c r="FR859" s="2">
        <v>0</v>
      </c>
      <c r="FS859" s="2">
        <v>0</v>
      </c>
      <c r="FT859" s="2"/>
      <c r="FU859" s="2"/>
      <c r="FV859" s="2"/>
      <c r="FW859" s="2"/>
      <c r="FX859" s="2">
        <v>109</v>
      </c>
      <c r="FY859" s="2">
        <v>61</v>
      </c>
      <c r="FZ859" s="2"/>
      <c r="GA859" s="2" t="s">
        <v>3</v>
      </c>
      <c r="GB859" s="2"/>
      <c r="GC859" s="2"/>
      <c r="GD859" s="2">
        <v>1</v>
      </c>
      <c r="GE859" s="2"/>
      <c r="GF859" s="2">
        <v>-561382503</v>
      </c>
      <c r="GG859" s="2">
        <v>2</v>
      </c>
      <c r="GH859" s="2">
        <v>1</v>
      </c>
      <c r="GI859" s="2">
        <v>2</v>
      </c>
      <c r="GJ859" s="2">
        <v>0</v>
      </c>
      <c r="GK859" s="2">
        <v>0</v>
      </c>
      <c r="GL859" s="2">
        <f t="shared" si="699"/>
        <v>0</v>
      </c>
      <c r="GM859" s="2">
        <f t="shared" si="700"/>
        <v>0</v>
      </c>
      <c r="GN859" s="2">
        <f t="shared" si="701"/>
        <v>0</v>
      </c>
      <c r="GO859" s="2">
        <f t="shared" si="702"/>
        <v>0</v>
      </c>
      <c r="GP859" s="2">
        <f t="shared" si="703"/>
        <v>0</v>
      </c>
      <c r="GQ859" s="2"/>
      <c r="GR859" s="2">
        <v>0</v>
      </c>
      <c r="GS859" s="2">
        <v>3</v>
      </c>
      <c r="GT859" s="2">
        <v>0</v>
      </c>
      <c r="GU859" s="2" t="s">
        <v>3</v>
      </c>
      <c r="GV859" s="2">
        <f t="shared" si="704"/>
        <v>0</v>
      </c>
      <c r="GW859" s="2">
        <v>1</v>
      </c>
      <c r="GX859" s="2">
        <f t="shared" si="705"/>
        <v>0</v>
      </c>
      <c r="GY859" s="2"/>
      <c r="GZ859" s="2"/>
      <c r="HA859" s="2">
        <v>0</v>
      </c>
      <c r="HB859" s="2">
        <v>0</v>
      </c>
      <c r="HC859" s="2">
        <f t="shared" si="706"/>
        <v>0</v>
      </c>
      <c r="HD859" s="2"/>
      <c r="HE859" s="2" t="s">
        <v>3</v>
      </c>
      <c r="HF859" s="2" t="s">
        <v>3</v>
      </c>
      <c r="HG859" s="2"/>
      <c r="HH859" s="2"/>
      <c r="HI859" s="2"/>
      <c r="HJ859" s="2"/>
      <c r="HK859" s="2"/>
      <c r="HL859" s="2"/>
      <c r="HM859" s="2" t="s">
        <v>3</v>
      </c>
      <c r="HN859" s="2" t="s">
        <v>3</v>
      </c>
      <c r="HO859" s="2" t="s">
        <v>3</v>
      </c>
      <c r="HP859" s="2" t="s">
        <v>3</v>
      </c>
      <c r="HQ859" s="2" t="s">
        <v>3</v>
      </c>
      <c r="HR859" s="2"/>
      <c r="HS859" s="2">
        <v>0</v>
      </c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>
        <v>0</v>
      </c>
      <c r="IL859" s="2"/>
      <c r="IM859" s="2"/>
      <c r="IN859" s="2"/>
      <c r="IO859" s="2"/>
      <c r="IP859" s="2"/>
      <c r="IQ859" s="2"/>
      <c r="IR859" s="2"/>
      <c r="IS859" s="2"/>
      <c r="IT859" s="2"/>
      <c r="IU859" s="2"/>
    </row>
    <row r="860" spans="1:255" x14ac:dyDescent="0.2">
      <c r="A860">
        <v>17</v>
      </c>
      <c r="B860">
        <v>1</v>
      </c>
      <c r="C860">
        <f>ROW(SmtRes!A882)</f>
        <v>882</v>
      </c>
      <c r="D860">
        <f>ROW(EtalonRes!A936)</f>
        <v>936</v>
      </c>
      <c r="E860" t="s">
        <v>3</v>
      </c>
      <c r="F860" t="s">
        <v>557</v>
      </c>
      <c r="G860" t="s">
        <v>558</v>
      </c>
      <c r="H860" t="s">
        <v>143</v>
      </c>
      <c r="I860">
        <f>ROUND(ROUND(50/100,4)*0,9)</f>
        <v>0</v>
      </c>
      <c r="J860">
        <v>0</v>
      </c>
      <c r="K860">
        <f>ROUND(ROUND(50/100,4)*0,9)</f>
        <v>0</v>
      </c>
      <c r="O860">
        <f t="shared" si="678"/>
        <v>0</v>
      </c>
      <c r="P860">
        <f t="shared" si="666"/>
        <v>0</v>
      </c>
      <c r="Q860">
        <f>(ROUND((ROUND(((((ET860*1.25)*1.1))*AV860*I860),2)*BB860),2)+ROUND((ROUND(((AE860-(((EU860*1.25)*1.1)))*AV860*I860),2)*BS860),2))</f>
        <v>0</v>
      </c>
      <c r="R860">
        <f t="shared" si="679"/>
        <v>0</v>
      </c>
      <c r="S860">
        <f t="shared" si="680"/>
        <v>0</v>
      </c>
      <c r="T860">
        <f t="shared" si="681"/>
        <v>0</v>
      </c>
      <c r="U860">
        <f t="shared" si="682"/>
        <v>0</v>
      </c>
      <c r="V860">
        <f t="shared" si="683"/>
        <v>0</v>
      </c>
      <c r="W860">
        <f t="shared" si="684"/>
        <v>0</v>
      </c>
      <c r="X860">
        <f t="shared" si="685"/>
        <v>0</v>
      </c>
      <c r="Y860">
        <f t="shared" si="686"/>
        <v>0</v>
      </c>
      <c r="AA860">
        <v>-1</v>
      </c>
      <c r="AB860">
        <f t="shared" si="687"/>
        <v>2041.22605</v>
      </c>
      <c r="AC860">
        <f t="shared" si="709"/>
        <v>184.86</v>
      </c>
      <c r="AD860">
        <f>ROUND((((((ET860*1.25)*1.1))-(((EU860*1.25)*1.1)))+AE860),6)</f>
        <v>234.23124999999999</v>
      </c>
      <c r="AE860">
        <f>ROUND((((EU860*1.25)*1.1)),6)</f>
        <v>30.56625</v>
      </c>
      <c r="AF860">
        <f>ROUND((((EV860*1.15)*1.1)),6)</f>
        <v>1622.1348</v>
      </c>
      <c r="AG860">
        <f t="shared" si="688"/>
        <v>0</v>
      </c>
      <c r="AH860">
        <f>(((EW860*1.15)*1.1))</f>
        <v>131.56</v>
      </c>
      <c r="AI860">
        <f>(((EX860*1.25)*1.1))</f>
        <v>0</v>
      </c>
      <c r="AJ860">
        <f t="shared" si="689"/>
        <v>0</v>
      </c>
      <c r="AK860">
        <v>1637.53</v>
      </c>
      <c r="AL860">
        <v>184.86</v>
      </c>
      <c r="AM860">
        <v>170.35</v>
      </c>
      <c r="AN860">
        <v>22.23</v>
      </c>
      <c r="AO860">
        <v>1282.32</v>
      </c>
      <c r="AP860">
        <v>0</v>
      </c>
      <c r="AQ860">
        <v>104</v>
      </c>
      <c r="AR860">
        <v>0</v>
      </c>
      <c r="AS860">
        <v>0</v>
      </c>
      <c r="AT860">
        <v>109</v>
      </c>
      <c r="AU860">
        <v>61</v>
      </c>
      <c r="AV860">
        <v>1.0669999999999999</v>
      </c>
      <c r="AW860">
        <v>1</v>
      </c>
      <c r="AZ860">
        <v>1</v>
      </c>
      <c r="BA860">
        <v>54.99</v>
      </c>
      <c r="BB860">
        <v>15.26</v>
      </c>
      <c r="BC860">
        <v>10.050000000000001</v>
      </c>
      <c r="BD860" t="s">
        <v>3</v>
      </c>
      <c r="BE860" t="s">
        <v>3</v>
      </c>
      <c r="BF860" t="s">
        <v>3</v>
      </c>
      <c r="BG860" t="s">
        <v>3</v>
      </c>
      <c r="BH860">
        <v>0</v>
      </c>
      <c r="BI860">
        <v>1</v>
      </c>
      <c r="BJ860" t="s">
        <v>559</v>
      </c>
      <c r="BM860">
        <v>21</v>
      </c>
      <c r="BN860">
        <v>58807811</v>
      </c>
      <c r="BO860" t="s">
        <v>557</v>
      </c>
      <c r="BP860">
        <v>1</v>
      </c>
      <c r="BQ860">
        <v>30</v>
      </c>
      <c r="BR860">
        <v>0</v>
      </c>
      <c r="BS860">
        <v>54.99</v>
      </c>
      <c r="BT860">
        <v>1</v>
      </c>
      <c r="BU860">
        <v>1</v>
      </c>
      <c r="BV860">
        <v>1</v>
      </c>
      <c r="BW860">
        <v>1</v>
      </c>
      <c r="BX860">
        <v>1</v>
      </c>
      <c r="BY860" t="s">
        <v>3</v>
      </c>
      <c r="BZ860">
        <v>109</v>
      </c>
      <c r="CA860">
        <v>61</v>
      </c>
      <c r="CB860" t="s">
        <v>3</v>
      </c>
      <c r="CE860">
        <v>30</v>
      </c>
      <c r="CF860">
        <v>0</v>
      </c>
      <c r="CG860">
        <v>0</v>
      </c>
      <c r="CM860">
        <v>0</v>
      </c>
      <c r="CN860" t="s">
        <v>865</v>
      </c>
      <c r="CO860">
        <v>0</v>
      </c>
      <c r="CP860">
        <f t="shared" si="690"/>
        <v>0</v>
      </c>
      <c r="CQ860">
        <f t="shared" si="667"/>
        <v>1857.84</v>
      </c>
      <c r="CR860">
        <f>(ROUND((ROUND(((((ET860*1.25)*1.1))*AV860*1),2)*BB860),2)+ROUND((ROUND(((AE860-(((EU860*1.25)*1.1)))*AV860*1),2)*BS860),2))</f>
        <v>3813.78</v>
      </c>
      <c r="CS860">
        <f t="shared" si="691"/>
        <v>1793.22</v>
      </c>
      <c r="CT860">
        <f t="shared" si="692"/>
        <v>95177.79</v>
      </c>
      <c r="CU860">
        <f t="shared" si="693"/>
        <v>0</v>
      </c>
      <c r="CV860">
        <f t="shared" si="694"/>
        <v>140.37451999999999</v>
      </c>
      <c r="CW860">
        <f t="shared" si="695"/>
        <v>0</v>
      </c>
      <c r="CX860">
        <f t="shared" si="696"/>
        <v>0</v>
      </c>
      <c r="CY860">
        <f t="shared" si="697"/>
        <v>0</v>
      </c>
      <c r="CZ860">
        <f t="shared" si="698"/>
        <v>0</v>
      </c>
      <c r="DB860">
        <v>225</v>
      </c>
      <c r="DC860" t="s">
        <v>3</v>
      </c>
      <c r="DD860" t="s">
        <v>3</v>
      </c>
      <c r="DE860" t="s">
        <v>27</v>
      </c>
      <c r="DF860" t="s">
        <v>27</v>
      </c>
      <c r="DG860" t="s">
        <v>28</v>
      </c>
      <c r="DH860" t="s">
        <v>3</v>
      </c>
      <c r="DI860" t="s">
        <v>28</v>
      </c>
      <c r="DJ860" t="s">
        <v>27</v>
      </c>
      <c r="DK860" t="s">
        <v>3</v>
      </c>
      <c r="DL860" t="s">
        <v>3</v>
      </c>
      <c r="DM860" t="s">
        <v>3</v>
      </c>
      <c r="DN860">
        <v>0</v>
      </c>
      <c r="DO860">
        <v>0</v>
      </c>
      <c r="DP860">
        <v>1</v>
      </c>
      <c r="DQ860">
        <v>1</v>
      </c>
      <c r="DU860">
        <v>1013</v>
      </c>
      <c r="DV860" t="s">
        <v>143</v>
      </c>
      <c r="DW860" t="s">
        <v>143</v>
      </c>
      <c r="DX860">
        <v>1</v>
      </c>
      <c r="DZ860" t="s">
        <v>3</v>
      </c>
      <c r="EA860" t="s">
        <v>3</v>
      </c>
      <c r="EB860" t="s">
        <v>3</v>
      </c>
      <c r="EC860" t="s">
        <v>3</v>
      </c>
      <c r="EE860">
        <v>58807897</v>
      </c>
      <c r="EF860">
        <v>30</v>
      </c>
      <c r="EG860" t="s">
        <v>29</v>
      </c>
      <c r="EH860">
        <v>0</v>
      </c>
      <c r="EI860" t="s">
        <v>3</v>
      </c>
      <c r="EJ860">
        <v>1</v>
      </c>
      <c r="EK860">
        <v>21</v>
      </c>
      <c r="EL860" t="s">
        <v>30</v>
      </c>
      <c r="EM860" t="s">
        <v>31</v>
      </c>
      <c r="EO860" t="s">
        <v>32</v>
      </c>
      <c r="EQ860">
        <v>1024</v>
      </c>
      <c r="ER860">
        <v>1637.53</v>
      </c>
      <c r="ES860">
        <v>184.86</v>
      </c>
      <c r="ET860">
        <v>170.35</v>
      </c>
      <c r="EU860">
        <v>22.23</v>
      </c>
      <c r="EV860">
        <v>1282.32</v>
      </c>
      <c r="EW860">
        <v>104</v>
      </c>
      <c r="EX860">
        <v>0</v>
      </c>
      <c r="EY860">
        <v>0</v>
      </c>
      <c r="FQ860">
        <v>0</v>
      </c>
      <c r="FR860">
        <v>0</v>
      </c>
      <c r="FS860">
        <v>0</v>
      </c>
      <c r="FX860">
        <v>109</v>
      </c>
      <c r="FY860">
        <v>61</v>
      </c>
      <c r="GA860" t="s">
        <v>3</v>
      </c>
      <c r="GD860">
        <v>1</v>
      </c>
      <c r="GF860">
        <v>-561382503</v>
      </c>
      <c r="GG860">
        <v>2</v>
      </c>
      <c r="GH860">
        <v>1</v>
      </c>
      <c r="GI860">
        <v>2</v>
      </c>
      <c r="GJ860">
        <v>0</v>
      </c>
      <c r="GK860">
        <v>0</v>
      </c>
      <c r="GL860">
        <f t="shared" si="699"/>
        <v>0</v>
      </c>
      <c r="GM860">
        <f t="shared" si="700"/>
        <v>0</v>
      </c>
      <c r="GN860">
        <f t="shared" si="701"/>
        <v>0</v>
      </c>
      <c r="GO860">
        <f t="shared" si="702"/>
        <v>0</v>
      </c>
      <c r="GP860">
        <f t="shared" si="703"/>
        <v>0</v>
      </c>
      <c r="GR860">
        <v>0</v>
      </c>
      <c r="GS860">
        <v>3</v>
      </c>
      <c r="GT860">
        <v>0</v>
      </c>
      <c r="GU860" t="s">
        <v>3</v>
      </c>
      <c r="GV860">
        <f t="shared" si="704"/>
        <v>0</v>
      </c>
      <c r="GW860">
        <v>1</v>
      </c>
      <c r="GX860">
        <f t="shared" si="705"/>
        <v>0</v>
      </c>
      <c r="HA860">
        <v>0</v>
      </c>
      <c r="HB860">
        <v>0</v>
      </c>
      <c r="HC860">
        <f t="shared" si="706"/>
        <v>0</v>
      </c>
      <c r="HE860" t="s">
        <v>3</v>
      </c>
      <c r="HF860" t="s">
        <v>3</v>
      </c>
      <c r="HM860" t="s">
        <v>3</v>
      </c>
      <c r="HN860" t="s">
        <v>3</v>
      </c>
      <c r="HO860" t="s">
        <v>3</v>
      </c>
      <c r="HP860" t="s">
        <v>3</v>
      </c>
      <c r="HQ860" t="s">
        <v>3</v>
      </c>
      <c r="HS860">
        <v>0</v>
      </c>
      <c r="IK860">
        <v>0</v>
      </c>
    </row>
    <row r="861" spans="1:255" x14ac:dyDescent="0.2">
      <c r="A861" s="2">
        <v>18</v>
      </c>
      <c r="B861" s="2">
        <v>1</v>
      </c>
      <c r="C861" s="2">
        <v>868</v>
      </c>
      <c r="D861" s="2"/>
      <c r="E861" s="2" t="s">
        <v>3</v>
      </c>
      <c r="F861" s="2" t="s">
        <v>560</v>
      </c>
      <c r="G861" s="2" t="s">
        <v>561</v>
      </c>
      <c r="H861" s="2" t="s">
        <v>36</v>
      </c>
      <c r="I861" s="2">
        <f>I859*J861</f>
        <v>0</v>
      </c>
      <c r="J861" s="2">
        <v>100</v>
      </c>
      <c r="K861" s="2">
        <v>100</v>
      </c>
      <c r="L861" s="2"/>
      <c r="M861" s="2"/>
      <c r="N861" s="2"/>
      <c r="O861" s="2">
        <f t="shared" si="678"/>
        <v>0</v>
      </c>
      <c r="P861" s="2">
        <f t="shared" si="666"/>
        <v>0</v>
      </c>
      <c r="Q861" s="2">
        <f>(ROUND((ROUND(((ET861)*AV861*I861),2)*BB861),2)+ROUND((ROUND(((AE861-(EU861))*AV861*I861),2)*BS861),2))</f>
        <v>0</v>
      </c>
      <c r="R861" s="2">
        <f t="shared" si="679"/>
        <v>0</v>
      </c>
      <c r="S861" s="2">
        <f t="shared" si="680"/>
        <v>0</v>
      </c>
      <c r="T861" s="2">
        <f t="shared" si="681"/>
        <v>0</v>
      </c>
      <c r="U861" s="2">
        <f t="shared" si="682"/>
        <v>0</v>
      </c>
      <c r="V861" s="2">
        <f t="shared" si="683"/>
        <v>0</v>
      </c>
      <c r="W861" s="2">
        <f t="shared" si="684"/>
        <v>0</v>
      </c>
      <c r="X861" s="2">
        <f t="shared" si="685"/>
        <v>0</v>
      </c>
      <c r="Y861" s="2">
        <f t="shared" si="686"/>
        <v>0</v>
      </c>
      <c r="Z861" s="2"/>
      <c r="AA861" s="2">
        <v>-1</v>
      </c>
      <c r="AB861" s="2">
        <f t="shared" si="687"/>
        <v>142.13</v>
      </c>
      <c r="AC861" s="2">
        <f t="shared" si="709"/>
        <v>142.13</v>
      </c>
      <c r="AD861" s="2">
        <f>ROUND((((ET861)-(EU861))+AE861),6)</f>
        <v>0</v>
      </c>
      <c r="AE861" s="2">
        <f t="shared" ref="AE861:AF864" si="712">ROUND((EU861),6)</f>
        <v>0</v>
      </c>
      <c r="AF861" s="2">
        <f t="shared" si="712"/>
        <v>0</v>
      </c>
      <c r="AG861" s="2">
        <f t="shared" si="688"/>
        <v>0</v>
      </c>
      <c r="AH861" s="2">
        <f t="shared" ref="AH861:AI864" si="713">(EW861)</f>
        <v>0</v>
      </c>
      <c r="AI861" s="2">
        <f t="shared" si="713"/>
        <v>0</v>
      </c>
      <c r="AJ861" s="2">
        <f t="shared" si="689"/>
        <v>0</v>
      </c>
      <c r="AK861" s="2">
        <v>142.13</v>
      </c>
      <c r="AL861" s="2">
        <v>142.13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109</v>
      </c>
      <c r="AU861" s="2">
        <v>61</v>
      </c>
      <c r="AV861" s="2">
        <v>1</v>
      </c>
      <c r="AW861" s="2">
        <v>1</v>
      </c>
      <c r="AX861" s="2"/>
      <c r="AY861" s="2"/>
      <c r="AZ861" s="2">
        <v>1</v>
      </c>
      <c r="BA861" s="2">
        <v>1</v>
      </c>
      <c r="BB861" s="2">
        <v>1</v>
      </c>
      <c r="BC861" s="2">
        <v>1</v>
      </c>
      <c r="BD861" s="2" t="s">
        <v>3</v>
      </c>
      <c r="BE861" s="2" t="s">
        <v>3</v>
      </c>
      <c r="BF861" s="2" t="s">
        <v>3</v>
      </c>
      <c r="BG861" s="2" t="s">
        <v>3</v>
      </c>
      <c r="BH861" s="2">
        <v>3</v>
      </c>
      <c r="BI861" s="2">
        <v>1</v>
      </c>
      <c r="BJ861" s="2" t="s">
        <v>562</v>
      </c>
      <c r="BK861" s="2"/>
      <c r="BL861" s="2"/>
      <c r="BM861" s="2">
        <v>21</v>
      </c>
      <c r="BN861" s="2">
        <v>58807811</v>
      </c>
      <c r="BO861" s="2" t="s">
        <v>3</v>
      </c>
      <c r="BP861" s="2">
        <v>0</v>
      </c>
      <c r="BQ861" s="2">
        <v>30</v>
      </c>
      <c r="BR861" s="2">
        <v>0</v>
      </c>
      <c r="BS861" s="2">
        <v>1</v>
      </c>
      <c r="BT861" s="2">
        <v>1</v>
      </c>
      <c r="BU861" s="2">
        <v>1</v>
      </c>
      <c r="BV861" s="2">
        <v>1</v>
      </c>
      <c r="BW861" s="2">
        <v>1</v>
      </c>
      <c r="BX861" s="2">
        <v>1</v>
      </c>
      <c r="BY861" s="2" t="s">
        <v>3</v>
      </c>
      <c r="BZ861" s="2">
        <v>109</v>
      </c>
      <c r="CA861" s="2">
        <v>61</v>
      </c>
      <c r="CB861" s="2" t="s">
        <v>3</v>
      </c>
      <c r="CC861" s="2"/>
      <c r="CD861" s="2"/>
      <c r="CE861" s="2">
        <v>30</v>
      </c>
      <c r="CF861" s="2">
        <v>0</v>
      </c>
      <c r="CG861" s="2">
        <v>0</v>
      </c>
      <c r="CH861" s="2"/>
      <c r="CI861" s="2"/>
      <c r="CJ861" s="2"/>
      <c r="CK861" s="2"/>
      <c r="CL861" s="2"/>
      <c r="CM861" s="2">
        <v>0</v>
      </c>
      <c r="CN861" s="2" t="s">
        <v>3</v>
      </c>
      <c r="CO861" s="2">
        <v>0</v>
      </c>
      <c r="CP861" s="2">
        <f t="shared" si="690"/>
        <v>0</v>
      </c>
      <c r="CQ861" s="2">
        <f t="shared" si="667"/>
        <v>142.13</v>
      </c>
      <c r="CR861" s="2">
        <f>(ROUND((ROUND(((ET861)*AV861*1),2)*BB861),2)+ROUND((ROUND(((AE861-(EU861))*AV861*1),2)*BS861),2))</f>
        <v>0</v>
      </c>
      <c r="CS861" s="2">
        <f t="shared" si="691"/>
        <v>0</v>
      </c>
      <c r="CT861" s="2">
        <f t="shared" si="692"/>
        <v>0</v>
      </c>
      <c r="CU861" s="2">
        <f t="shared" si="693"/>
        <v>0</v>
      </c>
      <c r="CV861" s="2">
        <f t="shared" si="694"/>
        <v>0</v>
      </c>
      <c r="CW861" s="2">
        <f t="shared" si="695"/>
        <v>0</v>
      </c>
      <c r="CX861" s="2">
        <f t="shared" si="696"/>
        <v>0</v>
      </c>
      <c r="CY861" s="2">
        <f t="shared" si="697"/>
        <v>0</v>
      </c>
      <c r="CZ861" s="2">
        <f t="shared" si="698"/>
        <v>0</v>
      </c>
      <c r="DA861" s="2"/>
      <c r="DB861" s="2"/>
      <c r="DC861" s="2" t="s">
        <v>3</v>
      </c>
      <c r="DD861" s="2" t="s">
        <v>3</v>
      </c>
      <c r="DE861" s="2" t="s">
        <v>3</v>
      </c>
      <c r="DF861" s="2" t="s">
        <v>3</v>
      </c>
      <c r="DG861" s="2" t="s">
        <v>3</v>
      </c>
      <c r="DH861" s="2" t="s">
        <v>3</v>
      </c>
      <c r="DI861" s="2" t="s">
        <v>3</v>
      </c>
      <c r="DJ861" s="2" t="s">
        <v>3</v>
      </c>
      <c r="DK861" s="2" t="s">
        <v>3</v>
      </c>
      <c r="DL861" s="2" t="s">
        <v>3</v>
      </c>
      <c r="DM861" s="2" t="s">
        <v>3</v>
      </c>
      <c r="DN861" s="2">
        <v>0</v>
      </c>
      <c r="DO861" s="2">
        <v>0</v>
      </c>
      <c r="DP861" s="2">
        <v>1</v>
      </c>
      <c r="DQ861" s="2">
        <v>1</v>
      </c>
      <c r="DR861" s="2"/>
      <c r="DS861" s="2"/>
      <c r="DT861" s="2"/>
      <c r="DU861" s="2">
        <v>1003</v>
      </c>
      <c r="DV861" s="2" t="s">
        <v>36</v>
      </c>
      <c r="DW861" s="2" t="s">
        <v>36</v>
      </c>
      <c r="DX861" s="2">
        <v>1</v>
      </c>
      <c r="DY861" s="2"/>
      <c r="DZ861" s="2" t="s">
        <v>3</v>
      </c>
      <c r="EA861" s="2" t="s">
        <v>3</v>
      </c>
      <c r="EB861" s="2" t="s">
        <v>3</v>
      </c>
      <c r="EC861" s="2" t="s">
        <v>3</v>
      </c>
      <c r="ED861" s="2"/>
      <c r="EE861" s="2">
        <v>58807897</v>
      </c>
      <c r="EF861" s="2">
        <v>30</v>
      </c>
      <c r="EG861" s="2" t="s">
        <v>29</v>
      </c>
      <c r="EH861" s="2">
        <v>0</v>
      </c>
      <c r="EI861" s="2" t="s">
        <v>3</v>
      </c>
      <c r="EJ861" s="2">
        <v>1</v>
      </c>
      <c r="EK861" s="2">
        <v>21</v>
      </c>
      <c r="EL861" s="2" t="s">
        <v>30</v>
      </c>
      <c r="EM861" s="2" t="s">
        <v>31</v>
      </c>
      <c r="EN861" s="2"/>
      <c r="EO861" s="2" t="s">
        <v>3</v>
      </c>
      <c r="EP861" s="2"/>
      <c r="EQ861" s="2">
        <v>1024</v>
      </c>
      <c r="ER861" s="2">
        <v>142.13</v>
      </c>
      <c r="ES861" s="2">
        <v>142.13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>
        <v>0</v>
      </c>
      <c r="FR861" s="2">
        <v>0</v>
      </c>
      <c r="FS861" s="2">
        <v>0</v>
      </c>
      <c r="FT861" s="2"/>
      <c r="FU861" s="2"/>
      <c r="FV861" s="2"/>
      <c r="FW861" s="2"/>
      <c r="FX861" s="2">
        <v>109</v>
      </c>
      <c r="FY861" s="2">
        <v>61</v>
      </c>
      <c r="FZ861" s="2"/>
      <c r="GA861" s="2" t="s">
        <v>3</v>
      </c>
      <c r="GB861" s="2"/>
      <c r="GC861" s="2"/>
      <c r="GD861" s="2">
        <v>1</v>
      </c>
      <c r="GE861" s="2"/>
      <c r="GF861" s="2">
        <v>2053903388</v>
      </c>
      <c r="GG861" s="2">
        <v>2</v>
      </c>
      <c r="GH861" s="2">
        <v>1</v>
      </c>
      <c r="GI861" s="2">
        <v>-2</v>
      </c>
      <c r="GJ861" s="2">
        <v>0</v>
      </c>
      <c r="GK861" s="2">
        <v>0</v>
      </c>
      <c r="GL861" s="2">
        <f t="shared" si="699"/>
        <v>0</v>
      </c>
      <c r="GM861" s="2">
        <f t="shared" si="700"/>
        <v>0</v>
      </c>
      <c r="GN861" s="2">
        <f t="shared" si="701"/>
        <v>0</v>
      </c>
      <c r="GO861" s="2">
        <f t="shared" si="702"/>
        <v>0</v>
      </c>
      <c r="GP861" s="2">
        <f t="shared" si="703"/>
        <v>0</v>
      </c>
      <c r="GQ861" s="2"/>
      <c r="GR861" s="2">
        <v>0</v>
      </c>
      <c r="GS861" s="2">
        <v>3</v>
      </c>
      <c r="GT861" s="2">
        <v>0</v>
      </c>
      <c r="GU861" s="2" t="s">
        <v>3</v>
      </c>
      <c r="GV861" s="2">
        <f t="shared" si="704"/>
        <v>0</v>
      </c>
      <c r="GW861" s="2">
        <v>1</v>
      </c>
      <c r="GX861" s="2">
        <f t="shared" si="705"/>
        <v>0</v>
      </c>
      <c r="GY861" s="2"/>
      <c r="GZ861" s="2"/>
      <c r="HA861" s="2">
        <v>0</v>
      </c>
      <c r="HB861" s="2">
        <v>0</v>
      </c>
      <c r="HC861" s="2">
        <f t="shared" si="706"/>
        <v>0</v>
      </c>
      <c r="HD861" s="2"/>
      <c r="HE861" s="2" t="s">
        <v>3</v>
      </c>
      <c r="HF861" s="2" t="s">
        <v>3</v>
      </c>
      <c r="HG861" s="2"/>
      <c r="HH861" s="2"/>
      <c r="HI861" s="2"/>
      <c r="HJ861" s="2"/>
      <c r="HK861" s="2"/>
      <c r="HL861" s="2"/>
      <c r="HM861" s="2" t="s">
        <v>3</v>
      </c>
      <c r="HN861" s="2" t="s">
        <v>3</v>
      </c>
      <c r="HO861" s="2" t="s">
        <v>3</v>
      </c>
      <c r="HP861" s="2" t="s">
        <v>3</v>
      </c>
      <c r="HQ861" s="2" t="s">
        <v>3</v>
      </c>
      <c r="HR861" s="2"/>
      <c r="HS861" s="2">
        <v>0</v>
      </c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>
        <v>0</v>
      </c>
      <c r="IL861" s="2"/>
      <c r="IM861" s="2"/>
      <c r="IN861" s="2"/>
      <c r="IO861" s="2"/>
      <c r="IP861" s="2"/>
      <c r="IQ861" s="2"/>
      <c r="IR861" s="2"/>
      <c r="IS861" s="2"/>
      <c r="IT861" s="2"/>
      <c r="IU861" s="2"/>
    </row>
    <row r="862" spans="1:255" x14ac:dyDescent="0.2">
      <c r="A862">
        <v>18</v>
      </c>
      <c r="B862">
        <v>1</v>
      </c>
      <c r="C862">
        <v>880</v>
      </c>
      <c r="E862" t="s">
        <v>3</v>
      </c>
      <c r="F862" t="s">
        <v>560</v>
      </c>
      <c r="G862" t="s">
        <v>561</v>
      </c>
      <c r="H862" t="s">
        <v>36</v>
      </c>
      <c r="I862">
        <f>I860*J862</f>
        <v>0</v>
      </c>
      <c r="J862">
        <v>100</v>
      </c>
      <c r="K862">
        <v>100</v>
      </c>
      <c r="O862">
        <f t="shared" si="678"/>
        <v>0</v>
      </c>
      <c r="P862">
        <f t="shared" si="666"/>
        <v>0</v>
      </c>
      <c r="Q862">
        <f>(ROUND((ROUND(((ET862)*AV862*I862),2)*BB862),2)+ROUND((ROUND(((AE862-(EU862))*AV862*I862),2)*BS862),2))</f>
        <v>0</v>
      </c>
      <c r="R862">
        <f t="shared" si="679"/>
        <v>0</v>
      </c>
      <c r="S862">
        <f t="shared" si="680"/>
        <v>0</v>
      </c>
      <c r="T862">
        <f t="shared" si="681"/>
        <v>0</v>
      </c>
      <c r="U862">
        <f t="shared" si="682"/>
        <v>0</v>
      </c>
      <c r="V862">
        <f t="shared" si="683"/>
        <v>0</v>
      </c>
      <c r="W862">
        <f t="shared" si="684"/>
        <v>0</v>
      </c>
      <c r="X862">
        <f t="shared" si="685"/>
        <v>0</v>
      </c>
      <c r="Y862">
        <f t="shared" si="686"/>
        <v>0</v>
      </c>
      <c r="AA862">
        <v>-1</v>
      </c>
      <c r="AB862">
        <f t="shared" si="687"/>
        <v>142.13</v>
      </c>
      <c r="AC862">
        <f t="shared" si="709"/>
        <v>142.13</v>
      </c>
      <c r="AD862">
        <f>ROUND((((ET862)-(EU862))+AE862),6)</f>
        <v>0</v>
      </c>
      <c r="AE862">
        <f t="shared" si="712"/>
        <v>0</v>
      </c>
      <c r="AF862">
        <f t="shared" si="712"/>
        <v>0</v>
      </c>
      <c r="AG862">
        <f t="shared" si="688"/>
        <v>0</v>
      </c>
      <c r="AH862">
        <f t="shared" si="713"/>
        <v>0</v>
      </c>
      <c r="AI862">
        <f t="shared" si="713"/>
        <v>0</v>
      </c>
      <c r="AJ862">
        <f t="shared" si="689"/>
        <v>0</v>
      </c>
      <c r="AK862">
        <v>142.13</v>
      </c>
      <c r="AL862">
        <v>142.13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109</v>
      </c>
      <c r="AU862">
        <v>61</v>
      </c>
      <c r="AV862">
        <v>1</v>
      </c>
      <c r="AW862">
        <v>1</v>
      </c>
      <c r="AZ862">
        <v>1</v>
      </c>
      <c r="BA862">
        <v>1</v>
      </c>
      <c r="BB862">
        <v>1</v>
      </c>
      <c r="BC862">
        <v>20.329999999999998</v>
      </c>
      <c r="BD862" t="s">
        <v>3</v>
      </c>
      <c r="BE862" t="s">
        <v>3</v>
      </c>
      <c r="BF862" t="s">
        <v>3</v>
      </c>
      <c r="BG862" t="s">
        <v>3</v>
      </c>
      <c r="BH862">
        <v>3</v>
      </c>
      <c r="BI862">
        <v>1</v>
      </c>
      <c r="BJ862" t="s">
        <v>562</v>
      </c>
      <c r="BM862">
        <v>21</v>
      </c>
      <c r="BN862">
        <v>58807811</v>
      </c>
      <c r="BO862" t="s">
        <v>560</v>
      </c>
      <c r="BP862">
        <v>1</v>
      </c>
      <c r="BQ862">
        <v>30</v>
      </c>
      <c r="BR862">
        <v>0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 t="s">
        <v>3</v>
      </c>
      <c r="BZ862">
        <v>109</v>
      </c>
      <c r="CA862">
        <v>61</v>
      </c>
      <c r="CB862" t="s">
        <v>3</v>
      </c>
      <c r="CE862">
        <v>30</v>
      </c>
      <c r="CF862">
        <v>0</v>
      </c>
      <c r="CG862">
        <v>0</v>
      </c>
      <c r="CM862">
        <v>0</v>
      </c>
      <c r="CN862" t="s">
        <v>3</v>
      </c>
      <c r="CO862">
        <v>0</v>
      </c>
      <c r="CP862">
        <f t="shared" si="690"/>
        <v>0</v>
      </c>
      <c r="CQ862">
        <f t="shared" si="667"/>
        <v>2889.5</v>
      </c>
      <c r="CR862">
        <f>(ROUND((ROUND(((ET862)*AV862*1),2)*BB862),2)+ROUND((ROUND(((AE862-(EU862))*AV862*1),2)*BS862),2))</f>
        <v>0</v>
      </c>
      <c r="CS862">
        <f t="shared" si="691"/>
        <v>0</v>
      </c>
      <c r="CT862">
        <f t="shared" si="692"/>
        <v>0</v>
      </c>
      <c r="CU862">
        <f t="shared" si="693"/>
        <v>0</v>
      </c>
      <c r="CV862">
        <f t="shared" si="694"/>
        <v>0</v>
      </c>
      <c r="CW862">
        <f t="shared" si="695"/>
        <v>0</v>
      </c>
      <c r="CX862">
        <f t="shared" si="696"/>
        <v>0</v>
      </c>
      <c r="CY862">
        <f t="shared" si="697"/>
        <v>0</v>
      </c>
      <c r="CZ862">
        <f t="shared" si="698"/>
        <v>0</v>
      </c>
      <c r="DC862" t="s">
        <v>3</v>
      </c>
      <c r="DD862" t="s">
        <v>3</v>
      </c>
      <c r="DE862" t="s">
        <v>3</v>
      </c>
      <c r="DF862" t="s">
        <v>3</v>
      </c>
      <c r="DG862" t="s">
        <v>3</v>
      </c>
      <c r="DH862" t="s">
        <v>3</v>
      </c>
      <c r="DI862" t="s">
        <v>3</v>
      </c>
      <c r="DJ862" t="s">
        <v>3</v>
      </c>
      <c r="DK862" t="s">
        <v>3</v>
      </c>
      <c r="DL862" t="s">
        <v>3</v>
      </c>
      <c r="DM862" t="s">
        <v>3</v>
      </c>
      <c r="DN862">
        <v>0</v>
      </c>
      <c r="DO862">
        <v>0</v>
      </c>
      <c r="DP862">
        <v>1</v>
      </c>
      <c r="DQ862">
        <v>1</v>
      </c>
      <c r="DU862">
        <v>1003</v>
      </c>
      <c r="DV862" t="s">
        <v>36</v>
      </c>
      <c r="DW862" t="s">
        <v>36</v>
      </c>
      <c r="DX862">
        <v>1</v>
      </c>
      <c r="DZ862" t="s">
        <v>3</v>
      </c>
      <c r="EA862" t="s">
        <v>3</v>
      </c>
      <c r="EB862" t="s">
        <v>3</v>
      </c>
      <c r="EC862" t="s">
        <v>3</v>
      </c>
      <c r="EE862">
        <v>58807897</v>
      </c>
      <c r="EF862">
        <v>30</v>
      </c>
      <c r="EG862" t="s">
        <v>29</v>
      </c>
      <c r="EH862">
        <v>0</v>
      </c>
      <c r="EI862" t="s">
        <v>3</v>
      </c>
      <c r="EJ862">
        <v>1</v>
      </c>
      <c r="EK862">
        <v>21</v>
      </c>
      <c r="EL862" t="s">
        <v>30</v>
      </c>
      <c r="EM862" t="s">
        <v>31</v>
      </c>
      <c r="EO862" t="s">
        <v>3</v>
      </c>
      <c r="EQ862">
        <v>1024</v>
      </c>
      <c r="ER862">
        <v>142.13</v>
      </c>
      <c r="ES862">
        <v>142.13</v>
      </c>
      <c r="ET862">
        <v>0</v>
      </c>
      <c r="EU862">
        <v>0</v>
      </c>
      <c r="EV862">
        <v>0</v>
      </c>
      <c r="EW862">
        <v>0</v>
      </c>
      <c r="EX862">
        <v>0</v>
      </c>
      <c r="FQ862">
        <v>0</v>
      </c>
      <c r="FR862">
        <v>0</v>
      </c>
      <c r="FS862">
        <v>0</v>
      </c>
      <c r="FX862">
        <v>109</v>
      </c>
      <c r="FY862">
        <v>61</v>
      </c>
      <c r="GA862" t="s">
        <v>3</v>
      </c>
      <c r="GD862">
        <v>1</v>
      </c>
      <c r="GF862">
        <v>2053903388</v>
      </c>
      <c r="GG862">
        <v>2</v>
      </c>
      <c r="GH862">
        <v>1</v>
      </c>
      <c r="GI862">
        <v>2</v>
      </c>
      <c r="GJ862">
        <v>0</v>
      </c>
      <c r="GK862">
        <v>0</v>
      </c>
      <c r="GL862">
        <f t="shared" si="699"/>
        <v>0</v>
      </c>
      <c r="GM862">
        <f t="shared" si="700"/>
        <v>0</v>
      </c>
      <c r="GN862">
        <f t="shared" si="701"/>
        <v>0</v>
      </c>
      <c r="GO862">
        <f t="shared" si="702"/>
        <v>0</v>
      </c>
      <c r="GP862">
        <f t="shared" si="703"/>
        <v>0</v>
      </c>
      <c r="GR862">
        <v>0</v>
      </c>
      <c r="GS862">
        <v>3</v>
      </c>
      <c r="GT862">
        <v>0</v>
      </c>
      <c r="GU862" t="s">
        <v>3</v>
      </c>
      <c r="GV862">
        <f t="shared" si="704"/>
        <v>0</v>
      </c>
      <c r="GW862">
        <v>1</v>
      </c>
      <c r="GX862">
        <f t="shared" si="705"/>
        <v>0</v>
      </c>
      <c r="HA862">
        <v>0</v>
      </c>
      <c r="HB862">
        <v>0</v>
      </c>
      <c r="HC862">
        <f t="shared" si="706"/>
        <v>0</v>
      </c>
      <c r="HE862" t="s">
        <v>3</v>
      </c>
      <c r="HF862" t="s">
        <v>3</v>
      </c>
      <c r="HM862" t="s">
        <v>3</v>
      </c>
      <c r="HN862" t="s">
        <v>3</v>
      </c>
      <c r="HO862" t="s">
        <v>3</v>
      </c>
      <c r="HP862" t="s">
        <v>3</v>
      </c>
      <c r="HQ862" t="s">
        <v>3</v>
      </c>
      <c r="HS862">
        <v>0</v>
      </c>
      <c r="IK862">
        <v>0</v>
      </c>
    </row>
    <row r="863" spans="1:255" x14ac:dyDescent="0.2">
      <c r="A863" s="2">
        <v>18</v>
      </c>
      <c r="B863" s="2">
        <v>1</v>
      </c>
      <c r="C863" s="2">
        <v>870</v>
      </c>
      <c r="D863" s="2"/>
      <c r="E863" s="2" t="s">
        <v>3</v>
      </c>
      <c r="F863" s="2" t="s">
        <v>554</v>
      </c>
      <c r="G863" s="2" t="s">
        <v>555</v>
      </c>
      <c r="H863" s="2" t="s">
        <v>49</v>
      </c>
      <c r="I863" s="2">
        <f>I859*J863</f>
        <v>0</v>
      </c>
      <c r="J863" s="2">
        <v>6</v>
      </c>
      <c r="K863" s="2">
        <v>6</v>
      </c>
      <c r="L863" s="2"/>
      <c r="M863" s="2"/>
      <c r="N863" s="2"/>
      <c r="O863" s="2">
        <f t="shared" si="678"/>
        <v>0</v>
      </c>
      <c r="P863" s="2">
        <f t="shared" si="666"/>
        <v>0</v>
      </c>
      <c r="Q863" s="2">
        <f>(ROUND((ROUND(((ET863)*AV863*I863),2)*BB863),2)+ROUND((ROUND(((AE863-(EU863))*AV863*I863),2)*BS863),2))</f>
        <v>0</v>
      </c>
      <c r="R863" s="2">
        <f t="shared" si="679"/>
        <v>0</v>
      </c>
      <c r="S863" s="2">
        <f t="shared" si="680"/>
        <v>0</v>
      </c>
      <c r="T863" s="2">
        <f t="shared" si="681"/>
        <v>0</v>
      </c>
      <c r="U863" s="2">
        <f t="shared" si="682"/>
        <v>0</v>
      </c>
      <c r="V863" s="2">
        <f t="shared" si="683"/>
        <v>0</v>
      </c>
      <c r="W863" s="2">
        <f t="shared" si="684"/>
        <v>0</v>
      </c>
      <c r="X863" s="2">
        <f t="shared" si="685"/>
        <v>0</v>
      </c>
      <c r="Y863" s="2">
        <f t="shared" si="686"/>
        <v>0</v>
      </c>
      <c r="Z863" s="2"/>
      <c r="AA863" s="2">
        <v>-1</v>
      </c>
      <c r="AB863" s="2">
        <f t="shared" si="687"/>
        <v>345.85</v>
      </c>
      <c r="AC863" s="2">
        <f t="shared" si="709"/>
        <v>345.85</v>
      </c>
      <c r="AD863" s="2">
        <f>ROUND((((ET863)-(EU863))+AE863),6)</f>
        <v>0</v>
      </c>
      <c r="AE863" s="2">
        <f t="shared" si="712"/>
        <v>0</v>
      </c>
      <c r="AF863" s="2">
        <f t="shared" si="712"/>
        <v>0</v>
      </c>
      <c r="AG863" s="2">
        <f t="shared" si="688"/>
        <v>0</v>
      </c>
      <c r="AH863" s="2">
        <f t="shared" si="713"/>
        <v>0</v>
      </c>
      <c r="AI863" s="2">
        <f t="shared" si="713"/>
        <v>0</v>
      </c>
      <c r="AJ863" s="2">
        <f t="shared" si="689"/>
        <v>0</v>
      </c>
      <c r="AK863" s="2">
        <v>345.84999999999997</v>
      </c>
      <c r="AL863" s="2">
        <v>345.84999999999997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109</v>
      </c>
      <c r="AU863" s="2">
        <v>61</v>
      </c>
      <c r="AV863" s="2">
        <v>1</v>
      </c>
      <c r="AW863" s="2">
        <v>1</v>
      </c>
      <c r="AX863" s="2"/>
      <c r="AY863" s="2"/>
      <c r="AZ863" s="2">
        <v>1</v>
      </c>
      <c r="BA863" s="2">
        <v>1</v>
      </c>
      <c r="BB863" s="2">
        <v>1</v>
      </c>
      <c r="BC863" s="2">
        <v>1</v>
      </c>
      <c r="BD863" s="2" t="s">
        <v>3</v>
      </c>
      <c r="BE863" s="2" t="s">
        <v>3</v>
      </c>
      <c r="BF863" s="2" t="s">
        <v>3</v>
      </c>
      <c r="BG863" s="2" t="s">
        <v>3</v>
      </c>
      <c r="BH863" s="2">
        <v>3</v>
      </c>
      <c r="BI863" s="2">
        <v>1</v>
      </c>
      <c r="BJ863" s="2" t="s">
        <v>3</v>
      </c>
      <c r="BK863" s="2"/>
      <c r="BL863" s="2"/>
      <c r="BM863" s="2">
        <v>21</v>
      </c>
      <c r="BN863" s="2">
        <v>0</v>
      </c>
      <c r="BO863" s="2" t="s">
        <v>3</v>
      </c>
      <c r="BP863" s="2">
        <v>0</v>
      </c>
      <c r="BQ863" s="2">
        <v>30</v>
      </c>
      <c r="BR863" s="2">
        <v>0</v>
      </c>
      <c r="BS863" s="2">
        <v>1</v>
      </c>
      <c r="BT863" s="2">
        <v>1</v>
      </c>
      <c r="BU863" s="2">
        <v>1</v>
      </c>
      <c r="BV863" s="2">
        <v>1</v>
      </c>
      <c r="BW863" s="2">
        <v>1</v>
      </c>
      <c r="BX863" s="2">
        <v>1</v>
      </c>
      <c r="BY863" s="2" t="s">
        <v>3</v>
      </c>
      <c r="BZ863" s="2">
        <v>109</v>
      </c>
      <c r="CA863" s="2">
        <v>61</v>
      </c>
      <c r="CB863" s="2" t="s">
        <v>3</v>
      </c>
      <c r="CC863" s="2"/>
      <c r="CD863" s="2"/>
      <c r="CE863" s="2">
        <v>30</v>
      </c>
      <c r="CF863" s="2">
        <v>0</v>
      </c>
      <c r="CG863" s="2">
        <v>0</v>
      </c>
      <c r="CH863" s="2"/>
      <c r="CI863" s="2"/>
      <c r="CJ863" s="2"/>
      <c r="CK863" s="2"/>
      <c r="CL863" s="2"/>
      <c r="CM863" s="2">
        <v>0</v>
      </c>
      <c r="CN863" s="2" t="s">
        <v>3</v>
      </c>
      <c r="CO863" s="2">
        <v>0</v>
      </c>
      <c r="CP863" s="2">
        <f t="shared" si="690"/>
        <v>0</v>
      </c>
      <c r="CQ863" s="2">
        <f t="shared" si="667"/>
        <v>345.85</v>
      </c>
      <c r="CR863" s="2">
        <f>(ROUND((ROUND(((ET863)*AV863*1),2)*BB863),2)+ROUND((ROUND(((AE863-(EU863))*AV863*1),2)*BS863),2))</f>
        <v>0</v>
      </c>
      <c r="CS863" s="2">
        <f t="shared" si="691"/>
        <v>0</v>
      </c>
      <c r="CT863" s="2">
        <f t="shared" si="692"/>
        <v>0</v>
      </c>
      <c r="CU863" s="2">
        <f t="shared" si="693"/>
        <v>0</v>
      </c>
      <c r="CV863" s="2">
        <f t="shared" si="694"/>
        <v>0</v>
      </c>
      <c r="CW863" s="2">
        <f t="shared" si="695"/>
        <v>0</v>
      </c>
      <c r="CX863" s="2">
        <f t="shared" si="696"/>
        <v>0</v>
      </c>
      <c r="CY863" s="2">
        <f t="shared" si="697"/>
        <v>0</v>
      </c>
      <c r="CZ863" s="2">
        <f t="shared" si="698"/>
        <v>0</v>
      </c>
      <c r="DA863" s="2"/>
      <c r="DB863" s="2"/>
      <c r="DC863" s="2" t="s">
        <v>3</v>
      </c>
      <c r="DD863" s="2" t="s">
        <v>3</v>
      </c>
      <c r="DE863" s="2" t="s">
        <v>3</v>
      </c>
      <c r="DF863" s="2" t="s">
        <v>3</v>
      </c>
      <c r="DG863" s="2" t="s">
        <v>3</v>
      </c>
      <c r="DH863" s="2" t="s">
        <v>3</v>
      </c>
      <c r="DI863" s="2" t="s">
        <v>3</v>
      </c>
      <c r="DJ863" s="2" t="s">
        <v>3</v>
      </c>
      <c r="DK863" s="2" t="s">
        <v>3</v>
      </c>
      <c r="DL863" s="2" t="s">
        <v>3</v>
      </c>
      <c r="DM863" s="2" t="s">
        <v>3</v>
      </c>
      <c r="DN863" s="2">
        <v>0</v>
      </c>
      <c r="DO863" s="2">
        <v>0</v>
      </c>
      <c r="DP863" s="2">
        <v>1</v>
      </c>
      <c r="DQ863" s="2">
        <v>1</v>
      </c>
      <c r="DR863" s="2"/>
      <c r="DS863" s="2"/>
      <c r="DT863" s="2"/>
      <c r="DU863" s="2">
        <v>1010</v>
      </c>
      <c r="DV863" s="2" t="s">
        <v>49</v>
      </c>
      <c r="DW863" s="2" t="s">
        <v>49</v>
      </c>
      <c r="DX863" s="2">
        <v>1</v>
      </c>
      <c r="DY863" s="2"/>
      <c r="DZ863" s="2" t="s">
        <v>3</v>
      </c>
      <c r="EA863" s="2" t="s">
        <v>3</v>
      </c>
      <c r="EB863" s="2" t="s">
        <v>3</v>
      </c>
      <c r="EC863" s="2" t="s">
        <v>3</v>
      </c>
      <c r="ED863" s="2"/>
      <c r="EE863" s="2">
        <v>58807897</v>
      </c>
      <c r="EF863" s="2">
        <v>30</v>
      </c>
      <c r="EG863" s="2" t="s">
        <v>29</v>
      </c>
      <c r="EH863" s="2">
        <v>0</v>
      </c>
      <c r="EI863" s="2" t="s">
        <v>3</v>
      </c>
      <c r="EJ863" s="2">
        <v>1</v>
      </c>
      <c r="EK863" s="2">
        <v>21</v>
      </c>
      <c r="EL863" s="2" t="s">
        <v>30</v>
      </c>
      <c r="EM863" s="2" t="s">
        <v>31</v>
      </c>
      <c r="EN863" s="2"/>
      <c r="EO863" s="2" t="s">
        <v>3</v>
      </c>
      <c r="EP863" s="2"/>
      <c r="EQ863" s="2">
        <v>1024</v>
      </c>
      <c r="ER863" s="2">
        <v>0</v>
      </c>
      <c r="ES863" s="2">
        <v>345.84999999999997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>
        <v>0</v>
      </c>
      <c r="FR863" s="2">
        <v>0</v>
      </c>
      <c r="FS863" s="2">
        <v>0</v>
      </c>
      <c r="FT863" s="2"/>
      <c r="FU863" s="2"/>
      <c r="FV863" s="2"/>
      <c r="FW863" s="2"/>
      <c r="FX863" s="2">
        <v>109</v>
      </c>
      <c r="FY863" s="2">
        <v>61</v>
      </c>
      <c r="FZ863" s="2"/>
      <c r="GA863" s="2" t="s">
        <v>556</v>
      </c>
      <c r="GB863" s="2"/>
      <c r="GC863" s="2"/>
      <c r="GD863" s="2">
        <v>1</v>
      </c>
      <c r="GE863" s="2"/>
      <c r="GF863" s="2">
        <v>-981804698</v>
      </c>
      <c r="GG863" s="2">
        <v>2</v>
      </c>
      <c r="GH863" s="2">
        <v>4</v>
      </c>
      <c r="GI863" s="2">
        <v>-2</v>
      </c>
      <c r="GJ863" s="2">
        <v>0</v>
      </c>
      <c r="GK863" s="2">
        <v>0</v>
      </c>
      <c r="GL863" s="2">
        <f t="shared" si="699"/>
        <v>0</v>
      </c>
      <c r="GM863" s="2">
        <f t="shared" si="700"/>
        <v>0</v>
      </c>
      <c r="GN863" s="2">
        <f t="shared" si="701"/>
        <v>0</v>
      </c>
      <c r="GO863" s="2">
        <f t="shared" si="702"/>
        <v>0</v>
      </c>
      <c r="GP863" s="2">
        <f t="shared" si="703"/>
        <v>0</v>
      </c>
      <c r="GQ863" s="2"/>
      <c r="GR863" s="2">
        <v>0</v>
      </c>
      <c r="GS863" s="2">
        <v>2</v>
      </c>
      <c r="GT863" s="2">
        <v>0</v>
      </c>
      <c r="GU863" s="2" t="s">
        <v>3</v>
      </c>
      <c r="GV863" s="2">
        <f t="shared" si="704"/>
        <v>0</v>
      </c>
      <c r="GW863" s="2">
        <v>1</v>
      </c>
      <c r="GX863" s="2">
        <f t="shared" si="705"/>
        <v>0</v>
      </c>
      <c r="GY863" s="2"/>
      <c r="GZ863" s="2"/>
      <c r="HA863" s="2">
        <v>0</v>
      </c>
      <c r="HB863" s="2">
        <v>0</v>
      </c>
      <c r="HC863" s="2">
        <f t="shared" si="706"/>
        <v>0</v>
      </c>
      <c r="HD863" s="2"/>
      <c r="HE863" s="2" t="s">
        <v>253</v>
      </c>
      <c r="HF863" s="2" t="s">
        <v>38</v>
      </c>
      <c r="HG863" s="2"/>
      <c r="HH863" s="2"/>
      <c r="HI863" s="2"/>
      <c r="HJ863" s="2"/>
      <c r="HK863" s="2"/>
      <c r="HL863" s="2"/>
      <c r="HM863" s="2" t="s">
        <v>3</v>
      </c>
      <c r="HN863" s="2" t="s">
        <v>3</v>
      </c>
      <c r="HO863" s="2" t="s">
        <v>3</v>
      </c>
      <c r="HP863" s="2" t="s">
        <v>3</v>
      </c>
      <c r="HQ863" s="2" t="s">
        <v>3</v>
      </c>
      <c r="HR863" s="2"/>
      <c r="HS863" s="2">
        <v>0</v>
      </c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>
        <v>0</v>
      </c>
      <c r="IL863" s="2"/>
      <c r="IM863" s="2"/>
      <c r="IN863" s="2"/>
      <c r="IO863" s="2"/>
      <c r="IP863" s="2"/>
      <c r="IQ863" s="2"/>
      <c r="IR863" s="2"/>
      <c r="IS863" s="2"/>
      <c r="IT863" s="2"/>
      <c r="IU863" s="2"/>
    </row>
    <row r="864" spans="1:255" x14ac:dyDescent="0.2">
      <c r="A864">
        <v>18</v>
      </c>
      <c r="B864">
        <v>1</v>
      </c>
      <c r="C864">
        <v>882</v>
      </c>
      <c r="E864" t="s">
        <v>3</v>
      </c>
      <c r="F864" t="s">
        <v>554</v>
      </c>
      <c r="G864" t="s">
        <v>555</v>
      </c>
      <c r="H864" t="s">
        <v>49</v>
      </c>
      <c r="I864">
        <f>I860*J864</f>
        <v>0</v>
      </c>
      <c r="J864">
        <v>6</v>
      </c>
      <c r="K864">
        <v>6</v>
      </c>
      <c r="O864">
        <f t="shared" si="678"/>
        <v>0</v>
      </c>
      <c r="P864">
        <f t="shared" si="666"/>
        <v>0</v>
      </c>
      <c r="Q864">
        <f>(ROUND((ROUND(((ET864)*AV864*I864),2)*BB864),2)+ROUND((ROUND(((AE864-(EU864))*AV864*I864),2)*BS864),2))</f>
        <v>0</v>
      </c>
      <c r="R864">
        <f t="shared" si="679"/>
        <v>0</v>
      </c>
      <c r="S864">
        <f t="shared" si="680"/>
        <v>0</v>
      </c>
      <c r="T864">
        <f t="shared" si="681"/>
        <v>0</v>
      </c>
      <c r="U864">
        <f t="shared" si="682"/>
        <v>0</v>
      </c>
      <c r="V864">
        <f t="shared" si="683"/>
        <v>0</v>
      </c>
      <c r="W864">
        <f t="shared" si="684"/>
        <v>0</v>
      </c>
      <c r="X864">
        <f t="shared" si="685"/>
        <v>0</v>
      </c>
      <c r="Y864">
        <f t="shared" si="686"/>
        <v>0</v>
      </c>
      <c r="AA864">
        <v>-1</v>
      </c>
      <c r="AB864">
        <f t="shared" si="687"/>
        <v>345.85</v>
      </c>
      <c r="AC864">
        <f t="shared" si="709"/>
        <v>345.85</v>
      </c>
      <c r="AD864">
        <f>ROUND((((ET864)-(EU864))+AE864),6)</f>
        <v>0</v>
      </c>
      <c r="AE864">
        <f t="shared" si="712"/>
        <v>0</v>
      </c>
      <c r="AF864">
        <f t="shared" si="712"/>
        <v>0</v>
      </c>
      <c r="AG864">
        <f t="shared" si="688"/>
        <v>0</v>
      </c>
      <c r="AH864">
        <f t="shared" si="713"/>
        <v>0</v>
      </c>
      <c r="AI864">
        <f t="shared" si="713"/>
        <v>0</v>
      </c>
      <c r="AJ864">
        <f t="shared" si="689"/>
        <v>0</v>
      </c>
      <c r="AK864">
        <v>345.84999999999997</v>
      </c>
      <c r="AL864">
        <v>345.84999999999997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109</v>
      </c>
      <c r="AU864">
        <v>61</v>
      </c>
      <c r="AV864">
        <v>1</v>
      </c>
      <c r="AW864">
        <v>1</v>
      </c>
      <c r="AZ864">
        <v>1</v>
      </c>
      <c r="BA864">
        <v>1</v>
      </c>
      <c r="BB864">
        <v>1</v>
      </c>
      <c r="BC864">
        <v>9.8800000000000008</v>
      </c>
      <c r="BD864" t="s">
        <v>3</v>
      </c>
      <c r="BE864" t="s">
        <v>3</v>
      </c>
      <c r="BF864" t="s">
        <v>3</v>
      </c>
      <c r="BG864" t="s">
        <v>3</v>
      </c>
      <c r="BH864">
        <v>3</v>
      </c>
      <c r="BI864">
        <v>1</v>
      </c>
      <c r="BJ864" t="s">
        <v>3</v>
      </c>
      <c r="BM864">
        <v>21</v>
      </c>
      <c r="BN864">
        <v>0</v>
      </c>
      <c r="BO864" t="s">
        <v>3</v>
      </c>
      <c r="BP864">
        <v>0</v>
      </c>
      <c r="BQ864">
        <v>30</v>
      </c>
      <c r="BR864">
        <v>0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 t="s">
        <v>3</v>
      </c>
      <c r="BZ864">
        <v>109</v>
      </c>
      <c r="CA864">
        <v>61</v>
      </c>
      <c r="CB864" t="s">
        <v>3</v>
      </c>
      <c r="CE864">
        <v>30</v>
      </c>
      <c r="CF864">
        <v>0</v>
      </c>
      <c r="CG864">
        <v>0</v>
      </c>
      <c r="CM864">
        <v>0</v>
      </c>
      <c r="CN864" t="s">
        <v>3</v>
      </c>
      <c r="CO864">
        <v>0</v>
      </c>
      <c r="CP864">
        <f t="shared" si="690"/>
        <v>0</v>
      </c>
      <c r="CQ864">
        <f t="shared" si="667"/>
        <v>3417</v>
      </c>
      <c r="CR864">
        <f>(ROUND((ROUND(((ET864)*AV864*1),2)*BB864),2)+ROUND((ROUND(((AE864-(EU864))*AV864*1),2)*BS864),2))</f>
        <v>0</v>
      </c>
      <c r="CS864">
        <f t="shared" si="691"/>
        <v>0</v>
      </c>
      <c r="CT864">
        <f t="shared" si="692"/>
        <v>0</v>
      </c>
      <c r="CU864">
        <f t="shared" si="693"/>
        <v>0</v>
      </c>
      <c r="CV864">
        <f t="shared" si="694"/>
        <v>0</v>
      </c>
      <c r="CW864">
        <f t="shared" si="695"/>
        <v>0</v>
      </c>
      <c r="CX864">
        <f t="shared" si="696"/>
        <v>0</v>
      </c>
      <c r="CY864">
        <f t="shared" si="697"/>
        <v>0</v>
      </c>
      <c r="CZ864">
        <f t="shared" si="698"/>
        <v>0</v>
      </c>
      <c r="DC864" t="s">
        <v>3</v>
      </c>
      <c r="DD864" t="s">
        <v>3</v>
      </c>
      <c r="DE864" t="s">
        <v>3</v>
      </c>
      <c r="DF864" t="s">
        <v>3</v>
      </c>
      <c r="DG864" t="s">
        <v>3</v>
      </c>
      <c r="DH864" t="s">
        <v>3</v>
      </c>
      <c r="DI864" t="s">
        <v>3</v>
      </c>
      <c r="DJ864" t="s">
        <v>3</v>
      </c>
      <c r="DK864" t="s">
        <v>3</v>
      </c>
      <c r="DL864" t="s">
        <v>3</v>
      </c>
      <c r="DM864" t="s">
        <v>3</v>
      </c>
      <c r="DN864">
        <v>0</v>
      </c>
      <c r="DO864">
        <v>0</v>
      </c>
      <c r="DP864">
        <v>1</v>
      </c>
      <c r="DQ864">
        <v>1</v>
      </c>
      <c r="DU864">
        <v>1010</v>
      </c>
      <c r="DV864" t="s">
        <v>49</v>
      </c>
      <c r="DW864" t="s">
        <v>49</v>
      </c>
      <c r="DX864">
        <v>1</v>
      </c>
      <c r="DZ864" t="s">
        <v>3</v>
      </c>
      <c r="EA864" t="s">
        <v>3</v>
      </c>
      <c r="EB864" t="s">
        <v>3</v>
      </c>
      <c r="EC864" t="s">
        <v>3</v>
      </c>
      <c r="EE864">
        <v>58807897</v>
      </c>
      <c r="EF864">
        <v>30</v>
      </c>
      <c r="EG864" t="s">
        <v>29</v>
      </c>
      <c r="EH864">
        <v>0</v>
      </c>
      <c r="EI864" t="s">
        <v>3</v>
      </c>
      <c r="EJ864">
        <v>1</v>
      </c>
      <c r="EK864">
        <v>21</v>
      </c>
      <c r="EL864" t="s">
        <v>30</v>
      </c>
      <c r="EM864" t="s">
        <v>31</v>
      </c>
      <c r="EO864" t="s">
        <v>3</v>
      </c>
      <c r="EQ864">
        <v>1024</v>
      </c>
      <c r="ER864">
        <v>345.84999999999997</v>
      </c>
      <c r="ES864">
        <v>345.84999999999997</v>
      </c>
      <c r="ET864">
        <v>0</v>
      </c>
      <c r="EU864">
        <v>0</v>
      </c>
      <c r="EV864">
        <v>0</v>
      </c>
      <c r="EW864">
        <v>0</v>
      </c>
      <c r="EX864">
        <v>0</v>
      </c>
      <c r="EZ864">
        <v>5</v>
      </c>
      <c r="FC864">
        <v>1</v>
      </c>
      <c r="FD864">
        <v>18</v>
      </c>
      <c r="FF864">
        <v>4020</v>
      </c>
      <c r="FQ864">
        <v>0</v>
      </c>
      <c r="FR864">
        <v>0</v>
      </c>
      <c r="FS864">
        <v>0</v>
      </c>
      <c r="FX864">
        <v>109</v>
      </c>
      <c r="FY864">
        <v>61</v>
      </c>
      <c r="GA864" t="s">
        <v>556</v>
      </c>
      <c r="GD864">
        <v>1</v>
      </c>
      <c r="GF864">
        <v>-981804698</v>
      </c>
      <c r="GG864">
        <v>2</v>
      </c>
      <c r="GH864">
        <v>3</v>
      </c>
      <c r="GI864">
        <v>5</v>
      </c>
      <c r="GJ864">
        <v>0</v>
      </c>
      <c r="GK864">
        <v>0</v>
      </c>
      <c r="GL864">
        <f t="shared" si="699"/>
        <v>0</v>
      </c>
      <c r="GM864">
        <f t="shared" si="700"/>
        <v>0</v>
      </c>
      <c r="GN864">
        <f t="shared" si="701"/>
        <v>0</v>
      </c>
      <c r="GO864">
        <f t="shared" si="702"/>
        <v>0</v>
      </c>
      <c r="GP864">
        <f t="shared" si="703"/>
        <v>0</v>
      </c>
      <c r="GR864">
        <v>1</v>
      </c>
      <c r="GS864">
        <v>1</v>
      </c>
      <c r="GT864">
        <v>0</v>
      </c>
      <c r="GU864" t="s">
        <v>3</v>
      </c>
      <c r="GV864">
        <f t="shared" si="704"/>
        <v>0</v>
      </c>
      <c r="GW864">
        <v>1</v>
      </c>
      <c r="GX864">
        <f t="shared" si="705"/>
        <v>0</v>
      </c>
      <c r="HA864">
        <v>0</v>
      </c>
      <c r="HB864">
        <v>0</v>
      </c>
      <c r="HC864">
        <f t="shared" si="706"/>
        <v>0</v>
      </c>
      <c r="HE864" t="s">
        <v>253</v>
      </c>
      <c r="HF864" t="s">
        <v>38</v>
      </c>
      <c r="HM864" t="s">
        <v>3</v>
      </c>
      <c r="HN864" t="s">
        <v>3</v>
      </c>
      <c r="HO864" t="s">
        <v>3</v>
      </c>
      <c r="HP864" t="s">
        <v>3</v>
      </c>
      <c r="HQ864" t="s">
        <v>3</v>
      </c>
      <c r="HS864">
        <v>0</v>
      </c>
      <c r="IK864">
        <v>0</v>
      </c>
    </row>
    <row r="865" spans="1:255" x14ac:dyDescent="0.2">
      <c r="A865" s="2">
        <v>17</v>
      </c>
      <c r="B865" s="2">
        <v>1</v>
      </c>
      <c r="C865" s="2">
        <f>ROW(SmtRes!A895)</f>
        <v>895</v>
      </c>
      <c r="D865" s="2">
        <f>ROW(EtalonRes!A951)</f>
        <v>951</v>
      </c>
      <c r="E865" s="2" t="s">
        <v>563</v>
      </c>
      <c r="F865" s="2" t="s">
        <v>188</v>
      </c>
      <c r="G865" s="2" t="s">
        <v>189</v>
      </c>
      <c r="H865" s="2" t="s">
        <v>143</v>
      </c>
      <c r="I865" s="2">
        <f>ROUND(ROUND(70/100,4),9)</f>
        <v>0.7</v>
      </c>
      <c r="J865" s="2">
        <v>0</v>
      </c>
      <c r="K865" s="2">
        <f>ROUND(ROUND(70/100,4),9)</f>
        <v>0.7</v>
      </c>
      <c r="L865" s="2"/>
      <c r="M865" s="2"/>
      <c r="N865" s="2"/>
      <c r="O865" s="2">
        <f t="shared" si="678"/>
        <v>482.68</v>
      </c>
      <c r="P865" s="2">
        <f t="shared" si="666"/>
        <v>31.79</v>
      </c>
      <c r="Q865" s="2">
        <f>(ROUND((ROUND(((((ET865*1.25)*1.1))*AV865*I865),2)*BB865),2)+ROUND((ROUND(((AE865-(((EU865*1.25)*1.1)))*AV865*I865),2)*BS865),2))</f>
        <v>49.06</v>
      </c>
      <c r="R865" s="2">
        <f t="shared" si="679"/>
        <v>6.22</v>
      </c>
      <c r="S865" s="2">
        <f t="shared" si="680"/>
        <v>401.83</v>
      </c>
      <c r="T865" s="2">
        <f t="shared" si="681"/>
        <v>0</v>
      </c>
      <c r="U865" s="2">
        <f t="shared" si="682"/>
        <v>31.840720449999999</v>
      </c>
      <c r="V865" s="2">
        <f t="shared" si="683"/>
        <v>0</v>
      </c>
      <c r="W865" s="2">
        <f t="shared" si="684"/>
        <v>0</v>
      </c>
      <c r="X865" s="2">
        <f t="shared" si="685"/>
        <v>444.77</v>
      </c>
      <c r="Y865" s="2">
        <f t="shared" si="686"/>
        <v>248.91</v>
      </c>
      <c r="Z865" s="2"/>
      <c r="AA865" s="2">
        <v>59209203</v>
      </c>
      <c r="AB865" s="2">
        <f t="shared" si="687"/>
        <v>649.09559999999999</v>
      </c>
      <c r="AC865" s="2">
        <f t="shared" si="709"/>
        <v>45.42</v>
      </c>
      <c r="AD865" s="2">
        <f>ROUND((((((ET865*1.25)*1.1))-(((EU865*1.25)*1.1)))+AE865),6)</f>
        <v>65.683750000000003</v>
      </c>
      <c r="AE865" s="2">
        <f>ROUND((((EU865*1.25)*1.1)),6)</f>
        <v>8.3324999999999996</v>
      </c>
      <c r="AF865" s="2">
        <f>ROUND((((EV865*1.15)*1.1)),6)</f>
        <v>537.99185</v>
      </c>
      <c r="AG865" s="2">
        <f t="shared" si="688"/>
        <v>0</v>
      </c>
      <c r="AH865" s="2">
        <f>(((EW865*1.15)*1.1))</f>
        <v>42.630500000000005</v>
      </c>
      <c r="AI865" s="2">
        <f>(((EX865*1.25)*1.1))</f>
        <v>0</v>
      </c>
      <c r="AJ865" s="2">
        <f t="shared" si="689"/>
        <v>0</v>
      </c>
      <c r="AK865" s="2">
        <v>518.48</v>
      </c>
      <c r="AL865" s="2">
        <v>45.42</v>
      </c>
      <c r="AM865" s="2">
        <v>47.77</v>
      </c>
      <c r="AN865" s="2">
        <v>6.06</v>
      </c>
      <c r="AO865" s="2">
        <v>425.29</v>
      </c>
      <c r="AP865" s="2">
        <v>0</v>
      </c>
      <c r="AQ865" s="2">
        <v>33.700000000000003</v>
      </c>
      <c r="AR865" s="2">
        <v>0</v>
      </c>
      <c r="AS865" s="2">
        <v>0</v>
      </c>
      <c r="AT865" s="2">
        <v>109</v>
      </c>
      <c r="AU865" s="2">
        <v>61</v>
      </c>
      <c r="AV865" s="2">
        <v>1.0669999999999999</v>
      </c>
      <c r="AW865" s="2">
        <v>1</v>
      </c>
      <c r="AX865" s="2"/>
      <c r="AY865" s="2"/>
      <c r="AZ865" s="2">
        <v>1</v>
      </c>
      <c r="BA865" s="2">
        <v>1</v>
      </c>
      <c r="BB865" s="2">
        <v>1</v>
      </c>
      <c r="BC865" s="2">
        <v>1</v>
      </c>
      <c r="BD865" s="2" t="s">
        <v>3</v>
      </c>
      <c r="BE865" s="2" t="s">
        <v>3</v>
      </c>
      <c r="BF865" s="2" t="s">
        <v>3</v>
      </c>
      <c r="BG865" s="2" t="s">
        <v>3</v>
      </c>
      <c r="BH865" s="2">
        <v>0</v>
      </c>
      <c r="BI865" s="2">
        <v>1</v>
      </c>
      <c r="BJ865" s="2" t="s">
        <v>190</v>
      </c>
      <c r="BK865" s="2"/>
      <c r="BL865" s="2"/>
      <c r="BM865" s="2">
        <v>21</v>
      </c>
      <c r="BN865" s="2">
        <v>58807811</v>
      </c>
      <c r="BO865" s="2" t="s">
        <v>188</v>
      </c>
      <c r="BP865" s="2">
        <v>1</v>
      </c>
      <c r="BQ865" s="2">
        <v>30</v>
      </c>
      <c r="BR865" s="2">
        <v>0</v>
      </c>
      <c r="BS865" s="2">
        <v>1</v>
      </c>
      <c r="BT865" s="2">
        <v>1</v>
      </c>
      <c r="BU865" s="2">
        <v>1</v>
      </c>
      <c r="BV865" s="2">
        <v>1</v>
      </c>
      <c r="BW865" s="2">
        <v>1</v>
      </c>
      <c r="BX865" s="2">
        <v>1</v>
      </c>
      <c r="BY865" s="2" t="s">
        <v>3</v>
      </c>
      <c r="BZ865" s="2">
        <v>109</v>
      </c>
      <c r="CA865" s="2">
        <v>61</v>
      </c>
      <c r="CB865" s="2" t="s">
        <v>3</v>
      </c>
      <c r="CC865" s="2"/>
      <c r="CD865" s="2"/>
      <c r="CE865" s="2">
        <v>30</v>
      </c>
      <c r="CF865" s="2">
        <v>0</v>
      </c>
      <c r="CG865" s="2">
        <v>0</v>
      </c>
      <c r="CH865" s="2"/>
      <c r="CI865" s="2"/>
      <c r="CJ865" s="2"/>
      <c r="CK865" s="2"/>
      <c r="CL865" s="2"/>
      <c r="CM865" s="2">
        <v>0</v>
      </c>
      <c r="CN865" s="2" t="s">
        <v>865</v>
      </c>
      <c r="CO865" s="2">
        <v>0</v>
      </c>
      <c r="CP865" s="2">
        <f t="shared" si="690"/>
        <v>482.67999999999995</v>
      </c>
      <c r="CQ865" s="2">
        <f t="shared" si="667"/>
        <v>45.42</v>
      </c>
      <c r="CR865" s="2">
        <f>(ROUND((ROUND(((((ET865*1.25)*1.1))*AV865*1),2)*BB865),2)+ROUND((ROUND(((AE865-(((EU865*1.25)*1.1)))*AV865*1),2)*BS865),2))</f>
        <v>70.08</v>
      </c>
      <c r="CS865" s="2">
        <f t="shared" si="691"/>
        <v>8.89</v>
      </c>
      <c r="CT865" s="2">
        <f t="shared" si="692"/>
        <v>574.04</v>
      </c>
      <c r="CU865" s="2">
        <f t="shared" si="693"/>
        <v>0</v>
      </c>
      <c r="CV865" s="2">
        <f t="shared" si="694"/>
        <v>45.486743500000003</v>
      </c>
      <c r="CW865" s="2">
        <f t="shared" si="695"/>
        <v>0</v>
      </c>
      <c r="CX865" s="2">
        <f t="shared" si="696"/>
        <v>0</v>
      </c>
      <c r="CY865" s="2">
        <f t="shared" si="697"/>
        <v>444.77450000000005</v>
      </c>
      <c r="CZ865" s="2">
        <f t="shared" si="698"/>
        <v>248.91049999999998</v>
      </c>
      <c r="DA865" s="2"/>
      <c r="DB865" s="2">
        <v>227</v>
      </c>
      <c r="DC865" s="2" t="s">
        <v>3</v>
      </c>
      <c r="DD865" s="2" t="s">
        <v>3</v>
      </c>
      <c r="DE865" s="2" t="s">
        <v>27</v>
      </c>
      <c r="DF865" s="2" t="s">
        <v>27</v>
      </c>
      <c r="DG865" s="2" t="s">
        <v>28</v>
      </c>
      <c r="DH865" s="2" t="s">
        <v>3</v>
      </c>
      <c r="DI865" s="2" t="s">
        <v>28</v>
      </c>
      <c r="DJ865" s="2" t="s">
        <v>27</v>
      </c>
      <c r="DK865" s="2" t="s">
        <v>3</v>
      </c>
      <c r="DL865" s="2" t="s">
        <v>3</v>
      </c>
      <c r="DM865" s="2" t="s">
        <v>3</v>
      </c>
      <c r="DN865" s="2">
        <v>0</v>
      </c>
      <c r="DO865" s="2">
        <v>0</v>
      </c>
      <c r="DP865" s="2">
        <v>1</v>
      </c>
      <c r="DQ865" s="2">
        <v>1</v>
      </c>
      <c r="DR865" s="2"/>
      <c r="DS865" s="2"/>
      <c r="DT865" s="2"/>
      <c r="DU865" s="2">
        <v>1013</v>
      </c>
      <c r="DV865" s="2" t="s">
        <v>143</v>
      </c>
      <c r="DW865" s="2" t="s">
        <v>143</v>
      </c>
      <c r="DX865" s="2">
        <v>1</v>
      </c>
      <c r="DY865" s="2"/>
      <c r="DZ865" s="2" t="s">
        <v>3</v>
      </c>
      <c r="EA865" s="2" t="s">
        <v>3</v>
      </c>
      <c r="EB865" s="2" t="s">
        <v>3</v>
      </c>
      <c r="EC865" s="2" t="s">
        <v>3</v>
      </c>
      <c r="ED865" s="2"/>
      <c r="EE865" s="2">
        <v>58807897</v>
      </c>
      <c r="EF865" s="2">
        <v>30</v>
      </c>
      <c r="EG865" s="2" t="s">
        <v>29</v>
      </c>
      <c r="EH865" s="2">
        <v>0</v>
      </c>
      <c r="EI865" s="2" t="s">
        <v>3</v>
      </c>
      <c r="EJ865" s="2">
        <v>1</v>
      </c>
      <c r="EK865" s="2">
        <v>21</v>
      </c>
      <c r="EL865" s="2" t="s">
        <v>30</v>
      </c>
      <c r="EM865" s="2" t="s">
        <v>31</v>
      </c>
      <c r="EN865" s="2"/>
      <c r="EO865" s="2" t="s">
        <v>32</v>
      </c>
      <c r="EP865" s="2"/>
      <c r="EQ865" s="2">
        <v>0</v>
      </c>
      <c r="ER865" s="2">
        <v>518.48</v>
      </c>
      <c r="ES865" s="2">
        <v>45.42</v>
      </c>
      <c r="ET865" s="2">
        <v>47.77</v>
      </c>
      <c r="EU865" s="2">
        <v>6.06</v>
      </c>
      <c r="EV865" s="2">
        <v>425.29</v>
      </c>
      <c r="EW865" s="2">
        <v>33.700000000000003</v>
      </c>
      <c r="EX865" s="2">
        <v>0</v>
      </c>
      <c r="EY865" s="2">
        <v>0</v>
      </c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>
        <v>0</v>
      </c>
      <c r="FR865" s="2">
        <v>0</v>
      </c>
      <c r="FS865" s="2">
        <v>0</v>
      </c>
      <c r="FT865" s="2"/>
      <c r="FU865" s="2"/>
      <c r="FV865" s="2"/>
      <c r="FW865" s="2"/>
      <c r="FX865" s="2">
        <v>109</v>
      </c>
      <c r="FY865" s="2">
        <v>61</v>
      </c>
      <c r="FZ865" s="2"/>
      <c r="GA865" s="2" t="s">
        <v>3</v>
      </c>
      <c r="GB865" s="2"/>
      <c r="GC865" s="2"/>
      <c r="GD865" s="2">
        <v>1</v>
      </c>
      <c r="GE865" s="2"/>
      <c r="GF865" s="2">
        <v>-1944063956</v>
      </c>
      <c r="GG865" s="2">
        <v>2</v>
      </c>
      <c r="GH865" s="2">
        <v>1</v>
      </c>
      <c r="GI865" s="2">
        <v>2</v>
      </c>
      <c r="GJ865" s="2">
        <v>0</v>
      </c>
      <c r="GK865" s="2">
        <v>0</v>
      </c>
      <c r="GL865" s="2">
        <f t="shared" si="699"/>
        <v>0</v>
      </c>
      <c r="GM865" s="2">
        <f t="shared" si="700"/>
        <v>1176.3599999999999</v>
      </c>
      <c r="GN865" s="2">
        <f t="shared" si="701"/>
        <v>1176.3599999999999</v>
      </c>
      <c r="GO865" s="2">
        <f t="shared" si="702"/>
        <v>0</v>
      </c>
      <c r="GP865" s="2">
        <f t="shared" si="703"/>
        <v>0</v>
      </c>
      <c r="GQ865" s="2"/>
      <c r="GR865" s="2">
        <v>0</v>
      </c>
      <c r="GS865" s="2">
        <v>3</v>
      </c>
      <c r="GT865" s="2">
        <v>0</v>
      </c>
      <c r="GU865" s="2" t="s">
        <v>3</v>
      </c>
      <c r="GV865" s="2">
        <f t="shared" si="704"/>
        <v>0</v>
      </c>
      <c r="GW865" s="2">
        <v>1</v>
      </c>
      <c r="GX865" s="2">
        <f t="shared" si="705"/>
        <v>0</v>
      </c>
      <c r="GY865" s="2"/>
      <c r="GZ865" s="2"/>
      <c r="HA865" s="2">
        <v>0</v>
      </c>
      <c r="HB865" s="2">
        <v>0</v>
      </c>
      <c r="HC865" s="2">
        <f t="shared" si="706"/>
        <v>0</v>
      </c>
      <c r="HD865" s="2"/>
      <c r="HE865" s="2" t="s">
        <v>3</v>
      </c>
      <c r="HF865" s="2" t="s">
        <v>3</v>
      </c>
      <c r="HG865" s="2"/>
      <c r="HH865" s="2"/>
      <c r="HI865" s="2"/>
      <c r="HJ865" s="2"/>
      <c r="HK865" s="2"/>
      <c r="HL865" s="2"/>
      <c r="HM865" s="2" t="s">
        <v>3</v>
      </c>
      <c r="HN865" s="2" t="s">
        <v>3</v>
      </c>
      <c r="HO865" s="2" t="s">
        <v>3</v>
      </c>
      <c r="HP865" s="2" t="s">
        <v>3</v>
      </c>
      <c r="HQ865" s="2" t="s">
        <v>3</v>
      </c>
      <c r="HR865" s="2"/>
      <c r="HS865" s="2">
        <v>0</v>
      </c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>
        <v>0</v>
      </c>
      <c r="IL865" s="2"/>
      <c r="IM865" s="2"/>
      <c r="IN865" s="2"/>
      <c r="IO865" s="2"/>
      <c r="IP865" s="2"/>
      <c r="IQ865" s="2"/>
      <c r="IR865" s="2"/>
      <c r="IS865" s="2"/>
      <c r="IT865" s="2"/>
      <c r="IU865" s="2"/>
    </row>
    <row r="866" spans="1:255" x14ac:dyDescent="0.2">
      <c r="A866">
        <v>17</v>
      </c>
      <c r="B866">
        <v>1</v>
      </c>
      <c r="C866">
        <f>ROW(SmtRes!A908)</f>
        <v>908</v>
      </c>
      <c r="D866">
        <f>ROW(EtalonRes!A966)</f>
        <v>966</v>
      </c>
      <c r="E866" t="s">
        <v>563</v>
      </c>
      <c r="F866" t="s">
        <v>188</v>
      </c>
      <c r="G866" t="s">
        <v>189</v>
      </c>
      <c r="H866" t="s">
        <v>143</v>
      </c>
      <c r="I866">
        <f>ROUND(ROUND(70/100,4),9)</f>
        <v>0.7</v>
      </c>
      <c r="J866">
        <v>0</v>
      </c>
      <c r="K866">
        <f>ROUND(ROUND(70/100,4),9)</f>
        <v>0.7</v>
      </c>
      <c r="O866">
        <f t="shared" si="678"/>
        <v>23047.46</v>
      </c>
      <c r="P866">
        <f t="shared" si="666"/>
        <v>196.78</v>
      </c>
      <c r="Q866">
        <f>(ROUND((ROUND(((((ET866*1.25)*1.1))*AV866*I866),2)*BB866),2)+ROUND((ROUND(((AE866-(((EU866*1.25)*1.1)))*AV866*I866),2)*BS866),2))</f>
        <v>754.05</v>
      </c>
      <c r="R866">
        <f t="shared" si="679"/>
        <v>342.04</v>
      </c>
      <c r="S866">
        <f t="shared" si="680"/>
        <v>22096.63</v>
      </c>
      <c r="T866">
        <f t="shared" si="681"/>
        <v>0</v>
      </c>
      <c r="U866">
        <f t="shared" si="682"/>
        <v>31.840720449999999</v>
      </c>
      <c r="V866">
        <f t="shared" si="683"/>
        <v>0</v>
      </c>
      <c r="W866">
        <f t="shared" si="684"/>
        <v>0</v>
      </c>
      <c r="X866">
        <f t="shared" si="685"/>
        <v>24458.15</v>
      </c>
      <c r="Y866">
        <f t="shared" si="686"/>
        <v>13687.59</v>
      </c>
      <c r="AA866">
        <v>59209200</v>
      </c>
      <c r="AB866">
        <f t="shared" si="687"/>
        <v>649.09559999999999</v>
      </c>
      <c r="AC866">
        <f t="shared" si="709"/>
        <v>45.42</v>
      </c>
      <c r="AD866">
        <f>ROUND((((((ET866*1.25)*1.1))-(((EU866*1.25)*1.1)))+AE866),6)</f>
        <v>65.683750000000003</v>
      </c>
      <c r="AE866">
        <f>ROUND((((EU866*1.25)*1.1)),6)</f>
        <v>8.3324999999999996</v>
      </c>
      <c r="AF866">
        <f>ROUND((((EV866*1.15)*1.1)),6)</f>
        <v>537.99185</v>
      </c>
      <c r="AG866">
        <f t="shared" si="688"/>
        <v>0</v>
      </c>
      <c r="AH866">
        <f>(((EW866*1.15)*1.1))</f>
        <v>42.630500000000005</v>
      </c>
      <c r="AI866">
        <f>(((EX866*1.25)*1.1))</f>
        <v>0</v>
      </c>
      <c r="AJ866">
        <f t="shared" si="689"/>
        <v>0</v>
      </c>
      <c r="AK866">
        <v>518.48</v>
      </c>
      <c r="AL866">
        <v>45.42</v>
      </c>
      <c r="AM866">
        <v>47.77</v>
      </c>
      <c r="AN866">
        <v>6.06</v>
      </c>
      <c r="AO866">
        <v>425.29</v>
      </c>
      <c r="AP866">
        <v>0</v>
      </c>
      <c r="AQ866">
        <v>33.700000000000003</v>
      </c>
      <c r="AR866">
        <v>0</v>
      </c>
      <c r="AS866">
        <v>0</v>
      </c>
      <c r="AT866">
        <v>109</v>
      </c>
      <c r="AU866">
        <v>61</v>
      </c>
      <c r="AV866">
        <v>1.0669999999999999</v>
      </c>
      <c r="AW866">
        <v>1</v>
      </c>
      <c r="AZ866">
        <v>1</v>
      </c>
      <c r="BA866">
        <v>54.99</v>
      </c>
      <c r="BB866">
        <v>15.37</v>
      </c>
      <c r="BC866">
        <v>6.19</v>
      </c>
      <c r="BD866" t="s">
        <v>3</v>
      </c>
      <c r="BE866" t="s">
        <v>3</v>
      </c>
      <c r="BF866" t="s">
        <v>3</v>
      </c>
      <c r="BG866" t="s">
        <v>3</v>
      </c>
      <c r="BH866">
        <v>0</v>
      </c>
      <c r="BI866">
        <v>1</v>
      </c>
      <c r="BJ866" t="s">
        <v>190</v>
      </c>
      <c r="BM866">
        <v>21</v>
      </c>
      <c r="BN866">
        <v>58807811</v>
      </c>
      <c r="BO866" t="s">
        <v>188</v>
      </c>
      <c r="BP866">
        <v>1</v>
      </c>
      <c r="BQ866">
        <v>30</v>
      </c>
      <c r="BR866">
        <v>0</v>
      </c>
      <c r="BS866">
        <v>54.99</v>
      </c>
      <c r="BT866">
        <v>1</v>
      </c>
      <c r="BU866">
        <v>1</v>
      </c>
      <c r="BV866">
        <v>1</v>
      </c>
      <c r="BW866">
        <v>1</v>
      </c>
      <c r="BX866">
        <v>1</v>
      </c>
      <c r="BY866" t="s">
        <v>3</v>
      </c>
      <c r="BZ866">
        <v>109</v>
      </c>
      <c r="CA866">
        <v>61</v>
      </c>
      <c r="CB866" t="s">
        <v>3</v>
      </c>
      <c r="CE866">
        <v>30</v>
      </c>
      <c r="CF866">
        <v>0</v>
      </c>
      <c r="CG866">
        <v>0</v>
      </c>
      <c r="CM866">
        <v>0</v>
      </c>
      <c r="CN866" t="s">
        <v>865</v>
      </c>
      <c r="CO866">
        <v>0</v>
      </c>
      <c r="CP866">
        <f t="shared" si="690"/>
        <v>23047.46</v>
      </c>
      <c r="CQ866">
        <f t="shared" si="667"/>
        <v>281.14999999999998</v>
      </c>
      <c r="CR866">
        <f>(ROUND((ROUND(((((ET866*1.25)*1.1))*AV866*1),2)*BB866),2)+ROUND((ROUND(((AE866-(((EU866*1.25)*1.1)))*AV866*1),2)*BS866),2))</f>
        <v>1077.1300000000001</v>
      </c>
      <c r="CS866">
        <f t="shared" si="691"/>
        <v>488.86</v>
      </c>
      <c r="CT866">
        <f t="shared" si="692"/>
        <v>31566.46</v>
      </c>
      <c r="CU866">
        <f t="shared" si="693"/>
        <v>0</v>
      </c>
      <c r="CV866">
        <f t="shared" si="694"/>
        <v>45.486743500000003</v>
      </c>
      <c r="CW866">
        <f t="shared" si="695"/>
        <v>0</v>
      </c>
      <c r="CX866">
        <f t="shared" si="696"/>
        <v>0</v>
      </c>
      <c r="CY866">
        <f t="shared" si="697"/>
        <v>24458.150300000001</v>
      </c>
      <c r="CZ866">
        <f t="shared" si="698"/>
        <v>13687.5887</v>
      </c>
      <c r="DB866">
        <v>229</v>
      </c>
      <c r="DC866" t="s">
        <v>3</v>
      </c>
      <c r="DD866" t="s">
        <v>3</v>
      </c>
      <c r="DE866" t="s">
        <v>27</v>
      </c>
      <c r="DF866" t="s">
        <v>27</v>
      </c>
      <c r="DG866" t="s">
        <v>28</v>
      </c>
      <c r="DH866" t="s">
        <v>3</v>
      </c>
      <c r="DI866" t="s">
        <v>28</v>
      </c>
      <c r="DJ866" t="s">
        <v>27</v>
      </c>
      <c r="DK866" t="s">
        <v>3</v>
      </c>
      <c r="DL866" t="s">
        <v>3</v>
      </c>
      <c r="DM866" t="s">
        <v>3</v>
      </c>
      <c r="DN866">
        <v>0</v>
      </c>
      <c r="DO866">
        <v>0</v>
      </c>
      <c r="DP866">
        <v>1</v>
      </c>
      <c r="DQ866">
        <v>1</v>
      </c>
      <c r="DU866">
        <v>1013</v>
      </c>
      <c r="DV866" t="s">
        <v>143</v>
      </c>
      <c r="DW866" t="s">
        <v>143</v>
      </c>
      <c r="DX866">
        <v>1</v>
      </c>
      <c r="DZ866" t="s">
        <v>3</v>
      </c>
      <c r="EA866" t="s">
        <v>3</v>
      </c>
      <c r="EB866" t="s">
        <v>3</v>
      </c>
      <c r="EC866" t="s">
        <v>3</v>
      </c>
      <c r="EE866">
        <v>58807897</v>
      </c>
      <c r="EF866">
        <v>30</v>
      </c>
      <c r="EG866" t="s">
        <v>29</v>
      </c>
      <c r="EH866">
        <v>0</v>
      </c>
      <c r="EI866" t="s">
        <v>3</v>
      </c>
      <c r="EJ866">
        <v>1</v>
      </c>
      <c r="EK866">
        <v>21</v>
      </c>
      <c r="EL866" t="s">
        <v>30</v>
      </c>
      <c r="EM866" t="s">
        <v>31</v>
      </c>
      <c r="EO866" t="s">
        <v>32</v>
      </c>
      <c r="EQ866">
        <v>0</v>
      </c>
      <c r="ER866">
        <v>518.48</v>
      </c>
      <c r="ES866">
        <v>45.42</v>
      </c>
      <c r="ET866">
        <v>47.77</v>
      </c>
      <c r="EU866">
        <v>6.06</v>
      </c>
      <c r="EV866">
        <v>425.29</v>
      </c>
      <c r="EW866">
        <v>33.700000000000003</v>
      </c>
      <c r="EX866">
        <v>0</v>
      </c>
      <c r="EY866">
        <v>0</v>
      </c>
      <c r="FQ866">
        <v>0</v>
      </c>
      <c r="FR866">
        <v>0</v>
      </c>
      <c r="FS866">
        <v>0</v>
      </c>
      <c r="FX866">
        <v>109</v>
      </c>
      <c r="FY866">
        <v>61</v>
      </c>
      <c r="GA866" t="s">
        <v>3</v>
      </c>
      <c r="GD866">
        <v>1</v>
      </c>
      <c r="GF866">
        <v>-1944063956</v>
      </c>
      <c r="GG866">
        <v>2</v>
      </c>
      <c r="GH866">
        <v>1</v>
      </c>
      <c r="GI866">
        <v>2</v>
      </c>
      <c r="GJ866">
        <v>0</v>
      </c>
      <c r="GK866">
        <v>0</v>
      </c>
      <c r="GL866">
        <f t="shared" si="699"/>
        <v>0</v>
      </c>
      <c r="GM866">
        <f t="shared" si="700"/>
        <v>61193.2</v>
      </c>
      <c r="GN866">
        <f t="shared" si="701"/>
        <v>61193.2</v>
      </c>
      <c r="GO866">
        <f t="shared" si="702"/>
        <v>0</v>
      </c>
      <c r="GP866">
        <f t="shared" si="703"/>
        <v>0</v>
      </c>
      <c r="GR866">
        <v>0</v>
      </c>
      <c r="GS866">
        <v>3</v>
      </c>
      <c r="GT866">
        <v>0</v>
      </c>
      <c r="GU866" t="s">
        <v>3</v>
      </c>
      <c r="GV866">
        <f t="shared" si="704"/>
        <v>0</v>
      </c>
      <c r="GW866">
        <v>1</v>
      </c>
      <c r="GX866">
        <f t="shared" si="705"/>
        <v>0</v>
      </c>
      <c r="HA866">
        <v>0</v>
      </c>
      <c r="HB866">
        <v>0</v>
      </c>
      <c r="HC866">
        <f t="shared" si="706"/>
        <v>0</v>
      </c>
      <c r="HE866" t="s">
        <v>3</v>
      </c>
      <c r="HF866" t="s">
        <v>3</v>
      </c>
      <c r="HM866" t="s">
        <v>3</v>
      </c>
      <c r="HN866" t="s">
        <v>3</v>
      </c>
      <c r="HO866" t="s">
        <v>3</v>
      </c>
      <c r="HP866" t="s">
        <v>3</v>
      </c>
      <c r="HQ866" t="s">
        <v>3</v>
      </c>
      <c r="HS866">
        <v>0</v>
      </c>
      <c r="IK866">
        <v>0</v>
      </c>
    </row>
    <row r="867" spans="1:255" x14ac:dyDescent="0.2">
      <c r="A867" s="2">
        <v>18</v>
      </c>
      <c r="B867" s="2">
        <v>1</v>
      </c>
      <c r="C867" s="2">
        <v>895</v>
      </c>
      <c r="D867" s="2"/>
      <c r="E867" s="2" t="s">
        <v>564</v>
      </c>
      <c r="F867" s="2" t="s">
        <v>206</v>
      </c>
      <c r="G867" s="2" t="s">
        <v>207</v>
      </c>
      <c r="H867" s="2" t="s">
        <v>36</v>
      </c>
      <c r="I867" s="2">
        <f>I865*J867</f>
        <v>70</v>
      </c>
      <c r="J867" s="2">
        <v>100</v>
      </c>
      <c r="K867" s="2">
        <v>100</v>
      </c>
      <c r="L867" s="2"/>
      <c r="M867" s="2"/>
      <c r="N867" s="2"/>
      <c r="O867" s="2">
        <f t="shared" si="678"/>
        <v>3589.6</v>
      </c>
      <c r="P867" s="2">
        <f t="shared" si="666"/>
        <v>3589.6</v>
      </c>
      <c r="Q867" s="2">
        <f>(ROUND((ROUND(((ET867)*AV867*I867),2)*BB867),2)+ROUND((ROUND(((AE867-(EU867))*AV867*I867),2)*BS867),2))</f>
        <v>0</v>
      </c>
      <c r="R867" s="2">
        <f t="shared" si="679"/>
        <v>0</v>
      </c>
      <c r="S867" s="2">
        <f t="shared" si="680"/>
        <v>0</v>
      </c>
      <c r="T867" s="2">
        <f t="shared" si="681"/>
        <v>0</v>
      </c>
      <c r="U867" s="2">
        <f t="shared" si="682"/>
        <v>0</v>
      </c>
      <c r="V867" s="2">
        <f t="shared" si="683"/>
        <v>0</v>
      </c>
      <c r="W867" s="2">
        <f t="shared" si="684"/>
        <v>0</v>
      </c>
      <c r="X867" s="2">
        <f t="shared" si="685"/>
        <v>0</v>
      </c>
      <c r="Y867" s="2">
        <f t="shared" si="686"/>
        <v>0</v>
      </c>
      <c r="Z867" s="2"/>
      <c r="AA867" s="2">
        <v>59209203</v>
      </c>
      <c r="AB867" s="2">
        <f t="shared" si="687"/>
        <v>51.28</v>
      </c>
      <c r="AC867" s="2">
        <f t="shared" si="709"/>
        <v>51.28</v>
      </c>
      <c r="AD867" s="2">
        <f>ROUND((((ET867)-(EU867))+AE867),6)</f>
        <v>0</v>
      </c>
      <c r="AE867" s="2">
        <f>ROUND((EU867),6)</f>
        <v>0</v>
      </c>
      <c r="AF867" s="2">
        <f>ROUND((EV867),6)</f>
        <v>0</v>
      </c>
      <c r="AG867" s="2">
        <f t="shared" si="688"/>
        <v>0</v>
      </c>
      <c r="AH867" s="2">
        <f>(EW867)</f>
        <v>0</v>
      </c>
      <c r="AI867" s="2">
        <f>(EX867)</f>
        <v>0</v>
      </c>
      <c r="AJ867" s="2">
        <f t="shared" si="689"/>
        <v>0</v>
      </c>
      <c r="AK867" s="2">
        <v>51.28</v>
      </c>
      <c r="AL867" s="2">
        <v>51.28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109</v>
      </c>
      <c r="AU867" s="2">
        <v>61</v>
      </c>
      <c r="AV867" s="2">
        <v>1</v>
      </c>
      <c r="AW867" s="2">
        <v>1</v>
      </c>
      <c r="AX867" s="2"/>
      <c r="AY867" s="2"/>
      <c r="AZ867" s="2">
        <v>1</v>
      </c>
      <c r="BA867" s="2">
        <v>1</v>
      </c>
      <c r="BB867" s="2">
        <v>1</v>
      </c>
      <c r="BC867" s="2">
        <v>1</v>
      </c>
      <c r="BD867" s="2" t="s">
        <v>3</v>
      </c>
      <c r="BE867" s="2" t="s">
        <v>3</v>
      </c>
      <c r="BF867" s="2" t="s">
        <v>3</v>
      </c>
      <c r="BG867" s="2" t="s">
        <v>3</v>
      </c>
      <c r="BH867" s="2">
        <v>3</v>
      </c>
      <c r="BI867" s="2">
        <v>1</v>
      </c>
      <c r="BJ867" s="2" t="s">
        <v>208</v>
      </c>
      <c r="BK867" s="2"/>
      <c r="BL867" s="2"/>
      <c r="BM867" s="2">
        <v>21</v>
      </c>
      <c r="BN867" s="2">
        <v>58807811</v>
      </c>
      <c r="BO867" s="2" t="s">
        <v>3</v>
      </c>
      <c r="BP867" s="2">
        <v>0</v>
      </c>
      <c r="BQ867" s="2">
        <v>30</v>
      </c>
      <c r="BR867" s="2">
        <v>0</v>
      </c>
      <c r="BS867" s="2">
        <v>1</v>
      </c>
      <c r="BT867" s="2">
        <v>1</v>
      </c>
      <c r="BU867" s="2">
        <v>1</v>
      </c>
      <c r="BV867" s="2">
        <v>1</v>
      </c>
      <c r="BW867" s="2">
        <v>1</v>
      </c>
      <c r="BX867" s="2">
        <v>1</v>
      </c>
      <c r="BY867" s="2" t="s">
        <v>3</v>
      </c>
      <c r="BZ867" s="2">
        <v>109</v>
      </c>
      <c r="CA867" s="2">
        <v>61</v>
      </c>
      <c r="CB867" s="2" t="s">
        <v>3</v>
      </c>
      <c r="CC867" s="2"/>
      <c r="CD867" s="2"/>
      <c r="CE867" s="2">
        <v>30</v>
      </c>
      <c r="CF867" s="2">
        <v>0</v>
      </c>
      <c r="CG867" s="2">
        <v>0</v>
      </c>
      <c r="CH867" s="2"/>
      <c r="CI867" s="2"/>
      <c r="CJ867" s="2"/>
      <c r="CK867" s="2"/>
      <c r="CL867" s="2"/>
      <c r="CM867" s="2">
        <v>0</v>
      </c>
      <c r="CN867" s="2" t="s">
        <v>3</v>
      </c>
      <c r="CO867" s="2">
        <v>0</v>
      </c>
      <c r="CP867" s="2">
        <f t="shared" si="690"/>
        <v>3589.6</v>
      </c>
      <c r="CQ867" s="2">
        <f t="shared" si="667"/>
        <v>51.28</v>
      </c>
      <c r="CR867" s="2">
        <f>(ROUND((ROUND(((ET867)*AV867*1),2)*BB867),2)+ROUND((ROUND(((AE867-(EU867))*AV867*1),2)*BS867),2))</f>
        <v>0</v>
      </c>
      <c r="CS867" s="2">
        <f t="shared" si="691"/>
        <v>0</v>
      </c>
      <c r="CT867" s="2">
        <f t="shared" si="692"/>
        <v>0</v>
      </c>
      <c r="CU867" s="2">
        <f t="shared" si="693"/>
        <v>0</v>
      </c>
      <c r="CV867" s="2">
        <f t="shared" si="694"/>
        <v>0</v>
      </c>
      <c r="CW867" s="2">
        <f t="shared" si="695"/>
        <v>0</v>
      </c>
      <c r="CX867" s="2">
        <f t="shared" si="696"/>
        <v>0</v>
      </c>
      <c r="CY867" s="2">
        <f t="shared" si="697"/>
        <v>0</v>
      </c>
      <c r="CZ867" s="2">
        <f t="shared" si="698"/>
        <v>0</v>
      </c>
      <c r="DA867" s="2"/>
      <c r="DB867" s="2"/>
      <c r="DC867" s="2" t="s">
        <v>3</v>
      </c>
      <c r="DD867" s="2" t="s">
        <v>3</v>
      </c>
      <c r="DE867" s="2" t="s">
        <v>3</v>
      </c>
      <c r="DF867" s="2" t="s">
        <v>3</v>
      </c>
      <c r="DG867" s="2" t="s">
        <v>3</v>
      </c>
      <c r="DH867" s="2" t="s">
        <v>3</v>
      </c>
      <c r="DI867" s="2" t="s">
        <v>3</v>
      </c>
      <c r="DJ867" s="2" t="s">
        <v>3</v>
      </c>
      <c r="DK867" s="2" t="s">
        <v>3</v>
      </c>
      <c r="DL867" s="2" t="s">
        <v>3</v>
      </c>
      <c r="DM867" s="2" t="s">
        <v>3</v>
      </c>
      <c r="DN867" s="2">
        <v>0</v>
      </c>
      <c r="DO867" s="2">
        <v>0</v>
      </c>
      <c r="DP867" s="2">
        <v>1</v>
      </c>
      <c r="DQ867" s="2">
        <v>1</v>
      </c>
      <c r="DR867" s="2"/>
      <c r="DS867" s="2"/>
      <c r="DT867" s="2"/>
      <c r="DU867" s="2">
        <v>1003</v>
      </c>
      <c r="DV867" s="2" t="s">
        <v>36</v>
      </c>
      <c r="DW867" s="2" t="s">
        <v>36</v>
      </c>
      <c r="DX867" s="2">
        <v>1</v>
      </c>
      <c r="DY867" s="2"/>
      <c r="DZ867" s="2" t="s">
        <v>3</v>
      </c>
      <c r="EA867" s="2" t="s">
        <v>3</v>
      </c>
      <c r="EB867" s="2" t="s">
        <v>3</v>
      </c>
      <c r="EC867" s="2" t="s">
        <v>3</v>
      </c>
      <c r="ED867" s="2"/>
      <c r="EE867" s="2">
        <v>58807897</v>
      </c>
      <c r="EF867" s="2">
        <v>30</v>
      </c>
      <c r="EG867" s="2" t="s">
        <v>29</v>
      </c>
      <c r="EH867" s="2">
        <v>0</v>
      </c>
      <c r="EI867" s="2" t="s">
        <v>3</v>
      </c>
      <c r="EJ867" s="2">
        <v>1</v>
      </c>
      <c r="EK867" s="2">
        <v>21</v>
      </c>
      <c r="EL867" s="2" t="s">
        <v>30</v>
      </c>
      <c r="EM867" s="2" t="s">
        <v>31</v>
      </c>
      <c r="EN867" s="2"/>
      <c r="EO867" s="2" t="s">
        <v>3</v>
      </c>
      <c r="EP867" s="2"/>
      <c r="EQ867" s="2">
        <v>0</v>
      </c>
      <c r="ER867" s="2">
        <v>51.28</v>
      </c>
      <c r="ES867" s="2">
        <v>51.28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>
        <v>0</v>
      </c>
      <c r="FR867" s="2">
        <v>0</v>
      </c>
      <c r="FS867" s="2">
        <v>0</v>
      </c>
      <c r="FT867" s="2"/>
      <c r="FU867" s="2"/>
      <c r="FV867" s="2"/>
      <c r="FW867" s="2"/>
      <c r="FX867" s="2">
        <v>109</v>
      </c>
      <c r="FY867" s="2">
        <v>61</v>
      </c>
      <c r="FZ867" s="2"/>
      <c r="GA867" s="2" t="s">
        <v>3</v>
      </c>
      <c r="GB867" s="2"/>
      <c r="GC867" s="2"/>
      <c r="GD867" s="2">
        <v>1</v>
      </c>
      <c r="GE867" s="2"/>
      <c r="GF867" s="2">
        <v>-92831099</v>
      </c>
      <c r="GG867" s="2">
        <v>2</v>
      </c>
      <c r="GH867" s="2">
        <v>1</v>
      </c>
      <c r="GI867" s="2">
        <v>-2</v>
      </c>
      <c r="GJ867" s="2">
        <v>0</v>
      </c>
      <c r="GK867" s="2">
        <v>0</v>
      </c>
      <c r="GL867" s="2">
        <f t="shared" si="699"/>
        <v>0</v>
      </c>
      <c r="GM867" s="2">
        <f t="shared" si="700"/>
        <v>3589.6</v>
      </c>
      <c r="GN867" s="2">
        <f t="shared" si="701"/>
        <v>3589.6</v>
      </c>
      <c r="GO867" s="2">
        <f t="shared" si="702"/>
        <v>0</v>
      </c>
      <c r="GP867" s="2">
        <f t="shared" si="703"/>
        <v>0</v>
      </c>
      <c r="GQ867" s="2"/>
      <c r="GR867" s="2">
        <v>0</v>
      </c>
      <c r="GS867" s="2">
        <v>3</v>
      </c>
      <c r="GT867" s="2">
        <v>0</v>
      </c>
      <c r="GU867" s="2" t="s">
        <v>3</v>
      </c>
      <c r="GV867" s="2">
        <f t="shared" si="704"/>
        <v>0</v>
      </c>
      <c r="GW867" s="2">
        <v>1</v>
      </c>
      <c r="GX867" s="2">
        <f t="shared" si="705"/>
        <v>0</v>
      </c>
      <c r="GY867" s="2"/>
      <c r="GZ867" s="2"/>
      <c r="HA867" s="2">
        <v>0</v>
      </c>
      <c r="HB867" s="2">
        <v>0</v>
      </c>
      <c r="HC867" s="2">
        <f t="shared" si="706"/>
        <v>0</v>
      </c>
      <c r="HD867" s="2"/>
      <c r="HE867" s="2" t="s">
        <v>3</v>
      </c>
      <c r="HF867" s="2" t="s">
        <v>3</v>
      </c>
      <c r="HG867" s="2"/>
      <c r="HH867" s="2"/>
      <c r="HI867" s="2"/>
      <c r="HJ867" s="2"/>
      <c r="HK867" s="2"/>
      <c r="HL867" s="2"/>
      <c r="HM867" s="2" t="s">
        <v>3</v>
      </c>
      <c r="HN867" s="2" t="s">
        <v>3</v>
      </c>
      <c r="HO867" s="2" t="s">
        <v>3</v>
      </c>
      <c r="HP867" s="2" t="s">
        <v>3</v>
      </c>
      <c r="HQ867" s="2" t="s">
        <v>3</v>
      </c>
      <c r="HR867" s="2"/>
      <c r="HS867" s="2">
        <v>0</v>
      </c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>
        <v>0</v>
      </c>
      <c r="IL867" s="2"/>
      <c r="IM867" s="2"/>
      <c r="IN867" s="2"/>
      <c r="IO867" s="2"/>
      <c r="IP867" s="2"/>
      <c r="IQ867" s="2"/>
      <c r="IR867" s="2"/>
      <c r="IS867" s="2"/>
      <c r="IT867" s="2"/>
      <c r="IU867" s="2"/>
    </row>
    <row r="868" spans="1:255" x14ac:dyDescent="0.2">
      <c r="A868">
        <v>18</v>
      </c>
      <c r="B868">
        <v>1</v>
      </c>
      <c r="C868">
        <v>908</v>
      </c>
      <c r="E868" t="s">
        <v>564</v>
      </c>
      <c r="F868" t="s">
        <v>206</v>
      </c>
      <c r="G868" t="s">
        <v>207</v>
      </c>
      <c r="H868" t="s">
        <v>36</v>
      </c>
      <c r="I868">
        <f>I866*J868</f>
        <v>70</v>
      </c>
      <c r="J868">
        <v>100</v>
      </c>
      <c r="K868">
        <v>100</v>
      </c>
      <c r="O868">
        <f t="shared" si="678"/>
        <v>74340.62</v>
      </c>
      <c r="P868">
        <f t="shared" si="666"/>
        <v>74340.62</v>
      </c>
      <c r="Q868">
        <f>(ROUND((ROUND(((ET868)*AV868*I868),2)*BB868),2)+ROUND((ROUND(((AE868-(EU868))*AV868*I868),2)*BS868),2))</f>
        <v>0</v>
      </c>
      <c r="R868">
        <f t="shared" si="679"/>
        <v>0</v>
      </c>
      <c r="S868">
        <f t="shared" si="680"/>
        <v>0</v>
      </c>
      <c r="T868">
        <f t="shared" si="681"/>
        <v>0</v>
      </c>
      <c r="U868">
        <f t="shared" si="682"/>
        <v>0</v>
      </c>
      <c r="V868">
        <f t="shared" si="683"/>
        <v>0</v>
      </c>
      <c r="W868">
        <f t="shared" si="684"/>
        <v>0</v>
      </c>
      <c r="X868">
        <f t="shared" si="685"/>
        <v>0</v>
      </c>
      <c r="Y868">
        <f t="shared" si="686"/>
        <v>0</v>
      </c>
      <c r="AA868">
        <v>59209200</v>
      </c>
      <c r="AB868">
        <f t="shared" si="687"/>
        <v>51.28</v>
      </c>
      <c r="AC868">
        <f t="shared" si="709"/>
        <v>51.28</v>
      </c>
      <c r="AD868">
        <f>ROUND((((ET868)-(EU868))+AE868),6)</f>
        <v>0</v>
      </c>
      <c r="AE868">
        <f>ROUND((EU868),6)</f>
        <v>0</v>
      </c>
      <c r="AF868">
        <f>ROUND((EV868),6)</f>
        <v>0</v>
      </c>
      <c r="AG868">
        <f t="shared" si="688"/>
        <v>0</v>
      </c>
      <c r="AH868">
        <f>(EW868)</f>
        <v>0</v>
      </c>
      <c r="AI868">
        <f>(EX868)</f>
        <v>0</v>
      </c>
      <c r="AJ868">
        <f t="shared" si="689"/>
        <v>0</v>
      </c>
      <c r="AK868">
        <v>51.28</v>
      </c>
      <c r="AL868">
        <v>51.28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109</v>
      </c>
      <c r="AU868">
        <v>61</v>
      </c>
      <c r="AV868">
        <v>1</v>
      </c>
      <c r="AW868">
        <v>1</v>
      </c>
      <c r="AZ868">
        <v>1</v>
      </c>
      <c r="BA868">
        <v>1</v>
      </c>
      <c r="BB868">
        <v>1</v>
      </c>
      <c r="BC868">
        <v>20.71</v>
      </c>
      <c r="BD868" t="s">
        <v>3</v>
      </c>
      <c r="BE868" t="s">
        <v>3</v>
      </c>
      <c r="BF868" t="s">
        <v>3</v>
      </c>
      <c r="BG868" t="s">
        <v>3</v>
      </c>
      <c r="BH868">
        <v>3</v>
      </c>
      <c r="BI868">
        <v>1</v>
      </c>
      <c r="BJ868" t="s">
        <v>208</v>
      </c>
      <c r="BM868">
        <v>21</v>
      </c>
      <c r="BN868">
        <v>58807811</v>
      </c>
      <c r="BO868" t="s">
        <v>206</v>
      </c>
      <c r="BP868">
        <v>1</v>
      </c>
      <c r="BQ868">
        <v>30</v>
      </c>
      <c r="BR868">
        <v>0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 t="s">
        <v>3</v>
      </c>
      <c r="BZ868">
        <v>109</v>
      </c>
      <c r="CA868">
        <v>61</v>
      </c>
      <c r="CB868" t="s">
        <v>3</v>
      </c>
      <c r="CE868">
        <v>30</v>
      </c>
      <c r="CF868">
        <v>0</v>
      </c>
      <c r="CG868">
        <v>0</v>
      </c>
      <c r="CM868">
        <v>0</v>
      </c>
      <c r="CN868" t="s">
        <v>3</v>
      </c>
      <c r="CO868">
        <v>0</v>
      </c>
      <c r="CP868">
        <f t="shared" si="690"/>
        <v>74340.62</v>
      </c>
      <c r="CQ868">
        <f t="shared" si="667"/>
        <v>1062.01</v>
      </c>
      <c r="CR868">
        <f>(ROUND((ROUND(((ET868)*AV868*1),2)*BB868),2)+ROUND((ROUND(((AE868-(EU868))*AV868*1),2)*BS868),2))</f>
        <v>0</v>
      </c>
      <c r="CS868">
        <f t="shared" si="691"/>
        <v>0</v>
      </c>
      <c r="CT868">
        <f t="shared" si="692"/>
        <v>0</v>
      </c>
      <c r="CU868">
        <f t="shared" si="693"/>
        <v>0</v>
      </c>
      <c r="CV868">
        <f t="shared" si="694"/>
        <v>0</v>
      </c>
      <c r="CW868">
        <f t="shared" si="695"/>
        <v>0</v>
      </c>
      <c r="CX868">
        <f t="shared" si="696"/>
        <v>0</v>
      </c>
      <c r="CY868">
        <f t="shared" si="697"/>
        <v>0</v>
      </c>
      <c r="CZ868">
        <f t="shared" si="698"/>
        <v>0</v>
      </c>
      <c r="DC868" t="s">
        <v>3</v>
      </c>
      <c r="DD868" t="s">
        <v>3</v>
      </c>
      <c r="DE868" t="s">
        <v>3</v>
      </c>
      <c r="DF868" t="s">
        <v>3</v>
      </c>
      <c r="DG868" t="s">
        <v>3</v>
      </c>
      <c r="DH868" t="s">
        <v>3</v>
      </c>
      <c r="DI868" t="s">
        <v>3</v>
      </c>
      <c r="DJ868" t="s">
        <v>3</v>
      </c>
      <c r="DK868" t="s">
        <v>3</v>
      </c>
      <c r="DL868" t="s">
        <v>3</v>
      </c>
      <c r="DM868" t="s">
        <v>3</v>
      </c>
      <c r="DN868">
        <v>0</v>
      </c>
      <c r="DO868">
        <v>0</v>
      </c>
      <c r="DP868">
        <v>1</v>
      </c>
      <c r="DQ868">
        <v>1</v>
      </c>
      <c r="DU868">
        <v>1003</v>
      </c>
      <c r="DV868" t="s">
        <v>36</v>
      </c>
      <c r="DW868" t="s">
        <v>36</v>
      </c>
      <c r="DX868">
        <v>1</v>
      </c>
      <c r="DZ868" t="s">
        <v>3</v>
      </c>
      <c r="EA868" t="s">
        <v>3</v>
      </c>
      <c r="EB868" t="s">
        <v>3</v>
      </c>
      <c r="EC868" t="s">
        <v>3</v>
      </c>
      <c r="EE868">
        <v>58807897</v>
      </c>
      <c r="EF868">
        <v>30</v>
      </c>
      <c r="EG868" t="s">
        <v>29</v>
      </c>
      <c r="EH868">
        <v>0</v>
      </c>
      <c r="EI868" t="s">
        <v>3</v>
      </c>
      <c r="EJ868">
        <v>1</v>
      </c>
      <c r="EK868">
        <v>21</v>
      </c>
      <c r="EL868" t="s">
        <v>30</v>
      </c>
      <c r="EM868" t="s">
        <v>31</v>
      </c>
      <c r="EO868" t="s">
        <v>3</v>
      </c>
      <c r="EQ868">
        <v>0</v>
      </c>
      <c r="ER868">
        <v>51.28</v>
      </c>
      <c r="ES868">
        <v>51.28</v>
      </c>
      <c r="ET868">
        <v>0</v>
      </c>
      <c r="EU868">
        <v>0</v>
      </c>
      <c r="EV868">
        <v>0</v>
      </c>
      <c r="EW868">
        <v>0</v>
      </c>
      <c r="EX868">
        <v>0</v>
      </c>
      <c r="FQ868">
        <v>0</v>
      </c>
      <c r="FR868">
        <v>0</v>
      </c>
      <c r="FS868">
        <v>0</v>
      </c>
      <c r="FX868">
        <v>109</v>
      </c>
      <c r="FY868">
        <v>61</v>
      </c>
      <c r="GA868" t="s">
        <v>3</v>
      </c>
      <c r="GD868">
        <v>1</v>
      </c>
      <c r="GF868">
        <v>-92831099</v>
      </c>
      <c r="GG868">
        <v>2</v>
      </c>
      <c r="GH868">
        <v>1</v>
      </c>
      <c r="GI868">
        <v>2</v>
      </c>
      <c r="GJ868">
        <v>0</v>
      </c>
      <c r="GK868">
        <v>0</v>
      </c>
      <c r="GL868">
        <f t="shared" si="699"/>
        <v>0</v>
      </c>
      <c r="GM868">
        <f t="shared" si="700"/>
        <v>74340.62</v>
      </c>
      <c r="GN868">
        <f t="shared" si="701"/>
        <v>74340.62</v>
      </c>
      <c r="GO868">
        <f t="shared" si="702"/>
        <v>0</v>
      </c>
      <c r="GP868">
        <f t="shared" si="703"/>
        <v>0</v>
      </c>
      <c r="GR868">
        <v>0</v>
      </c>
      <c r="GS868">
        <v>3</v>
      </c>
      <c r="GT868">
        <v>0</v>
      </c>
      <c r="GU868" t="s">
        <v>3</v>
      </c>
      <c r="GV868">
        <f t="shared" si="704"/>
        <v>0</v>
      </c>
      <c r="GW868">
        <v>1</v>
      </c>
      <c r="GX868">
        <f t="shared" si="705"/>
        <v>0</v>
      </c>
      <c r="HA868">
        <v>0</v>
      </c>
      <c r="HB868">
        <v>0</v>
      </c>
      <c r="HC868">
        <f t="shared" si="706"/>
        <v>0</v>
      </c>
      <c r="HE868" t="s">
        <v>3</v>
      </c>
      <c r="HF868" t="s">
        <v>3</v>
      </c>
      <c r="HM868" t="s">
        <v>3</v>
      </c>
      <c r="HN868" t="s">
        <v>3</v>
      </c>
      <c r="HO868" t="s">
        <v>3</v>
      </c>
      <c r="HP868" t="s">
        <v>3</v>
      </c>
      <c r="HQ868" t="s">
        <v>3</v>
      </c>
      <c r="HS868">
        <v>0</v>
      </c>
      <c r="IK868">
        <v>0</v>
      </c>
    </row>
    <row r="869" spans="1:255" x14ac:dyDescent="0.2">
      <c r="A869" s="2">
        <v>17</v>
      </c>
      <c r="B869" s="2">
        <v>1</v>
      </c>
      <c r="C869" s="2">
        <f>ROW(SmtRes!A913)</f>
        <v>913</v>
      </c>
      <c r="D869" s="2">
        <f>ROW(EtalonRes!A971)</f>
        <v>971</v>
      </c>
      <c r="E869" s="2" t="s">
        <v>565</v>
      </c>
      <c r="F869" s="2" t="s">
        <v>214</v>
      </c>
      <c r="G869" s="2" t="s">
        <v>215</v>
      </c>
      <c r="H869" s="2" t="s">
        <v>143</v>
      </c>
      <c r="I869" s="2">
        <f>ROUND(ROUND(70/100,4),9)</f>
        <v>0.7</v>
      </c>
      <c r="J869" s="2">
        <v>0</v>
      </c>
      <c r="K869" s="2">
        <f>ROUND(ROUND(70/100,4),9)</f>
        <v>0.7</v>
      </c>
      <c r="L869" s="2"/>
      <c r="M869" s="2"/>
      <c r="N869" s="2"/>
      <c r="O869" s="2">
        <f t="shared" si="678"/>
        <v>78.56</v>
      </c>
      <c r="P869" s="2">
        <f t="shared" si="666"/>
        <v>6.33</v>
      </c>
      <c r="Q869" s="2">
        <f>(ROUND((ROUND(((((ET869*1.25)*1.1))*AV869*I869),2)*BB869),2)+ROUND((ROUND(((AE869-(((EU869*1.25)*1.1)))*AV869*I869),2)*BS869),2))</f>
        <v>0</v>
      </c>
      <c r="R869" s="2">
        <f t="shared" si="679"/>
        <v>0</v>
      </c>
      <c r="S869" s="2">
        <f t="shared" si="680"/>
        <v>72.23</v>
      </c>
      <c r="T869" s="2">
        <f t="shared" si="681"/>
        <v>0</v>
      </c>
      <c r="U869" s="2">
        <f t="shared" si="682"/>
        <v>4.7335907849999987</v>
      </c>
      <c r="V869" s="2">
        <f t="shared" si="683"/>
        <v>0</v>
      </c>
      <c r="W869" s="2">
        <f t="shared" si="684"/>
        <v>0</v>
      </c>
      <c r="X869" s="2">
        <f t="shared" si="685"/>
        <v>78.73</v>
      </c>
      <c r="Y869" s="2">
        <f t="shared" si="686"/>
        <v>44.06</v>
      </c>
      <c r="Z869" s="2"/>
      <c r="AA869" s="2">
        <v>59209203</v>
      </c>
      <c r="AB869" s="2">
        <f t="shared" si="687"/>
        <v>105.74925</v>
      </c>
      <c r="AC869" s="2">
        <f t="shared" si="709"/>
        <v>9.0399999999999991</v>
      </c>
      <c r="AD869" s="2">
        <f>ROUND((((((ET869*1.25)*1.1))-(((EU869*1.25)*1.1)))+AE869),6)</f>
        <v>0</v>
      </c>
      <c r="AE869" s="2">
        <f>ROUND((((EU869*1.25)*1.1)),6)</f>
        <v>0</v>
      </c>
      <c r="AF869" s="2">
        <f>ROUND((((EV869*1.15)*1.1)),6)</f>
        <v>96.709249999999997</v>
      </c>
      <c r="AG869" s="2">
        <f t="shared" si="688"/>
        <v>0</v>
      </c>
      <c r="AH869" s="2">
        <f>(((EW869*1.15)*1.1))</f>
        <v>6.3376499999999991</v>
      </c>
      <c r="AI869" s="2">
        <f>(((EX869*1.25)*1.1))</f>
        <v>0</v>
      </c>
      <c r="AJ869" s="2">
        <f t="shared" si="689"/>
        <v>0</v>
      </c>
      <c r="AK869" s="2">
        <v>85.49</v>
      </c>
      <c r="AL869" s="2">
        <v>9.0399999999999991</v>
      </c>
      <c r="AM869" s="2">
        <v>0</v>
      </c>
      <c r="AN869" s="2">
        <v>0</v>
      </c>
      <c r="AO869" s="2">
        <v>76.45</v>
      </c>
      <c r="AP869" s="2">
        <v>0</v>
      </c>
      <c r="AQ869" s="2">
        <v>5.01</v>
      </c>
      <c r="AR869" s="2">
        <v>0</v>
      </c>
      <c r="AS869" s="2">
        <v>0</v>
      </c>
      <c r="AT869" s="2">
        <v>109</v>
      </c>
      <c r="AU869" s="2">
        <v>61</v>
      </c>
      <c r="AV869" s="2">
        <v>1.0669999999999999</v>
      </c>
      <c r="AW869" s="2">
        <v>1</v>
      </c>
      <c r="AX869" s="2"/>
      <c r="AY869" s="2"/>
      <c r="AZ869" s="2">
        <v>1</v>
      </c>
      <c r="BA869" s="2">
        <v>1</v>
      </c>
      <c r="BB869" s="2">
        <v>1</v>
      </c>
      <c r="BC869" s="2">
        <v>1</v>
      </c>
      <c r="BD869" s="2" t="s">
        <v>3</v>
      </c>
      <c r="BE869" s="2" t="s">
        <v>3</v>
      </c>
      <c r="BF869" s="2" t="s">
        <v>3</v>
      </c>
      <c r="BG869" s="2" t="s">
        <v>3</v>
      </c>
      <c r="BH869" s="2">
        <v>0</v>
      </c>
      <c r="BI869" s="2">
        <v>1</v>
      </c>
      <c r="BJ869" s="2" t="s">
        <v>216</v>
      </c>
      <c r="BK869" s="2"/>
      <c r="BL869" s="2"/>
      <c r="BM869" s="2">
        <v>21</v>
      </c>
      <c r="BN869" s="2">
        <v>58807811</v>
      </c>
      <c r="BO869" s="2" t="s">
        <v>214</v>
      </c>
      <c r="BP869" s="2">
        <v>1</v>
      </c>
      <c r="BQ869" s="2">
        <v>30</v>
      </c>
      <c r="BR869" s="2">
        <v>0</v>
      </c>
      <c r="BS869" s="2">
        <v>1</v>
      </c>
      <c r="BT869" s="2">
        <v>1</v>
      </c>
      <c r="BU869" s="2">
        <v>1</v>
      </c>
      <c r="BV869" s="2">
        <v>1</v>
      </c>
      <c r="BW869" s="2">
        <v>1</v>
      </c>
      <c r="BX869" s="2">
        <v>1</v>
      </c>
      <c r="BY869" s="2" t="s">
        <v>3</v>
      </c>
      <c r="BZ869" s="2">
        <v>109</v>
      </c>
      <c r="CA869" s="2">
        <v>61</v>
      </c>
      <c r="CB869" s="2" t="s">
        <v>3</v>
      </c>
      <c r="CC869" s="2"/>
      <c r="CD869" s="2"/>
      <c r="CE869" s="2">
        <v>30</v>
      </c>
      <c r="CF869" s="2">
        <v>0</v>
      </c>
      <c r="CG869" s="2">
        <v>0</v>
      </c>
      <c r="CH869" s="2"/>
      <c r="CI869" s="2"/>
      <c r="CJ869" s="2"/>
      <c r="CK869" s="2"/>
      <c r="CL869" s="2"/>
      <c r="CM869" s="2">
        <v>0</v>
      </c>
      <c r="CN869" s="2" t="s">
        <v>865</v>
      </c>
      <c r="CO869" s="2">
        <v>0</v>
      </c>
      <c r="CP869" s="2">
        <f t="shared" si="690"/>
        <v>78.56</v>
      </c>
      <c r="CQ869" s="2">
        <f t="shared" si="667"/>
        <v>9.0399999999999991</v>
      </c>
      <c r="CR869" s="2">
        <f>(ROUND((ROUND(((((ET869*1.25)*1.1))*AV869*1),2)*BB869),2)+ROUND((ROUND(((AE869-(((EU869*1.25)*1.1)))*AV869*1),2)*BS869),2))</f>
        <v>0</v>
      </c>
      <c r="CS869" s="2">
        <f t="shared" si="691"/>
        <v>0</v>
      </c>
      <c r="CT869" s="2">
        <f t="shared" si="692"/>
        <v>103.19</v>
      </c>
      <c r="CU869" s="2">
        <f t="shared" si="693"/>
        <v>0</v>
      </c>
      <c r="CV869" s="2">
        <f t="shared" si="694"/>
        <v>6.7622725499999987</v>
      </c>
      <c r="CW869" s="2">
        <f t="shared" si="695"/>
        <v>0</v>
      </c>
      <c r="CX869" s="2">
        <f t="shared" si="696"/>
        <v>0</v>
      </c>
      <c r="CY869" s="2">
        <f t="shared" si="697"/>
        <v>78.730700000000013</v>
      </c>
      <c r="CZ869" s="2">
        <f t="shared" si="698"/>
        <v>44.060300000000005</v>
      </c>
      <c r="DA869" s="2"/>
      <c r="DB869" s="2">
        <v>231</v>
      </c>
      <c r="DC869" s="2" t="s">
        <v>3</v>
      </c>
      <c r="DD869" s="2" t="s">
        <v>3</v>
      </c>
      <c r="DE869" s="2" t="s">
        <v>27</v>
      </c>
      <c r="DF869" s="2" t="s">
        <v>27</v>
      </c>
      <c r="DG869" s="2" t="s">
        <v>28</v>
      </c>
      <c r="DH869" s="2" t="s">
        <v>3</v>
      </c>
      <c r="DI869" s="2" t="s">
        <v>28</v>
      </c>
      <c r="DJ869" s="2" t="s">
        <v>27</v>
      </c>
      <c r="DK869" s="2" t="s">
        <v>3</v>
      </c>
      <c r="DL869" s="2" t="s">
        <v>3</v>
      </c>
      <c r="DM869" s="2" t="s">
        <v>3</v>
      </c>
      <c r="DN869" s="2">
        <v>0</v>
      </c>
      <c r="DO869" s="2">
        <v>0</v>
      </c>
      <c r="DP869" s="2">
        <v>1</v>
      </c>
      <c r="DQ869" s="2">
        <v>1</v>
      </c>
      <c r="DR869" s="2"/>
      <c r="DS869" s="2"/>
      <c r="DT869" s="2"/>
      <c r="DU869" s="2">
        <v>1013</v>
      </c>
      <c r="DV869" s="2" t="s">
        <v>143</v>
      </c>
      <c r="DW869" s="2" t="s">
        <v>143</v>
      </c>
      <c r="DX869" s="2">
        <v>1</v>
      </c>
      <c r="DY869" s="2"/>
      <c r="DZ869" s="2" t="s">
        <v>3</v>
      </c>
      <c r="EA869" s="2" t="s">
        <v>3</v>
      </c>
      <c r="EB869" s="2" t="s">
        <v>3</v>
      </c>
      <c r="EC869" s="2" t="s">
        <v>3</v>
      </c>
      <c r="ED869" s="2"/>
      <c r="EE869" s="2">
        <v>58807897</v>
      </c>
      <c r="EF869" s="2">
        <v>30</v>
      </c>
      <c r="EG869" s="2" t="s">
        <v>29</v>
      </c>
      <c r="EH869" s="2">
        <v>0</v>
      </c>
      <c r="EI869" s="2" t="s">
        <v>3</v>
      </c>
      <c r="EJ869" s="2">
        <v>1</v>
      </c>
      <c r="EK869" s="2">
        <v>21</v>
      </c>
      <c r="EL869" s="2" t="s">
        <v>30</v>
      </c>
      <c r="EM869" s="2" t="s">
        <v>31</v>
      </c>
      <c r="EN869" s="2"/>
      <c r="EO869" s="2" t="s">
        <v>32</v>
      </c>
      <c r="EP869" s="2"/>
      <c r="EQ869" s="2">
        <v>0</v>
      </c>
      <c r="ER869" s="2">
        <v>85.49</v>
      </c>
      <c r="ES869" s="2">
        <v>9.0399999999999991</v>
      </c>
      <c r="ET869" s="2">
        <v>0</v>
      </c>
      <c r="EU869" s="2">
        <v>0</v>
      </c>
      <c r="EV869" s="2">
        <v>76.45</v>
      </c>
      <c r="EW869" s="2">
        <v>5.01</v>
      </c>
      <c r="EX869" s="2">
        <v>0</v>
      </c>
      <c r="EY869" s="2">
        <v>0</v>
      </c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>
        <v>0</v>
      </c>
      <c r="FR869" s="2">
        <v>0</v>
      </c>
      <c r="FS869" s="2">
        <v>0</v>
      </c>
      <c r="FT869" s="2"/>
      <c r="FU869" s="2"/>
      <c r="FV869" s="2"/>
      <c r="FW869" s="2"/>
      <c r="FX869" s="2">
        <v>109</v>
      </c>
      <c r="FY869" s="2">
        <v>61</v>
      </c>
      <c r="FZ869" s="2"/>
      <c r="GA869" s="2" t="s">
        <v>3</v>
      </c>
      <c r="GB869" s="2"/>
      <c r="GC869" s="2"/>
      <c r="GD869" s="2">
        <v>1</v>
      </c>
      <c r="GE869" s="2"/>
      <c r="GF869" s="2">
        <v>-508176970</v>
      </c>
      <c r="GG869" s="2">
        <v>2</v>
      </c>
      <c r="GH869" s="2">
        <v>1</v>
      </c>
      <c r="GI869" s="2">
        <v>2</v>
      </c>
      <c r="GJ869" s="2">
        <v>0</v>
      </c>
      <c r="GK869" s="2">
        <v>0</v>
      </c>
      <c r="GL869" s="2">
        <f t="shared" si="699"/>
        <v>0</v>
      </c>
      <c r="GM869" s="2">
        <f t="shared" si="700"/>
        <v>201.35</v>
      </c>
      <c r="GN869" s="2">
        <f t="shared" si="701"/>
        <v>201.35</v>
      </c>
      <c r="GO869" s="2">
        <f t="shared" si="702"/>
        <v>0</v>
      </c>
      <c r="GP869" s="2">
        <f t="shared" si="703"/>
        <v>0</v>
      </c>
      <c r="GQ869" s="2"/>
      <c r="GR869" s="2">
        <v>0</v>
      </c>
      <c r="GS869" s="2">
        <v>3</v>
      </c>
      <c r="GT869" s="2">
        <v>0</v>
      </c>
      <c r="GU869" s="2" t="s">
        <v>3</v>
      </c>
      <c r="GV869" s="2">
        <f t="shared" si="704"/>
        <v>0</v>
      </c>
      <c r="GW869" s="2">
        <v>1</v>
      </c>
      <c r="GX869" s="2">
        <f t="shared" si="705"/>
        <v>0</v>
      </c>
      <c r="GY869" s="2"/>
      <c r="GZ869" s="2"/>
      <c r="HA869" s="2">
        <v>0</v>
      </c>
      <c r="HB869" s="2">
        <v>0</v>
      </c>
      <c r="HC869" s="2">
        <f t="shared" si="706"/>
        <v>0</v>
      </c>
      <c r="HD869" s="2"/>
      <c r="HE869" s="2" t="s">
        <v>3</v>
      </c>
      <c r="HF869" s="2" t="s">
        <v>3</v>
      </c>
      <c r="HG869" s="2"/>
      <c r="HH869" s="2"/>
      <c r="HI869" s="2"/>
      <c r="HJ869" s="2"/>
      <c r="HK869" s="2"/>
      <c r="HL869" s="2"/>
      <c r="HM869" s="2" t="s">
        <v>3</v>
      </c>
      <c r="HN869" s="2" t="s">
        <v>3</v>
      </c>
      <c r="HO869" s="2" t="s">
        <v>3</v>
      </c>
      <c r="HP869" s="2" t="s">
        <v>3</v>
      </c>
      <c r="HQ869" s="2" t="s">
        <v>3</v>
      </c>
      <c r="HR869" s="2"/>
      <c r="HS869" s="2">
        <v>0</v>
      </c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>
        <v>0</v>
      </c>
      <c r="IL869" s="2"/>
      <c r="IM869" s="2"/>
      <c r="IN869" s="2"/>
      <c r="IO869" s="2"/>
      <c r="IP869" s="2"/>
      <c r="IQ869" s="2"/>
      <c r="IR869" s="2"/>
      <c r="IS869" s="2"/>
      <c r="IT869" s="2"/>
      <c r="IU869" s="2"/>
    </row>
    <row r="870" spans="1:255" x14ac:dyDescent="0.2">
      <c r="A870">
        <v>17</v>
      </c>
      <c r="B870">
        <v>1</v>
      </c>
      <c r="C870">
        <f>ROW(SmtRes!A918)</f>
        <v>918</v>
      </c>
      <c r="D870">
        <f>ROW(EtalonRes!A976)</f>
        <v>976</v>
      </c>
      <c r="E870" t="s">
        <v>565</v>
      </c>
      <c r="F870" t="s">
        <v>214</v>
      </c>
      <c r="G870" t="s">
        <v>215</v>
      </c>
      <c r="H870" t="s">
        <v>143</v>
      </c>
      <c r="I870">
        <f>ROUND(ROUND(70/100,4),9)</f>
        <v>0.7</v>
      </c>
      <c r="J870">
        <v>0</v>
      </c>
      <c r="K870">
        <f>ROUND(ROUND(70/100,4),9)</f>
        <v>0.7</v>
      </c>
      <c r="O870">
        <f t="shared" si="678"/>
        <v>4017.25</v>
      </c>
      <c r="P870">
        <f t="shared" si="666"/>
        <v>45.32</v>
      </c>
      <c r="Q870">
        <f>(ROUND((ROUND(((((ET870*1.25)*1.1))*AV870*I870),2)*BB870),2)+ROUND((ROUND(((AE870-(((EU870*1.25)*1.1)))*AV870*I870),2)*BS870),2))</f>
        <v>0</v>
      </c>
      <c r="R870">
        <f t="shared" si="679"/>
        <v>0</v>
      </c>
      <c r="S870">
        <f t="shared" si="680"/>
        <v>3971.93</v>
      </c>
      <c r="T870">
        <f t="shared" si="681"/>
        <v>0</v>
      </c>
      <c r="U870">
        <f t="shared" si="682"/>
        <v>4.7335907849999987</v>
      </c>
      <c r="V870">
        <f t="shared" si="683"/>
        <v>0</v>
      </c>
      <c r="W870">
        <f t="shared" si="684"/>
        <v>0</v>
      </c>
      <c r="X870">
        <f t="shared" si="685"/>
        <v>4329.3999999999996</v>
      </c>
      <c r="Y870">
        <f t="shared" si="686"/>
        <v>2422.88</v>
      </c>
      <c r="AA870">
        <v>59209200</v>
      </c>
      <c r="AB870">
        <f t="shared" si="687"/>
        <v>105.74925</v>
      </c>
      <c r="AC870">
        <f t="shared" si="709"/>
        <v>9.0399999999999991</v>
      </c>
      <c r="AD870">
        <f>ROUND((((((ET870*1.25)*1.1))-(((EU870*1.25)*1.1)))+AE870),6)</f>
        <v>0</v>
      </c>
      <c r="AE870">
        <f>ROUND((((EU870*1.25)*1.1)),6)</f>
        <v>0</v>
      </c>
      <c r="AF870">
        <f>ROUND((((EV870*1.15)*1.1)),6)</f>
        <v>96.709249999999997</v>
      </c>
      <c r="AG870">
        <f t="shared" si="688"/>
        <v>0</v>
      </c>
      <c r="AH870">
        <f>(((EW870*1.15)*1.1))</f>
        <v>6.3376499999999991</v>
      </c>
      <c r="AI870">
        <f>(((EX870*1.25)*1.1))</f>
        <v>0</v>
      </c>
      <c r="AJ870">
        <f t="shared" si="689"/>
        <v>0</v>
      </c>
      <c r="AK870">
        <v>85.49</v>
      </c>
      <c r="AL870">
        <v>9.0399999999999991</v>
      </c>
      <c r="AM870">
        <v>0</v>
      </c>
      <c r="AN870">
        <v>0</v>
      </c>
      <c r="AO870">
        <v>76.45</v>
      </c>
      <c r="AP870">
        <v>0</v>
      </c>
      <c r="AQ870">
        <v>5.01</v>
      </c>
      <c r="AR870">
        <v>0</v>
      </c>
      <c r="AS870">
        <v>0</v>
      </c>
      <c r="AT870">
        <v>109</v>
      </c>
      <c r="AU870">
        <v>61</v>
      </c>
      <c r="AV870">
        <v>1.0669999999999999</v>
      </c>
      <c r="AW870">
        <v>1</v>
      </c>
      <c r="AZ870">
        <v>1</v>
      </c>
      <c r="BA870">
        <v>54.99</v>
      </c>
      <c r="BB870">
        <v>1</v>
      </c>
      <c r="BC870">
        <v>7.16</v>
      </c>
      <c r="BD870" t="s">
        <v>3</v>
      </c>
      <c r="BE870" t="s">
        <v>3</v>
      </c>
      <c r="BF870" t="s">
        <v>3</v>
      </c>
      <c r="BG870" t="s">
        <v>3</v>
      </c>
      <c r="BH870">
        <v>0</v>
      </c>
      <c r="BI870">
        <v>1</v>
      </c>
      <c r="BJ870" t="s">
        <v>216</v>
      </c>
      <c r="BM870">
        <v>21</v>
      </c>
      <c r="BN870">
        <v>58807811</v>
      </c>
      <c r="BO870" t="s">
        <v>214</v>
      </c>
      <c r="BP870">
        <v>1</v>
      </c>
      <c r="BQ870">
        <v>30</v>
      </c>
      <c r="BR870">
        <v>0</v>
      </c>
      <c r="BS870">
        <v>54.99</v>
      </c>
      <c r="BT870">
        <v>1</v>
      </c>
      <c r="BU870">
        <v>1</v>
      </c>
      <c r="BV870">
        <v>1</v>
      </c>
      <c r="BW870">
        <v>1</v>
      </c>
      <c r="BX870">
        <v>1</v>
      </c>
      <c r="BY870" t="s">
        <v>3</v>
      </c>
      <c r="BZ870">
        <v>109</v>
      </c>
      <c r="CA870">
        <v>61</v>
      </c>
      <c r="CB870" t="s">
        <v>3</v>
      </c>
      <c r="CE870">
        <v>30</v>
      </c>
      <c r="CF870">
        <v>0</v>
      </c>
      <c r="CG870">
        <v>0</v>
      </c>
      <c r="CM870">
        <v>0</v>
      </c>
      <c r="CN870" t="s">
        <v>865</v>
      </c>
      <c r="CO870">
        <v>0</v>
      </c>
      <c r="CP870">
        <f t="shared" si="690"/>
        <v>4017.25</v>
      </c>
      <c r="CQ870">
        <f t="shared" si="667"/>
        <v>64.73</v>
      </c>
      <c r="CR870">
        <f>(ROUND((ROUND(((((ET870*1.25)*1.1))*AV870*1),2)*BB870),2)+ROUND((ROUND(((AE870-(((EU870*1.25)*1.1)))*AV870*1),2)*BS870),2))</f>
        <v>0</v>
      </c>
      <c r="CS870">
        <f t="shared" si="691"/>
        <v>0</v>
      </c>
      <c r="CT870">
        <f t="shared" si="692"/>
        <v>5674.42</v>
      </c>
      <c r="CU870">
        <f t="shared" si="693"/>
        <v>0</v>
      </c>
      <c r="CV870">
        <f t="shared" si="694"/>
        <v>6.7622725499999987</v>
      </c>
      <c r="CW870">
        <f t="shared" si="695"/>
        <v>0</v>
      </c>
      <c r="CX870">
        <f t="shared" si="696"/>
        <v>0</v>
      </c>
      <c r="CY870">
        <f t="shared" si="697"/>
        <v>4329.4036999999998</v>
      </c>
      <c r="CZ870">
        <f t="shared" si="698"/>
        <v>2422.8772999999997</v>
      </c>
      <c r="DB870">
        <v>233</v>
      </c>
      <c r="DC870" t="s">
        <v>3</v>
      </c>
      <c r="DD870" t="s">
        <v>3</v>
      </c>
      <c r="DE870" t="s">
        <v>27</v>
      </c>
      <c r="DF870" t="s">
        <v>27</v>
      </c>
      <c r="DG870" t="s">
        <v>28</v>
      </c>
      <c r="DH870" t="s">
        <v>3</v>
      </c>
      <c r="DI870" t="s">
        <v>28</v>
      </c>
      <c r="DJ870" t="s">
        <v>27</v>
      </c>
      <c r="DK870" t="s">
        <v>3</v>
      </c>
      <c r="DL870" t="s">
        <v>3</v>
      </c>
      <c r="DM870" t="s">
        <v>3</v>
      </c>
      <c r="DN870">
        <v>0</v>
      </c>
      <c r="DO870">
        <v>0</v>
      </c>
      <c r="DP870">
        <v>1</v>
      </c>
      <c r="DQ870">
        <v>1</v>
      </c>
      <c r="DU870">
        <v>1013</v>
      </c>
      <c r="DV870" t="s">
        <v>143</v>
      </c>
      <c r="DW870" t="s">
        <v>143</v>
      </c>
      <c r="DX870">
        <v>1</v>
      </c>
      <c r="DZ870" t="s">
        <v>3</v>
      </c>
      <c r="EA870" t="s">
        <v>3</v>
      </c>
      <c r="EB870" t="s">
        <v>3</v>
      </c>
      <c r="EC870" t="s">
        <v>3</v>
      </c>
      <c r="EE870">
        <v>58807897</v>
      </c>
      <c r="EF870">
        <v>30</v>
      </c>
      <c r="EG870" t="s">
        <v>29</v>
      </c>
      <c r="EH870">
        <v>0</v>
      </c>
      <c r="EI870" t="s">
        <v>3</v>
      </c>
      <c r="EJ870">
        <v>1</v>
      </c>
      <c r="EK870">
        <v>21</v>
      </c>
      <c r="EL870" t="s">
        <v>30</v>
      </c>
      <c r="EM870" t="s">
        <v>31</v>
      </c>
      <c r="EO870" t="s">
        <v>32</v>
      </c>
      <c r="EQ870">
        <v>0</v>
      </c>
      <c r="ER870">
        <v>85.49</v>
      </c>
      <c r="ES870">
        <v>9.0399999999999991</v>
      </c>
      <c r="ET870">
        <v>0</v>
      </c>
      <c r="EU870">
        <v>0</v>
      </c>
      <c r="EV870">
        <v>76.45</v>
      </c>
      <c r="EW870">
        <v>5.01</v>
      </c>
      <c r="EX870">
        <v>0</v>
      </c>
      <c r="EY870">
        <v>0</v>
      </c>
      <c r="FQ870">
        <v>0</v>
      </c>
      <c r="FR870">
        <v>0</v>
      </c>
      <c r="FS870">
        <v>0</v>
      </c>
      <c r="FX870">
        <v>109</v>
      </c>
      <c r="FY870">
        <v>61</v>
      </c>
      <c r="GA870" t="s">
        <v>3</v>
      </c>
      <c r="GD870">
        <v>1</v>
      </c>
      <c r="GF870">
        <v>-508176970</v>
      </c>
      <c r="GG870">
        <v>2</v>
      </c>
      <c r="GH870">
        <v>1</v>
      </c>
      <c r="GI870">
        <v>2</v>
      </c>
      <c r="GJ870">
        <v>0</v>
      </c>
      <c r="GK870">
        <v>0</v>
      </c>
      <c r="GL870">
        <f t="shared" si="699"/>
        <v>0</v>
      </c>
      <c r="GM870">
        <f t="shared" si="700"/>
        <v>10769.53</v>
      </c>
      <c r="GN870">
        <f t="shared" si="701"/>
        <v>10769.53</v>
      </c>
      <c r="GO870">
        <f t="shared" si="702"/>
        <v>0</v>
      </c>
      <c r="GP870">
        <f t="shared" si="703"/>
        <v>0</v>
      </c>
      <c r="GR870">
        <v>0</v>
      </c>
      <c r="GS870">
        <v>3</v>
      </c>
      <c r="GT870">
        <v>0</v>
      </c>
      <c r="GU870" t="s">
        <v>3</v>
      </c>
      <c r="GV870">
        <f t="shared" si="704"/>
        <v>0</v>
      </c>
      <c r="GW870">
        <v>1</v>
      </c>
      <c r="GX870">
        <f t="shared" si="705"/>
        <v>0</v>
      </c>
      <c r="HA870">
        <v>0</v>
      </c>
      <c r="HB870">
        <v>0</v>
      </c>
      <c r="HC870">
        <f t="shared" si="706"/>
        <v>0</v>
      </c>
      <c r="HE870" t="s">
        <v>3</v>
      </c>
      <c r="HF870" t="s">
        <v>3</v>
      </c>
      <c r="HM870" t="s">
        <v>3</v>
      </c>
      <c r="HN870" t="s">
        <v>3</v>
      </c>
      <c r="HO870" t="s">
        <v>3</v>
      </c>
      <c r="HP870" t="s">
        <v>3</v>
      </c>
      <c r="HQ870" t="s">
        <v>3</v>
      </c>
      <c r="HS870">
        <v>0</v>
      </c>
      <c r="IK870">
        <v>0</v>
      </c>
    </row>
    <row r="871" spans="1:255" x14ac:dyDescent="0.2">
      <c r="A871" s="2">
        <v>17</v>
      </c>
      <c r="B871" s="2">
        <v>1</v>
      </c>
      <c r="C871" s="2">
        <f>ROW(SmtRes!A923)</f>
        <v>923</v>
      </c>
      <c r="D871" s="2">
        <f>ROW(EtalonRes!A981)</f>
        <v>981</v>
      </c>
      <c r="E871" s="2" t="s">
        <v>566</v>
      </c>
      <c r="F871" s="2" t="s">
        <v>567</v>
      </c>
      <c r="G871" s="2" t="s">
        <v>568</v>
      </c>
      <c r="H871" s="2" t="s">
        <v>143</v>
      </c>
      <c r="I871" s="2">
        <f>ROUND(ROUND(50/100,4),9)</f>
        <v>0.5</v>
      </c>
      <c r="J871" s="2">
        <v>0</v>
      </c>
      <c r="K871" s="2">
        <f>ROUND(ROUND(50/100,4),9)</f>
        <v>0.5</v>
      </c>
      <c r="L871" s="2"/>
      <c r="M871" s="2"/>
      <c r="N871" s="2"/>
      <c r="O871" s="2">
        <f t="shared" si="678"/>
        <v>110.2</v>
      </c>
      <c r="P871" s="2">
        <f t="shared" si="666"/>
        <v>58.61</v>
      </c>
      <c r="Q871" s="2">
        <f>(ROUND((ROUND(((((ET871*1.25)*1.1))*AV871*I871),2)*BB871),2)+ROUND((ROUND(((AE871-(((EU871*1.25)*1.1)))*AV871*I871),2)*BS871),2))</f>
        <v>0</v>
      </c>
      <c r="R871" s="2">
        <f t="shared" si="679"/>
        <v>0</v>
      </c>
      <c r="S871" s="2">
        <f t="shared" si="680"/>
        <v>51.59</v>
      </c>
      <c r="T871" s="2">
        <f t="shared" si="681"/>
        <v>0</v>
      </c>
      <c r="U871" s="2">
        <f t="shared" si="682"/>
        <v>3.3811362749999994</v>
      </c>
      <c r="V871" s="2">
        <f t="shared" si="683"/>
        <v>0</v>
      </c>
      <c r="W871" s="2">
        <f t="shared" si="684"/>
        <v>0</v>
      </c>
      <c r="X871" s="2">
        <f t="shared" si="685"/>
        <v>56.23</v>
      </c>
      <c r="Y871" s="2">
        <f t="shared" si="686"/>
        <v>31.47</v>
      </c>
      <c r="Z871" s="2"/>
      <c r="AA871" s="2">
        <v>59209203</v>
      </c>
      <c r="AB871" s="2">
        <f t="shared" si="687"/>
        <v>213.92925</v>
      </c>
      <c r="AC871" s="2">
        <f t="shared" si="709"/>
        <v>117.22</v>
      </c>
      <c r="AD871" s="2">
        <f>ROUND((((((ET871*1.25)*1.1))-(((EU871*1.25)*1.1)))+AE871),6)</f>
        <v>0</v>
      </c>
      <c r="AE871" s="2">
        <f>ROUND((((EU871*1.25)*1.1)),6)</f>
        <v>0</v>
      </c>
      <c r="AF871" s="2">
        <f>ROUND((((EV871*1.15)*1.1)),6)</f>
        <v>96.709249999999997</v>
      </c>
      <c r="AG871" s="2">
        <f t="shared" si="688"/>
        <v>0</v>
      </c>
      <c r="AH871" s="2">
        <f>(((EW871*1.15)*1.1))</f>
        <v>6.3376499999999991</v>
      </c>
      <c r="AI871" s="2">
        <f>(((EX871*1.25)*1.1))</f>
        <v>0</v>
      </c>
      <c r="AJ871" s="2">
        <f t="shared" si="689"/>
        <v>0</v>
      </c>
      <c r="AK871" s="2">
        <v>193.67</v>
      </c>
      <c r="AL871" s="2">
        <v>117.22</v>
      </c>
      <c r="AM871" s="2">
        <v>0</v>
      </c>
      <c r="AN871" s="2">
        <v>0</v>
      </c>
      <c r="AO871" s="2">
        <v>76.45</v>
      </c>
      <c r="AP871" s="2">
        <v>0</v>
      </c>
      <c r="AQ871" s="2">
        <v>5.01</v>
      </c>
      <c r="AR871" s="2">
        <v>0</v>
      </c>
      <c r="AS871" s="2">
        <v>0</v>
      </c>
      <c r="AT871" s="2">
        <v>109</v>
      </c>
      <c r="AU871" s="2">
        <v>61</v>
      </c>
      <c r="AV871" s="2">
        <v>1.0669999999999999</v>
      </c>
      <c r="AW871" s="2">
        <v>1</v>
      </c>
      <c r="AX871" s="2"/>
      <c r="AY871" s="2"/>
      <c r="AZ871" s="2">
        <v>1</v>
      </c>
      <c r="BA871" s="2">
        <v>1</v>
      </c>
      <c r="BB871" s="2">
        <v>1</v>
      </c>
      <c r="BC871" s="2">
        <v>1</v>
      </c>
      <c r="BD871" s="2" t="s">
        <v>3</v>
      </c>
      <c r="BE871" s="2" t="s">
        <v>3</v>
      </c>
      <c r="BF871" s="2" t="s">
        <v>3</v>
      </c>
      <c r="BG871" s="2" t="s">
        <v>3</v>
      </c>
      <c r="BH871" s="2">
        <v>0</v>
      </c>
      <c r="BI871" s="2">
        <v>1</v>
      </c>
      <c r="BJ871" s="2" t="s">
        <v>569</v>
      </c>
      <c r="BK871" s="2"/>
      <c r="BL871" s="2"/>
      <c r="BM871" s="2">
        <v>21</v>
      </c>
      <c r="BN871" s="2">
        <v>58807811</v>
      </c>
      <c r="BO871" s="2" t="s">
        <v>567</v>
      </c>
      <c r="BP871" s="2">
        <v>1</v>
      </c>
      <c r="BQ871" s="2">
        <v>30</v>
      </c>
      <c r="BR871" s="2">
        <v>0</v>
      </c>
      <c r="BS871" s="2">
        <v>1</v>
      </c>
      <c r="BT871" s="2">
        <v>1</v>
      </c>
      <c r="BU871" s="2">
        <v>1</v>
      </c>
      <c r="BV871" s="2">
        <v>1</v>
      </c>
      <c r="BW871" s="2">
        <v>1</v>
      </c>
      <c r="BX871" s="2">
        <v>1</v>
      </c>
      <c r="BY871" s="2" t="s">
        <v>3</v>
      </c>
      <c r="BZ871" s="2">
        <v>109</v>
      </c>
      <c r="CA871" s="2">
        <v>61</v>
      </c>
      <c r="CB871" s="2" t="s">
        <v>3</v>
      </c>
      <c r="CC871" s="2"/>
      <c r="CD871" s="2"/>
      <c r="CE871" s="2">
        <v>30</v>
      </c>
      <c r="CF871" s="2">
        <v>0</v>
      </c>
      <c r="CG871" s="2">
        <v>0</v>
      </c>
      <c r="CH871" s="2"/>
      <c r="CI871" s="2"/>
      <c r="CJ871" s="2"/>
      <c r="CK871" s="2"/>
      <c r="CL871" s="2"/>
      <c r="CM871" s="2">
        <v>0</v>
      </c>
      <c r="CN871" s="2" t="s">
        <v>865</v>
      </c>
      <c r="CO871" s="2">
        <v>0</v>
      </c>
      <c r="CP871" s="2">
        <f t="shared" si="690"/>
        <v>110.2</v>
      </c>
      <c r="CQ871" s="2">
        <f t="shared" si="667"/>
        <v>117.22</v>
      </c>
      <c r="CR871" s="2">
        <f>(ROUND((ROUND(((((ET871*1.25)*1.1))*AV871*1),2)*BB871),2)+ROUND((ROUND(((AE871-(((EU871*1.25)*1.1)))*AV871*1),2)*BS871),2))</f>
        <v>0</v>
      </c>
      <c r="CS871" s="2">
        <f t="shared" si="691"/>
        <v>0</v>
      </c>
      <c r="CT871" s="2">
        <f t="shared" si="692"/>
        <v>103.19</v>
      </c>
      <c r="CU871" s="2">
        <f t="shared" si="693"/>
        <v>0</v>
      </c>
      <c r="CV871" s="2">
        <f t="shared" si="694"/>
        <v>6.7622725499999987</v>
      </c>
      <c r="CW871" s="2">
        <f t="shared" si="695"/>
        <v>0</v>
      </c>
      <c r="CX871" s="2">
        <f t="shared" si="696"/>
        <v>0</v>
      </c>
      <c r="CY871" s="2">
        <f t="shared" si="697"/>
        <v>56.233100000000007</v>
      </c>
      <c r="CZ871" s="2">
        <f t="shared" si="698"/>
        <v>31.469900000000003</v>
      </c>
      <c r="DA871" s="2"/>
      <c r="DB871" s="2">
        <v>235</v>
      </c>
      <c r="DC871" s="2" t="s">
        <v>3</v>
      </c>
      <c r="DD871" s="2" t="s">
        <v>3</v>
      </c>
      <c r="DE871" s="2" t="s">
        <v>27</v>
      </c>
      <c r="DF871" s="2" t="s">
        <v>27</v>
      </c>
      <c r="DG871" s="2" t="s">
        <v>28</v>
      </c>
      <c r="DH871" s="2" t="s">
        <v>3</v>
      </c>
      <c r="DI871" s="2" t="s">
        <v>28</v>
      </c>
      <c r="DJ871" s="2" t="s">
        <v>27</v>
      </c>
      <c r="DK871" s="2" t="s">
        <v>3</v>
      </c>
      <c r="DL871" s="2" t="s">
        <v>3</v>
      </c>
      <c r="DM871" s="2" t="s">
        <v>3</v>
      </c>
      <c r="DN871" s="2">
        <v>0</v>
      </c>
      <c r="DO871" s="2">
        <v>0</v>
      </c>
      <c r="DP871" s="2">
        <v>1</v>
      </c>
      <c r="DQ871" s="2">
        <v>1</v>
      </c>
      <c r="DR871" s="2"/>
      <c r="DS871" s="2"/>
      <c r="DT871" s="2"/>
      <c r="DU871" s="2">
        <v>1013</v>
      </c>
      <c r="DV871" s="2" t="s">
        <v>143</v>
      </c>
      <c r="DW871" s="2" t="s">
        <v>143</v>
      </c>
      <c r="DX871" s="2">
        <v>1</v>
      </c>
      <c r="DY871" s="2"/>
      <c r="DZ871" s="2" t="s">
        <v>3</v>
      </c>
      <c r="EA871" s="2" t="s">
        <v>3</v>
      </c>
      <c r="EB871" s="2" t="s">
        <v>3</v>
      </c>
      <c r="EC871" s="2" t="s">
        <v>3</v>
      </c>
      <c r="ED871" s="2"/>
      <c r="EE871" s="2">
        <v>58807897</v>
      </c>
      <c r="EF871" s="2">
        <v>30</v>
      </c>
      <c r="EG871" s="2" t="s">
        <v>29</v>
      </c>
      <c r="EH871" s="2">
        <v>0</v>
      </c>
      <c r="EI871" s="2" t="s">
        <v>3</v>
      </c>
      <c r="EJ871" s="2">
        <v>1</v>
      </c>
      <c r="EK871" s="2">
        <v>21</v>
      </c>
      <c r="EL871" s="2" t="s">
        <v>30</v>
      </c>
      <c r="EM871" s="2" t="s">
        <v>31</v>
      </c>
      <c r="EN871" s="2"/>
      <c r="EO871" s="2" t="s">
        <v>32</v>
      </c>
      <c r="EP871" s="2"/>
      <c r="EQ871" s="2">
        <v>0</v>
      </c>
      <c r="ER871" s="2">
        <v>193.67</v>
      </c>
      <c r="ES871" s="2">
        <v>117.22</v>
      </c>
      <c r="ET871" s="2">
        <v>0</v>
      </c>
      <c r="EU871" s="2">
        <v>0</v>
      </c>
      <c r="EV871" s="2">
        <v>76.45</v>
      </c>
      <c r="EW871" s="2">
        <v>5.01</v>
      </c>
      <c r="EX871" s="2">
        <v>0</v>
      </c>
      <c r="EY871" s="2">
        <v>0</v>
      </c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>
        <v>0</v>
      </c>
      <c r="FR871" s="2">
        <v>0</v>
      </c>
      <c r="FS871" s="2">
        <v>0</v>
      </c>
      <c r="FT871" s="2"/>
      <c r="FU871" s="2"/>
      <c r="FV871" s="2"/>
      <c r="FW871" s="2"/>
      <c r="FX871" s="2">
        <v>109</v>
      </c>
      <c r="FY871" s="2">
        <v>61</v>
      </c>
      <c r="FZ871" s="2"/>
      <c r="GA871" s="2" t="s">
        <v>3</v>
      </c>
      <c r="GB871" s="2"/>
      <c r="GC871" s="2"/>
      <c r="GD871" s="2">
        <v>1</v>
      </c>
      <c r="GE871" s="2"/>
      <c r="GF871" s="2">
        <v>-2078034490</v>
      </c>
      <c r="GG871" s="2">
        <v>2</v>
      </c>
      <c r="GH871" s="2">
        <v>1</v>
      </c>
      <c r="GI871" s="2">
        <v>2</v>
      </c>
      <c r="GJ871" s="2">
        <v>0</v>
      </c>
      <c r="GK871" s="2">
        <v>0</v>
      </c>
      <c r="GL871" s="2">
        <f t="shared" si="699"/>
        <v>0</v>
      </c>
      <c r="GM871" s="2">
        <f t="shared" si="700"/>
        <v>197.9</v>
      </c>
      <c r="GN871" s="2">
        <f t="shared" si="701"/>
        <v>197.9</v>
      </c>
      <c r="GO871" s="2">
        <f t="shared" si="702"/>
        <v>0</v>
      </c>
      <c r="GP871" s="2">
        <f t="shared" si="703"/>
        <v>0</v>
      </c>
      <c r="GQ871" s="2"/>
      <c r="GR871" s="2">
        <v>0</v>
      </c>
      <c r="GS871" s="2">
        <v>3</v>
      </c>
      <c r="GT871" s="2">
        <v>0</v>
      </c>
      <c r="GU871" s="2" t="s">
        <v>3</v>
      </c>
      <c r="GV871" s="2">
        <f t="shared" si="704"/>
        <v>0</v>
      </c>
      <c r="GW871" s="2">
        <v>1</v>
      </c>
      <c r="GX871" s="2">
        <f t="shared" si="705"/>
        <v>0</v>
      </c>
      <c r="GY871" s="2"/>
      <c r="GZ871" s="2"/>
      <c r="HA871" s="2">
        <v>0</v>
      </c>
      <c r="HB871" s="2">
        <v>0</v>
      </c>
      <c r="HC871" s="2">
        <f t="shared" si="706"/>
        <v>0</v>
      </c>
      <c r="HD871" s="2"/>
      <c r="HE871" s="2" t="s">
        <v>3</v>
      </c>
      <c r="HF871" s="2" t="s">
        <v>3</v>
      </c>
      <c r="HG871" s="2"/>
      <c r="HH871" s="2"/>
      <c r="HI871" s="2"/>
      <c r="HJ871" s="2"/>
      <c r="HK871" s="2"/>
      <c r="HL871" s="2"/>
      <c r="HM871" s="2" t="s">
        <v>3</v>
      </c>
      <c r="HN871" s="2" t="s">
        <v>3</v>
      </c>
      <c r="HO871" s="2" t="s">
        <v>3</v>
      </c>
      <c r="HP871" s="2" t="s">
        <v>3</v>
      </c>
      <c r="HQ871" s="2" t="s">
        <v>3</v>
      </c>
      <c r="HR871" s="2"/>
      <c r="HS871" s="2">
        <v>0</v>
      </c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>
        <v>0</v>
      </c>
      <c r="IL871" s="2"/>
      <c r="IM871" s="2"/>
      <c r="IN871" s="2"/>
      <c r="IO871" s="2"/>
      <c r="IP871" s="2"/>
      <c r="IQ871" s="2"/>
      <c r="IR871" s="2"/>
      <c r="IS871" s="2"/>
      <c r="IT871" s="2"/>
      <c r="IU871" s="2"/>
    </row>
    <row r="872" spans="1:255" x14ac:dyDescent="0.2">
      <c r="A872">
        <v>17</v>
      </c>
      <c r="B872">
        <v>1</v>
      </c>
      <c r="C872">
        <f>ROW(SmtRes!A928)</f>
        <v>928</v>
      </c>
      <c r="D872">
        <f>ROW(EtalonRes!A986)</f>
        <v>986</v>
      </c>
      <c r="E872" t="s">
        <v>566</v>
      </c>
      <c r="F872" t="s">
        <v>567</v>
      </c>
      <c r="G872" t="s">
        <v>568</v>
      </c>
      <c r="H872" t="s">
        <v>143</v>
      </c>
      <c r="I872">
        <f>ROUND(ROUND(50/100,4),9)</f>
        <v>0.5</v>
      </c>
      <c r="J872">
        <v>0</v>
      </c>
      <c r="K872">
        <f>ROUND(ROUND(50/100,4),9)</f>
        <v>0.5</v>
      </c>
      <c r="O872">
        <f t="shared" si="678"/>
        <v>3288.81</v>
      </c>
      <c r="P872">
        <f t="shared" si="666"/>
        <v>451.88</v>
      </c>
      <c r="Q872">
        <f>(ROUND((ROUND(((((ET872*1.25)*1.1))*AV872*I872),2)*BB872),2)+ROUND((ROUND(((AE872-(((EU872*1.25)*1.1)))*AV872*I872),2)*BS872),2))</f>
        <v>0</v>
      </c>
      <c r="R872">
        <f t="shared" si="679"/>
        <v>0</v>
      </c>
      <c r="S872">
        <f t="shared" si="680"/>
        <v>2836.93</v>
      </c>
      <c r="T872">
        <f t="shared" si="681"/>
        <v>0</v>
      </c>
      <c r="U872">
        <f t="shared" si="682"/>
        <v>3.3811362749999994</v>
      </c>
      <c r="V872">
        <f t="shared" si="683"/>
        <v>0</v>
      </c>
      <c r="W872">
        <f t="shared" si="684"/>
        <v>0</v>
      </c>
      <c r="X872">
        <f t="shared" si="685"/>
        <v>3092.25</v>
      </c>
      <c r="Y872">
        <f t="shared" si="686"/>
        <v>1730.53</v>
      </c>
      <c r="AA872">
        <v>59209200</v>
      </c>
      <c r="AB872">
        <f t="shared" si="687"/>
        <v>213.92925</v>
      </c>
      <c r="AC872">
        <f t="shared" si="709"/>
        <v>117.22</v>
      </c>
      <c r="AD872">
        <f>ROUND((((((ET872*1.25)*1.1))-(((EU872*1.25)*1.1)))+AE872),6)</f>
        <v>0</v>
      </c>
      <c r="AE872">
        <f>ROUND((((EU872*1.25)*1.1)),6)</f>
        <v>0</v>
      </c>
      <c r="AF872">
        <f>ROUND((((EV872*1.15)*1.1)),6)</f>
        <v>96.709249999999997</v>
      </c>
      <c r="AG872">
        <f t="shared" si="688"/>
        <v>0</v>
      </c>
      <c r="AH872">
        <f>(((EW872*1.15)*1.1))</f>
        <v>6.3376499999999991</v>
      </c>
      <c r="AI872">
        <f>(((EX872*1.25)*1.1))</f>
        <v>0</v>
      </c>
      <c r="AJ872">
        <f t="shared" si="689"/>
        <v>0</v>
      </c>
      <c r="AK872">
        <v>193.67</v>
      </c>
      <c r="AL872">
        <v>117.22</v>
      </c>
      <c r="AM872">
        <v>0</v>
      </c>
      <c r="AN872">
        <v>0</v>
      </c>
      <c r="AO872">
        <v>76.45</v>
      </c>
      <c r="AP872">
        <v>0</v>
      </c>
      <c r="AQ872">
        <v>5.01</v>
      </c>
      <c r="AR872">
        <v>0</v>
      </c>
      <c r="AS872">
        <v>0</v>
      </c>
      <c r="AT872">
        <v>109</v>
      </c>
      <c r="AU872">
        <v>61</v>
      </c>
      <c r="AV872">
        <v>1.0669999999999999</v>
      </c>
      <c r="AW872">
        <v>1</v>
      </c>
      <c r="AZ872">
        <v>1</v>
      </c>
      <c r="BA872">
        <v>54.99</v>
      </c>
      <c r="BB872">
        <v>1</v>
      </c>
      <c r="BC872">
        <v>7.71</v>
      </c>
      <c r="BD872" t="s">
        <v>3</v>
      </c>
      <c r="BE872" t="s">
        <v>3</v>
      </c>
      <c r="BF872" t="s">
        <v>3</v>
      </c>
      <c r="BG872" t="s">
        <v>3</v>
      </c>
      <c r="BH872">
        <v>0</v>
      </c>
      <c r="BI872">
        <v>1</v>
      </c>
      <c r="BJ872" t="s">
        <v>569</v>
      </c>
      <c r="BM872">
        <v>21</v>
      </c>
      <c r="BN872">
        <v>58807811</v>
      </c>
      <c r="BO872" t="s">
        <v>567</v>
      </c>
      <c r="BP872">
        <v>1</v>
      </c>
      <c r="BQ872">
        <v>30</v>
      </c>
      <c r="BR872">
        <v>0</v>
      </c>
      <c r="BS872">
        <v>54.99</v>
      </c>
      <c r="BT872">
        <v>1</v>
      </c>
      <c r="BU872">
        <v>1</v>
      </c>
      <c r="BV872">
        <v>1</v>
      </c>
      <c r="BW872">
        <v>1</v>
      </c>
      <c r="BX872">
        <v>1</v>
      </c>
      <c r="BY872" t="s">
        <v>3</v>
      </c>
      <c r="BZ872">
        <v>109</v>
      </c>
      <c r="CA872">
        <v>61</v>
      </c>
      <c r="CB872" t="s">
        <v>3</v>
      </c>
      <c r="CE872">
        <v>30</v>
      </c>
      <c r="CF872">
        <v>0</v>
      </c>
      <c r="CG872">
        <v>0</v>
      </c>
      <c r="CM872">
        <v>0</v>
      </c>
      <c r="CN872" t="s">
        <v>865</v>
      </c>
      <c r="CO872">
        <v>0</v>
      </c>
      <c r="CP872">
        <f t="shared" si="690"/>
        <v>3288.81</v>
      </c>
      <c r="CQ872">
        <f t="shared" si="667"/>
        <v>903.77</v>
      </c>
      <c r="CR872">
        <f>(ROUND((ROUND(((((ET872*1.25)*1.1))*AV872*1),2)*BB872),2)+ROUND((ROUND(((AE872-(((EU872*1.25)*1.1)))*AV872*1),2)*BS872),2))</f>
        <v>0</v>
      </c>
      <c r="CS872">
        <f t="shared" si="691"/>
        <v>0</v>
      </c>
      <c r="CT872">
        <f t="shared" si="692"/>
        <v>5674.42</v>
      </c>
      <c r="CU872">
        <f t="shared" si="693"/>
        <v>0</v>
      </c>
      <c r="CV872">
        <f t="shared" si="694"/>
        <v>6.7622725499999987</v>
      </c>
      <c r="CW872">
        <f t="shared" si="695"/>
        <v>0</v>
      </c>
      <c r="CX872">
        <f t="shared" si="696"/>
        <v>0</v>
      </c>
      <c r="CY872">
        <f t="shared" si="697"/>
        <v>3092.2536999999998</v>
      </c>
      <c r="CZ872">
        <f t="shared" si="698"/>
        <v>1730.5272999999997</v>
      </c>
      <c r="DB872">
        <v>237</v>
      </c>
      <c r="DC872" t="s">
        <v>3</v>
      </c>
      <c r="DD872" t="s">
        <v>3</v>
      </c>
      <c r="DE872" t="s">
        <v>27</v>
      </c>
      <c r="DF872" t="s">
        <v>27</v>
      </c>
      <c r="DG872" t="s">
        <v>28</v>
      </c>
      <c r="DH872" t="s">
        <v>3</v>
      </c>
      <c r="DI872" t="s">
        <v>28</v>
      </c>
      <c r="DJ872" t="s">
        <v>27</v>
      </c>
      <c r="DK872" t="s">
        <v>3</v>
      </c>
      <c r="DL872" t="s">
        <v>3</v>
      </c>
      <c r="DM872" t="s">
        <v>3</v>
      </c>
      <c r="DN872">
        <v>0</v>
      </c>
      <c r="DO872">
        <v>0</v>
      </c>
      <c r="DP872">
        <v>1</v>
      </c>
      <c r="DQ872">
        <v>1</v>
      </c>
      <c r="DU872">
        <v>1013</v>
      </c>
      <c r="DV872" t="s">
        <v>143</v>
      </c>
      <c r="DW872" t="s">
        <v>143</v>
      </c>
      <c r="DX872">
        <v>1</v>
      </c>
      <c r="DZ872" t="s">
        <v>3</v>
      </c>
      <c r="EA872" t="s">
        <v>3</v>
      </c>
      <c r="EB872" t="s">
        <v>3</v>
      </c>
      <c r="EC872" t="s">
        <v>3</v>
      </c>
      <c r="EE872">
        <v>58807897</v>
      </c>
      <c r="EF872">
        <v>30</v>
      </c>
      <c r="EG872" t="s">
        <v>29</v>
      </c>
      <c r="EH872">
        <v>0</v>
      </c>
      <c r="EI872" t="s">
        <v>3</v>
      </c>
      <c r="EJ872">
        <v>1</v>
      </c>
      <c r="EK872">
        <v>21</v>
      </c>
      <c r="EL872" t="s">
        <v>30</v>
      </c>
      <c r="EM872" t="s">
        <v>31</v>
      </c>
      <c r="EO872" t="s">
        <v>32</v>
      </c>
      <c r="EQ872">
        <v>0</v>
      </c>
      <c r="ER872">
        <v>193.67</v>
      </c>
      <c r="ES872">
        <v>117.22</v>
      </c>
      <c r="ET872">
        <v>0</v>
      </c>
      <c r="EU872">
        <v>0</v>
      </c>
      <c r="EV872">
        <v>76.45</v>
      </c>
      <c r="EW872">
        <v>5.01</v>
      </c>
      <c r="EX872">
        <v>0</v>
      </c>
      <c r="EY872">
        <v>0</v>
      </c>
      <c r="FQ872">
        <v>0</v>
      </c>
      <c r="FR872">
        <v>0</v>
      </c>
      <c r="FS872">
        <v>0</v>
      </c>
      <c r="FX872">
        <v>109</v>
      </c>
      <c r="FY872">
        <v>61</v>
      </c>
      <c r="GA872" t="s">
        <v>3</v>
      </c>
      <c r="GD872">
        <v>1</v>
      </c>
      <c r="GF872">
        <v>-2078034490</v>
      </c>
      <c r="GG872">
        <v>2</v>
      </c>
      <c r="GH872">
        <v>1</v>
      </c>
      <c r="GI872">
        <v>2</v>
      </c>
      <c r="GJ872">
        <v>0</v>
      </c>
      <c r="GK872">
        <v>0</v>
      </c>
      <c r="GL872">
        <f t="shared" si="699"/>
        <v>0</v>
      </c>
      <c r="GM872">
        <f t="shared" si="700"/>
        <v>8111.59</v>
      </c>
      <c r="GN872">
        <f t="shared" si="701"/>
        <v>8111.59</v>
      </c>
      <c r="GO872">
        <f t="shared" si="702"/>
        <v>0</v>
      </c>
      <c r="GP872">
        <f t="shared" si="703"/>
        <v>0</v>
      </c>
      <c r="GR872">
        <v>0</v>
      </c>
      <c r="GS872">
        <v>3</v>
      </c>
      <c r="GT872">
        <v>0</v>
      </c>
      <c r="GU872" t="s">
        <v>3</v>
      </c>
      <c r="GV872">
        <f t="shared" si="704"/>
        <v>0</v>
      </c>
      <c r="GW872">
        <v>1</v>
      </c>
      <c r="GX872">
        <f t="shared" si="705"/>
        <v>0</v>
      </c>
      <c r="HA872">
        <v>0</v>
      </c>
      <c r="HB872">
        <v>0</v>
      </c>
      <c r="HC872">
        <f t="shared" si="706"/>
        <v>0</v>
      </c>
      <c r="HE872" t="s">
        <v>3</v>
      </c>
      <c r="HF872" t="s">
        <v>3</v>
      </c>
      <c r="HM872" t="s">
        <v>3</v>
      </c>
      <c r="HN872" t="s">
        <v>3</v>
      </c>
      <c r="HO872" t="s">
        <v>3</v>
      </c>
      <c r="HP872" t="s">
        <v>3</v>
      </c>
      <c r="HQ872" t="s">
        <v>3</v>
      </c>
      <c r="HS872">
        <v>0</v>
      </c>
      <c r="IK872">
        <v>0</v>
      </c>
    </row>
    <row r="874" spans="1:255" x14ac:dyDescent="0.2">
      <c r="A874" s="3">
        <v>51</v>
      </c>
      <c r="B874" s="3">
        <f>B808</f>
        <v>1</v>
      </c>
      <c r="C874" s="3">
        <f>A808</f>
        <v>4</v>
      </c>
      <c r="D874" s="3">
        <f>ROW(A808)</f>
        <v>808</v>
      </c>
      <c r="E874" s="3"/>
      <c r="F874" s="3" t="str">
        <f>IF(F808&lt;&gt;"",F808,"")</f>
        <v>Новый раздел</v>
      </c>
      <c r="G874" s="3" t="str">
        <f>IF(G808&lt;&gt;"",G808,"")</f>
        <v>Внутренний водосток (К2)</v>
      </c>
      <c r="H874" s="3">
        <v>0</v>
      </c>
      <c r="I874" s="3"/>
      <c r="J874" s="3"/>
      <c r="K874" s="3"/>
      <c r="L874" s="3"/>
      <c r="M874" s="3"/>
      <c r="N874" s="3"/>
      <c r="O874" s="3">
        <f t="shared" ref="O874:T874" si="714">ROUND(AB874,2)</f>
        <v>82260.5</v>
      </c>
      <c r="P874" s="3">
        <f t="shared" si="714"/>
        <v>74414.84</v>
      </c>
      <c r="Q874" s="3">
        <f t="shared" si="714"/>
        <v>450.77</v>
      </c>
      <c r="R874" s="3">
        <f t="shared" si="714"/>
        <v>45.53</v>
      </c>
      <c r="S874" s="3">
        <f t="shared" si="714"/>
        <v>7394.89</v>
      </c>
      <c r="T874" s="3">
        <f t="shared" si="714"/>
        <v>0</v>
      </c>
      <c r="U874" s="3">
        <f>AH874</f>
        <v>594.57820570500019</v>
      </c>
      <c r="V874" s="3">
        <f>AI874</f>
        <v>0</v>
      </c>
      <c r="W874" s="3">
        <f>ROUND(AJ874,2)</f>
        <v>0</v>
      </c>
      <c r="X874" s="3">
        <f>ROUND(AK874,2)</f>
        <v>7598.39</v>
      </c>
      <c r="Y874" s="3">
        <f>ROUND(AL874,2)</f>
        <v>4175.2299999999996</v>
      </c>
      <c r="Z874" s="3"/>
      <c r="AA874" s="3"/>
      <c r="AB874" s="3">
        <f>ROUND(SUMIF(AA812:AA872,"=59209203",O812:O872),2)</f>
        <v>82260.5</v>
      </c>
      <c r="AC874" s="3">
        <f>ROUND(SUMIF(AA812:AA872,"=59209203",P812:P872),2)</f>
        <v>74414.84</v>
      </c>
      <c r="AD874" s="3">
        <f>ROUND(SUMIF(AA812:AA872,"=59209203",Q812:Q872),2)</f>
        <v>450.77</v>
      </c>
      <c r="AE874" s="3">
        <f>ROUND(SUMIF(AA812:AA872,"=59209203",R812:R872),2)</f>
        <v>45.53</v>
      </c>
      <c r="AF874" s="3">
        <f>ROUND(SUMIF(AA812:AA872,"=59209203",S812:S872),2)</f>
        <v>7394.89</v>
      </c>
      <c r="AG874" s="3">
        <f>ROUND(SUMIF(AA812:AA872,"=59209203",T812:T872),2)</f>
        <v>0</v>
      </c>
      <c r="AH874" s="3">
        <f>SUMIF(AA812:AA872,"=59209203",U812:U872)</f>
        <v>594.57820570500019</v>
      </c>
      <c r="AI874" s="3">
        <f>SUMIF(AA812:AA872,"=59209203",V812:V872)</f>
        <v>0</v>
      </c>
      <c r="AJ874" s="3">
        <f>ROUND(SUMIF(AA812:AA872,"=59209203",W812:W872),2)</f>
        <v>0</v>
      </c>
      <c r="AK874" s="3">
        <f>ROUND(SUMIF(AA812:AA872,"=59209203",X812:X872),2)</f>
        <v>7598.39</v>
      </c>
      <c r="AL874" s="3">
        <f>ROUND(SUMIF(AA812:AA872,"=59209203",Y812:Y872),2)</f>
        <v>4175.2299999999996</v>
      </c>
      <c r="AM874" s="3"/>
      <c r="AN874" s="3"/>
      <c r="AO874" s="3">
        <f t="shared" ref="AO874:BD874" si="715">ROUND(BX874,2)</f>
        <v>0</v>
      </c>
      <c r="AP874" s="3">
        <f t="shared" si="715"/>
        <v>11252.34</v>
      </c>
      <c r="AQ874" s="3">
        <f t="shared" si="715"/>
        <v>0</v>
      </c>
      <c r="AR874" s="3">
        <f t="shared" si="715"/>
        <v>94034.12</v>
      </c>
      <c r="AS874" s="3">
        <f t="shared" si="715"/>
        <v>82781.78</v>
      </c>
      <c r="AT874" s="3">
        <f t="shared" si="715"/>
        <v>0</v>
      </c>
      <c r="AU874" s="3">
        <f t="shared" si="715"/>
        <v>0</v>
      </c>
      <c r="AV874" s="3">
        <f t="shared" si="715"/>
        <v>74414.84</v>
      </c>
      <c r="AW874" s="3">
        <f t="shared" si="715"/>
        <v>63162.5</v>
      </c>
      <c r="AX874" s="3">
        <f t="shared" si="715"/>
        <v>0</v>
      </c>
      <c r="AY874" s="3">
        <f t="shared" si="715"/>
        <v>63162.5</v>
      </c>
      <c r="AZ874" s="3">
        <f t="shared" si="715"/>
        <v>11252.34</v>
      </c>
      <c r="BA874" s="3">
        <f t="shared" si="715"/>
        <v>0</v>
      </c>
      <c r="BB874" s="3">
        <f t="shared" si="715"/>
        <v>0</v>
      </c>
      <c r="BC874" s="3">
        <f t="shared" si="715"/>
        <v>0</v>
      </c>
      <c r="BD874" s="3">
        <f t="shared" si="715"/>
        <v>0</v>
      </c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>
        <f>ROUND(SUMIF(AA812:AA872,"=59209203",FQ812:FQ872),2)</f>
        <v>0</v>
      </c>
      <c r="BY874" s="3">
        <f>ROUND(SUMIF(AA812:AA872,"=59209203",FR812:FR872),2)</f>
        <v>11252.34</v>
      </c>
      <c r="BZ874" s="3">
        <f>ROUND(SUMIF(AA812:AA872,"=59209203",GL812:GL872),2)</f>
        <v>0</v>
      </c>
      <c r="CA874" s="3">
        <f>ROUND(SUMIF(AA812:AA872,"=59209203",GM812:GM872),2)</f>
        <v>94034.12</v>
      </c>
      <c r="CB874" s="3">
        <f>ROUND(SUMIF(AA812:AA872,"=59209203",GN812:GN872),2)</f>
        <v>82781.78</v>
      </c>
      <c r="CC874" s="3">
        <f>ROUND(SUMIF(AA812:AA872,"=59209203",GO812:GO872),2)</f>
        <v>0</v>
      </c>
      <c r="CD874" s="3">
        <f>ROUND(SUMIF(AA812:AA872,"=59209203",GP812:GP872),2)</f>
        <v>0</v>
      </c>
      <c r="CE874" s="3">
        <f>AC874-BX874</f>
        <v>74414.84</v>
      </c>
      <c r="CF874" s="3">
        <f>AC874-BY874</f>
        <v>63162.5</v>
      </c>
      <c r="CG874" s="3">
        <f>BX874-BZ874</f>
        <v>0</v>
      </c>
      <c r="CH874" s="3">
        <f>AC874-BX874-BY874+BZ874</f>
        <v>63162.5</v>
      </c>
      <c r="CI874" s="3">
        <f>BY874-BZ874</f>
        <v>11252.34</v>
      </c>
      <c r="CJ874" s="3">
        <f>ROUND(SUMIF(AA812:AA872,"=59209203",GX812:GX872),2)</f>
        <v>0</v>
      </c>
      <c r="CK874" s="3">
        <f>ROUND(SUMIF(AA812:AA872,"=59209203",GY812:GY872),2)</f>
        <v>0</v>
      </c>
      <c r="CL874" s="3">
        <f>ROUND(SUMIF(AA812:AA872,"=59209203",GZ812:GZ872),2)</f>
        <v>0</v>
      </c>
      <c r="CM874" s="3">
        <f>ROUND(SUMIF(AA812:AA872,"=59209203",HD812:HD872),2)</f>
        <v>0</v>
      </c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4">
        <f t="shared" ref="DG874:DL874" si="716">ROUND(DT874,2)</f>
        <v>988791.88</v>
      </c>
      <c r="DH874" s="4">
        <f t="shared" si="716"/>
        <v>575560.77</v>
      </c>
      <c r="DI874" s="4">
        <f t="shared" si="716"/>
        <v>6586.12</v>
      </c>
      <c r="DJ874" s="4">
        <f t="shared" si="716"/>
        <v>2503.6999999999998</v>
      </c>
      <c r="DK874" s="4">
        <f t="shared" si="716"/>
        <v>406644.99</v>
      </c>
      <c r="DL874" s="4">
        <f t="shared" si="716"/>
        <v>0</v>
      </c>
      <c r="DM874" s="4">
        <f>DZ874</f>
        <v>594.57820570500019</v>
      </c>
      <c r="DN874" s="4">
        <f>EA874</f>
        <v>0</v>
      </c>
      <c r="DO874" s="4">
        <f>ROUND(EB874,2)</f>
        <v>0</v>
      </c>
      <c r="DP874" s="4">
        <f>ROUND(EC874,2)</f>
        <v>417836.2</v>
      </c>
      <c r="DQ874" s="4">
        <f>ROUND(ED874,2)</f>
        <v>229596.38</v>
      </c>
      <c r="DR874" s="4"/>
      <c r="DS874" s="4"/>
      <c r="DT874" s="4">
        <f>ROUND(SUMIF(AA812:AA872,"=59209200",O812:O872),2)</f>
        <v>988791.88</v>
      </c>
      <c r="DU874" s="4">
        <f>ROUND(SUMIF(AA812:AA872,"=59209200",P812:P872),2)</f>
        <v>575560.77</v>
      </c>
      <c r="DV874" s="4">
        <f>ROUND(SUMIF(AA812:AA872,"=59209200",Q812:Q872),2)</f>
        <v>6586.12</v>
      </c>
      <c r="DW874" s="4">
        <f>ROUND(SUMIF(AA812:AA872,"=59209200",R812:R872),2)</f>
        <v>2503.6999999999998</v>
      </c>
      <c r="DX874" s="4">
        <f>ROUND(SUMIF(AA812:AA872,"=59209200",S812:S872),2)</f>
        <v>406644.99</v>
      </c>
      <c r="DY874" s="4">
        <f>ROUND(SUMIF(AA812:AA872,"=59209200",T812:T872),2)</f>
        <v>0</v>
      </c>
      <c r="DZ874" s="4">
        <f>SUMIF(AA812:AA872,"=59209200",U812:U872)</f>
        <v>594.57820570500019</v>
      </c>
      <c r="EA874" s="4">
        <f>SUMIF(AA812:AA872,"=59209200",V812:V872)</f>
        <v>0</v>
      </c>
      <c r="EB874" s="4">
        <f>ROUND(SUMIF(AA812:AA872,"=59209200",W812:W872),2)</f>
        <v>0</v>
      </c>
      <c r="EC874" s="4">
        <f>ROUND(SUMIF(AA812:AA872,"=59209200",X812:X872),2)</f>
        <v>417836.2</v>
      </c>
      <c r="ED874" s="4">
        <f>ROUND(SUMIF(AA812:AA872,"=59209200",Y812:Y872),2)</f>
        <v>229596.38</v>
      </c>
      <c r="EE874" s="4"/>
      <c r="EF874" s="4"/>
      <c r="EG874" s="4">
        <f t="shared" ref="EG874:EV874" si="717">ROUND(FP874,2)</f>
        <v>0</v>
      </c>
      <c r="EH874" s="4">
        <f t="shared" si="717"/>
        <v>86192.92</v>
      </c>
      <c r="EI874" s="4">
        <f t="shared" si="717"/>
        <v>0</v>
      </c>
      <c r="EJ874" s="4">
        <f t="shared" si="717"/>
        <v>1636224.46</v>
      </c>
      <c r="EK874" s="4">
        <f t="shared" si="717"/>
        <v>1550031.54</v>
      </c>
      <c r="EL874" s="4">
        <f t="shared" si="717"/>
        <v>0</v>
      </c>
      <c r="EM874" s="4">
        <f t="shared" si="717"/>
        <v>0</v>
      </c>
      <c r="EN874" s="4">
        <f t="shared" si="717"/>
        <v>575560.77</v>
      </c>
      <c r="EO874" s="4">
        <f t="shared" si="717"/>
        <v>489367.85</v>
      </c>
      <c r="EP874" s="4">
        <f t="shared" si="717"/>
        <v>0</v>
      </c>
      <c r="EQ874" s="4">
        <f t="shared" si="717"/>
        <v>489367.85</v>
      </c>
      <c r="ER874" s="4">
        <f t="shared" si="717"/>
        <v>86192.92</v>
      </c>
      <c r="ES874" s="4">
        <f t="shared" si="717"/>
        <v>0</v>
      </c>
      <c r="ET874" s="4">
        <f t="shared" si="717"/>
        <v>0</v>
      </c>
      <c r="EU874" s="4">
        <f t="shared" si="717"/>
        <v>0</v>
      </c>
      <c r="EV874" s="4">
        <f t="shared" si="717"/>
        <v>0</v>
      </c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>
        <f>ROUND(SUMIF(AA812:AA872,"=59209200",FQ812:FQ872),2)</f>
        <v>0</v>
      </c>
      <c r="FQ874" s="4">
        <f>ROUND(SUMIF(AA812:AA872,"=59209200",FR812:FR872),2)</f>
        <v>86192.92</v>
      </c>
      <c r="FR874" s="4">
        <f>ROUND(SUMIF(AA812:AA872,"=59209200",GL812:GL872),2)</f>
        <v>0</v>
      </c>
      <c r="FS874" s="4">
        <f>ROUND(SUMIF(AA812:AA872,"=59209200",GM812:GM872),2)</f>
        <v>1636224.46</v>
      </c>
      <c r="FT874" s="4">
        <f>ROUND(SUMIF(AA812:AA872,"=59209200",GN812:GN872),2)</f>
        <v>1550031.54</v>
      </c>
      <c r="FU874" s="4">
        <f>ROUND(SUMIF(AA812:AA872,"=59209200",GO812:GO872),2)</f>
        <v>0</v>
      </c>
      <c r="FV874" s="4">
        <f>ROUND(SUMIF(AA812:AA872,"=59209200",GP812:GP872),2)</f>
        <v>0</v>
      </c>
      <c r="FW874" s="4">
        <f>DU874-FP874</f>
        <v>575560.77</v>
      </c>
      <c r="FX874" s="4">
        <f>DU874-FQ874</f>
        <v>489367.85000000003</v>
      </c>
      <c r="FY874" s="4">
        <f>FP874-FR874</f>
        <v>0</v>
      </c>
      <c r="FZ874" s="4">
        <f>DU874-FP874-FQ874+FR874</f>
        <v>489367.85000000003</v>
      </c>
      <c r="GA874" s="4">
        <f>FQ874-FR874</f>
        <v>86192.92</v>
      </c>
      <c r="GB874" s="4">
        <f>ROUND(SUMIF(AA812:AA872,"=59209200",GX812:GX872),2)</f>
        <v>0</v>
      </c>
      <c r="GC874" s="4">
        <f>ROUND(SUMIF(AA812:AA872,"=59209200",GY812:GY872),2)</f>
        <v>0</v>
      </c>
      <c r="GD874" s="4">
        <f>ROUND(SUMIF(AA812:AA872,"=59209200",GZ812:GZ872),2)</f>
        <v>0</v>
      </c>
      <c r="GE874" s="4">
        <f>ROUND(SUMIF(AA812:AA872,"=59209200",HD812:HD872),2)</f>
        <v>0</v>
      </c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>
        <v>0</v>
      </c>
    </row>
    <row r="876" spans="1:255" x14ac:dyDescent="0.2">
      <c r="A876" s="5">
        <v>50</v>
      </c>
      <c r="B876" s="5">
        <v>0</v>
      </c>
      <c r="C876" s="5">
        <v>0</v>
      </c>
      <c r="D876" s="5">
        <v>1</v>
      </c>
      <c r="E876" s="5">
        <v>201</v>
      </c>
      <c r="F876" s="5">
        <f>ROUND(Source!O874,O876)</f>
        <v>82260.5</v>
      </c>
      <c r="G876" s="5" t="s">
        <v>85</v>
      </c>
      <c r="H876" s="5" t="s">
        <v>86</v>
      </c>
      <c r="I876" s="5"/>
      <c r="J876" s="5"/>
      <c r="K876" s="5">
        <v>201</v>
      </c>
      <c r="L876" s="5">
        <v>1</v>
      </c>
      <c r="M876" s="5">
        <v>3</v>
      </c>
      <c r="N876" s="5" t="s">
        <v>3</v>
      </c>
      <c r="O876" s="5">
        <v>2</v>
      </c>
      <c r="P876" s="5">
        <f>ROUND(Source!DG874,O876)</f>
        <v>988791.88</v>
      </c>
      <c r="Q876" s="5"/>
      <c r="R876" s="5"/>
      <c r="S876" s="5"/>
      <c r="T876" s="5"/>
      <c r="U876" s="5"/>
      <c r="V876" s="5"/>
      <c r="W876" s="5">
        <v>82260.5</v>
      </c>
      <c r="X876" s="5">
        <v>1</v>
      </c>
      <c r="Y876" s="5">
        <v>82260.5</v>
      </c>
      <c r="Z876" s="5">
        <v>988791.88</v>
      </c>
      <c r="AA876" s="5">
        <v>1</v>
      </c>
      <c r="AB876" s="5">
        <v>988791.88</v>
      </c>
    </row>
    <row r="877" spans="1:255" x14ac:dyDescent="0.2">
      <c r="A877" s="5">
        <v>50</v>
      </c>
      <c r="B877" s="5">
        <v>0</v>
      </c>
      <c r="C877" s="5">
        <v>0</v>
      </c>
      <c r="D877" s="5">
        <v>1</v>
      </c>
      <c r="E877" s="5">
        <v>202</v>
      </c>
      <c r="F877" s="5">
        <f>ROUND(Source!P874,O877)</f>
        <v>74414.84</v>
      </c>
      <c r="G877" s="5" t="s">
        <v>87</v>
      </c>
      <c r="H877" s="5" t="s">
        <v>88</v>
      </c>
      <c r="I877" s="5"/>
      <c r="J877" s="5"/>
      <c r="K877" s="5">
        <v>202</v>
      </c>
      <c r="L877" s="5">
        <v>2</v>
      </c>
      <c r="M877" s="5">
        <v>3</v>
      </c>
      <c r="N877" s="5" t="s">
        <v>3</v>
      </c>
      <c r="O877" s="5">
        <v>2</v>
      </c>
      <c r="P877" s="5">
        <f>ROUND(Source!DH874,O877)</f>
        <v>575560.77</v>
      </c>
      <c r="Q877" s="5"/>
      <c r="R877" s="5"/>
      <c r="S877" s="5"/>
      <c r="T877" s="5"/>
      <c r="U877" s="5"/>
      <c r="V877" s="5"/>
      <c r="W877" s="5">
        <v>74414.84</v>
      </c>
      <c r="X877" s="5">
        <v>1</v>
      </c>
      <c r="Y877" s="5">
        <v>74414.84</v>
      </c>
      <c r="Z877" s="5">
        <v>575560.77</v>
      </c>
      <c r="AA877" s="5">
        <v>1</v>
      </c>
      <c r="AB877" s="5">
        <v>575560.77</v>
      </c>
    </row>
    <row r="878" spans="1:255" x14ac:dyDescent="0.2">
      <c r="A878" s="5">
        <v>50</v>
      </c>
      <c r="B878" s="5">
        <v>0</v>
      </c>
      <c r="C878" s="5">
        <v>0</v>
      </c>
      <c r="D878" s="5">
        <v>1</v>
      </c>
      <c r="E878" s="5">
        <v>222</v>
      </c>
      <c r="F878" s="5">
        <f>ROUND(Source!AO874,O878)</f>
        <v>0</v>
      </c>
      <c r="G878" s="5" t="s">
        <v>89</v>
      </c>
      <c r="H878" s="5" t="s">
        <v>90</v>
      </c>
      <c r="I878" s="5"/>
      <c r="J878" s="5"/>
      <c r="K878" s="5">
        <v>222</v>
      </c>
      <c r="L878" s="5">
        <v>3</v>
      </c>
      <c r="M878" s="5">
        <v>3</v>
      </c>
      <c r="N878" s="5" t="s">
        <v>3</v>
      </c>
      <c r="O878" s="5">
        <v>2</v>
      </c>
      <c r="P878" s="5">
        <f>ROUND(Source!EG874,O878)</f>
        <v>0</v>
      </c>
      <c r="Q878" s="5"/>
      <c r="R878" s="5"/>
      <c r="S878" s="5"/>
      <c r="T878" s="5"/>
      <c r="U878" s="5"/>
      <c r="V878" s="5"/>
      <c r="W878" s="5">
        <v>0</v>
      </c>
      <c r="X878" s="5">
        <v>1</v>
      </c>
      <c r="Y878" s="5">
        <v>0</v>
      </c>
      <c r="Z878" s="5">
        <v>0</v>
      </c>
      <c r="AA878" s="5">
        <v>1</v>
      </c>
      <c r="AB878" s="5">
        <v>0</v>
      </c>
    </row>
    <row r="879" spans="1:255" x14ac:dyDescent="0.2">
      <c r="A879" s="5">
        <v>50</v>
      </c>
      <c r="B879" s="5">
        <v>0</v>
      </c>
      <c r="C879" s="5">
        <v>0</v>
      </c>
      <c r="D879" s="5">
        <v>1</v>
      </c>
      <c r="E879" s="5">
        <v>225</v>
      </c>
      <c r="F879" s="5">
        <f>ROUND(Source!AV874,O879)</f>
        <v>74414.84</v>
      </c>
      <c r="G879" s="5" t="s">
        <v>91</v>
      </c>
      <c r="H879" s="5" t="s">
        <v>92</v>
      </c>
      <c r="I879" s="5"/>
      <c r="J879" s="5"/>
      <c r="K879" s="5">
        <v>225</v>
      </c>
      <c r="L879" s="5">
        <v>4</v>
      </c>
      <c r="M879" s="5">
        <v>3</v>
      </c>
      <c r="N879" s="5" t="s">
        <v>3</v>
      </c>
      <c r="O879" s="5">
        <v>2</v>
      </c>
      <c r="P879" s="5">
        <f>ROUND(Source!EN874,O879)</f>
        <v>575560.77</v>
      </c>
      <c r="Q879" s="5"/>
      <c r="R879" s="5"/>
      <c r="S879" s="5"/>
      <c r="T879" s="5"/>
      <c r="U879" s="5"/>
      <c r="V879" s="5"/>
      <c r="W879" s="5">
        <v>74414.84</v>
      </c>
      <c r="X879" s="5">
        <v>1</v>
      </c>
      <c r="Y879" s="5">
        <v>74414.84</v>
      </c>
      <c r="Z879" s="5">
        <v>575560.77</v>
      </c>
      <c r="AA879" s="5">
        <v>1</v>
      </c>
      <c r="AB879" s="5">
        <v>575560.77</v>
      </c>
    </row>
    <row r="880" spans="1:255" x14ac:dyDescent="0.2">
      <c r="A880" s="5">
        <v>50</v>
      </c>
      <c r="B880" s="5">
        <v>0</v>
      </c>
      <c r="C880" s="5">
        <v>0</v>
      </c>
      <c r="D880" s="5">
        <v>1</v>
      </c>
      <c r="E880" s="5">
        <v>226</v>
      </c>
      <c r="F880" s="5">
        <f>ROUND(Source!AW874,O880)</f>
        <v>63162.5</v>
      </c>
      <c r="G880" s="5" t="s">
        <v>93</v>
      </c>
      <c r="H880" s="5" t="s">
        <v>94</v>
      </c>
      <c r="I880" s="5"/>
      <c r="J880" s="5"/>
      <c r="K880" s="5">
        <v>226</v>
      </c>
      <c r="L880" s="5">
        <v>5</v>
      </c>
      <c r="M880" s="5">
        <v>3</v>
      </c>
      <c r="N880" s="5" t="s">
        <v>3</v>
      </c>
      <c r="O880" s="5">
        <v>2</v>
      </c>
      <c r="P880" s="5">
        <f>ROUND(Source!EO874,O880)</f>
        <v>489367.85</v>
      </c>
      <c r="Q880" s="5"/>
      <c r="R880" s="5"/>
      <c r="S880" s="5"/>
      <c r="T880" s="5"/>
      <c r="U880" s="5"/>
      <c r="V880" s="5"/>
      <c r="W880" s="5">
        <v>63162.5</v>
      </c>
      <c r="X880" s="5">
        <v>1</v>
      </c>
      <c r="Y880" s="5">
        <v>63162.5</v>
      </c>
      <c r="Z880" s="5">
        <v>489367.85</v>
      </c>
      <c r="AA880" s="5">
        <v>1</v>
      </c>
      <c r="AB880" s="5">
        <v>489367.85</v>
      </c>
    </row>
    <row r="881" spans="1:28" x14ac:dyDescent="0.2">
      <c r="A881" s="5">
        <v>50</v>
      </c>
      <c r="B881" s="5">
        <v>0</v>
      </c>
      <c r="C881" s="5">
        <v>0</v>
      </c>
      <c r="D881" s="5">
        <v>1</v>
      </c>
      <c r="E881" s="5">
        <v>227</v>
      </c>
      <c r="F881" s="5">
        <f>ROUND(Source!AX874,O881)</f>
        <v>0</v>
      </c>
      <c r="G881" s="5" t="s">
        <v>95</v>
      </c>
      <c r="H881" s="5" t="s">
        <v>96</v>
      </c>
      <c r="I881" s="5"/>
      <c r="J881" s="5"/>
      <c r="K881" s="5">
        <v>227</v>
      </c>
      <c r="L881" s="5">
        <v>6</v>
      </c>
      <c r="M881" s="5">
        <v>3</v>
      </c>
      <c r="N881" s="5" t="s">
        <v>3</v>
      </c>
      <c r="O881" s="5">
        <v>2</v>
      </c>
      <c r="P881" s="5">
        <f>ROUND(Source!EP874,O881)</f>
        <v>0</v>
      </c>
      <c r="Q881" s="5"/>
      <c r="R881" s="5"/>
      <c r="S881" s="5"/>
      <c r="T881" s="5"/>
      <c r="U881" s="5"/>
      <c r="V881" s="5"/>
      <c r="W881" s="5">
        <v>0</v>
      </c>
      <c r="X881" s="5">
        <v>1</v>
      </c>
      <c r="Y881" s="5">
        <v>0</v>
      </c>
      <c r="Z881" s="5">
        <v>0</v>
      </c>
      <c r="AA881" s="5">
        <v>1</v>
      </c>
      <c r="AB881" s="5">
        <v>0</v>
      </c>
    </row>
    <row r="882" spans="1:28" x14ac:dyDescent="0.2">
      <c r="A882" s="5">
        <v>50</v>
      </c>
      <c r="B882" s="5">
        <v>0</v>
      </c>
      <c r="C882" s="5">
        <v>0</v>
      </c>
      <c r="D882" s="5">
        <v>1</v>
      </c>
      <c r="E882" s="5">
        <v>228</v>
      </c>
      <c r="F882" s="5">
        <f>ROUND(Source!AY874,O882)</f>
        <v>63162.5</v>
      </c>
      <c r="G882" s="5" t="s">
        <v>97</v>
      </c>
      <c r="H882" s="5" t="s">
        <v>98</v>
      </c>
      <c r="I882" s="5"/>
      <c r="J882" s="5"/>
      <c r="K882" s="5">
        <v>228</v>
      </c>
      <c r="L882" s="5">
        <v>7</v>
      </c>
      <c r="M882" s="5">
        <v>3</v>
      </c>
      <c r="N882" s="5" t="s">
        <v>3</v>
      </c>
      <c r="O882" s="5">
        <v>2</v>
      </c>
      <c r="P882" s="5">
        <f>ROUND(Source!EQ874,O882)</f>
        <v>489367.85</v>
      </c>
      <c r="Q882" s="5"/>
      <c r="R882" s="5"/>
      <c r="S882" s="5"/>
      <c r="T882" s="5"/>
      <c r="U882" s="5"/>
      <c r="V882" s="5"/>
      <c r="W882" s="5">
        <v>63162.5</v>
      </c>
      <c r="X882" s="5">
        <v>1</v>
      </c>
      <c r="Y882" s="5">
        <v>63162.5</v>
      </c>
      <c r="Z882" s="5">
        <v>489367.85</v>
      </c>
      <c r="AA882" s="5">
        <v>1</v>
      </c>
      <c r="AB882" s="5">
        <v>489367.85</v>
      </c>
    </row>
    <row r="883" spans="1:28" x14ac:dyDescent="0.2">
      <c r="A883" s="5">
        <v>50</v>
      </c>
      <c r="B883" s="5">
        <v>0</v>
      </c>
      <c r="C883" s="5">
        <v>0</v>
      </c>
      <c r="D883" s="5">
        <v>1</v>
      </c>
      <c r="E883" s="5">
        <v>216</v>
      </c>
      <c r="F883" s="5">
        <f>ROUND(Source!AP874,O883)</f>
        <v>11252.34</v>
      </c>
      <c r="G883" s="5" t="s">
        <v>99</v>
      </c>
      <c r="H883" s="5" t="s">
        <v>100</v>
      </c>
      <c r="I883" s="5"/>
      <c r="J883" s="5"/>
      <c r="K883" s="5">
        <v>216</v>
      </c>
      <c r="L883" s="5">
        <v>8</v>
      </c>
      <c r="M883" s="5">
        <v>3</v>
      </c>
      <c r="N883" s="5" t="s">
        <v>3</v>
      </c>
      <c r="O883" s="5">
        <v>2</v>
      </c>
      <c r="P883" s="5">
        <f>ROUND(Source!EH874,O883)</f>
        <v>86192.92</v>
      </c>
      <c r="Q883" s="5"/>
      <c r="R883" s="5"/>
      <c r="S883" s="5"/>
      <c r="T883" s="5"/>
      <c r="U883" s="5"/>
      <c r="V883" s="5"/>
      <c r="W883" s="5">
        <v>11252.34</v>
      </c>
      <c r="X883" s="5">
        <v>1</v>
      </c>
      <c r="Y883" s="5">
        <v>11252.34</v>
      </c>
      <c r="Z883" s="5">
        <v>86192.92</v>
      </c>
      <c r="AA883" s="5">
        <v>1</v>
      </c>
      <c r="AB883" s="5">
        <v>86192.92</v>
      </c>
    </row>
    <row r="884" spans="1:28" x14ac:dyDescent="0.2">
      <c r="A884" s="5">
        <v>50</v>
      </c>
      <c r="B884" s="5">
        <v>0</v>
      </c>
      <c r="C884" s="5">
        <v>0</v>
      </c>
      <c r="D884" s="5">
        <v>1</v>
      </c>
      <c r="E884" s="5">
        <v>223</v>
      </c>
      <c r="F884" s="5">
        <f>ROUND(Source!AQ874,O884)</f>
        <v>0</v>
      </c>
      <c r="G884" s="5" t="s">
        <v>101</v>
      </c>
      <c r="H884" s="5" t="s">
        <v>102</v>
      </c>
      <c r="I884" s="5"/>
      <c r="J884" s="5"/>
      <c r="K884" s="5">
        <v>223</v>
      </c>
      <c r="L884" s="5">
        <v>9</v>
      </c>
      <c r="M884" s="5">
        <v>3</v>
      </c>
      <c r="N884" s="5" t="s">
        <v>3</v>
      </c>
      <c r="O884" s="5">
        <v>2</v>
      </c>
      <c r="P884" s="5">
        <f>ROUND(Source!EI874,O884)</f>
        <v>0</v>
      </c>
      <c r="Q884" s="5"/>
      <c r="R884" s="5"/>
      <c r="S884" s="5"/>
      <c r="T884" s="5"/>
      <c r="U884" s="5"/>
      <c r="V884" s="5"/>
      <c r="W884" s="5">
        <v>0</v>
      </c>
      <c r="X884" s="5">
        <v>1</v>
      </c>
      <c r="Y884" s="5">
        <v>0</v>
      </c>
      <c r="Z884" s="5">
        <v>0</v>
      </c>
      <c r="AA884" s="5">
        <v>1</v>
      </c>
      <c r="AB884" s="5">
        <v>0</v>
      </c>
    </row>
    <row r="885" spans="1:28" x14ac:dyDescent="0.2">
      <c r="A885" s="5">
        <v>50</v>
      </c>
      <c r="B885" s="5">
        <v>0</v>
      </c>
      <c r="C885" s="5">
        <v>0</v>
      </c>
      <c r="D885" s="5">
        <v>1</v>
      </c>
      <c r="E885" s="5">
        <v>229</v>
      </c>
      <c r="F885" s="5">
        <f>ROUND(Source!AZ874,O885)</f>
        <v>11252.34</v>
      </c>
      <c r="G885" s="5" t="s">
        <v>103</v>
      </c>
      <c r="H885" s="5" t="s">
        <v>104</v>
      </c>
      <c r="I885" s="5"/>
      <c r="J885" s="5"/>
      <c r="K885" s="5">
        <v>229</v>
      </c>
      <c r="L885" s="5">
        <v>10</v>
      </c>
      <c r="M885" s="5">
        <v>3</v>
      </c>
      <c r="N885" s="5" t="s">
        <v>3</v>
      </c>
      <c r="O885" s="5">
        <v>2</v>
      </c>
      <c r="P885" s="5">
        <f>ROUND(Source!ER874,O885)</f>
        <v>86192.92</v>
      </c>
      <c r="Q885" s="5"/>
      <c r="R885" s="5"/>
      <c r="S885" s="5"/>
      <c r="T885" s="5"/>
      <c r="U885" s="5"/>
      <c r="V885" s="5"/>
      <c r="W885" s="5">
        <v>11252.34</v>
      </c>
      <c r="X885" s="5">
        <v>1</v>
      </c>
      <c r="Y885" s="5">
        <v>11252.34</v>
      </c>
      <c r="Z885" s="5">
        <v>86192.92</v>
      </c>
      <c r="AA885" s="5">
        <v>1</v>
      </c>
      <c r="AB885" s="5">
        <v>86192.92</v>
      </c>
    </row>
    <row r="886" spans="1:28" x14ac:dyDescent="0.2">
      <c r="A886" s="5">
        <v>50</v>
      </c>
      <c r="B886" s="5">
        <v>0</v>
      </c>
      <c r="C886" s="5">
        <v>0</v>
      </c>
      <c r="D886" s="5">
        <v>1</v>
      </c>
      <c r="E886" s="5">
        <v>203</v>
      </c>
      <c r="F886" s="5">
        <f>ROUND(Source!Q874,O886)</f>
        <v>450.77</v>
      </c>
      <c r="G886" s="5" t="s">
        <v>105</v>
      </c>
      <c r="H886" s="5" t="s">
        <v>106</v>
      </c>
      <c r="I886" s="5"/>
      <c r="J886" s="5"/>
      <c r="K886" s="5">
        <v>203</v>
      </c>
      <c r="L886" s="5">
        <v>11</v>
      </c>
      <c r="M886" s="5">
        <v>3</v>
      </c>
      <c r="N886" s="5" t="s">
        <v>3</v>
      </c>
      <c r="O886" s="5">
        <v>2</v>
      </c>
      <c r="P886" s="5">
        <f>ROUND(Source!DI874,O886)</f>
        <v>6586.12</v>
      </c>
      <c r="Q886" s="5"/>
      <c r="R886" s="5"/>
      <c r="S886" s="5"/>
      <c r="T886" s="5"/>
      <c r="U886" s="5"/>
      <c r="V886" s="5"/>
      <c r="W886" s="5">
        <v>450.77</v>
      </c>
      <c r="X886" s="5">
        <v>1</v>
      </c>
      <c r="Y886" s="5">
        <v>450.77</v>
      </c>
      <c r="Z886" s="5">
        <v>6586.12</v>
      </c>
      <c r="AA886" s="5">
        <v>1</v>
      </c>
      <c r="AB886" s="5">
        <v>6586.12</v>
      </c>
    </row>
    <row r="887" spans="1:28" x14ac:dyDescent="0.2">
      <c r="A887" s="5">
        <v>50</v>
      </c>
      <c r="B887" s="5">
        <v>0</v>
      </c>
      <c r="C887" s="5">
        <v>0</v>
      </c>
      <c r="D887" s="5">
        <v>1</v>
      </c>
      <c r="E887" s="5">
        <v>231</v>
      </c>
      <c r="F887" s="5">
        <f>ROUND(Source!BB874,O887)</f>
        <v>0</v>
      </c>
      <c r="G887" s="5" t="s">
        <v>107</v>
      </c>
      <c r="H887" s="5" t="s">
        <v>108</v>
      </c>
      <c r="I887" s="5"/>
      <c r="J887" s="5"/>
      <c r="K887" s="5">
        <v>231</v>
      </c>
      <c r="L887" s="5">
        <v>12</v>
      </c>
      <c r="M887" s="5">
        <v>3</v>
      </c>
      <c r="N887" s="5" t="s">
        <v>3</v>
      </c>
      <c r="O887" s="5">
        <v>2</v>
      </c>
      <c r="P887" s="5">
        <f>ROUND(Source!ET874,O887)</f>
        <v>0</v>
      </c>
      <c r="Q887" s="5"/>
      <c r="R887" s="5"/>
      <c r="S887" s="5"/>
      <c r="T887" s="5"/>
      <c r="U887" s="5"/>
      <c r="V887" s="5"/>
      <c r="W887" s="5">
        <v>0</v>
      </c>
      <c r="X887" s="5">
        <v>1</v>
      </c>
      <c r="Y887" s="5">
        <v>0</v>
      </c>
      <c r="Z887" s="5">
        <v>0</v>
      </c>
      <c r="AA887" s="5">
        <v>1</v>
      </c>
      <c r="AB887" s="5">
        <v>0</v>
      </c>
    </row>
    <row r="888" spans="1:28" x14ac:dyDescent="0.2">
      <c r="A888" s="5">
        <v>50</v>
      </c>
      <c r="B888" s="5">
        <v>0</v>
      </c>
      <c r="C888" s="5">
        <v>0</v>
      </c>
      <c r="D888" s="5">
        <v>1</v>
      </c>
      <c r="E888" s="5">
        <v>204</v>
      </c>
      <c r="F888" s="5">
        <f>ROUND(Source!R874,O888)</f>
        <v>45.53</v>
      </c>
      <c r="G888" s="5" t="s">
        <v>109</v>
      </c>
      <c r="H888" s="5" t="s">
        <v>110</v>
      </c>
      <c r="I888" s="5"/>
      <c r="J888" s="5"/>
      <c r="K888" s="5">
        <v>204</v>
      </c>
      <c r="L888" s="5">
        <v>13</v>
      </c>
      <c r="M888" s="5">
        <v>3</v>
      </c>
      <c r="N888" s="5" t="s">
        <v>3</v>
      </c>
      <c r="O888" s="5">
        <v>2</v>
      </c>
      <c r="P888" s="5">
        <f>ROUND(Source!DJ874,O888)</f>
        <v>2503.6999999999998</v>
      </c>
      <c r="Q888" s="5"/>
      <c r="R888" s="5"/>
      <c r="S888" s="5"/>
      <c r="T888" s="5"/>
      <c r="U888" s="5"/>
      <c r="V888" s="5"/>
      <c r="W888" s="5">
        <v>45.53</v>
      </c>
      <c r="X888" s="5">
        <v>1</v>
      </c>
      <c r="Y888" s="5">
        <v>45.53</v>
      </c>
      <c r="Z888" s="5">
        <v>2503.6999999999998</v>
      </c>
      <c r="AA888" s="5">
        <v>1</v>
      </c>
      <c r="AB888" s="5">
        <v>2503.6999999999998</v>
      </c>
    </row>
    <row r="889" spans="1:28" x14ac:dyDescent="0.2">
      <c r="A889" s="5">
        <v>50</v>
      </c>
      <c r="B889" s="5">
        <v>0</v>
      </c>
      <c r="C889" s="5">
        <v>0</v>
      </c>
      <c r="D889" s="5">
        <v>1</v>
      </c>
      <c r="E889" s="5">
        <v>205</v>
      </c>
      <c r="F889" s="5">
        <f>ROUND(Source!S874,O889)</f>
        <v>7394.89</v>
      </c>
      <c r="G889" s="5" t="s">
        <v>111</v>
      </c>
      <c r="H889" s="5" t="s">
        <v>112</v>
      </c>
      <c r="I889" s="5"/>
      <c r="J889" s="5"/>
      <c r="K889" s="5">
        <v>205</v>
      </c>
      <c r="L889" s="5">
        <v>14</v>
      </c>
      <c r="M889" s="5">
        <v>3</v>
      </c>
      <c r="N889" s="5" t="s">
        <v>3</v>
      </c>
      <c r="O889" s="5">
        <v>2</v>
      </c>
      <c r="P889" s="5">
        <f>ROUND(Source!DK874,O889)</f>
        <v>406644.99</v>
      </c>
      <c r="Q889" s="5"/>
      <c r="R889" s="5"/>
      <c r="S889" s="5"/>
      <c r="T889" s="5"/>
      <c r="U889" s="5"/>
      <c r="V889" s="5"/>
      <c r="W889" s="5">
        <v>7394.89</v>
      </c>
      <c r="X889" s="5">
        <v>1</v>
      </c>
      <c r="Y889" s="5">
        <v>7394.89</v>
      </c>
      <c r="Z889" s="5">
        <v>406644.99</v>
      </c>
      <c r="AA889" s="5">
        <v>1</v>
      </c>
      <c r="AB889" s="5">
        <v>406644.99</v>
      </c>
    </row>
    <row r="890" spans="1:28" x14ac:dyDescent="0.2">
      <c r="A890" s="5">
        <v>50</v>
      </c>
      <c r="B890" s="5">
        <v>0</v>
      </c>
      <c r="C890" s="5">
        <v>0</v>
      </c>
      <c r="D890" s="5">
        <v>1</v>
      </c>
      <c r="E890" s="5">
        <v>232</v>
      </c>
      <c r="F890" s="5">
        <f>ROUND(Source!BC874,O890)</f>
        <v>0</v>
      </c>
      <c r="G890" s="5" t="s">
        <v>113</v>
      </c>
      <c r="H890" s="5" t="s">
        <v>114</v>
      </c>
      <c r="I890" s="5"/>
      <c r="J890" s="5"/>
      <c r="K890" s="5">
        <v>232</v>
      </c>
      <c r="L890" s="5">
        <v>15</v>
      </c>
      <c r="M890" s="5">
        <v>3</v>
      </c>
      <c r="N890" s="5" t="s">
        <v>3</v>
      </c>
      <c r="O890" s="5">
        <v>2</v>
      </c>
      <c r="P890" s="5">
        <f>ROUND(Source!EU874,O890)</f>
        <v>0</v>
      </c>
      <c r="Q890" s="5"/>
      <c r="R890" s="5"/>
      <c r="S890" s="5"/>
      <c r="T890" s="5"/>
      <c r="U890" s="5"/>
      <c r="V890" s="5"/>
      <c r="W890" s="5">
        <v>0</v>
      </c>
      <c r="X890" s="5">
        <v>1</v>
      </c>
      <c r="Y890" s="5">
        <v>0</v>
      </c>
      <c r="Z890" s="5">
        <v>0</v>
      </c>
      <c r="AA890" s="5">
        <v>1</v>
      </c>
      <c r="AB890" s="5">
        <v>0</v>
      </c>
    </row>
    <row r="891" spans="1:28" x14ac:dyDescent="0.2">
      <c r="A891" s="5">
        <v>50</v>
      </c>
      <c r="B891" s="5">
        <v>0</v>
      </c>
      <c r="C891" s="5">
        <v>0</v>
      </c>
      <c r="D891" s="5">
        <v>1</v>
      </c>
      <c r="E891" s="5">
        <v>214</v>
      </c>
      <c r="F891" s="5">
        <f>ROUND(Source!AS874,O891)</f>
        <v>82781.78</v>
      </c>
      <c r="G891" s="5" t="s">
        <v>115</v>
      </c>
      <c r="H891" s="5" t="s">
        <v>116</v>
      </c>
      <c r="I891" s="5"/>
      <c r="J891" s="5"/>
      <c r="K891" s="5">
        <v>214</v>
      </c>
      <c r="L891" s="5">
        <v>16</v>
      </c>
      <c r="M891" s="5">
        <v>3</v>
      </c>
      <c r="N891" s="5" t="s">
        <v>3</v>
      </c>
      <c r="O891" s="5">
        <v>2</v>
      </c>
      <c r="P891" s="5">
        <f>ROUND(Source!EK874,O891)</f>
        <v>1550031.54</v>
      </c>
      <c r="Q891" s="5"/>
      <c r="R891" s="5"/>
      <c r="S891" s="5"/>
      <c r="T891" s="5"/>
      <c r="U891" s="5"/>
      <c r="V891" s="5"/>
      <c r="W891" s="5">
        <v>82781.78</v>
      </c>
      <c r="X891" s="5">
        <v>1</v>
      </c>
      <c r="Y891" s="5">
        <v>82781.78</v>
      </c>
      <c r="Z891" s="5">
        <v>1550031.54</v>
      </c>
      <c r="AA891" s="5">
        <v>1</v>
      </c>
      <c r="AB891" s="5">
        <v>1550031.54</v>
      </c>
    </row>
    <row r="892" spans="1:28" x14ac:dyDescent="0.2">
      <c r="A892" s="5">
        <v>50</v>
      </c>
      <c r="B892" s="5">
        <v>0</v>
      </c>
      <c r="C892" s="5">
        <v>0</v>
      </c>
      <c r="D892" s="5">
        <v>1</v>
      </c>
      <c r="E892" s="5">
        <v>215</v>
      </c>
      <c r="F892" s="5">
        <f>ROUND(Source!AT874,O892)</f>
        <v>0</v>
      </c>
      <c r="G892" s="5" t="s">
        <v>117</v>
      </c>
      <c r="H892" s="5" t="s">
        <v>118</v>
      </c>
      <c r="I892" s="5"/>
      <c r="J892" s="5"/>
      <c r="K892" s="5">
        <v>215</v>
      </c>
      <c r="L892" s="5">
        <v>17</v>
      </c>
      <c r="M892" s="5">
        <v>3</v>
      </c>
      <c r="N892" s="5" t="s">
        <v>3</v>
      </c>
      <c r="O892" s="5">
        <v>2</v>
      </c>
      <c r="P892" s="5">
        <f>ROUND(Source!EL874,O892)</f>
        <v>0</v>
      </c>
      <c r="Q892" s="5"/>
      <c r="R892" s="5"/>
      <c r="S892" s="5"/>
      <c r="T892" s="5"/>
      <c r="U892" s="5"/>
      <c r="V892" s="5"/>
      <c r="W892" s="5">
        <v>0</v>
      </c>
      <c r="X892" s="5">
        <v>1</v>
      </c>
      <c r="Y892" s="5">
        <v>0</v>
      </c>
      <c r="Z892" s="5">
        <v>0</v>
      </c>
      <c r="AA892" s="5">
        <v>1</v>
      </c>
      <c r="AB892" s="5">
        <v>0</v>
      </c>
    </row>
    <row r="893" spans="1:28" x14ac:dyDescent="0.2">
      <c r="A893" s="5">
        <v>50</v>
      </c>
      <c r="B893" s="5">
        <v>0</v>
      </c>
      <c r="C893" s="5">
        <v>0</v>
      </c>
      <c r="D893" s="5">
        <v>1</v>
      </c>
      <c r="E893" s="5">
        <v>217</v>
      </c>
      <c r="F893" s="5">
        <f>ROUND(Source!AU874,O893)</f>
        <v>0</v>
      </c>
      <c r="G893" s="5" t="s">
        <v>119</v>
      </c>
      <c r="H893" s="5" t="s">
        <v>120</v>
      </c>
      <c r="I893" s="5"/>
      <c r="J893" s="5"/>
      <c r="K893" s="5">
        <v>217</v>
      </c>
      <c r="L893" s="5">
        <v>18</v>
      </c>
      <c r="M893" s="5">
        <v>3</v>
      </c>
      <c r="N893" s="5" t="s">
        <v>3</v>
      </c>
      <c r="O893" s="5">
        <v>2</v>
      </c>
      <c r="P893" s="5">
        <f>ROUND(Source!EM874,O893)</f>
        <v>0</v>
      </c>
      <c r="Q893" s="5"/>
      <c r="R893" s="5"/>
      <c r="S893" s="5"/>
      <c r="T893" s="5"/>
      <c r="U893" s="5"/>
      <c r="V893" s="5"/>
      <c r="W893" s="5">
        <v>0</v>
      </c>
      <c r="X893" s="5">
        <v>1</v>
      </c>
      <c r="Y893" s="5">
        <v>0</v>
      </c>
      <c r="Z893" s="5">
        <v>0</v>
      </c>
      <c r="AA893" s="5">
        <v>1</v>
      </c>
      <c r="AB893" s="5">
        <v>0</v>
      </c>
    </row>
    <row r="894" spans="1:28" x14ac:dyDescent="0.2">
      <c r="A894" s="5">
        <v>50</v>
      </c>
      <c r="B894" s="5">
        <v>0</v>
      </c>
      <c r="C894" s="5">
        <v>0</v>
      </c>
      <c r="D894" s="5">
        <v>1</v>
      </c>
      <c r="E894" s="5">
        <v>230</v>
      </c>
      <c r="F894" s="5">
        <f>ROUND(Source!BA874,O894)</f>
        <v>0</v>
      </c>
      <c r="G894" s="5" t="s">
        <v>121</v>
      </c>
      <c r="H894" s="5" t="s">
        <v>122</v>
      </c>
      <c r="I894" s="5"/>
      <c r="J894" s="5"/>
      <c r="K894" s="5">
        <v>230</v>
      </c>
      <c r="L894" s="5">
        <v>19</v>
      </c>
      <c r="M894" s="5">
        <v>3</v>
      </c>
      <c r="N894" s="5" t="s">
        <v>3</v>
      </c>
      <c r="O894" s="5">
        <v>2</v>
      </c>
      <c r="P894" s="5">
        <f>ROUND(Source!ES874,O894)</f>
        <v>0</v>
      </c>
      <c r="Q894" s="5"/>
      <c r="R894" s="5"/>
      <c r="S894" s="5"/>
      <c r="T894" s="5"/>
      <c r="U894" s="5"/>
      <c r="V894" s="5"/>
      <c r="W894" s="5">
        <v>0</v>
      </c>
      <c r="X894" s="5">
        <v>1</v>
      </c>
      <c r="Y894" s="5">
        <v>0</v>
      </c>
      <c r="Z894" s="5">
        <v>0</v>
      </c>
      <c r="AA894" s="5">
        <v>1</v>
      </c>
      <c r="AB894" s="5">
        <v>0</v>
      </c>
    </row>
    <row r="895" spans="1:28" x14ac:dyDescent="0.2">
      <c r="A895" s="5">
        <v>50</v>
      </c>
      <c r="B895" s="5">
        <v>0</v>
      </c>
      <c r="C895" s="5">
        <v>0</v>
      </c>
      <c r="D895" s="5">
        <v>1</v>
      </c>
      <c r="E895" s="5">
        <v>206</v>
      </c>
      <c r="F895" s="5">
        <f>ROUND(Source!T874,O895)</f>
        <v>0</v>
      </c>
      <c r="G895" s="5" t="s">
        <v>123</v>
      </c>
      <c r="H895" s="5" t="s">
        <v>124</v>
      </c>
      <c r="I895" s="5"/>
      <c r="J895" s="5"/>
      <c r="K895" s="5">
        <v>206</v>
      </c>
      <c r="L895" s="5">
        <v>20</v>
      </c>
      <c r="M895" s="5">
        <v>3</v>
      </c>
      <c r="N895" s="5" t="s">
        <v>3</v>
      </c>
      <c r="O895" s="5">
        <v>2</v>
      </c>
      <c r="P895" s="5">
        <f>ROUND(Source!DL874,O895)</f>
        <v>0</v>
      </c>
      <c r="Q895" s="5"/>
      <c r="R895" s="5"/>
      <c r="S895" s="5"/>
      <c r="T895" s="5"/>
      <c r="U895" s="5"/>
      <c r="V895" s="5"/>
      <c r="W895" s="5">
        <v>0</v>
      </c>
      <c r="X895" s="5">
        <v>1</v>
      </c>
      <c r="Y895" s="5">
        <v>0</v>
      </c>
      <c r="Z895" s="5">
        <v>0</v>
      </c>
      <c r="AA895" s="5">
        <v>1</v>
      </c>
      <c r="AB895" s="5">
        <v>0</v>
      </c>
    </row>
    <row r="896" spans="1:28" x14ac:dyDescent="0.2">
      <c r="A896" s="5">
        <v>50</v>
      </c>
      <c r="B896" s="5">
        <v>0</v>
      </c>
      <c r="C896" s="5">
        <v>0</v>
      </c>
      <c r="D896" s="5">
        <v>1</v>
      </c>
      <c r="E896" s="5">
        <v>207</v>
      </c>
      <c r="F896" s="5">
        <f>Source!U874</f>
        <v>594.57820570500019</v>
      </c>
      <c r="G896" s="5" t="s">
        <v>125</v>
      </c>
      <c r="H896" s="5" t="s">
        <v>126</v>
      </c>
      <c r="I896" s="5"/>
      <c r="J896" s="5"/>
      <c r="K896" s="5">
        <v>207</v>
      </c>
      <c r="L896" s="5">
        <v>21</v>
      </c>
      <c r="M896" s="5">
        <v>3</v>
      </c>
      <c r="N896" s="5" t="s">
        <v>3</v>
      </c>
      <c r="O896" s="5">
        <v>-1</v>
      </c>
      <c r="P896" s="5">
        <f>Source!DM874</f>
        <v>594.57820570500019</v>
      </c>
      <c r="Q896" s="5"/>
      <c r="R896" s="5"/>
      <c r="S896" s="5"/>
      <c r="T896" s="5"/>
      <c r="U896" s="5"/>
      <c r="V896" s="5"/>
      <c r="W896" s="5">
        <v>594.57820570500007</v>
      </c>
      <c r="X896" s="5">
        <v>1</v>
      </c>
      <c r="Y896" s="5">
        <v>594.57820570500007</v>
      </c>
      <c r="Z896" s="5">
        <v>594.57820570500007</v>
      </c>
      <c r="AA896" s="5">
        <v>1</v>
      </c>
      <c r="AB896" s="5">
        <v>594.57820570500007</v>
      </c>
    </row>
    <row r="897" spans="1:255" x14ac:dyDescent="0.2">
      <c r="A897" s="5">
        <v>50</v>
      </c>
      <c r="B897" s="5">
        <v>0</v>
      </c>
      <c r="C897" s="5">
        <v>0</v>
      </c>
      <c r="D897" s="5">
        <v>1</v>
      </c>
      <c r="E897" s="5">
        <v>208</v>
      </c>
      <c r="F897" s="5">
        <f>Source!V874</f>
        <v>0</v>
      </c>
      <c r="G897" s="5" t="s">
        <v>127</v>
      </c>
      <c r="H897" s="5" t="s">
        <v>128</v>
      </c>
      <c r="I897" s="5"/>
      <c r="J897" s="5"/>
      <c r="K897" s="5">
        <v>208</v>
      </c>
      <c r="L897" s="5">
        <v>22</v>
      </c>
      <c r="M897" s="5">
        <v>3</v>
      </c>
      <c r="N897" s="5" t="s">
        <v>3</v>
      </c>
      <c r="O897" s="5">
        <v>-1</v>
      </c>
      <c r="P897" s="5">
        <f>Source!DN874</f>
        <v>0</v>
      </c>
      <c r="Q897" s="5"/>
      <c r="R897" s="5"/>
      <c r="S897" s="5"/>
      <c r="T897" s="5"/>
      <c r="U897" s="5"/>
      <c r="V897" s="5"/>
      <c r="W897" s="5">
        <v>0</v>
      </c>
      <c r="X897" s="5">
        <v>1</v>
      </c>
      <c r="Y897" s="5">
        <v>0</v>
      </c>
      <c r="Z897" s="5">
        <v>0</v>
      </c>
      <c r="AA897" s="5">
        <v>1</v>
      </c>
      <c r="AB897" s="5">
        <v>0</v>
      </c>
    </row>
    <row r="898" spans="1:255" x14ac:dyDescent="0.2">
      <c r="A898" s="5">
        <v>50</v>
      </c>
      <c r="B898" s="5">
        <v>0</v>
      </c>
      <c r="C898" s="5">
        <v>0</v>
      </c>
      <c r="D898" s="5">
        <v>1</v>
      </c>
      <c r="E898" s="5">
        <v>209</v>
      </c>
      <c r="F898" s="5">
        <f>ROUND(Source!W874,O898)</f>
        <v>0</v>
      </c>
      <c r="G898" s="5" t="s">
        <v>129</v>
      </c>
      <c r="H898" s="5" t="s">
        <v>130</v>
      </c>
      <c r="I898" s="5"/>
      <c r="J898" s="5"/>
      <c r="K898" s="5">
        <v>209</v>
      </c>
      <c r="L898" s="5">
        <v>23</v>
      </c>
      <c r="M898" s="5">
        <v>3</v>
      </c>
      <c r="N898" s="5" t="s">
        <v>3</v>
      </c>
      <c r="O898" s="5">
        <v>2</v>
      </c>
      <c r="P898" s="5">
        <f>ROUND(Source!DO874,O898)</f>
        <v>0</v>
      </c>
      <c r="Q898" s="5"/>
      <c r="R898" s="5"/>
      <c r="S898" s="5"/>
      <c r="T898" s="5"/>
      <c r="U898" s="5"/>
      <c r="V898" s="5"/>
      <c r="W898" s="5">
        <v>0</v>
      </c>
      <c r="X898" s="5">
        <v>1</v>
      </c>
      <c r="Y898" s="5">
        <v>0</v>
      </c>
      <c r="Z898" s="5">
        <v>0</v>
      </c>
      <c r="AA898" s="5">
        <v>1</v>
      </c>
      <c r="AB898" s="5">
        <v>0</v>
      </c>
    </row>
    <row r="899" spans="1:255" x14ac:dyDescent="0.2">
      <c r="A899" s="5">
        <v>50</v>
      </c>
      <c r="B899" s="5">
        <v>0</v>
      </c>
      <c r="C899" s="5">
        <v>0</v>
      </c>
      <c r="D899" s="5">
        <v>1</v>
      </c>
      <c r="E899" s="5">
        <v>233</v>
      </c>
      <c r="F899" s="5">
        <f>ROUND(Source!BD874,O899)</f>
        <v>0</v>
      </c>
      <c r="G899" s="5" t="s">
        <v>131</v>
      </c>
      <c r="H899" s="5" t="s">
        <v>132</v>
      </c>
      <c r="I899" s="5"/>
      <c r="J899" s="5"/>
      <c r="K899" s="5">
        <v>233</v>
      </c>
      <c r="L899" s="5">
        <v>24</v>
      </c>
      <c r="M899" s="5">
        <v>3</v>
      </c>
      <c r="N899" s="5" t="s">
        <v>3</v>
      </c>
      <c r="O899" s="5">
        <v>2</v>
      </c>
      <c r="P899" s="5">
        <f>ROUND(Source!EV874,O899)</f>
        <v>0</v>
      </c>
      <c r="Q899" s="5"/>
      <c r="R899" s="5"/>
      <c r="S899" s="5"/>
      <c r="T899" s="5"/>
      <c r="U899" s="5"/>
      <c r="V899" s="5"/>
      <c r="W899" s="5">
        <v>0</v>
      </c>
      <c r="X899" s="5">
        <v>1</v>
      </c>
      <c r="Y899" s="5">
        <v>0</v>
      </c>
      <c r="Z899" s="5">
        <v>0</v>
      </c>
      <c r="AA899" s="5">
        <v>1</v>
      </c>
      <c r="AB899" s="5">
        <v>0</v>
      </c>
    </row>
    <row r="900" spans="1:255" x14ac:dyDescent="0.2">
      <c r="A900" s="5">
        <v>50</v>
      </c>
      <c r="B900" s="5">
        <v>0</v>
      </c>
      <c r="C900" s="5">
        <v>0</v>
      </c>
      <c r="D900" s="5">
        <v>1</v>
      </c>
      <c r="E900" s="5">
        <v>210</v>
      </c>
      <c r="F900" s="5">
        <f>ROUND(Source!X874,O900)</f>
        <v>7598.39</v>
      </c>
      <c r="G900" s="5" t="s">
        <v>133</v>
      </c>
      <c r="H900" s="5" t="s">
        <v>134</v>
      </c>
      <c r="I900" s="5"/>
      <c r="J900" s="5"/>
      <c r="K900" s="5">
        <v>210</v>
      </c>
      <c r="L900" s="5">
        <v>25</v>
      </c>
      <c r="M900" s="5">
        <v>3</v>
      </c>
      <c r="N900" s="5" t="s">
        <v>3</v>
      </c>
      <c r="O900" s="5">
        <v>2</v>
      </c>
      <c r="P900" s="5">
        <f>ROUND(Source!DP874,O900)</f>
        <v>417836.2</v>
      </c>
      <c r="Q900" s="5"/>
      <c r="R900" s="5"/>
      <c r="S900" s="5"/>
      <c r="T900" s="5"/>
      <c r="U900" s="5"/>
      <c r="V900" s="5"/>
      <c r="W900" s="5">
        <v>7598.39</v>
      </c>
      <c r="X900" s="5">
        <v>1</v>
      </c>
      <c r="Y900" s="5">
        <v>7598.39</v>
      </c>
      <c r="Z900" s="5">
        <v>417836.2</v>
      </c>
      <c r="AA900" s="5">
        <v>1</v>
      </c>
      <c r="AB900" s="5">
        <v>417836.2</v>
      </c>
    </row>
    <row r="901" spans="1:255" x14ac:dyDescent="0.2">
      <c r="A901" s="5">
        <v>50</v>
      </c>
      <c r="B901" s="5">
        <v>0</v>
      </c>
      <c r="C901" s="5">
        <v>0</v>
      </c>
      <c r="D901" s="5">
        <v>1</v>
      </c>
      <c r="E901" s="5">
        <v>211</v>
      </c>
      <c r="F901" s="5">
        <f>ROUND(Source!Y874,O901)</f>
        <v>4175.2299999999996</v>
      </c>
      <c r="G901" s="5" t="s">
        <v>135</v>
      </c>
      <c r="H901" s="5" t="s">
        <v>136</v>
      </c>
      <c r="I901" s="5"/>
      <c r="J901" s="5"/>
      <c r="K901" s="5">
        <v>211</v>
      </c>
      <c r="L901" s="5">
        <v>26</v>
      </c>
      <c r="M901" s="5">
        <v>3</v>
      </c>
      <c r="N901" s="5" t="s">
        <v>3</v>
      </c>
      <c r="O901" s="5">
        <v>2</v>
      </c>
      <c r="P901" s="5">
        <f>ROUND(Source!DQ874,O901)</f>
        <v>229596.38</v>
      </c>
      <c r="Q901" s="5"/>
      <c r="R901" s="5"/>
      <c r="S901" s="5"/>
      <c r="T901" s="5"/>
      <c r="U901" s="5"/>
      <c r="V901" s="5"/>
      <c r="W901" s="5">
        <v>4175.2299999999996</v>
      </c>
      <c r="X901" s="5">
        <v>1</v>
      </c>
      <c r="Y901" s="5">
        <v>4175.2299999999996</v>
      </c>
      <c r="Z901" s="5">
        <v>229596.38</v>
      </c>
      <c r="AA901" s="5">
        <v>1</v>
      </c>
      <c r="AB901" s="5">
        <v>229596.38</v>
      </c>
    </row>
    <row r="902" spans="1:255" x14ac:dyDescent="0.2">
      <c r="A902" s="5">
        <v>50</v>
      </c>
      <c r="B902" s="5">
        <v>0</v>
      </c>
      <c r="C902" s="5">
        <v>0</v>
      </c>
      <c r="D902" s="5">
        <v>1</v>
      </c>
      <c r="E902" s="5">
        <v>224</v>
      </c>
      <c r="F902" s="5">
        <f>ROUND(Source!AR874,O902)</f>
        <v>94034.12</v>
      </c>
      <c r="G902" s="5" t="s">
        <v>137</v>
      </c>
      <c r="H902" s="5" t="s">
        <v>138</v>
      </c>
      <c r="I902" s="5"/>
      <c r="J902" s="5"/>
      <c r="K902" s="5">
        <v>224</v>
      </c>
      <c r="L902" s="5">
        <v>27</v>
      </c>
      <c r="M902" s="5">
        <v>3</v>
      </c>
      <c r="N902" s="5" t="s">
        <v>3</v>
      </c>
      <c r="O902" s="5">
        <v>2</v>
      </c>
      <c r="P902" s="5">
        <f>ROUND(Source!EJ874,O902)</f>
        <v>1636224.46</v>
      </c>
      <c r="Q902" s="5"/>
      <c r="R902" s="5"/>
      <c r="S902" s="5"/>
      <c r="T902" s="5"/>
      <c r="U902" s="5"/>
      <c r="V902" s="5"/>
      <c r="W902" s="5">
        <v>94034.12</v>
      </c>
      <c r="X902" s="5">
        <v>1</v>
      </c>
      <c r="Y902" s="5">
        <v>94034.12</v>
      </c>
      <c r="Z902" s="5">
        <v>1636224.46</v>
      </c>
      <c r="AA902" s="5">
        <v>1</v>
      </c>
      <c r="AB902" s="5">
        <v>1636224.46</v>
      </c>
    </row>
    <row r="904" spans="1:255" x14ac:dyDescent="0.2">
      <c r="A904" s="1">
        <v>4</v>
      </c>
      <c r="B904" s="1">
        <v>1</v>
      </c>
      <c r="C904" s="1"/>
      <c r="D904" s="1">
        <f>ROW(A985)</f>
        <v>985</v>
      </c>
      <c r="E904" s="1"/>
      <c r="F904" s="1" t="s">
        <v>18</v>
      </c>
      <c r="G904" s="1" t="s">
        <v>570</v>
      </c>
      <c r="H904" s="1" t="s">
        <v>3</v>
      </c>
      <c r="I904" s="1">
        <v>0</v>
      </c>
      <c r="J904" s="1"/>
      <c r="K904" s="1">
        <v>0</v>
      </c>
      <c r="L904" s="1"/>
      <c r="M904" s="1" t="s">
        <v>3</v>
      </c>
      <c r="N904" s="1"/>
      <c r="O904" s="1"/>
      <c r="P904" s="1"/>
      <c r="Q904" s="1"/>
      <c r="R904" s="1"/>
      <c r="S904" s="1">
        <v>0</v>
      </c>
      <c r="T904" s="1">
        <v>0</v>
      </c>
      <c r="U904" s="1" t="s">
        <v>3</v>
      </c>
      <c r="V904" s="1">
        <v>0</v>
      </c>
      <c r="W904" s="1"/>
      <c r="X904" s="1"/>
      <c r="Y904" s="1"/>
      <c r="Z904" s="1"/>
      <c r="AA904" s="1"/>
      <c r="AB904" s="1" t="s">
        <v>3</v>
      </c>
      <c r="AC904" s="1" t="s">
        <v>3</v>
      </c>
      <c r="AD904" s="1" t="s">
        <v>3</v>
      </c>
      <c r="AE904" s="1" t="s">
        <v>3</v>
      </c>
      <c r="AF904" s="1" t="s">
        <v>3</v>
      </c>
      <c r="AG904" s="1" t="s">
        <v>3</v>
      </c>
      <c r="AH904" s="1"/>
      <c r="AI904" s="1"/>
      <c r="AJ904" s="1"/>
      <c r="AK904" s="1"/>
      <c r="AL904" s="1"/>
      <c r="AM904" s="1"/>
      <c r="AN904" s="1"/>
      <c r="AO904" s="1"/>
      <c r="AP904" s="1" t="s">
        <v>3</v>
      </c>
      <c r="AQ904" s="1" t="s">
        <v>3</v>
      </c>
      <c r="AR904" s="1" t="s">
        <v>3</v>
      </c>
      <c r="AS904" s="1"/>
      <c r="AT904" s="1"/>
      <c r="AU904" s="1"/>
      <c r="AV904" s="1"/>
      <c r="AW904" s="1"/>
      <c r="AX904" s="1"/>
      <c r="AY904" s="1"/>
      <c r="AZ904" s="1" t="s">
        <v>3</v>
      </c>
      <c r="BA904" s="1"/>
      <c r="BB904" s="1" t="s">
        <v>3</v>
      </c>
      <c r="BC904" s="1" t="s">
        <v>3</v>
      </c>
      <c r="BD904" s="1" t="s">
        <v>3</v>
      </c>
      <c r="BE904" s="1" t="s">
        <v>3</v>
      </c>
      <c r="BF904" s="1" t="s">
        <v>3</v>
      </c>
      <c r="BG904" s="1" t="s">
        <v>3</v>
      </c>
      <c r="BH904" s="1" t="s">
        <v>3</v>
      </c>
      <c r="BI904" s="1" t="s">
        <v>3</v>
      </c>
      <c r="BJ904" s="1" t="s">
        <v>3</v>
      </c>
      <c r="BK904" s="1" t="s">
        <v>3</v>
      </c>
      <c r="BL904" s="1" t="s">
        <v>3</v>
      </c>
      <c r="BM904" s="1" t="s">
        <v>3</v>
      </c>
      <c r="BN904" s="1" t="s">
        <v>3</v>
      </c>
      <c r="BO904" s="1" t="s">
        <v>3</v>
      </c>
      <c r="BP904" s="1" t="s">
        <v>3</v>
      </c>
      <c r="BQ904" s="1"/>
      <c r="BR904" s="1"/>
      <c r="BS904" s="1"/>
      <c r="BT904" s="1"/>
      <c r="BU904" s="1"/>
      <c r="BV904" s="1"/>
      <c r="BW904" s="1"/>
      <c r="BX904" s="1">
        <v>0</v>
      </c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>
        <v>0</v>
      </c>
    </row>
    <row r="906" spans="1:255" x14ac:dyDescent="0.2">
      <c r="A906" s="3">
        <v>52</v>
      </c>
      <c r="B906" s="3">
        <f t="shared" ref="B906:G906" si="718">B985</f>
        <v>1</v>
      </c>
      <c r="C906" s="3">
        <f t="shared" si="718"/>
        <v>4</v>
      </c>
      <c r="D906" s="3">
        <f t="shared" si="718"/>
        <v>904</v>
      </c>
      <c r="E906" s="3">
        <f t="shared" si="718"/>
        <v>0</v>
      </c>
      <c r="F906" s="3" t="str">
        <f t="shared" si="718"/>
        <v>Новый раздел</v>
      </c>
      <c r="G906" s="3" t="str">
        <f t="shared" si="718"/>
        <v>Канализация дренажная (К.Н.)</v>
      </c>
      <c r="H906" s="3"/>
      <c r="I906" s="3"/>
      <c r="J906" s="3"/>
      <c r="K906" s="3"/>
      <c r="L906" s="3"/>
      <c r="M906" s="3"/>
      <c r="N906" s="3"/>
      <c r="O906" s="3">
        <f t="shared" ref="O906:AT906" si="719">O985</f>
        <v>26416.18</v>
      </c>
      <c r="P906" s="3">
        <f t="shared" si="719"/>
        <v>25885.9</v>
      </c>
      <c r="Q906" s="3">
        <f t="shared" si="719"/>
        <v>164.91</v>
      </c>
      <c r="R906" s="3">
        <f t="shared" si="719"/>
        <v>19.010000000000002</v>
      </c>
      <c r="S906" s="3">
        <f t="shared" si="719"/>
        <v>365.37</v>
      </c>
      <c r="T906" s="3">
        <f t="shared" si="719"/>
        <v>0</v>
      </c>
      <c r="U906" s="3">
        <f t="shared" si="719"/>
        <v>28.520044025000001</v>
      </c>
      <c r="V906" s="3">
        <f t="shared" si="719"/>
        <v>0</v>
      </c>
      <c r="W906" s="3">
        <f t="shared" si="719"/>
        <v>0</v>
      </c>
      <c r="X906" s="3">
        <f t="shared" si="719"/>
        <v>411.11</v>
      </c>
      <c r="Y906" s="3">
        <f t="shared" si="719"/>
        <v>228.27</v>
      </c>
      <c r="Z906" s="3">
        <f t="shared" si="719"/>
        <v>0</v>
      </c>
      <c r="AA906" s="3">
        <f t="shared" si="719"/>
        <v>0</v>
      </c>
      <c r="AB906" s="3">
        <f t="shared" si="719"/>
        <v>0</v>
      </c>
      <c r="AC906" s="3">
        <f t="shared" si="719"/>
        <v>0</v>
      </c>
      <c r="AD906" s="3">
        <f t="shared" si="719"/>
        <v>0</v>
      </c>
      <c r="AE906" s="3">
        <f t="shared" si="719"/>
        <v>0</v>
      </c>
      <c r="AF906" s="3">
        <f t="shared" si="719"/>
        <v>0</v>
      </c>
      <c r="AG906" s="3">
        <f t="shared" si="719"/>
        <v>0</v>
      </c>
      <c r="AH906" s="3">
        <f t="shared" si="719"/>
        <v>0</v>
      </c>
      <c r="AI906" s="3">
        <f t="shared" si="719"/>
        <v>0</v>
      </c>
      <c r="AJ906" s="3">
        <f t="shared" si="719"/>
        <v>0</v>
      </c>
      <c r="AK906" s="3">
        <f t="shared" si="719"/>
        <v>0</v>
      </c>
      <c r="AL906" s="3">
        <f t="shared" si="719"/>
        <v>0</v>
      </c>
      <c r="AM906" s="3">
        <f t="shared" si="719"/>
        <v>0</v>
      </c>
      <c r="AN906" s="3">
        <f t="shared" si="719"/>
        <v>0</v>
      </c>
      <c r="AO906" s="3">
        <f t="shared" si="719"/>
        <v>0</v>
      </c>
      <c r="AP906" s="3">
        <f t="shared" si="719"/>
        <v>20700</v>
      </c>
      <c r="AQ906" s="3">
        <f t="shared" si="719"/>
        <v>0</v>
      </c>
      <c r="AR906" s="3">
        <f t="shared" si="719"/>
        <v>27055.56</v>
      </c>
      <c r="AS906" s="3">
        <f t="shared" si="719"/>
        <v>6142.76</v>
      </c>
      <c r="AT906" s="3">
        <f t="shared" si="719"/>
        <v>212.8</v>
      </c>
      <c r="AU906" s="3">
        <f t="shared" ref="AU906:BZ906" si="720">AU985</f>
        <v>0</v>
      </c>
      <c r="AV906" s="3">
        <f t="shared" si="720"/>
        <v>25885.9</v>
      </c>
      <c r="AW906" s="3">
        <f t="shared" si="720"/>
        <v>5185.8999999999996</v>
      </c>
      <c r="AX906" s="3">
        <f t="shared" si="720"/>
        <v>0</v>
      </c>
      <c r="AY906" s="3">
        <f t="shared" si="720"/>
        <v>5185.8999999999996</v>
      </c>
      <c r="AZ906" s="3">
        <f t="shared" si="720"/>
        <v>20700</v>
      </c>
      <c r="BA906" s="3">
        <f t="shared" si="720"/>
        <v>0</v>
      </c>
      <c r="BB906" s="3">
        <f t="shared" si="720"/>
        <v>0</v>
      </c>
      <c r="BC906" s="3">
        <f t="shared" si="720"/>
        <v>0</v>
      </c>
      <c r="BD906" s="3">
        <f t="shared" si="720"/>
        <v>0</v>
      </c>
      <c r="BE906" s="3">
        <f t="shared" si="720"/>
        <v>0</v>
      </c>
      <c r="BF906" s="3">
        <f t="shared" si="720"/>
        <v>0</v>
      </c>
      <c r="BG906" s="3">
        <f t="shared" si="720"/>
        <v>0</v>
      </c>
      <c r="BH906" s="3">
        <f t="shared" si="720"/>
        <v>0</v>
      </c>
      <c r="BI906" s="3">
        <f t="shared" si="720"/>
        <v>0</v>
      </c>
      <c r="BJ906" s="3">
        <f t="shared" si="720"/>
        <v>0</v>
      </c>
      <c r="BK906" s="3">
        <f t="shared" si="720"/>
        <v>0</v>
      </c>
      <c r="BL906" s="3">
        <f t="shared" si="720"/>
        <v>0</v>
      </c>
      <c r="BM906" s="3">
        <f t="shared" si="720"/>
        <v>0</v>
      </c>
      <c r="BN906" s="3">
        <f t="shared" si="720"/>
        <v>0</v>
      </c>
      <c r="BO906" s="3">
        <f t="shared" si="720"/>
        <v>0</v>
      </c>
      <c r="BP906" s="3">
        <f t="shared" si="720"/>
        <v>0</v>
      </c>
      <c r="BQ906" s="3">
        <f t="shared" si="720"/>
        <v>0</v>
      </c>
      <c r="BR906" s="3">
        <f t="shared" si="720"/>
        <v>0</v>
      </c>
      <c r="BS906" s="3">
        <f t="shared" si="720"/>
        <v>0</v>
      </c>
      <c r="BT906" s="3">
        <f t="shared" si="720"/>
        <v>0</v>
      </c>
      <c r="BU906" s="3">
        <f t="shared" si="720"/>
        <v>0</v>
      </c>
      <c r="BV906" s="3">
        <f t="shared" si="720"/>
        <v>0</v>
      </c>
      <c r="BW906" s="3">
        <f t="shared" si="720"/>
        <v>0</v>
      </c>
      <c r="BX906" s="3">
        <f t="shared" si="720"/>
        <v>0</v>
      </c>
      <c r="BY906" s="3">
        <f t="shared" si="720"/>
        <v>0</v>
      </c>
      <c r="BZ906" s="3">
        <f t="shared" si="720"/>
        <v>0</v>
      </c>
      <c r="CA906" s="3">
        <f t="shared" ref="CA906:DF906" si="721">CA985</f>
        <v>0</v>
      </c>
      <c r="CB906" s="3">
        <f t="shared" si="721"/>
        <v>0</v>
      </c>
      <c r="CC906" s="3">
        <f t="shared" si="721"/>
        <v>0</v>
      </c>
      <c r="CD906" s="3">
        <f t="shared" si="721"/>
        <v>0</v>
      </c>
      <c r="CE906" s="3">
        <f t="shared" si="721"/>
        <v>0</v>
      </c>
      <c r="CF906" s="3">
        <f t="shared" si="721"/>
        <v>0</v>
      </c>
      <c r="CG906" s="3">
        <f t="shared" si="721"/>
        <v>0</v>
      </c>
      <c r="CH906" s="3">
        <f t="shared" si="721"/>
        <v>0</v>
      </c>
      <c r="CI906" s="3">
        <f t="shared" si="721"/>
        <v>0</v>
      </c>
      <c r="CJ906" s="3">
        <f t="shared" si="721"/>
        <v>0</v>
      </c>
      <c r="CK906" s="3">
        <f t="shared" si="721"/>
        <v>0</v>
      </c>
      <c r="CL906" s="3">
        <f t="shared" si="721"/>
        <v>0</v>
      </c>
      <c r="CM906" s="3">
        <f t="shared" si="721"/>
        <v>0</v>
      </c>
      <c r="CN906" s="3">
        <f t="shared" si="721"/>
        <v>0</v>
      </c>
      <c r="CO906" s="3">
        <f t="shared" si="721"/>
        <v>0</v>
      </c>
      <c r="CP906" s="3">
        <f t="shared" si="721"/>
        <v>0</v>
      </c>
      <c r="CQ906" s="3">
        <f t="shared" si="721"/>
        <v>0</v>
      </c>
      <c r="CR906" s="3">
        <f t="shared" si="721"/>
        <v>0</v>
      </c>
      <c r="CS906" s="3">
        <f t="shared" si="721"/>
        <v>0</v>
      </c>
      <c r="CT906" s="3">
        <f t="shared" si="721"/>
        <v>0</v>
      </c>
      <c r="CU906" s="3">
        <f t="shared" si="721"/>
        <v>0</v>
      </c>
      <c r="CV906" s="3">
        <f t="shared" si="721"/>
        <v>0</v>
      </c>
      <c r="CW906" s="3">
        <f t="shared" si="721"/>
        <v>0</v>
      </c>
      <c r="CX906" s="3">
        <f t="shared" si="721"/>
        <v>0</v>
      </c>
      <c r="CY906" s="3">
        <f t="shared" si="721"/>
        <v>0</v>
      </c>
      <c r="CZ906" s="3">
        <f t="shared" si="721"/>
        <v>0</v>
      </c>
      <c r="DA906" s="3">
        <f t="shared" si="721"/>
        <v>0</v>
      </c>
      <c r="DB906" s="3">
        <f t="shared" si="721"/>
        <v>0</v>
      </c>
      <c r="DC906" s="3">
        <f t="shared" si="721"/>
        <v>0</v>
      </c>
      <c r="DD906" s="3">
        <f t="shared" si="721"/>
        <v>0</v>
      </c>
      <c r="DE906" s="3">
        <f t="shared" si="721"/>
        <v>0</v>
      </c>
      <c r="DF906" s="3">
        <f t="shared" si="721"/>
        <v>0</v>
      </c>
      <c r="DG906" s="4">
        <f t="shared" ref="DG906:EL906" si="722">DG985</f>
        <v>239456.45</v>
      </c>
      <c r="DH906" s="4">
        <f t="shared" si="722"/>
        <v>216906.69</v>
      </c>
      <c r="DI906" s="4">
        <f t="shared" si="722"/>
        <v>2458.06</v>
      </c>
      <c r="DJ906" s="4">
        <f t="shared" si="722"/>
        <v>1045.3599999999999</v>
      </c>
      <c r="DK906" s="4">
        <f t="shared" si="722"/>
        <v>20091.7</v>
      </c>
      <c r="DL906" s="4">
        <f t="shared" si="722"/>
        <v>0</v>
      </c>
      <c r="DM906" s="4">
        <f t="shared" si="722"/>
        <v>28.520044025000001</v>
      </c>
      <c r="DN906" s="4">
        <f t="shared" si="722"/>
        <v>0</v>
      </c>
      <c r="DO906" s="4">
        <f t="shared" si="722"/>
        <v>0</v>
      </c>
      <c r="DP906" s="4">
        <f t="shared" si="722"/>
        <v>22607.68</v>
      </c>
      <c r="DQ906" s="4">
        <f t="shared" si="722"/>
        <v>12552.79</v>
      </c>
      <c r="DR906" s="4">
        <f t="shared" si="722"/>
        <v>0</v>
      </c>
      <c r="DS906" s="4">
        <f t="shared" si="722"/>
        <v>0</v>
      </c>
      <c r="DT906" s="4">
        <f t="shared" si="722"/>
        <v>0</v>
      </c>
      <c r="DU906" s="4">
        <f t="shared" si="722"/>
        <v>0</v>
      </c>
      <c r="DV906" s="4">
        <f t="shared" si="722"/>
        <v>0</v>
      </c>
      <c r="DW906" s="4">
        <f t="shared" si="722"/>
        <v>0</v>
      </c>
      <c r="DX906" s="4">
        <f t="shared" si="722"/>
        <v>0</v>
      </c>
      <c r="DY906" s="4">
        <f t="shared" si="722"/>
        <v>0</v>
      </c>
      <c r="DZ906" s="4">
        <f t="shared" si="722"/>
        <v>0</v>
      </c>
      <c r="EA906" s="4">
        <f t="shared" si="722"/>
        <v>0</v>
      </c>
      <c r="EB906" s="4">
        <f t="shared" si="722"/>
        <v>0</v>
      </c>
      <c r="EC906" s="4">
        <f t="shared" si="722"/>
        <v>0</v>
      </c>
      <c r="ED906" s="4">
        <f t="shared" si="722"/>
        <v>0</v>
      </c>
      <c r="EE906" s="4">
        <f t="shared" si="722"/>
        <v>0</v>
      </c>
      <c r="EF906" s="4">
        <f t="shared" si="722"/>
        <v>0</v>
      </c>
      <c r="EG906" s="4">
        <f t="shared" si="722"/>
        <v>0</v>
      </c>
      <c r="EH906" s="4">
        <f t="shared" si="722"/>
        <v>158562</v>
      </c>
      <c r="EI906" s="4">
        <f t="shared" si="722"/>
        <v>0</v>
      </c>
      <c r="EJ906" s="4">
        <f t="shared" si="722"/>
        <v>274616.92</v>
      </c>
      <c r="EK906" s="4">
        <f t="shared" si="722"/>
        <v>109573.84</v>
      </c>
      <c r="EL906" s="4">
        <f t="shared" si="722"/>
        <v>6481.08</v>
      </c>
      <c r="EM906" s="4">
        <f t="shared" ref="EM906:FR906" si="723">EM985</f>
        <v>0</v>
      </c>
      <c r="EN906" s="4">
        <f t="shared" si="723"/>
        <v>216906.69</v>
      </c>
      <c r="EO906" s="4">
        <f t="shared" si="723"/>
        <v>58344.69</v>
      </c>
      <c r="EP906" s="4">
        <f t="shared" si="723"/>
        <v>0</v>
      </c>
      <c r="EQ906" s="4">
        <f t="shared" si="723"/>
        <v>58344.69</v>
      </c>
      <c r="ER906" s="4">
        <f t="shared" si="723"/>
        <v>158562</v>
      </c>
      <c r="ES906" s="4">
        <f t="shared" si="723"/>
        <v>0</v>
      </c>
      <c r="ET906" s="4">
        <f t="shared" si="723"/>
        <v>0</v>
      </c>
      <c r="EU906" s="4">
        <f t="shared" si="723"/>
        <v>0</v>
      </c>
      <c r="EV906" s="4">
        <f t="shared" si="723"/>
        <v>0</v>
      </c>
      <c r="EW906" s="4">
        <f t="shared" si="723"/>
        <v>0</v>
      </c>
      <c r="EX906" s="4">
        <f t="shared" si="723"/>
        <v>0</v>
      </c>
      <c r="EY906" s="4">
        <f t="shared" si="723"/>
        <v>0</v>
      </c>
      <c r="EZ906" s="4">
        <f t="shared" si="723"/>
        <v>0</v>
      </c>
      <c r="FA906" s="4">
        <f t="shared" si="723"/>
        <v>0</v>
      </c>
      <c r="FB906" s="4">
        <f t="shared" si="723"/>
        <v>0</v>
      </c>
      <c r="FC906" s="4">
        <f t="shared" si="723"/>
        <v>0</v>
      </c>
      <c r="FD906" s="4">
        <f t="shared" si="723"/>
        <v>0</v>
      </c>
      <c r="FE906" s="4">
        <f t="shared" si="723"/>
        <v>0</v>
      </c>
      <c r="FF906" s="4">
        <f t="shared" si="723"/>
        <v>0</v>
      </c>
      <c r="FG906" s="4">
        <f t="shared" si="723"/>
        <v>0</v>
      </c>
      <c r="FH906" s="4">
        <f t="shared" si="723"/>
        <v>0</v>
      </c>
      <c r="FI906" s="4">
        <f t="shared" si="723"/>
        <v>0</v>
      </c>
      <c r="FJ906" s="4">
        <f t="shared" si="723"/>
        <v>0</v>
      </c>
      <c r="FK906" s="4">
        <f t="shared" si="723"/>
        <v>0</v>
      </c>
      <c r="FL906" s="4">
        <f t="shared" si="723"/>
        <v>0</v>
      </c>
      <c r="FM906" s="4">
        <f t="shared" si="723"/>
        <v>0</v>
      </c>
      <c r="FN906" s="4">
        <f t="shared" si="723"/>
        <v>0</v>
      </c>
      <c r="FO906" s="4">
        <f t="shared" si="723"/>
        <v>0</v>
      </c>
      <c r="FP906" s="4">
        <f t="shared" si="723"/>
        <v>0</v>
      </c>
      <c r="FQ906" s="4">
        <f t="shared" si="723"/>
        <v>0</v>
      </c>
      <c r="FR906" s="4">
        <f t="shared" si="723"/>
        <v>0</v>
      </c>
      <c r="FS906" s="4">
        <f t="shared" ref="FS906:GX906" si="724">FS985</f>
        <v>0</v>
      </c>
      <c r="FT906" s="4">
        <f t="shared" si="724"/>
        <v>0</v>
      </c>
      <c r="FU906" s="4">
        <f t="shared" si="724"/>
        <v>0</v>
      </c>
      <c r="FV906" s="4">
        <f t="shared" si="724"/>
        <v>0</v>
      </c>
      <c r="FW906" s="4">
        <f t="shared" si="724"/>
        <v>0</v>
      </c>
      <c r="FX906" s="4">
        <f t="shared" si="724"/>
        <v>0</v>
      </c>
      <c r="FY906" s="4">
        <f t="shared" si="724"/>
        <v>0</v>
      </c>
      <c r="FZ906" s="4">
        <f t="shared" si="724"/>
        <v>0</v>
      </c>
      <c r="GA906" s="4">
        <f t="shared" si="724"/>
        <v>0</v>
      </c>
      <c r="GB906" s="4">
        <f t="shared" si="724"/>
        <v>0</v>
      </c>
      <c r="GC906" s="4">
        <f t="shared" si="724"/>
        <v>0</v>
      </c>
      <c r="GD906" s="4">
        <f t="shared" si="724"/>
        <v>0</v>
      </c>
      <c r="GE906" s="4">
        <f t="shared" si="724"/>
        <v>0</v>
      </c>
      <c r="GF906" s="4">
        <f t="shared" si="724"/>
        <v>0</v>
      </c>
      <c r="GG906" s="4">
        <f t="shared" si="724"/>
        <v>0</v>
      </c>
      <c r="GH906" s="4">
        <f t="shared" si="724"/>
        <v>0</v>
      </c>
      <c r="GI906" s="4">
        <f t="shared" si="724"/>
        <v>0</v>
      </c>
      <c r="GJ906" s="4">
        <f t="shared" si="724"/>
        <v>0</v>
      </c>
      <c r="GK906" s="4">
        <f t="shared" si="724"/>
        <v>0</v>
      </c>
      <c r="GL906" s="4">
        <f t="shared" si="724"/>
        <v>0</v>
      </c>
      <c r="GM906" s="4">
        <f t="shared" si="724"/>
        <v>0</v>
      </c>
      <c r="GN906" s="4">
        <f t="shared" si="724"/>
        <v>0</v>
      </c>
      <c r="GO906" s="4">
        <f t="shared" si="724"/>
        <v>0</v>
      </c>
      <c r="GP906" s="4">
        <f t="shared" si="724"/>
        <v>0</v>
      </c>
      <c r="GQ906" s="4">
        <f t="shared" si="724"/>
        <v>0</v>
      </c>
      <c r="GR906" s="4">
        <f t="shared" si="724"/>
        <v>0</v>
      </c>
      <c r="GS906" s="4">
        <f t="shared" si="724"/>
        <v>0</v>
      </c>
      <c r="GT906" s="4">
        <f t="shared" si="724"/>
        <v>0</v>
      </c>
      <c r="GU906" s="4">
        <f t="shared" si="724"/>
        <v>0</v>
      </c>
      <c r="GV906" s="4">
        <f t="shared" si="724"/>
        <v>0</v>
      </c>
      <c r="GW906" s="4">
        <f t="shared" si="724"/>
        <v>0</v>
      </c>
      <c r="GX906" s="4">
        <f t="shared" si="724"/>
        <v>0</v>
      </c>
    </row>
    <row r="908" spans="1:255" x14ac:dyDescent="0.2">
      <c r="A908" s="1">
        <v>5</v>
      </c>
      <c r="B908" s="1">
        <v>1</v>
      </c>
      <c r="C908" s="1"/>
      <c r="D908" s="1">
        <f>ROW(A955)</f>
        <v>955</v>
      </c>
      <c r="E908" s="1"/>
      <c r="F908" s="1" t="s">
        <v>20</v>
      </c>
      <c r="G908" s="1" t="s">
        <v>21</v>
      </c>
      <c r="H908" s="1" t="s">
        <v>3</v>
      </c>
      <c r="I908" s="1">
        <v>0</v>
      </c>
      <c r="J908" s="1"/>
      <c r="K908" s="1">
        <v>0</v>
      </c>
      <c r="L908" s="1"/>
      <c r="M908" s="1" t="s">
        <v>3</v>
      </c>
      <c r="N908" s="1"/>
      <c r="O908" s="1"/>
      <c r="P908" s="1"/>
      <c r="Q908" s="1"/>
      <c r="R908" s="1"/>
      <c r="S908" s="1">
        <v>0</v>
      </c>
      <c r="T908" s="1">
        <v>0</v>
      </c>
      <c r="U908" s="1" t="s">
        <v>3</v>
      </c>
      <c r="V908" s="1">
        <v>0</v>
      </c>
      <c r="W908" s="1"/>
      <c r="X908" s="1"/>
      <c r="Y908" s="1"/>
      <c r="Z908" s="1"/>
      <c r="AA908" s="1"/>
      <c r="AB908" s="1" t="s">
        <v>3</v>
      </c>
      <c r="AC908" s="1" t="s">
        <v>3</v>
      </c>
      <c r="AD908" s="1" t="s">
        <v>3</v>
      </c>
      <c r="AE908" s="1" t="s">
        <v>3</v>
      </c>
      <c r="AF908" s="1" t="s">
        <v>3</v>
      </c>
      <c r="AG908" s="1" t="s">
        <v>3</v>
      </c>
      <c r="AH908" s="1"/>
      <c r="AI908" s="1"/>
      <c r="AJ908" s="1"/>
      <c r="AK908" s="1"/>
      <c r="AL908" s="1"/>
      <c r="AM908" s="1"/>
      <c r="AN908" s="1"/>
      <c r="AO908" s="1"/>
      <c r="AP908" s="1" t="s">
        <v>3</v>
      </c>
      <c r="AQ908" s="1" t="s">
        <v>3</v>
      </c>
      <c r="AR908" s="1" t="s">
        <v>3</v>
      </c>
      <c r="AS908" s="1"/>
      <c r="AT908" s="1"/>
      <c r="AU908" s="1"/>
      <c r="AV908" s="1"/>
      <c r="AW908" s="1"/>
      <c r="AX908" s="1"/>
      <c r="AY908" s="1"/>
      <c r="AZ908" s="1" t="s">
        <v>3</v>
      </c>
      <c r="BA908" s="1"/>
      <c r="BB908" s="1" t="s">
        <v>3</v>
      </c>
      <c r="BC908" s="1" t="s">
        <v>3</v>
      </c>
      <c r="BD908" s="1" t="s">
        <v>3</v>
      </c>
      <c r="BE908" s="1" t="s">
        <v>3</v>
      </c>
      <c r="BF908" s="1" t="s">
        <v>3</v>
      </c>
      <c r="BG908" s="1" t="s">
        <v>3</v>
      </c>
      <c r="BH908" s="1" t="s">
        <v>3</v>
      </c>
      <c r="BI908" s="1" t="s">
        <v>3</v>
      </c>
      <c r="BJ908" s="1" t="s">
        <v>3</v>
      </c>
      <c r="BK908" s="1" t="s">
        <v>3</v>
      </c>
      <c r="BL908" s="1" t="s">
        <v>3</v>
      </c>
      <c r="BM908" s="1" t="s">
        <v>3</v>
      </c>
      <c r="BN908" s="1" t="s">
        <v>3</v>
      </c>
      <c r="BO908" s="1" t="s">
        <v>3</v>
      </c>
      <c r="BP908" s="1" t="s">
        <v>3</v>
      </c>
      <c r="BQ908" s="1"/>
      <c r="BR908" s="1"/>
      <c r="BS908" s="1"/>
      <c r="BT908" s="1"/>
      <c r="BU908" s="1"/>
      <c r="BV908" s="1"/>
      <c r="BW908" s="1"/>
      <c r="BX908" s="1">
        <v>0</v>
      </c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>
        <v>0</v>
      </c>
    </row>
    <row r="910" spans="1:255" x14ac:dyDescent="0.2">
      <c r="A910" s="3">
        <v>52</v>
      </c>
      <c r="B910" s="3">
        <f t="shared" ref="B910:G910" si="725">B955</f>
        <v>1</v>
      </c>
      <c r="C910" s="3">
        <f t="shared" si="725"/>
        <v>5</v>
      </c>
      <c r="D910" s="3">
        <f t="shared" si="725"/>
        <v>908</v>
      </c>
      <c r="E910" s="3">
        <f t="shared" si="725"/>
        <v>0</v>
      </c>
      <c r="F910" s="3" t="str">
        <f t="shared" si="725"/>
        <v>Новый подраздел</v>
      </c>
      <c r="G910" s="3" t="str">
        <f t="shared" si="725"/>
        <v>Монтажные работы</v>
      </c>
      <c r="H910" s="3"/>
      <c r="I910" s="3"/>
      <c r="J910" s="3"/>
      <c r="K910" s="3"/>
      <c r="L910" s="3"/>
      <c r="M910" s="3"/>
      <c r="N910" s="3"/>
      <c r="O910" s="3">
        <f t="shared" ref="O910:AT910" si="726">O955</f>
        <v>26416.18</v>
      </c>
      <c r="P910" s="3">
        <f t="shared" si="726"/>
        <v>25885.9</v>
      </c>
      <c r="Q910" s="3">
        <f t="shared" si="726"/>
        <v>164.91</v>
      </c>
      <c r="R910" s="3">
        <f t="shared" si="726"/>
        <v>19.010000000000002</v>
      </c>
      <c r="S910" s="3">
        <f t="shared" si="726"/>
        <v>365.37</v>
      </c>
      <c r="T910" s="3">
        <f t="shared" si="726"/>
        <v>0</v>
      </c>
      <c r="U910" s="3">
        <f t="shared" si="726"/>
        <v>28.520044025000001</v>
      </c>
      <c r="V910" s="3">
        <f t="shared" si="726"/>
        <v>0</v>
      </c>
      <c r="W910" s="3">
        <f t="shared" si="726"/>
        <v>0</v>
      </c>
      <c r="X910" s="3">
        <f t="shared" si="726"/>
        <v>411.11</v>
      </c>
      <c r="Y910" s="3">
        <f t="shared" si="726"/>
        <v>228.27</v>
      </c>
      <c r="Z910" s="3">
        <f t="shared" si="726"/>
        <v>0</v>
      </c>
      <c r="AA910" s="3">
        <f t="shared" si="726"/>
        <v>0</v>
      </c>
      <c r="AB910" s="3">
        <f t="shared" si="726"/>
        <v>26416.18</v>
      </c>
      <c r="AC910" s="3">
        <f t="shared" si="726"/>
        <v>25885.9</v>
      </c>
      <c r="AD910" s="3">
        <f t="shared" si="726"/>
        <v>164.91</v>
      </c>
      <c r="AE910" s="3">
        <f t="shared" si="726"/>
        <v>19.010000000000002</v>
      </c>
      <c r="AF910" s="3">
        <f t="shared" si="726"/>
        <v>365.37</v>
      </c>
      <c r="AG910" s="3">
        <f t="shared" si="726"/>
        <v>0</v>
      </c>
      <c r="AH910" s="3">
        <f t="shared" si="726"/>
        <v>28.520044025000001</v>
      </c>
      <c r="AI910" s="3">
        <f t="shared" si="726"/>
        <v>0</v>
      </c>
      <c r="AJ910" s="3">
        <f t="shared" si="726"/>
        <v>0</v>
      </c>
      <c r="AK910" s="3">
        <f t="shared" si="726"/>
        <v>411.11</v>
      </c>
      <c r="AL910" s="3">
        <f t="shared" si="726"/>
        <v>228.27</v>
      </c>
      <c r="AM910" s="3">
        <f t="shared" si="726"/>
        <v>0</v>
      </c>
      <c r="AN910" s="3">
        <f t="shared" si="726"/>
        <v>0</v>
      </c>
      <c r="AO910" s="3">
        <f t="shared" si="726"/>
        <v>0</v>
      </c>
      <c r="AP910" s="3">
        <f t="shared" si="726"/>
        <v>20700</v>
      </c>
      <c r="AQ910" s="3">
        <f t="shared" si="726"/>
        <v>0</v>
      </c>
      <c r="AR910" s="3">
        <f t="shared" si="726"/>
        <v>27055.56</v>
      </c>
      <c r="AS910" s="3">
        <f t="shared" si="726"/>
        <v>6142.76</v>
      </c>
      <c r="AT910" s="3">
        <f t="shared" si="726"/>
        <v>212.8</v>
      </c>
      <c r="AU910" s="3">
        <f t="shared" ref="AU910:BZ910" si="727">AU955</f>
        <v>0</v>
      </c>
      <c r="AV910" s="3">
        <f t="shared" si="727"/>
        <v>25885.9</v>
      </c>
      <c r="AW910" s="3">
        <f t="shared" si="727"/>
        <v>5185.8999999999996</v>
      </c>
      <c r="AX910" s="3">
        <f t="shared" si="727"/>
        <v>0</v>
      </c>
      <c r="AY910" s="3">
        <f t="shared" si="727"/>
        <v>5185.8999999999996</v>
      </c>
      <c r="AZ910" s="3">
        <f t="shared" si="727"/>
        <v>20700</v>
      </c>
      <c r="BA910" s="3">
        <f t="shared" si="727"/>
        <v>0</v>
      </c>
      <c r="BB910" s="3">
        <f t="shared" si="727"/>
        <v>0</v>
      </c>
      <c r="BC910" s="3">
        <f t="shared" si="727"/>
        <v>0</v>
      </c>
      <c r="BD910" s="3">
        <f t="shared" si="727"/>
        <v>0</v>
      </c>
      <c r="BE910" s="3">
        <f t="shared" si="727"/>
        <v>0</v>
      </c>
      <c r="BF910" s="3">
        <f t="shared" si="727"/>
        <v>0</v>
      </c>
      <c r="BG910" s="3">
        <f t="shared" si="727"/>
        <v>0</v>
      </c>
      <c r="BH910" s="3">
        <f t="shared" si="727"/>
        <v>0</v>
      </c>
      <c r="BI910" s="3">
        <f t="shared" si="727"/>
        <v>0</v>
      </c>
      <c r="BJ910" s="3">
        <f t="shared" si="727"/>
        <v>0</v>
      </c>
      <c r="BK910" s="3">
        <f t="shared" si="727"/>
        <v>0</v>
      </c>
      <c r="BL910" s="3">
        <f t="shared" si="727"/>
        <v>0</v>
      </c>
      <c r="BM910" s="3">
        <f t="shared" si="727"/>
        <v>0</v>
      </c>
      <c r="BN910" s="3">
        <f t="shared" si="727"/>
        <v>0</v>
      </c>
      <c r="BO910" s="3">
        <f t="shared" si="727"/>
        <v>0</v>
      </c>
      <c r="BP910" s="3">
        <f t="shared" si="727"/>
        <v>0</v>
      </c>
      <c r="BQ910" s="3">
        <f t="shared" si="727"/>
        <v>0</v>
      </c>
      <c r="BR910" s="3">
        <f t="shared" si="727"/>
        <v>0</v>
      </c>
      <c r="BS910" s="3">
        <f t="shared" si="727"/>
        <v>0</v>
      </c>
      <c r="BT910" s="3">
        <f t="shared" si="727"/>
        <v>0</v>
      </c>
      <c r="BU910" s="3">
        <f t="shared" si="727"/>
        <v>0</v>
      </c>
      <c r="BV910" s="3">
        <f t="shared" si="727"/>
        <v>0</v>
      </c>
      <c r="BW910" s="3">
        <f t="shared" si="727"/>
        <v>0</v>
      </c>
      <c r="BX910" s="3">
        <f t="shared" si="727"/>
        <v>0</v>
      </c>
      <c r="BY910" s="3">
        <f t="shared" si="727"/>
        <v>20700</v>
      </c>
      <c r="BZ910" s="3">
        <f t="shared" si="727"/>
        <v>0</v>
      </c>
      <c r="CA910" s="3">
        <f t="shared" ref="CA910:DF910" si="728">CA955</f>
        <v>27055.56</v>
      </c>
      <c r="CB910" s="3">
        <f t="shared" si="728"/>
        <v>6142.76</v>
      </c>
      <c r="CC910" s="3">
        <f t="shared" si="728"/>
        <v>212.8</v>
      </c>
      <c r="CD910" s="3">
        <f t="shared" si="728"/>
        <v>0</v>
      </c>
      <c r="CE910" s="3">
        <f t="shared" si="728"/>
        <v>25885.9</v>
      </c>
      <c r="CF910" s="3">
        <f t="shared" si="728"/>
        <v>5185.9000000000015</v>
      </c>
      <c r="CG910" s="3">
        <f t="shared" si="728"/>
        <v>0</v>
      </c>
      <c r="CH910" s="3">
        <f t="shared" si="728"/>
        <v>5185.9000000000015</v>
      </c>
      <c r="CI910" s="3">
        <f t="shared" si="728"/>
        <v>20700</v>
      </c>
      <c r="CJ910" s="3">
        <f t="shared" si="728"/>
        <v>0</v>
      </c>
      <c r="CK910" s="3">
        <f t="shared" si="728"/>
        <v>0</v>
      </c>
      <c r="CL910" s="3">
        <f t="shared" si="728"/>
        <v>0</v>
      </c>
      <c r="CM910" s="3">
        <f t="shared" si="728"/>
        <v>0</v>
      </c>
      <c r="CN910" s="3">
        <f t="shared" si="728"/>
        <v>0</v>
      </c>
      <c r="CO910" s="3">
        <f t="shared" si="728"/>
        <v>0</v>
      </c>
      <c r="CP910" s="3">
        <f t="shared" si="728"/>
        <v>0</v>
      </c>
      <c r="CQ910" s="3">
        <f t="shared" si="728"/>
        <v>0</v>
      </c>
      <c r="CR910" s="3">
        <f t="shared" si="728"/>
        <v>0</v>
      </c>
      <c r="CS910" s="3">
        <f t="shared" si="728"/>
        <v>0</v>
      </c>
      <c r="CT910" s="3">
        <f t="shared" si="728"/>
        <v>0</v>
      </c>
      <c r="CU910" s="3">
        <f t="shared" si="728"/>
        <v>0</v>
      </c>
      <c r="CV910" s="3">
        <f t="shared" si="728"/>
        <v>0</v>
      </c>
      <c r="CW910" s="3">
        <f t="shared" si="728"/>
        <v>0</v>
      </c>
      <c r="CX910" s="3">
        <f t="shared" si="728"/>
        <v>0</v>
      </c>
      <c r="CY910" s="3">
        <f t="shared" si="728"/>
        <v>0</v>
      </c>
      <c r="CZ910" s="3">
        <f t="shared" si="728"/>
        <v>0</v>
      </c>
      <c r="DA910" s="3">
        <f t="shared" si="728"/>
        <v>0</v>
      </c>
      <c r="DB910" s="3">
        <f t="shared" si="728"/>
        <v>0</v>
      </c>
      <c r="DC910" s="3">
        <f t="shared" si="728"/>
        <v>0</v>
      </c>
      <c r="DD910" s="3">
        <f t="shared" si="728"/>
        <v>0</v>
      </c>
      <c r="DE910" s="3">
        <f t="shared" si="728"/>
        <v>0</v>
      </c>
      <c r="DF910" s="3">
        <f t="shared" si="728"/>
        <v>0</v>
      </c>
      <c r="DG910" s="4">
        <f t="shared" ref="DG910:EL910" si="729">DG955</f>
        <v>239456.45</v>
      </c>
      <c r="DH910" s="4">
        <f t="shared" si="729"/>
        <v>216906.69</v>
      </c>
      <c r="DI910" s="4">
        <f t="shared" si="729"/>
        <v>2458.06</v>
      </c>
      <c r="DJ910" s="4">
        <f t="shared" si="729"/>
        <v>1045.3599999999999</v>
      </c>
      <c r="DK910" s="4">
        <f t="shared" si="729"/>
        <v>20091.7</v>
      </c>
      <c r="DL910" s="4">
        <f t="shared" si="729"/>
        <v>0</v>
      </c>
      <c r="DM910" s="4">
        <f t="shared" si="729"/>
        <v>28.520044025000001</v>
      </c>
      <c r="DN910" s="4">
        <f t="shared" si="729"/>
        <v>0</v>
      </c>
      <c r="DO910" s="4">
        <f t="shared" si="729"/>
        <v>0</v>
      </c>
      <c r="DP910" s="4">
        <f t="shared" si="729"/>
        <v>22607.68</v>
      </c>
      <c r="DQ910" s="4">
        <f t="shared" si="729"/>
        <v>12552.79</v>
      </c>
      <c r="DR910" s="4">
        <f t="shared" si="729"/>
        <v>0</v>
      </c>
      <c r="DS910" s="4">
        <f t="shared" si="729"/>
        <v>0</v>
      </c>
      <c r="DT910" s="4">
        <f t="shared" si="729"/>
        <v>239456.45</v>
      </c>
      <c r="DU910" s="4">
        <f t="shared" si="729"/>
        <v>216906.69</v>
      </c>
      <c r="DV910" s="4">
        <f t="shared" si="729"/>
        <v>2458.06</v>
      </c>
      <c r="DW910" s="4">
        <f t="shared" si="729"/>
        <v>1045.3599999999999</v>
      </c>
      <c r="DX910" s="4">
        <f t="shared" si="729"/>
        <v>20091.7</v>
      </c>
      <c r="DY910" s="4">
        <f t="shared" si="729"/>
        <v>0</v>
      </c>
      <c r="DZ910" s="4">
        <f t="shared" si="729"/>
        <v>28.520044025000001</v>
      </c>
      <c r="EA910" s="4">
        <f t="shared" si="729"/>
        <v>0</v>
      </c>
      <c r="EB910" s="4">
        <f t="shared" si="729"/>
        <v>0</v>
      </c>
      <c r="EC910" s="4">
        <f t="shared" si="729"/>
        <v>22607.68</v>
      </c>
      <c r="ED910" s="4">
        <f t="shared" si="729"/>
        <v>12552.79</v>
      </c>
      <c r="EE910" s="4">
        <f t="shared" si="729"/>
        <v>0</v>
      </c>
      <c r="EF910" s="4">
        <f t="shared" si="729"/>
        <v>0</v>
      </c>
      <c r="EG910" s="4">
        <f t="shared" si="729"/>
        <v>0</v>
      </c>
      <c r="EH910" s="4">
        <f t="shared" si="729"/>
        <v>158562</v>
      </c>
      <c r="EI910" s="4">
        <f t="shared" si="729"/>
        <v>0</v>
      </c>
      <c r="EJ910" s="4">
        <f t="shared" si="729"/>
        <v>274616.92</v>
      </c>
      <c r="EK910" s="4">
        <f t="shared" si="729"/>
        <v>109573.84</v>
      </c>
      <c r="EL910" s="4">
        <f t="shared" si="729"/>
        <v>6481.08</v>
      </c>
      <c r="EM910" s="4">
        <f t="shared" ref="EM910:FR910" si="730">EM955</f>
        <v>0</v>
      </c>
      <c r="EN910" s="4">
        <f t="shared" si="730"/>
        <v>216906.69</v>
      </c>
      <c r="EO910" s="4">
        <f t="shared" si="730"/>
        <v>58344.69</v>
      </c>
      <c r="EP910" s="4">
        <f t="shared" si="730"/>
        <v>0</v>
      </c>
      <c r="EQ910" s="4">
        <f t="shared" si="730"/>
        <v>58344.69</v>
      </c>
      <c r="ER910" s="4">
        <f t="shared" si="730"/>
        <v>158562</v>
      </c>
      <c r="ES910" s="4">
        <f t="shared" si="730"/>
        <v>0</v>
      </c>
      <c r="ET910" s="4">
        <f t="shared" si="730"/>
        <v>0</v>
      </c>
      <c r="EU910" s="4">
        <f t="shared" si="730"/>
        <v>0</v>
      </c>
      <c r="EV910" s="4">
        <f t="shared" si="730"/>
        <v>0</v>
      </c>
      <c r="EW910" s="4">
        <f t="shared" si="730"/>
        <v>0</v>
      </c>
      <c r="EX910" s="4">
        <f t="shared" si="730"/>
        <v>0</v>
      </c>
      <c r="EY910" s="4">
        <f t="shared" si="730"/>
        <v>0</v>
      </c>
      <c r="EZ910" s="4">
        <f t="shared" si="730"/>
        <v>0</v>
      </c>
      <c r="FA910" s="4">
        <f t="shared" si="730"/>
        <v>0</v>
      </c>
      <c r="FB910" s="4">
        <f t="shared" si="730"/>
        <v>0</v>
      </c>
      <c r="FC910" s="4">
        <f t="shared" si="730"/>
        <v>0</v>
      </c>
      <c r="FD910" s="4">
        <f t="shared" si="730"/>
        <v>0</v>
      </c>
      <c r="FE910" s="4">
        <f t="shared" si="730"/>
        <v>0</v>
      </c>
      <c r="FF910" s="4">
        <f t="shared" si="730"/>
        <v>0</v>
      </c>
      <c r="FG910" s="4">
        <f t="shared" si="730"/>
        <v>0</v>
      </c>
      <c r="FH910" s="4">
        <f t="shared" si="730"/>
        <v>0</v>
      </c>
      <c r="FI910" s="4">
        <f t="shared" si="730"/>
        <v>0</v>
      </c>
      <c r="FJ910" s="4">
        <f t="shared" si="730"/>
        <v>0</v>
      </c>
      <c r="FK910" s="4">
        <f t="shared" si="730"/>
        <v>0</v>
      </c>
      <c r="FL910" s="4">
        <f t="shared" si="730"/>
        <v>0</v>
      </c>
      <c r="FM910" s="4">
        <f t="shared" si="730"/>
        <v>0</v>
      </c>
      <c r="FN910" s="4">
        <f t="shared" si="730"/>
        <v>0</v>
      </c>
      <c r="FO910" s="4">
        <f t="shared" si="730"/>
        <v>0</v>
      </c>
      <c r="FP910" s="4">
        <f t="shared" si="730"/>
        <v>0</v>
      </c>
      <c r="FQ910" s="4">
        <f t="shared" si="730"/>
        <v>158562</v>
      </c>
      <c r="FR910" s="4">
        <f t="shared" si="730"/>
        <v>0</v>
      </c>
      <c r="FS910" s="4">
        <f t="shared" ref="FS910:GX910" si="731">FS955</f>
        <v>274616.92</v>
      </c>
      <c r="FT910" s="4">
        <f t="shared" si="731"/>
        <v>109573.84</v>
      </c>
      <c r="FU910" s="4">
        <f t="shared" si="731"/>
        <v>6481.08</v>
      </c>
      <c r="FV910" s="4">
        <f t="shared" si="731"/>
        <v>0</v>
      </c>
      <c r="FW910" s="4">
        <f t="shared" si="731"/>
        <v>216906.69</v>
      </c>
      <c r="FX910" s="4">
        <f t="shared" si="731"/>
        <v>58344.69</v>
      </c>
      <c r="FY910" s="4">
        <f t="shared" si="731"/>
        <v>0</v>
      </c>
      <c r="FZ910" s="4">
        <f t="shared" si="731"/>
        <v>58344.69</v>
      </c>
      <c r="GA910" s="4">
        <f t="shared" si="731"/>
        <v>158562</v>
      </c>
      <c r="GB910" s="4">
        <f t="shared" si="731"/>
        <v>0</v>
      </c>
      <c r="GC910" s="4">
        <f t="shared" si="731"/>
        <v>0</v>
      </c>
      <c r="GD910" s="4">
        <f t="shared" si="731"/>
        <v>0</v>
      </c>
      <c r="GE910" s="4">
        <f t="shared" si="731"/>
        <v>0</v>
      </c>
      <c r="GF910" s="4">
        <f t="shared" si="731"/>
        <v>0</v>
      </c>
      <c r="GG910" s="4">
        <f t="shared" si="731"/>
        <v>0</v>
      </c>
      <c r="GH910" s="4">
        <f t="shared" si="731"/>
        <v>0</v>
      </c>
      <c r="GI910" s="4">
        <f t="shared" si="731"/>
        <v>0</v>
      </c>
      <c r="GJ910" s="4">
        <f t="shared" si="731"/>
        <v>0</v>
      </c>
      <c r="GK910" s="4">
        <f t="shared" si="731"/>
        <v>0</v>
      </c>
      <c r="GL910" s="4">
        <f t="shared" si="731"/>
        <v>0</v>
      </c>
      <c r="GM910" s="4">
        <f t="shared" si="731"/>
        <v>0</v>
      </c>
      <c r="GN910" s="4">
        <f t="shared" si="731"/>
        <v>0</v>
      </c>
      <c r="GO910" s="4">
        <f t="shared" si="731"/>
        <v>0</v>
      </c>
      <c r="GP910" s="4">
        <f t="shared" si="731"/>
        <v>0</v>
      </c>
      <c r="GQ910" s="4">
        <f t="shared" si="731"/>
        <v>0</v>
      </c>
      <c r="GR910" s="4">
        <f t="shared" si="731"/>
        <v>0</v>
      </c>
      <c r="GS910" s="4">
        <f t="shared" si="731"/>
        <v>0</v>
      </c>
      <c r="GT910" s="4">
        <f t="shared" si="731"/>
        <v>0</v>
      </c>
      <c r="GU910" s="4">
        <f t="shared" si="731"/>
        <v>0</v>
      </c>
      <c r="GV910" s="4">
        <f t="shared" si="731"/>
        <v>0</v>
      </c>
      <c r="GW910" s="4">
        <f t="shared" si="731"/>
        <v>0</v>
      </c>
      <c r="GX910" s="4">
        <f t="shared" si="731"/>
        <v>0</v>
      </c>
    </row>
    <row r="912" spans="1:255" x14ac:dyDescent="0.2">
      <c r="A912" s="2">
        <v>17</v>
      </c>
      <c r="B912" s="2">
        <v>1</v>
      </c>
      <c r="C912" s="2">
        <f>ROW(SmtRes!A943)</f>
        <v>943</v>
      </c>
      <c r="D912" s="2">
        <f>ROW(EtalonRes!A1001)</f>
        <v>1001</v>
      </c>
      <c r="E912" s="2" t="s">
        <v>571</v>
      </c>
      <c r="F912" s="2" t="s">
        <v>141</v>
      </c>
      <c r="G912" s="2" t="s">
        <v>142</v>
      </c>
      <c r="H912" s="2" t="s">
        <v>143</v>
      </c>
      <c r="I912" s="2">
        <f>ROUND(ROUND(30/100,4),9)</f>
        <v>0.3</v>
      </c>
      <c r="J912" s="2">
        <v>0</v>
      </c>
      <c r="K912" s="2">
        <f>ROUND(ROUND(30/100,4),9)</f>
        <v>0.3</v>
      </c>
      <c r="L912" s="2"/>
      <c r="M912" s="2"/>
      <c r="N912" s="2"/>
      <c r="O912" s="2">
        <f t="shared" ref="O912:O953" si="732">ROUND(CP912,2)</f>
        <v>207.05</v>
      </c>
      <c r="P912" s="2">
        <f t="shared" ref="P912:P943" si="733">ROUND((ROUND((AC912*AW912*I912),2)*BC912),2)</f>
        <v>13.81</v>
      </c>
      <c r="Q912" s="2">
        <f>(ROUND((ROUND(((((ET912*1.25)*1.1))*AV912*I912),2)*BB912),2)+ROUND((ROUND(((AE912-(((EU912*1.25)*1.1)))*AV912*I912),2)*BS912),2))</f>
        <v>21.03</v>
      </c>
      <c r="R912" s="2">
        <f t="shared" ref="R912:R953" si="734">ROUND((ROUND((AE912*AV912*I912),2)*BS912),2)</f>
        <v>2.67</v>
      </c>
      <c r="S912" s="2">
        <f t="shared" ref="S912:S953" si="735">ROUND((ROUND((AF912*AV912*I912),2)*BA912),2)</f>
        <v>172.21</v>
      </c>
      <c r="T912" s="2">
        <f t="shared" ref="T912:T953" si="736">ROUND(CU912*I912,2)</f>
        <v>0</v>
      </c>
      <c r="U912" s="2">
        <f t="shared" ref="U912:U953" si="737">CV912*I912</f>
        <v>13.64602305</v>
      </c>
      <c r="V912" s="2">
        <f t="shared" ref="V912:V953" si="738">CW912*I912</f>
        <v>0</v>
      </c>
      <c r="W912" s="2">
        <f t="shared" ref="W912:W953" si="739">ROUND(CX912*I912,2)</f>
        <v>0</v>
      </c>
      <c r="X912" s="2">
        <f t="shared" ref="X912:X953" si="740">ROUND(CY912,2)</f>
        <v>190.62</v>
      </c>
      <c r="Y912" s="2">
        <f t="shared" ref="Y912:Y953" si="741">ROUND(CZ912,2)</f>
        <v>106.68</v>
      </c>
      <c r="Z912" s="2"/>
      <c r="AA912" s="2">
        <v>59209203</v>
      </c>
      <c r="AB912" s="2">
        <f t="shared" ref="AB912:AB953" si="742">ROUND((AC912+AD912+AF912),6)</f>
        <v>649.69560000000001</v>
      </c>
      <c r="AC912" s="2">
        <f t="shared" ref="AC912:AC953" si="743">ROUND((ES912),6)</f>
        <v>46.02</v>
      </c>
      <c r="AD912" s="2">
        <f>ROUND((((((ET912*1.25)*1.1))-(((EU912*1.25)*1.1)))+AE912),6)</f>
        <v>65.683750000000003</v>
      </c>
      <c r="AE912" s="2">
        <f>ROUND((((EU912*1.25)*1.1)),6)</f>
        <v>8.3324999999999996</v>
      </c>
      <c r="AF912" s="2">
        <f>ROUND((((EV912*1.15)*1.1)),6)</f>
        <v>537.99185</v>
      </c>
      <c r="AG912" s="2">
        <f t="shared" ref="AG912:AG953" si="744">ROUND((AP912),6)</f>
        <v>0</v>
      </c>
      <c r="AH912" s="2">
        <f>(((EW912*1.15)*1.1))</f>
        <v>42.630500000000005</v>
      </c>
      <c r="AI912" s="2">
        <f>(((EX912*1.25)*1.1))</f>
        <v>0</v>
      </c>
      <c r="AJ912" s="2">
        <f t="shared" ref="AJ912:AJ953" si="745">(AS912)</f>
        <v>0</v>
      </c>
      <c r="AK912" s="2">
        <v>519.08000000000004</v>
      </c>
      <c r="AL912" s="2">
        <v>46.02</v>
      </c>
      <c r="AM912" s="2">
        <v>47.77</v>
      </c>
      <c r="AN912" s="2">
        <v>6.06</v>
      </c>
      <c r="AO912" s="2">
        <v>425.29</v>
      </c>
      <c r="AP912" s="2">
        <v>0</v>
      </c>
      <c r="AQ912" s="2">
        <v>33.700000000000003</v>
      </c>
      <c r="AR912" s="2">
        <v>0</v>
      </c>
      <c r="AS912" s="2">
        <v>0</v>
      </c>
      <c r="AT912" s="2">
        <v>109</v>
      </c>
      <c r="AU912" s="2">
        <v>61</v>
      </c>
      <c r="AV912" s="2">
        <v>1.0669999999999999</v>
      </c>
      <c r="AW912" s="2">
        <v>1</v>
      </c>
      <c r="AX912" s="2"/>
      <c r="AY912" s="2"/>
      <c r="AZ912" s="2">
        <v>1</v>
      </c>
      <c r="BA912" s="2">
        <v>1</v>
      </c>
      <c r="BB912" s="2">
        <v>1</v>
      </c>
      <c r="BC912" s="2">
        <v>1</v>
      </c>
      <c r="BD912" s="2" t="s">
        <v>3</v>
      </c>
      <c r="BE912" s="2" t="s">
        <v>3</v>
      </c>
      <c r="BF912" s="2" t="s">
        <v>3</v>
      </c>
      <c r="BG912" s="2" t="s">
        <v>3</v>
      </c>
      <c r="BH912" s="2">
        <v>0</v>
      </c>
      <c r="BI912" s="2">
        <v>1</v>
      </c>
      <c r="BJ912" s="2" t="s">
        <v>144</v>
      </c>
      <c r="BK912" s="2"/>
      <c r="BL912" s="2"/>
      <c r="BM912" s="2">
        <v>21</v>
      </c>
      <c r="BN912" s="2">
        <v>58807811</v>
      </c>
      <c r="BO912" s="2" t="s">
        <v>141</v>
      </c>
      <c r="BP912" s="2">
        <v>1</v>
      </c>
      <c r="BQ912" s="2">
        <v>30</v>
      </c>
      <c r="BR912" s="2">
        <v>0</v>
      </c>
      <c r="BS912" s="2">
        <v>1</v>
      </c>
      <c r="BT912" s="2">
        <v>1</v>
      </c>
      <c r="BU912" s="2">
        <v>1</v>
      </c>
      <c r="BV912" s="2">
        <v>1</v>
      </c>
      <c r="BW912" s="2">
        <v>1</v>
      </c>
      <c r="BX912" s="2">
        <v>1</v>
      </c>
      <c r="BY912" s="2" t="s">
        <v>3</v>
      </c>
      <c r="BZ912" s="2">
        <v>109</v>
      </c>
      <c r="CA912" s="2">
        <v>61</v>
      </c>
      <c r="CB912" s="2" t="s">
        <v>3</v>
      </c>
      <c r="CC912" s="2"/>
      <c r="CD912" s="2"/>
      <c r="CE912" s="2">
        <v>30</v>
      </c>
      <c r="CF912" s="2">
        <v>0</v>
      </c>
      <c r="CG912" s="2">
        <v>0</v>
      </c>
      <c r="CH912" s="2"/>
      <c r="CI912" s="2"/>
      <c r="CJ912" s="2"/>
      <c r="CK912" s="2"/>
      <c r="CL912" s="2"/>
      <c r="CM912" s="2">
        <v>0</v>
      </c>
      <c r="CN912" s="2" t="s">
        <v>865</v>
      </c>
      <c r="CO912" s="2">
        <v>0</v>
      </c>
      <c r="CP912" s="2">
        <f t="shared" ref="CP912:CP953" si="746">(P912+Q912+S912)</f>
        <v>207.05</v>
      </c>
      <c r="CQ912" s="2">
        <f t="shared" ref="CQ912:CQ943" si="747">ROUND((ROUND((AC912*AW912*1),2)*BC912),2)</f>
        <v>46.02</v>
      </c>
      <c r="CR912" s="2">
        <f>(ROUND((ROUND(((((ET912*1.25)*1.1))*AV912*1),2)*BB912),2)+ROUND((ROUND(((AE912-(((EU912*1.25)*1.1)))*AV912*1),2)*BS912),2))</f>
        <v>70.08</v>
      </c>
      <c r="CS912" s="2">
        <f t="shared" ref="CS912:CS953" si="748">ROUND((ROUND((AE912*AV912*1),2)*BS912),2)</f>
        <v>8.89</v>
      </c>
      <c r="CT912" s="2">
        <f t="shared" ref="CT912:CT953" si="749">ROUND((ROUND((AF912*AV912*1),2)*BA912),2)</f>
        <v>574.04</v>
      </c>
      <c r="CU912" s="2">
        <f t="shared" ref="CU912:CU953" si="750">AG912</f>
        <v>0</v>
      </c>
      <c r="CV912" s="2">
        <f t="shared" ref="CV912:CV953" si="751">(AH912*AV912)</f>
        <v>45.486743500000003</v>
      </c>
      <c r="CW912" s="2">
        <f t="shared" ref="CW912:CW953" si="752">AI912</f>
        <v>0</v>
      </c>
      <c r="CX912" s="2">
        <f t="shared" ref="CX912:CX953" si="753">AJ912</f>
        <v>0</v>
      </c>
      <c r="CY912" s="2">
        <f t="shared" ref="CY912:CY953" si="754">(((S912+R912)*AT912)/100)</f>
        <v>190.61919999999998</v>
      </c>
      <c r="CZ912" s="2">
        <f t="shared" ref="CZ912:CZ953" si="755">(((S912+R912)*AU912)/100)</f>
        <v>106.6768</v>
      </c>
      <c r="DA912" s="2"/>
      <c r="DB912" s="2">
        <v>239</v>
      </c>
      <c r="DC912" s="2" t="s">
        <v>3</v>
      </c>
      <c r="DD912" s="2" t="s">
        <v>3</v>
      </c>
      <c r="DE912" s="2" t="s">
        <v>27</v>
      </c>
      <c r="DF912" s="2" t="s">
        <v>27</v>
      </c>
      <c r="DG912" s="2" t="s">
        <v>28</v>
      </c>
      <c r="DH912" s="2" t="s">
        <v>3</v>
      </c>
      <c r="DI912" s="2" t="s">
        <v>28</v>
      </c>
      <c r="DJ912" s="2" t="s">
        <v>27</v>
      </c>
      <c r="DK912" s="2" t="s">
        <v>3</v>
      </c>
      <c r="DL912" s="2" t="s">
        <v>3</v>
      </c>
      <c r="DM912" s="2" t="s">
        <v>3</v>
      </c>
      <c r="DN912" s="2">
        <v>0</v>
      </c>
      <c r="DO912" s="2">
        <v>0</v>
      </c>
      <c r="DP912" s="2">
        <v>1</v>
      </c>
      <c r="DQ912" s="2">
        <v>1</v>
      </c>
      <c r="DR912" s="2"/>
      <c r="DS912" s="2"/>
      <c r="DT912" s="2"/>
      <c r="DU912" s="2">
        <v>1013</v>
      </c>
      <c r="DV912" s="2" t="s">
        <v>143</v>
      </c>
      <c r="DW912" s="2" t="s">
        <v>143</v>
      </c>
      <c r="DX912" s="2">
        <v>1</v>
      </c>
      <c r="DY912" s="2"/>
      <c r="DZ912" s="2" t="s">
        <v>3</v>
      </c>
      <c r="EA912" s="2" t="s">
        <v>3</v>
      </c>
      <c r="EB912" s="2" t="s">
        <v>3</v>
      </c>
      <c r="EC912" s="2" t="s">
        <v>3</v>
      </c>
      <c r="ED912" s="2"/>
      <c r="EE912" s="2">
        <v>58807897</v>
      </c>
      <c r="EF912" s="2">
        <v>30</v>
      </c>
      <c r="EG912" s="2" t="s">
        <v>29</v>
      </c>
      <c r="EH912" s="2">
        <v>0</v>
      </c>
      <c r="EI912" s="2" t="s">
        <v>3</v>
      </c>
      <c r="EJ912" s="2">
        <v>1</v>
      </c>
      <c r="EK912" s="2">
        <v>21</v>
      </c>
      <c r="EL912" s="2" t="s">
        <v>30</v>
      </c>
      <c r="EM912" s="2" t="s">
        <v>31</v>
      </c>
      <c r="EN912" s="2"/>
      <c r="EO912" s="2" t="s">
        <v>32</v>
      </c>
      <c r="EP912" s="2"/>
      <c r="EQ912" s="2">
        <v>0</v>
      </c>
      <c r="ER912" s="2">
        <v>519.08000000000004</v>
      </c>
      <c r="ES912" s="2">
        <v>46.02</v>
      </c>
      <c r="ET912" s="2">
        <v>47.77</v>
      </c>
      <c r="EU912" s="2">
        <v>6.06</v>
      </c>
      <c r="EV912" s="2">
        <v>425.29</v>
      </c>
      <c r="EW912" s="2">
        <v>33.700000000000003</v>
      </c>
      <c r="EX912" s="2">
        <v>0</v>
      </c>
      <c r="EY912" s="2">
        <v>0</v>
      </c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>
        <v>0</v>
      </c>
      <c r="FR912" s="2">
        <v>0</v>
      </c>
      <c r="FS912" s="2">
        <v>0</v>
      </c>
      <c r="FT912" s="2"/>
      <c r="FU912" s="2"/>
      <c r="FV912" s="2"/>
      <c r="FW912" s="2"/>
      <c r="FX912" s="2">
        <v>109</v>
      </c>
      <c r="FY912" s="2">
        <v>61</v>
      </c>
      <c r="FZ912" s="2"/>
      <c r="GA912" s="2" t="s">
        <v>3</v>
      </c>
      <c r="GB912" s="2"/>
      <c r="GC912" s="2"/>
      <c r="GD912" s="2">
        <v>1</v>
      </c>
      <c r="GE912" s="2"/>
      <c r="GF912" s="2">
        <v>-94379843</v>
      </c>
      <c r="GG912" s="2">
        <v>2</v>
      </c>
      <c r="GH912" s="2">
        <v>1</v>
      </c>
      <c r="GI912" s="2">
        <v>2</v>
      </c>
      <c r="GJ912" s="2">
        <v>0</v>
      </c>
      <c r="GK912" s="2">
        <v>0</v>
      </c>
      <c r="GL912" s="2">
        <f t="shared" ref="GL912:GL953" si="756">ROUND(IF(AND(BH912=3,BI912=3,FS912&lt;&gt;0),P912,0),2)</f>
        <v>0</v>
      </c>
      <c r="GM912" s="2">
        <f t="shared" ref="GM912:GM953" si="757">ROUND(O912+X912+Y912,2)+GX912</f>
        <v>504.35</v>
      </c>
      <c r="GN912" s="2">
        <f t="shared" ref="GN912:GN953" si="758">IF(OR(BI912=0,BI912=1),GM912-GX912,0)</f>
        <v>504.35</v>
      </c>
      <c r="GO912" s="2">
        <f t="shared" ref="GO912:GO953" si="759">IF(BI912=2,GM912-GX912,0)</f>
        <v>0</v>
      </c>
      <c r="GP912" s="2">
        <f t="shared" ref="GP912:GP953" si="760">IF(BI912=4,GM912-GX912,0)</f>
        <v>0</v>
      </c>
      <c r="GQ912" s="2"/>
      <c r="GR912" s="2">
        <v>0</v>
      </c>
      <c r="GS912" s="2">
        <v>3</v>
      </c>
      <c r="GT912" s="2">
        <v>0</v>
      </c>
      <c r="GU912" s="2" t="s">
        <v>3</v>
      </c>
      <c r="GV912" s="2">
        <f t="shared" ref="GV912:GV953" si="761">ROUND((GT912),6)</f>
        <v>0</v>
      </c>
      <c r="GW912" s="2">
        <v>1</v>
      </c>
      <c r="GX912" s="2">
        <f t="shared" ref="GX912:GX953" si="762">ROUND(HC912*I912,2)</f>
        <v>0</v>
      </c>
      <c r="GY912" s="2"/>
      <c r="GZ912" s="2"/>
      <c r="HA912" s="2">
        <v>0</v>
      </c>
      <c r="HB912" s="2">
        <v>0</v>
      </c>
      <c r="HC912" s="2">
        <f t="shared" ref="HC912:HC953" si="763">GV912*GW912</f>
        <v>0</v>
      </c>
      <c r="HD912" s="2"/>
      <c r="HE912" s="2" t="s">
        <v>3</v>
      </c>
      <c r="HF912" s="2" t="s">
        <v>3</v>
      </c>
      <c r="HG912" s="2"/>
      <c r="HH912" s="2"/>
      <c r="HI912" s="2"/>
      <c r="HJ912" s="2"/>
      <c r="HK912" s="2"/>
      <c r="HL912" s="2"/>
      <c r="HM912" s="2" t="s">
        <v>3</v>
      </c>
      <c r="HN912" s="2" t="s">
        <v>3</v>
      </c>
      <c r="HO912" s="2" t="s">
        <v>3</v>
      </c>
      <c r="HP912" s="2" t="s">
        <v>3</v>
      </c>
      <c r="HQ912" s="2" t="s">
        <v>3</v>
      </c>
      <c r="HR912" s="2"/>
      <c r="HS912" s="2">
        <v>0</v>
      </c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>
        <v>0</v>
      </c>
      <c r="IL912" s="2"/>
      <c r="IM912" s="2"/>
      <c r="IN912" s="2"/>
      <c r="IO912" s="2"/>
      <c r="IP912" s="2"/>
      <c r="IQ912" s="2"/>
      <c r="IR912" s="2"/>
      <c r="IS912" s="2"/>
      <c r="IT912" s="2"/>
      <c r="IU912" s="2"/>
    </row>
    <row r="913" spans="1:255" x14ac:dyDescent="0.2">
      <c r="A913">
        <v>17</v>
      </c>
      <c r="B913">
        <v>1</v>
      </c>
      <c r="C913">
        <f>ROW(SmtRes!A958)</f>
        <v>958</v>
      </c>
      <c r="D913">
        <f>ROW(EtalonRes!A1016)</f>
        <v>1016</v>
      </c>
      <c r="E913" t="s">
        <v>571</v>
      </c>
      <c r="F913" t="s">
        <v>141</v>
      </c>
      <c r="G913" t="s">
        <v>142</v>
      </c>
      <c r="H913" t="s">
        <v>143</v>
      </c>
      <c r="I913">
        <f>ROUND(ROUND(30/100,4),9)</f>
        <v>0.3</v>
      </c>
      <c r="J913">
        <v>0</v>
      </c>
      <c r="K913">
        <f>ROUND(ROUND(30/100,4),9)</f>
        <v>0.3</v>
      </c>
      <c r="O913">
        <f t="shared" si="732"/>
        <v>9878.82</v>
      </c>
      <c r="P913">
        <f t="shared" si="733"/>
        <v>85.76</v>
      </c>
      <c r="Q913">
        <f>(ROUND((ROUND(((((ET913*1.25)*1.1))*AV913*I913),2)*BB913),2)+ROUND((ROUND(((AE913-(((EU913*1.25)*1.1)))*AV913*I913),2)*BS913),2))</f>
        <v>323.23</v>
      </c>
      <c r="R913">
        <f t="shared" si="734"/>
        <v>146.82</v>
      </c>
      <c r="S913">
        <f t="shared" si="735"/>
        <v>9469.83</v>
      </c>
      <c r="T913">
        <f t="shared" si="736"/>
        <v>0</v>
      </c>
      <c r="U913">
        <f t="shared" si="737"/>
        <v>13.64602305</v>
      </c>
      <c r="V913">
        <f t="shared" si="738"/>
        <v>0</v>
      </c>
      <c r="W913">
        <f t="shared" si="739"/>
        <v>0</v>
      </c>
      <c r="X913">
        <f t="shared" si="740"/>
        <v>10482.15</v>
      </c>
      <c r="Y913">
        <f t="shared" si="741"/>
        <v>5866.16</v>
      </c>
      <c r="AA913">
        <v>59209200</v>
      </c>
      <c r="AB913">
        <f t="shared" si="742"/>
        <v>649.69560000000001</v>
      </c>
      <c r="AC913">
        <f t="shared" si="743"/>
        <v>46.02</v>
      </c>
      <c r="AD913">
        <f>ROUND((((((ET913*1.25)*1.1))-(((EU913*1.25)*1.1)))+AE913),6)</f>
        <v>65.683750000000003</v>
      </c>
      <c r="AE913">
        <f>ROUND((((EU913*1.25)*1.1)),6)</f>
        <v>8.3324999999999996</v>
      </c>
      <c r="AF913">
        <f>ROUND((((EV913*1.15)*1.1)),6)</f>
        <v>537.99185</v>
      </c>
      <c r="AG913">
        <f t="shared" si="744"/>
        <v>0</v>
      </c>
      <c r="AH913">
        <f>(((EW913*1.15)*1.1))</f>
        <v>42.630500000000005</v>
      </c>
      <c r="AI913">
        <f>(((EX913*1.25)*1.1))</f>
        <v>0</v>
      </c>
      <c r="AJ913">
        <f t="shared" si="745"/>
        <v>0</v>
      </c>
      <c r="AK913">
        <v>519.08000000000004</v>
      </c>
      <c r="AL913">
        <v>46.02</v>
      </c>
      <c r="AM913">
        <v>47.77</v>
      </c>
      <c r="AN913">
        <v>6.06</v>
      </c>
      <c r="AO913">
        <v>425.29</v>
      </c>
      <c r="AP913">
        <v>0</v>
      </c>
      <c r="AQ913">
        <v>33.700000000000003</v>
      </c>
      <c r="AR913">
        <v>0</v>
      </c>
      <c r="AS913">
        <v>0</v>
      </c>
      <c r="AT913">
        <v>109</v>
      </c>
      <c r="AU913">
        <v>61</v>
      </c>
      <c r="AV913">
        <v>1.0669999999999999</v>
      </c>
      <c r="AW913">
        <v>1</v>
      </c>
      <c r="AZ913">
        <v>1</v>
      </c>
      <c r="BA913">
        <v>54.99</v>
      </c>
      <c r="BB913">
        <v>15.37</v>
      </c>
      <c r="BC913">
        <v>6.21</v>
      </c>
      <c r="BD913" t="s">
        <v>3</v>
      </c>
      <c r="BE913" t="s">
        <v>3</v>
      </c>
      <c r="BF913" t="s">
        <v>3</v>
      </c>
      <c r="BG913" t="s">
        <v>3</v>
      </c>
      <c r="BH913">
        <v>0</v>
      </c>
      <c r="BI913">
        <v>1</v>
      </c>
      <c r="BJ913" t="s">
        <v>144</v>
      </c>
      <c r="BM913">
        <v>21</v>
      </c>
      <c r="BN913">
        <v>58807811</v>
      </c>
      <c r="BO913" t="s">
        <v>141</v>
      </c>
      <c r="BP913">
        <v>1</v>
      </c>
      <c r="BQ913">
        <v>30</v>
      </c>
      <c r="BR913">
        <v>0</v>
      </c>
      <c r="BS913">
        <v>54.99</v>
      </c>
      <c r="BT913">
        <v>1</v>
      </c>
      <c r="BU913">
        <v>1</v>
      </c>
      <c r="BV913">
        <v>1</v>
      </c>
      <c r="BW913">
        <v>1</v>
      </c>
      <c r="BX913">
        <v>1</v>
      </c>
      <c r="BY913" t="s">
        <v>3</v>
      </c>
      <c r="BZ913">
        <v>109</v>
      </c>
      <c r="CA913">
        <v>61</v>
      </c>
      <c r="CB913" t="s">
        <v>3</v>
      </c>
      <c r="CE913">
        <v>30</v>
      </c>
      <c r="CF913">
        <v>0</v>
      </c>
      <c r="CG913">
        <v>0</v>
      </c>
      <c r="CM913">
        <v>0</v>
      </c>
      <c r="CN913" t="s">
        <v>865</v>
      </c>
      <c r="CO913">
        <v>0</v>
      </c>
      <c r="CP913">
        <f t="shared" si="746"/>
        <v>9878.82</v>
      </c>
      <c r="CQ913">
        <f t="shared" si="747"/>
        <v>285.77999999999997</v>
      </c>
      <c r="CR913">
        <f>(ROUND((ROUND(((((ET913*1.25)*1.1))*AV913*1),2)*BB913),2)+ROUND((ROUND(((AE913-(((EU913*1.25)*1.1)))*AV913*1),2)*BS913),2))</f>
        <v>1077.1300000000001</v>
      </c>
      <c r="CS913">
        <f t="shared" si="748"/>
        <v>488.86</v>
      </c>
      <c r="CT913">
        <f t="shared" si="749"/>
        <v>31566.46</v>
      </c>
      <c r="CU913">
        <f t="shared" si="750"/>
        <v>0</v>
      </c>
      <c r="CV913">
        <f t="shared" si="751"/>
        <v>45.486743500000003</v>
      </c>
      <c r="CW913">
        <f t="shared" si="752"/>
        <v>0</v>
      </c>
      <c r="CX913">
        <f t="shared" si="753"/>
        <v>0</v>
      </c>
      <c r="CY913">
        <f t="shared" si="754"/>
        <v>10482.148499999999</v>
      </c>
      <c r="CZ913">
        <f t="shared" si="755"/>
        <v>5866.1565000000001</v>
      </c>
      <c r="DB913">
        <v>241</v>
      </c>
      <c r="DC913" t="s">
        <v>3</v>
      </c>
      <c r="DD913" t="s">
        <v>3</v>
      </c>
      <c r="DE913" t="s">
        <v>27</v>
      </c>
      <c r="DF913" t="s">
        <v>27</v>
      </c>
      <c r="DG913" t="s">
        <v>28</v>
      </c>
      <c r="DH913" t="s">
        <v>3</v>
      </c>
      <c r="DI913" t="s">
        <v>28</v>
      </c>
      <c r="DJ913" t="s">
        <v>27</v>
      </c>
      <c r="DK913" t="s">
        <v>3</v>
      </c>
      <c r="DL913" t="s">
        <v>3</v>
      </c>
      <c r="DM913" t="s">
        <v>3</v>
      </c>
      <c r="DN913">
        <v>0</v>
      </c>
      <c r="DO913">
        <v>0</v>
      </c>
      <c r="DP913">
        <v>1</v>
      </c>
      <c r="DQ913">
        <v>1</v>
      </c>
      <c r="DU913">
        <v>1013</v>
      </c>
      <c r="DV913" t="s">
        <v>143</v>
      </c>
      <c r="DW913" t="s">
        <v>143</v>
      </c>
      <c r="DX913">
        <v>1</v>
      </c>
      <c r="DZ913" t="s">
        <v>3</v>
      </c>
      <c r="EA913" t="s">
        <v>3</v>
      </c>
      <c r="EB913" t="s">
        <v>3</v>
      </c>
      <c r="EC913" t="s">
        <v>3</v>
      </c>
      <c r="EE913">
        <v>58807897</v>
      </c>
      <c r="EF913">
        <v>30</v>
      </c>
      <c r="EG913" t="s">
        <v>29</v>
      </c>
      <c r="EH913">
        <v>0</v>
      </c>
      <c r="EI913" t="s">
        <v>3</v>
      </c>
      <c r="EJ913">
        <v>1</v>
      </c>
      <c r="EK913">
        <v>21</v>
      </c>
      <c r="EL913" t="s">
        <v>30</v>
      </c>
      <c r="EM913" t="s">
        <v>31</v>
      </c>
      <c r="EO913" t="s">
        <v>32</v>
      </c>
      <c r="EQ913">
        <v>0</v>
      </c>
      <c r="ER913">
        <v>519.08000000000004</v>
      </c>
      <c r="ES913">
        <v>46.02</v>
      </c>
      <c r="ET913">
        <v>47.77</v>
      </c>
      <c r="EU913">
        <v>6.06</v>
      </c>
      <c r="EV913">
        <v>425.29</v>
      </c>
      <c r="EW913">
        <v>33.700000000000003</v>
      </c>
      <c r="EX913">
        <v>0</v>
      </c>
      <c r="EY913">
        <v>0</v>
      </c>
      <c r="FQ913">
        <v>0</v>
      </c>
      <c r="FR913">
        <v>0</v>
      </c>
      <c r="FS913">
        <v>0</v>
      </c>
      <c r="FX913">
        <v>109</v>
      </c>
      <c r="FY913">
        <v>61</v>
      </c>
      <c r="GA913" t="s">
        <v>3</v>
      </c>
      <c r="GD913">
        <v>1</v>
      </c>
      <c r="GF913">
        <v>-94379843</v>
      </c>
      <c r="GG913">
        <v>2</v>
      </c>
      <c r="GH913">
        <v>1</v>
      </c>
      <c r="GI913">
        <v>2</v>
      </c>
      <c r="GJ913">
        <v>0</v>
      </c>
      <c r="GK913">
        <v>0</v>
      </c>
      <c r="GL913">
        <f t="shared" si="756"/>
        <v>0</v>
      </c>
      <c r="GM913">
        <f t="shared" si="757"/>
        <v>26227.13</v>
      </c>
      <c r="GN913">
        <f t="shared" si="758"/>
        <v>26227.13</v>
      </c>
      <c r="GO913">
        <f t="shared" si="759"/>
        <v>0</v>
      </c>
      <c r="GP913">
        <f t="shared" si="760"/>
        <v>0</v>
      </c>
      <c r="GR913">
        <v>0</v>
      </c>
      <c r="GS913">
        <v>3</v>
      </c>
      <c r="GT913">
        <v>0</v>
      </c>
      <c r="GU913" t="s">
        <v>3</v>
      </c>
      <c r="GV913">
        <f t="shared" si="761"/>
        <v>0</v>
      </c>
      <c r="GW913">
        <v>1</v>
      </c>
      <c r="GX913">
        <f t="shared" si="762"/>
        <v>0</v>
      </c>
      <c r="HA913">
        <v>0</v>
      </c>
      <c r="HB913">
        <v>0</v>
      </c>
      <c r="HC913">
        <f t="shared" si="763"/>
        <v>0</v>
      </c>
      <c r="HE913" t="s">
        <v>3</v>
      </c>
      <c r="HF913" t="s">
        <v>3</v>
      </c>
      <c r="HM913" t="s">
        <v>3</v>
      </c>
      <c r="HN913" t="s">
        <v>3</v>
      </c>
      <c r="HO913" t="s">
        <v>3</v>
      </c>
      <c r="HP913" t="s">
        <v>3</v>
      </c>
      <c r="HQ913" t="s">
        <v>3</v>
      </c>
      <c r="HS913">
        <v>0</v>
      </c>
      <c r="IK913">
        <v>0</v>
      </c>
    </row>
    <row r="914" spans="1:255" x14ac:dyDescent="0.2">
      <c r="A914" s="2">
        <v>18</v>
      </c>
      <c r="B914" s="2">
        <v>1</v>
      </c>
      <c r="C914" s="2">
        <v>942</v>
      </c>
      <c r="D914" s="2"/>
      <c r="E914" s="2" t="s">
        <v>572</v>
      </c>
      <c r="F914" s="2" t="s">
        <v>146</v>
      </c>
      <c r="G914" s="2" t="s">
        <v>147</v>
      </c>
      <c r="H914" s="2" t="s">
        <v>49</v>
      </c>
      <c r="I914" s="2">
        <f>I912*J914</f>
        <v>10</v>
      </c>
      <c r="J914" s="2">
        <v>33.333333333333336</v>
      </c>
      <c r="K914" s="2">
        <v>33.333333000000003</v>
      </c>
      <c r="L914" s="2"/>
      <c r="M914" s="2"/>
      <c r="N914" s="2"/>
      <c r="O914" s="2">
        <f t="shared" si="732"/>
        <v>196.1</v>
      </c>
      <c r="P914" s="2">
        <f t="shared" si="733"/>
        <v>196.1</v>
      </c>
      <c r="Q914" s="2">
        <f t="shared" ref="Q914:Q921" si="764">(ROUND((ROUND(((ET914)*AV914*I914),2)*BB914),2)+ROUND((ROUND(((AE914-(EU914))*AV914*I914),2)*BS914),2))</f>
        <v>0</v>
      </c>
      <c r="R914" s="2">
        <f t="shared" si="734"/>
        <v>0</v>
      </c>
      <c r="S914" s="2">
        <f t="shared" si="735"/>
        <v>0</v>
      </c>
      <c r="T914" s="2">
        <f t="shared" si="736"/>
        <v>0</v>
      </c>
      <c r="U914" s="2">
        <f t="shared" si="737"/>
        <v>0</v>
      </c>
      <c r="V914" s="2">
        <f t="shared" si="738"/>
        <v>0</v>
      </c>
      <c r="W914" s="2">
        <f t="shared" si="739"/>
        <v>0</v>
      </c>
      <c r="X914" s="2">
        <f t="shared" si="740"/>
        <v>0</v>
      </c>
      <c r="Y914" s="2">
        <f t="shared" si="741"/>
        <v>0</v>
      </c>
      <c r="Z914" s="2"/>
      <c r="AA914" s="2">
        <v>59209203</v>
      </c>
      <c r="AB914" s="2">
        <f t="shared" si="742"/>
        <v>19.61</v>
      </c>
      <c r="AC914" s="2">
        <f t="shared" si="743"/>
        <v>19.61</v>
      </c>
      <c r="AD914" s="2">
        <f t="shared" ref="AD914:AD921" si="765">ROUND((((ET914)-(EU914))+AE914),6)</f>
        <v>0</v>
      </c>
      <c r="AE914" s="2">
        <f t="shared" ref="AE914:AF921" si="766">ROUND((EU914),6)</f>
        <v>0</v>
      </c>
      <c r="AF914" s="2">
        <f t="shared" si="766"/>
        <v>0</v>
      </c>
      <c r="AG914" s="2">
        <f t="shared" si="744"/>
        <v>0</v>
      </c>
      <c r="AH914" s="2">
        <f t="shared" ref="AH914:AI921" si="767">(EW914)</f>
        <v>0</v>
      </c>
      <c r="AI914" s="2">
        <f t="shared" si="767"/>
        <v>0</v>
      </c>
      <c r="AJ914" s="2">
        <f t="shared" si="745"/>
        <v>0</v>
      </c>
      <c r="AK914" s="2">
        <v>19.61</v>
      </c>
      <c r="AL914" s="2">
        <v>19.61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109</v>
      </c>
      <c r="AU914" s="2">
        <v>61</v>
      </c>
      <c r="AV914" s="2">
        <v>1</v>
      </c>
      <c r="AW914" s="2">
        <v>1</v>
      </c>
      <c r="AX914" s="2"/>
      <c r="AY914" s="2"/>
      <c r="AZ914" s="2">
        <v>1</v>
      </c>
      <c r="BA914" s="2">
        <v>1</v>
      </c>
      <c r="BB914" s="2">
        <v>1</v>
      </c>
      <c r="BC914" s="2">
        <v>1</v>
      </c>
      <c r="BD914" s="2" t="s">
        <v>3</v>
      </c>
      <c r="BE914" s="2" t="s">
        <v>3</v>
      </c>
      <c r="BF914" s="2" t="s">
        <v>3</v>
      </c>
      <c r="BG914" s="2" t="s">
        <v>3</v>
      </c>
      <c r="BH914" s="2">
        <v>3</v>
      </c>
      <c r="BI914" s="2">
        <v>1</v>
      </c>
      <c r="BJ914" s="2" t="s">
        <v>148</v>
      </c>
      <c r="BK914" s="2"/>
      <c r="BL914" s="2"/>
      <c r="BM914" s="2">
        <v>21</v>
      </c>
      <c r="BN914" s="2">
        <v>58807811</v>
      </c>
      <c r="BO914" s="2" t="s">
        <v>3</v>
      </c>
      <c r="BP914" s="2">
        <v>0</v>
      </c>
      <c r="BQ914" s="2">
        <v>30</v>
      </c>
      <c r="BR914" s="2">
        <v>0</v>
      </c>
      <c r="BS914" s="2">
        <v>1</v>
      </c>
      <c r="BT914" s="2">
        <v>1</v>
      </c>
      <c r="BU914" s="2">
        <v>1</v>
      </c>
      <c r="BV914" s="2">
        <v>1</v>
      </c>
      <c r="BW914" s="2">
        <v>1</v>
      </c>
      <c r="BX914" s="2">
        <v>1</v>
      </c>
      <c r="BY914" s="2" t="s">
        <v>3</v>
      </c>
      <c r="BZ914" s="2">
        <v>109</v>
      </c>
      <c r="CA914" s="2">
        <v>61</v>
      </c>
      <c r="CB914" s="2" t="s">
        <v>3</v>
      </c>
      <c r="CC914" s="2"/>
      <c r="CD914" s="2"/>
      <c r="CE914" s="2">
        <v>30</v>
      </c>
      <c r="CF914" s="2">
        <v>0</v>
      </c>
      <c r="CG914" s="2">
        <v>0</v>
      </c>
      <c r="CH914" s="2"/>
      <c r="CI914" s="2"/>
      <c r="CJ914" s="2"/>
      <c r="CK914" s="2"/>
      <c r="CL914" s="2"/>
      <c r="CM914" s="2">
        <v>0</v>
      </c>
      <c r="CN914" s="2" t="s">
        <v>3</v>
      </c>
      <c r="CO914" s="2">
        <v>0</v>
      </c>
      <c r="CP914" s="2">
        <f t="shared" si="746"/>
        <v>196.1</v>
      </c>
      <c r="CQ914" s="2">
        <f t="shared" si="747"/>
        <v>19.61</v>
      </c>
      <c r="CR914" s="2">
        <f t="shared" ref="CR914:CR921" si="768">(ROUND((ROUND(((ET914)*AV914*1),2)*BB914),2)+ROUND((ROUND(((AE914-(EU914))*AV914*1),2)*BS914),2))</f>
        <v>0</v>
      </c>
      <c r="CS914" s="2">
        <f t="shared" si="748"/>
        <v>0</v>
      </c>
      <c r="CT914" s="2">
        <f t="shared" si="749"/>
        <v>0</v>
      </c>
      <c r="CU914" s="2">
        <f t="shared" si="750"/>
        <v>0</v>
      </c>
      <c r="CV914" s="2">
        <f t="shared" si="751"/>
        <v>0</v>
      </c>
      <c r="CW914" s="2">
        <f t="shared" si="752"/>
        <v>0</v>
      </c>
      <c r="CX914" s="2">
        <f t="shared" si="753"/>
        <v>0</v>
      </c>
      <c r="CY914" s="2">
        <f t="shared" si="754"/>
        <v>0</v>
      </c>
      <c r="CZ914" s="2">
        <f t="shared" si="755"/>
        <v>0</v>
      </c>
      <c r="DA914" s="2"/>
      <c r="DB914" s="2"/>
      <c r="DC914" s="2" t="s">
        <v>3</v>
      </c>
      <c r="DD914" s="2" t="s">
        <v>3</v>
      </c>
      <c r="DE914" s="2" t="s">
        <v>3</v>
      </c>
      <c r="DF914" s="2" t="s">
        <v>3</v>
      </c>
      <c r="DG914" s="2" t="s">
        <v>3</v>
      </c>
      <c r="DH914" s="2" t="s">
        <v>3</v>
      </c>
      <c r="DI914" s="2" t="s">
        <v>3</v>
      </c>
      <c r="DJ914" s="2" t="s">
        <v>3</v>
      </c>
      <c r="DK914" s="2" t="s">
        <v>3</v>
      </c>
      <c r="DL914" s="2" t="s">
        <v>3</v>
      </c>
      <c r="DM914" s="2" t="s">
        <v>3</v>
      </c>
      <c r="DN914" s="2">
        <v>0</v>
      </c>
      <c r="DO914" s="2">
        <v>0</v>
      </c>
      <c r="DP914" s="2">
        <v>1</v>
      </c>
      <c r="DQ914" s="2">
        <v>1</v>
      </c>
      <c r="DR914" s="2"/>
      <c r="DS914" s="2"/>
      <c r="DT914" s="2"/>
      <c r="DU914" s="2">
        <v>1010</v>
      </c>
      <c r="DV914" s="2" t="s">
        <v>49</v>
      </c>
      <c r="DW914" s="2" t="s">
        <v>49</v>
      </c>
      <c r="DX914" s="2">
        <v>1</v>
      </c>
      <c r="DY914" s="2"/>
      <c r="DZ914" s="2" t="s">
        <v>3</v>
      </c>
      <c r="EA914" s="2" t="s">
        <v>3</v>
      </c>
      <c r="EB914" s="2" t="s">
        <v>3</v>
      </c>
      <c r="EC914" s="2" t="s">
        <v>3</v>
      </c>
      <c r="ED914" s="2"/>
      <c r="EE914" s="2">
        <v>58807897</v>
      </c>
      <c r="EF914" s="2">
        <v>30</v>
      </c>
      <c r="EG914" s="2" t="s">
        <v>29</v>
      </c>
      <c r="EH914" s="2">
        <v>0</v>
      </c>
      <c r="EI914" s="2" t="s">
        <v>3</v>
      </c>
      <c r="EJ914" s="2">
        <v>1</v>
      </c>
      <c r="EK914" s="2">
        <v>21</v>
      </c>
      <c r="EL914" s="2" t="s">
        <v>30</v>
      </c>
      <c r="EM914" s="2" t="s">
        <v>31</v>
      </c>
      <c r="EN914" s="2"/>
      <c r="EO914" s="2" t="s">
        <v>3</v>
      </c>
      <c r="EP914" s="2"/>
      <c r="EQ914" s="2">
        <v>0</v>
      </c>
      <c r="ER914" s="2">
        <v>19.61</v>
      </c>
      <c r="ES914" s="2">
        <v>19.61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>
        <v>0</v>
      </c>
      <c r="FR914" s="2">
        <v>0</v>
      </c>
      <c r="FS914" s="2">
        <v>0</v>
      </c>
      <c r="FT914" s="2"/>
      <c r="FU914" s="2"/>
      <c r="FV914" s="2"/>
      <c r="FW914" s="2"/>
      <c r="FX914" s="2">
        <v>109</v>
      </c>
      <c r="FY914" s="2">
        <v>61</v>
      </c>
      <c r="FZ914" s="2"/>
      <c r="GA914" s="2" t="s">
        <v>3</v>
      </c>
      <c r="GB914" s="2"/>
      <c r="GC914" s="2"/>
      <c r="GD914" s="2">
        <v>1</v>
      </c>
      <c r="GE914" s="2"/>
      <c r="GF914" s="2">
        <v>793962712</v>
      </c>
      <c r="GG914" s="2">
        <v>2</v>
      </c>
      <c r="GH914" s="2">
        <v>1</v>
      </c>
      <c r="GI914" s="2">
        <v>-2</v>
      </c>
      <c r="GJ914" s="2">
        <v>0</v>
      </c>
      <c r="GK914" s="2">
        <v>0</v>
      </c>
      <c r="GL914" s="2">
        <f t="shared" si="756"/>
        <v>0</v>
      </c>
      <c r="GM914" s="2">
        <f t="shared" si="757"/>
        <v>196.1</v>
      </c>
      <c r="GN914" s="2">
        <f t="shared" si="758"/>
        <v>196.1</v>
      </c>
      <c r="GO914" s="2">
        <f t="shared" si="759"/>
        <v>0</v>
      </c>
      <c r="GP914" s="2">
        <f t="shared" si="760"/>
        <v>0</v>
      </c>
      <c r="GQ914" s="2"/>
      <c r="GR914" s="2">
        <v>0</v>
      </c>
      <c r="GS914" s="2">
        <v>3</v>
      </c>
      <c r="GT914" s="2">
        <v>0</v>
      </c>
      <c r="GU914" s="2" t="s">
        <v>3</v>
      </c>
      <c r="GV914" s="2">
        <f t="shared" si="761"/>
        <v>0</v>
      </c>
      <c r="GW914" s="2">
        <v>1</v>
      </c>
      <c r="GX914" s="2">
        <f t="shared" si="762"/>
        <v>0</v>
      </c>
      <c r="GY914" s="2"/>
      <c r="GZ914" s="2"/>
      <c r="HA914" s="2">
        <v>0</v>
      </c>
      <c r="HB914" s="2">
        <v>0</v>
      </c>
      <c r="HC914" s="2">
        <f t="shared" si="763"/>
        <v>0</v>
      </c>
      <c r="HD914" s="2"/>
      <c r="HE914" s="2" t="s">
        <v>3</v>
      </c>
      <c r="HF914" s="2" t="s">
        <v>3</v>
      </c>
      <c r="HG914" s="2"/>
      <c r="HH914" s="2"/>
      <c r="HI914" s="2"/>
      <c r="HJ914" s="2"/>
      <c r="HK914" s="2"/>
      <c r="HL914" s="2"/>
      <c r="HM914" s="2" t="s">
        <v>3</v>
      </c>
      <c r="HN914" s="2" t="s">
        <v>3</v>
      </c>
      <c r="HO914" s="2" t="s">
        <v>3</v>
      </c>
      <c r="HP914" s="2" t="s">
        <v>3</v>
      </c>
      <c r="HQ914" s="2" t="s">
        <v>3</v>
      </c>
      <c r="HR914" s="2"/>
      <c r="HS914" s="2">
        <v>0</v>
      </c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>
        <v>0</v>
      </c>
      <c r="IL914" s="2"/>
      <c r="IM914" s="2"/>
      <c r="IN914" s="2"/>
      <c r="IO914" s="2"/>
      <c r="IP914" s="2"/>
      <c r="IQ914" s="2"/>
      <c r="IR914" s="2"/>
      <c r="IS914" s="2"/>
      <c r="IT914" s="2"/>
      <c r="IU914" s="2"/>
    </row>
    <row r="915" spans="1:255" x14ac:dyDescent="0.2">
      <c r="A915">
        <v>18</v>
      </c>
      <c r="B915">
        <v>1</v>
      </c>
      <c r="C915">
        <v>957</v>
      </c>
      <c r="E915" t="s">
        <v>572</v>
      </c>
      <c r="F915" t="s">
        <v>146</v>
      </c>
      <c r="G915" t="s">
        <v>147</v>
      </c>
      <c r="H915" t="s">
        <v>49</v>
      </c>
      <c r="I915">
        <f>I913*J915</f>
        <v>10</v>
      </c>
      <c r="J915">
        <v>33.333333333333336</v>
      </c>
      <c r="K915">
        <v>33.333333000000003</v>
      </c>
      <c r="O915">
        <f t="shared" si="732"/>
        <v>196.1</v>
      </c>
      <c r="P915">
        <f t="shared" si="733"/>
        <v>196.1</v>
      </c>
      <c r="Q915">
        <f t="shared" si="764"/>
        <v>0</v>
      </c>
      <c r="R915">
        <f t="shared" si="734"/>
        <v>0</v>
      </c>
      <c r="S915">
        <f t="shared" si="735"/>
        <v>0</v>
      </c>
      <c r="T915">
        <f t="shared" si="736"/>
        <v>0</v>
      </c>
      <c r="U915">
        <f t="shared" si="737"/>
        <v>0</v>
      </c>
      <c r="V915">
        <f t="shared" si="738"/>
        <v>0</v>
      </c>
      <c r="W915">
        <f t="shared" si="739"/>
        <v>0</v>
      </c>
      <c r="X915">
        <f t="shared" si="740"/>
        <v>0</v>
      </c>
      <c r="Y915">
        <f t="shared" si="741"/>
        <v>0</v>
      </c>
      <c r="AA915">
        <v>59209200</v>
      </c>
      <c r="AB915">
        <f t="shared" si="742"/>
        <v>19.61</v>
      </c>
      <c r="AC915">
        <f t="shared" si="743"/>
        <v>19.61</v>
      </c>
      <c r="AD915">
        <f t="shared" si="765"/>
        <v>0</v>
      </c>
      <c r="AE915">
        <f t="shared" si="766"/>
        <v>0</v>
      </c>
      <c r="AF915">
        <f t="shared" si="766"/>
        <v>0</v>
      </c>
      <c r="AG915">
        <f t="shared" si="744"/>
        <v>0</v>
      </c>
      <c r="AH915">
        <f t="shared" si="767"/>
        <v>0</v>
      </c>
      <c r="AI915">
        <f t="shared" si="767"/>
        <v>0</v>
      </c>
      <c r="AJ915">
        <f t="shared" si="745"/>
        <v>0</v>
      </c>
      <c r="AK915">
        <v>19.61</v>
      </c>
      <c r="AL915">
        <v>19.61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109</v>
      </c>
      <c r="AU915">
        <v>61</v>
      </c>
      <c r="AV915">
        <v>1</v>
      </c>
      <c r="AW915">
        <v>1</v>
      </c>
      <c r="AZ915">
        <v>1</v>
      </c>
      <c r="BA915">
        <v>1</v>
      </c>
      <c r="BB915">
        <v>1</v>
      </c>
      <c r="BC915">
        <v>1</v>
      </c>
      <c r="BD915" t="s">
        <v>3</v>
      </c>
      <c r="BE915" t="s">
        <v>3</v>
      </c>
      <c r="BF915" t="s">
        <v>3</v>
      </c>
      <c r="BG915" t="s">
        <v>3</v>
      </c>
      <c r="BH915">
        <v>3</v>
      </c>
      <c r="BI915">
        <v>1</v>
      </c>
      <c r="BJ915" t="s">
        <v>148</v>
      </c>
      <c r="BM915">
        <v>21</v>
      </c>
      <c r="BN915">
        <v>58807811</v>
      </c>
      <c r="BO915" t="s">
        <v>146</v>
      </c>
      <c r="BP915">
        <v>1</v>
      </c>
      <c r="BQ915">
        <v>30</v>
      </c>
      <c r="BR915">
        <v>0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 t="s">
        <v>3</v>
      </c>
      <c r="BZ915">
        <v>109</v>
      </c>
      <c r="CA915">
        <v>61</v>
      </c>
      <c r="CB915" t="s">
        <v>3</v>
      </c>
      <c r="CE915">
        <v>30</v>
      </c>
      <c r="CF915">
        <v>0</v>
      </c>
      <c r="CG915">
        <v>0</v>
      </c>
      <c r="CM915">
        <v>0</v>
      </c>
      <c r="CN915" t="s">
        <v>3</v>
      </c>
      <c r="CO915">
        <v>0</v>
      </c>
      <c r="CP915">
        <f t="shared" si="746"/>
        <v>196.1</v>
      </c>
      <c r="CQ915">
        <f t="shared" si="747"/>
        <v>19.61</v>
      </c>
      <c r="CR915">
        <f t="shared" si="768"/>
        <v>0</v>
      </c>
      <c r="CS915">
        <f t="shared" si="748"/>
        <v>0</v>
      </c>
      <c r="CT915">
        <f t="shared" si="749"/>
        <v>0</v>
      </c>
      <c r="CU915">
        <f t="shared" si="750"/>
        <v>0</v>
      </c>
      <c r="CV915">
        <f t="shared" si="751"/>
        <v>0</v>
      </c>
      <c r="CW915">
        <f t="shared" si="752"/>
        <v>0</v>
      </c>
      <c r="CX915">
        <f t="shared" si="753"/>
        <v>0</v>
      </c>
      <c r="CY915">
        <f t="shared" si="754"/>
        <v>0</v>
      </c>
      <c r="CZ915">
        <f t="shared" si="755"/>
        <v>0</v>
      </c>
      <c r="DC915" t="s">
        <v>3</v>
      </c>
      <c r="DD915" t="s">
        <v>3</v>
      </c>
      <c r="DE915" t="s">
        <v>3</v>
      </c>
      <c r="DF915" t="s">
        <v>3</v>
      </c>
      <c r="DG915" t="s">
        <v>3</v>
      </c>
      <c r="DH915" t="s">
        <v>3</v>
      </c>
      <c r="DI915" t="s">
        <v>3</v>
      </c>
      <c r="DJ915" t="s">
        <v>3</v>
      </c>
      <c r="DK915" t="s">
        <v>3</v>
      </c>
      <c r="DL915" t="s">
        <v>3</v>
      </c>
      <c r="DM915" t="s">
        <v>3</v>
      </c>
      <c r="DN915">
        <v>0</v>
      </c>
      <c r="DO915">
        <v>0</v>
      </c>
      <c r="DP915">
        <v>1</v>
      </c>
      <c r="DQ915">
        <v>1</v>
      </c>
      <c r="DU915">
        <v>1010</v>
      </c>
      <c r="DV915" t="s">
        <v>49</v>
      </c>
      <c r="DW915" t="s">
        <v>49</v>
      </c>
      <c r="DX915">
        <v>1</v>
      </c>
      <c r="DZ915" t="s">
        <v>3</v>
      </c>
      <c r="EA915" t="s">
        <v>3</v>
      </c>
      <c r="EB915" t="s">
        <v>3</v>
      </c>
      <c r="EC915" t="s">
        <v>3</v>
      </c>
      <c r="EE915">
        <v>58807897</v>
      </c>
      <c r="EF915">
        <v>30</v>
      </c>
      <c r="EG915" t="s">
        <v>29</v>
      </c>
      <c r="EH915">
        <v>0</v>
      </c>
      <c r="EI915" t="s">
        <v>3</v>
      </c>
      <c r="EJ915">
        <v>1</v>
      </c>
      <c r="EK915">
        <v>21</v>
      </c>
      <c r="EL915" t="s">
        <v>30</v>
      </c>
      <c r="EM915" t="s">
        <v>31</v>
      </c>
      <c r="EO915" t="s">
        <v>3</v>
      </c>
      <c r="EQ915">
        <v>0</v>
      </c>
      <c r="ER915">
        <v>19.61</v>
      </c>
      <c r="ES915">
        <v>19.61</v>
      </c>
      <c r="ET915">
        <v>0</v>
      </c>
      <c r="EU915">
        <v>0</v>
      </c>
      <c r="EV915">
        <v>0</v>
      </c>
      <c r="EW915">
        <v>0</v>
      </c>
      <c r="EX915">
        <v>0</v>
      </c>
      <c r="FQ915">
        <v>0</v>
      </c>
      <c r="FR915">
        <v>0</v>
      </c>
      <c r="FS915">
        <v>0</v>
      </c>
      <c r="FX915">
        <v>109</v>
      </c>
      <c r="FY915">
        <v>61</v>
      </c>
      <c r="GA915" t="s">
        <v>3</v>
      </c>
      <c r="GD915">
        <v>1</v>
      </c>
      <c r="GF915">
        <v>793962712</v>
      </c>
      <c r="GG915">
        <v>2</v>
      </c>
      <c r="GH915">
        <v>1</v>
      </c>
      <c r="GI915">
        <v>2</v>
      </c>
      <c r="GJ915">
        <v>0</v>
      </c>
      <c r="GK915">
        <v>0</v>
      </c>
      <c r="GL915">
        <f t="shared" si="756"/>
        <v>0</v>
      </c>
      <c r="GM915">
        <f t="shared" si="757"/>
        <v>196.1</v>
      </c>
      <c r="GN915">
        <f t="shared" si="758"/>
        <v>196.1</v>
      </c>
      <c r="GO915">
        <f t="shared" si="759"/>
        <v>0</v>
      </c>
      <c r="GP915">
        <f t="shared" si="760"/>
        <v>0</v>
      </c>
      <c r="GR915">
        <v>0</v>
      </c>
      <c r="GS915">
        <v>3</v>
      </c>
      <c r="GT915">
        <v>0</v>
      </c>
      <c r="GU915" t="s">
        <v>3</v>
      </c>
      <c r="GV915">
        <f t="shared" si="761"/>
        <v>0</v>
      </c>
      <c r="GW915">
        <v>1</v>
      </c>
      <c r="GX915">
        <f t="shared" si="762"/>
        <v>0</v>
      </c>
      <c r="HA915">
        <v>0</v>
      </c>
      <c r="HB915">
        <v>0</v>
      </c>
      <c r="HC915">
        <f t="shared" si="763"/>
        <v>0</v>
      </c>
      <c r="HE915" t="s">
        <v>3</v>
      </c>
      <c r="HF915" t="s">
        <v>3</v>
      </c>
      <c r="HM915" t="s">
        <v>3</v>
      </c>
      <c r="HN915" t="s">
        <v>3</v>
      </c>
      <c r="HO915" t="s">
        <v>3</v>
      </c>
      <c r="HP915" t="s">
        <v>3</v>
      </c>
      <c r="HQ915" t="s">
        <v>3</v>
      </c>
      <c r="HS915">
        <v>0</v>
      </c>
      <c r="IK915">
        <v>0</v>
      </c>
    </row>
    <row r="916" spans="1:255" x14ac:dyDescent="0.2">
      <c r="A916" s="2">
        <v>18</v>
      </c>
      <c r="B916" s="2">
        <v>1</v>
      </c>
      <c r="C916" s="2">
        <v>943</v>
      </c>
      <c r="D916" s="2"/>
      <c r="E916" s="2" t="s">
        <v>573</v>
      </c>
      <c r="F916" s="2" t="s">
        <v>150</v>
      </c>
      <c r="G916" s="2" t="s">
        <v>151</v>
      </c>
      <c r="H916" s="2" t="s">
        <v>49</v>
      </c>
      <c r="I916" s="2">
        <f>I912*J916</f>
        <v>2</v>
      </c>
      <c r="J916" s="2">
        <v>6.666666666666667</v>
      </c>
      <c r="K916" s="2">
        <v>6.6666670000000003</v>
      </c>
      <c r="L916" s="2"/>
      <c r="M916" s="2"/>
      <c r="N916" s="2"/>
      <c r="O916" s="2">
        <f t="shared" si="732"/>
        <v>420.34</v>
      </c>
      <c r="P916" s="2">
        <f t="shared" si="733"/>
        <v>420.34</v>
      </c>
      <c r="Q916" s="2">
        <f t="shared" si="764"/>
        <v>0</v>
      </c>
      <c r="R916" s="2">
        <f t="shared" si="734"/>
        <v>0</v>
      </c>
      <c r="S916" s="2">
        <f t="shared" si="735"/>
        <v>0</v>
      </c>
      <c r="T916" s="2">
        <f t="shared" si="736"/>
        <v>0</v>
      </c>
      <c r="U916" s="2">
        <f t="shared" si="737"/>
        <v>0</v>
      </c>
      <c r="V916" s="2">
        <f t="shared" si="738"/>
        <v>0</v>
      </c>
      <c r="W916" s="2">
        <f t="shared" si="739"/>
        <v>0</v>
      </c>
      <c r="X916" s="2">
        <f t="shared" si="740"/>
        <v>0</v>
      </c>
      <c r="Y916" s="2">
        <f t="shared" si="741"/>
        <v>0</v>
      </c>
      <c r="Z916" s="2"/>
      <c r="AA916" s="2">
        <v>59209203</v>
      </c>
      <c r="AB916" s="2">
        <f t="shared" si="742"/>
        <v>210.17</v>
      </c>
      <c r="AC916" s="2">
        <f t="shared" si="743"/>
        <v>210.17</v>
      </c>
      <c r="AD916" s="2">
        <f t="shared" si="765"/>
        <v>0</v>
      </c>
      <c r="AE916" s="2">
        <f t="shared" si="766"/>
        <v>0</v>
      </c>
      <c r="AF916" s="2">
        <f t="shared" si="766"/>
        <v>0</v>
      </c>
      <c r="AG916" s="2">
        <f t="shared" si="744"/>
        <v>0</v>
      </c>
      <c r="AH916" s="2">
        <f t="shared" si="767"/>
        <v>0</v>
      </c>
      <c r="AI916" s="2">
        <f t="shared" si="767"/>
        <v>0</v>
      </c>
      <c r="AJ916" s="2">
        <f t="shared" si="745"/>
        <v>0</v>
      </c>
      <c r="AK916" s="2">
        <v>210.17</v>
      </c>
      <c r="AL916" s="2">
        <v>210.17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109</v>
      </c>
      <c r="AU916" s="2">
        <v>61</v>
      </c>
      <c r="AV916" s="2">
        <v>1</v>
      </c>
      <c r="AW916" s="2">
        <v>1</v>
      </c>
      <c r="AX916" s="2"/>
      <c r="AY916" s="2"/>
      <c r="AZ916" s="2">
        <v>1</v>
      </c>
      <c r="BA916" s="2">
        <v>1</v>
      </c>
      <c r="BB916" s="2">
        <v>1</v>
      </c>
      <c r="BC916" s="2">
        <v>1</v>
      </c>
      <c r="BD916" s="2" t="s">
        <v>3</v>
      </c>
      <c r="BE916" s="2" t="s">
        <v>3</v>
      </c>
      <c r="BF916" s="2" t="s">
        <v>3</v>
      </c>
      <c r="BG916" s="2" t="s">
        <v>3</v>
      </c>
      <c r="BH916" s="2">
        <v>3</v>
      </c>
      <c r="BI916" s="2">
        <v>1</v>
      </c>
      <c r="BJ916" s="2" t="s">
        <v>152</v>
      </c>
      <c r="BK916" s="2"/>
      <c r="BL916" s="2"/>
      <c r="BM916" s="2">
        <v>21</v>
      </c>
      <c r="BN916" s="2">
        <v>58807811</v>
      </c>
      <c r="BO916" s="2" t="s">
        <v>3</v>
      </c>
      <c r="BP916" s="2">
        <v>0</v>
      </c>
      <c r="BQ916" s="2">
        <v>30</v>
      </c>
      <c r="BR916" s="2">
        <v>0</v>
      </c>
      <c r="BS916" s="2">
        <v>1</v>
      </c>
      <c r="BT916" s="2">
        <v>1</v>
      </c>
      <c r="BU916" s="2">
        <v>1</v>
      </c>
      <c r="BV916" s="2">
        <v>1</v>
      </c>
      <c r="BW916" s="2">
        <v>1</v>
      </c>
      <c r="BX916" s="2">
        <v>1</v>
      </c>
      <c r="BY916" s="2" t="s">
        <v>3</v>
      </c>
      <c r="BZ916" s="2">
        <v>109</v>
      </c>
      <c r="CA916" s="2">
        <v>61</v>
      </c>
      <c r="CB916" s="2" t="s">
        <v>3</v>
      </c>
      <c r="CC916" s="2"/>
      <c r="CD916" s="2"/>
      <c r="CE916" s="2">
        <v>30</v>
      </c>
      <c r="CF916" s="2">
        <v>0</v>
      </c>
      <c r="CG916" s="2">
        <v>0</v>
      </c>
      <c r="CH916" s="2"/>
      <c r="CI916" s="2"/>
      <c r="CJ916" s="2"/>
      <c r="CK916" s="2"/>
      <c r="CL916" s="2"/>
      <c r="CM916" s="2">
        <v>0</v>
      </c>
      <c r="CN916" s="2" t="s">
        <v>3</v>
      </c>
      <c r="CO916" s="2">
        <v>0</v>
      </c>
      <c r="CP916" s="2">
        <f t="shared" si="746"/>
        <v>420.34</v>
      </c>
      <c r="CQ916" s="2">
        <f t="shared" si="747"/>
        <v>210.17</v>
      </c>
      <c r="CR916" s="2">
        <f t="shared" si="768"/>
        <v>0</v>
      </c>
      <c r="CS916" s="2">
        <f t="shared" si="748"/>
        <v>0</v>
      </c>
      <c r="CT916" s="2">
        <f t="shared" si="749"/>
        <v>0</v>
      </c>
      <c r="CU916" s="2">
        <f t="shared" si="750"/>
        <v>0</v>
      </c>
      <c r="CV916" s="2">
        <f t="shared" si="751"/>
        <v>0</v>
      </c>
      <c r="CW916" s="2">
        <f t="shared" si="752"/>
        <v>0</v>
      </c>
      <c r="CX916" s="2">
        <f t="shared" si="753"/>
        <v>0</v>
      </c>
      <c r="CY916" s="2">
        <f t="shared" si="754"/>
        <v>0</v>
      </c>
      <c r="CZ916" s="2">
        <f t="shared" si="755"/>
        <v>0</v>
      </c>
      <c r="DA916" s="2"/>
      <c r="DB916" s="2"/>
      <c r="DC916" s="2" t="s">
        <v>3</v>
      </c>
      <c r="DD916" s="2" t="s">
        <v>3</v>
      </c>
      <c r="DE916" s="2" t="s">
        <v>3</v>
      </c>
      <c r="DF916" s="2" t="s">
        <v>3</v>
      </c>
      <c r="DG916" s="2" t="s">
        <v>3</v>
      </c>
      <c r="DH916" s="2" t="s">
        <v>3</v>
      </c>
      <c r="DI916" s="2" t="s">
        <v>3</v>
      </c>
      <c r="DJ916" s="2" t="s">
        <v>3</v>
      </c>
      <c r="DK916" s="2" t="s">
        <v>3</v>
      </c>
      <c r="DL916" s="2" t="s">
        <v>3</v>
      </c>
      <c r="DM916" s="2" t="s">
        <v>3</v>
      </c>
      <c r="DN916" s="2">
        <v>0</v>
      </c>
      <c r="DO916" s="2">
        <v>0</v>
      </c>
      <c r="DP916" s="2">
        <v>1</v>
      </c>
      <c r="DQ916" s="2">
        <v>1</v>
      </c>
      <c r="DR916" s="2"/>
      <c r="DS916" s="2"/>
      <c r="DT916" s="2"/>
      <c r="DU916" s="2">
        <v>1010</v>
      </c>
      <c r="DV916" s="2" t="s">
        <v>49</v>
      </c>
      <c r="DW916" s="2" t="s">
        <v>49</v>
      </c>
      <c r="DX916" s="2">
        <v>1</v>
      </c>
      <c r="DY916" s="2"/>
      <c r="DZ916" s="2" t="s">
        <v>3</v>
      </c>
      <c r="EA916" s="2" t="s">
        <v>3</v>
      </c>
      <c r="EB916" s="2" t="s">
        <v>3</v>
      </c>
      <c r="EC916" s="2" t="s">
        <v>3</v>
      </c>
      <c r="ED916" s="2"/>
      <c r="EE916" s="2">
        <v>58807897</v>
      </c>
      <c r="EF916" s="2">
        <v>30</v>
      </c>
      <c r="EG916" s="2" t="s">
        <v>29</v>
      </c>
      <c r="EH916" s="2">
        <v>0</v>
      </c>
      <c r="EI916" s="2" t="s">
        <v>3</v>
      </c>
      <c r="EJ916" s="2">
        <v>1</v>
      </c>
      <c r="EK916" s="2">
        <v>21</v>
      </c>
      <c r="EL916" s="2" t="s">
        <v>30</v>
      </c>
      <c r="EM916" s="2" t="s">
        <v>31</v>
      </c>
      <c r="EN916" s="2"/>
      <c r="EO916" s="2" t="s">
        <v>3</v>
      </c>
      <c r="EP916" s="2"/>
      <c r="EQ916" s="2">
        <v>0</v>
      </c>
      <c r="ER916" s="2">
        <v>210.17</v>
      </c>
      <c r="ES916" s="2">
        <v>210.17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>
        <v>0</v>
      </c>
      <c r="FR916" s="2">
        <v>0</v>
      </c>
      <c r="FS916" s="2">
        <v>0</v>
      </c>
      <c r="FT916" s="2"/>
      <c r="FU916" s="2"/>
      <c r="FV916" s="2"/>
      <c r="FW916" s="2"/>
      <c r="FX916" s="2">
        <v>109</v>
      </c>
      <c r="FY916" s="2">
        <v>61</v>
      </c>
      <c r="FZ916" s="2"/>
      <c r="GA916" s="2" t="s">
        <v>3</v>
      </c>
      <c r="GB916" s="2"/>
      <c r="GC916" s="2"/>
      <c r="GD916" s="2">
        <v>1</v>
      </c>
      <c r="GE916" s="2"/>
      <c r="GF916" s="2">
        <v>-55472231</v>
      </c>
      <c r="GG916" s="2">
        <v>2</v>
      </c>
      <c r="GH916" s="2">
        <v>1</v>
      </c>
      <c r="GI916" s="2">
        <v>-2</v>
      </c>
      <c r="GJ916" s="2">
        <v>0</v>
      </c>
      <c r="GK916" s="2">
        <v>0</v>
      </c>
      <c r="GL916" s="2">
        <f t="shared" si="756"/>
        <v>0</v>
      </c>
      <c r="GM916" s="2">
        <f t="shared" si="757"/>
        <v>420.34</v>
      </c>
      <c r="GN916" s="2">
        <f t="shared" si="758"/>
        <v>420.34</v>
      </c>
      <c r="GO916" s="2">
        <f t="shared" si="759"/>
        <v>0</v>
      </c>
      <c r="GP916" s="2">
        <f t="shared" si="760"/>
        <v>0</v>
      </c>
      <c r="GQ916" s="2"/>
      <c r="GR916" s="2">
        <v>0</v>
      </c>
      <c r="GS916" s="2">
        <v>3</v>
      </c>
      <c r="GT916" s="2">
        <v>0</v>
      </c>
      <c r="GU916" s="2" t="s">
        <v>3</v>
      </c>
      <c r="GV916" s="2">
        <f t="shared" si="761"/>
        <v>0</v>
      </c>
      <c r="GW916" s="2">
        <v>1</v>
      </c>
      <c r="GX916" s="2">
        <f t="shared" si="762"/>
        <v>0</v>
      </c>
      <c r="GY916" s="2"/>
      <c r="GZ916" s="2"/>
      <c r="HA916" s="2">
        <v>0</v>
      </c>
      <c r="HB916" s="2">
        <v>0</v>
      </c>
      <c r="HC916" s="2">
        <f t="shared" si="763"/>
        <v>0</v>
      </c>
      <c r="HD916" s="2"/>
      <c r="HE916" s="2" t="s">
        <v>3</v>
      </c>
      <c r="HF916" s="2" t="s">
        <v>3</v>
      </c>
      <c r="HG916" s="2"/>
      <c r="HH916" s="2"/>
      <c r="HI916" s="2"/>
      <c r="HJ916" s="2"/>
      <c r="HK916" s="2"/>
      <c r="HL916" s="2"/>
      <c r="HM916" s="2" t="s">
        <v>3</v>
      </c>
      <c r="HN916" s="2" t="s">
        <v>3</v>
      </c>
      <c r="HO916" s="2" t="s">
        <v>3</v>
      </c>
      <c r="HP916" s="2" t="s">
        <v>3</v>
      </c>
      <c r="HQ916" s="2" t="s">
        <v>3</v>
      </c>
      <c r="HR916" s="2"/>
      <c r="HS916" s="2">
        <v>0</v>
      </c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>
        <v>0</v>
      </c>
      <c r="IL916" s="2"/>
      <c r="IM916" s="2"/>
      <c r="IN916" s="2"/>
      <c r="IO916" s="2"/>
      <c r="IP916" s="2"/>
      <c r="IQ916" s="2"/>
      <c r="IR916" s="2"/>
      <c r="IS916" s="2"/>
      <c r="IT916" s="2"/>
      <c r="IU916" s="2"/>
    </row>
    <row r="917" spans="1:255" x14ac:dyDescent="0.2">
      <c r="A917">
        <v>18</v>
      </c>
      <c r="B917">
        <v>1</v>
      </c>
      <c r="C917">
        <v>958</v>
      </c>
      <c r="E917" t="s">
        <v>573</v>
      </c>
      <c r="F917" t="s">
        <v>150</v>
      </c>
      <c r="G917" t="s">
        <v>151</v>
      </c>
      <c r="H917" t="s">
        <v>49</v>
      </c>
      <c r="I917">
        <f>I913*J917</f>
        <v>2</v>
      </c>
      <c r="J917">
        <v>6.666666666666667</v>
      </c>
      <c r="K917">
        <v>6.6666670000000003</v>
      </c>
      <c r="O917">
        <f t="shared" si="732"/>
        <v>1387.12</v>
      </c>
      <c r="P917">
        <f t="shared" si="733"/>
        <v>1387.12</v>
      </c>
      <c r="Q917">
        <f t="shared" si="764"/>
        <v>0</v>
      </c>
      <c r="R917">
        <f t="shared" si="734"/>
        <v>0</v>
      </c>
      <c r="S917">
        <f t="shared" si="735"/>
        <v>0</v>
      </c>
      <c r="T917">
        <f t="shared" si="736"/>
        <v>0</v>
      </c>
      <c r="U917">
        <f t="shared" si="737"/>
        <v>0</v>
      </c>
      <c r="V917">
        <f t="shared" si="738"/>
        <v>0</v>
      </c>
      <c r="W917">
        <f t="shared" si="739"/>
        <v>0</v>
      </c>
      <c r="X917">
        <f t="shared" si="740"/>
        <v>0</v>
      </c>
      <c r="Y917">
        <f t="shared" si="741"/>
        <v>0</v>
      </c>
      <c r="AA917">
        <v>59209200</v>
      </c>
      <c r="AB917">
        <f t="shared" si="742"/>
        <v>210.17</v>
      </c>
      <c r="AC917">
        <f t="shared" si="743"/>
        <v>210.17</v>
      </c>
      <c r="AD917">
        <f t="shared" si="765"/>
        <v>0</v>
      </c>
      <c r="AE917">
        <f t="shared" si="766"/>
        <v>0</v>
      </c>
      <c r="AF917">
        <f t="shared" si="766"/>
        <v>0</v>
      </c>
      <c r="AG917">
        <f t="shared" si="744"/>
        <v>0</v>
      </c>
      <c r="AH917">
        <f t="shared" si="767"/>
        <v>0</v>
      </c>
      <c r="AI917">
        <f t="shared" si="767"/>
        <v>0</v>
      </c>
      <c r="AJ917">
        <f t="shared" si="745"/>
        <v>0</v>
      </c>
      <c r="AK917">
        <v>210.17</v>
      </c>
      <c r="AL917">
        <v>210.17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109</v>
      </c>
      <c r="AU917">
        <v>61</v>
      </c>
      <c r="AV917">
        <v>1</v>
      </c>
      <c r="AW917">
        <v>1</v>
      </c>
      <c r="AZ917">
        <v>1</v>
      </c>
      <c r="BA917">
        <v>1</v>
      </c>
      <c r="BB917">
        <v>1</v>
      </c>
      <c r="BC917">
        <v>3.3</v>
      </c>
      <c r="BD917" t="s">
        <v>3</v>
      </c>
      <c r="BE917" t="s">
        <v>3</v>
      </c>
      <c r="BF917" t="s">
        <v>3</v>
      </c>
      <c r="BG917" t="s">
        <v>3</v>
      </c>
      <c r="BH917">
        <v>3</v>
      </c>
      <c r="BI917">
        <v>1</v>
      </c>
      <c r="BJ917" t="s">
        <v>152</v>
      </c>
      <c r="BM917">
        <v>21</v>
      </c>
      <c r="BN917">
        <v>58807811</v>
      </c>
      <c r="BO917" t="s">
        <v>150</v>
      </c>
      <c r="BP917">
        <v>1</v>
      </c>
      <c r="BQ917">
        <v>30</v>
      </c>
      <c r="BR917">
        <v>0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 t="s">
        <v>3</v>
      </c>
      <c r="BZ917">
        <v>109</v>
      </c>
      <c r="CA917">
        <v>61</v>
      </c>
      <c r="CB917" t="s">
        <v>3</v>
      </c>
      <c r="CE917">
        <v>30</v>
      </c>
      <c r="CF917">
        <v>0</v>
      </c>
      <c r="CG917">
        <v>0</v>
      </c>
      <c r="CM917">
        <v>0</v>
      </c>
      <c r="CN917" t="s">
        <v>3</v>
      </c>
      <c r="CO917">
        <v>0</v>
      </c>
      <c r="CP917">
        <f t="shared" si="746"/>
        <v>1387.12</v>
      </c>
      <c r="CQ917">
        <f t="shared" si="747"/>
        <v>693.56</v>
      </c>
      <c r="CR917">
        <f t="shared" si="768"/>
        <v>0</v>
      </c>
      <c r="CS917">
        <f t="shared" si="748"/>
        <v>0</v>
      </c>
      <c r="CT917">
        <f t="shared" si="749"/>
        <v>0</v>
      </c>
      <c r="CU917">
        <f t="shared" si="750"/>
        <v>0</v>
      </c>
      <c r="CV917">
        <f t="shared" si="751"/>
        <v>0</v>
      </c>
      <c r="CW917">
        <f t="shared" si="752"/>
        <v>0</v>
      </c>
      <c r="CX917">
        <f t="shared" si="753"/>
        <v>0</v>
      </c>
      <c r="CY917">
        <f t="shared" si="754"/>
        <v>0</v>
      </c>
      <c r="CZ917">
        <f t="shared" si="755"/>
        <v>0</v>
      </c>
      <c r="DC917" t="s">
        <v>3</v>
      </c>
      <c r="DD917" t="s">
        <v>3</v>
      </c>
      <c r="DE917" t="s">
        <v>3</v>
      </c>
      <c r="DF917" t="s">
        <v>3</v>
      </c>
      <c r="DG917" t="s">
        <v>3</v>
      </c>
      <c r="DH917" t="s">
        <v>3</v>
      </c>
      <c r="DI917" t="s">
        <v>3</v>
      </c>
      <c r="DJ917" t="s">
        <v>3</v>
      </c>
      <c r="DK917" t="s">
        <v>3</v>
      </c>
      <c r="DL917" t="s">
        <v>3</v>
      </c>
      <c r="DM917" t="s">
        <v>3</v>
      </c>
      <c r="DN917">
        <v>0</v>
      </c>
      <c r="DO917">
        <v>0</v>
      </c>
      <c r="DP917">
        <v>1</v>
      </c>
      <c r="DQ917">
        <v>1</v>
      </c>
      <c r="DU917">
        <v>1010</v>
      </c>
      <c r="DV917" t="s">
        <v>49</v>
      </c>
      <c r="DW917" t="s">
        <v>49</v>
      </c>
      <c r="DX917">
        <v>1</v>
      </c>
      <c r="DZ917" t="s">
        <v>3</v>
      </c>
      <c r="EA917" t="s">
        <v>3</v>
      </c>
      <c r="EB917" t="s">
        <v>3</v>
      </c>
      <c r="EC917" t="s">
        <v>3</v>
      </c>
      <c r="EE917">
        <v>58807897</v>
      </c>
      <c r="EF917">
        <v>30</v>
      </c>
      <c r="EG917" t="s">
        <v>29</v>
      </c>
      <c r="EH917">
        <v>0</v>
      </c>
      <c r="EI917" t="s">
        <v>3</v>
      </c>
      <c r="EJ917">
        <v>1</v>
      </c>
      <c r="EK917">
        <v>21</v>
      </c>
      <c r="EL917" t="s">
        <v>30</v>
      </c>
      <c r="EM917" t="s">
        <v>31</v>
      </c>
      <c r="EO917" t="s">
        <v>3</v>
      </c>
      <c r="EQ917">
        <v>0</v>
      </c>
      <c r="ER917">
        <v>210.17</v>
      </c>
      <c r="ES917">
        <v>210.17</v>
      </c>
      <c r="ET917">
        <v>0</v>
      </c>
      <c r="EU917">
        <v>0</v>
      </c>
      <c r="EV917">
        <v>0</v>
      </c>
      <c r="EW917">
        <v>0</v>
      </c>
      <c r="EX917">
        <v>0</v>
      </c>
      <c r="FQ917">
        <v>0</v>
      </c>
      <c r="FR917">
        <v>0</v>
      </c>
      <c r="FS917">
        <v>0</v>
      </c>
      <c r="FX917">
        <v>109</v>
      </c>
      <c r="FY917">
        <v>61</v>
      </c>
      <c r="GA917" t="s">
        <v>3</v>
      </c>
      <c r="GD917">
        <v>1</v>
      </c>
      <c r="GF917">
        <v>-55472231</v>
      </c>
      <c r="GG917">
        <v>2</v>
      </c>
      <c r="GH917">
        <v>1</v>
      </c>
      <c r="GI917">
        <v>2</v>
      </c>
      <c r="GJ917">
        <v>0</v>
      </c>
      <c r="GK917">
        <v>0</v>
      </c>
      <c r="GL917">
        <f t="shared" si="756"/>
        <v>0</v>
      </c>
      <c r="GM917">
        <f t="shared" si="757"/>
        <v>1387.12</v>
      </c>
      <c r="GN917">
        <f t="shared" si="758"/>
        <v>1387.12</v>
      </c>
      <c r="GO917">
        <f t="shared" si="759"/>
        <v>0</v>
      </c>
      <c r="GP917">
        <f t="shared" si="760"/>
        <v>0</v>
      </c>
      <c r="GR917">
        <v>0</v>
      </c>
      <c r="GS917">
        <v>3</v>
      </c>
      <c r="GT917">
        <v>0</v>
      </c>
      <c r="GU917" t="s">
        <v>3</v>
      </c>
      <c r="GV917">
        <f t="shared" si="761"/>
        <v>0</v>
      </c>
      <c r="GW917">
        <v>1</v>
      </c>
      <c r="GX917">
        <f t="shared" si="762"/>
        <v>0</v>
      </c>
      <c r="HA917">
        <v>0</v>
      </c>
      <c r="HB917">
        <v>0</v>
      </c>
      <c r="HC917">
        <f t="shared" si="763"/>
        <v>0</v>
      </c>
      <c r="HE917" t="s">
        <v>3</v>
      </c>
      <c r="HF917" t="s">
        <v>3</v>
      </c>
      <c r="HM917" t="s">
        <v>3</v>
      </c>
      <c r="HN917" t="s">
        <v>3</v>
      </c>
      <c r="HO917" t="s">
        <v>3</v>
      </c>
      <c r="HP917" t="s">
        <v>3</v>
      </c>
      <c r="HQ917" t="s">
        <v>3</v>
      </c>
      <c r="HS917">
        <v>0</v>
      </c>
      <c r="IK917">
        <v>0</v>
      </c>
    </row>
    <row r="918" spans="1:255" x14ac:dyDescent="0.2">
      <c r="A918" s="2">
        <v>18</v>
      </c>
      <c r="B918" s="2">
        <v>1</v>
      </c>
      <c r="C918" s="2">
        <v>941</v>
      </c>
      <c r="D918" s="2"/>
      <c r="E918" s="2" t="s">
        <v>574</v>
      </c>
      <c r="F918" s="2" t="s">
        <v>154</v>
      </c>
      <c r="G918" s="2" t="s">
        <v>155</v>
      </c>
      <c r="H918" s="2" t="s">
        <v>36</v>
      </c>
      <c r="I918" s="2">
        <f>I912*J918</f>
        <v>30</v>
      </c>
      <c r="J918" s="2">
        <v>100</v>
      </c>
      <c r="K918" s="2">
        <v>100</v>
      </c>
      <c r="L918" s="2"/>
      <c r="M918" s="2"/>
      <c r="N918" s="2"/>
      <c r="O918" s="2">
        <f t="shared" si="732"/>
        <v>1847.4</v>
      </c>
      <c r="P918" s="2">
        <f t="shared" si="733"/>
        <v>1847.4</v>
      </c>
      <c r="Q918" s="2">
        <f t="shared" si="764"/>
        <v>0</v>
      </c>
      <c r="R918" s="2">
        <f t="shared" si="734"/>
        <v>0</v>
      </c>
      <c r="S918" s="2">
        <f t="shared" si="735"/>
        <v>0</v>
      </c>
      <c r="T918" s="2">
        <f t="shared" si="736"/>
        <v>0</v>
      </c>
      <c r="U918" s="2">
        <f t="shared" si="737"/>
        <v>0</v>
      </c>
      <c r="V918" s="2">
        <f t="shared" si="738"/>
        <v>0</v>
      </c>
      <c r="W918" s="2">
        <f t="shared" si="739"/>
        <v>0</v>
      </c>
      <c r="X918" s="2">
        <f t="shared" si="740"/>
        <v>0</v>
      </c>
      <c r="Y918" s="2">
        <f t="shared" si="741"/>
        <v>0</v>
      </c>
      <c r="Z918" s="2"/>
      <c r="AA918" s="2">
        <v>59209203</v>
      </c>
      <c r="AB918" s="2">
        <f t="shared" si="742"/>
        <v>61.58</v>
      </c>
      <c r="AC918" s="2">
        <f t="shared" si="743"/>
        <v>61.58</v>
      </c>
      <c r="AD918" s="2">
        <f t="shared" si="765"/>
        <v>0</v>
      </c>
      <c r="AE918" s="2">
        <f t="shared" si="766"/>
        <v>0</v>
      </c>
      <c r="AF918" s="2">
        <f t="shared" si="766"/>
        <v>0</v>
      </c>
      <c r="AG918" s="2">
        <f t="shared" si="744"/>
        <v>0</v>
      </c>
      <c r="AH918" s="2">
        <f t="shared" si="767"/>
        <v>0</v>
      </c>
      <c r="AI918" s="2">
        <f t="shared" si="767"/>
        <v>0</v>
      </c>
      <c r="AJ918" s="2">
        <f t="shared" si="745"/>
        <v>0</v>
      </c>
      <c r="AK918" s="2">
        <v>61.58</v>
      </c>
      <c r="AL918" s="2">
        <v>61.58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109</v>
      </c>
      <c r="AU918" s="2">
        <v>61</v>
      </c>
      <c r="AV918" s="2">
        <v>1</v>
      </c>
      <c r="AW918" s="2">
        <v>1</v>
      </c>
      <c r="AX918" s="2"/>
      <c r="AY918" s="2"/>
      <c r="AZ918" s="2">
        <v>1</v>
      </c>
      <c r="BA918" s="2">
        <v>1</v>
      </c>
      <c r="BB918" s="2">
        <v>1</v>
      </c>
      <c r="BC918" s="2">
        <v>1</v>
      </c>
      <c r="BD918" s="2" t="s">
        <v>3</v>
      </c>
      <c r="BE918" s="2" t="s">
        <v>3</v>
      </c>
      <c r="BF918" s="2" t="s">
        <v>3</v>
      </c>
      <c r="BG918" s="2" t="s">
        <v>3</v>
      </c>
      <c r="BH918" s="2">
        <v>3</v>
      </c>
      <c r="BI918" s="2">
        <v>1</v>
      </c>
      <c r="BJ918" s="2" t="s">
        <v>156</v>
      </c>
      <c r="BK918" s="2"/>
      <c r="BL918" s="2"/>
      <c r="BM918" s="2">
        <v>21</v>
      </c>
      <c r="BN918" s="2">
        <v>58807811</v>
      </c>
      <c r="BO918" s="2" t="s">
        <v>3</v>
      </c>
      <c r="BP918" s="2">
        <v>0</v>
      </c>
      <c r="BQ918" s="2">
        <v>30</v>
      </c>
      <c r="BR918" s="2">
        <v>0</v>
      </c>
      <c r="BS918" s="2">
        <v>1</v>
      </c>
      <c r="BT918" s="2">
        <v>1</v>
      </c>
      <c r="BU918" s="2">
        <v>1</v>
      </c>
      <c r="BV918" s="2">
        <v>1</v>
      </c>
      <c r="BW918" s="2">
        <v>1</v>
      </c>
      <c r="BX918" s="2">
        <v>1</v>
      </c>
      <c r="BY918" s="2" t="s">
        <v>3</v>
      </c>
      <c r="BZ918" s="2">
        <v>109</v>
      </c>
      <c r="CA918" s="2">
        <v>61</v>
      </c>
      <c r="CB918" s="2" t="s">
        <v>3</v>
      </c>
      <c r="CC918" s="2"/>
      <c r="CD918" s="2"/>
      <c r="CE918" s="2">
        <v>30</v>
      </c>
      <c r="CF918" s="2">
        <v>0</v>
      </c>
      <c r="CG918" s="2">
        <v>0</v>
      </c>
      <c r="CH918" s="2"/>
      <c r="CI918" s="2"/>
      <c r="CJ918" s="2"/>
      <c r="CK918" s="2"/>
      <c r="CL918" s="2"/>
      <c r="CM918" s="2">
        <v>0</v>
      </c>
      <c r="CN918" s="2" t="s">
        <v>3</v>
      </c>
      <c r="CO918" s="2">
        <v>0</v>
      </c>
      <c r="CP918" s="2">
        <f t="shared" si="746"/>
        <v>1847.4</v>
      </c>
      <c r="CQ918" s="2">
        <f t="shared" si="747"/>
        <v>61.58</v>
      </c>
      <c r="CR918" s="2">
        <f t="shared" si="768"/>
        <v>0</v>
      </c>
      <c r="CS918" s="2">
        <f t="shared" si="748"/>
        <v>0</v>
      </c>
      <c r="CT918" s="2">
        <f t="shared" si="749"/>
        <v>0</v>
      </c>
      <c r="CU918" s="2">
        <f t="shared" si="750"/>
        <v>0</v>
      </c>
      <c r="CV918" s="2">
        <f t="shared" si="751"/>
        <v>0</v>
      </c>
      <c r="CW918" s="2">
        <f t="shared" si="752"/>
        <v>0</v>
      </c>
      <c r="CX918" s="2">
        <f t="shared" si="753"/>
        <v>0</v>
      </c>
      <c r="CY918" s="2">
        <f t="shared" si="754"/>
        <v>0</v>
      </c>
      <c r="CZ918" s="2">
        <f t="shared" si="755"/>
        <v>0</v>
      </c>
      <c r="DA918" s="2"/>
      <c r="DB918" s="2"/>
      <c r="DC918" s="2" t="s">
        <v>3</v>
      </c>
      <c r="DD918" s="2" t="s">
        <v>3</v>
      </c>
      <c r="DE918" s="2" t="s">
        <v>3</v>
      </c>
      <c r="DF918" s="2" t="s">
        <v>3</v>
      </c>
      <c r="DG918" s="2" t="s">
        <v>3</v>
      </c>
      <c r="DH918" s="2" t="s">
        <v>3</v>
      </c>
      <c r="DI918" s="2" t="s">
        <v>3</v>
      </c>
      <c r="DJ918" s="2" t="s">
        <v>3</v>
      </c>
      <c r="DK918" s="2" t="s">
        <v>3</v>
      </c>
      <c r="DL918" s="2" t="s">
        <v>3</v>
      </c>
      <c r="DM918" s="2" t="s">
        <v>3</v>
      </c>
      <c r="DN918" s="2">
        <v>0</v>
      </c>
      <c r="DO918" s="2">
        <v>0</v>
      </c>
      <c r="DP918" s="2">
        <v>1</v>
      </c>
      <c r="DQ918" s="2">
        <v>1</v>
      </c>
      <c r="DR918" s="2"/>
      <c r="DS918" s="2"/>
      <c r="DT918" s="2"/>
      <c r="DU918" s="2">
        <v>1003</v>
      </c>
      <c r="DV918" s="2" t="s">
        <v>36</v>
      </c>
      <c r="DW918" s="2" t="s">
        <v>36</v>
      </c>
      <c r="DX918" s="2">
        <v>1</v>
      </c>
      <c r="DY918" s="2"/>
      <c r="DZ918" s="2" t="s">
        <v>3</v>
      </c>
      <c r="EA918" s="2" t="s">
        <v>3</v>
      </c>
      <c r="EB918" s="2" t="s">
        <v>3</v>
      </c>
      <c r="EC918" s="2" t="s">
        <v>3</v>
      </c>
      <c r="ED918" s="2"/>
      <c r="EE918" s="2">
        <v>58807897</v>
      </c>
      <c r="EF918" s="2">
        <v>30</v>
      </c>
      <c r="EG918" s="2" t="s">
        <v>29</v>
      </c>
      <c r="EH918" s="2">
        <v>0</v>
      </c>
      <c r="EI918" s="2" t="s">
        <v>3</v>
      </c>
      <c r="EJ918" s="2">
        <v>1</v>
      </c>
      <c r="EK918" s="2">
        <v>21</v>
      </c>
      <c r="EL918" s="2" t="s">
        <v>30</v>
      </c>
      <c r="EM918" s="2" t="s">
        <v>31</v>
      </c>
      <c r="EN918" s="2"/>
      <c r="EO918" s="2" t="s">
        <v>3</v>
      </c>
      <c r="EP918" s="2"/>
      <c r="EQ918" s="2">
        <v>0</v>
      </c>
      <c r="ER918" s="2">
        <v>61.58</v>
      </c>
      <c r="ES918" s="2">
        <v>61.58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>
        <v>0</v>
      </c>
      <c r="FR918" s="2">
        <v>0</v>
      </c>
      <c r="FS918" s="2">
        <v>0</v>
      </c>
      <c r="FT918" s="2"/>
      <c r="FU918" s="2"/>
      <c r="FV918" s="2"/>
      <c r="FW918" s="2"/>
      <c r="FX918" s="2">
        <v>109</v>
      </c>
      <c r="FY918" s="2">
        <v>61</v>
      </c>
      <c r="FZ918" s="2"/>
      <c r="GA918" s="2" t="s">
        <v>3</v>
      </c>
      <c r="GB918" s="2"/>
      <c r="GC918" s="2"/>
      <c r="GD918" s="2">
        <v>1</v>
      </c>
      <c r="GE918" s="2"/>
      <c r="GF918" s="2">
        <v>-1904747147</v>
      </c>
      <c r="GG918" s="2">
        <v>2</v>
      </c>
      <c r="GH918" s="2">
        <v>1</v>
      </c>
      <c r="GI918" s="2">
        <v>-2</v>
      </c>
      <c r="GJ918" s="2">
        <v>0</v>
      </c>
      <c r="GK918" s="2">
        <v>0</v>
      </c>
      <c r="GL918" s="2">
        <f t="shared" si="756"/>
        <v>0</v>
      </c>
      <c r="GM918" s="2">
        <f t="shared" si="757"/>
        <v>1847.4</v>
      </c>
      <c r="GN918" s="2">
        <f t="shared" si="758"/>
        <v>1847.4</v>
      </c>
      <c r="GO918" s="2">
        <f t="shared" si="759"/>
        <v>0</v>
      </c>
      <c r="GP918" s="2">
        <f t="shared" si="760"/>
        <v>0</v>
      </c>
      <c r="GQ918" s="2"/>
      <c r="GR918" s="2">
        <v>0</v>
      </c>
      <c r="GS918" s="2">
        <v>3</v>
      </c>
      <c r="GT918" s="2">
        <v>0</v>
      </c>
      <c r="GU918" s="2" t="s">
        <v>3</v>
      </c>
      <c r="GV918" s="2">
        <f t="shared" si="761"/>
        <v>0</v>
      </c>
      <c r="GW918" s="2">
        <v>1</v>
      </c>
      <c r="GX918" s="2">
        <f t="shared" si="762"/>
        <v>0</v>
      </c>
      <c r="GY918" s="2"/>
      <c r="GZ918" s="2"/>
      <c r="HA918" s="2">
        <v>0</v>
      </c>
      <c r="HB918" s="2">
        <v>0</v>
      </c>
      <c r="HC918" s="2">
        <f t="shared" si="763"/>
        <v>0</v>
      </c>
      <c r="HD918" s="2"/>
      <c r="HE918" s="2" t="s">
        <v>3</v>
      </c>
      <c r="HF918" s="2" t="s">
        <v>3</v>
      </c>
      <c r="HG918" s="2"/>
      <c r="HH918" s="2"/>
      <c r="HI918" s="2"/>
      <c r="HJ918" s="2"/>
      <c r="HK918" s="2"/>
      <c r="HL918" s="2"/>
      <c r="HM918" s="2" t="s">
        <v>3</v>
      </c>
      <c r="HN918" s="2" t="s">
        <v>3</v>
      </c>
      <c r="HO918" s="2" t="s">
        <v>3</v>
      </c>
      <c r="HP918" s="2" t="s">
        <v>3</v>
      </c>
      <c r="HQ918" s="2" t="s">
        <v>3</v>
      </c>
      <c r="HR918" s="2"/>
      <c r="HS918" s="2">
        <v>0</v>
      </c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>
        <v>0</v>
      </c>
      <c r="IL918" s="2"/>
      <c r="IM918" s="2"/>
      <c r="IN918" s="2"/>
      <c r="IO918" s="2"/>
      <c r="IP918" s="2"/>
      <c r="IQ918" s="2"/>
      <c r="IR918" s="2"/>
      <c r="IS918" s="2"/>
      <c r="IT918" s="2"/>
      <c r="IU918" s="2"/>
    </row>
    <row r="919" spans="1:255" x14ac:dyDescent="0.2">
      <c r="A919">
        <v>18</v>
      </c>
      <c r="B919">
        <v>1</v>
      </c>
      <c r="C919">
        <v>956</v>
      </c>
      <c r="E919" t="s">
        <v>574</v>
      </c>
      <c r="F919" t="s">
        <v>154</v>
      </c>
      <c r="G919" t="s">
        <v>155</v>
      </c>
      <c r="H919" t="s">
        <v>36</v>
      </c>
      <c r="I919">
        <f>I913*J919</f>
        <v>30</v>
      </c>
      <c r="J919">
        <v>100</v>
      </c>
      <c r="K919">
        <v>100</v>
      </c>
      <c r="O919">
        <f t="shared" si="732"/>
        <v>21947.11</v>
      </c>
      <c r="P919">
        <f t="shared" si="733"/>
        <v>21947.11</v>
      </c>
      <c r="Q919">
        <f t="shared" si="764"/>
        <v>0</v>
      </c>
      <c r="R919">
        <f t="shared" si="734"/>
        <v>0</v>
      </c>
      <c r="S919">
        <f t="shared" si="735"/>
        <v>0</v>
      </c>
      <c r="T919">
        <f t="shared" si="736"/>
        <v>0</v>
      </c>
      <c r="U919">
        <f t="shared" si="737"/>
        <v>0</v>
      </c>
      <c r="V919">
        <f t="shared" si="738"/>
        <v>0</v>
      </c>
      <c r="W919">
        <f t="shared" si="739"/>
        <v>0</v>
      </c>
      <c r="X919">
        <f t="shared" si="740"/>
        <v>0</v>
      </c>
      <c r="Y919">
        <f t="shared" si="741"/>
        <v>0</v>
      </c>
      <c r="AA919">
        <v>59209200</v>
      </c>
      <c r="AB919">
        <f t="shared" si="742"/>
        <v>61.58</v>
      </c>
      <c r="AC919">
        <f t="shared" si="743"/>
        <v>61.58</v>
      </c>
      <c r="AD919">
        <f t="shared" si="765"/>
        <v>0</v>
      </c>
      <c r="AE919">
        <f t="shared" si="766"/>
        <v>0</v>
      </c>
      <c r="AF919">
        <f t="shared" si="766"/>
        <v>0</v>
      </c>
      <c r="AG919">
        <f t="shared" si="744"/>
        <v>0</v>
      </c>
      <c r="AH919">
        <f t="shared" si="767"/>
        <v>0</v>
      </c>
      <c r="AI919">
        <f t="shared" si="767"/>
        <v>0</v>
      </c>
      <c r="AJ919">
        <f t="shared" si="745"/>
        <v>0</v>
      </c>
      <c r="AK919">
        <v>61.58</v>
      </c>
      <c r="AL919">
        <v>61.58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109</v>
      </c>
      <c r="AU919">
        <v>61</v>
      </c>
      <c r="AV919">
        <v>1</v>
      </c>
      <c r="AW919">
        <v>1</v>
      </c>
      <c r="AZ919">
        <v>1</v>
      </c>
      <c r="BA919">
        <v>1</v>
      </c>
      <c r="BB919">
        <v>1</v>
      </c>
      <c r="BC919">
        <v>11.88</v>
      </c>
      <c r="BD919" t="s">
        <v>3</v>
      </c>
      <c r="BE919" t="s">
        <v>3</v>
      </c>
      <c r="BF919" t="s">
        <v>3</v>
      </c>
      <c r="BG919" t="s">
        <v>3</v>
      </c>
      <c r="BH919">
        <v>3</v>
      </c>
      <c r="BI919">
        <v>1</v>
      </c>
      <c r="BJ919" t="s">
        <v>156</v>
      </c>
      <c r="BM919">
        <v>21</v>
      </c>
      <c r="BN919">
        <v>58807811</v>
      </c>
      <c r="BO919" t="s">
        <v>154</v>
      </c>
      <c r="BP919">
        <v>1</v>
      </c>
      <c r="BQ919">
        <v>30</v>
      </c>
      <c r="BR919">
        <v>0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 t="s">
        <v>3</v>
      </c>
      <c r="BZ919">
        <v>109</v>
      </c>
      <c r="CA919">
        <v>61</v>
      </c>
      <c r="CB919" t="s">
        <v>3</v>
      </c>
      <c r="CE919">
        <v>30</v>
      </c>
      <c r="CF919">
        <v>0</v>
      </c>
      <c r="CG919">
        <v>0</v>
      </c>
      <c r="CM919">
        <v>0</v>
      </c>
      <c r="CN919" t="s">
        <v>3</v>
      </c>
      <c r="CO919">
        <v>0</v>
      </c>
      <c r="CP919">
        <f t="shared" si="746"/>
        <v>21947.11</v>
      </c>
      <c r="CQ919">
        <f t="shared" si="747"/>
        <v>731.57</v>
      </c>
      <c r="CR919">
        <f t="shared" si="768"/>
        <v>0</v>
      </c>
      <c r="CS919">
        <f t="shared" si="748"/>
        <v>0</v>
      </c>
      <c r="CT919">
        <f t="shared" si="749"/>
        <v>0</v>
      </c>
      <c r="CU919">
        <f t="shared" si="750"/>
        <v>0</v>
      </c>
      <c r="CV919">
        <f t="shared" si="751"/>
        <v>0</v>
      </c>
      <c r="CW919">
        <f t="shared" si="752"/>
        <v>0</v>
      </c>
      <c r="CX919">
        <f t="shared" si="753"/>
        <v>0</v>
      </c>
      <c r="CY919">
        <f t="shared" si="754"/>
        <v>0</v>
      </c>
      <c r="CZ919">
        <f t="shared" si="755"/>
        <v>0</v>
      </c>
      <c r="DC919" t="s">
        <v>3</v>
      </c>
      <c r="DD919" t="s">
        <v>3</v>
      </c>
      <c r="DE919" t="s">
        <v>3</v>
      </c>
      <c r="DF919" t="s">
        <v>3</v>
      </c>
      <c r="DG919" t="s">
        <v>3</v>
      </c>
      <c r="DH919" t="s">
        <v>3</v>
      </c>
      <c r="DI919" t="s">
        <v>3</v>
      </c>
      <c r="DJ919" t="s">
        <v>3</v>
      </c>
      <c r="DK919" t="s">
        <v>3</v>
      </c>
      <c r="DL919" t="s">
        <v>3</v>
      </c>
      <c r="DM919" t="s">
        <v>3</v>
      </c>
      <c r="DN919">
        <v>0</v>
      </c>
      <c r="DO919">
        <v>0</v>
      </c>
      <c r="DP919">
        <v>1</v>
      </c>
      <c r="DQ919">
        <v>1</v>
      </c>
      <c r="DU919">
        <v>1003</v>
      </c>
      <c r="DV919" t="s">
        <v>36</v>
      </c>
      <c r="DW919" t="s">
        <v>36</v>
      </c>
      <c r="DX919">
        <v>1</v>
      </c>
      <c r="DZ919" t="s">
        <v>3</v>
      </c>
      <c r="EA919" t="s">
        <v>3</v>
      </c>
      <c r="EB919" t="s">
        <v>3</v>
      </c>
      <c r="EC919" t="s">
        <v>3</v>
      </c>
      <c r="EE919">
        <v>58807897</v>
      </c>
      <c r="EF919">
        <v>30</v>
      </c>
      <c r="EG919" t="s">
        <v>29</v>
      </c>
      <c r="EH919">
        <v>0</v>
      </c>
      <c r="EI919" t="s">
        <v>3</v>
      </c>
      <c r="EJ919">
        <v>1</v>
      </c>
      <c r="EK919">
        <v>21</v>
      </c>
      <c r="EL919" t="s">
        <v>30</v>
      </c>
      <c r="EM919" t="s">
        <v>31</v>
      </c>
      <c r="EO919" t="s">
        <v>3</v>
      </c>
      <c r="EQ919">
        <v>0</v>
      </c>
      <c r="ER919">
        <v>61.58</v>
      </c>
      <c r="ES919">
        <v>61.58</v>
      </c>
      <c r="ET919">
        <v>0</v>
      </c>
      <c r="EU919">
        <v>0</v>
      </c>
      <c r="EV919">
        <v>0</v>
      </c>
      <c r="EW919">
        <v>0</v>
      </c>
      <c r="EX919">
        <v>0</v>
      </c>
      <c r="FQ919">
        <v>0</v>
      </c>
      <c r="FR919">
        <v>0</v>
      </c>
      <c r="FS919">
        <v>0</v>
      </c>
      <c r="FX919">
        <v>109</v>
      </c>
      <c r="FY919">
        <v>61</v>
      </c>
      <c r="GA919" t="s">
        <v>3</v>
      </c>
      <c r="GD919">
        <v>1</v>
      </c>
      <c r="GF919">
        <v>-1904747147</v>
      </c>
      <c r="GG919">
        <v>2</v>
      </c>
      <c r="GH919">
        <v>1</v>
      </c>
      <c r="GI919">
        <v>2</v>
      </c>
      <c r="GJ919">
        <v>0</v>
      </c>
      <c r="GK919">
        <v>0</v>
      </c>
      <c r="GL919">
        <f t="shared" si="756"/>
        <v>0</v>
      </c>
      <c r="GM919">
        <f t="shared" si="757"/>
        <v>21947.11</v>
      </c>
      <c r="GN919">
        <f t="shared" si="758"/>
        <v>21947.11</v>
      </c>
      <c r="GO919">
        <f t="shared" si="759"/>
        <v>0</v>
      </c>
      <c r="GP919">
        <f t="shared" si="760"/>
        <v>0</v>
      </c>
      <c r="GR919">
        <v>0</v>
      </c>
      <c r="GS919">
        <v>3</v>
      </c>
      <c r="GT919">
        <v>0</v>
      </c>
      <c r="GU919" t="s">
        <v>3</v>
      </c>
      <c r="GV919">
        <f t="shared" si="761"/>
        <v>0</v>
      </c>
      <c r="GW919">
        <v>1</v>
      </c>
      <c r="GX919">
        <f t="shared" si="762"/>
        <v>0</v>
      </c>
      <c r="HA919">
        <v>0</v>
      </c>
      <c r="HB919">
        <v>0</v>
      </c>
      <c r="HC919">
        <f t="shared" si="763"/>
        <v>0</v>
      </c>
      <c r="HE919" t="s">
        <v>3</v>
      </c>
      <c r="HF919" t="s">
        <v>3</v>
      </c>
      <c r="HM919" t="s">
        <v>3</v>
      </c>
      <c r="HN919" t="s">
        <v>3</v>
      </c>
      <c r="HO919" t="s">
        <v>3</v>
      </c>
      <c r="HP919" t="s">
        <v>3</v>
      </c>
      <c r="HQ919" t="s">
        <v>3</v>
      </c>
      <c r="HS919">
        <v>0</v>
      </c>
      <c r="IK919">
        <v>0</v>
      </c>
    </row>
    <row r="920" spans="1:255" x14ac:dyDescent="0.2">
      <c r="A920" s="2">
        <v>17</v>
      </c>
      <c r="B920" s="2">
        <v>1</v>
      </c>
      <c r="C920" s="2"/>
      <c r="D920" s="2"/>
      <c r="E920" s="2" t="s">
        <v>575</v>
      </c>
      <c r="F920" s="2" t="s">
        <v>158</v>
      </c>
      <c r="G920" s="2" t="s">
        <v>159</v>
      </c>
      <c r="H920" s="2" t="s">
        <v>49</v>
      </c>
      <c r="I920" s="2">
        <v>2</v>
      </c>
      <c r="J920" s="2">
        <v>0</v>
      </c>
      <c r="K920" s="2">
        <v>2</v>
      </c>
      <c r="L920" s="2"/>
      <c r="M920" s="2"/>
      <c r="N920" s="2"/>
      <c r="O920" s="2">
        <f t="shared" si="732"/>
        <v>745.8</v>
      </c>
      <c r="P920" s="2">
        <f t="shared" si="733"/>
        <v>745.8</v>
      </c>
      <c r="Q920" s="2">
        <f t="shared" si="764"/>
        <v>0</v>
      </c>
      <c r="R920" s="2">
        <f t="shared" si="734"/>
        <v>0</v>
      </c>
      <c r="S920" s="2">
        <f t="shared" si="735"/>
        <v>0</v>
      </c>
      <c r="T920" s="2">
        <f t="shared" si="736"/>
        <v>0</v>
      </c>
      <c r="U920" s="2">
        <f t="shared" si="737"/>
        <v>0</v>
      </c>
      <c r="V920" s="2">
        <f t="shared" si="738"/>
        <v>0</v>
      </c>
      <c r="W920" s="2">
        <f t="shared" si="739"/>
        <v>0</v>
      </c>
      <c r="X920" s="2">
        <f t="shared" si="740"/>
        <v>0</v>
      </c>
      <c r="Y920" s="2">
        <f t="shared" si="741"/>
        <v>0</v>
      </c>
      <c r="Z920" s="2"/>
      <c r="AA920" s="2">
        <v>59209203</v>
      </c>
      <c r="AB920" s="2">
        <f t="shared" si="742"/>
        <v>372.9</v>
      </c>
      <c r="AC920" s="2">
        <f t="shared" si="743"/>
        <v>372.9</v>
      </c>
      <c r="AD920" s="2">
        <f t="shared" si="765"/>
        <v>0</v>
      </c>
      <c r="AE920" s="2">
        <f t="shared" si="766"/>
        <v>0</v>
      </c>
      <c r="AF920" s="2">
        <f t="shared" si="766"/>
        <v>0</v>
      </c>
      <c r="AG920" s="2">
        <f t="shared" si="744"/>
        <v>0</v>
      </c>
      <c r="AH920" s="2">
        <f t="shared" si="767"/>
        <v>0</v>
      </c>
      <c r="AI920" s="2">
        <f t="shared" si="767"/>
        <v>0</v>
      </c>
      <c r="AJ920" s="2">
        <f t="shared" si="745"/>
        <v>0</v>
      </c>
      <c r="AK920" s="2">
        <v>372.9</v>
      </c>
      <c r="AL920" s="2">
        <v>372.9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109</v>
      </c>
      <c r="AU920" s="2">
        <v>61</v>
      </c>
      <c r="AV920" s="2">
        <v>1</v>
      </c>
      <c r="AW920" s="2">
        <v>1</v>
      </c>
      <c r="AX920" s="2"/>
      <c r="AY920" s="2"/>
      <c r="AZ920" s="2">
        <v>1</v>
      </c>
      <c r="BA920" s="2">
        <v>1</v>
      </c>
      <c r="BB920" s="2">
        <v>1</v>
      </c>
      <c r="BC920" s="2">
        <v>1</v>
      </c>
      <c r="BD920" s="2" t="s">
        <v>3</v>
      </c>
      <c r="BE920" s="2" t="s">
        <v>3</v>
      </c>
      <c r="BF920" s="2" t="s">
        <v>3</v>
      </c>
      <c r="BG920" s="2" t="s">
        <v>3</v>
      </c>
      <c r="BH920" s="2">
        <v>3</v>
      </c>
      <c r="BI920" s="2">
        <v>1</v>
      </c>
      <c r="BJ920" s="2" t="s">
        <v>160</v>
      </c>
      <c r="BK920" s="2"/>
      <c r="BL920" s="2"/>
      <c r="BM920" s="2">
        <v>21</v>
      </c>
      <c r="BN920" s="2">
        <v>0</v>
      </c>
      <c r="BO920" s="2" t="s">
        <v>3</v>
      </c>
      <c r="BP920" s="2">
        <v>0</v>
      </c>
      <c r="BQ920" s="2">
        <v>30</v>
      </c>
      <c r="BR920" s="2">
        <v>0</v>
      </c>
      <c r="BS920" s="2">
        <v>1</v>
      </c>
      <c r="BT920" s="2">
        <v>1</v>
      </c>
      <c r="BU920" s="2">
        <v>1</v>
      </c>
      <c r="BV920" s="2">
        <v>1</v>
      </c>
      <c r="BW920" s="2">
        <v>1</v>
      </c>
      <c r="BX920" s="2">
        <v>1</v>
      </c>
      <c r="BY920" s="2" t="s">
        <v>3</v>
      </c>
      <c r="BZ920" s="2">
        <v>109</v>
      </c>
      <c r="CA920" s="2">
        <v>61</v>
      </c>
      <c r="CB920" s="2" t="s">
        <v>3</v>
      </c>
      <c r="CC920" s="2"/>
      <c r="CD920" s="2"/>
      <c r="CE920" s="2">
        <v>30</v>
      </c>
      <c r="CF920" s="2">
        <v>0</v>
      </c>
      <c r="CG920" s="2">
        <v>0</v>
      </c>
      <c r="CH920" s="2"/>
      <c r="CI920" s="2"/>
      <c r="CJ920" s="2"/>
      <c r="CK920" s="2"/>
      <c r="CL920" s="2"/>
      <c r="CM920" s="2">
        <v>0</v>
      </c>
      <c r="CN920" s="2" t="s">
        <v>3</v>
      </c>
      <c r="CO920" s="2">
        <v>0</v>
      </c>
      <c r="CP920" s="2">
        <f t="shared" si="746"/>
        <v>745.8</v>
      </c>
      <c r="CQ920" s="2">
        <f t="shared" si="747"/>
        <v>372.9</v>
      </c>
      <c r="CR920" s="2">
        <f t="shared" si="768"/>
        <v>0</v>
      </c>
      <c r="CS920" s="2">
        <f t="shared" si="748"/>
        <v>0</v>
      </c>
      <c r="CT920" s="2">
        <f t="shared" si="749"/>
        <v>0</v>
      </c>
      <c r="CU920" s="2">
        <f t="shared" si="750"/>
        <v>0</v>
      </c>
      <c r="CV920" s="2">
        <f t="shared" si="751"/>
        <v>0</v>
      </c>
      <c r="CW920" s="2">
        <f t="shared" si="752"/>
        <v>0</v>
      </c>
      <c r="CX920" s="2">
        <f t="shared" si="753"/>
        <v>0</v>
      </c>
      <c r="CY920" s="2">
        <f t="shared" si="754"/>
        <v>0</v>
      </c>
      <c r="CZ920" s="2">
        <f t="shared" si="755"/>
        <v>0</v>
      </c>
      <c r="DA920" s="2"/>
      <c r="DB920" s="2"/>
      <c r="DC920" s="2" t="s">
        <v>3</v>
      </c>
      <c r="DD920" s="2" t="s">
        <v>3</v>
      </c>
      <c r="DE920" s="2" t="s">
        <v>3</v>
      </c>
      <c r="DF920" s="2" t="s">
        <v>3</v>
      </c>
      <c r="DG920" s="2" t="s">
        <v>3</v>
      </c>
      <c r="DH920" s="2" t="s">
        <v>3</v>
      </c>
      <c r="DI920" s="2" t="s">
        <v>3</v>
      </c>
      <c r="DJ920" s="2" t="s">
        <v>3</v>
      </c>
      <c r="DK920" s="2" t="s">
        <v>3</v>
      </c>
      <c r="DL920" s="2" t="s">
        <v>3</v>
      </c>
      <c r="DM920" s="2" t="s">
        <v>3</v>
      </c>
      <c r="DN920" s="2">
        <v>0</v>
      </c>
      <c r="DO920" s="2">
        <v>0</v>
      </c>
      <c r="DP920" s="2">
        <v>1</v>
      </c>
      <c r="DQ920" s="2">
        <v>1</v>
      </c>
      <c r="DR920" s="2"/>
      <c r="DS920" s="2"/>
      <c r="DT920" s="2"/>
      <c r="DU920" s="2">
        <v>1010</v>
      </c>
      <c r="DV920" s="2" t="s">
        <v>49</v>
      </c>
      <c r="DW920" s="2" t="s">
        <v>49</v>
      </c>
      <c r="DX920" s="2">
        <v>1</v>
      </c>
      <c r="DY920" s="2"/>
      <c r="DZ920" s="2" t="s">
        <v>3</v>
      </c>
      <c r="EA920" s="2" t="s">
        <v>3</v>
      </c>
      <c r="EB920" s="2" t="s">
        <v>3</v>
      </c>
      <c r="EC920" s="2" t="s">
        <v>3</v>
      </c>
      <c r="ED920" s="2"/>
      <c r="EE920" s="2">
        <v>58807897</v>
      </c>
      <c r="EF920" s="2">
        <v>30</v>
      </c>
      <c r="EG920" s="2" t="s">
        <v>29</v>
      </c>
      <c r="EH920" s="2">
        <v>0</v>
      </c>
      <c r="EI920" s="2" t="s">
        <v>3</v>
      </c>
      <c r="EJ920" s="2">
        <v>1</v>
      </c>
      <c r="EK920" s="2">
        <v>21</v>
      </c>
      <c r="EL920" s="2" t="s">
        <v>30</v>
      </c>
      <c r="EM920" s="2" t="s">
        <v>31</v>
      </c>
      <c r="EN920" s="2"/>
      <c r="EO920" s="2" t="s">
        <v>3</v>
      </c>
      <c r="EP920" s="2"/>
      <c r="EQ920" s="2">
        <v>0</v>
      </c>
      <c r="ER920" s="2">
        <v>372.9</v>
      </c>
      <c r="ES920" s="2">
        <v>372.9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>
        <v>0</v>
      </c>
      <c r="FR920" s="2">
        <v>0</v>
      </c>
      <c r="FS920" s="2">
        <v>0</v>
      </c>
      <c r="FT920" s="2"/>
      <c r="FU920" s="2"/>
      <c r="FV920" s="2"/>
      <c r="FW920" s="2"/>
      <c r="FX920" s="2">
        <v>109</v>
      </c>
      <c r="FY920" s="2">
        <v>61</v>
      </c>
      <c r="FZ920" s="2"/>
      <c r="GA920" s="2" t="s">
        <v>3</v>
      </c>
      <c r="GB920" s="2"/>
      <c r="GC920" s="2"/>
      <c r="GD920" s="2">
        <v>1</v>
      </c>
      <c r="GE920" s="2"/>
      <c r="GF920" s="2">
        <v>409571409</v>
      </c>
      <c r="GG920" s="2">
        <v>2</v>
      </c>
      <c r="GH920" s="2">
        <v>1</v>
      </c>
      <c r="GI920" s="2">
        <v>-2</v>
      </c>
      <c r="GJ920" s="2">
        <v>0</v>
      </c>
      <c r="GK920" s="2">
        <v>0</v>
      </c>
      <c r="GL920" s="2">
        <f t="shared" si="756"/>
        <v>0</v>
      </c>
      <c r="GM920" s="2">
        <f t="shared" si="757"/>
        <v>745.8</v>
      </c>
      <c r="GN920" s="2">
        <f t="shared" si="758"/>
        <v>745.8</v>
      </c>
      <c r="GO920" s="2">
        <f t="shared" si="759"/>
        <v>0</v>
      </c>
      <c r="GP920" s="2">
        <f t="shared" si="760"/>
        <v>0</v>
      </c>
      <c r="GQ920" s="2"/>
      <c r="GR920" s="2">
        <v>0</v>
      </c>
      <c r="GS920" s="2">
        <v>3</v>
      </c>
      <c r="GT920" s="2">
        <v>0</v>
      </c>
      <c r="GU920" s="2" t="s">
        <v>3</v>
      </c>
      <c r="GV920" s="2">
        <f t="shared" si="761"/>
        <v>0</v>
      </c>
      <c r="GW920" s="2">
        <v>1</v>
      </c>
      <c r="GX920" s="2">
        <f t="shared" si="762"/>
        <v>0</v>
      </c>
      <c r="GY920" s="2"/>
      <c r="GZ920" s="2"/>
      <c r="HA920" s="2">
        <v>0</v>
      </c>
      <c r="HB920" s="2">
        <v>0</v>
      </c>
      <c r="HC920" s="2">
        <f t="shared" si="763"/>
        <v>0</v>
      </c>
      <c r="HD920" s="2"/>
      <c r="HE920" s="2" t="s">
        <v>3</v>
      </c>
      <c r="HF920" s="2" t="s">
        <v>3</v>
      </c>
      <c r="HG920" s="2"/>
      <c r="HH920" s="2"/>
      <c r="HI920" s="2"/>
      <c r="HJ920" s="2"/>
      <c r="HK920" s="2"/>
      <c r="HL920" s="2"/>
      <c r="HM920" s="2" t="s">
        <v>3</v>
      </c>
      <c r="HN920" s="2" t="s">
        <v>3</v>
      </c>
      <c r="HO920" s="2" t="s">
        <v>3</v>
      </c>
      <c r="HP920" s="2" t="s">
        <v>3</v>
      </c>
      <c r="HQ920" s="2" t="s">
        <v>3</v>
      </c>
      <c r="HR920" s="2"/>
      <c r="HS920" s="2">
        <v>0</v>
      </c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>
        <v>0</v>
      </c>
      <c r="IL920" s="2"/>
      <c r="IM920" s="2"/>
      <c r="IN920" s="2"/>
      <c r="IO920" s="2"/>
      <c r="IP920" s="2"/>
      <c r="IQ920" s="2"/>
      <c r="IR920" s="2"/>
      <c r="IS920" s="2"/>
      <c r="IT920" s="2"/>
      <c r="IU920" s="2"/>
    </row>
    <row r="921" spans="1:255" x14ac:dyDescent="0.2">
      <c r="A921">
        <v>17</v>
      </c>
      <c r="B921">
        <v>1</v>
      </c>
      <c r="E921" t="s">
        <v>575</v>
      </c>
      <c r="F921" t="s">
        <v>158</v>
      </c>
      <c r="G921" t="s">
        <v>159</v>
      </c>
      <c r="H921" t="s">
        <v>49</v>
      </c>
      <c r="I921">
        <v>2</v>
      </c>
      <c r="J921">
        <v>0</v>
      </c>
      <c r="K921">
        <v>2</v>
      </c>
      <c r="O921">
        <f t="shared" si="732"/>
        <v>5242.97</v>
      </c>
      <c r="P921">
        <f t="shared" si="733"/>
        <v>5242.97</v>
      </c>
      <c r="Q921">
        <f t="shared" si="764"/>
        <v>0</v>
      </c>
      <c r="R921">
        <f t="shared" si="734"/>
        <v>0</v>
      </c>
      <c r="S921">
        <f t="shared" si="735"/>
        <v>0</v>
      </c>
      <c r="T921">
        <f t="shared" si="736"/>
        <v>0</v>
      </c>
      <c r="U921">
        <f t="shared" si="737"/>
        <v>0</v>
      </c>
      <c r="V921">
        <f t="shared" si="738"/>
        <v>0</v>
      </c>
      <c r="W921">
        <f t="shared" si="739"/>
        <v>0</v>
      </c>
      <c r="X921">
        <f t="shared" si="740"/>
        <v>0</v>
      </c>
      <c r="Y921">
        <f t="shared" si="741"/>
        <v>0</v>
      </c>
      <c r="AA921">
        <v>59209200</v>
      </c>
      <c r="AB921">
        <f t="shared" si="742"/>
        <v>372.9</v>
      </c>
      <c r="AC921">
        <f t="shared" si="743"/>
        <v>372.9</v>
      </c>
      <c r="AD921">
        <f t="shared" si="765"/>
        <v>0</v>
      </c>
      <c r="AE921">
        <f t="shared" si="766"/>
        <v>0</v>
      </c>
      <c r="AF921">
        <f t="shared" si="766"/>
        <v>0</v>
      </c>
      <c r="AG921">
        <f t="shared" si="744"/>
        <v>0</v>
      </c>
      <c r="AH921">
        <f t="shared" si="767"/>
        <v>0</v>
      </c>
      <c r="AI921">
        <f t="shared" si="767"/>
        <v>0</v>
      </c>
      <c r="AJ921">
        <f t="shared" si="745"/>
        <v>0</v>
      </c>
      <c r="AK921">
        <v>372.9</v>
      </c>
      <c r="AL921">
        <v>372.9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109</v>
      </c>
      <c r="AU921">
        <v>61</v>
      </c>
      <c r="AV921">
        <v>1</v>
      </c>
      <c r="AW921">
        <v>1</v>
      </c>
      <c r="AZ921">
        <v>1</v>
      </c>
      <c r="BA921">
        <v>1</v>
      </c>
      <c r="BB921">
        <v>1</v>
      </c>
      <c r="BC921">
        <v>7.03</v>
      </c>
      <c r="BD921" t="s">
        <v>3</v>
      </c>
      <c r="BE921" t="s">
        <v>3</v>
      </c>
      <c r="BF921" t="s">
        <v>3</v>
      </c>
      <c r="BG921" t="s">
        <v>3</v>
      </c>
      <c r="BH921">
        <v>3</v>
      </c>
      <c r="BI921">
        <v>1</v>
      </c>
      <c r="BJ921" t="s">
        <v>160</v>
      </c>
      <c r="BM921">
        <v>21</v>
      </c>
      <c r="BN921">
        <v>0</v>
      </c>
      <c r="BO921" t="s">
        <v>158</v>
      </c>
      <c r="BP921">
        <v>1</v>
      </c>
      <c r="BQ921">
        <v>30</v>
      </c>
      <c r="BR921">
        <v>0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 t="s">
        <v>3</v>
      </c>
      <c r="BZ921">
        <v>109</v>
      </c>
      <c r="CA921">
        <v>61</v>
      </c>
      <c r="CB921" t="s">
        <v>3</v>
      </c>
      <c r="CE921">
        <v>30</v>
      </c>
      <c r="CF921">
        <v>0</v>
      </c>
      <c r="CG921">
        <v>0</v>
      </c>
      <c r="CM921">
        <v>0</v>
      </c>
      <c r="CN921" t="s">
        <v>3</v>
      </c>
      <c r="CO921">
        <v>0</v>
      </c>
      <c r="CP921">
        <f t="shared" si="746"/>
        <v>5242.97</v>
      </c>
      <c r="CQ921">
        <f t="shared" si="747"/>
        <v>2621.49</v>
      </c>
      <c r="CR921">
        <f t="shared" si="768"/>
        <v>0</v>
      </c>
      <c r="CS921">
        <f t="shared" si="748"/>
        <v>0</v>
      </c>
      <c r="CT921">
        <f t="shared" si="749"/>
        <v>0</v>
      </c>
      <c r="CU921">
        <f t="shared" si="750"/>
        <v>0</v>
      </c>
      <c r="CV921">
        <f t="shared" si="751"/>
        <v>0</v>
      </c>
      <c r="CW921">
        <f t="shared" si="752"/>
        <v>0</v>
      </c>
      <c r="CX921">
        <f t="shared" si="753"/>
        <v>0</v>
      </c>
      <c r="CY921">
        <f t="shared" si="754"/>
        <v>0</v>
      </c>
      <c r="CZ921">
        <f t="shared" si="755"/>
        <v>0</v>
      </c>
      <c r="DC921" t="s">
        <v>3</v>
      </c>
      <c r="DD921" t="s">
        <v>3</v>
      </c>
      <c r="DE921" t="s">
        <v>3</v>
      </c>
      <c r="DF921" t="s">
        <v>3</v>
      </c>
      <c r="DG921" t="s">
        <v>3</v>
      </c>
      <c r="DH921" t="s">
        <v>3</v>
      </c>
      <c r="DI921" t="s">
        <v>3</v>
      </c>
      <c r="DJ921" t="s">
        <v>3</v>
      </c>
      <c r="DK921" t="s">
        <v>3</v>
      </c>
      <c r="DL921" t="s">
        <v>3</v>
      </c>
      <c r="DM921" t="s">
        <v>3</v>
      </c>
      <c r="DN921">
        <v>0</v>
      </c>
      <c r="DO921">
        <v>0</v>
      </c>
      <c r="DP921">
        <v>1</v>
      </c>
      <c r="DQ921">
        <v>1</v>
      </c>
      <c r="DU921">
        <v>1010</v>
      </c>
      <c r="DV921" t="s">
        <v>49</v>
      </c>
      <c r="DW921" t="s">
        <v>49</v>
      </c>
      <c r="DX921">
        <v>1</v>
      </c>
      <c r="DZ921" t="s">
        <v>3</v>
      </c>
      <c r="EA921" t="s">
        <v>3</v>
      </c>
      <c r="EB921" t="s">
        <v>3</v>
      </c>
      <c r="EC921" t="s">
        <v>3</v>
      </c>
      <c r="EE921">
        <v>58807897</v>
      </c>
      <c r="EF921">
        <v>30</v>
      </c>
      <c r="EG921" t="s">
        <v>29</v>
      </c>
      <c r="EH921">
        <v>0</v>
      </c>
      <c r="EI921" t="s">
        <v>3</v>
      </c>
      <c r="EJ921">
        <v>1</v>
      </c>
      <c r="EK921">
        <v>21</v>
      </c>
      <c r="EL921" t="s">
        <v>30</v>
      </c>
      <c r="EM921" t="s">
        <v>31</v>
      </c>
      <c r="EO921" t="s">
        <v>3</v>
      </c>
      <c r="EQ921">
        <v>0</v>
      </c>
      <c r="ER921">
        <v>372.9</v>
      </c>
      <c r="ES921">
        <v>372.9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FQ921">
        <v>0</v>
      </c>
      <c r="FR921">
        <v>0</v>
      </c>
      <c r="FS921">
        <v>0</v>
      </c>
      <c r="FX921">
        <v>109</v>
      </c>
      <c r="FY921">
        <v>61</v>
      </c>
      <c r="GA921" t="s">
        <v>3</v>
      </c>
      <c r="GD921">
        <v>1</v>
      </c>
      <c r="GF921">
        <v>409571409</v>
      </c>
      <c r="GG921">
        <v>2</v>
      </c>
      <c r="GH921">
        <v>1</v>
      </c>
      <c r="GI921">
        <v>2</v>
      </c>
      <c r="GJ921">
        <v>0</v>
      </c>
      <c r="GK921">
        <v>0</v>
      </c>
      <c r="GL921">
        <f t="shared" si="756"/>
        <v>0</v>
      </c>
      <c r="GM921">
        <f t="shared" si="757"/>
        <v>5242.97</v>
      </c>
      <c r="GN921">
        <f t="shared" si="758"/>
        <v>5242.97</v>
      </c>
      <c r="GO921">
        <f t="shared" si="759"/>
        <v>0</v>
      </c>
      <c r="GP921">
        <f t="shared" si="760"/>
        <v>0</v>
      </c>
      <c r="GR921">
        <v>0</v>
      </c>
      <c r="GS921">
        <v>3</v>
      </c>
      <c r="GT921">
        <v>0</v>
      </c>
      <c r="GU921" t="s">
        <v>3</v>
      </c>
      <c r="GV921">
        <f t="shared" si="761"/>
        <v>0</v>
      </c>
      <c r="GW921">
        <v>1</v>
      </c>
      <c r="GX921">
        <f t="shared" si="762"/>
        <v>0</v>
      </c>
      <c r="HA921">
        <v>0</v>
      </c>
      <c r="HB921">
        <v>0</v>
      </c>
      <c r="HC921">
        <f t="shared" si="763"/>
        <v>0</v>
      </c>
      <c r="HE921" t="s">
        <v>3</v>
      </c>
      <c r="HF921" t="s">
        <v>3</v>
      </c>
      <c r="HM921" t="s">
        <v>3</v>
      </c>
      <c r="HN921" t="s">
        <v>3</v>
      </c>
      <c r="HO921" t="s">
        <v>3</v>
      </c>
      <c r="HP921" t="s">
        <v>3</v>
      </c>
      <c r="HQ921" t="s">
        <v>3</v>
      </c>
      <c r="HS921">
        <v>0</v>
      </c>
      <c r="IK921">
        <v>0</v>
      </c>
    </row>
    <row r="922" spans="1:255" x14ac:dyDescent="0.2">
      <c r="A922" s="2">
        <v>17</v>
      </c>
      <c r="B922" s="2">
        <v>1</v>
      </c>
      <c r="C922" s="2">
        <f>ROW(SmtRes!A965)</f>
        <v>965</v>
      </c>
      <c r="D922" s="2">
        <f>ROW(EtalonRes!A1024)</f>
        <v>1024</v>
      </c>
      <c r="E922" s="2" t="s">
        <v>3</v>
      </c>
      <c r="F922" s="2" t="s">
        <v>161</v>
      </c>
      <c r="G922" s="2" t="s">
        <v>162</v>
      </c>
      <c r="H922" s="2" t="s">
        <v>163</v>
      </c>
      <c r="I922" s="2">
        <f>ROUND(ROUND(2,4)*0,9)</f>
        <v>0</v>
      </c>
      <c r="J922" s="2">
        <v>0</v>
      </c>
      <c r="K922" s="2">
        <f>ROUND(ROUND(2,4)*0,9)</f>
        <v>0</v>
      </c>
      <c r="L922" s="2"/>
      <c r="M922" s="2"/>
      <c r="N922" s="2"/>
      <c r="O922" s="2">
        <f t="shared" si="732"/>
        <v>0</v>
      </c>
      <c r="P922" s="2">
        <f t="shared" si="733"/>
        <v>0</v>
      </c>
      <c r="Q922" s="2">
        <f>(ROUND((ROUND(((((ET922*1.25)*1.1))*AV922*I922),2)*BB922),2)+ROUND((ROUND(((AE922-(((EU922*1.25)*1.1)))*AV922*I922),2)*BS922),2))</f>
        <v>0</v>
      </c>
      <c r="R922" s="2">
        <f t="shared" si="734"/>
        <v>0</v>
      </c>
      <c r="S922" s="2">
        <f t="shared" si="735"/>
        <v>0</v>
      </c>
      <c r="T922" s="2">
        <f t="shared" si="736"/>
        <v>0</v>
      </c>
      <c r="U922" s="2">
        <f t="shared" si="737"/>
        <v>0</v>
      </c>
      <c r="V922" s="2">
        <f t="shared" si="738"/>
        <v>0</v>
      </c>
      <c r="W922" s="2">
        <f t="shared" si="739"/>
        <v>0</v>
      </c>
      <c r="X922" s="2">
        <f t="shared" si="740"/>
        <v>0</v>
      </c>
      <c r="Y922" s="2">
        <f t="shared" si="741"/>
        <v>0</v>
      </c>
      <c r="Z922" s="2"/>
      <c r="AA922" s="2">
        <v>-1</v>
      </c>
      <c r="AB922" s="2">
        <f t="shared" si="742"/>
        <v>49.641100000000002</v>
      </c>
      <c r="AC922" s="2">
        <f t="shared" si="743"/>
        <v>21.81</v>
      </c>
      <c r="AD922" s="2">
        <f>ROUND((((((ET922*1.25)*1.1))-(((EU922*1.25)*1.1)))+AE922),6)</f>
        <v>5.7062499999999998</v>
      </c>
      <c r="AE922" s="2">
        <f>ROUND((((EU922*1.25)*1.1)),6)</f>
        <v>0.34375</v>
      </c>
      <c r="AF922" s="2">
        <f>ROUND((((EV922*1.15)*1.1)),6)</f>
        <v>22.124849999999999</v>
      </c>
      <c r="AG922" s="2">
        <f t="shared" si="744"/>
        <v>0</v>
      </c>
      <c r="AH922" s="2">
        <f>(((EW922*1.15)*1.1))</f>
        <v>1.85955</v>
      </c>
      <c r="AI922" s="2">
        <f>(((EX922*1.25)*1.1))</f>
        <v>0</v>
      </c>
      <c r="AJ922" s="2">
        <f t="shared" si="745"/>
        <v>0</v>
      </c>
      <c r="AK922" s="2">
        <v>43.45</v>
      </c>
      <c r="AL922" s="2">
        <v>21.81</v>
      </c>
      <c r="AM922" s="2">
        <v>4.1500000000000004</v>
      </c>
      <c r="AN922" s="2">
        <v>0.25</v>
      </c>
      <c r="AO922" s="2">
        <v>17.489999999999998</v>
      </c>
      <c r="AP922" s="2">
        <v>0</v>
      </c>
      <c r="AQ922" s="2">
        <v>1.47</v>
      </c>
      <c r="AR922" s="2">
        <v>0</v>
      </c>
      <c r="AS922" s="2">
        <v>0</v>
      </c>
      <c r="AT922" s="2">
        <v>109</v>
      </c>
      <c r="AU922" s="2">
        <v>61</v>
      </c>
      <c r="AV922" s="2">
        <v>1.0669999999999999</v>
      </c>
      <c r="AW922" s="2">
        <v>1</v>
      </c>
      <c r="AX922" s="2"/>
      <c r="AY922" s="2"/>
      <c r="AZ922" s="2">
        <v>1</v>
      </c>
      <c r="BA922" s="2">
        <v>1</v>
      </c>
      <c r="BB922" s="2">
        <v>1</v>
      </c>
      <c r="BC922" s="2">
        <v>1</v>
      </c>
      <c r="BD922" s="2" t="s">
        <v>3</v>
      </c>
      <c r="BE922" s="2" t="s">
        <v>3</v>
      </c>
      <c r="BF922" s="2" t="s">
        <v>3</v>
      </c>
      <c r="BG922" s="2" t="s">
        <v>3</v>
      </c>
      <c r="BH922" s="2">
        <v>0</v>
      </c>
      <c r="BI922" s="2">
        <v>1</v>
      </c>
      <c r="BJ922" s="2" t="s">
        <v>164</v>
      </c>
      <c r="BK922" s="2"/>
      <c r="BL922" s="2"/>
      <c r="BM922" s="2">
        <v>21</v>
      </c>
      <c r="BN922" s="2">
        <v>58807811</v>
      </c>
      <c r="BO922" s="2" t="s">
        <v>161</v>
      </c>
      <c r="BP922" s="2">
        <v>1</v>
      </c>
      <c r="BQ922" s="2">
        <v>30</v>
      </c>
      <c r="BR922" s="2">
        <v>0</v>
      </c>
      <c r="BS922" s="2">
        <v>1</v>
      </c>
      <c r="BT922" s="2">
        <v>1</v>
      </c>
      <c r="BU922" s="2">
        <v>1</v>
      </c>
      <c r="BV922" s="2">
        <v>1</v>
      </c>
      <c r="BW922" s="2">
        <v>1</v>
      </c>
      <c r="BX922" s="2">
        <v>1</v>
      </c>
      <c r="BY922" s="2" t="s">
        <v>3</v>
      </c>
      <c r="BZ922" s="2">
        <v>109</v>
      </c>
      <c r="CA922" s="2">
        <v>61</v>
      </c>
      <c r="CB922" s="2" t="s">
        <v>3</v>
      </c>
      <c r="CC922" s="2"/>
      <c r="CD922" s="2"/>
      <c r="CE922" s="2">
        <v>30</v>
      </c>
      <c r="CF922" s="2">
        <v>0</v>
      </c>
      <c r="CG922" s="2">
        <v>0</v>
      </c>
      <c r="CH922" s="2"/>
      <c r="CI922" s="2"/>
      <c r="CJ922" s="2"/>
      <c r="CK922" s="2"/>
      <c r="CL922" s="2"/>
      <c r="CM922" s="2">
        <v>0</v>
      </c>
      <c r="CN922" s="2" t="s">
        <v>865</v>
      </c>
      <c r="CO922" s="2">
        <v>0</v>
      </c>
      <c r="CP922" s="2">
        <f t="shared" si="746"/>
        <v>0</v>
      </c>
      <c r="CQ922" s="2">
        <f t="shared" si="747"/>
        <v>21.81</v>
      </c>
      <c r="CR922" s="2">
        <f>(ROUND((ROUND(((((ET922*1.25)*1.1))*AV922*1),2)*BB922),2)+ROUND((ROUND(((AE922-(((EU922*1.25)*1.1)))*AV922*1),2)*BS922),2))</f>
        <v>6.09</v>
      </c>
      <c r="CS922" s="2">
        <f t="shared" si="748"/>
        <v>0.37</v>
      </c>
      <c r="CT922" s="2">
        <f t="shared" si="749"/>
        <v>23.61</v>
      </c>
      <c r="CU922" s="2">
        <f t="shared" si="750"/>
        <v>0</v>
      </c>
      <c r="CV922" s="2">
        <f t="shared" si="751"/>
        <v>1.98413985</v>
      </c>
      <c r="CW922" s="2">
        <f t="shared" si="752"/>
        <v>0</v>
      </c>
      <c r="CX922" s="2">
        <f t="shared" si="753"/>
        <v>0</v>
      </c>
      <c r="CY922" s="2">
        <f t="shared" si="754"/>
        <v>0</v>
      </c>
      <c r="CZ922" s="2">
        <f t="shared" si="755"/>
        <v>0</v>
      </c>
      <c r="DA922" s="2"/>
      <c r="DB922" s="2">
        <v>243</v>
      </c>
      <c r="DC922" s="2" t="s">
        <v>3</v>
      </c>
      <c r="DD922" s="2" t="s">
        <v>3</v>
      </c>
      <c r="DE922" s="2" t="s">
        <v>27</v>
      </c>
      <c r="DF922" s="2" t="s">
        <v>27</v>
      </c>
      <c r="DG922" s="2" t="s">
        <v>28</v>
      </c>
      <c r="DH922" s="2" t="s">
        <v>3</v>
      </c>
      <c r="DI922" s="2" t="s">
        <v>28</v>
      </c>
      <c r="DJ922" s="2" t="s">
        <v>27</v>
      </c>
      <c r="DK922" s="2" t="s">
        <v>3</v>
      </c>
      <c r="DL922" s="2" t="s">
        <v>3</v>
      </c>
      <c r="DM922" s="2" t="s">
        <v>3</v>
      </c>
      <c r="DN922" s="2">
        <v>0</v>
      </c>
      <c r="DO922" s="2">
        <v>0</v>
      </c>
      <c r="DP922" s="2">
        <v>1</v>
      </c>
      <c r="DQ922" s="2">
        <v>1</v>
      </c>
      <c r="DR922" s="2"/>
      <c r="DS922" s="2"/>
      <c r="DT922" s="2"/>
      <c r="DU922" s="2">
        <v>1013</v>
      </c>
      <c r="DV922" s="2" t="s">
        <v>163</v>
      </c>
      <c r="DW922" s="2" t="s">
        <v>163</v>
      </c>
      <c r="DX922" s="2">
        <v>1</v>
      </c>
      <c r="DY922" s="2"/>
      <c r="DZ922" s="2" t="s">
        <v>3</v>
      </c>
      <c r="EA922" s="2" t="s">
        <v>3</v>
      </c>
      <c r="EB922" s="2" t="s">
        <v>3</v>
      </c>
      <c r="EC922" s="2" t="s">
        <v>3</v>
      </c>
      <c r="ED922" s="2"/>
      <c r="EE922" s="2">
        <v>58807897</v>
      </c>
      <c r="EF922" s="2">
        <v>30</v>
      </c>
      <c r="EG922" s="2" t="s">
        <v>29</v>
      </c>
      <c r="EH922" s="2">
        <v>0</v>
      </c>
      <c r="EI922" s="2" t="s">
        <v>3</v>
      </c>
      <c r="EJ922" s="2">
        <v>1</v>
      </c>
      <c r="EK922" s="2">
        <v>21</v>
      </c>
      <c r="EL922" s="2" t="s">
        <v>30</v>
      </c>
      <c r="EM922" s="2" t="s">
        <v>31</v>
      </c>
      <c r="EN922" s="2"/>
      <c r="EO922" s="2" t="s">
        <v>32</v>
      </c>
      <c r="EP922" s="2"/>
      <c r="EQ922" s="2">
        <v>1024</v>
      </c>
      <c r="ER922" s="2">
        <v>43.45</v>
      </c>
      <c r="ES922" s="2">
        <v>21.81</v>
      </c>
      <c r="ET922" s="2">
        <v>4.1500000000000004</v>
      </c>
      <c r="EU922" s="2">
        <v>0.25</v>
      </c>
      <c r="EV922" s="2">
        <v>17.489999999999998</v>
      </c>
      <c r="EW922" s="2">
        <v>1.47</v>
      </c>
      <c r="EX922" s="2">
        <v>0</v>
      </c>
      <c r="EY922" s="2">
        <v>0</v>
      </c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>
        <v>0</v>
      </c>
      <c r="FR922" s="2">
        <v>0</v>
      </c>
      <c r="FS922" s="2">
        <v>0</v>
      </c>
      <c r="FT922" s="2"/>
      <c r="FU922" s="2"/>
      <c r="FV922" s="2"/>
      <c r="FW922" s="2"/>
      <c r="FX922" s="2">
        <v>109</v>
      </c>
      <c r="FY922" s="2">
        <v>61</v>
      </c>
      <c r="FZ922" s="2"/>
      <c r="GA922" s="2" t="s">
        <v>3</v>
      </c>
      <c r="GB922" s="2"/>
      <c r="GC922" s="2"/>
      <c r="GD922" s="2">
        <v>1</v>
      </c>
      <c r="GE922" s="2"/>
      <c r="GF922" s="2">
        <v>752751470</v>
      </c>
      <c r="GG922" s="2">
        <v>2</v>
      </c>
      <c r="GH922" s="2">
        <v>1</v>
      </c>
      <c r="GI922" s="2">
        <v>2</v>
      </c>
      <c r="GJ922" s="2">
        <v>0</v>
      </c>
      <c r="GK922" s="2">
        <v>0</v>
      </c>
      <c r="GL922" s="2">
        <f t="shared" si="756"/>
        <v>0</v>
      </c>
      <c r="GM922" s="2">
        <f t="shared" si="757"/>
        <v>0</v>
      </c>
      <c r="GN922" s="2">
        <f t="shared" si="758"/>
        <v>0</v>
      </c>
      <c r="GO922" s="2">
        <f t="shared" si="759"/>
        <v>0</v>
      </c>
      <c r="GP922" s="2">
        <f t="shared" si="760"/>
        <v>0</v>
      </c>
      <c r="GQ922" s="2"/>
      <c r="GR922" s="2">
        <v>0</v>
      </c>
      <c r="GS922" s="2">
        <v>3</v>
      </c>
      <c r="GT922" s="2">
        <v>0</v>
      </c>
      <c r="GU922" s="2" t="s">
        <v>3</v>
      </c>
      <c r="GV922" s="2">
        <f t="shared" si="761"/>
        <v>0</v>
      </c>
      <c r="GW922" s="2">
        <v>1</v>
      </c>
      <c r="GX922" s="2">
        <f t="shared" si="762"/>
        <v>0</v>
      </c>
      <c r="GY922" s="2"/>
      <c r="GZ922" s="2"/>
      <c r="HA922" s="2">
        <v>0</v>
      </c>
      <c r="HB922" s="2">
        <v>0</v>
      </c>
      <c r="HC922" s="2">
        <f t="shared" si="763"/>
        <v>0</v>
      </c>
      <c r="HD922" s="2"/>
      <c r="HE922" s="2" t="s">
        <v>3</v>
      </c>
      <c r="HF922" s="2" t="s">
        <v>3</v>
      </c>
      <c r="HG922" s="2"/>
      <c r="HH922" s="2"/>
      <c r="HI922" s="2"/>
      <c r="HJ922" s="2"/>
      <c r="HK922" s="2"/>
      <c r="HL922" s="2"/>
      <c r="HM922" s="2" t="s">
        <v>3</v>
      </c>
      <c r="HN922" s="2" t="s">
        <v>3</v>
      </c>
      <c r="HO922" s="2" t="s">
        <v>3</v>
      </c>
      <c r="HP922" s="2" t="s">
        <v>3</v>
      </c>
      <c r="HQ922" s="2" t="s">
        <v>3</v>
      </c>
      <c r="HR922" s="2"/>
      <c r="HS922" s="2">
        <v>0</v>
      </c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>
        <v>0</v>
      </c>
      <c r="IL922" s="2"/>
      <c r="IM922" s="2"/>
      <c r="IN922" s="2"/>
      <c r="IO922" s="2"/>
      <c r="IP922" s="2"/>
      <c r="IQ922" s="2"/>
      <c r="IR922" s="2"/>
      <c r="IS922" s="2"/>
      <c r="IT922" s="2"/>
      <c r="IU922" s="2"/>
    </row>
    <row r="923" spans="1:255" x14ac:dyDescent="0.2">
      <c r="A923">
        <v>17</v>
      </c>
      <c r="B923">
        <v>1</v>
      </c>
      <c r="C923">
        <f>ROW(SmtRes!A972)</f>
        <v>972</v>
      </c>
      <c r="D923">
        <f>ROW(EtalonRes!A1032)</f>
        <v>1032</v>
      </c>
      <c r="E923" t="s">
        <v>3</v>
      </c>
      <c r="F923" t="s">
        <v>161</v>
      </c>
      <c r="G923" t="s">
        <v>162</v>
      </c>
      <c r="H923" t="s">
        <v>163</v>
      </c>
      <c r="I923">
        <f>ROUND(ROUND(2,4)*0,9)</f>
        <v>0</v>
      </c>
      <c r="J923">
        <v>0</v>
      </c>
      <c r="K923">
        <f>ROUND(ROUND(2,4)*0,9)</f>
        <v>0</v>
      </c>
      <c r="O923">
        <f t="shared" si="732"/>
        <v>0</v>
      </c>
      <c r="P923">
        <f t="shared" si="733"/>
        <v>0</v>
      </c>
      <c r="Q923">
        <f>(ROUND((ROUND(((((ET923*1.25)*1.1))*AV923*I923),2)*BB923),2)+ROUND((ROUND(((AE923-(((EU923*1.25)*1.1)))*AV923*I923),2)*BS923),2))</f>
        <v>0</v>
      </c>
      <c r="R923">
        <f t="shared" si="734"/>
        <v>0</v>
      </c>
      <c r="S923">
        <f t="shared" si="735"/>
        <v>0</v>
      </c>
      <c r="T923">
        <f t="shared" si="736"/>
        <v>0</v>
      </c>
      <c r="U923">
        <f t="shared" si="737"/>
        <v>0</v>
      </c>
      <c r="V923">
        <f t="shared" si="738"/>
        <v>0</v>
      </c>
      <c r="W923">
        <f t="shared" si="739"/>
        <v>0</v>
      </c>
      <c r="X923">
        <f t="shared" si="740"/>
        <v>0</v>
      </c>
      <c r="Y923">
        <f t="shared" si="741"/>
        <v>0</v>
      </c>
      <c r="AA923">
        <v>-1</v>
      </c>
      <c r="AB923">
        <f t="shared" si="742"/>
        <v>49.641100000000002</v>
      </c>
      <c r="AC923">
        <f t="shared" si="743"/>
        <v>21.81</v>
      </c>
      <c r="AD923">
        <f>ROUND((((((ET923*1.25)*1.1))-(((EU923*1.25)*1.1)))+AE923),6)</f>
        <v>5.7062499999999998</v>
      </c>
      <c r="AE923">
        <f>ROUND((((EU923*1.25)*1.1)),6)</f>
        <v>0.34375</v>
      </c>
      <c r="AF923">
        <f>ROUND((((EV923*1.15)*1.1)),6)</f>
        <v>22.124849999999999</v>
      </c>
      <c r="AG923">
        <f t="shared" si="744"/>
        <v>0</v>
      </c>
      <c r="AH923">
        <f>(((EW923*1.15)*1.1))</f>
        <v>1.85955</v>
      </c>
      <c r="AI923">
        <f>(((EX923*1.25)*1.1))</f>
        <v>0</v>
      </c>
      <c r="AJ923">
        <f t="shared" si="745"/>
        <v>0</v>
      </c>
      <c r="AK923">
        <v>43.45</v>
      </c>
      <c r="AL923">
        <v>21.81</v>
      </c>
      <c r="AM923">
        <v>4.1500000000000004</v>
      </c>
      <c r="AN923">
        <v>0.25</v>
      </c>
      <c r="AO923">
        <v>17.489999999999998</v>
      </c>
      <c r="AP923">
        <v>0</v>
      </c>
      <c r="AQ923">
        <v>1.47</v>
      </c>
      <c r="AR923">
        <v>0</v>
      </c>
      <c r="AS923">
        <v>0</v>
      </c>
      <c r="AT923">
        <v>109</v>
      </c>
      <c r="AU923">
        <v>61</v>
      </c>
      <c r="AV923">
        <v>1.0669999999999999</v>
      </c>
      <c r="AW923">
        <v>1</v>
      </c>
      <c r="AZ923">
        <v>1</v>
      </c>
      <c r="BA923">
        <v>54.99</v>
      </c>
      <c r="BB923">
        <v>13.44</v>
      </c>
      <c r="BC923">
        <v>8.42</v>
      </c>
      <c r="BD923" t="s">
        <v>3</v>
      </c>
      <c r="BE923" t="s">
        <v>3</v>
      </c>
      <c r="BF923" t="s">
        <v>3</v>
      </c>
      <c r="BG923" t="s">
        <v>3</v>
      </c>
      <c r="BH923">
        <v>0</v>
      </c>
      <c r="BI923">
        <v>1</v>
      </c>
      <c r="BJ923" t="s">
        <v>164</v>
      </c>
      <c r="BM923">
        <v>21</v>
      </c>
      <c r="BN923">
        <v>58807811</v>
      </c>
      <c r="BO923" t="s">
        <v>161</v>
      </c>
      <c r="BP923">
        <v>1</v>
      </c>
      <c r="BQ923">
        <v>30</v>
      </c>
      <c r="BR923">
        <v>0</v>
      </c>
      <c r="BS923">
        <v>54.99</v>
      </c>
      <c r="BT923">
        <v>1</v>
      </c>
      <c r="BU923">
        <v>1</v>
      </c>
      <c r="BV923">
        <v>1</v>
      </c>
      <c r="BW923">
        <v>1</v>
      </c>
      <c r="BX923">
        <v>1</v>
      </c>
      <c r="BY923" t="s">
        <v>3</v>
      </c>
      <c r="BZ923">
        <v>109</v>
      </c>
      <c r="CA923">
        <v>61</v>
      </c>
      <c r="CB923" t="s">
        <v>3</v>
      </c>
      <c r="CE923">
        <v>30</v>
      </c>
      <c r="CF923">
        <v>0</v>
      </c>
      <c r="CG923">
        <v>0</v>
      </c>
      <c r="CM923">
        <v>0</v>
      </c>
      <c r="CN923" t="s">
        <v>865</v>
      </c>
      <c r="CO923">
        <v>0</v>
      </c>
      <c r="CP923">
        <f t="shared" si="746"/>
        <v>0</v>
      </c>
      <c r="CQ923">
        <f t="shared" si="747"/>
        <v>183.64</v>
      </c>
      <c r="CR923">
        <f>(ROUND((ROUND(((((ET923*1.25)*1.1))*AV923*1),2)*BB923),2)+ROUND((ROUND(((AE923-(((EU923*1.25)*1.1)))*AV923*1),2)*BS923),2))</f>
        <v>81.849999999999994</v>
      </c>
      <c r="CS923">
        <f t="shared" si="748"/>
        <v>20.350000000000001</v>
      </c>
      <c r="CT923">
        <f t="shared" si="749"/>
        <v>1298.31</v>
      </c>
      <c r="CU923">
        <f t="shared" si="750"/>
        <v>0</v>
      </c>
      <c r="CV923">
        <f t="shared" si="751"/>
        <v>1.98413985</v>
      </c>
      <c r="CW923">
        <f t="shared" si="752"/>
        <v>0</v>
      </c>
      <c r="CX923">
        <f t="shared" si="753"/>
        <v>0</v>
      </c>
      <c r="CY923">
        <f t="shared" si="754"/>
        <v>0</v>
      </c>
      <c r="CZ923">
        <f t="shared" si="755"/>
        <v>0</v>
      </c>
      <c r="DB923">
        <v>245</v>
      </c>
      <c r="DC923" t="s">
        <v>3</v>
      </c>
      <c r="DD923" t="s">
        <v>3</v>
      </c>
      <c r="DE923" t="s">
        <v>27</v>
      </c>
      <c r="DF923" t="s">
        <v>27</v>
      </c>
      <c r="DG923" t="s">
        <v>28</v>
      </c>
      <c r="DH923" t="s">
        <v>3</v>
      </c>
      <c r="DI923" t="s">
        <v>28</v>
      </c>
      <c r="DJ923" t="s">
        <v>27</v>
      </c>
      <c r="DK923" t="s">
        <v>3</v>
      </c>
      <c r="DL923" t="s">
        <v>3</v>
      </c>
      <c r="DM923" t="s">
        <v>3</v>
      </c>
      <c r="DN923">
        <v>0</v>
      </c>
      <c r="DO923">
        <v>0</v>
      </c>
      <c r="DP923">
        <v>1</v>
      </c>
      <c r="DQ923">
        <v>1</v>
      </c>
      <c r="DU923">
        <v>1013</v>
      </c>
      <c r="DV923" t="s">
        <v>163</v>
      </c>
      <c r="DW923" t="s">
        <v>163</v>
      </c>
      <c r="DX923">
        <v>1</v>
      </c>
      <c r="DZ923" t="s">
        <v>3</v>
      </c>
      <c r="EA923" t="s">
        <v>3</v>
      </c>
      <c r="EB923" t="s">
        <v>3</v>
      </c>
      <c r="EC923" t="s">
        <v>3</v>
      </c>
      <c r="EE923">
        <v>58807897</v>
      </c>
      <c r="EF923">
        <v>30</v>
      </c>
      <c r="EG923" t="s">
        <v>29</v>
      </c>
      <c r="EH923">
        <v>0</v>
      </c>
      <c r="EI923" t="s">
        <v>3</v>
      </c>
      <c r="EJ923">
        <v>1</v>
      </c>
      <c r="EK923">
        <v>21</v>
      </c>
      <c r="EL923" t="s">
        <v>30</v>
      </c>
      <c r="EM923" t="s">
        <v>31</v>
      </c>
      <c r="EO923" t="s">
        <v>32</v>
      </c>
      <c r="EQ923">
        <v>1024</v>
      </c>
      <c r="ER923">
        <v>43.45</v>
      </c>
      <c r="ES923">
        <v>21.81</v>
      </c>
      <c r="ET923">
        <v>4.1500000000000004</v>
      </c>
      <c r="EU923">
        <v>0.25</v>
      </c>
      <c r="EV923">
        <v>17.489999999999998</v>
      </c>
      <c r="EW923">
        <v>1.47</v>
      </c>
      <c r="EX923">
        <v>0</v>
      </c>
      <c r="EY923">
        <v>0</v>
      </c>
      <c r="FQ923">
        <v>0</v>
      </c>
      <c r="FR923">
        <v>0</v>
      </c>
      <c r="FS923">
        <v>0</v>
      </c>
      <c r="FX923">
        <v>109</v>
      </c>
      <c r="FY923">
        <v>61</v>
      </c>
      <c r="GA923" t="s">
        <v>3</v>
      </c>
      <c r="GD923">
        <v>1</v>
      </c>
      <c r="GF923">
        <v>752751470</v>
      </c>
      <c r="GG923">
        <v>2</v>
      </c>
      <c r="GH923">
        <v>1</v>
      </c>
      <c r="GI923">
        <v>2</v>
      </c>
      <c r="GJ923">
        <v>0</v>
      </c>
      <c r="GK923">
        <v>0</v>
      </c>
      <c r="GL923">
        <f t="shared" si="756"/>
        <v>0</v>
      </c>
      <c r="GM923">
        <f t="shared" si="757"/>
        <v>0</v>
      </c>
      <c r="GN923">
        <f t="shared" si="758"/>
        <v>0</v>
      </c>
      <c r="GO923">
        <f t="shared" si="759"/>
        <v>0</v>
      </c>
      <c r="GP923">
        <f t="shared" si="760"/>
        <v>0</v>
      </c>
      <c r="GR923">
        <v>0</v>
      </c>
      <c r="GS923">
        <v>3</v>
      </c>
      <c r="GT923">
        <v>0</v>
      </c>
      <c r="GU923" t="s">
        <v>3</v>
      </c>
      <c r="GV923">
        <f t="shared" si="761"/>
        <v>0</v>
      </c>
      <c r="GW923">
        <v>1</v>
      </c>
      <c r="GX923">
        <f t="shared" si="762"/>
        <v>0</v>
      </c>
      <c r="HA923">
        <v>0</v>
      </c>
      <c r="HB923">
        <v>0</v>
      </c>
      <c r="HC923">
        <f t="shared" si="763"/>
        <v>0</v>
      </c>
      <c r="HE923" t="s">
        <v>3</v>
      </c>
      <c r="HF923" t="s">
        <v>3</v>
      </c>
      <c r="HM923" t="s">
        <v>3</v>
      </c>
      <c r="HN923" t="s">
        <v>3</v>
      </c>
      <c r="HO923" t="s">
        <v>3</v>
      </c>
      <c r="HP923" t="s">
        <v>3</v>
      </c>
      <c r="HQ923" t="s">
        <v>3</v>
      </c>
      <c r="HS923">
        <v>0</v>
      </c>
      <c r="IK923">
        <v>0</v>
      </c>
    </row>
    <row r="924" spans="1:255" x14ac:dyDescent="0.2">
      <c r="A924" s="2">
        <v>18</v>
      </c>
      <c r="B924" s="2">
        <v>1</v>
      </c>
      <c r="C924" s="2">
        <v>964</v>
      </c>
      <c r="D924" s="2"/>
      <c r="E924" s="2" t="s">
        <v>3</v>
      </c>
      <c r="F924" s="2" t="s">
        <v>158</v>
      </c>
      <c r="G924" s="2" t="s">
        <v>159</v>
      </c>
      <c r="H924" s="2" t="s">
        <v>49</v>
      </c>
      <c r="I924" s="2">
        <f>I922*J924</f>
        <v>0</v>
      </c>
      <c r="J924" s="2">
        <v>1</v>
      </c>
      <c r="K924" s="2">
        <v>1</v>
      </c>
      <c r="L924" s="2"/>
      <c r="M924" s="2"/>
      <c r="N924" s="2"/>
      <c r="O924" s="2">
        <f t="shared" si="732"/>
        <v>0</v>
      </c>
      <c r="P924" s="2">
        <f t="shared" si="733"/>
        <v>0</v>
      </c>
      <c r="Q924" s="2">
        <f>(ROUND((ROUND(((ET924)*AV924*I924),2)*BB924),2)+ROUND((ROUND(((AE924-(EU924))*AV924*I924),2)*BS924),2))</f>
        <v>0</v>
      </c>
      <c r="R924" s="2">
        <f t="shared" si="734"/>
        <v>0</v>
      </c>
      <c r="S924" s="2">
        <f t="shared" si="735"/>
        <v>0</v>
      </c>
      <c r="T924" s="2">
        <f t="shared" si="736"/>
        <v>0</v>
      </c>
      <c r="U924" s="2">
        <f t="shared" si="737"/>
        <v>0</v>
      </c>
      <c r="V924" s="2">
        <f t="shared" si="738"/>
        <v>0</v>
      </c>
      <c r="W924" s="2">
        <f t="shared" si="739"/>
        <v>0</v>
      </c>
      <c r="X924" s="2">
        <f t="shared" si="740"/>
        <v>0</v>
      </c>
      <c r="Y924" s="2">
        <f t="shared" si="741"/>
        <v>0</v>
      </c>
      <c r="Z924" s="2"/>
      <c r="AA924" s="2">
        <v>-1</v>
      </c>
      <c r="AB924" s="2">
        <f t="shared" si="742"/>
        <v>372.9</v>
      </c>
      <c r="AC924" s="2">
        <f t="shared" si="743"/>
        <v>372.9</v>
      </c>
      <c r="AD924" s="2">
        <f>ROUND((((ET924)-(EU924))+AE924),6)</f>
        <v>0</v>
      </c>
      <c r="AE924" s="2">
        <f>ROUND((EU924),6)</f>
        <v>0</v>
      </c>
      <c r="AF924" s="2">
        <f>ROUND((EV924),6)</f>
        <v>0</v>
      </c>
      <c r="AG924" s="2">
        <f t="shared" si="744"/>
        <v>0</v>
      </c>
      <c r="AH924" s="2">
        <f>(EW924)</f>
        <v>0</v>
      </c>
      <c r="AI924" s="2">
        <f>(EX924)</f>
        <v>0</v>
      </c>
      <c r="AJ924" s="2">
        <f t="shared" si="745"/>
        <v>0</v>
      </c>
      <c r="AK924" s="2">
        <v>372.9</v>
      </c>
      <c r="AL924" s="2">
        <v>372.9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109</v>
      </c>
      <c r="AU924" s="2">
        <v>61</v>
      </c>
      <c r="AV924" s="2">
        <v>1</v>
      </c>
      <c r="AW924" s="2">
        <v>1</v>
      </c>
      <c r="AX924" s="2"/>
      <c r="AY924" s="2"/>
      <c r="AZ924" s="2">
        <v>1</v>
      </c>
      <c r="BA924" s="2">
        <v>1</v>
      </c>
      <c r="BB924" s="2">
        <v>1</v>
      </c>
      <c r="BC924" s="2">
        <v>1</v>
      </c>
      <c r="BD924" s="2" t="s">
        <v>3</v>
      </c>
      <c r="BE924" s="2" t="s">
        <v>3</v>
      </c>
      <c r="BF924" s="2" t="s">
        <v>3</v>
      </c>
      <c r="BG924" s="2" t="s">
        <v>3</v>
      </c>
      <c r="BH924" s="2">
        <v>3</v>
      </c>
      <c r="BI924" s="2">
        <v>1</v>
      </c>
      <c r="BJ924" s="2" t="s">
        <v>160</v>
      </c>
      <c r="BK924" s="2"/>
      <c r="BL924" s="2"/>
      <c r="BM924" s="2">
        <v>21</v>
      </c>
      <c r="BN924" s="2">
        <v>58807811</v>
      </c>
      <c r="BO924" s="2" t="s">
        <v>3</v>
      </c>
      <c r="BP924" s="2">
        <v>0</v>
      </c>
      <c r="BQ924" s="2">
        <v>30</v>
      </c>
      <c r="BR924" s="2">
        <v>0</v>
      </c>
      <c r="BS924" s="2">
        <v>1</v>
      </c>
      <c r="BT924" s="2">
        <v>1</v>
      </c>
      <c r="BU924" s="2">
        <v>1</v>
      </c>
      <c r="BV924" s="2">
        <v>1</v>
      </c>
      <c r="BW924" s="2">
        <v>1</v>
      </c>
      <c r="BX924" s="2">
        <v>1</v>
      </c>
      <c r="BY924" s="2" t="s">
        <v>3</v>
      </c>
      <c r="BZ924" s="2">
        <v>109</v>
      </c>
      <c r="CA924" s="2">
        <v>61</v>
      </c>
      <c r="CB924" s="2" t="s">
        <v>3</v>
      </c>
      <c r="CC924" s="2"/>
      <c r="CD924" s="2"/>
      <c r="CE924" s="2">
        <v>30</v>
      </c>
      <c r="CF924" s="2">
        <v>0</v>
      </c>
      <c r="CG924" s="2">
        <v>0</v>
      </c>
      <c r="CH924" s="2"/>
      <c r="CI924" s="2"/>
      <c r="CJ924" s="2"/>
      <c r="CK924" s="2"/>
      <c r="CL924" s="2"/>
      <c r="CM924" s="2">
        <v>0</v>
      </c>
      <c r="CN924" s="2" t="s">
        <v>3</v>
      </c>
      <c r="CO924" s="2">
        <v>0</v>
      </c>
      <c r="CP924" s="2">
        <f t="shared" si="746"/>
        <v>0</v>
      </c>
      <c r="CQ924" s="2">
        <f t="shared" si="747"/>
        <v>372.9</v>
      </c>
      <c r="CR924" s="2">
        <f>(ROUND((ROUND(((ET924)*AV924*1),2)*BB924),2)+ROUND((ROUND(((AE924-(EU924))*AV924*1),2)*BS924),2))</f>
        <v>0</v>
      </c>
      <c r="CS924" s="2">
        <f t="shared" si="748"/>
        <v>0</v>
      </c>
      <c r="CT924" s="2">
        <f t="shared" si="749"/>
        <v>0</v>
      </c>
      <c r="CU924" s="2">
        <f t="shared" si="750"/>
        <v>0</v>
      </c>
      <c r="CV924" s="2">
        <f t="shared" si="751"/>
        <v>0</v>
      </c>
      <c r="CW924" s="2">
        <f t="shared" si="752"/>
        <v>0</v>
      </c>
      <c r="CX924" s="2">
        <f t="shared" si="753"/>
        <v>0</v>
      </c>
      <c r="CY924" s="2">
        <f t="shared" si="754"/>
        <v>0</v>
      </c>
      <c r="CZ924" s="2">
        <f t="shared" si="755"/>
        <v>0</v>
      </c>
      <c r="DA924" s="2"/>
      <c r="DB924" s="2"/>
      <c r="DC924" s="2" t="s">
        <v>3</v>
      </c>
      <c r="DD924" s="2" t="s">
        <v>3</v>
      </c>
      <c r="DE924" s="2" t="s">
        <v>3</v>
      </c>
      <c r="DF924" s="2" t="s">
        <v>3</v>
      </c>
      <c r="DG924" s="2" t="s">
        <v>3</v>
      </c>
      <c r="DH924" s="2" t="s">
        <v>3</v>
      </c>
      <c r="DI924" s="2" t="s">
        <v>3</v>
      </c>
      <c r="DJ924" s="2" t="s">
        <v>3</v>
      </c>
      <c r="DK924" s="2" t="s">
        <v>3</v>
      </c>
      <c r="DL924" s="2" t="s">
        <v>3</v>
      </c>
      <c r="DM924" s="2" t="s">
        <v>3</v>
      </c>
      <c r="DN924" s="2">
        <v>0</v>
      </c>
      <c r="DO924" s="2">
        <v>0</v>
      </c>
      <c r="DP924" s="2">
        <v>1</v>
      </c>
      <c r="DQ924" s="2">
        <v>1</v>
      </c>
      <c r="DR924" s="2"/>
      <c r="DS924" s="2"/>
      <c r="DT924" s="2"/>
      <c r="DU924" s="2">
        <v>1010</v>
      </c>
      <c r="DV924" s="2" t="s">
        <v>49</v>
      </c>
      <c r="DW924" s="2" t="s">
        <v>49</v>
      </c>
      <c r="DX924" s="2">
        <v>1</v>
      </c>
      <c r="DY924" s="2"/>
      <c r="DZ924" s="2" t="s">
        <v>3</v>
      </c>
      <c r="EA924" s="2" t="s">
        <v>3</v>
      </c>
      <c r="EB924" s="2" t="s">
        <v>3</v>
      </c>
      <c r="EC924" s="2" t="s">
        <v>3</v>
      </c>
      <c r="ED924" s="2"/>
      <c r="EE924" s="2">
        <v>58807897</v>
      </c>
      <c r="EF924" s="2">
        <v>30</v>
      </c>
      <c r="EG924" s="2" t="s">
        <v>29</v>
      </c>
      <c r="EH924" s="2">
        <v>0</v>
      </c>
      <c r="EI924" s="2" t="s">
        <v>3</v>
      </c>
      <c r="EJ924" s="2">
        <v>1</v>
      </c>
      <c r="EK924" s="2">
        <v>21</v>
      </c>
      <c r="EL924" s="2" t="s">
        <v>30</v>
      </c>
      <c r="EM924" s="2" t="s">
        <v>31</v>
      </c>
      <c r="EN924" s="2"/>
      <c r="EO924" s="2" t="s">
        <v>3</v>
      </c>
      <c r="EP924" s="2"/>
      <c r="EQ924" s="2">
        <v>1024</v>
      </c>
      <c r="ER924" s="2">
        <v>372.9</v>
      </c>
      <c r="ES924" s="2">
        <v>372.9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>
        <v>0</v>
      </c>
      <c r="FR924" s="2">
        <v>0</v>
      </c>
      <c r="FS924" s="2">
        <v>0</v>
      </c>
      <c r="FT924" s="2"/>
      <c r="FU924" s="2"/>
      <c r="FV924" s="2"/>
      <c r="FW924" s="2"/>
      <c r="FX924" s="2">
        <v>109</v>
      </c>
      <c r="FY924" s="2">
        <v>61</v>
      </c>
      <c r="FZ924" s="2"/>
      <c r="GA924" s="2" t="s">
        <v>3</v>
      </c>
      <c r="GB924" s="2"/>
      <c r="GC924" s="2"/>
      <c r="GD924" s="2">
        <v>1</v>
      </c>
      <c r="GE924" s="2"/>
      <c r="GF924" s="2">
        <v>409571409</v>
      </c>
      <c r="GG924" s="2">
        <v>2</v>
      </c>
      <c r="GH924" s="2">
        <v>1</v>
      </c>
      <c r="GI924" s="2">
        <v>-2</v>
      </c>
      <c r="GJ924" s="2">
        <v>0</v>
      </c>
      <c r="GK924" s="2">
        <v>0</v>
      </c>
      <c r="GL924" s="2">
        <f t="shared" si="756"/>
        <v>0</v>
      </c>
      <c r="GM924" s="2">
        <f t="shared" si="757"/>
        <v>0</v>
      </c>
      <c r="GN924" s="2">
        <f t="shared" si="758"/>
        <v>0</v>
      </c>
      <c r="GO924" s="2">
        <f t="shared" si="759"/>
        <v>0</v>
      </c>
      <c r="GP924" s="2">
        <f t="shared" si="760"/>
        <v>0</v>
      </c>
      <c r="GQ924" s="2"/>
      <c r="GR924" s="2">
        <v>0</v>
      </c>
      <c r="GS924" s="2">
        <v>3</v>
      </c>
      <c r="GT924" s="2">
        <v>0</v>
      </c>
      <c r="GU924" s="2" t="s">
        <v>3</v>
      </c>
      <c r="GV924" s="2">
        <f t="shared" si="761"/>
        <v>0</v>
      </c>
      <c r="GW924" s="2">
        <v>1</v>
      </c>
      <c r="GX924" s="2">
        <f t="shared" si="762"/>
        <v>0</v>
      </c>
      <c r="GY924" s="2"/>
      <c r="GZ924" s="2"/>
      <c r="HA924" s="2">
        <v>0</v>
      </c>
      <c r="HB924" s="2">
        <v>0</v>
      </c>
      <c r="HC924" s="2">
        <f t="shared" si="763"/>
        <v>0</v>
      </c>
      <c r="HD924" s="2"/>
      <c r="HE924" s="2" t="s">
        <v>3</v>
      </c>
      <c r="HF924" s="2" t="s">
        <v>3</v>
      </c>
      <c r="HG924" s="2"/>
      <c r="HH924" s="2"/>
      <c r="HI924" s="2"/>
      <c r="HJ924" s="2"/>
      <c r="HK924" s="2"/>
      <c r="HL924" s="2"/>
      <c r="HM924" s="2" t="s">
        <v>3</v>
      </c>
      <c r="HN924" s="2" t="s">
        <v>3</v>
      </c>
      <c r="HO924" s="2" t="s">
        <v>3</v>
      </c>
      <c r="HP924" s="2" t="s">
        <v>3</v>
      </c>
      <c r="HQ924" s="2" t="s">
        <v>3</v>
      </c>
      <c r="HR924" s="2"/>
      <c r="HS924" s="2">
        <v>0</v>
      </c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>
        <v>0</v>
      </c>
      <c r="IL924" s="2"/>
      <c r="IM924" s="2"/>
      <c r="IN924" s="2"/>
      <c r="IO924" s="2"/>
      <c r="IP924" s="2"/>
      <c r="IQ924" s="2"/>
      <c r="IR924" s="2"/>
      <c r="IS924" s="2"/>
      <c r="IT924" s="2"/>
      <c r="IU924" s="2"/>
    </row>
    <row r="925" spans="1:255" x14ac:dyDescent="0.2">
      <c r="A925">
        <v>18</v>
      </c>
      <c r="B925">
        <v>1</v>
      </c>
      <c r="C925">
        <v>971</v>
      </c>
      <c r="E925" t="s">
        <v>3</v>
      </c>
      <c r="F925" t="s">
        <v>158</v>
      </c>
      <c r="G925" t="s">
        <v>159</v>
      </c>
      <c r="H925" t="s">
        <v>49</v>
      </c>
      <c r="I925">
        <f>I923*J925</f>
        <v>0</v>
      </c>
      <c r="J925">
        <v>1</v>
      </c>
      <c r="K925">
        <v>1</v>
      </c>
      <c r="O925">
        <f t="shared" si="732"/>
        <v>0</v>
      </c>
      <c r="P925">
        <f t="shared" si="733"/>
        <v>0</v>
      </c>
      <c r="Q925">
        <f>(ROUND((ROUND(((ET925)*AV925*I925),2)*BB925),2)+ROUND((ROUND(((AE925-(EU925))*AV925*I925),2)*BS925),2))</f>
        <v>0</v>
      </c>
      <c r="R925">
        <f t="shared" si="734"/>
        <v>0</v>
      </c>
      <c r="S925">
        <f t="shared" si="735"/>
        <v>0</v>
      </c>
      <c r="T925">
        <f t="shared" si="736"/>
        <v>0</v>
      </c>
      <c r="U925">
        <f t="shared" si="737"/>
        <v>0</v>
      </c>
      <c r="V925">
        <f t="shared" si="738"/>
        <v>0</v>
      </c>
      <c r="W925">
        <f t="shared" si="739"/>
        <v>0</v>
      </c>
      <c r="X925">
        <f t="shared" si="740"/>
        <v>0</v>
      </c>
      <c r="Y925">
        <f t="shared" si="741"/>
        <v>0</v>
      </c>
      <c r="AA925">
        <v>-1</v>
      </c>
      <c r="AB925">
        <f t="shared" si="742"/>
        <v>372.9</v>
      </c>
      <c r="AC925">
        <f t="shared" si="743"/>
        <v>372.9</v>
      </c>
      <c r="AD925">
        <f>ROUND((((ET925)-(EU925))+AE925),6)</f>
        <v>0</v>
      </c>
      <c r="AE925">
        <f>ROUND((EU925),6)</f>
        <v>0</v>
      </c>
      <c r="AF925">
        <f>ROUND((EV925),6)</f>
        <v>0</v>
      </c>
      <c r="AG925">
        <f t="shared" si="744"/>
        <v>0</v>
      </c>
      <c r="AH925">
        <f>(EW925)</f>
        <v>0</v>
      </c>
      <c r="AI925">
        <f>(EX925)</f>
        <v>0</v>
      </c>
      <c r="AJ925">
        <f t="shared" si="745"/>
        <v>0</v>
      </c>
      <c r="AK925">
        <v>372.9</v>
      </c>
      <c r="AL925">
        <v>372.9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109</v>
      </c>
      <c r="AU925">
        <v>61</v>
      </c>
      <c r="AV925">
        <v>1</v>
      </c>
      <c r="AW925">
        <v>1</v>
      </c>
      <c r="AZ925">
        <v>1</v>
      </c>
      <c r="BA925">
        <v>1</v>
      </c>
      <c r="BB925">
        <v>1</v>
      </c>
      <c r="BC925">
        <v>7.03</v>
      </c>
      <c r="BD925" t="s">
        <v>3</v>
      </c>
      <c r="BE925" t="s">
        <v>3</v>
      </c>
      <c r="BF925" t="s">
        <v>3</v>
      </c>
      <c r="BG925" t="s">
        <v>3</v>
      </c>
      <c r="BH925">
        <v>3</v>
      </c>
      <c r="BI925">
        <v>1</v>
      </c>
      <c r="BJ925" t="s">
        <v>160</v>
      </c>
      <c r="BM925">
        <v>21</v>
      </c>
      <c r="BN925">
        <v>58807811</v>
      </c>
      <c r="BO925" t="s">
        <v>158</v>
      </c>
      <c r="BP925">
        <v>1</v>
      </c>
      <c r="BQ925">
        <v>30</v>
      </c>
      <c r="BR925">
        <v>0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 t="s">
        <v>3</v>
      </c>
      <c r="BZ925">
        <v>109</v>
      </c>
      <c r="CA925">
        <v>61</v>
      </c>
      <c r="CB925" t="s">
        <v>3</v>
      </c>
      <c r="CE925">
        <v>30</v>
      </c>
      <c r="CF925">
        <v>0</v>
      </c>
      <c r="CG925">
        <v>0</v>
      </c>
      <c r="CM925">
        <v>0</v>
      </c>
      <c r="CN925" t="s">
        <v>3</v>
      </c>
      <c r="CO925">
        <v>0</v>
      </c>
      <c r="CP925">
        <f t="shared" si="746"/>
        <v>0</v>
      </c>
      <c r="CQ925">
        <f t="shared" si="747"/>
        <v>2621.49</v>
      </c>
      <c r="CR925">
        <f>(ROUND((ROUND(((ET925)*AV925*1),2)*BB925),2)+ROUND((ROUND(((AE925-(EU925))*AV925*1),2)*BS925),2))</f>
        <v>0</v>
      </c>
      <c r="CS925">
        <f t="shared" si="748"/>
        <v>0</v>
      </c>
      <c r="CT925">
        <f t="shared" si="749"/>
        <v>0</v>
      </c>
      <c r="CU925">
        <f t="shared" si="750"/>
        <v>0</v>
      </c>
      <c r="CV925">
        <f t="shared" si="751"/>
        <v>0</v>
      </c>
      <c r="CW925">
        <f t="shared" si="752"/>
        <v>0</v>
      </c>
      <c r="CX925">
        <f t="shared" si="753"/>
        <v>0</v>
      </c>
      <c r="CY925">
        <f t="shared" si="754"/>
        <v>0</v>
      </c>
      <c r="CZ925">
        <f t="shared" si="755"/>
        <v>0</v>
      </c>
      <c r="DC925" t="s">
        <v>3</v>
      </c>
      <c r="DD925" t="s">
        <v>3</v>
      </c>
      <c r="DE925" t="s">
        <v>3</v>
      </c>
      <c r="DF925" t="s">
        <v>3</v>
      </c>
      <c r="DG925" t="s">
        <v>3</v>
      </c>
      <c r="DH925" t="s">
        <v>3</v>
      </c>
      <c r="DI925" t="s">
        <v>3</v>
      </c>
      <c r="DJ925" t="s">
        <v>3</v>
      </c>
      <c r="DK925" t="s">
        <v>3</v>
      </c>
      <c r="DL925" t="s">
        <v>3</v>
      </c>
      <c r="DM925" t="s">
        <v>3</v>
      </c>
      <c r="DN925">
        <v>0</v>
      </c>
      <c r="DO925">
        <v>0</v>
      </c>
      <c r="DP925">
        <v>1</v>
      </c>
      <c r="DQ925">
        <v>1</v>
      </c>
      <c r="DU925">
        <v>1010</v>
      </c>
      <c r="DV925" t="s">
        <v>49</v>
      </c>
      <c r="DW925" t="s">
        <v>49</v>
      </c>
      <c r="DX925">
        <v>1</v>
      </c>
      <c r="DZ925" t="s">
        <v>3</v>
      </c>
      <c r="EA925" t="s">
        <v>3</v>
      </c>
      <c r="EB925" t="s">
        <v>3</v>
      </c>
      <c r="EC925" t="s">
        <v>3</v>
      </c>
      <c r="EE925">
        <v>58807897</v>
      </c>
      <c r="EF925">
        <v>30</v>
      </c>
      <c r="EG925" t="s">
        <v>29</v>
      </c>
      <c r="EH925">
        <v>0</v>
      </c>
      <c r="EI925" t="s">
        <v>3</v>
      </c>
      <c r="EJ925">
        <v>1</v>
      </c>
      <c r="EK925">
        <v>21</v>
      </c>
      <c r="EL925" t="s">
        <v>30</v>
      </c>
      <c r="EM925" t="s">
        <v>31</v>
      </c>
      <c r="EO925" t="s">
        <v>3</v>
      </c>
      <c r="EQ925">
        <v>1024</v>
      </c>
      <c r="ER925">
        <v>372.9</v>
      </c>
      <c r="ES925">
        <v>372.9</v>
      </c>
      <c r="ET925">
        <v>0</v>
      </c>
      <c r="EU925">
        <v>0</v>
      </c>
      <c r="EV925">
        <v>0</v>
      </c>
      <c r="EW925">
        <v>0</v>
      </c>
      <c r="EX925">
        <v>0</v>
      </c>
      <c r="FQ925">
        <v>0</v>
      </c>
      <c r="FR925">
        <v>0</v>
      </c>
      <c r="FS925">
        <v>0</v>
      </c>
      <c r="FX925">
        <v>109</v>
      </c>
      <c r="FY925">
        <v>61</v>
      </c>
      <c r="GA925" t="s">
        <v>3</v>
      </c>
      <c r="GD925">
        <v>1</v>
      </c>
      <c r="GF925">
        <v>409571409</v>
      </c>
      <c r="GG925">
        <v>2</v>
      </c>
      <c r="GH925">
        <v>1</v>
      </c>
      <c r="GI925">
        <v>2</v>
      </c>
      <c r="GJ925">
        <v>0</v>
      </c>
      <c r="GK925">
        <v>0</v>
      </c>
      <c r="GL925">
        <f t="shared" si="756"/>
        <v>0</v>
      </c>
      <c r="GM925">
        <f t="shared" si="757"/>
        <v>0</v>
      </c>
      <c r="GN925">
        <f t="shared" si="758"/>
        <v>0</v>
      </c>
      <c r="GO925">
        <f t="shared" si="759"/>
        <v>0</v>
      </c>
      <c r="GP925">
        <f t="shared" si="760"/>
        <v>0</v>
      </c>
      <c r="GR925">
        <v>0</v>
      </c>
      <c r="GS925">
        <v>3</v>
      </c>
      <c r="GT925">
        <v>0</v>
      </c>
      <c r="GU925" t="s">
        <v>3</v>
      </c>
      <c r="GV925">
        <f t="shared" si="761"/>
        <v>0</v>
      </c>
      <c r="GW925">
        <v>1</v>
      </c>
      <c r="GX925">
        <f t="shared" si="762"/>
        <v>0</v>
      </c>
      <c r="HA925">
        <v>0</v>
      </c>
      <c r="HB925">
        <v>0</v>
      </c>
      <c r="HC925">
        <f t="shared" si="763"/>
        <v>0</v>
      </c>
      <c r="HE925" t="s">
        <v>3</v>
      </c>
      <c r="HF925" t="s">
        <v>3</v>
      </c>
      <c r="HM925" t="s">
        <v>3</v>
      </c>
      <c r="HN925" t="s">
        <v>3</v>
      </c>
      <c r="HO925" t="s">
        <v>3</v>
      </c>
      <c r="HP925" t="s">
        <v>3</v>
      </c>
      <c r="HQ925" t="s">
        <v>3</v>
      </c>
      <c r="HS925">
        <v>0</v>
      </c>
      <c r="IK925">
        <v>0</v>
      </c>
    </row>
    <row r="926" spans="1:255" x14ac:dyDescent="0.2">
      <c r="A926" s="2">
        <v>17</v>
      </c>
      <c r="B926" s="2">
        <v>1</v>
      </c>
      <c r="C926" s="2">
        <f>ROW(SmtRes!A987)</f>
        <v>987</v>
      </c>
      <c r="D926" s="2">
        <f>ROW(EtalonRes!A1047)</f>
        <v>1047</v>
      </c>
      <c r="E926" s="2" t="s">
        <v>576</v>
      </c>
      <c r="F926" s="2" t="s">
        <v>188</v>
      </c>
      <c r="G926" s="2" t="s">
        <v>189</v>
      </c>
      <c r="H926" s="2" t="s">
        <v>143</v>
      </c>
      <c r="I926" s="2">
        <f>ROUND(ROUND(20/100,4),9)</f>
        <v>0.2</v>
      </c>
      <c r="J926" s="2">
        <v>0</v>
      </c>
      <c r="K926" s="2">
        <f>ROUND(ROUND(20/100,4),9)</f>
        <v>0.2</v>
      </c>
      <c r="L926" s="2"/>
      <c r="M926" s="2"/>
      <c r="N926" s="2"/>
      <c r="O926" s="2">
        <f t="shared" si="732"/>
        <v>137.91</v>
      </c>
      <c r="P926" s="2">
        <f t="shared" si="733"/>
        <v>9.08</v>
      </c>
      <c r="Q926" s="2">
        <f>(ROUND((ROUND(((((ET926*1.25)*1.1))*AV926*I926),2)*BB926),2)+ROUND((ROUND(((AE926-(((EU926*1.25)*1.1)))*AV926*I926),2)*BS926),2))</f>
        <v>14.02</v>
      </c>
      <c r="R926" s="2">
        <f t="shared" si="734"/>
        <v>1.78</v>
      </c>
      <c r="S926" s="2">
        <f t="shared" si="735"/>
        <v>114.81</v>
      </c>
      <c r="T926" s="2">
        <f t="shared" si="736"/>
        <v>0</v>
      </c>
      <c r="U926" s="2">
        <f t="shared" si="737"/>
        <v>9.0973487000000013</v>
      </c>
      <c r="V926" s="2">
        <f t="shared" si="738"/>
        <v>0</v>
      </c>
      <c r="W926" s="2">
        <f t="shared" si="739"/>
        <v>0</v>
      </c>
      <c r="X926" s="2">
        <f t="shared" si="740"/>
        <v>127.08</v>
      </c>
      <c r="Y926" s="2">
        <f t="shared" si="741"/>
        <v>71.12</v>
      </c>
      <c r="Z926" s="2"/>
      <c r="AA926" s="2">
        <v>59209203</v>
      </c>
      <c r="AB926" s="2">
        <f t="shared" si="742"/>
        <v>649.09559999999999</v>
      </c>
      <c r="AC926" s="2">
        <f t="shared" si="743"/>
        <v>45.42</v>
      </c>
      <c r="AD926" s="2">
        <f>ROUND((((((ET926*1.25)*1.1))-(((EU926*1.25)*1.1)))+AE926),6)</f>
        <v>65.683750000000003</v>
      </c>
      <c r="AE926" s="2">
        <f>ROUND((((EU926*1.25)*1.1)),6)</f>
        <v>8.3324999999999996</v>
      </c>
      <c r="AF926" s="2">
        <f>ROUND((((EV926*1.15)*1.1)),6)</f>
        <v>537.99185</v>
      </c>
      <c r="AG926" s="2">
        <f t="shared" si="744"/>
        <v>0</v>
      </c>
      <c r="AH926" s="2">
        <f>(((EW926*1.15)*1.1))</f>
        <v>42.630500000000005</v>
      </c>
      <c r="AI926" s="2">
        <f>(((EX926*1.25)*1.1))</f>
        <v>0</v>
      </c>
      <c r="AJ926" s="2">
        <f t="shared" si="745"/>
        <v>0</v>
      </c>
      <c r="AK926" s="2">
        <v>518.48</v>
      </c>
      <c r="AL926" s="2">
        <v>45.42</v>
      </c>
      <c r="AM926" s="2">
        <v>47.77</v>
      </c>
      <c r="AN926" s="2">
        <v>6.06</v>
      </c>
      <c r="AO926" s="2">
        <v>425.29</v>
      </c>
      <c r="AP926" s="2">
        <v>0</v>
      </c>
      <c r="AQ926" s="2">
        <v>33.700000000000003</v>
      </c>
      <c r="AR926" s="2">
        <v>0</v>
      </c>
      <c r="AS926" s="2">
        <v>0</v>
      </c>
      <c r="AT926" s="2">
        <v>109</v>
      </c>
      <c r="AU926" s="2">
        <v>61</v>
      </c>
      <c r="AV926" s="2">
        <v>1.0669999999999999</v>
      </c>
      <c r="AW926" s="2">
        <v>1</v>
      </c>
      <c r="AX926" s="2"/>
      <c r="AY926" s="2"/>
      <c r="AZ926" s="2">
        <v>1</v>
      </c>
      <c r="BA926" s="2">
        <v>1</v>
      </c>
      <c r="BB926" s="2">
        <v>1</v>
      </c>
      <c r="BC926" s="2">
        <v>1</v>
      </c>
      <c r="BD926" s="2" t="s">
        <v>3</v>
      </c>
      <c r="BE926" s="2" t="s">
        <v>3</v>
      </c>
      <c r="BF926" s="2" t="s">
        <v>3</v>
      </c>
      <c r="BG926" s="2" t="s">
        <v>3</v>
      </c>
      <c r="BH926" s="2">
        <v>0</v>
      </c>
      <c r="BI926" s="2">
        <v>1</v>
      </c>
      <c r="BJ926" s="2" t="s">
        <v>190</v>
      </c>
      <c r="BK926" s="2"/>
      <c r="BL926" s="2"/>
      <c r="BM926" s="2">
        <v>21</v>
      </c>
      <c r="BN926" s="2">
        <v>58807811</v>
      </c>
      <c r="BO926" s="2" t="s">
        <v>188</v>
      </c>
      <c r="BP926" s="2">
        <v>1</v>
      </c>
      <c r="BQ926" s="2">
        <v>30</v>
      </c>
      <c r="BR926" s="2">
        <v>0</v>
      </c>
      <c r="BS926" s="2">
        <v>1</v>
      </c>
      <c r="BT926" s="2">
        <v>1</v>
      </c>
      <c r="BU926" s="2">
        <v>1</v>
      </c>
      <c r="BV926" s="2">
        <v>1</v>
      </c>
      <c r="BW926" s="2">
        <v>1</v>
      </c>
      <c r="BX926" s="2">
        <v>1</v>
      </c>
      <c r="BY926" s="2" t="s">
        <v>3</v>
      </c>
      <c r="BZ926" s="2">
        <v>109</v>
      </c>
      <c r="CA926" s="2">
        <v>61</v>
      </c>
      <c r="CB926" s="2" t="s">
        <v>3</v>
      </c>
      <c r="CC926" s="2"/>
      <c r="CD926" s="2"/>
      <c r="CE926" s="2">
        <v>30</v>
      </c>
      <c r="CF926" s="2">
        <v>0</v>
      </c>
      <c r="CG926" s="2">
        <v>0</v>
      </c>
      <c r="CH926" s="2"/>
      <c r="CI926" s="2"/>
      <c r="CJ926" s="2"/>
      <c r="CK926" s="2"/>
      <c r="CL926" s="2"/>
      <c r="CM926" s="2">
        <v>0</v>
      </c>
      <c r="CN926" s="2" t="s">
        <v>865</v>
      </c>
      <c r="CO926" s="2">
        <v>0</v>
      </c>
      <c r="CP926" s="2">
        <f t="shared" si="746"/>
        <v>137.91</v>
      </c>
      <c r="CQ926" s="2">
        <f t="shared" si="747"/>
        <v>45.42</v>
      </c>
      <c r="CR926" s="2">
        <f>(ROUND((ROUND(((((ET926*1.25)*1.1))*AV926*1),2)*BB926),2)+ROUND((ROUND(((AE926-(((EU926*1.25)*1.1)))*AV926*1),2)*BS926),2))</f>
        <v>70.08</v>
      </c>
      <c r="CS926" s="2">
        <f t="shared" si="748"/>
        <v>8.89</v>
      </c>
      <c r="CT926" s="2">
        <f t="shared" si="749"/>
        <v>574.04</v>
      </c>
      <c r="CU926" s="2">
        <f t="shared" si="750"/>
        <v>0</v>
      </c>
      <c r="CV926" s="2">
        <f t="shared" si="751"/>
        <v>45.486743500000003</v>
      </c>
      <c r="CW926" s="2">
        <f t="shared" si="752"/>
        <v>0</v>
      </c>
      <c r="CX926" s="2">
        <f t="shared" si="753"/>
        <v>0</v>
      </c>
      <c r="CY926" s="2">
        <f t="shared" si="754"/>
        <v>127.0831</v>
      </c>
      <c r="CZ926" s="2">
        <f t="shared" si="755"/>
        <v>71.119900000000001</v>
      </c>
      <c r="DA926" s="2"/>
      <c r="DB926" s="2">
        <v>247</v>
      </c>
      <c r="DC926" s="2" t="s">
        <v>3</v>
      </c>
      <c r="DD926" s="2" t="s">
        <v>3</v>
      </c>
      <c r="DE926" s="2" t="s">
        <v>27</v>
      </c>
      <c r="DF926" s="2" t="s">
        <v>27</v>
      </c>
      <c r="DG926" s="2" t="s">
        <v>28</v>
      </c>
      <c r="DH926" s="2" t="s">
        <v>3</v>
      </c>
      <c r="DI926" s="2" t="s">
        <v>28</v>
      </c>
      <c r="DJ926" s="2" t="s">
        <v>27</v>
      </c>
      <c r="DK926" s="2" t="s">
        <v>3</v>
      </c>
      <c r="DL926" s="2" t="s">
        <v>3</v>
      </c>
      <c r="DM926" s="2" t="s">
        <v>3</v>
      </c>
      <c r="DN926" s="2">
        <v>0</v>
      </c>
      <c r="DO926" s="2">
        <v>0</v>
      </c>
      <c r="DP926" s="2">
        <v>1</v>
      </c>
      <c r="DQ926" s="2">
        <v>1</v>
      </c>
      <c r="DR926" s="2"/>
      <c r="DS926" s="2"/>
      <c r="DT926" s="2"/>
      <c r="DU926" s="2">
        <v>1013</v>
      </c>
      <c r="DV926" s="2" t="s">
        <v>143</v>
      </c>
      <c r="DW926" s="2" t="s">
        <v>143</v>
      </c>
      <c r="DX926" s="2">
        <v>1</v>
      </c>
      <c r="DY926" s="2"/>
      <c r="DZ926" s="2" t="s">
        <v>3</v>
      </c>
      <c r="EA926" s="2" t="s">
        <v>3</v>
      </c>
      <c r="EB926" s="2" t="s">
        <v>3</v>
      </c>
      <c r="EC926" s="2" t="s">
        <v>3</v>
      </c>
      <c r="ED926" s="2"/>
      <c r="EE926" s="2">
        <v>58807897</v>
      </c>
      <c r="EF926" s="2">
        <v>30</v>
      </c>
      <c r="EG926" s="2" t="s">
        <v>29</v>
      </c>
      <c r="EH926" s="2">
        <v>0</v>
      </c>
      <c r="EI926" s="2" t="s">
        <v>3</v>
      </c>
      <c r="EJ926" s="2">
        <v>1</v>
      </c>
      <c r="EK926" s="2">
        <v>21</v>
      </c>
      <c r="EL926" s="2" t="s">
        <v>30</v>
      </c>
      <c r="EM926" s="2" t="s">
        <v>31</v>
      </c>
      <c r="EN926" s="2"/>
      <c r="EO926" s="2" t="s">
        <v>32</v>
      </c>
      <c r="EP926" s="2"/>
      <c r="EQ926" s="2">
        <v>0</v>
      </c>
      <c r="ER926" s="2">
        <v>518.48</v>
      </c>
      <c r="ES926" s="2">
        <v>45.42</v>
      </c>
      <c r="ET926" s="2">
        <v>47.77</v>
      </c>
      <c r="EU926" s="2">
        <v>6.06</v>
      </c>
      <c r="EV926" s="2">
        <v>425.29</v>
      </c>
      <c r="EW926" s="2">
        <v>33.700000000000003</v>
      </c>
      <c r="EX926" s="2">
        <v>0</v>
      </c>
      <c r="EY926" s="2">
        <v>0</v>
      </c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>
        <v>0</v>
      </c>
      <c r="FR926" s="2">
        <v>0</v>
      </c>
      <c r="FS926" s="2">
        <v>0</v>
      </c>
      <c r="FT926" s="2"/>
      <c r="FU926" s="2"/>
      <c r="FV926" s="2"/>
      <c r="FW926" s="2"/>
      <c r="FX926" s="2">
        <v>109</v>
      </c>
      <c r="FY926" s="2">
        <v>61</v>
      </c>
      <c r="FZ926" s="2"/>
      <c r="GA926" s="2" t="s">
        <v>3</v>
      </c>
      <c r="GB926" s="2"/>
      <c r="GC926" s="2"/>
      <c r="GD926" s="2">
        <v>1</v>
      </c>
      <c r="GE926" s="2"/>
      <c r="GF926" s="2">
        <v>-1944063956</v>
      </c>
      <c r="GG926" s="2">
        <v>2</v>
      </c>
      <c r="GH926" s="2">
        <v>1</v>
      </c>
      <c r="GI926" s="2">
        <v>2</v>
      </c>
      <c r="GJ926" s="2">
        <v>0</v>
      </c>
      <c r="GK926" s="2">
        <v>0</v>
      </c>
      <c r="GL926" s="2">
        <f t="shared" si="756"/>
        <v>0</v>
      </c>
      <c r="GM926" s="2">
        <f t="shared" si="757"/>
        <v>336.11</v>
      </c>
      <c r="GN926" s="2">
        <f t="shared" si="758"/>
        <v>336.11</v>
      </c>
      <c r="GO926" s="2">
        <f t="shared" si="759"/>
        <v>0</v>
      </c>
      <c r="GP926" s="2">
        <f t="shared" si="760"/>
        <v>0</v>
      </c>
      <c r="GQ926" s="2"/>
      <c r="GR926" s="2">
        <v>0</v>
      </c>
      <c r="GS926" s="2">
        <v>3</v>
      </c>
      <c r="GT926" s="2">
        <v>0</v>
      </c>
      <c r="GU926" s="2" t="s">
        <v>3</v>
      </c>
      <c r="GV926" s="2">
        <f t="shared" si="761"/>
        <v>0</v>
      </c>
      <c r="GW926" s="2">
        <v>1</v>
      </c>
      <c r="GX926" s="2">
        <f t="shared" si="762"/>
        <v>0</v>
      </c>
      <c r="GY926" s="2"/>
      <c r="GZ926" s="2"/>
      <c r="HA926" s="2">
        <v>0</v>
      </c>
      <c r="HB926" s="2">
        <v>0</v>
      </c>
      <c r="HC926" s="2">
        <f t="shared" si="763"/>
        <v>0</v>
      </c>
      <c r="HD926" s="2"/>
      <c r="HE926" s="2" t="s">
        <v>3</v>
      </c>
      <c r="HF926" s="2" t="s">
        <v>3</v>
      </c>
      <c r="HG926" s="2"/>
      <c r="HH926" s="2"/>
      <c r="HI926" s="2"/>
      <c r="HJ926" s="2"/>
      <c r="HK926" s="2"/>
      <c r="HL926" s="2"/>
      <c r="HM926" s="2" t="s">
        <v>3</v>
      </c>
      <c r="HN926" s="2" t="s">
        <v>3</v>
      </c>
      <c r="HO926" s="2" t="s">
        <v>3</v>
      </c>
      <c r="HP926" s="2" t="s">
        <v>3</v>
      </c>
      <c r="HQ926" s="2" t="s">
        <v>3</v>
      </c>
      <c r="HR926" s="2"/>
      <c r="HS926" s="2">
        <v>0</v>
      </c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>
        <v>0</v>
      </c>
      <c r="IL926" s="2"/>
      <c r="IM926" s="2"/>
      <c r="IN926" s="2"/>
      <c r="IO926" s="2"/>
      <c r="IP926" s="2"/>
      <c r="IQ926" s="2"/>
      <c r="IR926" s="2"/>
      <c r="IS926" s="2"/>
      <c r="IT926" s="2"/>
      <c r="IU926" s="2"/>
    </row>
    <row r="927" spans="1:255" x14ac:dyDescent="0.2">
      <c r="A927">
        <v>17</v>
      </c>
      <c r="B927">
        <v>1</v>
      </c>
      <c r="C927">
        <f>ROW(SmtRes!A1002)</f>
        <v>1002</v>
      </c>
      <c r="D927">
        <f>ROW(EtalonRes!A1062)</f>
        <v>1062</v>
      </c>
      <c r="E927" t="s">
        <v>576</v>
      </c>
      <c r="F927" t="s">
        <v>188</v>
      </c>
      <c r="G927" t="s">
        <v>189</v>
      </c>
      <c r="H927" t="s">
        <v>143</v>
      </c>
      <c r="I927">
        <f>ROUND(ROUND(20/100,4),9)</f>
        <v>0.2</v>
      </c>
      <c r="J927">
        <v>0</v>
      </c>
      <c r="K927">
        <f>ROUND(ROUND(20/100,4),9)</f>
        <v>0.2</v>
      </c>
      <c r="O927">
        <f t="shared" si="732"/>
        <v>6585.1</v>
      </c>
      <c r="P927">
        <f t="shared" si="733"/>
        <v>56.21</v>
      </c>
      <c r="Q927">
        <f>(ROUND((ROUND(((((ET927*1.25)*1.1))*AV927*I927),2)*BB927),2)+ROUND((ROUND(((AE927-(((EU927*1.25)*1.1)))*AV927*I927),2)*BS927),2))</f>
        <v>215.49</v>
      </c>
      <c r="R927">
        <f t="shared" si="734"/>
        <v>97.88</v>
      </c>
      <c r="S927">
        <f t="shared" si="735"/>
        <v>6313.4</v>
      </c>
      <c r="T927">
        <f t="shared" si="736"/>
        <v>0</v>
      </c>
      <c r="U927">
        <f t="shared" si="737"/>
        <v>9.0973487000000013</v>
      </c>
      <c r="V927">
        <f t="shared" si="738"/>
        <v>0</v>
      </c>
      <c r="W927">
        <f t="shared" si="739"/>
        <v>0</v>
      </c>
      <c r="X927">
        <f t="shared" si="740"/>
        <v>6988.3</v>
      </c>
      <c r="Y927">
        <f t="shared" si="741"/>
        <v>3910.88</v>
      </c>
      <c r="AA927">
        <v>59209200</v>
      </c>
      <c r="AB927">
        <f t="shared" si="742"/>
        <v>649.09559999999999</v>
      </c>
      <c r="AC927">
        <f t="shared" si="743"/>
        <v>45.42</v>
      </c>
      <c r="AD927">
        <f>ROUND((((((ET927*1.25)*1.1))-(((EU927*1.25)*1.1)))+AE927),6)</f>
        <v>65.683750000000003</v>
      </c>
      <c r="AE927">
        <f>ROUND((((EU927*1.25)*1.1)),6)</f>
        <v>8.3324999999999996</v>
      </c>
      <c r="AF927">
        <f>ROUND((((EV927*1.15)*1.1)),6)</f>
        <v>537.99185</v>
      </c>
      <c r="AG927">
        <f t="shared" si="744"/>
        <v>0</v>
      </c>
      <c r="AH927">
        <f>(((EW927*1.15)*1.1))</f>
        <v>42.630500000000005</v>
      </c>
      <c r="AI927">
        <f>(((EX927*1.25)*1.1))</f>
        <v>0</v>
      </c>
      <c r="AJ927">
        <f t="shared" si="745"/>
        <v>0</v>
      </c>
      <c r="AK927">
        <v>518.48</v>
      </c>
      <c r="AL927">
        <v>45.42</v>
      </c>
      <c r="AM927">
        <v>47.77</v>
      </c>
      <c r="AN927">
        <v>6.06</v>
      </c>
      <c r="AO927">
        <v>425.29</v>
      </c>
      <c r="AP927">
        <v>0</v>
      </c>
      <c r="AQ927">
        <v>33.700000000000003</v>
      </c>
      <c r="AR927">
        <v>0</v>
      </c>
      <c r="AS927">
        <v>0</v>
      </c>
      <c r="AT927">
        <v>109</v>
      </c>
      <c r="AU927">
        <v>61</v>
      </c>
      <c r="AV927">
        <v>1.0669999999999999</v>
      </c>
      <c r="AW927">
        <v>1</v>
      </c>
      <c r="AZ927">
        <v>1</v>
      </c>
      <c r="BA927">
        <v>54.99</v>
      </c>
      <c r="BB927">
        <v>15.37</v>
      </c>
      <c r="BC927">
        <v>6.19</v>
      </c>
      <c r="BD927" t="s">
        <v>3</v>
      </c>
      <c r="BE927" t="s">
        <v>3</v>
      </c>
      <c r="BF927" t="s">
        <v>3</v>
      </c>
      <c r="BG927" t="s">
        <v>3</v>
      </c>
      <c r="BH927">
        <v>0</v>
      </c>
      <c r="BI927">
        <v>1</v>
      </c>
      <c r="BJ927" t="s">
        <v>190</v>
      </c>
      <c r="BM927">
        <v>21</v>
      </c>
      <c r="BN927">
        <v>58807811</v>
      </c>
      <c r="BO927" t="s">
        <v>188</v>
      </c>
      <c r="BP927">
        <v>1</v>
      </c>
      <c r="BQ927">
        <v>30</v>
      </c>
      <c r="BR927">
        <v>0</v>
      </c>
      <c r="BS927">
        <v>54.99</v>
      </c>
      <c r="BT927">
        <v>1</v>
      </c>
      <c r="BU927">
        <v>1</v>
      </c>
      <c r="BV927">
        <v>1</v>
      </c>
      <c r="BW927">
        <v>1</v>
      </c>
      <c r="BX927">
        <v>1</v>
      </c>
      <c r="BY927" t="s">
        <v>3</v>
      </c>
      <c r="BZ927">
        <v>109</v>
      </c>
      <c r="CA927">
        <v>61</v>
      </c>
      <c r="CB927" t="s">
        <v>3</v>
      </c>
      <c r="CE927">
        <v>30</v>
      </c>
      <c r="CF927">
        <v>0</v>
      </c>
      <c r="CG927">
        <v>0</v>
      </c>
      <c r="CM927">
        <v>0</v>
      </c>
      <c r="CN927" t="s">
        <v>865</v>
      </c>
      <c r="CO927">
        <v>0</v>
      </c>
      <c r="CP927">
        <f t="shared" si="746"/>
        <v>6585.0999999999995</v>
      </c>
      <c r="CQ927">
        <f t="shared" si="747"/>
        <v>281.14999999999998</v>
      </c>
      <c r="CR927">
        <f>(ROUND((ROUND(((((ET927*1.25)*1.1))*AV927*1),2)*BB927),2)+ROUND((ROUND(((AE927-(((EU927*1.25)*1.1)))*AV927*1),2)*BS927),2))</f>
        <v>1077.1300000000001</v>
      </c>
      <c r="CS927">
        <f t="shared" si="748"/>
        <v>488.86</v>
      </c>
      <c r="CT927">
        <f t="shared" si="749"/>
        <v>31566.46</v>
      </c>
      <c r="CU927">
        <f t="shared" si="750"/>
        <v>0</v>
      </c>
      <c r="CV927">
        <f t="shared" si="751"/>
        <v>45.486743500000003</v>
      </c>
      <c r="CW927">
        <f t="shared" si="752"/>
        <v>0</v>
      </c>
      <c r="CX927">
        <f t="shared" si="753"/>
        <v>0</v>
      </c>
      <c r="CY927">
        <f t="shared" si="754"/>
        <v>6988.2952000000005</v>
      </c>
      <c r="CZ927">
        <f t="shared" si="755"/>
        <v>3910.8807999999995</v>
      </c>
      <c r="DB927">
        <v>249</v>
      </c>
      <c r="DC927" t="s">
        <v>3</v>
      </c>
      <c r="DD927" t="s">
        <v>3</v>
      </c>
      <c r="DE927" t="s">
        <v>27</v>
      </c>
      <c r="DF927" t="s">
        <v>27</v>
      </c>
      <c r="DG927" t="s">
        <v>28</v>
      </c>
      <c r="DH927" t="s">
        <v>3</v>
      </c>
      <c r="DI927" t="s">
        <v>28</v>
      </c>
      <c r="DJ927" t="s">
        <v>27</v>
      </c>
      <c r="DK927" t="s">
        <v>3</v>
      </c>
      <c r="DL927" t="s">
        <v>3</v>
      </c>
      <c r="DM927" t="s">
        <v>3</v>
      </c>
      <c r="DN927">
        <v>0</v>
      </c>
      <c r="DO927">
        <v>0</v>
      </c>
      <c r="DP927">
        <v>1</v>
      </c>
      <c r="DQ927">
        <v>1</v>
      </c>
      <c r="DU927">
        <v>1013</v>
      </c>
      <c r="DV927" t="s">
        <v>143</v>
      </c>
      <c r="DW927" t="s">
        <v>143</v>
      </c>
      <c r="DX927">
        <v>1</v>
      </c>
      <c r="DZ927" t="s">
        <v>3</v>
      </c>
      <c r="EA927" t="s">
        <v>3</v>
      </c>
      <c r="EB927" t="s">
        <v>3</v>
      </c>
      <c r="EC927" t="s">
        <v>3</v>
      </c>
      <c r="EE927">
        <v>58807897</v>
      </c>
      <c r="EF927">
        <v>30</v>
      </c>
      <c r="EG927" t="s">
        <v>29</v>
      </c>
      <c r="EH927">
        <v>0</v>
      </c>
      <c r="EI927" t="s">
        <v>3</v>
      </c>
      <c r="EJ927">
        <v>1</v>
      </c>
      <c r="EK927">
        <v>21</v>
      </c>
      <c r="EL927" t="s">
        <v>30</v>
      </c>
      <c r="EM927" t="s">
        <v>31</v>
      </c>
      <c r="EO927" t="s">
        <v>32</v>
      </c>
      <c r="EQ927">
        <v>0</v>
      </c>
      <c r="ER927">
        <v>518.48</v>
      </c>
      <c r="ES927">
        <v>45.42</v>
      </c>
      <c r="ET927">
        <v>47.77</v>
      </c>
      <c r="EU927">
        <v>6.06</v>
      </c>
      <c r="EV927">
        <v>425.29</v>
      </c>
      <c r="EW927">
        <v>33.700000000000003</v>
      </c>
      <c r="EX927">
        <v>0</v>
      </c>
      <c r="EY927">
        <v>0</v>
      </c>
      <c r="FQ927">
        <v>0</v>
      </c>
      <c r="FR927">
        <v>0</v>
      </c>
      <c r="FS927">
        <v>0</v>
      </c>
      <c r="FX927">
        <v>109</v>
      </c>
      <c r="FY927">
        <v>61</v>
      </c>
      <c r="GA927" t="s">
        <v>3</v>
      </c>
      <c r="GD927">
        <v>1</v>
      </c>
      <c r="GF927">
        <v>-1944063956</v>
      </c>
      <c r="GG927">
        <v>2</v>
      </c>
      <c r="GH927">
        <v>1</v>
      </c>
      <c r="GI927">
        <v>2</v>
      </c>
      <c r="GJ927">
        <v>0</v>
      </c>
      <c r="GK927">
        <v>0</v>
      </c>
      <c r="GL927">
        <f t="shared" si="756"/>
        <v>0</v>
      </c>
      <c r="GM927">
        <f t="shared" si="757"/>
        <v>17484.28</v>
      </c>
      <c r="GN927">
        <f t="shared" si="758"/>
        <v>17484.28</v>
      </c>
      <c r="GO927">
        <f t="shared" si="759"/>
        <v>0</v>
      </c>
      <c r="GP927">
        <f t="shared" si="760"/>
        <v>0</v>
      </c>
      <c r="GR927">
        <v>0</v>
      </c>
      <c r="GS927">
        <v>3</v>
      </c>
      <c r="GT927">
        <v>0</v>
      </c>
      <c r="GU927" t="s">
        <v>3</v>
      </c>
      <c r="GV927">
        <f t="shared" si="761"/>
        <v>0</v>
      </c>
      <c r="GW927">
        <v>1</v>
      </c>
      <c r="GX927">
        <f t="shared" si="762"/>
        <v>0</v>
      </c>
      <c r="HA927">
        <v>0</v>
      </c>
      <c r="HB927">
        <v>0</v>
      </c>
      <c r="HC927">
        <f t="shared" si="763"/>
        <v>0</v>
      </c>
      <c r="HE927" t="s">
        <v>3</v>
      </c>
      <c r="HF927" t="s">
        <v>3</v>
      </c>
      <c r="HM927" t="s">
        <v>3</v>
      </c>
      <c r="HN927" t="s">
        <v>3</v>
      </c>
      <c r="HO927" t="s">
        <v>3</v>
      </c>
      <c r="HP927" t="s">
        <v>3</v>
      </c>
      <c r="HQ927" t="s">
        <v>3</v>
      </c>
      <c r="HS927">
        <v>0</v>
      </c>
      <c r="IK927">
        <v>0</v>
      </c>
    </row>
    <row r="928" spans="1:255" x14ac:dyDescent="0.2">
      <c r="A928" s="2">
        <v>18</v>
      </c>
      <c r="B928" s="2">
        <v>1</v>
      </c>
      <c r="C928" s="2">
        <v>986</v>
      </c>
      <c r="D928" s="2"/>
      <c r="E928" s="2" t="s">
        <v>577</v>
      </c>
      <c r="F928" s="2" t="s">
        <v>146</v>
      </c>
      <c r="G928" s="2" t="s">
        <v>192</v>
      </c>
      <c r="H928" s="2" t="s">
        <v>49</v>
      </c>
      <c r="I928" s="2">
        <f>I926*J928</f>
        <v>7</v>
      </c>
      <c r="J928" s="2">
        <v>35</v>
      </c>
      <c r="K928" s="2">
        <v>35</v>
      </c>
      <c r="L928" s="2"/>
      <c r="M928" s="2"/>
      <c r="N928" s="2"/>
      <c r="O928" s="2">
        <f t="shared" si="732"/>
        <v>137.27000000000001</v>
      </c>
      <c r="P928" s="2">
        <f t="shared" si="733"/>
        <v>137.27000000000001</v>
      </c>
      <c r="Q928" s="2">
        <f t="shared" ref="Q928:Q933" si="769">(ROUND((ROUND(((ET928)*AV928*I928),2)*BB928),2)+ROUND((ROUND(((AE928-(EU928))*AV928*I928),2)*BS928),2))</f>
        <v>0</v>
      </c>
      <c r="R928" s="2">
        <f t="shared" si="734"/>
        <v>0</v>
      </c>
      <c r="S928" s="2">
        <f t="shared" si="735"/>
        <v>0</v>
      </c>
      <c r="T928" s="2">
        <f t="shared" si="736"/>
        <v>0</v>
      </c>
      <c r="U928" s="2">
        <f t="shared" si="737"/>
        <v>0</v>
      </c>
      <c r="V928" s="2">
        <f t="shared" si="738"/>
        <v>0</v>
      </c>
      <c r="W928" s="2">
        <f t="shared" si="739"/>
        <v>0</v>
      </c>
      <c r="X928" s="2">
        <f t="shared" si="740"/>
        <v>0</v>
      </c>
      <c r="Y928" s="2">
        <f t="shared" si="741"/>
        <v>0</v>
      </c>
      <c r="Z928" s="2"/>
      <c r="AA928" s="2">
        <v>59209203</v>
      </c>
      <c r="AB928" s="2">
        <f t="shared" si="742"/>
        <v>19.61</v>
      </c>
      <c r="AC928" s="2">
        <f t="shared" si="743"/>
        <v>19.61</v>
      </c>
      <c r="AD928" s="2">
        <f t="shared" ref="AD928:AD933" si="770">ROUND((((ET928)-(EU928))+AE928),6)</f>
        <v>0</v>
      </c>
      <c r="AE928" s="2">
        <f t="shared" ref="AE928:AF933" si="771">ROUND((EU928),6)</f>
        <v>0</v>
      </c>
      <c r="AF928" s="2">
        <f t="shared" si="771"/>
        <v>0</v>
      </c>
      <c r="AG928" s="2">
        <f t="shared" si="744"/>
        <v>0</v>
      </c>
      <c r="AH928" s="2">
        <f t="shared" ref="AH928:AI933" si="772">(EW928)</f>
        <v>0</v>
      </c>
      <c r="AI928" s="2">
        <f t="shared" si="772"/>
        <v>0</v>
      </c>
      <c r="AJ928" s="2">
        <f t="shared" si="745"/>
        <v>0</v>
      </c>
      <c r="AK928" s="2">
        <v>19.61</v>
      </c>
      <c r="AL928" s="2">
        <v>19.61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109</v>
      </c>
      <c r="AU928" s="2">
        <v>61</v>
      </c>
      <c r="AV928" s="2">
        <v>1</v>
      </c>
      <c r="AW928" s="2">
        <v>1</v>
      </c>
      <c r="AX928" s="2"/>
      <c r="AY928" s="2"/>
      <c r="AZ928" s="2">
        <v>1</v>
      </c>
      <c r="BA928" s="2">
        <v>1</v>
      </c>
      <c r="BB928" s="2">
        <v>1</v>
      </c>
      <c r="BC928" s="2">
        <v>1</v>
      </c>
      <c r="BD928" s="2" t="s">
        <v>3</v>
      </c>
      <c r="BE928" s="2" t="s">
        <v>3</v>
      </c>
      <c r="BF928" s="2" t="s">
        <v>3</v>
      </c>
      <c r="BG928" s="2" t="s">
        <v>3</v>
      </c>
      <c r="BH928" s="2">
        <v>3</v>
      </c>
      <c r="BI928" s="2">
        <v>1</v>
      </c>
      <c r="BJ928" s="2" t="s">
        <v>148</v>
      </c>
      <c r="BK928" s="2"/>
      <c r="BL928" s="2"/>
      <c r="BM928" s="2">
        <v>21</v>
      </c>
      <c r="BN928" s="2">
        <v>58807811</v>
      </c>
      <c r="BO928" s="2" t="s">
        <v>3</v>
      </c>
      <c r="BP928" s="2">
        <v>0</v>
      </c>
      <c r="BQ928" s="2">
        <v>30</v>
      </c>
      <c r="BR928" s="2">
        <v>0</v>
      </c>
      <c r="BS928" s="2">
        <v>1</v>
      </c>
      <c r="BT928" s="2">
        <v>1</v>
      </c>
      <c r="BU928" s="2">
        <v>1</v>
      </c>
      <c r="BV928" s="2">
        <v>1</v>
      </c>
      <c r="BW928" s="2">
        <v>1</v>
      </c>
      <c r="BX928" s="2">
        <v>1</v>
      </c>
      <c r="BY928" s="2" t="s">
        <v>3</v>
      </c>
      <c r="BZ928" s="2">
        <v>109</v>
      </c>
      <c r="CA928" s="2">
        <v>61</v>
      </c>
      <c r="CB928" s="2" t="s">
        <v>3</v>
      </c>
      <c r="CC928" s="2"/>
      <c r="CD928" s="2"/>
      <c r="CE928" s="2">
        <v>30</v>
      </c>
      <c r="CF928" s="2">
        <v>0</v>
      </c>
      <c r="CG928" s="2">
        <v>0</v>
      </c>
      <c r="CH928" s="2"/>
      <c r="CI928" s="2"/>
      <c r="CJ928" s="2"/>
      <c r="CK928" s="2"/>
      <c r="CL928" s="2"/>
      <c r="CM928" s="2">
        <v>0</v>
      </c>
      <c r="CN928" s="2" t="s">
        <v>3</v>
      </c>
      <c r="CO928" s="2">
        <v>0</v>
      </c>
      <c r="CP928" s="2">
        <f t="shared" si="746"/>
        <v>137.27000000000001</v>
      </c>
      <c r="CQ928" s="2">
        <f t="shared" si="747"/>
        <v>19.61</v>
      </c>
      <c r="CR928" s="2">
        <f t="shared" ref="CR928:CR933" si="773">(ROUND((ROUND(((ET928)*AV928*1),2)*BB928),2)+ROUND((ROUND(((AE928-(EU928))*AV928*1),2)*BS928),2))</f>
        <v>0</v>
      </c>
      <c r="CS928" s="2">
        <f t="shared" si="748"/>
        <v>0</v>
      </c>
      <c r="CT928" s="2">
        <f t="shared" si="749"/>
        <v>0</v>
      </c>
      <c r="CU928" s="2">
        <f t="shared" si="750"/>
        <v>0</v>
      </c>
      <c r="CV928" s="2">
        <f t="shared" si="751"/>
        <v>0</v>
      </c>
      <c r="CW928" s="2">
        <f t="shared" si="752"/>
        <v>0</v>
      </c>
      <c r="CX928" s="2">
        <f t="shared" si="753"/>
        <v>0</v>
      </c>
      <c r="CY928" s="2">
        <f t="shared" si="754"/>
        <v>0</v>
      </c>
      <c r="CZ928" s="2">
        <f t="shared" si="755"/>
        <v>0</v>
      </c>
      <c r="DA928" s="2"/>
      <c r="DB928" s="2"/>
      <c r="DC928" s="2" t="s">
        <v>3</v>
      </c>
      <c r="DD928" s="2" t="s">
        <v>3</v>
      </c>
      <c r="DE928" s="2" t="s">
        <v>3</v>
      </c>
      <c r="DF928" s="2" t="s">
        <v>3</v>
      </c>
      <c r="DG928" s="2" t="s">
        <v>3</v>
      </c>
      <c r="DH928" s="2" t="s">
        <v>3</v>
      </c>
      <c r="DI928" s="2" t="s">
        <v>3</v>
      </c>
      <c r="DJ928" s="2" t="s">
        <v>3</v>
      </c>
      <c r="DK928" s="2" t="s">
        <v>3</v>
      </c>
      <c r="DL928" s="2" t="s">
        <v>3</v>
      </c>
      <c r="DM928" s="2" t="s">
        <v>3</v>
      </c>
      <c r="DN928" s="2">
        <v>0</v>
      </c>
      <c r="DO928" s="2">
        <v>0</v>
      </c>
      <c r="DP928" s="2">
        <v>1</v>
      </c>
      <c r="DQ928" s="2">
        <v>1</v>
      </c>
      <c r="DR928" s="2"/>
      <c r="DS928" s="2"/>
      <c r="DT928" s="2"/>
      <c r="DU928" s="2">
        <v>1010</v>
      </c>
      <c r="DV928" s="2" t="s">
        <v>49</v>
      </c>
      <c r="DW928" s="2" t="s">
        <v>49</v>
      </c>
      <c r="DX928" s="2">
        <v>1</v>
      </c>
      <c r="DY928" s="2"/>
      <c r="DZ928" s="2" t="s">
        <v>3</v>
      </c>
      <c r="EA928" s="2" t="s">
        <v>3</v>
      </c>
      <c r="EB928" s="2" t="s">
        <v>3</v>
      </c>
      <c r="EC928" s="2" t="s">
        <v>3</v>
      </c>
      <c r="ED928" s="2"/>
      <c r="EE928" s="2">
        <v>58807897</v>
      </c>
      <c r="EF928" s="2">
        <v>30</v>
      </c>
      <c r="EG928" s="2" t="s">
        <v>29</v>
      </c>
      <c r="EH928" s="2">
        <v>0</v>
      </c>
      <c r="EI928" s="2" t="s">
        <v>3</v>
      </c>
      <c r="EJ928" s="2">
        <v>1</v>
      </c>
      <c r="EK928" s="2">
        <v>21</v>
      </c>
      <c r="EL928" s="2" t="s">
        <v>30</v>
      </c>
      <c r="EM928" s="2" t="s">
        <v>31</v>
      </c>
      <c r="EN928" s="2"/>
      <c r="EO928" s="2" t="s">
        <v>3</v>
      </c>
      <c r="EP928" s="2"/>
      <c r="EQ928" s="2">
        <v>0</v>
      </c>
      <c r="ER928" s="2">
        <v>19.61</v>
      </c>
      <c r="ES928" s="2">
        <v>19.61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>
        <v>0</v>
      </c>
      <c r="FR928" s="2">
        <v>0</v>
      </c>
      <c r="FS928" s="2">
        <v>0</v>
      </c>
      <c r="FT928" s="2"/>
      <c r="FU928" s="2"/>
      <c r="FV928" s="2"/>
      <c r="FW928" s="2"/>
      <c r="FX928" s="2">
        <v>109</v>
      </c>
      <c r="FY928" s="2">
        <v>61</v>
      </c>
      <c r="FZ928" s="2"/>
      <c r="GA928" s="2" t="s">
        <v>3</v>
      </c>
      <c r="GB928" s="2"/>
      <c r="GC928" s="2"/>
      <c r="GD928" s="2">
        <v>1</v>
      </c>
      <c r="GE928" s="2"/>
      <c r="GF928" s="2">
        <v>-1503048012</v>
      </c>
      <c r="GG928" s="2">
        <v>2</v>
      </c>
      <c r="GH928" s="2">
        <v>1</v>
      </c>
      <c r="GI928" s="2">
        <v>-2</v>
      </c>
      <c r="GJ928" s="2">
        <v>0</v>
      </c>
      <c r="GK928" s="2">
        <v>0</v>
      </c>
      <c r="GL928" s="2">
        <f t="shared" si="756"/>
        <v>0</v>
      </c>
      <c r="GM928" s="2">
        <f t="shared" si="757"/>
        <v>137.27000000000001</v>
      </c>
      <c r="GN928" s="2">
        <f t="shared" si="758"/>
        <v>137.27000000000001</v>
      </c>
      <c r="GO928" s="2">
        <f t="shared" si="759"/>
        <v>0</v>
      </c>
      <c r="GP928" s="2">
        <f t="shared" si="760"/>
        <v>0</v>
      </c>
      <c r="GQ928" s="2"/>
      <c r="GR928" s="2">
        <v>0</v>
      </c>
      <c r="GS928" s="2">
        <v>3</v>
      </c>
      <c r="GT928" s="2">
        <v>0</v>
      </c>
      <c r="GU928" s="2" t="s">
        <v>3</v>
      </c>
      <c r="GV928" s="2">
        <f t="shared" si="761"/>
        <v>0</v>
      </c>
      <c r="GW928" s="2">
        <v>1</v>
      </c>
      <c r="GX928" s="2">
        <f t="shared" si="762"/>
        <v>0</v>
      </c>
      <c r="GY928" s="2"/>
      <c r="GZ928" s="2"/>
      <c r="HA928" s="2">
        <v>0</v>
      </c>
      <c r="HB928" s="2">
        <v>0</v>
      </c>
      <c r="HC928" s="2">
        <f t="shared" si="763"/>
        <v>0</v>
      </c>
      <c r="HD928" s="2"/>
      <c r="HE928" s="2" t="s">
        <v>3</v>
      </c>
      <c r="HF928" s="2" t="s">
        <v>3</v>
      </c>
      <c r="HG928" s="2"/>
      <c r="HH928" s="2"/>
      <c r="HI928" s="2"/>
      <c r="HJ928" s="2"/>
      <c r="HK928" s="2"/>
      <c r="HL928" s="2"/>
      <c r="HM928" s="2" t="s">
        <v>3</v>
      </c>
      <c r="HN928" s="2" t="s">
        <v>3</v>
      </c>
      <c r="HO928" s="2" t="s">
        <v>3</v>
      </c>
      <c r="HP928" s="2" t="s">
        <v>3</v>
      </c>
      <c r="HQ928" s="2" t="s">
        <v>3</v>
      </c>
      <c r="HR928" s="2"/>
      <c r="HS928" s="2">
        <v>0</v>
      </c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>
        <v>0</v>
      </c>
      <c r="IL928" s="2"/>
      <c r="IM928" s="2"/>
      <c r="IN928" s="2"/>
      <c r="IO928" s="2"/>
      <c r="IP928" s="2"/>
      <c r="IQ928" s="2"/>
      <c r="IR928" s="2"/>
      <c r="IS928" s="2"/>
      <c r="IT928" s="2"/>
      <c r="IU928" s="2"/>
    </row>
    <row r="929" spans="1:255" x14ac:dyDescent="0.2">
      <c r="A929">
        <v>18</v>
      </c>
      <c r="B929">
        <v>1</v>
      </c>
      <c r="C929">
        <v>1001</v>
      </c>
      <c r="E929" t="s">
        <v>577</v>
      </c>
      <c r="F929" t="s">
        <v>146</v>
      </c>
      <c r="G929" t="s">
        <v>192</v>
      </c>
      <c r="H929" t="s">
        <v>49</v>
      </c>
      <c r="I929">
        <f>I927*J929</f>
        <v>7</v>
      </c>
      <c r="J929">
        <v>35</v>
      </c>
      <c r="K929">
        <v>35</v>
      </c>
      <c r="O929">
        <f t="shared" si="732"/>
        <v>137.27000000000001</v>
      </c>
      <c r="P929">
        <f t="shared" si="733"/>
        <v>137.27000000000001</v>
      </c>
      <c r="Q929">
        <f t="shared" si="769"/>
        <v>0</v>
      </c>
      <c r="R929">
        <f t="shared" si="734"/>
        <v>0</v>
      </c>
      <c r="S929">
        <f t="shared" si="735"/>
        <v>0</v>
      </c>
      <c r="T929">
        <f t="shared" si="736"/>
        <v>0</v>
      </c>
      <c r="U929">
        <f t="shared" si="737"/>
        <v>0</v>
      </c>
      <c r="V929">
        <f t="shared" si="738"/>
        <v>0</v>
      </c>
      <c r="W929">
        <f t="shared" si="739"/>
        <v>0</v>
      </c>
      <c r="X929">
        <f t="shared" si="740"/>
        <v>0</v>
      </c>
      <c r="Y929">
        <f t="shared" si="741"/>
        <v>0</v>
      </c>
      <c r="AA929">
        <v>59209200</v>
      </c>
      <c r="AB929">
        <f t="shared" si="742"/>
        <v>19.61</v>
      </c>
      <c r="AC929">
        <f t="shared" si="743"/>
        <v>19.61</v>
      </c>
      <c r="AD929">
        <f t="shared" si="770"/>
        <v>0</v>
      </c>
      <c r="AE929">
        <f t="shared" si="771"/>
        <v>0</v>
      </c>
      <c r="AF929">
        <f t="shared" si="771"/>
        <v>0</v>
      </c>
      <c r="AG929">
        <f t="shared" si="744"/>
        <v>0</v>
      </c>
      <c r="AH929">
        <f t="shared" si="772"/>
        <v>0</v>
      </c>
      <c r="AI929">
        <f t="shared" si="772"/>
        <v>0</v>
      </c>
      <c r="AJ929">
        <f t="shared" si="745"/>
        <v>0</v>
      </c>
      <c r="AK929">
        <v>19.61</v>
      </c>
      <c r="AL929">
        <v>19.61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109</v>
      </c>
      <c r="AU929">
        <v>61</v>
      </c>
      <c r="AV929">
        <v>1</v>
      </c>
      <c r="AW929">
        <v>1</v>
      </c>
      <c r="AZ929">
        <v>1</v>
      </c>
      <c r="BA929">
        <v>1</v>
      </c>
      <c r="BB929">
        <v>1</v>
      </c>
      <c r="BC929">
        <v>1</v>
      </c>
      <c r="BD929" t="s">
        <v>3</v>
      </c>
      <c r="BE929" t="s">
        <v>3</v>
      </c>
      <c r="BF929" t="s">
        <v>3</v>
      </c>
      <c r="BG929" t="s">
        <v>3</v>
      </c>
      <c r="BH929">
        <v>3</v>
      </c>
      <c r="BI929">
        <v>1</v>
      </c>
      <c r="BJ929" t="s">
        <v>148</v>
      </c>
      <c r="BM929">
        <v>21</v>
      </c>
      <c r="BN929">
        <v>58807811</v>
      </c>
      <c r="BO929" t="s">
        <v>146</v>
      </c>
      <c r="BP929">
        <v>1</v>
      </c>
      <c r="BQ929">
        <v>30</v>
      </c>
      <c r="BR929">
        <v>0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 t="s">
        <v>3</v>
      </c>
      <c r="BZ929">
        <v>109</v>
      </c>
      <c r="CA929">
        <v>61</v>
      </c>
      <c r="CB929" t="s">
        <v>3</v>
      </c>
      <c r="CE929">
        <v>30</v>
      </c>
      <c r="CF929">
        <v>0</v>
      </c>
      <c r="CG929">
        <v>0</v>
      </c>
      <c r="CM929">
        <v>0</v>
      </c>
      <c r="CN929" t="s">
        <v>3</v>
      </c>
      <c r="CO929">
        <v>0</v>
      </c>
      <c r="CP929">
        <f t="shared" si="746"/>
        <v>137.27000000000001</v>
      </c>
      <c r="CQ929">
        <f t="shared" si="747"/>
        <v>19.61</v>
      </c>
      <c r="CR929">
        <f t="shared" si="773"/>
        <v>0</v>
      </c>
      <c r="CS929">
        <f t="shared" si="748"/>
        <v>0</v>
      </c>
      <c r="CT929">
        <f t="shared" si="749"/>
        <v>0</v>
      </c>
      <c r="CU929">
        <f t="shared" si="750"/>
        <v>0</v>
      </c>
      <c r="CV929">
        <f t="shared" si="751"/>
        <v>0</v>
      </c>
      <c r="CW929">
        <f t="shared" si="752"/>
        <v>0</v>
      </c>
      <c r="CX929">
        <f t="shared" si="753"/>
        <v>0</v>
      </c>
      <c r="CY929">
        <f t="shared" si="754"/>
        <v>0</v>
      </c>
      <c r="CZ929">
        <f t="shared" si="755"/>
        <v>0</v>
      </c>
      <c r="DC929" t="s">
        <v>3</v>
      </c>
      <c r="DD929" t="s">
        <v>3</v>
      </c>
      <c r="DE929" t="s">
        <v>3</v>
      </c>
      <c r="DF929" t="s">
        <v>3</v>
      </c>
      <c r="DG929" t="s">
        <v>3</v>
      </c>
      <c r="DH929" t="s">
        <v>3</v>
      </c>
      <c r="DI929" t="s">
        <v>3</v>
      </c>
      <c r="DJ929" t="s">
        <v>3</v>
      </c>
      <c r="DK929" t="s">
        <v>3</v>
      </c>
      <c r="DL929" t="s">
        <v>3</v>
      </c>
      <c r="DM929" t="s">
        <v>3</v>
      </c>
      <c r="DN929">
        <v>0</v>
      </c>
      <c r="DO929">
        <v>0</v>
      </c>
      <c r="DP929">
        <v>1</v>
      </c>
      <c r="DQ929">
        <v>1</v>
      </c>
      <c r="DU929">
        <v>1010</v>
      </c>
      <c r="DV929" t="s">
        <v>49</v>
      </c>
      <c r="DW929" t="s">
        <v>49</v>
      </c>
      <c r="DX929">
        <v>1</v>
      </c>
      <c r="DZ929" t="s">
        <v>3</v>
      </c>
      <c r="EA929" t="s">
        <v>3</v>
      </c>
      <c r="EB929" t="s">
        <v>3</v>
      </c>
      <c r="EC929" t="s">
        <v>3</v>
      </c>
      <c r="EE929">
        <v>58807897</v>
      </c>
      <c r="EF929">
        <v>30</v>
      </c>
      <c r="EG929" t="s">
        <v>29</v>
      </c>
      <c r="EH929">
        <v>0</v>
      </c>
      <c r="EI929" t="s">
        <v>3</v>
      </c>
      <c r="EJ929">
        <v>1</v>
      </c>
      <c r="EK929">
        <v>21</v>
      </c>
      <c r="EL929" t="s">
        <v>30</v>
      </c>
      <c r="EM929" t="s">
        <v>31</v>
      </c>
      <c r="EO929" t="s">
        <v>3</v>
      </c>
      <c r="EQ929">
        <v>0</v>
      </c>
      <c r="ER929">
        <v>19.61</v>
      </c>
      <c r="ES929">
        <v>19.61</v>
      </c>
      <c r="ET929">
        <v>0</v>
      </c>
      <c r="EU929">
        <v>0</v>
      </c>
      <c r="EV929">
        <v>0</v>
      </c>
      <c r="EW929">
        <v>0</v>
      </c>
      <c r="EX929">
        <v>0</v>
      </c>
      <c r="FQ929">
        <v>0</v>
      </c>
      <c r="FR929">
        <v>0</v>
      </c>
      <c r="FS929">
        <v>0</v>
      </c>
      <c r="FX929">
        <v>109</v>
      </c>
      <c r="FY929">
        <v>61</v>
      </c>
      <c r="GA929" t="s">
        <v>3</v>
      </c>
      <c r="GD929">
        <v>1</v>
      </c>
      <c r="GF929">
        <v>-1503048012</v>
      </c>
      <c r="GG929">
        <v>2</v>
      </c>
      <c r="GH929">
        <v>1</v>
      </c>
      <c r="GI929">
        <v>2</v>
      </c>
      <c r="GJ929">
        <v>0</v>
      </c>
      <c r="GK929">
        <v>0</v>
      </c>
      <c r="GL929">
        <f t="shared" si="756"/>
        <v>0</v>
      </c>
      <c r="GM929">
        <f t="shared" si="757"/>
        <v>137.27000000000001</v>
      </c>
      <c r="GN929">
        <f t="shared" si="758"/>
        <v>137.27000000000001</v>
      </c>
      <c r="GO929">
        <f t="shared" si="759"/>
        <v>0</v>
      </c>
      <c r="GP929">
        <f t="shared" si="760"/>
        <v>0</v>
      </c>
      <c r="GR929">
        <v>0</v>
      </c>
      <c r="GS929">
        <v>3</v>
      </c>
      <c r="GT929">
        <v>0</v>
      </c>
      <c r="GU929" t="s">
        <v>3</v>
      </c>
      <c r="GV929">
        <f t="shared" si="761"/>
        <v>0</v>
      </c>
      <c r="GW929">
        <v>1</v>
      </c>
      <c r="GX929">
        <f t="shared" si="762"/>
        <v>0</v>
      </c>
      <c r="HA929">
        <v>0</v>
      </c>
      <c r="HB929">
        <v>0</v>
      </c>
      <c r="HC929">
        <f t="shared" si="763"/>
        <v>0</v>
      </c>
      <c r="HE929" t="s">
        <v>3</v>
      </c>
      <c r="HF929" t="s">
        <v>3</v>
      </c>
      <c r="HM929" t="s">
        <v>3</v>
      </c>
      <c r="HN929" t="s">
        <v>3</v>
      </c>
      <c r="HO929" t="s">
        <v>3</v>
      </c>
      <c r="HP929" t="s">
        <v>3</v>
      </c>
      <c r="HQ929" t="s">
        <v>3</v>
      </c>
      <c r="HS929">
        <v>0</v>
      </c>
      <c r="IK929">
        <v>0</v>
      </c>
    </row>
    <row r="930" spans="1:255" x14ac:dyDescent="0.2">
      <c r="A930" s="2">
        <v>18</v>
      </c>
      <c r="B930" s="2">
        <v>1</v>
      </c>
      <c r="C930" s="2">
        <v>987</v>
      </c>
      <c r="D930" s="2"/>
      <c r="E930" s="2" t="s">
        <v>578</v>
      </c>
      <c r="F930" s="2" t="s">
        <v>579</v>
      </c>
      <c r="G930" s="2" t="s">
        <v>580</v>
      </c>
      <c r="H930" s="2" t="s">
        <v>49</v>
      </c>
      <c r="I930" s="2">
        <f>I926*J930</f>
        <v>2</v>
      </c>
      <c r="J930" s="2">
        <v>10</v>
      </c>
      <c r="K930" s="2">
        <v>10</v>
      </c>
      <c r="L930" s="2"/>
      <c r="M930" s="2"/>
      <c r="N930" s="2"/>
      <c r="O930" s="2">
        <f t="shared" si="732"/>
        <v>226.64</v>
      </c>
      <c r="P930" s="2">
        <f t="shared" si="733"/>
        <v>226.64</v>
      </c>
      <c r="Q930" s="2">
        <f t="shared" si="769"/>
        <v>0</v>
      </c>
      <c r="R930" s="2">
        <f t="shared" si="734"/>
        <v>0</v>
      </c>
      <c r="S930" s="2">
        <f t="shared" si="735"/>
        <v>0</v>
      </c>
      <c r="T930" s="2">
        <f t="shared" si="736"/>
        <v>0</v>
      </c>
      <c r="U930" s="2">
        <f t="shared" si="737"/>
        <v>0</v>
      </c>
      <c r="V930" s="2">
        <f t="shared" si="738"/>
        <v>0</v>
      </c>
      <c r="W930" s="2">
        <f t="shared" si="739"/>
        <v>0</v>
      </c>
      <c r="X930" s="2">
        <f t="shared" si="740"/>
        <v>0</v>
      </c>
      <c r="Y930" s="2">
        <f t="shared" si="741"/>
        <v>0</v>
      </c>
      <c r="Z930" s="2"/>
      <c r="AA930" s="2">
        <v>59209203</v>
      </c>
      <c r="AB930" s="2">
        <f t="shared" si="742"/>
        <v>113.32</v>
      </c>
      <c r="AC930" s="2">
        <f t="shared" si="743"/>
        <v>113.32</v>
      </c>
      <c r="AD930" s="2">
        <f t="shared" si="770"/>
        <v>0</v>
      </c>
      <c r="AE930" s="2">
        <f t="shared" si="771"/>
        <v>0</v>
      </c>
      <c r="AF930" s="2">
        <f t="shared" si="771"/>
        <v>0</v>
      </c>
      <c r="AG930" s="2">
        <f t="shared" si="744"/>
        <v>0</v>
      </c>
      <c r="AH930" s="2">
        <f t="shared" si="772"/>
        <v>0</v>
      </c>
      <c r="AI930" s="2">
        <f t="shared" si="772"/>
        <v>0</v>
      </c>
      <c r="AJ930" s="2">
        <f t="shared" si="745"/>
        <v>0</v>
      </c>
      <c r="AK930" s="2">
        <v>113.32</v>
      </c>
      <c r="AL930" s="2">
        <v>113.32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109</v>
      </c>
      <c r="AU930" s="2">
        <v>61</v>
      </c>
      <c r="AV930" s="2">
        <v>1</v>
      </c>
      <c r="AW930" s="2">
        <v>1</v>
      </c>
      <c r="AX930" s="2"/>
      <c r="AY930" s="2"/>
      <c r="AZ930" s="2">
        <v>1</v>
      </c>
      <c r="BA930" s="2">
        <v>1</v>
      </c>
      <c r="BB930" s="2">
        <v>1</v>
      </c>
      <c r="BC930" s="2">
        <v>1</v>
      </c>
      <c r="BD930" s="2" t="s">
        <v>3</v>
      </c>
      <c r="BE930" s="2" t="s">
        <v>3</v>
      </c>
      <c r="BF930" s="2" t="s">
        <v>3</v>
      </c>
      <c r="BG930" s="2" t="s">
        <v>3</v>
      </c>
      <c r="BH930" s="2">
        <v>3</v>
      </c>
      <c r="BI930" s="2">
        <v>1</v>
      </c>
      <c r="BJ930" s="2" t="s">
        <v>581</v>
      </c>
      <c r="BK930" s="2"/>
      <c r="BL930" s="2"/>
      <c r="BM930" s="2">
        <v>21</v>
      </c>
      <c r="BN930" s="2">
        <v>58807811</v>
      </c>
      <c r="BO930" s="2" t="s">
        <v>3</v>
      </c>
      <c r="BP930" s="2">
        <v>0</v>
      </c>
      <c r="BQ930" s="2">
        <v>30</v>
      </c>
      <c r="BR930" s="2">
        <v>0</v>
      </c>
      <c r="BS930" s="2">
        <v>1</v>
      </c>
      <c r="BT930" s="2">
        <v>1</v>
      </c>
      <c r="BU930" s="2">
        <v>1</v>
      </c>
      <c r="BV930" s="2">
        <v>1</v>
      </c>
      <c r="BW930" s="2">
        <v>1</v>
      </c>
      <c r="BX930" s="2">
        <v>1</v>
      </c>
      <c r="BY930" s="2" t="s">
        <v>3</v>
      </c>
      <c r="BZ930" s="2">
        <v>109</v>
      </c>
      <c r="CA930" s="2">
        <v>61</v>
      </c>
      <c r="CB930" s="2" t="s">
        <v>3</v>
      </c>
      <c r="CC930" s="2"/>
      <c r="CD930" s="2"/>
      <c r="CE930" s="2">
        <v>30</v>
      </c>
      <c r="CF930" s="2">
        <v>0</v>
      </c>
      <c r="CG930" s="2">
        <v>0</v>
      </c>
      <c r="CH930" s="2"/>
      <c r="CI930" s="2"/>
      <c r="CJ930" s="2"/>
      <c r="CK930" s="2"/>
      <c r="CL930" s="2"/>
      <c r="CM930" s="2">
        <v>0</v>
      </c>
      <c r="CN930" s="2" t="s">
        <v>3</v>
      </c>
      <c r="CO930" s="2">
        <v>0</v>
      </c>
      <c r="CP930" s="2">
        <f t="shared" si="746"/>
        <v>226.64</v>
      </c>
      <c r="CQ930" s="2">
        <f t="shared" si="747"/>
        <v>113.32</v>
      </c>
      <c r="CR930" s="2">
        <f t="shared" si="773"/>
        <v>0</v>
      </c>
      <c r="CS930" s="2">
        <f t="shared" si="748"/>
        <v>0</v>
      </c>
      <c r="CT930" s="2">
        <f t="shared" si="749"/>
        <v>0</v>
      </c>
      <c r="CU930" s="2">
        <f t="shared" si="750"/>
        <v>0</v>
      </c>
      <c r="CV930" s="2">
        <f t="shared" si="751"/>
        <v>0</v>
      </c>
      <c r="CW930" s="2">
        <f t="shared" si="752"/>
        <v>0</v>
      </c>
      <c r="CX930" s="2">
        <f t="shared" si="753"/>
        <v>0</v>
      </c>
      <c r="CY930" s="2">
        <f t="shared" si="754"/>
        <v>0</v>
      </c>
      <c r="CZ930" s="2">
        <f t="shared" si="755"/>
        <v>0</v>
      </c>
      <c r="DA930" s="2"/>
      <c r="DB930" s="2"/>
      <c r="DC930" s="2" t="s">
        <v>3</v>
      </c>
      <c r="DD930" s="2" t="s">
        <v>3</v>
      </c>
      <c r="DE930" s="2" t="s">
        <v>3</v>
      </c>
      <c r="DF930" s="2" t="s">
        <v>3</v>
      </c>
      <c r="DG930" s="2" t="s">
        <v>3</v>
      </c>
      <c r="DH930" s="2" t="s">
        <v>3</v>
      </c>
      <c r="DI930" s="2" t="s">
        <v>3</v>
      </c>
      <c r="DJ930" s="2" t="s">
        <v>3</v>
      </c>
      <c r="DK930" s="2" t="s">
        <v>3</v>
      </c>
      <c r="DL930" s="2" t="s">
        <v>3</v>
      </c>
      <c r="DM930" s="2" t="s">
        <v>3</v>
      </c>
      <c r="DN930" s="2">
        <v>0</v>
      </c>
      <c r="DO930" s="2">
        <v>0</v>
      </c>
      <c r="DP930" s="2">
        <v>1</v>
      </c>
      <c r="DQ930" s="2">
        <v>1</v>
      </c>
      <c r="DR930" s="2"/>
      <c r="DS930" s="2"/>
      <c r="DT930" s="2"/>
      <c r="DU930" s="2">
        <v>1010</v>
      </c>
      <c r="DV930" s="2" t="s">
        <v>49</v>
      </c>
      <c r="DW930" s="2" t="s">
        <v>49</v>
      </c>
      <c r="DX930" s="2">
        <v>1</v>
      </c>
      <c r="DY930" s="2"/>
      <c r="DZ930" s="2" t="s">
        <v>3</v>
      </c>
      <c r="EA930" s="2" t="s">
        <v>3</v>
      </c>
      <c r="EB930" s="2" t="s">
        <v>3</v>
      </c>
      <c r="EC930" s="2" t="s">
        <v>3</v>
      </c>
      <c r="ED930" s="2"/>
      <c r="EE930" s="2">
        <v>58807897</v>
      </c>
      <c r="EF930" s="2">
        <v>30</v>
      </c>
      <c r="EG930" s="2" t="s">
        <v>29</v>
      </c>
      <c r="EH930" s="2">
        <v>0</v>
      </c>
      <c r="EI930" s="2" t="s">
        <v>3</v>
      </c>
      <c r="EJ930" s="2">
        <v>1</v>
      </c>
      <c r="EK930" s="2">
        <v>21</v>
      </c>
      <c r="EL930" s="2" t="s">
        <v>30</v>
      </c>
      <c r="EM930" s="2" t="s">
        <v>31</v>
      </c>
      <c r="EN930" s="2"/>
      <c r="EO930" s="2" t="s">
        <v>3</v>
      </c>
      <c r="EP930" s="2"/>
      <c r="EQ930" s="2">
        <v>0</v>
      </c>
      <c r="ER930" s="2">
        <v>113.32</v>
      </c>
      <c r="ES930" s="2">
        <v>113.32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>
        <v>0</v>
      </c>
      <c r="FR930" s="2">
        <v>0</v>
      </c>
      <c r="FS930" s="2">
        <v>0</v>
      </c>
      <c r="FT930" s="2"/>
      <c r="FU930" s="2"/>
      <c r="FV930" s="2"/>
      <c r="FW930" s="2"/>
      <c r="FX930" s="2">
        <v>109</v>
      </c>
      <c r="FY930" s="2">
        <v>61</v>
      </c>
      <c r="FZ930" s="2"/>
      <c r="GA930" s="2" t="s">
        <v>3</v>
      </c>
      <c r="GB930" s="2"/>
      <c r="GC930" s="2"/>
      <c r="GD930" s="2">
        <v>1</v>
      </c>
      <c r="GE930" s="2"/>
      <c r="GF930" s="2">
        <v>-1109588999</v>
      </c>
      <c r="GG930" s="2">
        <v>2</v>
      </c>
      <c r="GH930" s="2">
        <v>1</v>
      </c>
      <c r="GI930" s="2">
        <v>-2</v>
      </c>
      <c r="GJ930" s="2">
        <v>0</v>
      </c>
      <c r="GK930" s="2">
        <v>0</v>
      </c>
      <c r="GL930" s="2">
        <f t="shared" si="756"/>
        <v>0</v>
      </c>
      <c r="GM930" s="2">
        <f t="shared" si="757"/>
        <v>226.64</v>
      </c>
      <c r="GN930" s="2">
        <f t="shared" si="758"/>
        <v>226.64</v>
      </c>
      <c r="GO930" s="2">
        <f t="shared" si="759"/>
        <v>0</v>
      </c>
      <c r="GP930" s="2">
        <f t="shared" si="760"/>
        <v>0</v>
      </c>
      <c r="GQ930" s="2"/>
      <c r="GR930" s="2">
        <v>0</v>
      </c>
      <c r="GS930" s="2">
        <v>3</v>
      </c>
      <c r="GT930" s="2">
        <v>0</v>
      </c>
      <c r="GU930" s="2" t="s">
        <v>3</v>
      </c>
      <c r="GV930" s="2">
        <f t="shared" si="761"/>
        <v>0</v>
      </c>
      <c r="GW930" s="2">
        <v>1</v>
      </c>
      <c r="GX930" s="2">
        <f t="shared" si="762"/>
        <v>0</v>
      </c>
      <c r="GY930" s="2"/>
      <c r="GZ930" s="2"/>
      <c r="HA930" s="2">
        <v>0</v>
      </c>
      <c r="HB930" s="2">
        <v>0</v>
      </c>
      <c r="HC930" s="2">
        <f t="shared" si="763"/>
        <v>0</v>
      </c>
      <c r="HD930" s="2"/>
      <c r="HE930" s="2" t="s">
        <v>3</v>
      </c>
      <c r="HF930" s="2" t="s">
        <v>3</v>
      </c>
      <c r="HG930" s="2"/>
      <c r="HH930" s="2"/>
      <c r="HI930" s="2"/>
      <c r="HJ930" s="2"/>
      <c r="HK930" s="2"/>
      <c r="HL930" s="2"/>
      <c r="HM930" s="2" t="s">
        <v>3</v>
      </c>
      <c r="HN930" s="2" t="s">
        <v>3</v>
      </c>
      <c r="HO930" s="2" t="s">
        <v>3</v>
      </c>
      <c r="HP930" s="2" t="s">
        <v>3</v>
      </c>
      <c r="HQ930" s="2" t="s">
        <v>3</v>
      </c>
      <c r="HR930" s="2"/>
      <c r="HS930" s="2">
        <v>0</v>
      </c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>
        <v>0</v>
      </c>
      <c r="IL930" s="2"/>
      <c r="IM930" s="2"/>
      <c r="IN930" s="2"/>
      <c r="IO930" s="2"/>
      <c r="IP930" s="2"/>
      <c r="IQ930" s="2"/>
      <c r="IR930" s="2"/>
      <c r="IS930" s="2"/>
      <c r="IT930" s="2"/>
      <c r="IU930" s="2"/>
    </row>
    <row r="931" spans="1:255" x14ac:dyDescent="0.2">
      <c r="A931">
        <v>18</v>
      </c>
      <c r="B931">
        <v>1</v>
      </c>
      <c r="C931">
        <v>1002</v>
      </c>
      <c r="E931" t="s">
        <v>578</v>
      </c>
      <c r="F931" t="s">
        <v>579</v>
      </c>
      <c r="G931" t="s">
        <v>580</v>
      </c>
      <c r="H931" t="s">
        <v>49</v>
      </c>
      <c r="I931">
        <f>I927*J931</f>
        <v>2</v>
      </c>
      <c r="J931">
        <v>10</v>
      </c>
      <c r="K931">
        <v>10</v>
      </c>
      <c r="O931">
        <f t="shared" si="732"/>
        <v>4523.7299999999996</v>
      </c>
      <c r="P931">
        <f t="shared" si="733"/>
        <v>4523.7299999999996</v>
      </c>
      <c r="Q931">
        <f t="shared" si="769"/>
        <v>0</v>
      </c>
      <c r="R931">
        <f t="shared" si="734"/>
        <v>0</v>
      </c>
      <c r="S931">
        <f t="shared" si="735"/>
        <v>0</v>
      </c>
      <c r="T931">
        <f t="shared" si="736"/>
        <v>0</v>
      </c>
      <c r="U931">
        <f t="shared" si="737"/>
        <v>0</v>
      </c>
      <c r="V931">
        <f t="shared" si="738"/>
        <v>0</v>
      </c>
      <c r="W931">
        <f t="shared" si="739"/>
        <v>0</v>
      </c>
      <c r="X931">
        <f t="shared" si="740"/>
        <v>0</v>
      </c>
      <c r="Y931">
        <f t="shared" si="741"/>
        <v>0</v>
      </c>
      <c r="AA931">
        <v>59209200</v>
      </c>
      <c r="AB931">
        <f t="shared" si="742"/>
        <v>113.32</v>
      </c>
      <c r="AC931">
        <f t="shared" si="743"/>
        <v>113.32</v>
      </c>
      <c r="AD931">
        <f t="shared" si="770"/>
        <v>0</v>
      </c>
      <c r="AE931">
        <f t="shared" si="771"/>
        <v>0</v>
      </c>
      <c r="AF931">
        <f t="shared" si="771"/>
        <v>0</v>
      </c>
      <c r="AG931">
        <f t="shared" si="744"/>
        <v>0</v>
      </c>
      <c r="AH931">
        <f t="shared" si="772"/>
        <v>0</v>
      </c>
      <c r="AI931">
        <f t="shared" si="772"/>
        <v>0</v>
      </c>
      <c r="AJ931">
        <f t="shared" si="745"/>
        <v>0</v>
      </c>
      <c r="AK931">
        <v>113.32</v>
      </c>
      <c r="AL931">
        <v>113.32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109</v>
      </c>
      <c r="AU931">
        <v>61</v>
      </c>
      <c r="AV931">
        <v>1</v>
      </c>
      <c r="AW931">
        <v>1</v>
      </c>
      <c r="AZ931">
        <v>1</v>
      </c>
      <c r="BA931">
        <v>1</v>
      </c>
      <c r="BB931">
        <v>1</v>
      </c>
      <c r="BC931">
        <v>19.96</v>
      </c>
      <c r="BD931" t="s">
        <v>3</v>
      </c>
      <c r="BE931" t="s">
        <v>3</v>
      </c>
      <c r="BF931" t="s">
        <v>3</v>
      </c>
      <c r="BG931" t="s">
        <v>3</v>
      </c>
      <c r="BH931">
        <v>3</v>
      </c>
      <c r="BI931">
        <v>1</v>
      </c>
      <c r="BJ931" t="s">
        <v>581</v>
      </c>
      <c r="BM931">
        <v>21</v>
      </c>
      <c r="BN931">
        <v>58807811</v>
      </c>
      <c r="BO931" t="s">
        <v>579</v>
      </c>
      <c r="BP931">
        <v>1</v>
      </c>
      <c r="BQ931">
        <v>30</v>
      </c>
      <c r="BR931">
        <v>0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 t="s">
        <v>3</v>
      </c>
      <c r="BZ931">
        <v>109</v>
      </c>
      <c r="CA931">
        <v>61</v>
      </c>
      <c r="CB931" t="s">
        <v>3</v>
      </c>
      <c r="CE931">
        <v>30</v>
      </c>
      <c r="CF931">
        <v>0</v>
      </c>
      <c r="CG931">
        <v>0</v>
      </c>
      <c r="CM931">
        <v>0</v>
      </c>
      <c r="CN931" t="s">
        <v>3</v>
      </c>
      <c r="CO931">
        <v>0</v>
      </c>
      <c r="CP931">
        <f t="shared" si="746"/>
        <v>4523.7299999999996</v>
      </c>
      <c r="CQ931">
        <f t="shared" si="747"/>
        <v>2261.87</v>
      </c>
      <c r="CR931">
        <f t="shared" si="773"/>
        <v>0</v>
      </c>
      <c r="CS931">
        <f t="shared" si="748"/>
        <v>0</v>
      </c>
      <c r="CT931">
        <f t="shared" si="749"/>
        <v>0</v>
      </c>
      <c r="CU931">
        <f t="shared" si="750"/>
        <v>0</v>
      </c>
      <c r="CV931">
        <f t="shared" si="751"/>
        <v>0</v>
      </c>
      <c r="CW931">
        <f t="shared" si="752"/>
        <v>0</v>
      </c>
      <c r="CX931">
        <f t="shared" si="753"/>
        <v>0</v>
      </c>
      <c r="CY931">
        <f t="shared" si="754"/>
        <v>0</v>
      </c>
      <c r="CZ931">
        <f t="shared" si="755"/>
        <v>0</v>
      </c>
      <c r="DC931" t="s">
        <v>3</v>
      </c>
      <c r="DD931" t="s">
        <v>3</v>
      </c>
      <c r="DE931" t="s">
        <v>3</v>
      </c>
      <c r="DF931" t="s">
        <v>3</v>
      </c>
      <c r="DG931" t="s">
        <v>3</v>
      </c>
      <c r="DH931" t="s">
        <v>3</v>
      </c>
      <c r="DI931" t="s">
        <v>3</v>
      </c>
      <c r="DJ931" t="s">
        <v>3</v>
      </c>
      <c r="DK931" t="s">
        <v>3</v>
      </c>
      <c r="DL931" t="s">
        <v>3</v>
      </c>
      <c r="DM931" t="s">
        <v>3</v>
      </c>
      <c r="DN931">
        <v>0</v>
      </c>
      <c r="DO931">
        <v>0</v>
      </c>
      <c r="DP931">
        <v>1</v>
      </c>
      <c r="DQ931">
        <v>1</v>
      </c>
      <c r="DU931">
        <v>1010</v>
      </c>
      <c r="DV931" t="s">
        <v>49</v>
      </c>
      <c r="DW931" t="s">
        <v>49</v>
      </c>
      <c r="DX931">
        <v>1</v>
      </c>
      <c r="DZ931" t="s">
        <v>3</v>
      </c>
      <c r="EA931" t="s">
        <v>3</v>
      </c>
      <c r="EB931" t="s">
        <v>3</v>
      </c>
      <c r="EC931" t="s">
        <v>3</v>
      </c>
      <c r="EE931">
        <v>58807897</v>
      </c>
      <c r="EF931">
        <v>30</v>
      </c>
      <c r="EG931" t="s">
        <v>29</v>
      </c>
      <c r="EH931">
        <v>0</v>
      </c>
      <c r="EI931" t="s">
        <v>3</v>
      </c>
      <c r="EJ931">
        <v>1</v>
      </c>
      <c r="EK931">
        <v>21</v>
      </c>
      <c r="EL931" t="s">
        <v>30</v>
      </c>
      <c r="EM931" t="s">
        <v>31</v>
      </c>
      <c r="EO931" t="s">
        <v>3</v>
      </c>
      <c r="EQ931">
        <v>0</v>
      </c>
      <c r="ER931">
        <v>113.32</v>
      </c>
      <c r="ES931">
        <v>113.32</v>
      </c>
      <c r="ET931">
        <v>0</v>
      </c>
      <c r="EU931">
        <v>0</v>
      </c>
      <c r="EV931">
        <v>0</v>
      </c>
      <c r="EW931">
        <v>0</v>
      </c>
      <c r="EX931">
        <v>0</v>
      </c>
      <c r="FQ931">
        <v>0</v>
      </c>
      <c r="FR931">
        <v>0</v>
      </c>
      <c r="FS931">
        <v>0</v>
      </c>
      <c r="FX931">
        <v>109</v>
      </c>
      <c r="FY931">
        <v>61</v>
      </c>
      <c r="GA931" t="s">
        <v>3</v>
      </c>
      <c r="GD931">
        <v>1</v>
      </c>
      <c r="GF931">
        <v>-1109588999</v>
      </c>
      <c r="GG931">
        <v>2</v>
      </c>
      <c r="GH931">
        <v>1</v>
      </c>
      <c r="GI931">
        <v>2</v>
      </c>
      <c r="GJ931">
        <v>0</v>
      </c>
      <c r="GK931">
        <v>0</v>
      </c>
      <c r="GL931">
        <f t="shared" si="756"/>
        <v>0</v>
      </c>
      <c r="GM931">
        <f t="shared" si="757"/>
        <v>4523.7299999999996</v>
      </c>
      <c r="GN931">
        <f t="shared" si="758"/>
        <v>4523.7299999999996</v>
      </c>
      <c r="GO931">
        <f t="shared" si="759"/>
        <v>0</v>
      </c>
      <c r="GP931">
        <f t="shared" si="760"/>
        <v>0</v>
      </c>
      <c r="GR931">
        <v>0</v>
      </c>
      <c r="GS931">
        <v>3</v>
      </c>
      <c r="GT931">
        <v>0</v>
      </c>
      <c r="GU931" t="s">
        <v>3</v>
      </c>
      <c r="GV931">
        <f t="shared" si="761"/>
        <v>0</v>
      </c>
      <c r="GW931">
        <v>1</v>
      </c>
      <c r="GX931">
        <f t="shared" si="762"/>
        <v>0</v>
      </c>
      <c r="HA931">
        <v>0</v>
      </c>
      <c r="HB931">
        <v>0</v>
      </c>
      <c r="HC931">
        <f t="shared" si="763"/>
        <v>0</v>
      </c>
      <c r="HE931" t="s">
        <v>3</v>
      </c>
      <c r="HF931" t="s">
        <v>3</v>
      </c>
      <c r="HM931" t="s">
        <v>3</v>
      </c>
      <c r="HN931" t="s">
        <v>3</v>
      </c>
      <c r="HO931" t="s">
        <v>3</v>
      </c>
      <c r="HP931" t="s">
        <v>3</v>
      </c>
      <c r="HQ931" t="s">
        <v>3</v>
      </c>
      <c r="HS931">
        <v>0</v>
      </c>
      <c r="IK931">
        <v>0</v>
      </c>
    </row>
    <row r="932" spans="1:255" x14ac:dyDescent="0.2">
      <c r="A932" s="2">
        <v>18</v>
      </c>
      <c r="B932" s="2">
        <v>1</v>
      </c>
      <c r="C932" s="2">
        <v>985</v>
      </c>
      <c r="D932" s="2"/>
      <c r="E932" s="2" t="s">
        <v>582</v>
      </c>
      <c r="F932" s="2" t="s">
        <v>206</v>
      </c>
      <c r="G932" s="2" t="s">
        <v>207</v>
      </c>
      <c r="H932" s="2" t="s">
        <v>36</v>
      </c>
      <c r="I932" s="2">
        <f>I926*J932</f>
        <v>20</v>
      </c>
      <c r="J932" s="2">
        <v>100</v>
      </c>
      <c r="K932" s="2">
        <v>100</v>
      </c>
      <c r="L932" s="2"/>
      <c r="M932" s="2"/>
      <c r="N932" s="2"/>
      <c r="O932" s="2">
        <f t="shared" si="732"/>
        <v>1025.5999999999999</v>
      </c>
      <c r="P932" s="2">
        <f t="shared" si="733"/>
        <v>1025.5999999999999</v>
      </c>
      <c r="Q932" s="2">
        <f t="shared" si="769"/>
        <v>0</v>
      </c>
      <c r="R932" s="2">
        <f t="shared" si="734"/>
        <v>0</v>
      </c>
      <c r="S932" s="2">
        <f t="shared" si="735"/>
        <v>0</v>
      </c>
      <c r="T932" s="2">
        <f t="shared" si="736"/>
        <v>0</v>
      </c>
      <c r="U932" s="2">
        <f t="shared" si="737"/>
        <v>0</v>
      </c>
      <c r="V932" s="2">
        <f t="shared" si="738"/>
        <v>0</v>
      </c>
      <c r="W932" s="2">
        <f t="shared" si="739"/>
        <v>0</v>
      </c>
      <c r="X932" s="2">
        <f t="shared" si="740"/>
        <v>0</v>
      </c>
      <c r="Y932" s="2">
        <f t="shared" si="741"/>
        <v>0</v>
      </c>
      <c r="Z932" s="2"/>
      <c r="AA932" s="2">
        <v>59209203</v>
      </c>
      <c r="AB932" s="2">
        <f t="shared" si="742"/>
        <v>51.28</v>
      </c>
      <c r="AC932" s="2">
        <f t="shared" si="743"/>
        <v>51.28</v>
      </c>
      <c r="AD932" s="2">
        <f t="shared" si="770"/>
        <v>0</v>
      </c>
      <c r="AE932" s="2">
        <f t="shared" si="771"/>
        <v>0</v>
      </c>
      <c r="AF932" s="2">
        <f t="shared" si="771"/>
        <v>0</v>
      </c>
      <c r="AG932" s="2">
        <f t="shared" si="744"/>
        <v>0</v>
      </c>
      <c r="AH932" s="2">
        <f t="shared" si="772"/>
        <v>0</v>
      </c>
      <c r="AI932" s="2">
        <f t="shared" si="772"/>
        <v>0</v>
      </c>
      <c r="AJ932" s="2">
        <f t="shared" si="745"/>
        <v>0</v>
      </c>
      <c r="AK932" s="2">
        <v>51.28</v>
      </c>
      <c r="AL932" s="2">
        <v>51.28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109</v>
      </c>
      <c r="AU932" s="2">
        <v>61</v>
      </c>
      <c r="AV932" s="2">
        <v>1</v>
      </c>
      <c r="AW932" s="2">
        <v>1</v>
      </c>
      <c r="AX932" s="2"/>
      <c r="AY932" s="2"/>
      <c r="AZ932" s="2">
        <v>1</v>
      </c>
      <c r="BA932" s="2">
        <v>1</v>
      </c>
      <c r="BB932" s="2">
        <v>1</v>
      </c>
      <c r="BC932" s="2">
        <v>1</v>
      </c>
      <c r="BD932" s="2" t="s">
        <v>3</v>
      </c>
      <c r="BE932" s="2" t="s">
        <v>3</v>
      </c>
      <c r="BF932" s="2" t="s">
        <v>3</v>
      </c>
      <c r="BG932" s="2" t="s">
        <v>3</v>
      </c>
      <c r="BH932" s="2">
        <v>3</v>
      </c>
      <c r="BI932" s="2">
        <v>1</v>
      </c>
      <c r="BJ932" s="2" t="s">
        <v>208</v>
      </c>
      <c r="BK932" s="2"/>
      <c r="BL932" s="2"/>
      <c r="BM932" s="2">
        <v>21</v>
      </c>
      <c r="BN932" s="2">
        <v>58807811</v>
      </c>
      <c r="BO932" s="2" t="s">
        <v>3</v>
      </c>
      <c r="BP932" s="2">
        <v>0</v>
      </c>
      <c r="BQ932" s="2">
        <v>30</v>
      </c>
      <c r="BR932" s="2">
        <v>0</v>
      </c>
      <c r="BS932" s="2">
        <v>1</v>
      </c>
      <c r="BT932" s="2">
        <v>1</v>
      </c>
      <c r="BU932" s="2">
        <v>1</v>
      </c>
      <c r="BV932" s="2">
        <v>1</v>
      </c>
      <c r="BW932" s="2">
        <v>1</v>
      </c>
      <c r="BX932" s="2">
        <v>1</v>
      </c>
      <c r="BY932" s="2" t="s">
        <v>3</v>
      </c>
      <c r="BZ932" s="2">
        <v>109</v>
      </c>
      <c r="CA932" s="2">
        <v>61</v>
      </c>
      <c r="CB932" s="2" t="s">
        <v>3</v>
      </c>
      <c r="CC932" s="2"/>
      <c r="CD932" s="2"/>
      <c r="CE932" s="2">
        <v>30</v>
      </c>
      <c r="CF932" s="2">
        <v>0</v>
      </c>
      <c r="CG932" s="2">
        <v>0</v>
      </c>
      <c r="CH932" s="2"/>
      <c r="CI932" s="2"/>
      <c r="CJ932" s="2"/>
      <c r="CK932" s="2"/>
      <c r="CL932" s="2"/>
      <c r="CM932" s="2">
        <v>0</v>
      </c>
      <c r="CN932" s="2" t="s">
        <v>3</v>
      </c>
      <c r="CO932" s="2">
        <v>0</v>
      </c>
      <c r="CP932" s="2">
        <f t="shared" si="746"/>
        <v>1025.5999999999999</v>
      </c>
      <c r="CQ932" s="2">
        <f t="shared" si="747"/>
        <v>51.28</v>
      </c>
      <c r="CR932" s="2">
        <f t="shared" si="773"/>
        <v>0</v>
      </c>
      <c r="CS932" s="2">
        <f t="shared" si="748"/>
        <v>0</v>
      </c>
      <c r="CT932" s="2">
        <f t="shared" si="749"/>
        <v>0</v>
      </c>
      <c r="CU932" s="2">
        <f t="shared" si="750"/>
        <v>0</v>
      </c>
      <c r="CV932" s="2">
        <f t="shared" si="751"/>
        <v>0</v>
      </c>
      <c r="CW932" s="2">
        <f t="shared" si="752"/>
        <v>0</v>
      </c>
      <c r="CX932" s="2">
        <f t="shared" si="753"/>
        <v>0</v>
      </c>
      <c r="CY932" s="2">
        <f t="shared" si="754"/>
        <v>0</v>
      </c>
      <c r="CZ932" s="2">
        <f t="shared" si="755"/>
        <v>0</v>
      </c>
      <c r="DA932" s="2"/>
      <c r="DB932" s="2"/>
      <c r="DC932" s="2" t="s">
        <v>3</v>
      </c>
      <c r="DD932" s="2" t="s">
        <v>3</v>
      </c>
      <c r="DE932" s="2" t="s">
        <v>3</v>
      </c>
      <c r="DF932" s="2" t="s">
        <v>3</v>
      </c>
      <c r="DG932" s="2" t="s">
        <v>3</v>
      </c>
      <c r="DH932" s="2" t="s">
        <v>3</v>
      </c>
      <c r="DI932" s="2" t="s">
        <v>3</v>
      </c>
      <c r="DJ932" s="2" t="s">
        <v>3</v>
      </c>
      <c r="DK932" s="2" t="s">
        <v>3</v>
      </c>
      <c r="DL932" s="2" t="s">
        <v>3</v>
      </c>
      <c r="DM932" s="2" t="s">
        <v>3</v>
      </c>
      <c r="DN932" s="2">
        <v>0</v>
      </c>
      <c r="DO932" s="2">
        <v>0</v>
      </c>
      <c r="DP932" s="2">
        <v>1</v>
      </c>
      <c r="DQ932" s="2">
        <v>1</v>
      </c>
      <c r="DR932" s="2"/>
      <c r="DS932" s="2"/>
      <c r="DT932" s="2"/>
      <c r="DU932" s="2">
        <v>1003</v>
      </c>
      <c r="DV932" s="2" t="s">
        <v>36</v>
      </c>
      <c r="DW932" s="2" t="s">
        <v>36</v>
      </c>
      <c r="DX932" s="2">
        <v>1</v>
      </c>
      <c r="DY932" s="2"/>
      <c r="DZ932" s="2" t="s">
        <v>3</v>
      </c>
      <c r="EA932" s="2" t="s">
        <v>3</v>
      </c>
      <c r="EB932" s="2" t="s">
        <v>3</v>
      </c>
      <c r="EC932" s="2" t="s">
        <v>3</v>
      </c>
      <c r="ED932" s="2"/>
      <c r="EE932" s="2">
        <v>58807897</v>
      </c>
      <c r="EF932" s="2">
        <v>30</v>
      </c>
      <c r="EG932" s="2" t="s">
        <v>29</v>
      </c>
      <c r="EH932" s="2">
        <v>0</v>
      </c>
      <c r="EI932" s="2" t="s">
        <v>3</v>
      </c>
      <c r="EJ932" s="2">
        <v>1</v>
      </c>
      <c r="EK932" s="2">
        <v>21</v>
      </c>
      <c r="EL932" s="2" t="s">
        <v>30</v>
      </c>
      <c r="EM932" s="2" t="s">
        <v>31</v>
      </c>
      <c r="EN932" s="2"/>
      <c r="EO932" s="2" t="s">
        <v>3</v>
      </c>
      <c r="EP932" s="2"/>
      <c r="EQ932" s="2">
        <v>0</v>
      </c>
      <c r="ER932" s="2">
        <v>51.28</v>
      </c>
      <c r="ES932" s="2">
        <v>51.28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>
        <v>0</v>
      </c>
      <c r="FR932" s="2">
        <v>0</v>
      </c>
      <c r="FS932" s="2">
        <v>0</v>
      </c>
      <c r="FT932" s="2"/>
      <c r="FU932" s="2"/>
      <c r="FV932" s="2"/>
      <c r="FW932" s="2"/>
      <c r="FX932" s="2">
        <v>109</v>
      </c>
      <c r="FY932" s="2">
        <v>61</v>
      </c>
      <c r="FZ932" s="2"/>
      <c r="GA932" s="2" t="s">
        <v>3</v>
      </c>
      <c r="GB932" s="2"/>
      <c r="GC932" s="2"/>
      <c r="GD932" s="2">
        <v>1</v>
      </c>
      <c r="GE932" s="2"/>
      <c r="GF932" s="2">
        <v>-92831099</v>
      </c>
      <c r="GG932" s="2">
        <v>2</v>
      </c>
      <c r="GH932" s="2">
        <v>1</v>
      </c>
      <c r="GI932" s="2">
        <v>-2</v>
      </c>
      <c r="GJ932" s="2">
        <v>0</v>
      </c>
      <c r="GK932" s="2">
        <v>0</v>
      </c>
      <c r="GL932" s="2">
        <f t="shared" si="756"/>
        <v>0</v>
      </c>
      <c r="GM932" s="2">
        <f t="shared" si="757"/>
        <v>1025.5999999999999</v>
      </c>
      <c r="GN932" s="2">
        <f t="shared" si="758"/>
        <v>1025.5999999999999</v>
      </c>
      <c r="GO932" s="2">
        <f t="shared" si="759"/>
        <v>0</v>
      </c>
      <c r="GP932" s="2">
        <f t="shared" si="760"/>
        <v>0</v>
      </c>
      <c r="GQ932" s="2"/>
      <c r="GR932" s="2">
        <v>0</v>
      </c>
      <c r="GS932" s="2">
        <v>3</v>
      </c>
      <c r="GT932" s="2">
        <v>0</v>
      </c>
      <c r="GU932" s="2" t="s">
        <v>3</v>
      </c>
      <c r="GV932" s="2">
        <f t="shared" si="761"/>
        <v>0</v>
      </c>
      <c r="GW932" s="2">
        <v>1</v>
      </c>
      <c r="GX932" s="2">
        <f t="shared" si="762"/>
        <v>0</v>
      </c>
      <c r="GY932" s="2"/>
      <c r="GZ932" s="2"/>
      <c r="HA932" s="2">
        <v>0</v>
      </c>
      <c r="HB932" s="2">
        <v>0</v>
      </c>
      <c r="HC932" s="2">
        <f t="shared" si="763"/>
        <v>0</v>
      </c>
      <c r="HD932" s="2"/>
      <c r="HE932" s="2" t="s">
        <v>3</v>
      </c>
      <c r="HF932" s="2" t="s">
        <v>3</v>
      </c>
      <c r="HG932" s="2"/>
      <c r="HH932" s="2"/>
      <c r="HI932" s="2"/>
      <c r="HJ932" s="2"/>
      <c r="HK932" s="2"/>
      <c r="HL932" s="2"/>
      <c r="HM932" s="2" t="s">
        <v>3</v>
      </c>
      <c r="HN932" s="2" t="s">
        <v>3</v>
      </c>
      <c r="HO932" s="2" t="s">
        <v>3</v>
      </c>
      <c r="HP932" s="2" t="s">
        <v>3</v>
      </c>
      <c r="HQ932" s="2" t="s">
        <v>3</v>
      </c>
      <c r="HR932" s="2"/>
      <c r="HS932" s="2">
        <v>0</v>
      </c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>
        <v>0</v>
      </c>
      <c r="IL932" s="2"/>
      <c r="IM932" s="2"/>
      <c r="IN932" s="2"/>
      <c r="IO932" s="2"/>
      <c r="IP932" s="2"/>
      <c r="IQ932" s="2"/>
      <c r="IR932" s="2"/>
      <c r="IS932" s="2"/>
      <c r="IT932" s="2"/>
      <c r="IU932" s="2"/>
    </row>
    <row r="933" spans="1:255" x14ac:dyDescent="0.2">
      <c r="A933">
        <v>18</v>
      </c>
      <c r="B933">
        <v>1</v>
      </c>
      <c r="C933">
        <v>1000</v>
      </c>
      <c r="E933" t="s">
        <v>582</v>
      </c>
      <c r="F933" t="s">
        <v>206</v>
      </c>
      <c r="G933" t="s">
        <v>207</v>
      </c>
      <c r="H933" t="s">
        <v>36</v>
      </c>
      <c r="I933">
        <f>I927*J933</f>
        <v>20</v>
      </c>
      <c r="J933">
        <v>100</v>
      </c>
      <c r="K933">
        <v>100</v>
      </c>
      <c r="O933">
        <f t="shared" si="732"/>
        <v>21240.18</v>
      </c>
      <c r="P933">
        <f t="shared" si="733"/>
        <v>21240.18</v>
      </c>
      <c r="Q933">
        <f t="shared" si="769"/>
        <v>0</v>
      </c>
      <c r="R933">
        <f t="shared" si="734"/>
        <v>0</v>
      </c>
      <c r="S933">
        <f t="shared" si="735"/>
        <v>0</v>
      </c>
      <c r="T933">
        <f t="shared" si="736"/>
        <v>0</v>
      </c>
      <c r="U933">
        <f t="shared" si="737"/>
        <v>0</v>
      </c>
      <c r="V933">
        <f t="shared" si="738"/>
        <v>0</v>
      </c>
      <c r="W933">
        <f t="shared" si="739"/>
        <v>0</v>
      </c>
      <c r="X933">
        <f t="shared" si="740"/>
        <v>0</v>
      </c>
      <c r="Y933">
        <f t="shared" si="741"/>
        <v>0</v>
      </c>
      <c r="AA933">
        <v>59209200</v>
      </c>
      <c r="AB933">
        <f t="shared" si="742"/>
        <v>51.28</v>
      </c>
      <c r="AC933">
        <f t="shared" si="743"/>
        <v>51.28</v>
      </c>
      <c r="AD933">
        <f t="shared" si="770"/>
        <v>0</v>
      </c>
      <c r="AE933">
        <f t="shared" si="771"/>
        <v>0</v>
      </c>
      <c r="AF933">
        <f t="shared" si="771"/>
        <v>0</v>
      </c>
      <c r="AG933">
        <f t="shared" si="744"/>
        <v>0</v>
      </c>
      <c r="AH933">
        <f t="shared" si="772"/>
        <v>0</v>
      </c>
      <c r="AI933">
        <f t="shared" si="772"/>
        <v>0</v>
      </c>
      <c r="AJ933">
        <f t="shared" si="745"/>
        <v>0</v>
      </c>
      <c r="AK933">
        <v>51.28</v>
      </c>
      <c r="AL933">
        <v>51.28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109</v>
      </c>
      <c r="AU933">
        <v>61</v>
      </c>
      <c r="AV933">
        <v>1</v>
      </c>
      <c r="AW933">
        <v>1</v>
      </c>
      <c r="AZ933">
        <v>1</v>
      </c>
      <c r="BA933">
        <v>1</v>
      </c>
      <c r="BB933">
        <v>1</v>
      </c>
      <c r="BC933">
        <v>20.71</v>
      </c>
      <c r="BD933" t="s">
        <v>3</v>
      </c>
      <c r="BE933" t="s">
        <v>3</v>
      </c>
      <c r="BF933" t="s">
        <v>3</v>
      </c>
      <c r="BG933" t="s">
        <v>3</v>
      </c>
      <c r="BH933">
        <v>3</v>
      </c>
      <c r="BI933">
        <v>1</v>
      </c>
      <c r="BJ933" t="s">
        <v>208</v>
      </c>
      <c r="BM933">
        <v>21</v>
      </c>
      <c r="BN933">
        <v>58807811</v>
      </c>
      <c r="BO933" t="s">
        <v>206</v>
      </c>
      <c r="BP933">
        <v>1</v>
      </c>
      <c r="BQ933">
        <v>30</v>
      </c>
      <c r="BR933">
        <v>0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 t="s">
        <v>3</v>
      </c>
      <c r="BZ933">
        <v>109</v>
      </c>
      <c r="CA933">
        <v>61</v>
      </c>
      <c r="CB933" t="s">
        <v>3</v>
      </c>
      <c r="CE933">
        <v>30</v>
      </c>
      <c r="CF933">
        <v>0</v>
      </c>
      <c r="CG933">
        <v>0</v>
      </c>
      <c r="CM933">
        <v>0</v>
      </c>
      <c r="CN933" t="s">
        <v>3</v>
      </c>
      <c r="CO933">
        <v>0</v>
      </c>
      <c r="CP933">
        <f t="shared" si="746"/>
        <v>21240.18</v>
      </c>
      <c r="CQ933">
        <f t="shared" si="747"/>
        <v>1062.01</v>
      </c>
      <c r="CR933">
        <f t="shared" si="773"/>
        <v>0</v>
      </c>
      <c r="CS933">
        <f t="shared" si="748"/>
        <v>0</v>
      </c>
      <c r="CT933">
        <f t="shared" si="749"/>
        <v>0</v>
      </c>
      <c r="CU933">
        <f t="shared" si="750"/>
        <v>0</v>
      </c>
      <c r="CV933">
        <f t="shared" si="751"/>
        <v>0</v>
      </c>
      <c r="CW933">
        <f t="shared" si="752"/>
        <v>0</v>
      </c>
      <c r="CX933">
        <f t="shared" si="753"/>
        <v>0</v>
      </c>
      <c r="CY933">
        <f t="shared" si="754"/>
        <v>0</v>
      </c>
      <c r="CZ933">
        <f t="shared" si="755"/>
        <v>0</v>
      </c>
      <c r="DC933" t="s">
        <v>3</v>
      </c>
      <c r="DD933" t="s">
        <v>3</v>
      </c>
      <c r="DE933" t="s">
        <v>3</v>
      </c>
      <c r="DF933" t="s">
        <v>3</v>
      </c>
      <c r="DG933" t="s">
        <v>3</v>
      </c>
      <c r="DH933" t="s">
        <v>3</v>
      </c>
      <c r="DI933" t="s">
        <v>3</v>
      </c>
      <c r="DJ933" t="s">
        <v>3</v>
      </c>
      <c r="DK933" t="s">
        <v>3</v>
      </c>
      <c r="DL933" t="s">
        <v>3</v>
      </c>
      <c r="DM933" t="s">
        <v>3</v>
      </c>
      <c r="DN933">
        <v>0</v>
      </c>
      <c r="DO933">
        <v>0</v>
      </c>
      <c r="DP933">
        <v>1</v>
      </c>
      <c r="DQ933">
        <v>1</v>
      </c>
      <c r="DU933">
        <v>1003</v>
      </c>
      <c r="DV933" t="s">
        <v>36</v>
      </c>
      <c r="DW933" t="s">
        <v>36</v>
      </c>
      <c r="DX933">
        <v>1</v>
      </c>
      <c r="DZ933" t="s">
        <v>3</v>
      </c>
      <c r="EA933" t="s">
        <v>3</v>
      </c>
      <c r="EB933" t="s">
        <v>3</v>
      </c>
      <c r="EC933" t="s">
        <v>3</v>
      </c>
      <c r="EE933">
        <v>58807897</v>
      </c>
      <c r="EF933">
        <v>30</v>
      </c>
      <c r="EG933" t="s">
        <v>29</v>
      </c>
      <c r="EH933">
        <v>0</v>
      </c>
      <c r="EI933" t="s">
        <v>3</v>
      </c>
      <c r="EJ933">
        <v>1</v>
      </c>
      <c r="EK933">
        <v>21</v>
      </c>
      <c r="EL933" t="s">
        <v>30</v>
      </c>
      <c r="EM933" t="s">
        <v>31</v>
      </c>
      <c r="EO933" t="s">
        <v>3</v>
      </c>
      <c r="EQ933">
        <v>0</v>
      </c>
      <c r="ER933">
        <v>51.28</v>
      </c>
      <c r="ES933">
        <v>51.28</v>
      </c>
      <c r="ET933">
        <v>0</v>
      </c>
      <c r="EU933">
        <v>0</v>
      </c>
      <c r="EV933">
        <v>0</v>
      </c>
      <c r="EW933">
        <v>0</v>
      </c>
      <c r="EX933">
        <v>0</v>
      </c>
      <c r="FQ933">
        <v>0</v>
      </c>
      <c r="FR933">
        <v>0</v>
      </c>
      <c r="FS933">
        <v>0</v>
      </c>
      <c r="FX933">
        <v>109</v>
      </c>
      <c r="FY933">
        <v>61</v>
      </c>
      <c r="GA933" t="s">
        <v>3</v>
      </c>
      <c r="GD933">
        <v>1</v>
      </c>
      <c r="GF933">
        <v>-92831099</v>
      </c>
      <c r="GG933">
        <v>2</v>
      </c>
      <c r="GH933">
        <v>1</v>
      </c>
      <c r="GI933">
        <v>2</v>
      </c>
      <c r="GJ933">
        <v>0</v>
      </c>
      <c r="GK933">
        <v>0</v>
      </c>
      <c r="GL933">
        <f t="shared" si="756"/>
        <v>0</v>
      </c>
      <c r="GM933">
        <f t="shared" si="757"/>
        <v>21240.18</v>
      </c>
      <c r="GN933">
        <f t="shared" si="758"/>
        <v>21240.18</v>
      </c>
      <c r="GO933">
        <f t="shared" si="759"/>
        <v>0</v>
      </c>
      <c r="GP933">
        <f t="shared" si="760"/>
        <v>0</v>
      </c>
      <c r="GR933">
        <v>0</v>
      </c>
      <c r="GS933">
        <v>3</v>
      </c>
      <c r="GT933">
        <v>0</v>
      </c>
      <c r="GU933" t="s">
        <v>3</v>
      </c>
      <c r="GV933">
        <f t="shared" si="761"/>
        <v>0</v>
      </c>
      <c r="GW933">
        <v>1</v>
      </c>
      <c r="GX933">
        <f t="shared" si="762"/>
        <v>0</v>
      </c>
      <c r="HA933">
        <v>0</v>
      </c>
      <c r="HB933">
        <v>0</v>
      </c>
      <c r="HC933">
        <f t="shared" si="763"/>
        <v>0</v>
      </c>
      <c r="HE933" t="s">
        <v>3</v>
      </c>
      <c r="HF933" t="s">
        <v>3</v>
      </c>
      <c r="HM933" t="s">
        <v>3</v>
      </c>
      <c r="HN933" t="s">
        <v>3</v>
      </c>
      <c r="HO933" t="s">
        <v>3</v>
      </c>
      <c r="HP933" t="s">
        <v>3</v>
      </c>
      <c r="HQ933" t="s">
        <v>3</v>
      </c>
      <c r="HS933">
        <v>0</v>
      </c>
      <c r="IK933">
        <v>0</v>
      </c>
    </row>
    <row r="934" spans="1:255" x14ac:dyDescent="0.2">
      <c r="A934" s="2">
        <v>17</v>
      </c>
      <c r="B934" s="2">
        <v>1</v>
      </c>
      <c r="C934" s="2">
        <f>ROW(SmtRes!A1007)</f>
        <v>1007</v>
      </c>
      <c r="D934" s="2">
        <f>ROW(EtalonRes!A1067)</f>
        <v>1067</v>
      </c>
      <c r="E934" s="2" t="s">
        <v>583</v>
      </c>
      <c r="F934" s="2" t="s">
        <v>214</v>
      </c>
      <c r="G934" s="2" t="s">
        <v>215</v>
      </c>
      <c r="H934" s="2" t="s">
        <v>143</v>
      </c>
      <c r="I934" s="2">
        <f>ROUND(ROUND((30+20)/100,4),9)</f>
        <v>0.5</v>
      </c>
      <c r="J934" s="2">
        <v>0</v>
      </c>
      <c r="K934" s="2">
        <f>ROUND(ROUND((30+20)/100,4),9)</f>
        <v>0.5</v>
      </c>
      <c r="L934" s="2"/>
      <c r="M934" s="2"/>
      <c r="N934" s="2"/>
      <c r="O934" s="2">
        <f t="shared" si="732"/>
        <v>56.11</v>
      </c>
      <c r="P934" s="2">
        <f t="shared" si="733"/>
        <v>4.5199999999999996</v>
      </c>
      <c r="Q934" s="2">
        <f>(ROUND((ROUND(((((ET934*1.25)*1.1))*AV934*I934),2)*BB934),2)+ROUND((ROUND(((AE934-(((EU934*1.25)*1.1)))*AV934*I934),2)*BS934),2))</f>
        <v>0</v>
      </c>
      <c r="R934" s="2">
        <f t="shared" si="734"/>
        <v>0</v>
      </c>
      <c r="S934" s="2">
        <f t="shared" si="735"/>
        <v>51.59</v>
      </c>
      <c r="T934" s="2">
        <f t="shared" si="736"/>
        <v>0</v>
      </c>
      <c r="U934" s="2">
        <f t="shared" si="737"/>
        <v>3.3811362749999994</v>
      </c>
      <c r="V934" s="2">
        <f t="shared" si="738"/>
        <v>0</v>
      </c>
      <c r="W934" s="2">
        <f t="shared" si="739"/>
        <v>0</v>
      </c>
      <c r="X934" s="2">
        <f t="shared" si="740"/>
        <v>56.23</v>
      </c>
      <c r="Y934" s="2">
        <f t="shared" si="741"/>
        <v>31.47</v>
      </c>
      <c r="Z934" s="2"/>
      <c r="AA934" s="2">
        <v>59209203</v>
      </c>
      <c r="AB934" s="2">
        <f t="shared" si="742"/>
        <v>105.74925</v>
      </c>
      <c r="AC934" s="2">
        <f t="shared" si="743"/>
        <v>9.0399999999999991</v>
      </c>
      <c r="AD934" s="2">
        <f>ROUND((((((ET934*1.25)*1.1))-(((EU934*1.25)*1.1)))+AE934),6)</f>
        <v>0</v>
      </c>
      <c r="AE934" s="2">
        <f>ROUND((((EU934*1.25)*1.1)),6)</f>
        <v>0</v>
      </c>
      <c r="AF934" s="2">
        <f>ROUND((((EV934*1.15)*1.1)),6)</f>
        <v>96.709249999999997</v>
      </c>
      <c r="AG934" s="2">
        <f t="shared" si="744"/>
        <v>0</v>
      </c>
      <c r="AH934" s="2">
        <f>(((EW934*1.15)*1.1))</f>
        <v>6.3376499999999991</v>
      </c>
      <c r="AI934" s="2">
        <f>(((EX934*1.25)*1.1))</f>
        <v>0</v>
      </c>
      <c r="AJ934" s="2">
        <f t="shared" si="745"/>
        <v>0</v>
      </c>
      <c r="AK934" s="2">
        <v>85.49</v>
      </c>
      <c r="AL934" s="2">
        <v>9.0399999999999991</v>
      </c>
      <c r="AM934" s="2">
        <v>0</v>
      </c>
      <c r="AN934" s="2">
        <v>0</v>
      </c>
      <c r="AO934" s="2">
        <v>76.45</v>
      </c>
      <c r="AP934" s="2">
        <v>0</v>
      </c>
      <c r="AQ934" s="2">
        <v>5.01</v>
      </c>
      <c r="AR934" s="2">
        <v>0</v>
      </c>
      <c r="AS934" s="2">
        <v>0</v>
      </c>
      <c r="AT934" s="2">
        <v>109</v>
      </c>
      <c r="AU934" s="2">
        <v>61</v>
      </c>
      <c r="AV934" s="2">
        <v>1.0669999999999999</v>
      </c>
      <c r="AW934" s="2">
        <v>1</v>
      </c>
      <c r="AX934" s="2"/>
      <c r="AY934" s="2"/>
      <c r="AZ934" s="2">
        <v>1</v>
      </c>
      <c r="BA934" s="2">
        <v>1</v>
      </c>
      <c r="BB934" s="2">
        <v>1</v>
      </c>
      <c r="BC934" s="2">
        <v>1</v>
      </c>
      <c r="BD934" s="2" t="s">
        <v>3</v>
      </c>
      <c r="BE934" s="2" t="s">
        <v>3</v>
      </c>
      <c r="BF934" s="2" t="s">
        <v>3</v>
      </c>
      <c r="BG934" s="2" t="s">
        <v>3</v>
      </c>
      <c r="BH934" s="2">
        <v>0</v>
      </c>
      <c r="BI934" s="2">
        <v>1</v>
      </c>
      <c r="BJ934" s="2" t="s">
        <v>216</v>
      </c>
      <c r="BK934" s="2"/>
      <c r="BL934" s="2"/>
      <c r="BM934" s="2">
        <v>21</v>
      </c>
      <c r="BN934" s="2">
        <v>58807811</v>
      </c>
      <c r="BO934" s="2" t="s">
        <v>214</v>
      </c>
      <c r="BP934" s="2">
        <v>1</v>
      </c>
      <c r="BQ934" s="2">
        <v>30</v>
      </c>
      <c r="BR934" s="2">
        <v>0</v>
      </c>
      <c r="BS934" s="2">
        <v>1</v>
      </c>
      <c r="BT934" s="2">
        <v>1</v>
      </c>
      <c r="BU934" s="2">
        <v>1</v>
      </c>
      <c r="BV934" s="2">
        <v>1</v>
      </c>
      <c r="BW934" s="2">
        <v>1</v>
      </c>
      <c r="BX934" s="2">
        <v>1</v>
      </c>
      <c r="BY934" s="2" t="s">
        <v>3</v>
      </c>
      <c r="BZ934" s="2">
        <v>109</v>
      </c>
      <c r="CA934" s="2">
        <v>61</v>
      </c>
      <c r="CB934" s="2" t="s">
        <v>3</v>
      </c>
      <c r="CC934" s="2"/>
      <c r="CD934" s="2"/>
      <c r="CE934" s="2">
        <v>30</v>
      </c>
      <c r="CF934" s="2">
        <v>0</v>
      </c>
      <c r="CG934" s="2">
        <v>0</v>
      </c>
      <c r="CH934" s="2"/>
      <c r="CI934" s="2"/>
      <c r="CJ934" s="2"/>
      <c r="CK934" s="2"/>
      <c r="CL934" s="2"/>
      <c r="CM934" s="2">
        <v>0</v>
      </c>
      <c r="CN934" s="2" t="s">
        <v>865</v>
      </c>
      <c r="CO934" s="2">
        <v>0</v>
      </c>
      <c r="CP934" s="2">
        <f t="shared" si="746"/>
        <v>56.11</v>
      </c>
      <c r="CQ934" s="2">
        <f t="shared" si="747"/>
        <v>9.0399999999999991</v>
      </c>
      <c r="CR934" s="2">
        <f>(ROUND((ROUND(((((ET934*1.25)*1.1))*AV934*1),2)*BB934),2)+ROUND((ROUND(((AE934-(((EU934*1.25)*1.1)))*AV934*1),2)*BS934),2))</f>
        <v>0</v>
      </c>
      <c r="CS934" s="2">
        <f t="shared" si="748"/>
        <v>0</v>
      </c>
      <c r="CT934" s="2">
        <f t="shared" si="749"/>
        <v>103.19</v>
      </c>
      <c r="CU934" s="2">
        <f t="shared" si="750"/>
        <v>0</v>
      </c>
      <c r="CV934" s="2">
        <f t="shared" si="751"/>
        <v>6.7622725499999987</v>
      </c>
      <c r="CW934" s="2">
        <f t="shared" si="752"/>
        <v>0</v>
      </c>
      <c r="CX934" s="2">
        <f t="shared" si="753"/>
        <v>0</v>
      </c>
      <c r="CY934" s="2">
        <f t="shared" si="754"/>
        <v>56.233100000000007</v>
      </c>
      <c r="CZ934" s="2">
        <f t="shared" si="755"/>
        <v>31.469900000000003</v>
      </c>
      <c r="DA934" s="2"/>
      <c r="DB934" s="2">
        <v>251</v>
      </c>
      <c r="DC934" s="2" t="s">
        <v>3</v>
      </c>
      <c r="DD934" s="2" t="s">
        <v>3</v>
      </c>
      <c r="DE934" s="2" t="s">
        <v>27</v>
      </c>
      <c r="DF934" s="2" t="s">
        <v>27</v>
      </c>
      <c r="DG934" s="2" t="s">
        <v>28</v>
      </c>
      <c r="DH934" s="2" t="s">
        <v>3</v>
      </c>
      <c r="DI934" s="2" t="s">
        <v>28</v>
      </c>
      <c r="DJ934" s="2" t="s">
        <v>27</v>
      </c>
      <c r="DK934" s="2" t="s">
        <v>3</v>
      </c>
      <c r="DL934" s="2" t="s">
        <v>3</v>
      </c>
      <c r="DM934" s="2" t="s">
        <v>3</v>
      </c>
      <c r="DN934" s="2">
        <v>0</v>
      </c>
      <c r="DO934" s="2">
        <v>0</v>
      </c>
      <c r="DP934" s="2">
        <v>1</v>
      </c>
      <c r="DQ934" s="2">
        <v>1</v>
      </c>
      <c r="DR934" s="2"/>
      <c r="DS934" s="2"/>
      <c r="DT934" s="2"/>
      <c r="DU934" s="2">
        <v>1013</v>
      </c>
      <c r="DV934" s="2" t="s">
        <v>143</v>
      </c>
      <c r="DW934" s="2" t="s">
        <v>143</v>
      </c>
      <c r="DX934" s="2">
        <v>1</v>
      </c>
      <c r="DY934" s="2"/>
      <c r="DZ934" s="2" t="s">
        <v>3</v>
      </c>
      <c r="EA934" s="2" t="s">
        <v>3</v>
      </c>
      <c r="EB934" s="2" t="s">
        <v>3</v>
      </c>
      <c r="EC934" s="2" t="s">
        <v>3</v>
      </c>
      <c r="ED934" s="2"/>
      <c r="EE934" s="2">
        <v>58807897</v>
      </c>
      <c r="EF934" s="2">
        <v>30</v>
      </c>
      <c r="EG934" s="2" t="s">
        <v>29</v>
      </c>
      <c r="EH934" s="2">
        <v>0</v>
      </c>
      <c r="EI934" s="2" t="s">
        <v>3</v>
      </c>
      <c r="EJ934" s="2">
        <v>1</v>
      </c>
      <c r="EK934" s="2">
        <v>21</v>
      </c>
      <c r="EL934" s="2" t="s">
        <v>30</v>
      </c>
      <c r="EM934" s="2" t="s">
        <v>31</v>
      </c>
      <c r="EN934" s="2"/>
      <c r="EO934" s="2" t="s">
        <v>32</v>
      </c>
      <c r="EP934" s="2"/>
      <c r="EQ934" s="2">
        <v>0</v>
      </c>
      <c r="ER934" s="2">
        <v>85.49</v>
      </c>
      <c r="ES934" s="2">
        <v>9.0399999999999991</v>
      </c>
      <c r="ET934" s="2">
        <v>0</v>
      </c>
      <c r="EU934" s="2">
        <v>0</v>
      </c>
      <c r="EV934" s="2">
        <v>76.45</v>
      </c>
      <c r="EW934" s="2">
        <v>5.01</v>
      </c>
      <c r="EX934" s="2">
        <v>0</v>
      </c>
      <c r="EY934" s="2">
        <v>0</v>
      </c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>
        <v>0</v>
      </c>
      <c r="FR934" s="2">
        <v>0</v>
      </c>
      <c r="FS934" s="2">
        <v>0</v>
      </c>
      <c r="FT934" s="2"/>
      <c r="FU934" s="2"/>
      <c r="FV934" s="2"/>
      <c r="FW934" s="2"/>
      <c r="FX934" s="2">
        <v>109</v>
      </c>
      <c r="FY934" s="2">
        <v>61</v>
      </c>
      <c r="FZ934" s="2"/>
      <c r="GA934" s="2" t="s">
        <v>3</v>
      </c>
      <c r="GB934" s="2"/>
      <c r="GC934" s="2"/>
      <c r="GD934" s="2">
        <v>1</v>
      </c>
      <c r="GE934" s="2"/>
      <c r="GF934" s="2">
        <v>-508176970</v>
      </c>
      <c r="GG934" s="2">
        <v>2</v>
      </c>
      <c r="GH934" s="2">
        <v>1</v>
      </c>
      <c r="GI934" s="2">
        <v>2</v>
      </c>
      <c r="GJ934" s="2">
        <v>0</v>
      </c>
      <c r="GK934" s="2">
        <v>0</v>
      </c>
      <c r="GL934" s="2">
        <f t="shared" si="756"/>
        <v>0</v>
      </c>
      <c r="GM934" s="2">
        <f t="shared" si="757"/>
        <v>143.81</v>
      </c>
      <c r="GN934" s="2">
        <f t="shared" si="758"/>
        <v>143.81</v>
      </c>
      <c r="GO934" s="2">
        <f t="shared" si="759"/>
        <v>0</v>
      </c>
      <c r="GP934" s="2">
        <f t="shared" si="760"/>
        <v>0</v>
      </c>
      <c r="GQ934" s="2"/>
      <c r="GR934" s="2">
        <v>0</v>
      </c>
      <c r="GS934" s="2">
        <v>3</v>
      </c>
      <c r="GT934" s="2">
        <v>0</v>
      </c>
      <c r="GU934" s="2" t="s">
        <v>3</v>
      </c>
      <c r="GV934" s="2">
        <f t="shared" si="761"/>
        <v>0</v>
      </c>
      <c r="GW934" s="2">
        <v>1</v>
      </c>
      <c r="GX934" s="2">
        <f t="shared" si="762"/>
        <v>0</v>
      </c>
      <c r="GY934" s="2"/>
      <c r="GZ934" s="2"/>
      <c r="HA934" s="2">
        <v>0</v>
      </c>
      <c r="HB934" s="2">
        <v>0</v>
      </c>
      <c r="HC934" s="2">
        <f t="shared" si="763"/>
        <v>0</v>
      </c>
      <c r="HD934" s="2"/>
      <c r="HE934" s="2" t="s">
        <v>3</v>
      </c>
      <c r="HF934" s="2" t="s">
        <v>3</v>
      </c>
      <c r="HG934" s="2"/>
      <c r="HH934" s="2"/>
      <c r="HI934" s="2"/>
      <c r="HJ934" s="2"/>
      <c r="HK934" s="2"/>
      <c r="HL934" s="2"/>
      <c r="HM934" s="2" t="s">
        <v>3</v>
      </c>
      <c r="HN934" s="2" t="s">
        <v>3</v>
      </c>
      <c r="HO934" s="2" t="s">
        <v>3</v>
      </c>
      <c r="HP934" s="2" t="s">
        <v>3</v>
      </c>
      <c r="HQ934" s="2" t="s">
        <v>3</v>
      </c>
      <c r="HR934" s="2"/>
      <c r="HS934" s="2">
        <v>0</v>
      </c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>
        <v>0</v>
      </c>
      <c r="IL934" s="2"/>
      <c r="IM934" s="2"/>
      <c r="IN934" s="2"/>
      <c r="IO934" s="2"/>
      <c r="IP934" s="2"/>
      <c r="IQ934" s="2"/>
      <c r="IR934" s="2"/>
      <c r="IS934" s="2"/>
      <c r="IT934" s="2"/>
      <c r="IU934" s="2"/>
    </row>
    <row r="935" spans="1:255" x14ac:dyDescent="0.2">
      <c r="A935">
        <v>17</v>
      </c>
      <c r="B935">
        <v>1</v>
      </c>
      <c r="C935">
        <f>ROW(SmtRes!A1012)</f>
        <v>1012</v>
      </c>
      <c r="D935">
        <f>ROW(EtalonRes!A1072)</f>
        <v>1072</v>
      </c>
      <c r="E935" t="s">
        <v>583</v>
      </c>
      <c r="F935" t="s">
        <v>214</v>
      </c>
      <c r="G935" t="s">
        <v>215</v>
      </c>
      <c r="H935" t="s">
        <v>143</v>
      </c>
      <c r="I935">
        <f>ROUND(ROUND((30+20)/100,4),9)</f>
        <v>0.5</v>
      </c>
      <c r="J935">
        <v>0</v>
      </c>
      <c r="K935">
        <f>ROUND(ROUND((30+20)/100,4),9)</f>
        <v>0.5</v>
      </c>
      <c r="O935">
        <f t="shared" si="732"/>
        <v>2869.29</v>
      </c>
      <c r="P935">
        <f t="shared" si="733"/>
        <v>32.36</v>
      </c>
      <c r="Q935">
        <f>(ROUND((ROUND(((((ET935*1.25)*1.1))*AV935*I935),2)*BB935),2)+ROUND((ROUND(((AE935-(((EU935*1.25)*1.1)))*AV935*I935),2)*BS935),2))</f>
        <v>0</v>
      </c>
      <c r="R935">
        <f t="shared" si="734"/>
        <v>0</v>
      </c>
      <c r="S935">
        <f t="shared" si="735"/>
        <v>2836.93</v>
      </c>
      <c r="T935">
        <f t="shared" si="736"/>
        <v>0</v>
      </c>
      <c r="U935">
        <f t="shared" si="737"/>
        <v>3.3811362749999994</v>
      </c>
      <c r="V935">
        <f t="shared" si="738"/>
        <v>0</v>
      </c>
      <c r="W935">
        <f t="shared" si="739"/>
        <v>0</v>
      </c>
      <c r="X935">
        <f t="shared" si="740"/>
        <v>3092.25</v>
      </c>
      <c r="Y935">
        <f t="shared" si="741"/>
        <v>1730.53</v>
      </c>
      <c r="AA935">
        <v>59209200</v>
      </c>
      <c r="AB935">
        <f t="shared" si="742"/>
        <v>105.74925</v>
      </c>
      <c r="AC935">
        <f t="shared" si="743"/>
        <v>9.0399999999999991</v>
      </c>
      <c r="AD935">
        <f>ROUND((((((ET935*1.25)*1.1))-(((EU935*1.25)*1.1)))+AE935),6)</f>
        <v>0</v>
      </c>
      <c r="AE935">
        <f>ROUND((((EU935*1.25)*1.1)),6)</f>
        <v>0</v>
      </c>
      <c r="AF935">
        <f>ROUND((((EV935*1.15)*1.1)),6)</f>
        <v>96.709249999999997</v>
      </c>
      <c r="AG935">
        <f t="shared" si="744"/>
        <v>0</v>
      </c>
      <c r="AH935">
        <f>(((EW935*1.15)*1.1))</f>
        <v>6.3376499999999991</v>
      </c>
      <c r="AI935">
        <f>(((EX935*1.25)*1.1))</f>
        <v>0</v>
      </c>
      <c r="AJ935">
        <f t="shared" si="745"/>
        <v>0</v>
      </c>
      <c r="AK935">
        <v>85.49</v>
      </c>
      <c r="AL935">
        <v>9.0399999999999991</v>
      </c>
      <c r="AM935">
        <v>0</v>
      </c>
      <c r="AN935">
        <v>0</v>
      </c>
      <c r="AO935">
        <v>76.45</v>
      </c>
      <c r="AP935">
        <v>0</v>
      </c>
      <c r="AQ935">
        <v>5.01</v>
      </c>
      <c r="AR935">
        <v>0</v>
      </c>
      <c r="AS935">
        <v>0</v>
      </c>
      <c r="AT935">
        <v>109</v>
      </c>
      <c r="AU935">
        <v>61</v>
      </c>
      <c r="AV935">
        <v>1.0669999999999999</v>
      </c>
      <c r="AW935">
        <v>1</v>
      </c>
      <c r="AZ935">
        <v>1</v>
      </c>
      <c r="BA935">
        <v>54.99</v>
      </c>
      <c r="BB935">
        <v>1</v>
      </c>
      <c r="BC935">
        <v>7.16</v>
      </c>
      <c r="BD935" t="s">
        <v>3</v>
      </c>
      <c r="BE935" t="s">
        <v>3</v>
      </c>
      <c r="BF935" t="s">
        <v>3</v>
      </c>
      <c r="BG935" t="s">
        <v>3</v>
      </c>
      <c r="BH935">
        <v>0</v>
      </c>
      <c r="BI935">
        <v>1</v>
      </c>
      <c r="BJ935" t="s">
        <v>216</v>
      </c>
      <c r="BM935">
        <v>21</v>
      </c>
      <c r="BN935">
        <v>58807811</v>
      </c>
      <c r="BO935" t="s">
        <v>214</v>
      </c>
      <c r="BP935">
        <v>1</v>
      </c>
      <c r="BQ935">
        <v>30</v>
      </c>
      <c r="BR935">
        <v>0</v>
      </c>
      <c r="BS935">
        <v>54.99</v>
      </c>
      <c r="BT935">
        <v>1</v>
      </c>
      <c r="BU935">
        <v>1</v>
      </c>
      <c r="BV935">
        <v>1</v>
      </c>
      <c r="BW935">
        <v>1</v>
      </c>
      <c r="BX935">
        <v>1</v>
      </c>
      <c r="BY935" t="s">
        <v>3</v>
      </c>
      <c r="BZ935">
        <v>109</v>
      </c>
      <c r="CA935">
        <v>61</v>
      </c>
      <c r="CB935" t="s">
        <v>3</v>
      </c>
      <c r="CE935">
        <v>30</v>
      </c>
      <c r="CF935">
        <v>0</v>
      </c>
      <c r="CG935">
        <v>0</v>
      </c>
      <c r="CM935">
        <v>0</v>
      </c>
      <c r="CN935" t="s">
        <v>865</v>
      </c>
      <c r="CO935">
        <v>0</v>
      </c>
      <c r="CP935">
        <f t="shared" si="746"/>
        <v>2869.29</v>
      </c>
      <c r="CQ935">
        <f t="shared" si="747"/>
        <v>64.73</v>
      </c>
      <c r="CR935">
        <f>(ROUND((ROUND(((((ET935*1.25)*1.1))*AV935*1),2)*BB935),2)+ROUND((ROUND(((AE935-(((EU935*1.25)*1.1)))*AV935*1),2)*BS935),2))</f>
        <v>0</v>
      </c>
      <c r="CS935">
        <f t="shared" si="748"/>
        <v>0</v>
      </c>
      <c r="CT935">
        <f t="shared" si="749"/>
        <v>5674.42</v>
      </c>
      <c r="CU935">
        <f t="shared" si="750"/>
        <v>0</v>
      </c>
      <c r="CV935">
        <f t="shared" si="751"/>
        <v>6.7622725499999987</v>
      </c>
      <c r="CW935">
        <f t="shared" si="752"/>
        <v>0</v>
      </c>
      <c r="CX935">
        <f t="shared" si="753"/>
        <v>0</v>
      </c>
      <c r="CY935">
        <f t="shared" si="754"/>
        <v>3092.2536999999998</v>
      </c>
      <c r="CZ935">
        <f t="shared" si="755"/>
        <v>1730.5272999999997</v>
      </c>
      <c r="DB935">
        <v>253</v>
      </c>
      <c r="DC935" t="s">
        <v>3</v>
      </c>
      <c r="DD935" t="s">
        <v>3</v>
      </c>
      <c r="DE935" t="s">
        <v>27</v>
      </c>
      <c r="DF935" t="s">
        <v>27</v>
      </c>
      <c r="DG935" t="s">
        <v>28</v>
      </c>
      <c r="DH935" t="s">
        <v>3</v>
      </c>
      <c r="DI935" t="s">
        <v>28</v>
      </c>
      <c r="DJ935" t="s">
        <v>27</v>
      </c>
      <c r="DK935" t="s">
        <v>3</v>
      </c>
      <c r="DL935" t="s">
        <v>3</v>
      </c>
      <c r="DM935" t="s">
        <v>3</v>
      </c>
      <c r="DN935">
        <v>0</v>
      </c>
      <c r="DO935">
        <v>0</v>
      </c>
      <c r="DP935">
        <v>1</v>
      </c>
      <c r="DQ935">
        <v>1</v>
      </c>
      <c r="DU935">
        <v>1013</v>
      </c>
      <c r="DV935" t="s">
        <v>143</v>
      </c>
      <c r="DW935" t="s">
        <v>143</v>
      </c>
      <c r="DX935">
        <v>1</v>
      </c>
      <c r="DZ935" t="s">
        <v>3</v>
      </c>
      <c r="EA935" t="s">
        <v>3</v>
      </c>
      <c r="EB935" t="s">
        <v>3</v>
      </c>
      <c r="EC935" t="s">
        <v>3</v>
      </c>
      <c r="EE935">
        <v>58807897</v>
      </c>
      <c r="EF935">
        <v>30</v>
      </c>
      <c r="EG935" t="s">
        <v>29</v>
      </c>
      <c r="EH935">
        <v>0</v>
      </c>
      <c r="EI935" t="s">
        <v>3</v>
      </c>
      <c r="EJ935">
        <v>1</v>
      </c>
      <c r="EK935">
        <v>21</v>
      </c>
      <c r="EL935" t="s">
        <v>30</v>
      </c>
      <c r="EM935" t="s">
        <v>31</v>
      </c>
      <c r="EO935" t="s">
        <v>32</v>
      </c>
      <c r="EQ935">
        <v>0</v>
      </c>
      <c r="ER935">
        <v>85.49</v>
      </c>
      <c r="ES935">
        <v>9.0399999999999991</v>
      </c>
      <c r="ET935">
        <v>0</v>
      </c>
      <c r="EU935">
        <v>0</v>
      </c>
      <c r="EV935">
        <v>76.45</v>
      </c>
      <c r="EW935">
        <v>5.01</v>
      </c>
      <c r="EX935">
        <v>0</v>
      </c>
      <c r="EY935">
        <v>0</v>
      </c>
      <c r="FQ935">
        <v>0</v>
      </c>
      <c r="FR935">
        <v>0</v>
      </c>
      <c r="FS935">
        <v>0</v>
      </c>
      <c r="FX935">
        <v>109</v>
      </c>
      <c r="FY935">
        <v>61</v>
      </c>
      <c r="GA935" t="s">
        <v>3</v>
      </c>
      <c r="GD935">
        <v>1</v>
      </c>
      <c r="GF935">
        <v>-508176970</v>
      </c>
      <c r="GG935">
        <v>2</v>
      </c>
      <c r="GH935">
        <v>1</v>
      </c>
      <c r="GI935">
        <v>2</v>
      </c>
      <c r="GJ935">
        <v>0</v>
      </c>
      <c r="GK935">
        <v>0</v>
      </c>
      <c r="GL935">
        <f t="shared" si="756"/>
        <v>0</v>
      </c>
      <c r="GM935">
        <f t="shared" si="757"/>
        <v>7692.07</v>
      </c>
      <c r="GN935">
        <f t="shared" si="758"/>
        <v>7692.07</v>
      </c>
      <c r="GO935">
        <f t="shared" si="759"/>
        <v>0</v>
      </c>
      <c r="GP935">
        <f t="shared" si="760"/>
        <v>0</v>
      </c>
      <c r="GR935">
        <v>0</v>
      </c>
      <c r="GS935">
        <v>3</v>
      </c>
      <c r="GT935">
        <v>0</v>
      </c>
      <c r="GU935" t="s">
        <v>3</v>
      </c>
      <c r="GV935">
        <f t="shared" si="761"/>
        <v>0</v>
      </c>
      <c r="GW935">
        <v>1</v>
      </c>
      <c r="GX935">
        <f t="shared" si="762"/>
        <v>0</v>
      </c>
      <c r="HA935">
        <v>0</v>
      </c>
      <c r="HB935">
        <v>0</v>
      </c>
      <c r="HC935">
        <f t="shared" si="763"/>
        <v>0</v>
      </c>
      <c r="HE935" t="s">
        <v>3</v>
      </c>
      <c r="HF935" t="s">
        <v>3</v>
      </c>
      <c r="HM935" t="s">
        <v>3</v>
      </c>
      <c r="HN935" t="s">
        <v>3</v>
      </c>
      <c r="HO935" t="s">
        <v>3</v>
      </c>
      <c r="HP935" t="s">
        <v>3</v>
      </c>
      <c r="HQ935" t="s">
        <v>3</v>
      </c>
      <c r="HS935">
        <v>0</v>
      </c>
      <c r="IK935">
        <v>0</v>
      </c>
    </row>
    <row r="936" spans="1:255" x14ac:dyDescent="0.2">
      <c r="A936" s="2">
        <v>17</v>
      </c>
      <c r="B936" s="2">
        <v>1</v>
      </c>
      <c r="C936" s="2"/>
      <c r="D936" s="2"/>
      <c r="E936" s="2" t="s">
        <v>584</v>
      </c>
      <c r="F936" s="2" t="s">
        <v>210</v>
      </c>
      <c r="G936" s="2" t="s">
        <v>211</v>
      </c>
      <c r="H936" s="2" t="s">
        <v>49</v>
      </c>
      <c r="I936" s="2">
        <v>2</v>
      </c>
      <c r="J936" s="2">
        <v>0</v>
      </c>
      <c r="K936" s="2">
        <v>2</v>
      </c>
      <c r="L936" s="2"/>
      <c r="M936" s="2"/>
      <c r="N936" s="2"/>
      <c r="O936" s="2">
        <f t="shared" si="732"/>
        <v>559.34</v>
      </c>
      <c r="P936" s="2">
        <f t="shared" si="733"/>
        <v>559.34</v>
      </c>
      <c r="Q936" s="2">
        <f>(ROUND((ROUND(((ET936)*AV936*I936),2)*BB936),2)+ROUND((ROUND(((AE936-(EU936))*AV936*I936),2)*BS936),2))</f>
        <v>0</v>
      </c>
      <c r="R936" s="2">
        <f t="shared" si="734"/>
        <v>0</v>
      </c>
      <c r="S936" s="2">
        <f t="shared" si="735"/>
        <v>0</v>
      </c>
      <c r="T936" s="2">
        <f t="shared" si="736"/>
        <v>0</v>
      </c>
      <c r="U936" s="2">
        <f t="shared" si="737"/>
        <v>0</v>
      </c>
      <c r="V936" s="2">
        <f t="shared" si="738"/>
        <v>0</v>
      </c>
      <c r="W936" s="2">
        <f t="shared" si="739"/>
        <v>0</v>
      </c>
      <c r="X936" s="2">
        <f t="shared" si="740"/>
        <v>0</v>
      </c>
      <c r="Y936" s="2">
        <f t="shared" si="741"/>
        <v>0</v>
      </c>
      <c r="Z936" s="2"/>
      <c r="AA936" s="2">
        <v>59209203</v>
      </c>
      <c r="AB936" s="2">
        <f t="shared" si="742"/>
        <v>279.67</v>
      </c>
      <c r="AC936" s="2">
        <f t="shared" si="743"/>
        <v>279.67</v>
      </c>
      <c r="AD936" s="2">
        <f>ROUND((((ET936)-(EU936))+AE936),6)</f>
        <v>0</v>
      </c>
      <c r="AE936" s="2">
        <f>ROUND((EU936),6)</f>
        <v>0</v>
      </c>
      <c r="AF936" s="2">
        <f>ROUND((EV936),6)</f>
        <v>0</v>
      </c>
      <c r="AG936" s="2">
        <f t="shared" si="744"/>
        <v>0</v>
      </c>
      <c r="AH936" s="2">
        <f>(EW936)</f>
        <v>0</v>
      </c>
      <c r="AI936" s="2">
        <f>(EX936)</f>
        <v>0</v>
      </c>
      <c r="AJ936" s="2">
        <f t="shared" si="745"/>
        <v>0</v>
      </c>
      <c r="AK936" s="2">
        <v>279.67</v>
      </c>
      <c r="AL936" s="2">
        <v>279.67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109</v>
      </c>
      <c r="AU936" s="2">
        <v>61</v>
      </c>
      <c r="AV936" s="2">
        <v>1</v>
      </c>
      <c r="AW936" s="2">
        <v>1</v>
      </c>
      <c r="AX936" s="2"/>
      <c r="AY936" s="2"/>
      <c r="AZ936" s="2">
        <v>1</v>
      </c>
      <c r="BA936" s="2">
        <v>1</v>
      </c>
      <c r="BB936" s="2">
        <v>1</v>
      </c>
      <c r="BC936" s="2">
        <v>1</v>
      </c>
      <c r="BD936" s="2" t="s">
        <v>3</v>
      </c>
      <c r="BE936" s="2" t="s">
        <v>3</v>
      </c>
      <c r="BF936" s="2" t="s">
        <v>3</v>
      </c>
      <c r="BG936" s="2" t="s">
        <v>3</v>
      </c>
      <c r="BH936" s="2">
        <v>3</v>
      </c>
      <c r="BI936" s="2">
        <v>1</v>
      </c>
      <c r="BJ936" s="2" t="s">
        <v>212</v>
      </c>
      <c r="BK936" s="2"/>
      <c r="BL936" s="2"/>
      <c r="BM936" s="2">
        <v>21</v>
      </c>
      <c r="BN936" s="2">
        <v>0</v>
      </c>
      <c r="BO936" s="2" t="s">
        <v>3</v>
      </c>
      <c r="BP936" s="2">
        <v>0</v>
      </c>
      <c r="BQ936" s="2">
        <v>30</v>
      </c>
      <c r="BR936" s="2">
        <v>0</v>
      </c>
      <c r="BS936" s="2">
        <v>1</v>
      </c>
      <c r="BT936" s="2">
        <v>1</v>
      </c>
      <c r="BU936" s="2">
        <v>1</v>
      </c>
      <c r="BV936" s="2">
        <v>1</v>
      </c>
      <c r="BW936" s="2">
        <v>1</v>
      </c>
      <c r="BX936" s="2">
        <v>1</v>
      </c>
      <c r="BY936" s="2" t="s">
        <v>3</v>
      </c>
      <c r="BZ936" s="2">
        <v>109</v>
      </c>
      <c r="CA936" s="2">
        <v>61</v>
      </c>
      <c r="CB936" s="2" t="s">
        <v>3</v>
      </c>
      <c r="CC936" s="2"/>
      <c r="CD936" s="2"/>
      <c r="CE936" s="2">
        <v>30</v>
      </c>
      <c r="CF936" s="2">
        <v>0</v>
      </c>
      <c r="CG936" s="2">
        <v>0</v>
      </c>
      <c r="CH936" s="2"/>
      <c r="CI936" s="2"/>
      <c r="CJ936" s="2"/>
      <c r="CK936" s="2"/>
      <c r="CL936" s="2"/>
      <c r="CM936" s="2">
        <v>0</v>
      </c>
      <c r="CN936" s="2" t="s">
        <v>3</v>
      </c>
      <c r="CO936" s="2">
        <v>0</v>
      </c>
      <c r="CP936" s="2">
        <f t="shared" si="746"/>
        <v>559.34</v>
      </c>
      <c r="CQ936" s="2">
        <f t="shared" si="747"/>
        <v>279.67</v>
      </c>
      <c r="CR936" s="2">
        <f>(ROUND((ROUND(((ET936)*AV936*1),2)*BB936),2)+ROUND((ROUND(((AE936-(EU936))*AV936*1),2)*BS936),2))</f>
        <v>0</v>
      </c>
      <c r="CS936" s="2">
        <f t="shared" si="748"/>
        <v>0</v>
      </c>
      <c r="CT936" s="2">
        <f t="shared" si="749"/>
        <v>0</v>
      </c>
      <c r="CU936" s="2">
        <f t="shared" si="750"/>
        <v>0</v>
      </c>
      <c r="CV936" s="2">
        <f t="shared" si="751"/>
        <v>0</v>
      </c>
      <c r="CW936" s="2">
        <f t="shared" si="752"/>
        <v>0</v>
      </c>
      <c r="CX936" s="2">
        <f t="shared" si="753"/>
        <v>0</v>
      </c>
      <c r="CY936" s="2">
        <f t="shared" si="754"/>
        <v>0</v>
      </c>
      <c r="CZ936" s="2">
        <f t="shared" si="755"/>
        <v>0</v>
      </c>
      <c r="DA936" s="2"/>
      <c r="DB936" s="2"/>
      <c r="DC936" s="2" t="s">
        <v>3</v>
      </c>
      <c r="DD936" s="2" t="s">
        <v>3</v>
      </c>
      <c r="DE936" s="2" t="s">
        <v>3</v>
      </c>
      <c r="DF936" s="2" t="s">
        <v>3</v>
      </c>
      <c r="DG936" s="2" t="s">
        <v>3</v>
      </c>
      <c r="DH936" s="2" t="s">
        <v>3</v>
      </c>
      <c r="DI936" s="2" t="s">
        <v>3</v>
      </c>
      <c r="DJ936" s="2" t="s">
        <v>3</v>
      </c>
      <c r="DK936" s="2" t="s">
        <v>3</v>
      </c>
      <c r="DL936" s="2" t="s">
        <v>3</v>
      </c>
      <c r="DM936" s="2" t="s">
        <v>3</v>
      </c>
      <c r="DN936" s="2">
        <v>0</v>
      </c>
      <c r="DO936" s="2">
        <v>0</v>
      </c>
      <c r="DP936" s="2">
        <v>1</v>
      </c>
      <c r="DQ936" s="2">
        <v>1</v>
      </c>
      <c r="DR936" s="2"/>
      <c r="DS936" s="2"/>
      <c r="DT936" s="2"/>
      <c r="DU936" s="2">
        <v>1010</v>
      </c>
      <c r="DV936" s="2" t="s">
        <v>49</v>
      </c>
      <c r="DW936" s="2" t="s">
        <v>49</v>
      </c>
      <c r="DX936" s="2">
        <v>1</v>
      </c>
      <c r="DY936" s="2"/>
      <c r="DZ936" s="2" t="s">
        <v>3</v>
      </c>
      <c r="EA936" s="2" t="s">
        <v>3</v>
      </c>
      <c r="EB936" s="2" t="s">
        <v>3</v>
      </c>
      <c r="EC936" s="2" t="s">
        <v>3</v>
      </c>
      <c r="ED936" s="2"/>
      <c r="EE936" s="2">
        <v>58807897</v>
      </c>
      <c r="EF936" s="2">
        <v>30</v>
      </c>
      <c r="EG936" s="2" t="s">
        <v>29</v>
      </c>
      <c r="EH936" s="2">
        <v>0</v>
      </c>
      <c r="EI936" s="2" t="s">
        <v>3</v>
      </c>
      <c r="EJ936" s="2">
        <v>1</v>
      </c>
      <c r="EK936" s="2">
        <v>21</v>
      </c>
      <c r="EL936" s="2" t="s">
        <v>30</v>
      </c>
      <c r="EM936" s="2" t="s">
        <v>31</v>
      </c>
      <c r="EN936" s="2"/>
      <c r="EO936" s="2" t="s">
        <v>3</v>
      </c>
      <c r="EP936" s="2"/>
      <c r="EQ936" s="2">
        <v>0</v>
      </c>
      <c r="ER936" s="2">
        <v>279.67</v>
      </c>
      <c r="ES936" s="2">
        <v>279.67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>
        <v>0</v>
      </c>
      <c r="FR936" s="2">
        <v>0</v>
      </c>
      <c r="FS936" s="2">
        <v>0</v>
      </c>
      <c r="FT936" s="2"/>
      <c r="FU936" s="2"/>
      <c r="FV936" s="2"/>
      <c r="FW936" s="2"/>
      <c r="FX936" s="2">
        <v>109</v>
      </c>
      <c r="FY936" s="2">
        <v>61</v>
      </c>
      <c r="FZ936" s="2"/>
      <c r="GA936" s="2" t="s">
        <v>3</v>
      </c>
      <c r="GB936" s="2"/>
      <c r="GC936" s="2"/>
      <c r="GD936" s="2">
        <v>1</v>
      </c>
      <c r="GE936" s="2"/>
      <c r="GF936" s="2">
        <v>-94298429</v>
      </c>
      <c r="GG936" s="2">
        <v>2</v>
      </c>
      <c r="GH936" s="2">
        <v>1</v>
      </c>
      <c r="GI936" s="2">
        <v>-2</v>
      </c>
      <c r="GJ936" s="2">
        <v>0</v>
      </c>
      <c r="GK936" s="2">
        <v>0</v>
      </c>
      <c r="GL936" s="2">
        <f t="shared" si="756"/>
        <v>0</v>
      </c>
      <c r="GM936" s="2">
        <f t="shared" si="757"/>
        <v>559.34</v>
      </c>
      <c r="GN936" s="2">
        <f t="shared" si="758"/>
        <v>559.34</v>
      </c>
      <c r="GO936" s="2">
        <f t="shared" si="759"/>
        <v>0</v>
      </c>
      <c r="GP936" s="2">
        <f t="shared" si="760"/>
        <v>0</v>
      </c>
      <c r="GQ936" s="2"/>
      <c r="GR936" s="2">
        <v>0</v>
      </c>
      <c r="GS936" s="2">
        <v>3</v>
      </c>
      <c r="GT936" s="2">
        <v>0</v>
      </c>
      <c r="GU936" s="2" t="s">
        <v>3</v>
      </c>
      <c r="GV936" s="2">
        <f t="shared" si="761"/>
        <v>0</v>
      </c>
      <c r="GW936" s="2">
        <v>1</v>
      </c>
      <c r="GX936" s="2">
        <f t="shared" si="762"/>
        <v>0</v>
      </c>
      <c r="GY936" s="2"/>
      <c r="GZ936" s="2"/>
      <c r="HA936" s="2">
        <v>0</v>
      </c>
      <c r="HB936" s="2">
        <v>0</v>
      </c>
      <c r="HC936" s="2">
        <f t="shared" si="763"/>
        <v>0</v>
      </c>
      <c r="HD936" s="2"/>
      <c r="HE936" s="2" t="s">
        <v>3</v>
      </c>
      <c r="HF936" s="2" t="s">
        <v>3</v>
      </c>
      <c r="HG936" s="2"/>
      <c r="HH936" s="2"/>
      <c r="HI936" s="2"/>
      <c r="HJ936" s="2"/>
      <c r="HK936" s="2"/>
      <c r="HL936" s="2"/>
      <c r="HM936" s="2" t="s">
        <v>3</v>
      </c>
      <c r="HN936" s="2" t="s">
        <v>3</v>
      </c>
      <c r="HO936" s="2" t="s">
        <v>3</v>
      </c>
      <c r="HP936" s="2" t="s">
        <v>3</v>
      </c>
      <c r="HQ936" s="2" t="s">
        <v>3</v>
      </c>
      <c r="HR936" s="2"/>
      <c r="HS936" s="2">
        <v>0</v>
      </c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>
        <v>0</v>
      </c>
      <c r="IL936" s="2"/>
      <c r="IM936" s="2"/>
      <c r="IN936" s="2"/>
      <c r="IO936" s="2"/>
      <c r="IP936" s="2"/>
      <c r="IQ936" s="2"/>
      <c r="IR936" s="2"/>
      <c r="IS936" s="2"/>
      <c r="IT936" s="2"/>
      <c r="IU936" s="2"/>
    </row>
    <row r="937" spans="1:255" x14ac:dyDescent="0.2">
      <c r="A937">
        <v>17</v>
      </c>
      <c r="B937">
        <v>1</v>
      </c>
      <c r="E937" t="s">
        <v>584</v>
      </c>
      <c r="F937" t="s">
        <v>210</v>
      </c>
      <c r="G937" t="s">
        <v>211</v>
      </c>
      <c r="H937" t="s">
        <v>49</v>
      </c>
      <c r="I937">
        <v>2</v>
      </c>
      <c r="J937">
        <v>0</v>
      </c>
      <c r="K937">
        <v>2</v>
      </c>
      <c r="O937">
        <f t="shared" si="732"/>
        <v>3495.88</v>
      </c>
      <c r="P937">
        <f t="shared" si="733"/>
        <v>3495.88</v>
      </c>
      <c r="Q937">
        <f>(ROUND((ROUND(((ET937)*AV937*I937),2)*BB937),2)+ROUND((ROUND(((AE937-(EU937))*AV937*I937),2)*BS937),2))</f>
        <v>0</v>
      </c>
      <c r="R937">
        <f t="shared" si="734"/>
        <v>0</v>
      </c>
      <c r="S937">
        <f t="shared" si="735"/>
        <v>0</v>
      </c>
      <c r="T937">
        <f t="shared" si="736"/>
        <v>0</v>
      </c>
      <c r="U937">
        <f t="shared" si="737"/>
        <v>0</v>
      </c>
      <c r="V937">
        <f t="shared" si="738"/>
        <v>0</v>
      </c>
      <c r="W937">
        <f t="shared" si="739"/>
        <v>0</v>
      </c>
      <c r="X937">
        <f t="shared" si="740"/>
        <v>0</v>
      </c>
      <c r="Y937">
        <f t="shared" si="741"/>
        <v>0</v>
      </c>
      <c r="AA937">
        <v>59209200</v>
      </c>
      <c r="AB937">
        <f t="shared" si="742"/>
        <v>279.67</v>
      </c>
      <c r="AC937">
        <f t="shared" si="743"/>
        <v>279.67</v>
      </c>
      <c r="AD937">
        <f>ROUND((((ET937)-(EU937))+AE937),6)</f>
        <v>0</v>
      </c>
      <c r="AE937">
        <f>ROUND((EU937),6)</f>
        <v>0</v>
      </c>
      <c r="AF937">
        <f>ROUND((EV937),6)</f>
        <v>0</v>
      </c>
      <c r="AG937">
        <f t="shared" si="744"/>
        <v>0</v>
      </c>
      <c r="AH937">
        <f>(EW937)</f>
        <v>0</v>
      </c>
      <c r="AI937">
        <f>(EX937)</f>
        <v>0</v>
      </c>
      <c r="AJ937">
        <f t="shared" si="745"/>
        <v>0</v>
      </c>
      <c r="AK937">
        <v>279.67</v>
      </c>
      <c r="AL937">
        <v>279.67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109</v>
      </c>
      <c r="AU937">
        <v>61</v>
      </c>
      <c r="AV937">
        <v>1</v>
      </c>
      <c r="AW937">
        <v>1</v>
      </c>
      <c r="AZ937">
        <v>1</v>
      </c>
      <c r="BA937">
        <v>1</v>
      </c>
      <c r="BB937">
        <v>1</v>
      </c>
      <c r="BC937">
        <v>6.25</v>
      </c>
      <c r="BD937" t="s">
        <v>3</v>
      </c>
      <c r="BE937" t="s">
        <v>3</v>
      </c>
      <c r="BF937" t="s">
        <v>3</v>
      </c>
      <c r="BG937" t="s">
        <v>3</v>
      </c>
      <c r="BH937">
        <v>3</v>
      </c>
      <c r="BI937">
        <v>1</v>
      </c>
      <c r="BJ937" t="s">
        <v>212</v>
      </c>
      <c r="BM937">
        <v>21</v>
      </c>
      <c r="BN937">
        <v>0</v>
      </c>
      <c r="BO937" t="s">
        <v>210</v>
      </c>
      <c r="BP937">
        <v>1</v>
      </c>
      <c r="BQ937">
        <v>30</v>
      </c>
      <c r="BR937">
        <v>0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 t="s">
        <v>3</v>
      </c>
      <c r="BZ937">
        <v>109</v>
      </c>
      <c r="CA937">
        <v>61</v>
      </c>
      <c r="CB937" t="s">
        <v>3</v>
      </c>
      <c r="CE937">
        <v>30</v>
      </c>
      <c r="CF937">
        <v>0</v>
      </c>
      <c r="CG937">
        <v>0</v>
      </c>
      <c r="CM937">
        <v>0</v>
      </c>
      <c r="CN937" t="s">
        <v>3</v>
      </c>
      <c r="CO937">
        <v>0</v>
      </c>
      <c r="CP937">
        <f t="shared" si="746"/>
        <v>3495.88</v>
      </c>
      <c r="CQ937">
        <f t="shared" si="747"/>
        <v>1747.94</v>
      </c>
      <c r="CR937">
        <f>(ROUND((ROUND(((ET937)*AV937*1),2)*BB937),2)+ROUND((ROUND(((AE937-(EU937))*AV937*1),2)*BS937),2))</f>
        <v>0</v>
      </c>
      <c r="CS937">
        <f t="shared" si="748"/>
        <v>0</v>
      </c>
      <c r="CT937">
        <f t="shared" si="749"/>
        <v>0</v>
      </c>
      <c r="CU937">
        <f t="shared" si="750"/>
        <v>0</v>
      </c>
      <c r="CV937">
        <f t="shared" si="751"/>
        <v>0</v>
      </c>
      <c r="CW937">
        <f t="shared" si="752"/>
        <v>0</v>
      </c>
      <c r="CX937">
        <f t="shared" si="753"/>
        <v>0</v>
      </c>
      <c r="CY937">
        <f t="shared" si="754"/>
        <v>0</v>
      </c>
      <c r="CZ937">
        <f t="shared" si="755"/>
        <v>0</v>
      </c>
      <c r="DC937" t="s">
        <v>3</v>
      </c>
      <c r="DD937" t="s">
        <v>3</v>
      </c>
      <c r="DE937" t="s">
        <v>3</v>
      </c>
      <c r="DF937" t="s">
        <v>3</v>
      </c>
      <c r="DG937" t="s">
        <v>3</v>
      </c>
      <c r="DH937" t="s">
        <v>3</v>
      </c>
      <c r="DI937" t="s">
        <v>3</v>
      </c>
      <c r="DJ937" t="s">
        <v>3</v>
      </c>
      <c r="DK937" t="s">
        <v>3</v>
      </c>
      <c r="DL937" t="s">
        <v>3</v>
      </c>
      <c r="DM937" t="s">
        <v>3</v>
      </c>
      <c r="DN937">
        <v>0</v>
      </c>
      <c r="DO937">
        <v>0</v>
      </c>
      <c r="DP937">
        <v>1</v>
      </c>
      <c r="DQ937">
        <v>1</v>
      </c>
      <c r="DU937">
        <v>1010</v>
      </c>
      <c r="DV937" t="s">
        <v>49</v>
      </c>
      <c r="DW937" t="s">
        <v>49</v>
      </c>
      <c r="DX937">
        <v>1</v>
      </c>
      <c r="DZ937" t="s">
        <v>3</v>
      </c>
      <c r="EA937" t="s">
        <v>3</v>
      </c>
      <c r="EB937" t="s">
        <v>3</v>
      </c>
      <c r="EC937" t="s">
        <v>3</v>
      </c>
      <c r="EE937">
        <v>58807897</v>
      </c>
      <c r="EF937">
        <v>30</v>
      </c>
      <c r="EG937" t="s">
        <v>29</v>
      </c>
      <c r="EH937">
        <v>0</v>
      </c>
      <c r="EI937" t="s">
        <v>3</v>
      </c>
      <c r="EJ937">
        <v>1</v>
      </c>
      <c r="EK937">
        <v>21</v>
      </c>
      <c r="EL937" t="s">
        <v>30</v>
      </c>
      <c r="EM937" t="s">
        <v>31</v>
      </c>
      <c r="EO937" t="s">
        <v>3</v>
      </c>
      <c r="EQ937">
        <v>0</v>
      </c>
      <c r="ER937">
        <v>279.67</v>
      </c>
      <c r="ES937">
        <v>279.67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FQ937">
        <v>0</v>
      </c>
      <c r="FR937">
        <v>0</v>
      </c>
      <c r="FS937">
        <v>0</v>
      </c>
      <c r="FX937">
        <v>109</v>
      </c>
      <c r="FY937">
        <v>61</v>
      </c>
      <c r="GA937" t="s">
        <v>3</v>
      </c>
      <c r="GD937">
        <v>1</v>
      </c>
      <c r="GF937">
        <v>-94298429</v>
      </c>
      <c r="GG937">
        <v>2</v>
      </c>
      <c r="GH937">
        <v>1</v>
      </c>
      <c r="GI937">
        <v>2</v>
      </c>
      <c r="GJ937">
        <v>0</v>
      </c>
      <c r="GK937">
        <v>0</v>
      </c>
      <c r="GL937">
        <f t="shared" si="756"/>
        <v>0</v>
      </c>
      <c r="GM937">
        <f t="shared" si="757"/>
        <v>3495.88</v>
      </c>
      <c r="GN937">
        <f t="shared" si="758"/>
        <v>3495.88</v>
      </c>
      <c r="GO937">
        <f t="shared" si="759"/>
        <v>0</v>
      </c>
      <c r="GP937">
        <f t="shared" si="760"/>
        <v>0</v>
      </c>
      <c r="GR937">
        <v>0</v>
      </c>
      <c r="GS937">
        <v>3</v>
      </c>
      <c r="GT937">
        <v>0</v>
      </c>
      <c r="GU937" t="s">
        <v>3</v>
      </c>
      <c r="GV937">
        <f t="shared" si="761"/>
        <v>0</v>
      </c>
      <c r="GW937">
        <v>1</v>
      </c>
      <c r="GX937">
        <f t="shared" si="762"/>
        <v>0</v>
      </c>
      <c r="HA937">
        <v>0</v>
      </c>
      <c r="HB937">
        <v>0</v>
      </c>
      <c r="HC937">
        <f t="shared" si="763"/>
        <v>0</v>
      </c>
      <c r="HE937" t="s">
        <v>3</v>
      </c>
      <c r="HF937" t="s">
        <v>3</v>
      </c>
      <c r="HM937" t="s">
        <v>3</v>
      </c>
      <c r="HN937" t="s">
        <v>3</v>
      </c>
      <c r="HO937" t="s">
        <v>3</v>
      </c>
      <c r="HP937" t="s">
        <v>3</v>
      </c>
      <c r="HQ937" t="s">
        <v>3</v>
      </c>
      <c r="HS937">
        <v>0</v>
      </c>
      <c r="IK937">
        <v>0</v>
      </c>
    </row>
    <row r="938" spans="1:255" x14ac:dyDescent="0.2">
      <c r="A938" s="2">
        <v>17</v>
      </c>
      <c r="B938" s="2">
        <v>1</v>
      </c>
      <c r="C938" s="2">
        <f>ROW(SmtRes!A1019)</f>
        <v>1019</v>
      </c>
      <c r="D938" s="2">
        <f>ROW(EtalonRes!A1080)</f>
        <v>1080</v>
      </c>
      <c r="E938" s="2" t="s">
        <v>3</v>
      </c>
      <c r="F938" s="2" t="s">
        <v>161</v>
      </c>
      <c r="G938" s="2" t="s">
        <v>162</v>
      </c>
      <c r="H938" s="2" t="s">
        <v>163</v>
      </c>
      <c r="I938" s="2">
        <f>ROUND(ROUND(2,4)*0,9)</f>
        <v>0</v>
      </c>
      <c r="J938" s="2">
        <v>0</v>
      </c>
      <c r="K938" s="2">
        <f>ROUND(ROUND(2,4)*0,9)</f>
        <v>0</v>
      </c>
      <c r="L938" s="2"/>
      <c r="M938" s="2"/>
      <c r="N938" s="2"/>
      <c r="O938" s="2">
        <f t="shared" si="732"/>
        <v>0</v>
      </c>
      <c r="P938" s="2">
        <f t="shared" si="733"/>
        <v>0</v>
      </c>
      <c r="Q938" s="2">
        <f>(ROUND((ROUND(((((ET938*1.25)*1.1))*AV938*I938),2)*BB938),2)+ROUND((ROUND(((AE938-(((EU938*1.25)*1.1)))*AV938*I938),2)*BS938),2))</f>
        <v>0</v>
      </c>
      <c r="R938" s="2">
        <f t="shared" si="734"/>
        <v>0</v>
      </c>
      <c r="S938" s="2">
        <f t="shared" si="735"/>
        <v>0</v>
      </c>
      <c r="T938" s="2">
        <f t="shared" si="736"/>
        <v>0</v>
      </c>
      <c r="U938" s="2">
        <f t="shared" si="737"/>
        <v>0</v>
      </c>
      <c r="V938" s="2">
        <f t="shared" si="738"/>
        <v>0</v>
      </c>
      <c r="W938" s="2">
        <f t="shared" si="739"/>
        <v>0</v>
      </c>
      <c r="X938" s="2">
        <f t="shared" si="740"/>
        <v>0</v>
      </c>
      <c r="Y938" s="2">
        <f t="shared" si="741"/>
        <v>0</v>
      </c>
      <c r="Z938" s="2"/>
      <c r="AA938" s="2">
        <v>-1</v>
      </c>
      <c r="AB938" s="2">
        <f t="shared" si="742"/>
        <v>49.641100000000002</v>
      </c>
      <c r="AC938" s="2">
        <f t="shared" si="743"/>
        <v>21.81</v>
      </c>
      <c r="AD938" s="2">
        <f>ROUND((((((ET938*1.25)*1.1))-(((EU938*1.25)*1.1)))+AE938),6)</f>
        <v>5.7062499999999998</v>
      </c>
      <c r="AE938" s="2">
        <f>ROUND((((EU938*1.25)*1.1)),6)</f>
        <v>0.34375</v>
      </c>
      <c r="AF938" s="2">
        <f>ROUND((((EV938*1.15)*1.1)),6)</f>
        <v>22.124849999999999</v>
      </c>
      <c r="AG938" s="2">
        <f t="shared" si="744"/>
        <v>0</v>
      </c>
      <c r="AH938" s="2">
        <f>(((EW938*1.15)*1.1))</f>
        <v>1.85955</v>
      </c>
      <c r="AI938" s="2">
        <f>(((EX938*1.25)*1.1))</f>
        <v>0</v>
      </c>
      <c r="AJ938" s="2">
        <f t="shared" si="745"/>
        <v>0</v>
      </c>
      <c r="AK938" s="2">
        <v>43.45</v>
      </c>
      <c r="AL938" s="2">
        <v>21.81</v>
      </c>
      <c r="AM938" s="2">
        <v>4.1500000000000004</v>
      </c>
      <c r="AN938" s="2">
        <v>0.25</v>
      </c>
      <c r="AO938" s="2">
        <v>17.489999999999998</v>
      </c>
      <c r="AP938" s="2">
        <v>0</v>
      </c>
      <c r="AQ938" s="2">
        <v>1.47</v>
      </c>
      <c r="AR938" s="2">
        <v>0</v>
      </c>
      <c r="AS938" s="2">
        <v>0</v>
      </c>
      <c r="AT938" s="2">
        <v>109</v>
      </c>
      <c r="AU938" s="2">
        <v>61</v>
      </c>
      <c r="AV938" s="2">
        <v>1.0669999999999999</v>
      </c>
      <c r="AW938" s="2">
        <v>1</v>
      </c>
      <c r="AX938" s="2"/>
      <c r="AY938" s="2"/>
      <c r="AZ938" s="2">
        <v>1</v>
      </c>
      <c r="BA938" s="2">
        <v>1</v>
      </c>
      <c r="BB938" s="2">
        <v>1</v>
      </c>
      <c r="BC938" s="2">
        <v>1</v>
      </c>
      <c r="BD938" s="2" t="s">
        <v>3</v>
      </c>
      <c r="BE938" s="2" t="s">
        <v>3</v>
      </c>
      <c r="BF938" s="2" t="s">
        <v>3</v>
      </c>
      <c r="BG938" s="2" t="s">
        <v>3</v>
      </c>
      <c r="BH938" s="2">
        <v>0</v>
      </c>
      <c r="BI938" s="2">
        <v>1</v>
      </c>
      <c r="BJ938" s="2" t="s">
        <v>164</v>
      </c>
      <c r="BK938" s="2"/>
      <c r="BL938" s="2"/>
      <c r="BM938" s="2">
        <v>21</v>
      </c>
      <c r="BN938" s="2">
        <v>58807811</v>
      </c>
      <c r="BO938" s="2" t="s">
        <v>161</v>
      </c>
      <c r="BP938" s="2">
        <v>1</v>
      </c>
      <c r="BQ938" s="2">
        <v>30</v>
      </c>
      <c r="BR938" s="2">
        <v>0</v>
      </c>
      <c r="BS938" s="2">
        <v>1</v>
      </c>
      <c r="BT938" s="2">
        <v>1</v>
      </c>
      <c r="BU938" s="2">
        <v>1</v>
      </c>
      <c r="BV938" s="2">
        <v>1</v>
      </c>
      <c r="BW938" s="2">
        <v>1</v>
      </c>
      <c r="BX938" s="2">
        <v>1</v>
      </c>
      <c r="BY938" s="2" t="s">
        <v>3</v>
      </c>
      <c r="BZ938" s="2">
        <v>109</v>
      </c>
      <c r="CA938" s="2">
        <v>61</v>
      </c>
      <c r="CB938" s="2" t="s">
        <v>3</v>
      </c>
      <c r="CC938" s="2"/>
      <c r="CD938" s="2"/>
      <c r="CE938" s="2">
        <v>30</v>
      </c>
      <c r="CF938" s="2">
        <v>0</v>
      </c>
      <c r="CG938" s="2">
        <v>0</v>
      </c>
      <c r="CH938" s="2"/>
      <c r="CI938" s="2"/>
      <c r="CJ938" s="2"/>
      <c r="CK938" s="2"/>
      <c r="CL938" s="2"/>
      <c r="CM938" s="2">
        <v>0</v>
      </c>
      <c r="CN938" s="2" t="s">
        <v>865</v>
      </c>
      <c r="CO938" s="2">
        <v>0</v>
      </c>
      <c r="CP938" s="2">
        <f t="shared" si="746"/>
        <v>0</v>
      </c>
      <c r="CQ938" s="2">
        <f t="shared" si="747"/>
        <v>21.81</v>
      </c>
      <c r="CR938" s="2">
        <f>(ROUND((ROUND(((((ET938*1.25)*1.1))*AV938*1),2)*BB938),2)+ROUND((ROUND(((AE938-(((EU938*1.25)*1.1)))*AV938*1),2)*BS938),2))</f>
        <v>6.09</v>
      </c>
      <c r="CS938" s="2">
        <f t="shared" si="748"/>
        <v>0.37</v>
      </c>
      <c r="CT938" s="2">
        <f t="shared" si="749"/>
        <v>23.61</v>
      </c>
      <c r="CU938" s="2">
        <f t="shared" si="750"/>
        <v>0</v>
      </c>
      <c r="CV938" s="2">
        <f t="shared" si="751"/>
        <v>1.98413985</v>
      </c>
      <c r="CW938" s="2">
        <f t="shared" si="752"/>
        <v>0</v>
      </c>
      <c r="CX938" s="2">
        <f t="shared" si="753"/>
        <v>0</v>
      </c>
      <c r="CY938" s="2">
        <f t="shared" si="754"/>
        <v>0</v>
      </c>
      <c r="CZ938" s="2">
        <f t="shared" si="755"/>
        <v>0</v>
      </c>
      <c r="DA938" s="2"/>
      <c r="DB938" s="2">
        <v>255</v>
      </c>
      <c r="DC938" s="2" t="s">
        <v>3</v>
      </c>
      <c r="DD938" s="2" t="s">
        <v>3</v>
      </c>
      <c r="DE938" s="2" t="s">
        <v>27</v>
      </c>
      <c r="DF938" s="2" t="s">
        <v>27</v>
      </c>
      <c r="DG938" s="2" t="s">
        <v>28</v>
      </c>
      <c r="DH938" s="2" t="s">
        <v>3</v>
      </c>
      <c r="DI938" s="2" t="s">
        <v>28</v>
      </c>
      <c r="DJ938" s="2" t="s">
        <v>27</v>
      </c>
      <c r="DK938" s="2" t="s">
        <v>3</v>
      </c>
      <c r="DL938" s="2" t="s">
        <v>3</v>
      </c>
      <c r="DM938" s="2" t="s">
        <v>3</v>
      </c>
      <c r="DN938" s="2">
        <v>0</v>
      </c>
      <c r="DO938" s="2">
        <v>0</v>
      </c>
      <c r="DP938" s="2">
        <v>1</v>
      </c>
      <c r="DQ938" s="2">
        <v>1</v>
      </c>
      <c r="DR938" s="2"/>
      <c r="DS938" s="2"/>
      <c r="DT938" s="2"/>
      <c r="DU938" s="2">
        <v>1013</v>
      </c>
      <c r="DV938" s="2" t="s">
        <v>163</v>
      </c>
      <c r="DW938" s="2" t="s">
        <v>163</v>
      </c>
      <c r="DX938" s="2">
        <v>1</v>
      </c>
      <c r="DY938" s="2"/>
      <c r="DZ938" s="2" t="s">
        <v>3</v>
      </c>
      <c r="EA938" s="2" t="s">
        <v>3</v>
      </c>
      <c r="EB938" s="2" t="s">
        <v>3</v>
      </c>
      <c r="EC938" s="2" t="s">
        <v>3</v>
      </c>
      <c r="ED938" s="2"/>
      <c r="EE938" s="2">
        <v>58807897</v>
      </c>
      <c r="EF938" s="2">
        <v>30</v>
      </c>
      <c r="EG938" s="2" t="s">
        <v>29</v>
      </c>
      <c r="EH938" s="2">
        <v>0</v>
      </c>
      <c r="EI938" s="2" t="s">
        <v>3</v>
      </c>
      <c r="EJ938" s="2">
        <v>1</v>
      </c>
      <c r="EK938" s="2">
        <v>21</v>
      </c>
      <c r="EL938" s="2" t="s">
        <v>30</v>
      </c>
      <c r="EM938" s="2" t="s">
        <v>31</v>
      </c>
      <c r="EN938" s="2"/>
      <c r="EO938" s="2" t="s">
        <v>32</v>
      </c>
      <c r="EP938" s="2"/>
      <c r="EQ938" s="2">
        <v>1024</v>
      </c>
      <c r="ER938" s="2">
        <v>43.45</v>
      </c>
      <c r="ES938" s="2">
        <v>21.81</v>
      </c>
      <c r="ET938" s="2">
        <v>4.1500000000000004</v>
      </c>
      <c r="EU938" s="2">
        <v>0.25</v>
      </c>
      <c r="EV938" s="2">
        <v>17.489999999999998</v>
      </c>
      <c r="EW938" s="2">
        <v>1.47</v>
      </c>
      <c r="EX938" s="2">
        <v>0</v>
      </c>
      <c r="EY938" s="2">
        <v>0</v>
      </c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>
        <v>0</v>
      </c>
      <c r="FR938" s="2">
        <v>0</v>
      </c>
      <c r="FS938" s="2">
        <v>0</v>
      </c>
      <c r="FT938" s="2"/>
      <c r="FU938" s="2"/>
      <c r="FV938" s="2"/>
      <c r="FW938" s="2"/>
      <c r="FX938" s="2">
        <v>109</v>
      </c>
      <c r="FY938" s="2">
        <v>61</v>
      </c>
      <c r="FZ938" s="2"/>
      <c r="GA938" s="2" t="s">
        <v>3</v>
      </c>
      <c r="GB938" s="2"/>
      <c r="GC938" s="2"/>
      <c r="GD938" s="2">
        <v>1</v>
      </c>
      <c r="GE938" s="2"/>
      <c r="GF938" s="2">
        <v>752751470</v>
      </c>
      <c r="GG938" s="2">
        <v>2</v>
      </c>
      <c r="GH938" s="2">
        <v>1</v>
      </c>
      <c r="GI938" s="2">
        <v>2</v>
      </c>
      <c r="GJ938" s="2">
        <v>0</v>
      </c>
      <c r="GK938" s="2">
        <v>0</v>
      </c>
      <c r="GL938" s="2">
        <f t="shared" si="756"/>
        <v>0</v>
      </c>
      <c r="GM938" s="2">
        <f t="shared" si="757"/>
        <v>0</v>
      </c>
      <c r="GN938" s="2">
        <f t="shared" si="758"/>
        <v>0</v>
      </c>
      <c r="GO938" s="2">
        <f t="shared" si="759"/>
        <v>0</v>
      </c>
      <c r="GP938" s="2">
        <f t="shared" si="760"/>
        <v>0</v>
      </c>
      <c r="GQ938" s="2"/>
      <c r="GR938" s="2">
        <v>0</v>
      </c>
      <c r="GS938" s="2">
        <v>3</v>
      </c>
      <c r="GT938" s="2">
        <v>0</v>
      </c>
      <c r="GU938" s="2" t="s">
        <v>3</v>
      </c>
      <c r="GV938" s="2">
        <f t="shared" si="761"/>
        <v>0</v>
      </c>
      <c r="GW938" s="2">
        <v>1</v>
      </c>
      <c r="GX938" s="2">
        <f t="shared" si="762"/>
        <v>0</v>
      </c>
      <c r="GY938" s="2"/>
      <c r="GZ938" s="2"/>
      <c r="HA938" s="2">
        <v>0</v>
      </c>
      <c r="HB938" s="2">
        <v>0</v>
      </c>
      <c r="HC938" s="2">
        <f t="shared" si="763"/>
        <v>0</v>
      </c>
      <c r="HD938" s="2"/>
      <c r="HE938" s="2" t="s">
        <v>3</v>
      </c>
      <c r="HF938" s="2" t="s">
        <v>3</v>
      </c>
      <c r="HG938" s="2"/>
      <c r="HH938" s="2"/>
      <c r="HI938" s="2"/>
      <c r="HJ938" s="2"/>
      <c r="HK938" s="2"/>
      <c r="HL938" s="2"/>
      <c r="HM938" s="2" t="s">
        <v>3</v>
      </c>
      <c r="HN938" s="2" t="s">
        <v>3</v>
      </c>
      <c r="HO938" s="2" t="s">
        <v>3</v>
      </c>
      <c r="HP938" s="2" t="s">
        <v>3</v>
      </c>
      <c r="HQ938" s="2" t="s">
        <v>3</v>
      </c>
      <c r="HR938" s="2"/>
      <c r="HS938" s="2">
        <v>0</v>
      </c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>
        <v>0</v>
      </c>
      <c r="IL938" s="2"/>
      <c r="IM938" s="2"/>
      <c r="IN938" s="2"/>
      <c r="IO938" s="2"/>
      <c r="IP938" s="2"/>
      <c r="IQ938" s="2"/>
      <c r="IR938" s="2"/>
      <c r="IS938" s="2"/>
      <c r="IT938" s="2"/>
      <c r="IU938" s="2"/>
    </row>
    <row r="939" spans="1:255" x14ac:dyDescent="0.2">
      <c r="A939">
        <v>17</v>
      </c>
      <c r="B939">
        <v>1</v>
      </c>
      <c r="C939">
        <f>ROW(SmtRes!A1026)</f>
        <v>1026</v>
      </c>
      <c r="D939">
        <f>ROW(EtalonRes!A1088)</f>
        <v>1088</v>
      </c>
      <c r="E939" t="s">
        <v>3</v>
      </c>
      <c r="F939" t="s">
        <v>161</v>
      </c>
      <c r="G939" t="s">
        <v>162</v>
      </c>
      <c r="H939" t="s">
        <v>163</v>
      </c>
      <c r="I939">
        <f>ROUND(ROUND(2,4)*0,9)</f>
        <v>0</v>
      </c>
      <c r="J939">
        <v>0</v>
      </c>
      <c r="K939">
        <f>ROUND(ROUND(2,4)*0,9)</f>
        <v>0</v>
      </c>
      <c r="O939">
        <f t="shared" si="732"/>
        <v>0</v>
      </c>
      <c r="P939">
        <f t="shared" si="733"/>
        <v>0</v>
      </c>
      <c r="Q939">
        <f>(ROUND((ROUND(((((ET939*1.25)*1.1))*AV939*I939),2)*BB939),2)+ROUND((ROUND(((AE939-(((EU939*1.25)*1.1)))*AV939*I939),2)*BS939),2))</f>
        <v>0</v>
      </c>
      <c r="R939">
        <f t="shared" si="734"/>
        <v>0</v>
      </c>
      <c r="S939">
        <f t="shared" si="735"/>
        <v>0</v>
      </c>
      <c r="T939">
        <f t="shared" si="736"/>
        <v>0</v>
      </c>
      <c r="U939">
        <f t="shared" si="737"/>
        <v>0</v>
      </c>
      <c r="V939">
        <f t="shared" si="738"/>
        <v>0</v>
      </c>
      <c r="W939">
        <f t="shared" si="739"/>
        <v>0</v>
      </c>
      <c r="X939">
        <f t="shared" si="740"/>
        <v>0</v>
      </c>
      <c r="Y939">
        <f t="shared" si="741"/>
        <v>0</v>
      </c>
      <c r="AA939">
        <v>-1</v>
      </c>
      <c r="AB939">
        <f t="shared" si="742"/>
        <v>49.641100000000002</v>
      </c>
      <c r="AC939">
        <f t="shared" si="743"/>
        <v>21.81</v>
      </c>
      <c r="AD939">
        <f>ROUND((((((ET939*1.25)*1.1))-(((EU939*1.25)*1.1)))+AE939),6)</f>
        <v>5.7062499999999998</v>
      </c>
      <c r="AE939">
        <f>ROUND((((EU939*1.25)*1.1)),6)</f>
        <v>0.34375</v>
      </c>
      <c r="AF939">
        <f>ROUND((((EV939*1.15)*1.1)),6)</f>
        <v>22.124849999999999</v>
      </c>
      <c r="AG939">
        <f t="shared" si="744"/>
        <v>0</v>
      </c>
      <c r="AH939">
        <f>(((EW939*1.15)*1.1))</f>
        <v>1.85955</v>
      </c>
      <c r="AI939">
        <f>(((EX939*1.25)*1.1))</f>
        <v>0</v>
      </c>
      <c r="AJ939">
        <f t="shared" si="745"/>
        <v>0</v>
      </c>
      <c r="AK939">
        <v>43.45</v>
      </c>
      <c r="AL939">
        <v>21.81</v>
      </c>
      <c r="AM939">
        <v>4.1500000000000004</v>
      </c>
      <c r="AN939">
        <v>0.25</v>
      </c>
      <c r="AO939">
        <v>17.489999999999998</v>
      </c>
      <c r="AP939">
        <v>0</v>
      </c>
      <c r="AQ939">
        <v>1.47</v>
      </c>
      <c r="AR939">
        <v>0</v>
      </c>
      <c r="AS939">
        <v>0</v>
      </c>
      <c r="AT939">
        <v>109</v>
      </c>
      <c r="AU939">
        <v>61</v>
      </c>
      <c r="AV939">
        <v>1.0669999999999999</v>
      </c>
      <c r="AW939">
        <v>1</v>
      </c>
      <c r="AZ939">
        <v>1</v>
      </c>
      <c r="BA939">
        <v>54.99</v>
      </c>
      <c r="BB939">
        <v>13.44</v>
      </c>
      <c r="BC939">
        <v>8.42</v>
      </c>
      <c r="BD939" t="s">
        <v>3</v>
      </c>
      <c r="BE939" t="s">
        <v>3</v>
      </c>
      <c r="BF939" t="s">
        <v>3</v>
      </c>
      <c r="BG939" t="s">
        <v>3</v>
      </c>
      <c r="BH939">
        <v>0</v>
      </c>
      <c r="BI939">
        <v>1</v>
      </c>
      <c r="BJ939" t="s">
        <v>164</v>
      </c>
      <c r="BM939">
        <v>21</v>
      </c>
      <c r="BN939">
        <v>58807811</v>
      </c>
      <c r="BO939" t="s">
        <v>161</v>
      </c>
      <c r="BP939">
        <v>1</v>
      </c>
      <c r="BQ939">
        <v>30</v>
      </c>
      <c r="BR939">
        <v>0</v>
      </c>
      <c r="BS939">
        <v>54.99</v>
      </c>
      <c r="BT939">
        <v>1</v>
      </c>
      <c r="BU939">
        <v>1</v>
      </c>
      <c r="BV939">
        <v>1</v>
      </c>
      <c r="BW939">
        <v>1</v>
      </c>
      <c r="BX939">
        <v>1</v>
      </c>
      <c r="BY939" t="s">
        <v>3</v>
      </c>
      <c r="BZ939">
        <v>109</v>
      </c>
      <c r="CA939">
        <v>61</v>
      </c>
      <c r="CB939" t="s">
        <v>3</v>
      </c>
      <c r="CE939">
        <v>30</v>
      </c>
      <c r="CF939">
        <v>0</v>
      </c>
      <c r="CG939">
        <v>0</v>
      </c>
      <c r="CM939">
        <v>0</v>
      </c>
      <c r="CN939" t="s">
        <v>865</v>
      </c>
      <c r="CO939">
        <v>0</v>
      </c>
      <c r="CP939">
        <f t="shared" si="746"/>
        <v>0</v>
      </c>
      <c r="CQ939">
        <f t="shared" si="747"/>
        <v>183.64</v>
      </c>
      <c r="CR939">
        <f>(ROUND((ROUND(((((ET939*1.25)*1.1))*AV939*1),2)*BB939),2)+ROUND((ROUND(((AE939-(((EU939*1.25)*1.1)))*AV939*1),2)*BS939),2))</f>
        <v>81.849999999999994</v>
      </c>
      <c r="CS939">
        <f t="shared" si="748"/>
        <v>20.350000000000001</v>
      </c>
      <c r="CT939">
        <f t="shared" si="749"/>
        <v>1298.31</v>
      </c>
      <c r="CU939">
        <f t="shared" si="750"/>
        <v>0</v>
      </c>
      <c r="CV939">
        <f t="shared" si="751"/>
        <v>1.98413985</v>
      </c>
      <c r="CW939">
        <f t="shared" si="752"/>
        <v>0</v>
      </c>
      <c r="CX939">
        <f t="shared" si="753"/>
        <v>0</v>
      </c>
      <c r="CY939">
        <f t="shared" si="754"/>
        <v>0</v>
      </c>
      <c r="CZ939">
        <f t="shared" si="755"/>
        <v>0</v>
      </c>
      <c r="DB939">
        <v>257</v>
      </c>
      <c r="DC939" t="s">
        <v>3</v>
      </c>
      <c r="DD939" t="s">
        <v>3</v>
      </c>
      <c r="DE939" t="s">
        <v>27</v>
      </c>
      <c r="DF939" t="s">
        <v>27</v>
      </c>
      <c r="DG939" t="s">
        <v>28</v>
      </c>
      <c r="DH939" t="s">
        <v>3</v>
      </c>
      <c r="DI939" t="s">
        <v>28</v>
      </c>
      <c r="DJ939" t="s">
        <v>27</v>
      </c>
      <c r="DK939" t="s">
        <v>3</v>
      </c>
      <c r="DL939" t="s">
        <v>3</v>
      </c>
      <c r="DM939" t="s">
        <v>3</v>
      </c>
      <c r="DN939">
        <v>0</v>
      </c>
      <c r="DO939">
        <v>0</v>
      </c>
      <c r="DP939">
        <v>1</v>
      </c>
      <c r="DQ939">
        <v>1</v>
      </c>
      <c r="DU939">
        <v>1013</v>
      </c>
      <c r="DV939" t="s">
        <v>163</v>
      </c>
      <c r="DW939" t="s">
        <v>163</v>
      </c>
      <c r="DX939">
        <v>1</v>
      </c>
      <c r="DZ939" t="s">
        <v>3</v>
      </c>
      <c r="EA939" t="s">
        <v>3</v>
      </c>
      <c r="EB939" t="s">
        <v>3</v>
      </c>
      <c r="EC939" t="s">
        <v>3</v>
      </c>
      <c r="EE939">
        <v>58807897</v>
      </c>
      <c r="EF939">
        <v>30</v>
      </c>
      <c r="EG939" t="s">
        <v>29</v>
      </c>
      <c r="EH939">
        <v>0</v>
      </c>
      <c r="EI939" t="s">
        <v>3</v>
      </c>
      <c r="EJ939">
        <v>1</v>
      </c>
      <c r="EK939">
        <v>21</v>
      </c>
      <c r="EL939" t="s">
        <v>30</v>
      </c>
      <c r="EM939" t="s">
        <v>31</v>
      </c>
      <c r="EO939" t="s">
        <v>32</v>
      </c>
      <c r="EQ939">
        <v>1024</v>
      </c>
      <c r="ER939">
        <v>43.45</v>
      </c>
      <c r="ES939">
        <v>21.81</v>
      </c>
      <c r="ET939">
        <v>4.1500000000000004</v>
      </c>
      <c r="EU939">
        <v>0.25</v>
      </c>
      <c r="EV939">
        <v>17.489999999999998</v>
      </c>
      <c r="EW939">
        <v>1.47</v>
      </c>
      <c r="EX939">
        <v>0</v>
      </c>
      <c r="EY939">
        <v>0</v>
      </c>
      <c r="FQ939">
        <v>0</v>
      </c>
      <c r="FR939">
        <v>0</v>
      </c>
      <c r="FS939">
        <v>0</v>
      </c>
      <c r="FX939">
        <v>109</v>
      </c>
      <c r="FY939">
        <v>61</v>
      </c>
      <c r="GA939" t="s">
        <v>3</v>
      </c>
      <c r="GD939">
        <v>1</v>
      </c>
      <c r="GF939">
        <v>752751470</v>
      </c>
      <c r="GG939">
        <v>2</v>
      </c>
      <c r="GH939">
        <v>1</v>
      </c>
      <c r="GI939">
        <v>2</v>
      </c>
      <c r="GJ939">
        <v>0</v>
      </c>
      <c r="GK939">
        <v>0</v>
      </c>
      <c r="GL939">
        <f t="shared" si="756"/>
        <v>0</v>
      </c>
      <c r="GM939">
        <f t="shared" si="757"/>
        <v>0</v>
      </c>
      <c r="GN939">
        <f t="shared" si="758"/>
        <v>0</v>
      </c>
      <c r="GO939">
        <f t="shared" si="759"/>
        <v>0</v>
      </c>
      <c r="GP939">
        <f t="shared" si="760"/>
        <v>0</v>
      </c>
      <c r="GR939">
        <v>0</v>
      </c>
      <c r="GS939">
        <v>3</v>
      </c>
      <c r="GT939">
        <v>0</v>
      </c>
      <c r="GU939" t="s">
        <v>3</v>
      </c>
      <c r="GV939">
        <f t="shared" si="761"/>
        <v>0</v>
      </c>
      <c r="GW939">
        <v>1</v>
      </c>
      <c r="GX939">
        <f t="shared" si="762"/>
        <v>0</v>
      </c>
      <c r="HA939">
        <v>0</v>
      </c>
      <c r="HB939">
        <v>0</v>
      </c>
      <c r="HC939">
        <f t="shared" si="763"/>
        <v>0</v>
      </c>
      <c r="HE939" t="s">
        <v>3</v>
      </c>
      <c r="HF939" t="s">
        <v>3</v>
      </c>
      <c r="HM939" t="s">
        <v>3</v>
      </c>
      <c r="HN939" t="s">
        <v>3</v>
      </c>
      <c r="HO939" t="s">
        <v>3</v>
      </c>
      <c r="HP939" t="s">
        <v>3</v>
      </c>
      <c r="HQ939" t="s">
        <v>3</v>
      </c>
      <c r="HS939">
        <v>0</v>
      </c>
      <c r="IK939">
        <v>0</v>
      </c>
    </row>
    <row r="940" spans="1:255" x14ac:dyDescent="0.2">
      <c r="A940" s="2">
        <v>18</v>
      </c>
      <c r="B940" s="2">
        <v>1</v>
      </c>
      <c r="C940" s="2">
        <v>1018</v>
      </c>
      <c r="D940" s="2"/>
      <c r="E940" s="2" t="s">
        <v>3</v>
      </c>
      <c r="F940" s="2" t="s">
        <v>210</v>
      </c>
      <c r="G940" s="2" t="s">
        <v>211</v>
      </c>
      <c r="H940" s="2" t="s">
        <v>49</v>
      </c>
      <c r="I940" s="2">
        <f>I938*J940</f>
        <v>0</v>
      </c>
      <c r="J940" s="2">
        <v>1</v>
      </c>
      <c r="K940" s="2">
        <v>1</v>
      </c>
      <c r="L940" s="2"/>
      <c r="M940" s="2"/>
      <c r="N940" s="2"/>
      <c r="O940" s="2">
        <f t="shared" si="732"/>
        <v>0</v>
      </c>
      <c r="P940" s="2">
        <f t="shared" si="733"/>
        <v>0</v>
      </c>
      <c r="Q940" s="2">
        <f>(ROUND((ROUND(((ET940)*AV940*I940),2)*BB940),2)+ROUND((ROUND(((AE940-(EU940))*AV940*I940),2)*BS940),2))</f>
        <v>0</v>
      </c>
      <c r="R940" s="2">
        <f t="shared" si="734"/>
        <v>0</v>
      </c>
      <c r="S940" s="2">
        <f t="shared" si="735"/>
        <v>0</v>
      </c>
      <c r="T940" s="2">
        <f t="shared" si="736"/>
        <v>0</v>
      </c>
      <c r="U940" s="2">
        <f t="shared" si="737"/>
        <v>0</v>
      </c>
      <c r="V940" s="2">
        <f t="shared" si="738"/>
        <v>0</v>
      </c>
      <c r="W940" s="2">
        <f t="shared" si="739"/>
        <v>0</v>
      </c>
      <c r="X940" s="2">
        <f t="shared" si="740"/>
        <v>0</v>
      </c>
      <c r="Y940" s="2">
        <f t="shared" si="741"/>
        <v>0</v>
      </c>
      <c r="Z940" s="2"/>
      <c r="AA940" s="2">
        <v>-1</v>
      </c>
      <c r="AB940" s="2">
        <f t="shared" si="742"/>
        <v>279.67</v>
      </c>
      <c r="AC940" s="2">
        <f t="shared" si="743"/>
        <v>279.67</v>
      </c>
      <c r="AD940" s="2">
        <f>ROUND((((ET940)-(EU940))+AE940),6)</f>
        <v>0</v>
      </c>
      <c r="AE940" s="2">
        <f>ROUND((EU940),6)</f>
        <v>0</v>
      </c>
      <c r="AF940" s="2">
        <f>ROUND((EV940),6)</f>
        <v>0</v>
      </c>
      <c r="AG940" s="2">
        <f t="shared" si="744"/>
        <v>0</v>
      </c>
      <c r="AH940" s="2">
        <f>(EW940)</f>
        <v>0</v>
      </c>
      <c r="AI940" s="2">
        <f>(EX940)</f>
        <v>0</v>
      </c>
      <c r="AJ940" s="2">
        <f t="shared" si="745"/>
        <v>0</v>
      </c>
      <c r="AK940" s="2">
        <v>279.67</v>
      </c>
      <c r="AL940" s="2">
        <v>279.67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109</v>
      </c>
      <c r="AU940" s="2">
        <v>61</v>
      </c>
      <c r="AV940" s="2">
        <v>1</v>
      </c>
      <c r="AW940" s="2">
        <v>1</v>
      </c>
      <c r="AX940" s="2"/>
      <c r="AY940" s="2"/>
      <c r="AZ940" s="2">
        <v>1</v>
      </c>
      <c r="BA940" s="2">
        <v>1</v>
      </c>
      <c r="BB940" s="2">
        <v>1</v>
      </c>
      <c r="BC940" s="2">
        <v>1</v>
      </c>
      <c r="BD940" s="2" t="s">
        <v>3</v>
      </c>
      <c r="BE940" s="2" t="s">
        <v>3</v>
      </c>
      <c r="BF940" s="2" t="s">
        <v>3</v>
      </c>
      <c r="BG940" s="2" t="s">
        <v>3</v>
      </c>
      <c r="BH940" s="2">
        <v>3</v>
      </c>
      <c r="BI940" s="2">
        <v>1</v>
      </c>
      <c r="BJ940" s="2" t="s">
        <v>212</v>
      </c>
      <c r="BK940" s="2"/>
      <c r="BL940" s="2"/>
      <c r="BM940" s="2">
        <v>21</v>
      </c>
      <c r="BN940" s="2">
        <v>58807811</v>
      </c>
      <c r="BO940" s="2" t="s">
        <v>3</v>
      </c>
      <c r="BP940" s="2">
        <v>0</v>
      </c>
      <c r="BQ940" s="2">
        <v>30</v>
      </c>
      <c r="BR940" s="2">
        <v>0</v>
      </c>
      <c r="BS940" s="2">
        <v>1</v>
      </c>
      <c r="BT940" s="2">
        <v>1</v>
      </c>
      <c r="BU940" s="2">
        <v>1</v>
      </c>
      <c r="BV940" s="2">
        <v>1</v>
      </c>
      <c r="BW940" s="2">
        <v>1</v>
      </c>
      <c r="BX940" s="2">
        <v>1</v>
      </c>
      <c r="BY940" s="2" t="s">
        <v>3</v>
      </c>
      <c r="BZ940" s="2">
        <v>109</v>
      </c>
      <c r="CA940" s="2">
        <v>61</v>
      </c>
      <c r="CB940" s="2" t="s">
        <v>3</v>
      </c>
      <c r="CC940" s="2"/>
      <c r="CD940" s="2"/>
      <c r="CE940" s="2">
        <v>30</v>
      </c>
      <c r="CF940" s="2">
        <v>0</v>
      </c>
      <c r="CG940" s="2">
        <v>0</v>
      </c>
      <c r="CH940" s="2"/>
      <c r="CI940" s="2"/>
      <c r="CJ940" s="2"/>
      <c r="CK940" s="2"/>
      <c r="CL940" s="2"/>
      <c r="CM940" s="2">
        <v>0</v>
      </c>
      <c r="CN940" s="2" t="s">
        <v>3</v>
      </c>
      <c r="CO940" s="2">
        <v>0</v>
      </c>
      <c r="CP940" s="2">
        <f t="shared" si="746"/>
        <v>0</v>
      </c>
      <c r="CQ940" s="2">
        <f t="shared" si="747"/>
        <v>279.67</v>
      </c>
      <c r="CR940" s="2">
        <f>(ROUND((ROUND(((ET940)*AV940*1),2)*BB940),2)+ROUND((ROUND(((AE940-(EU940))*AV940*1),2)*BS940),2))</f>
        <v>0</v>
      </c>
      <c r="CS940" s="2">
        <f t="shared" si="748"/>
        <v>0</v>
      </c>
      <c r="CT940" s="2">
        <f t="shared" si="749"/>
        <v>0</v>
      </c>
      <c r="CU940" s="2">
        <f t="shared" si="750"/>
        <v>0</v>
      </c>
      <c r="CV940" s="2">
        <f t="shared" si="751"/>
        <v>0</v>
      </c>
      <c r="CW940" s="2">
        <f t="shared" si="752"/>
        <v>0</v>
      </c>
      <c r="CX940" s="2">
        <f t="shared" si="753"/>
        <v>0</v>
      </c>
      <c r="CY940" s="2">
        <f t="shared" si="754"/>
        <v>0</v>
      </c>
      <c r="CZ940" s="2">
        <f t="shared" si="755"/>
        <v>0</v>
      </c>
      <c r="DA940" s="2"/>
      <c r="DB940" s="2"/>
      <c r="DC940" s="2" t="s">
        <v>3</v>
      </c>
      <c r="DD940" s="2" t="s">
        <v>3</v>
      </c>
      <c r="DE940" s="2" t="s">
        <v>3</v>
      </c>
      <c r="DF940" s="2" t="s">
        <v>3</v>
      </c>
      <c r="DG940" s="2" t="s">
        <v>3</v>
      </c>
      <c r="DH940" s="2" t="s">
        <v>3</v>
      </c>
      <c r="DI940" s="2" t="s">
        <v>3</v>
      </c>
      <c r="DJ940" s="2" t="s">
        <v>3</v>
      </c>
      <c r="DK940" s="2" t="s">
        <v>3</v>
      </c>
      <c r="DL940" s="2" t="s">
        <v>3</v>
      </c>
      <c r="DM940" s="2" t="s">
        <v>3</v>
      </c>
      <c r="DN940" s="2">
        <v>0</v>
      </c>
      <c r="DO940" s="2">
        <v>0</v>
      </c>
      <c r="DP940" s="2">
        <v>1</v>
      </c>
      <c r="DQ940" s="2">
        <v>1</v>
      </c>
      <c r="DR940" s="2"/>
      <c r="DS940" s="2"/>
      <c r="DT940" s="2"/>
      <c r="DU940" s="2">
        <v>1010</v>
      </c>
      <c r="DV940" s="2" t="s">
        <v>49</v>
      </c>
      <c r="DW940" s="2" t="s">
        <v>49</v>
      </c>
      <c r="DX940" s="2">
        <v>1</v>
      </c>
      <c r="DY940" s="2"/>
      <c r="DZ940" s="2" t="s">
        <v>3</v>
      </c>
      <c r="EA940" s="2" t="s">
        <v>3</v>
      </c>
      <c r="EB940" s="2" t="s">
        <v>3</v>
      </c>
      <c r="EC940" s="2" t="s">
        <v>3</v>
      </c>
      <c r="ED940" s="2"/>
      <c r="EE940" s="2">
        <v>58807897</v>
      </c>
      <c r="EF940" s="2">
        <v>30</v>
      </c>
      <c r="EG940" s="2" t="s">
        <v>29</v>
      </c>
      <c r="EH940" s="2">
        <v>0</v>
      </c>
      <c r="EI940" s="2" t="s">
        <v>3</v>
      </c>
      <c r="EJ940" s="2">
        <v>1</v>
      </c>
      <c r="EK940" s="2">
        <v>21</v>
      </c>
      <c r="EL940" s="2" t="s">
        <v>30</v>
      </c>
      <c r="EM940" s="2" t="s">
        <v>31</v>
      </c>
      <c r="EN940" s="2"/>
      <c r="EO940" s="2" t="s">
        <v>3</v>
      </c>
      <c r="EP940" s="2"/>
      <c r="EQ940" s="2">
        <v>1024</v>
      </c>
      <c r="ER940" s="2">
        <v>279.67</v>
      </c>
      <c r="ES940" s="2">
        <v>279.67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>
        <v>0</v>
      </c>
      <c r="FR940" s="2">
        <v>0</v>
      </c>
      <c r="FS940" s="2">
        <v>0</v>
      </c>
      <c r="FT940" s="2"/>
      <c r="FU940" s="2"/>
      <c r="FV940" s="2"/>
      <c r="FW940" s="2"/>
      <c r="FX940" s="2">
        <v>109</v>
      </c>
      <c r="FY940" s="2">
        <v>61</v>
      </c>
      <c r="FZ940" s="2"/>
      <c r="GA940" s="2" t="s">
        <v>3</v>
      </c>
      <c r="GB940" s="2"/>
      <c r="GC940" s="2"/>
      <c r="GD940" s="2">
        <v>1</v>
      </c>
      <c r="GE940" s="2"/>
      <c r="GF940" s="2">
        <v>-94298429</v>
      </c>
      <c r="GG940" s="2">
        <v>2</v>
      </c>
      <c r="GH940" s="2">
        <v>1</v>
      </c>
      <c r="GI940" s="2">
        <v>-2</v>
      </c>
      <c r="GJ940" s="2">
        <v>0</v>
      </c>
      <c r="GK940" s="2">
        <v>0</v>
      </c>
      <c r="GL940" s="2">
        <f t="shared" si="756"/>
        <v>0</v>
      </c>
      <c r="GM940" s="2">
        <f t="shared" si="757"/>
        <v>0</v>
      </c>
      <c r="GN940" s="2">
        <f t="shared" si="758"/>
        <v>0</v>
      </c>
      <c r="GO940" s="2">
        <f t="shared" si="759"/>
        <v>0</v>
      </c>
      <c r="GP940" s="2">
        <f t="shared" si="760"/>
        <v>0</v>
      </c>
      <c r="GQ940" s="2"/>
      <c r="GR940" s="2">
        <v>0</v>
      </c>
      <c r="GS940" s="2">
        <v>3</v>
      </c>
      <c r="GT940" s="2">
        <v>0</v>
      </c>
      <c r="GU940" s="2" t="s">
        <v>3</v>
      </c>
      <c r="GV940" s="2">
        <f t="shared" si="761"/>
        <v>0</v>
      </c>
      <c r="GW940" s="2">
        <v>1</v>
      </c>
      <c r="GX940" s="2">
        <f t="shared" si="762"/>
        <v>0</v>
      </c>
      <c r="GY940" s="2"/>
      <c r="GZ940" s="2"/>
      <c r="HA940" s="2">
        <v>0</v>
      </c>
      <c r="HB940" s="2">
        <v>0</v>
      </c>
      <c r="HC940" s="2">
        <f t="shared" si="763"/>
        <v>0</v>
      </c>
      <c r="HD940" s="2"/>
      <c r="HE940" s="2" t="s">
        <v>3</v>
      </c>
      <c r="HF940" s="2" t="s">
        <v>3</v>
      </c>
      <c r="HG940" s="2"/>
      <c r="HH940" s="2"/>
      <c r="HI940" s="2"/>
      <c r="HJ940" s="2"/>
      <c r="HK940" s="2"/>
      <c r="HL940" s="2"/>
      <c r="HM940" s="2" t="s">
        <v>3</v>
      </c>
      <c r="HN940" s="2" t="s">
        <v>3</v>
      </c>
      <c r="HO940" s="2" t="s">
        <v>3</v>
      </c>
      <c r="HP940" s="2" t="s">
        <v>3</v>
      </c>
      <c r="HQ940" s="2" t="s">
        <v>3</v>
      </c>
      <c r="HR940" s="2"/>
      <c r="HS940" s="2">
        <v>0</v>
      </c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>
        <v>0</v>
      </c>
      <c r="IL940" s="2"/>
      <c r="IM940" s="2"/>
      <c r="IN940" s="2"/>
      <c r="IO940" s="2"/>
      <c r="IP940" s="2"/>
      <c r="IQ940" s="2"/>
      <c r="IR940" s="2"/>
      <c r="IS940" s="2"/>
      <c r="IT940" s="2"/>
      <c r="IU940" s="2"/>
    </row>
    <row r="941" spans="1:255" x14ac:dyDescent="0.2">
      <c r="A941">
        <v>18</v>
      </c>
      <c r="B941">
        <v>1</v>
      </c>
      <c r="C941">
        <v>1025</v>
      </c>
      <c r="E941" t="s">
        <v>3</v>
      </c>
      <c r="F941" t="s">
        <v>210</v>
      </c>
      <c r="G941" t="s">
        <v>211</v>
      </c>
      <c r="H941" t="s">
        <v>49</v>
      </c>
      <c r="I941">
        <f>I939*J941</f>
        <v>0</v>
      </c>
      <c r="J941">
        <v>1</v>
      </c>
      <c r="K941">
        <v>1</v>
      </c>
      <c r="O941">
        <f t="shared" si="732"/>
        <v>0</v>
      </c>
      <c r="P941">
        <f t="shared" si="733"/>
        <v>0</v>
      </c>
      <c r="Q941">
        <f>(ROUND((ROUND(((ET941)*AV941*I941),2)*BB941),2)+ROUND((ROUND(((AE941-(EU941))*AV941*I941),2)*BS941),2))</f>
        <v>0</v>
      </c>
      <c r="R941">
        <f t="shared" si="734"/>
        <v>0</v>
      </c>
      <c r="S941">
        <f t="shared" si="735"/>
        <v>0</v>
      </c>
      <c r="T941">
        <f t="shared" si="736"/>
        <v>0</v>
      </c>
      <c r="U941">
        <f t="shared" si="737"/>
        <v>0</v>
      </c>
      <c r="V941">
        <f t="shared" si="738"/>
        <v>0</v>
      </c>
      <c r="W941">
        <f t="shared" si="739"/>
        <v>0</v>
      </c>
      <c r="X941">
        <f t="shared" si="740"/>
        <v>0</v>
      </c>
      <c r="Y941">
        <f t="shared" si="741"/>
        <v>0</v>
      </c>
      <c r="AA941">
        <v>-1</v>
      </c>
      <c r="AB941">
        <f t="shared" si="742"/>
        <v>279.67</v>
      </c>
      <c r="AC941">
        <f t="shared" si="743"/>
        <v>279.67</v>
      </c>
      <c r="AD941">
        <f>ROUND((((ET941)-(EU941))+AE941),6)</f>
        <v>0</v>
      </c>
      <c r="AE941">
        <f>ROUND((EU941),6)</f>
        <v>0</v>
      </c>
      <c r="AF941">
        <f>ROUND((EV941),6)</f>
        <v>0</v>
      </c>
      <c r="AG941">
        <f t="shared" si="744"/>
        <v>0</v>
      </c>
      <c r="AH941">
        <f>(EW941)</f>
        <v>0</v>
      </c>
      <c r="AI941">
        <f>(EX941)</f>
        <v>0</v>
      </c>
      <c r="AJ941">
        <f t="shared" si="745"/>
        <v>0</v>
      </c>
      <c r="AK941">
        <v>279.67</v>
      </c>
      <c r="AL941">
        <v>279.67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109</v>
      </c>
      <c r="AU941">
        <v>61</v>
      </c>
      <c r="AV941">
        <v>1</v>
      </c>
      <c r="AW941">
        <v>1</v>
      </c>
      <c r="AZ941">
        <v>1</v>
      </c>
      <c r="BA941">
        <v>1</v>
      </c>
      <c r="BB941">
        <v>1</v>
      </c>
      <c r="BC941">
        <v>6.25</v>
      </c>
      <c r="BD941" t="s">
        <v>3</v>
      </c>
      <c r="BE941" t="s">
        <v>3</v>
      </c>
      <c r="BF941" t="s">
        <v>3</v>
      </c>
      <c r="BG941" t="s">
        <v>3</v>
      </c>
      <c r="BH941">
        <v>3</v>
      </c>
      <c r="BI941">
        <v>1</v>
      </c>
      <c r="BJ941" t="s">
        <v>212</v>
      </c>
      <c r="BM941">
        <v>21</v>
      </c>
      <c r="BN941">
        <v>58807811</v>
      </c>
      <c r="BO941" t="s">
        <v>210</v>
      </c>
      <c r="BP941">
        <v>1</v>
      </c>
      <c r="BQ941">
        <v>30</v>
      </c>
      <c r="BR941">
        <v>0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 t="s">
        <v>3</v>
      </c>
      <c r="BZ941">
        <v>109</v>
      </c>
      <c r="CA941">
        <v>61</v>
      </c>
      <c r="CB941" t="s">
        <v>3</v>
      </c>
      <c r="CE941">
        <v>30</v>
      </c>
      <c r="CF941">
        <v>0</v>
      </c>
      <c r="CG941">
        <v>0</v>
      </c>
      <c r="CM941">
        <v>0</v>
      </c>
      <c r="CN941" t="s">
        <v>3</v>
      </c>
      <c r="CO941">
        <v>0</v>
      </c>
      <c r="CP941">
        <f t="shared" si="746"/>
        <v>0</v>
      </c>
      <c r="CQ941">
        <f t="shared" si="747"/>
        <v>1747.94</v>
      </c>
      <c r="CR941">
        <f>(ROUND((ROUND(((ET941)*AV941*1),2)*BB941),2)+ROUND((ROUND(((AE941-(EU941))*AV941*1),2)*BS941),2))</f>
        <v>0</v>
      </c>
      <c r="CS941">
        <f t="shared" si="748"/>
        <v>0</v>
      </c>
      <c r="CT941">
        <f t="shared" si="749"/>
        <v>0</v>
      </c>
      <c r="CU941">
        <f t="shared" si="750"/>
        <v>0</v>
      </c>
      <c r="CV941">
        <f t="shared" si="751"/>
        <v>0</v>
      </c>
      <c r="CW941">
        <f t="shared" si="752"/>
        <v>0</v>
      </c>
      <c r="CX941">
        <f t="shared" si="753"/>
        <v>0</v>
      </c>
      <c r="CY941">
        <f t="shared" si="754"/>
        <v>0</v>
      </c>
      <c r="CZ941">
        <f t="shared" si="755"/>
        <v>0</v>
      </c>
      <c r="DC941" t="s">
        <v>3</v>
      </c>
      <c r="DD941" t="s">
        <v>3</v>
      </c>
      <c r="DE941" t="s">
        <v>3</v>
      </c>
      <c r="DF941" t="s">
        <v>3</v>
      </c>
      <c r="DG941" t="s">
        <v>3</v>
      </c>
      <c r="DH941" t="s">
        <v>3</v>
      </c>
      <c r="DI941" t="s">
        <v>3</v>
      </c>
      <c r="DJ941" t="s">
        <v>3</v>
      </c>
      <c r="DK941" t="s">
        <v>3</v>
      </c>
      <c r="DL941" t="s">
        <v>3</v>
      </c>
      <c r="DM941" t="s">
        <v>3</v>
      </c>
      <c r="DN941">
        <v>0</v>
      </c>
      <c r="DO941">
        <v>0</v>
      </c>
      <c r="DP941">
        <v>1</v>
      </c>
      <c r="DQ941">
        <v>1</v>
      </c>
      <c r="DU941">
        <v>1010</v>
      </c>
      <c r="DV941" t="s">
        <v>49</v>
      </c>
      <c r="DW941" t="s">
        <v>49</v>
      </c>
      <c r="DX941">
        <v>1</v>
      </c>
      <c r="DZ941" t="s">
        <v>3</v>
      </c>
      <c r="EA941" t="s">
        <v>3</v>
      </c>
      <c r="EB941" t="s">
        <v>3</v>
      </c>
      <c r="EC941" t="s">
        <v>3</v>
      </c>
      <c r="EE941">
        <v>58807897</v>
      </c>
      <c r="EF941">
        <v>30</v>
      </c>
      <c r="EG941" t="s">
        <v>29</v>
      </c>
      <c r="EH941">
        <v>0</v>
      </c>
      <c r="EI941" t="s">
        <v>3</v>
      </c>
      <c r="EJ941">
        <v>1</v>
      </c>
      <c r="EK941">
        <v>21</v>
      </c>
      <c r="EL941" t="s">
        <v>30</v>
      </c>
      <c r="EM941" t="s">
        <v>31</v>
      </c>
      <c r="EO941" t="s">
        <v>3</v>
      </c>
      <c r="EQ941">
        <v>1024</v>
      </c>
      <c r="ER941">
        <v>279.67</v>
      </c>
      <c r="ES941">
        <v>279.67</v>
      </c>
      <c r="ET941">
        <v>0</v>
      </c>
      <c r="EU941">
        <v>0</v>
      </c>
      <c r="EV941">
        <v>0</v>
      </c>
      <c r="EW941">
        <v>0</v>
      </c>
      <c r="EX941">
        <v>0</v>
      </c>
      <c r="FQ941">
        <v>0</v>
      </c>
      <c r="FR941">
        <v>0</v>
      </c>
      <c r="FS941">
        <v>0</v>
      </c>
      <c r="FX941">
        <v>109</v>
      </c>
      <c r="FY941">
        <v>61</v>
      </c>
      <c r="GA941" t="s">
        <v>3</v>
      </c>
      <c r="GD941">
        <v>1</v>
      </c>
      <c r="GF941">
        <v>-94298429</v>
      </c>
      <c r="GG941">
        <v>2</v>
      </c>
      <c r="GH941">
        <v>1</v>
      </c>
      <c r="GI941">
        <v>2</v>
      </c>
      <c r="GJ941">
        <v>0</v>
      </c>
      <c r="GK941">
        <v>0</v>
      </c>
      <c r="GL941">
        <f t="shared" si="756"/>
        <v>0</v>
      </c>
      <c r="GM941">
        <f t="shared" si="757"/>
        <v>0</v>
      </c>
      <c r="GN941">
        <f t="shared" si="758"/>
        <v>0</v>
      </c>
      <c r="GO941">
        <f t="shared" si="759"/>
        <v>0</v>
      </c>
      <c r="GP941">
        <f t="shared" si="760"/>
        <v>0</v>
      </c>
      <c r="GR941">
        <v>0</v>
      </c>
      <c r="GS941">
        <v>3</v>
      </c>
      <c r="GT941">
        <v>0</v>
      </c>
      <c r="GU941" t="s">
        <v>3</v>
      </c>
      <c r="GV941">
        <f t="shared" si="761"/>
        <v>0</v>
      </c>
      <c r="GW941">
        <v>1</v>
      </c>
      <c r="GX941">
        <f t="shared" si="762"/>
        <v>0</v>
      </c>
      <c r="HA941">
        <v>0</v>
      </c>
      <c r="HB941">
        <v>0</v>
      </c>
      <c r="HC941">
        <f t="shared" si="763"/>
        <v>0</v>
      </c>
      <c r="HE941" t="s">
        <v>3</v>
      </c>
      <c r="HF941" t="s">
        <v>3</v>
      </c>
      <c r="HM941" t="s">
        <v>3</v>
      </c>
      <c r="HN941" t="s">
        <v>3</v>
      </c>
      <c r="HO941" t="s">
        <v>3</v>
      </c>
      <c r="HP941" t="s">
        <v>3</v>
      </c>
      <c r="HQ941" t="s">
        <v>3</v>
      </c>
      <c r="HS941">
        <v>0</v>
      </c>
      <c r="IK941">
        <v>0</v>
      </c>
    </row>
    <row r="942" spans="1:255" x14ac:dyDescent="0.2">
      <c r="A942" s="2">
        <v>17</v>
      </c>
      <c r="B942" s="2">
        <v>1</v>
      </c>
      <c r="C942" s="2">
        <f>ROW(SmtRes!A1030)</f>
        <v>1030</v>
      </c>
      <c r="D942" s="2">
        <f>ROW(EtalonRes!A1093)</f>
        <v>1093</v>
      </c>
      <c r="E942" s="2" t="s">
        <v>585</v>
      </c>
      <c r="F942" s="2" t="s">
        <v>166</v>
      </c>
      <c r="G942" s="2" t="s">
        <v>167</v>
      </c>
      <c r="H942" s="2" t="s">
        <v>163</v>
      </c>
      <c r="I942" s="2">
        <f>ROUND(ROUND(2,4),9)</f>
        <v>2</v>
      </c>
      <c r="J942" s="2">
        <v>0</v>
      </c>
      <c r="K942" s="2">
        <f>ROUND(ROUND(2,4),9)</f>
        <v>2</v>
      </c>
      <c r="L942" s="2"/>
      <c r="M942" s="2"/>
      <c r="N942" s="2"/>
      <c r="O942" s="2">
        <f t="shared" si="732"/>
        <v>78.31</v>
      </c>
      <c r="P942" s="2">
        <f t="shared" si="733"/>
        <v>0</v>
      </c>
      <c r="Q942" s="2">
        <f>(ROUND((ROUND((((ET942*1.1))*AV942*I942),2)*BB942),2)+ROUND((ROUND(((AE942-((EU942*1.1)))*AV942*I942),2)*BS942),2))</f>
        <v>64.930000000000007</v>
      </c>
      <c r="R942" s="2">
        <f t="shared" si="734"/>
        <v>7.28</v>
      </c>
      <c r="S942" s="2">
        <f t="shared" si="735"/>
        <v>13.38</v>
      </c>
      <c r="T942" s="2">
        <f t="shared" si="736"/>
        <v>0</v>
      </c>
      <c r="U942" s="2">
        <f t="shared" si="737"/>
        <v>1.1977679999999999</v>
      </c>
      <c r="V942" s="2">
        <f t="shared" si="738"/>
        <v>0</v>
      </c>
      <c r="W942" s="2">
        <f t="shared" si="739"/>
        <v>0</v>
      </c>
      <c r="X942" s="2">
        <f t="shared" si="740"/>
        <v>18.59</v>
      </c>
      <c r="Y942" s="2">
        <f t="shared" si="741"/>
        <v>9.5</v>
      </c>
      <c r="Z942" s="2"/>
      <c r="AA942" s="2">
        <v>59209203</v>
      </c>
      <c r="AB942" s="2">
        <f t="shared" si="742"/>
        <v>37.4</v>
      </c>
      <c r="AC942" s="2">
        <f t="shared" si="743"/>
        <v>0</v>
      </c>
      <c r="AD942" s="2">
        <f>ROUND(((((ET942*1.1))-((EU942*1.1)))+AE942),6)</f>
        <v>31.009</v>
      </c>
      <c r="AE942" s="2">
        <f>ROUND(((EU942*1.1)),6)</f>
        <v>3.476</v>
      </c>
      <c r="AF942" s="2">
        <f>ROUND(((EV942*1.1)),6)</f>
        <v>6.391</v>
      </c>
      <c r="AG942" s="2">
        <f t="shared" si="744"/>
        <v>0</v>
      </c>
      <c r="AH942" s="2">
        <f>((EW942*1.1))</f>
        <v>0.57200000000000006</v>
      </c>
      <c r="AI942" s="2">
        <f>((EX942*1.1))</f>
        <v>0</v>
      </c>
      <c r="AJ942" s="2">
        <f t="shared" si="745"/>
        <v>0</v>
      </c>
      <c r="AK942" s="2">
        <v>34</v>
      </c>
      <c r="AL942" s="2">
        <v>0</v>
      </c>
      <c r="AM942" s="2">
        <v>28.19</v>
      </c>
      <c r="AN942" s="2">
        <v>3.16</v>
      </c>
      <c r="AO942" s="2">
        <v>5.81</v>
      </c>
      <c r="AP942" s="2">
        <v>0</v>
      </c>
      <c r="AQ942" s="2">
        <v>0.52</v>
      </c>
      <c r="AR942" s="2">
        <v>0</v>
      </c>
      <c r="AS942" s="2">
        <v>0</v>
      </c>
      <c r="AT942" s="2">
        <v>90</v>
      </c>
      <c r="AU942" s="2">
        <v>46</v>
      </c>
      <c r="AV942" s="2">
        <v>1.0469999999999999</v>
      </c>
      <c r="AW942" s="2">
        <v>1</v>
      </c>
      <c r="AX942" s="2"/>
      <c r="AY942" s="2"/>
      <c r="AZ942" s="2">
        <v>1</v>
      </c>
      <c r="BA942" s="2">
        <v>1</v>
      </c>
      <c r="BB942" s="2">
        <v>1</v>
      </c>
      <c r="BC942" s="2">
        <v>1</v>
      </c>
      <c r="BD942" s="2" t="s">
        <v>3</v>
      </c>
      <c r="BE942" s="2" t="s">
        <v>3</v>
      </c>
      <c r="BF942" s="2" t="s">
        <v>3</v>
      </c>
      <c r="BG942" s="2" t="s">
        <v>3</v>
      </c>
      <c r="BH942" s="2">
        <v>0</v>
      </c>
      <c r="BI942" s="2">
        <v>2</v>
      </c>
      <c r="BJ942" s="2" t="s">
        <v>168</v>
      </c>
      <c r="BK942" s="2"/>
      <c r="BL942" s="2"/>
      <c r="BM942" s="2">
        <v>72</v>
      </c>
      <c r="BN942" s="2">
        <v>0</v>
      </c>
      <c r="BO942" s="2" t="s">
        <v>166</v>
      </c>
      <c r="BP942" s="2">
        <v>1</v>
      </c>
      <c r="BQ942" s="2">
        <v>40</v>
      </c>
      <c r="BR942" s="2">
        <v>0</v>
      </c>
      <c r="BS942" s="2">
        <v>1</v>
      </c>
      <c r="BT942" s="2">
        <v>1</v>
      </c>
      <c r="BU942" s="2">
        <v>1</v>
      </c>
      <c r="BV942" s="2">
        <v>1</v>
      </c>
      <c r="BW942" s="2">
        <v>1</v>
      </c>
      <c r="BX942" s="2">
        <v>1</v>
      </c>
      <c r="BY942" s="2" t="s">
        <v>3</v>
      </c>
      <c r="BZ942" s="2">
        <v>90</v>
      </c>
      <c r="CA942" s="2">
        <v>46</v>
      </c>
      <c r="CB942" s="2" t="s">
        <v>3</v>
      </c>
      <c r="CC942" s="2"/>
      <c r="CD942" s="2"/>
      <c r="CE942" s="2">
        <v>30</v>
      </c>
      <c r="CF942" s="2">
        <v>0</v>
      </c>
      <c r="CG942" s="2">
        <v>0</v>
      </c>
      <c r="CH942" s="2"/>
      <c r="CI942" s="2"/>
      <c r="CJ942" s="2"/>
      <c r="CK942" s="2"/>
      <c r="CL942" s="2"/>
      <c r="CM942" s="2">
        <v>0</v>
      </c>
      <c r="CN942" s="2" t="s">
        <v>866</v>
      </c>
      <c r="CO942" s="2">
        <v>0</v>
      </c>
      <c r="CP942" s="2">
        <f t="shared" si="746"/>
        <v>78.31</v>
      </c>
      <c r="CQ942" s="2">
        <f t="shared" si="747"/>
        <v>0</v>
      </c>
      <c r="CR942" s="2">
        <f>(ROUND((ROUND((((ET942*1.1))*AV942*1),2)*BB942),2)+ROUND((ROUND(((AE942-((EU942*1.1)))*AV942*1),2)*BS942),2))</f>
        <v>32.47</v>
      </c>
      <c r="CS942" s="2">
        <f t="shared" si="748"/>
        <v>3.64</v>
      </c>
      <c r="CT942" s="2">
        <f t="shared" si="749"/>
        <v>6.69</v>
      </c>
      <c r="CU942" s="2">
        <f t="shared" si="750"/>
        <v>0</v>
      </c>
      <c r="CV942" s="2">
        <f t="shared" si="751"/>
        <v>0.59888399999999997</v>
      </c>
      <c r="CW942" s="2">
        <f t="shared" si="752"/>
        <v>0</v>
      </c>
      <c r="CX942" s="2">
        <f t="shared" si="753"/>
        <v>0</v>
      </c>
      <c r="CY942" s="2">
        <f t="shared" si="754"/>
        <v>18.594000000000001</v>
      </c>
      <c r="CZ942" s="2">
        <f t="shared" si="755"/>
        <v>9.5036000000000005</v>
      </c>
      <c r="DA942" s="2"/>
      <c r="DB942" s="2"/>
      <c r="DC942" s="2" t="s">
        <v>3</v>
      </c>
      <c r="DD942" s="2" t="s">
        <v>3</v>
      </c>
      <c r="DE942" s="2" t="s">
        <v>169</v>
      </c>
      <c r="DF942" s="2" t="s">
        <v>169</v>
      </c>
      <c r="DG942" s="2" t="s">
        <v>169</v>
      </c>
      <c r="DH942" s="2" t="s">
        <v>3</v>
      </c>
      <c r="DI942" s="2" t="s">
        <v>169</v>
      </c>
      <c r="DJ942" s="2" t="s">
        <v>169</v>
      </c>
      <c r="DK942" s="2" t="s">
        <v>3</v>
      </c>
      <c r="DL942" s="2" t="s">
        <v>3</v>
      </c>
      <c r="DM942" s="2" t="s">
        <v>3</v>
      </c>
      <c r="DN942" s="2">
        <v>0</v>
      </c>
      <c r="DO942" s="2">
        <v>0</v>
      </c>
      <c r="DP942" s="2">
        <v>1</v>
      </c>
      <c r="DQ942" s="2">
        <v>1</v>
      </c>
      <c r="DR942" s="2"/>
      <c r="DS942" s="2"/>
      <c r="DT942" s="2"/>
      <c r="DU942" s="2">
        <v>1013</v>
      </c>
      <c r="DV942" s="2" t="s">
        <v>163</v>
      </c>
      <c r="DW942" s="2" t="s">
        <v>163</v>
      </c>
      <c r="DX942" s="2">
        <v>1</v>
      </c>
      <c r="DY942" s="2"/>
      <c r="DZ942" s="2" t="s">
        <v>3</v>
      </c>
      <c r="EA942" s="2" t="s">
        <v>3</v>
      </c>
      <c r="EB942" s="2" t="s">
        <v>3</v>
      </c>
      <c r="EC942" s="2" t="s">
        <v>3</v>
      </c>
      <c r="ED942" s="2"/>
      <c r="EE942" s="2">
        <v>58807949</v>
      </c>
      <c r="EF942" s="2">
        <v>40</v>
      </c>
      <c r="EG942" s="2" t="s">
        <v>170</v>
      </c>
      <c r="EH942" s="2">
        <v>0</v>
      </c>
      <c r="EI942" s="2" t="s">
        <v>3</v>
      </c>
      <c r="EJ942" s="2">
        <v>2</v>
      </c>
      <c r="EK942" s="2">
        <v>72</v>
      </c>
      <c r="EL942" s="2" t="s">
        <v>171</v>
      </c>
      <c r="EM942" s="2" t="s">
        <v>172</v>
      </c>
      <c r="EN942" s="2"/>
      <c r="EO942" s="2" t="s">
        <v>173</v>
      </c>
      <c r="EP942" s="2"/>
      <c r="EQ942" s="2">
        <v>0</v>
      </c>
      <c r="ER942" s="2">
        <v>34</v>
      </c>
      <c r="ES942" s="2">
        <v>0</v>
      </c>
      <c r="ET942" s="2">
        <v>28.19</v>
      </c>
      <c r="EU942" s="2">
        <v>3.16</v>
      </c>
      <c r="EV942" s="2">
        <v>5.81</v>
      </c>
      <c r="EW942" s="2">
        <v>0.52</v>
      </c>
      <c r="EX942" s="2">
        <v>0</v>
      </c>
      <c r="EY942" s="2">
        <v>0</v>
      </c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>
        <v>0</v>
      </c>
      <c r="FR942" s="2">
        <v>0</v>
      </c>
      <c r="FS942" s="2">
        <v>0</v>
      </c>
      <c r="FT942" s="2"/>
      <c r="FU942" s="2"/>
      <c r="FV942" s="2"/>
      <c r="FW942" s="2"/>
      <c r="FX942" s="2">
        <v>90</v>
      </c>
      <c r="FY942" s="2">
        <v>46</v>
      </c>
      <c r="FZ942" s="2"/>
      <c r="GA942" s="2" t="s">
        <v>3</v>
      </c>
      <c r="GB942" s="2"/>
      <c r="GC942" s="2"/>
      <c r="GD942" s="2">
        <v>1</v>
      </c>
      <c r="GE942" s="2"/>
      <c r="GF942" s="2">
        <v>-792869215</v>
      </c>
      <c r="GG942" s="2">
        <v>2</v>
      </c>
      <c r="GH942" s="2">
        <v>1</v>
      </c>
      <c r="GI942" s="2">
        <v>2</v>
      </c>
      <c r="GJ942" s="2">
        <v>0</v>
      </c>
      <c r="GK942" s="2">
        <v>0</v>
      </c>
      <c r="GL942" s="2">
        <f t="shared" si="756"/>
        <v>0</v>
      </c>
      <c r="GM942" s="2">
        <f t="shared" si="757"/>
        <v>106.4</v>
      </c>
      <c r="GN942" s="2">
        <f t="shared" si="758"/>
        <v>0</v>
      </c>
      <c r="GO942" s="2">
        <f t="shared" si="759"/>
        <v>106.4</v>
      </c>
      <c r="GP942" s="2">
        <f t="shared" si="760"/>
        <v>0</v>
      </c>
      <c r="GQ942" s="2"/>
      <c r="GR942" s="2">
        <v>0</v>
      </c>
      <c r="GS942" s="2">
        <v>3</v>
      </c>
      <c r="GT942" s="2">
        <v>0</v>
      </c>
      <c r="GU942" s="2" t="s">
        <v>3</v>
      </c>
      <c r="GV942" s="2">
        <f t="shared" si="761"/>
        <v>0</v>
      </c>
      <c r="GW942" s="2">
        <v>1</v>
      </c>
      <c r="GX942" s="2">
        <f t="shared" si="762"/>
        <v>0</v>
      </c>
      <c r="GY942" s="2"/>
      <c r="GZ942" s="2"/>
      <c r="HA942" s="2">
        <v>0</v>
      </c>
      <c r="HB942" s="2">
        <v>0</v>
      </c>
      <c r="HC942" s="2">
        <f t="shared" si="763"/>
        <v>0</v>
      </c>
      <c r="HD942" s="2"/>
      <c r="HE942" s="2" t="s">
        <v>3</v>
      </c>
      <c r="HF942" s="2" t="s">
        <v>3</v>
      </c>
      <c r="HG942" s="2"/>
      <c r="HH942" s="2"/>
      <c r="HI942" s="2"/>
      <c r="HJ942" s="2"/>
      <c r="HK942" s="2"/>
      <c r="HL942" s="2"/>
      <c r="HM942" s="2" t="s">
        <v>3</v>
      </c>
      <c r="HN942" s="2" t="s">
        <v>3</v>
      </c>
      <c r="HO942" s="2" t="s">
        <v>3</v>
      </c>
      <c r="HP942" s="2" t="s">
        <v>3</v>
      </c>
      <c r="HQ942" s="2" t="s">
        <v>3</v>
      </c>
      <c r="HR942" s="2"/>
      <c r="HS942" s="2">
        <v>0</v>
      </c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>
        <v>0</v>
      </c>
      <c r="IL942" s="2"/>
      <c r="IM942" s="2"/>
      <c r="IN942" s="2"/>
      <c r="IO942" s="2"/>
      <c r="IP942" s="2"/>
      <c r="IQ942" s="2"/>
      <c r="IR942" s="2"/>
      <c r="IS942" s="2"/>
      <c r="IT942" s="2"/>
      <c r="IU942" s="2"/>
    </row>
    <row r="943" spans="1:255" x14ac:dyDescent="0.2">
      <c r="A943">
        <v>17</v>
      </c>
      <c r="B943">
        <v>1</v>
      </c>
      <c r="C943">
        <f>ROW(SmtRes!A1034)</f>
        <v>1034</v>
      </c>
      <c r="D943">
        <f>ROW(EtalonRes!A1098)</f>
        <v>1098</v>
      </c>
      <c r="E943" t="s">
        <v>585</v>
      </c>
      <c r="F943" t="s">
        <v>166</v>
      </c>
      <c r="G943" t="s">
        <v>167</v>
      </c>
      <c r="H943" t="s">
        <v>163</v>
      </c>
      <c r="I943">
        <f>ROUND(ROUND(2,4),9)</f>
        <v>2</v>
      </c>
      <c r="J943">
        <v>0</v>
      </c>
      <c r="K943">
        <f>ROUND(ROUND(2,4),9)</f>
        <v>2</v>
      </c>
      <c r="O943">
        <f t="shared" si="732"/>
        <v>1695.44</v>
      </c>
      <c r="P943">
        <f t="shared" si="733"/>
        <v>0</v>
      </c>
      <c r="Q943">
        <f>(ROUND((ROUND((((ET943*1.1))*AV943*I943),2)*BB943),2)+ROUND((ROUND(((AE943-((EU943*1.1)))*AV943*I943),2)*BS943),2))</f>
        <v>959.67</v>
      </c>
      <c r="R943">
        <f t="shared" si="734"/>
        <v>400.33</v>
      </c>
      <c r="S943">
        <f t="shared" si="735"/>
        <v>735.77</v>
      </c>
      <c r="T943">
        <f t="shared" si="736"/>
        <v>0</v>
      </c>
      <c r="U943">
        <f t="shared" si="737"/>
        <v>1.1977679999999999</v>
      </c>
      <c r="V943">
        <f t="shared" si="738"/>
        <v>0</v>
      </c>
      <c r="W943">
        <f t="shared" si="739"/>
        <v>0</v>
      </c>
      <c r="X943">
        <f t="shared" si="740"/>
        <v>1022.49</v>
      </c>
      <c r="Y943">
        <f t="shared" si="741"/>
        <v>522.61</v>
      </c>
      <c r="AA943">
        <v>59209200</v>
      </c>
      <c r="AB943">
        <f t="shared" si="742"/>
        <v>37.4</v>
      </c>
      <c r="AC943">
        <f t="shared" si="743"/>
        <v>0</v>
      </c>
      <c r="AD943">
        <f>ROUND(((((ET943*1.1))-((EU943*1.1)))+AE943),6)</f>
        <v>31.009</v>
      </c>
      <c r="AE943">
        <f>ROUND(((EU943*1.1)),6)</f>
        <v>3.476</v>
      </c>
      <c r="AF943">
        <f>ROUND(((EV943*1.1)),6)</f>
        <v>6.391</v>
      </c>
      <c r="AG943">
        <f t="shared" si="744"/>
        <v>0</v>
      </c>
      <c r="AH943">
        <f>((EW943*1.1))</f>
        <v>0.57200000000000006</v>
      </c>
      <c r="AI943">
        <f>((EX943*1.1))</f>
        <v>0</v>
      </c>
      <c r="AJ943">
        <f t="shared" si="745"/>
        <v>0</v>
      </c>
      <c r="AK943">
        <v>34</v>
      </c>
      <c r="AL943">
        <v>0</v>
      </c>
      <c r="AM943">
        <v>28.19</v>
      </c>
      <c r="AN943">
        <v>3.16</v>
      </c>
      <c r="AO943">
        <v>5.81</v>
      </c>
      <c r="AP943">
        <v>0</v>
      </c>
      <c r="AQ943">
        <v>0.52</v>
      </c>
      <c r="AR943">
        <v>0</v>
      </c>
      <c r="AS943">
        <v>0</v>
      </c>
      <c r="AT943">
        <v>90</v>
      </c>
      <c r="AU943">
        <v>46</v>
      </c>
      <c r="AV943">
        <v>1.0469999999999999</v>
      </c>
      <c r="AW943">
        <v>1</v>
      </c>
      <c r="AZ943">
        <v>1</v>
      </c>
      <c r="BA943">
        <v>54.99</v>
      </c>
      <c r="BB943">
        <v>14.78</v>
      </c>
      <c r="BC943">
        <v>1</v>
      </c>
      <c r="BD943" t="s">
        <v>3</v>
      </c>
      <c r="BE943" t="s">
        <v>3</v>
      </c>
      <c r="BF943" t="s">
        <v>3</v>
      </c>
      <c r="BG943" t="s">
        <v>3</v>
      </c>
      <c r="BH943">
        <v>0</v>
      </c>
      <c r="BI943">
        <v>2</v>
      </c>
      <c r="BJ943" t="s">
        <v>168</v>
      </c>
      <c r="BM943">
        <v>72</v>
      </c>
      <c r="BN943">
        <v>0</v>
      </c>
      <c r="BO943" t="s">
        <v>166</v>
      </c>
      <c r="BP943">
        <v>1</v>
      </c>
      <c r="BQ943">
        <v>40</v>
      </c>
      <c r="BR943">
        <v>0</v>
      </c>
      <c r="BS943">
        <v>54.99</v>
      </c>
      <c r="BT943">
        <v>1</v>
      </c>
      <c r="BU943">
        <v>1</v>
      </c>
      <c r="BV943">
        <v>1</v>
      </c>
      <c r="BW943">
        <v>1</v>
      </c>
      <c r="BX943">
        <v>1</v>
      </c>
      <c r="BY943" t="s">
        <v>3</v>
      </c>
      <c r="BZ943">
        <v>90</v>
      </c>
      <c r="CA943">
        <v>46</v>
      </c>
      <c r="CB943" t="s">
        <v>3</v>
      </c>
      <c r="CE943">
        <v>30</v>
      </c>
      <c r="CF943">
        <v>0</v>
      </c>
      <c r="CG943">
        <v>0</v>
      </c>
      <c r="CM943">
        <v>0</v>
      </c>
      <c r="CN943" t="s">
        <v>866</v>
      </c>
      <c r="CO943">
        <v>0</v>
      </c>
      <c r="CP943">
        <f t="shared" si="746"/>
        <v>1695.44</v>
      </c>
      <c r="CQ943">
        <f t="shared" si="747"/>
        <v>0</v>
      </c>
      <c r="CR943">
        <f>(ROUND((ROUND((((ET943*1.1))*AV943*1),2)*BB943),2)+ROUND((ROUND(((AE943-((EU943*1.1)))*AV943*1),2)*BS943),2))</f>
        <v>479.91</v>
      </c>
      <c r="CS943">
        <f t="shared" si="748"/>
        <v>200.16</v>
      </c>
      <c r="CT943">
        <f t="shared" si="749"/>
        <v>367.88</v>
      </c>
      <c r="CU943">
        <f t="shared" si="750"/>
        <v>0</v>
      </c>
      <c r="CV943">
        <f t="shared" si="751"/>
        <v>0.59888399999999997</v>
      </c>
      <c r="CW943">
        <f t="shared" si="752"/>
        <v>0</v>
      </c>
      <c r="CX943">
        <f t="shared" si="753"/>
        <v>0</v>
      </c>
      <c r="CY943">
        <f t="shared" si="754"/>
        <v>1022.4899999999999</v>
      </c>
      <c r="CZ943">
        <f t="shared" si="755"/>
        <v>522.60599999999999</v>
      </c>
      <c r="DC943" t="s">
        <v>3</v>
      </c>
      <c r="DD943" t="s">
        <v>3</v>
      </c>
      <c r="DE943" t="s">
        <v>169</v>
      </c>
      <c r="DF943" t="s">
        <v>169</v>
      </c>
      <c r="DG943" t="s">
        <v>169</v>
      </c>
      <c r="DH943" t="s">
        <v>3</v>
      </c>
      <c r="DI943" t="s">
        <v>169</v>
      </c>
      <c r="DJ943" t="s">
        <v>169</v>
      </c>
      <c r="DK943" t="s">
        <v>3</v>
      </c>
      <c r="DL943" t="s">
        <v>3</v>
      </c>
      <c r="DM943" t="s">
        <v>3</v>
      </c>
      <c r="DN943">
        <v>0</v>
      </c>
      <c r="DO943">
        <v>0</v>
      </c>
      <c r="DP943">
        <v>1</v>
      </c>
      <c r="DQ943">
        <v>1</v>
      </c>
      <c r="DU943">
        <v>1013</v>
      </c>
      <c r="DV943" t="s">
        <v>163</v>
      </c>
      <c r="DW943" t="s">
        <v>163</v>
      </c>
      <c r="DX943">
        <v>1</v>
      </c>
      <c r="DZ943" t="s">
        <v>3</v>
      </c>
      <c r="EA943" t="s">
        <v>3</v>
      </c>
      <c r="EB943" t="s">
        <v>3</v>
      </c>
      <c r="EC943" t="s">
        <v>3</v>
      </c>
      <c r="EE943">
        <v>58807949</v>
      </c>
      <c r="EF943">
        <v>40</v>
      </c>
      <c r="EG943" t="s">
        <v>170</v>
      </c>
      <c r="EH943">
        <v>0</v>
      </c>
      <c r="EI943" t="s">
        <v>3</v>
      </c>
      <c r="EJ943">
        <v>2</v>
      </c>
      <c r="EK943">
        <v>72</v>
      </c>
      <c r="EL943" t="s">
        <v>171</v>
      </c>
      <c r="EM943" t="s">
        <v>172</v>
      </c>
      <c r="EO943" t="s">
        <v>173</v>
      </c>
      <c r="EQ943">
        <v>0</v>
      </c>
      <c r="ER943">
        <v>34</v>
      </c>
      <c r="ES943">
        <v>0</v>
      </c>
      <c r="ET943">
        <v>28.19</v>
      </c>
      <c r="EU943">
        <v>3.16</v>
      </c>
      <c r="EV943">
        <v>5.81</v>
      </c>
      <c r="EW943">
        <v>0.52</v>
      </c>
      <c r="EX943">
        <v>0</v>
      </c>
      <c r="EY943">
        <v>0</v>
      </c>
      <c r="FQ943">
        <v>0</v>
      </c>
      <c r="FR943">
        <v>0</v>
      </c>
      <c r="FS943">
        <v>0</v>
      </c>
      <c r="FX943">
        <v>90</v>
      </c>
      <c r="FY943">
        <v>46</v>
      </c>
      <c r="GA943" t="s">
        <v>3</v>
      </c>
      <c r="GD943">
        <v>1</v>
      </c>
      <c r="GF943">
        <v>-792869215</v>
      </c>
      <c r="GG943">
        <v>2</v>
      </c>
      <c r="GH943">
        <v>1</v>
      </c>
      <c r="GI943">
        <v>2</v>
      </c>
      <c r="GJ943">
        <v>0</v>
      </c>
      <c r="GK943">
        <v>0</v>
      </c>
      <c r="GL943">
        <f t="shared" si="756"/>
        <v>0</v>
      </c>
      <c r="GM943">
        <f t="shared" si="757"/>
        <v>3240.54</v>
      </c>
      <c r="GN943">
        <f t="shared" si="758"/>
        <v>0</v>
      </c>
      <c r="GO943">
        <f t="shared" si="759"/>
        <v>3240.54</v>
      </c>
      <c r="GP943">
        <f t="shared" si="760"/>
        <v>0</v>
      </c>
      <c r="GR943">
        <v>0</v>
      </c>
      <c r="GS943">
        <v>3</v>
      </c>
      <c r="GT943">
        <v>0</v>
      </c>
      <c r="GU943" t="s">
        <v>3</v>
      </c>
      <c r="GV943">
        <f t="shared" si="761"/>
        <v>0</v>
      </c>
      <c r="GW943">
        <v>1</v>
      </c>
      <c r="GX943">
        <f t="shared" si="762"/>
        <v>0</v>
      </c>
      <c r="HA943">
        <v>0</v>
      </c>
      <c r="HB943">
        <v>0</v>
      </c>
      <c r="HC943">
        <f t="shared" si="763"/>
        <v>0</v>
      </c>
      <c r="HE943" t="s">
        <v>3</v>
      </c>
      <c r="HF943" t="s">
        <v>3</v>
      </c>
      <c r="HM943" t="s">
        <v>3</v>
      </c>
      <c r="HN943" t="s">
        <v>3</v>
      </c>
      <c r="HO943" t="s">
        <v>3</v>
      </c>
      <c r="HP943" t="s">
        <v>3</v>
      </c>
      <c r="HQ943" t="s">
        <v>3</v>
      </c>
      <c r="HS943">
        <v>0</v>
      </c>
      <c r="IK943">
        <v>0</v>
      </c>
    </row>
    <row r="944" spans="1:255" x14ac:dyDescent="0.2">
      <c r="A944" s="2">
        <v>18</v>
      </c>
      <c r="B944" s="2">
        <v>1</v>
      </c>
      <c r="C944" s="2">
        <v>1030</v>
      </c>
      <c r="D944" s="2"/>
      <c r="E944" s="2" t="s">
        <v>586</v>
      </c>
      <c r="F944" s="2" t="s">
        <v>587</v>
      </c>
      <c r="G944" s="2" t="s">
        <v>588</v>
      </c>
      <c r="H944" s="2" t="s">
        <v>49</v>
      </c>
      <c r="I944" s="2">
        <f>I942*J944</f>
        <v>2</v>
      </c>
      <c r="J944" s="2">
        <v>1</v>
      </c>
      <c r="K944" s="2">
        <v>1</v>
      </c>
      <c r="L944" s="2"/>
      <c r="M944" s="2"/>
      <c r="N944" s="2"/>
      <c r="O944" s="2">
        <f t="shared" si="732"/>
        <v>18824.18</v>
      </c>
      <c r="P944" s="2">
        <f>ROUND((ROUND((AC944*I944),2)*BC944),2)</f>
        <v>18824.18</v>
      </c>
      <c r="Q944" s="2">
        <f>(ROUND((ROUND(((ET944)*AV944*I944),2)*BB944),2)+ROUND((ROUND(((AE944-(EU944))*AV944*I944),2)*BS944),2))</f>
        <v>0</v>
      </c>
      <c r="R944" s="2">
        <f t="shared" si="734"/>
        <v>0</v>
      </c>
      <c r="S944" s="2">
        <f t="shared" si="735"/>
        <v>0</v>
      </c>
      <c r="T944" s="2">
        <f t="shared" si="736"/>
        <v>0</v>
      </c>
      <c r="U944" s="2">
        <f t="shared" si="737"/>
        <v>0</v>
      </c>
      <c r="V944" s="2">
        <f t="shared" si="738"/>
        <v>0</v>
      </c>
      <c r="W944" s="2">
        <f t="shared" si="739"/>
        <v>0</v>
      </c>
      <c r="X944" s="2">
        <f t="shared" si="740"/>
        <v>0</v>
      </c>
      <c r="Y944" s="2">
        <f t="shared" si="741"/>
        <v>0</v>
      </c>
      <c r="Z944" s="2"/>
      <c r="AA944" s="2">
        <v>59209203</v>
      </c>
      <c r="AB944" s="2">
        <f t="shared" si="742"/>
        <v>9412.09</v>
      </c>
      <c r="AC944" s="2">
        <f t="shared" si="743"/>
        <v>9412.09</v>
      </c>
      <c r="AD944" s="2">
        <f>ROUND((((ET944)-(EU944))+AE944),6)</f>
        <v>0</v>
      </c>
      <c r="AE944" s="2">
        <f>ROUND((EU944),6)</f>
        <v>0</v>
      </c>
      <c r="AF944" s="2">
        <f>ROUND((EV944),6)</f>
        <v>0</v>
      </c>
      <c r="AG944" s="2">
        <f t="shared" si="744"/>
        <v>0</v>
      </c>
      <c r="AH944" s="2">
        <f>(EW944)</f>
        <v>0</v>
      </c>
      <c r="AI944" s="2">
        <f>(EX944)</f>
        <v>0</v>
      </c>
      <c r="AJ944" s="2">
        <f t="shared" si="745"/>
        <v>0</v>
      </c>
      <c r="AK944" s="2">
        <v>9412.09</v>
      </c>
      <c r="AL944" s="2">
        <v>9412.09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1</v>
      </c>
      <c r="AW944" s="2">
        <v>1</v>
      </c>
      <c r="AX944" s="2"/>
      <c r="AY944" s="2"/>
      <c r="AZ944" s="2">
        <v>1</v>
      </c>
      <c r="BA944" s="2">
        <v>1</v>
      </c>
      <c r="BB944" s="2">
        <v>1</v>
      </c>
      <c r="BC944" s="2">
        <v>1</v>
      </c>
      <c r="BD944" s="2" t="s">
        <v>3</v>
      </c>
      <c r="BE944" s="2" t="s">
        <v>3</v>
      </c>
      <c r="BF944" s="2" t="s">
        <v>3</v>
      </c>
      <c r="BG944" s="2" t="s">
        <v>3</v>
      </c>
      <c r="BH944" s="2">
        <v>3</v>
      </c>
      <c r="BI944" s="2">
        <v>3</v>
      </c>
      <c r="BJ944" s="2" t="s">
        <v>3</v>
      </c>
      <c r="BK944" s="2"/>
      <c r="BL944" s="2"/>
      <c r="BM944" s="2">
        <v>746</v>
      </c>
      <c r="BN944" s="2">
        <v>0</v>
      </c>
      <c r="BO944" s="2" t="s">
        <v>3</v>
      </c>
      <c r="BP944" s="2">
        <v>0</v>
      </c>
      <c r="BQ944" s="2">
        <v>130</v>
      </c>
      <c r="BR944" s="2">
        <v>0</v>
      </c>
      <c r="BS944" s="2">
        <v>1</v>
      </c>
      <c r="BT944" s="2">
        <v>1</v>
      </c>
      <c r="BU944" s="2">
        <v>1</v>
      </c>
      <c r="BV944" s="2">
        <v>1</v>
      </c>
      <c r="BW944" s="2">
        <v>1</v>
      </c>
      <c r="BX944" s="2">
        <v>1</v>
      </c>
      <c r="BY944" s="2" t="s">
        <v>3</v>
      </c>
      <c r="BZ944" s="2">
        <v>90</v>
      </c>
      <c r="CA944" s="2">
        <v>46</v>
      </c>
      <c r="CB944" s="2" t="s">
        <v>3</v>
      </c>
      <c r="CC944" s="2"/>
      <c r="CD944" s="2"/>
      <c r="CE944" s="2">
        <v>30</v>
      </c>
      <c r="CF944" s="2">
        <v>0</v>
      </c>
      <c r="CG944" s="2">
        <v>0</v>
      </c>
      <c r="CH944" s="2"/>
      <c r="CI944" s="2"/>
      <c r="CJ944" s="2"/>
      <c r="CK944" s="2"/>
      <c r="CL944" s="2"/>
      <c r="CM944" s="2">
        <v>0</v>
      </c>
      <c r="CN944" s="2" t="s">
        <v>866</v>
      </c>
      <c r="CO944" s="2">
        <v>0</v>
      </c>
      <c r="CP944" s="2">
        <f t="shared" si="746"/>
        <v>18824.18</v>
      </c>
      <c r="CQ944" s="2">
        <f>ROUND((ROUND((AC944*1),2)*BC944),2)</f>
        <v>9412.09</v>
      </c>
      <c r="CR944" s="2">
        <f>(ROUND((ROUND(((ET944)*AV944*1),2)*BB944),2)+ROUND((ROUND(((AE944-(EU944))*AV944*1),2)*BS944),2))</f>
        <v>0</v>
      </c>
      <c r="CS944" s="2">
        <f t="shared" si="748"/>
        <v>0</v>
      </c>
      <c r="CT944" s="2">
        <f t="shared" si="749"/>
        <v>0</v>
      </c>
      <c r="CU944" s="2">
        <f t="shared" si="750"/>
        <v>0</v>
      </c>
      <c r="CV944" s="2">
        <f t="shared" si="751"/>
        <v>0</v>
      </c>
      <c r="CW944" s="2">
        <f t="shared" si="752"/>
        <v>0</v>
      </c>
      <c r="CX944" s="2">
        <f t="shared" si="753"/>
        <v>0</v>
      </c>
      <c r="CY944" s="2">
        <f t="shared" si="754"/>
        <v>0</v>
      </c>
      <c r="CZ944" s="2">
        <f t="shared" si="755"/>
        <v>0</v>
      </c>
      <c r="DA944" s="2"/>
      <c r="DB944" s="2"/>
      <c r="DC944" s="2" t="s">
        <v>3</v>
      </c>
      <c r="DD944" s="2" t="s">
        <v>3</v>
      </c>
      <c r="DE944" s="2" t="s">
        <v>3</v>
      </c>
      <c r="DF944" s="2" t="s">
        <v>3</v>
      </c>
      <c r="DG944" s="2" t="s">
        <v>3</v>
      </c>
      <c r="DH944" s="2" t="s">
        <v>3</v>
      </c>
      <c r="DI944" s="2" t="s">
        <v>3</v>
      </c>
      <c r="DJ944" s="2" t="s">
        <v>3</v>
      </c>
      <c r="DK944" s="2" t="s">
        <v>3</v>
      </c>
      <c r="DL944" s="2" t="s">
        <v>3</v>
      </c>
      <c r="DM944" s="2" t="s">
        <v>3</v>
      </c>
      <c r="DN944" s="2">
        <v>0</v>
      </c>
      <c r="DO944" s="2">
        <v>0</v>
      </c>
      <c r="DP944" s="2">
        <v>1</v>
      </c>
      <c r="DQ944" s="2">
        <v>1</v>
      </c>
      <c r="DR944" s="2"/>
      <c r="DS944" s="2"/>
      <c r="DT944" s="2"/>
      <c r="DU944" s="2">
        <v>1010</v>
      </c>
      <c r="DV944" s="2" t="s">
        <v>49</v>
      </c>
      <c r="DW944" s="2" t="s">
        <v>49</v>
      </c>
      <c r="DX944" s="2">
        <v>1</v>
      </c>
      <c r="DY944" s="2"/>
      <c r="DZ944" s="2" t="s">
        <v>3</v>
      </c>
      <c r="EA944" s="2" t="s">
        <v>3</v>
      </c>
      <c r="EB944" s="2" t="s">
        <v>3</v>
      </c>
      <c r="EC944" s="2" t="s">
        <v>3</v>
      </c>
      <c r="ED944" s="2"/>
      <c r="EE944" s="2">
        <v>58807850</v>
      </c>
      <c r="EF944" s="2">
        <v>130</v>
      </c>
      <c r="EG944" s="2" t="s">
        <v>177</v>
      </c>
      <c r="EH944" s="2">
        <v>0</v>
      </c>
      <c r="EI944" s="2" t="s">
        <v>3</v>
      </c>
      <c r="EJ944" s="2">
        <v>3</v>
      </c>
      <c r="EK944" s="2">
        <v>746</v>
      </c>
      <c r="EL944" s="2" t="s">
        <v>178</v>
      </c>
      <c r="EM944" s="2" t="s">
        <v>179</v>
      </c>
      <c r="EN944" s="2"/>
      <c r="EO944" s="2" t="s">
        <v>173</v>
      </c>
      <c r="EP944" s="2"/>
      <c r="EQ944" s="2">
        <v>0</v>
      </c>
      <c r="ER944" s="2">
        <v>0</v>
      </c>
      <c r="ES944" s="2">
        <v>9412.09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>
        <v>0</v>
      </c>
      <c r="FR944" s="2">
        <f>P944</f>
        <v>18824.18</v>
      </c>
      <c r="FS944" s="2">
        <v>0</v>
      </c>
      <c r="FT944" s="2"/>
      <c r="FU944" s="2"/>
      <c r="FV944" s="2"/>
      <c r="FW944" s="2"/>
      <c r="FX944" s="2">
        <v>90</v>
      </c>
      <c r="FY944" s="2">
        <v>46</v>
      </c>
      <c r="FZ944" s="2"/>
      <c r="GA944" s="2" t="s">
        <v>589</v>
      </c>
      <c r="GB944" s="2"/>
      <c r="GC944" s="2"/>
      <c r="GD944" s="2">
        <v>1</v>
      </c>
      <c r="GE944" s="2"/>
      <c r="GF944" s="2">
        <v>1101389070</v>
      </c>
      <c r="GG944" s="2">
        <v>2</v>
      </c>
      <c r="GH944" s="2">
        <v>4</v>
      </c>
      <c r="GI944" s="2">
        <v>-2</v>
      </c>
      <c r="GJ944" s="2">
        <v>0</v>
      </c>
      <c r="GK944" s="2">
        <v>0</v>
      </c>
      <c r="GL944" s="2">
        <f t="shared" si="756"/>
        <v>0</v>
      </c>
      <c r="GM944" s="2">
        <f t="shared" si="757"/>
        <v>18824.18</v>
      </c>
      <c r="GN944" s="2">
        <f t="shared" si="758"/>
        <v>0</v>
      </c>
      <c r="GO944" s="2">
        <f t="shared" si="759"/>
        <v>0</v>
      </c>
      <c r="GP944" s="2">
        <f t="shared" si="760"/>
        <v>0</v>
      </c>
      <c r="GQ944" s="2"/>
      <c r="GR944" s="2">
        <v>0</v>
      </c>
      <c r="GS944" s="2">
        <v>2</v>
      </c>
      <c r="GT944" s="2">
        <v>0</v>
      </c>
      <c r="GU944" s="2" t="s">
        <v>3</v>
      </c>
      <c r="GV944" s="2">
        <f t="shared" si="761"/>
        <v>0</v>
      </c>
      <c r="GW944" s="2">
        <v>1</v>
      </c>
      <c r="GX944" s="2">
        <f t="shared" si="762"/>
        <v>0</v>
      </c>
      <c r="GY944" s="2"/>
      <c r="GZ944" s="2"/>
      <c r="HA944" s="2">
        <v>0</v>
      </c>
      <c r="HB944" s="2">
        <v>0</v>
      </c>
      <c r="HC944" s="2">
        <f t="shared" si="763"/>
        <v>0</v>
      </c>
      <c r="HD944" s="2"/>
      <c r="HE944" s="2" t="s">
        <v>53</v>
      </c>
      <c r="HF944" s="2" t="s">
        <v>181</v>
      </c>
      <c r="HG944" s="2"/>
      <c r="HH944" s="2"/>
      <c r="HI944" s="2"/>
      <c r="HJ944" s="2"/>
      <c r="HK944" s="2"/>
      <c r="HL944" s="2"/>
      <c r="HM944" s="2" t="s">
        <v>3</v>
      </c>
      <c r="HN944" s="2" t="s">
        <v>3</v>
      </c>
      <c r="HO944" s="2" t="s">
        <v>3</v>
      </c>
      <c r="HP944" s="2" t="s">
        <v>3</v>
      </c>
      <c r="HQ944" s="2" t="s">
        <v>3</v>
      </c>
      <c r="HR944" s="2"/>
      <c r="HS944" s="2">
        <v>0</v>
      </c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>
        <v>0</v>
      </c>
      <c r="IL944" s="2"/>
      <c r="IM944" s="2"/>
      <c r="IN944" s="2"/>
      <c r="IO944" s="2"/>
      <c r="IP944" s="2"/>
      <c r="IQ944" s="2"/>
      <c r="IR944" s="2"/>
      <c r="IS944" s="2"/>
      <c r="IT944" s="2"/>
      <c r="IU944" s="2"/>
    </row>
    <row r="945" spans="1:255" x14ac:dyDescent="0.2">
      <c r="A945">
        <v>18</v>
      </c>
      <c r="B945">
        <v>1</v>
      </c>
      <c r="C945">
        <v>1034</v>
      </c>
      <c r="E945" t="s">
        <v>586</v>
      </c>
      <c r="F945" t="s">
        <v>587</v>
      </c>
      <c r="G945" t="s">
        <v>588</v>
      </c>
      <c r="H945" t="s">
        <v>49</v>
      </c>
      <c r="I945">
        <f>I943*J945</f>
        <v>2</v>
      </c>
      <c r="J945">
        <v>1</v>
      </c>
      <c r="K945">
        <v>1</v>
      </c>
      <c r="O945">
        <f t="shared" si="732"/>
        <v>144193.22</v>
      </c>
      <c r="P945">
        <f>ROUND((ROUND((AC945*I945),2)*BC945),2)</f>
        <v>144193.22</v>
      </c>
      <c r="Q945">
        <f>(ROUND((ROUND(((ET945)*AV945*I945),2)*BB945),2)+ROUND((ROUND(((AE945-(EU945))*AV945*I945),2)*BS945),2))</f>
        <v>0</v>
      </c>
      <c r="R945">
        <f t="shared" si="734"/>
        <v>0</v>
      </c>
      <c r="S945">
        <f t="shared" si="735"/>
        <v>0</v>
      </c>
      <c r="T945">
        <f t="shared" si="736"/>
        <v>0</v>
      </c>
      <c r="U945">
        <f t="shared" si="737"/>
        <v>0</v>
      </c>
      <c r="V945">
        <f t="shared" si="738"/>
        <v>0</v>
      </c>
      <c r="W945">
        <f t="shared" si="739"/>
        <v>0</v>
      </c>
      <c r="X945">
        <f t="shared" si="740"/>
        <v>0</v>
      </c>
      <c r="Y945">
        <f t="shared" si="741"/>
        <v>0</v>
      </c>
      <c r="AA945">
        <v>59209200</v>
      </c>
      <c r="AB945">
        <f t="shared" si="742"/>
        <v>9412.09</v>
      </c>
      <c r="AC945">
        <f t="shared" si="743"/>
        <v>9412.09</v>
      </c>
      <c r="AD945">
        <f>ROUND((((ET945)-(EU945))+AE945),6)</f>
        <v>0</v>
      </c>
      <c r="AE945">
        <f>ROUND((EU945),6)</f>
        <v>0</v>
      </c>
      <c r="AF945">
        <f>ROUND((EV945),6)</f>
        <v>0</v>
      </c>
      <c r="AG945">
        <f t="shared" si="744"/>
        <v>0</v>
      </c>
      <c r="AH945">
        <f>(EW945)</f>
        <v>0</v>
      </c>
      <c r="AI945">
        <f>(EX945)</f>
        <v>0</v>
      </c>
      <c r="AJ945">
        <f t="shared" si="745"/>
        <v>0</v>
      </c>
      <c r="AK945">
        <v>9412.09</v>
      </c>
      <c r="AL945">
        <v>9412.09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1</v>
      </c>
      <c r="AZ945">
        <v>1</v>
      </c>
      <c r="BA945">
        <v>1</v>
      </c>
      <c r="BB945">
        <v>1</v>
      </c>
      <c r="BC945">
        <v>7.66</v>
      </c>
      <c r="BD945" t="s">
        <v>3</v>
      </c>
      <c r="BE945" t="s">
        <v>3</v>
      </c>
      <c r="BF945" t="s">
        <v>3</v>
      </c>
      <c r="BG945" t="s">
        <v>3</v>
      </c>
      <c r="BH945">
        <v>3</v>
      </c>
      <c r="BI945">
        <v>3</v>
      </c>
      <c r="BJ945" t="s">
        <v>3</v>
      </c>
      <c r="BM945">
        <v>746</v>
      </c>
      <c r="BN945">
        <v>0</v>
      </c>
      <c r="BO945" t="s">
        <v>3</v>
      </c>
      <c r="BP945">
        <v>0</v>
      </c>
      <c r="BQ945">
        <v>130</v>
      </c>
      <c r="BR945">
        <v>0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 t="s">
        <v>3</v>
      </c>
      <c r="BZ945">
        <v>90</v>
      </c>
      <c r="CA945">
        <v>46</v>
      </c>
      <c r="CB945" t="s">
        <v>3</v>
      </c>
      <c r="CE945">
        <v>30</v>
      </c>
      <c r="CF945">
        <v>0</v>
      </c>
      <c r="CG945">
        <v>0</v>
      </c>
      <c r="CM945">
        <v>0</v>
      </c>
      <c r="CN945" t="s">
        <v>866</v>
      </c>
      <c r="CO945">
        <v>0</v>
      </c>
      <c r="CP945">
        <f t="shared" si="746"/>
        <v>144193.22</v>
      </c>
      <c r="CQ945">
        <f>ROUND((ROUND((AC945*1),2)*BC945),2)</f>
        <v>72096.61</v>
      </c>
      <c r="CR945">
        <f>(ROUND((ROUND(((ET945)*AV945*1),2)*BB945),2)+ROUND((ROUND(((AE945-(EU945))*AV945*1),2)*BS945),2))</f>
        <v>0</v>
      </c>
      <c r="CS945">
        <f t="shared" si="748"/>
        <v>0</v>
      </c>
      <c r="CT945">
        <f t="shared" si="749"/>
        <v>0</v>
      </c>
      <c r="CU945">
        <f t="shared" si="750"/>
        <v>0</v>
      </c>
      <c r="CV945">
        <f t="shared" si="751"/>
        <v>0</v>
      </c>
      <c r="CW945">
        <f t="shared" si="752"/>
        <v>0</v>
      </c>
      <c r="CX945">
        <f t="shared" si="753"/>
        <v>0</v>
      </c>
      <c r="CY945">
        <f t="shared" si="754"/>
        <v>0</v>
      </c>
      <c r="CZ945">
        <f t="shared" si="755"/>
        <v>0</v>
      </c>
      <c r="DC945" t="s">
        <v>3</v>
      </c>
      <c r="DD945" t="s">
        <v>3</v>
      </c>
      <c r="DE945" t="s">
        <v>3</v>
      </c>
      <c r="DF945" t="s">
        <v>3</v>
      </c>
      <c r="DG945" t="s">
        <v>3</v>
      </c>
      <c r="DH945" t="s">
        <v>3</v>
      </c>
      <c r="DI945" t="s">
        <v>3</v>
      </c>
      <c r="DJ945" t="s">
        <v>3</v>
      </c>
      <c r="DK945" t="s">
        <v>3</v>
      </c>
      <c r="DL945" t="s">
        <v>3</v>
      </c>
      <c r="DM945" t="s">
        <v>3</v>
      </c>
      <c r="DN945">
        <v>0</v>
      </c>
      <c r="DO945">
        <v>0</v>
      </c>
      <c r="DP945">
        <v>1</v>
      </c>
      <c r="DQ945">
        <v>1</v>
      </c>
      <c r="DU945">
        <v>1010</v>
      </c>
      <c r="DV945" t="s">
        <v>49</v>
      </c>
      <c r="DW945" t="s">
        <v>49</v>
      </c>
      <c r="DX945">
        <v>1</v>
      </c>
      <c r="DZ945" t="s">
        <v>3</v>
      </c>
      <c r="EA945" t="s">
        <v>3</v>
      </c>
      <c r="EB945" t="s">
        <v>3</v>
      </c>
      <c r="EC945" t="s">
        <v>3</v>
      </c>
      <c r="EE945">
        <v>58807850</v>
      </c>
      <c r="EF945">
        <v>130</v>
      </c>
      <c r="EG945" t="s">
        <v>177</v>
      </c>
      <c r="EH945">
        <v>0</v>
      </c>
      <c r="EI945" t="s">
        <v>3</v>
      </c>
      <c r="EJ945">
        <v>3</v>
      </c>
      <c r="EK945">
        <v>746</v>
      </c>
      <c r="EL945" t="s">
        <v>178</v>
      </c>
      <c r="EM945" t="s">
        <v>179</v>
      </c>
      <c r="EO945" t="s">
        <v>173</v>
      </c>
      <c r="EQ945">
        <v>0</v>
      </c>
      <c r="ER945">
        <v>7140.68</v>
      </c>
      <c r="ES945">
        <v>9412.09</v>
      </c>
      <c r="ET945">
        <v>0</v>
      </c>
      <c r="EU945">
        <v>0</v>
      </c>
      <c r="EV945">
        <v>0</v>
      </c>
      <c r="EW945">
        <v>0</v>
      </c>
      <c r="EX945">
        <v>0</v>
      </c>
      <c r="EZ945">
        <v>5</v>
      </c>
      <c r="FC945">
        <v>1</v>
      </c>
      <c r="FD945">
        <v>18</v>
      </c>
      <c r="FF945">
        <v>83000</v>
      </c>
      <c r="FQ945">
        <v>0</v>
      </c>
      <c r="FR945">
        <f>P945</f>
        <v>144193.22</v>
      </c>
      <c r="FS945">
        <v>0</v>
      </c>
      <c r="FX945">
        <v>90</v>
      </c>
      <c r="FY945">
        <v>46</v>
      </c>
      <c r="GA945" t="s">
        <v>589</v>
      </c>
      <c r="GD945">
        <v>1</v>
      </c>
      <c r="GF945">
        <v>1101389070</v>
      </c>
      <c r="GG945">
        <v>2</v>
      </c>
      <c r="GH945">
        <v>3</v>
      </c>
      <c r="GI945">
        <v>5</v>
      </c>
      <c r="GJ945">
        <v>0</v>
      </c>
      <c r="GK945">
        <v>0</v>
      </c>
      <c r="GL945">
        <f t="shared" si="756"/>
        <v>0</v>
      </c>
      <c r="GM945">
        <f t="shared" si="757"/>
        <v>144193.22</v>
      </c>
      <c r="GN945">
        <f t="shared" si="758"/>
        <v>0</v>
      </c>
      <c r="GO945">
        <f t="shared" si="759"/>
        <v>0</v>
      </c>
      <c r="GP945">
        <f t="shared" si="760"/>
        <v>0</v>
      </c>
      <c r="GR945">
        <v>1</v>
      </c>
      <c r="GS945">
        <v>1</v>
      </c>
      <c r="GT945">
        <v>0</v>
      </c>
      <c r="GU945" t="s">
        <v>3</v>
      </c>
      <c r="GV945">
        <f t="shared" si="761"/>
        <v>0</v>
      </c>
      <c r="GW945">
        <v>1</v>
      </c>
      <c r="GX945">
        <f t="shared" si="762"/>
        <v>0</v>
      </c>
      <c r="HA945">
        <v>0</v>
      </c>
      <c r="HB945">
        <v>0</v>
      </c>
      <c r="HC945">
        <f t="shared" si="763"/>
        <v>0</v>
      </c>
      <c r="HE945" t="s">
        <v>53</v>
      </c>
      <c r="HF945" t="s">
        <v>181</v>
      </c>
      <c r="HM945" t="s">
        <v>3</v>
      </c>
      <c r="HN945" t="s">
        <v>3</v>
      </c>
      <c r="HO945" t="s">
        <v>3</v>
      </c>
      <c r="HP945" t="s">
        <v>3</v>
      </c>
      <c r="HQ945" t="s">
        <v>3</v>
      </c>
      <c r="HS945">
        <v>0</v>
      </c>
      <c r="IK945">
        <v>0</v>
      </c>
    </row>
    <row r="946" spans="1:255" x14ac:dyDescent="0.2">
      <c r="A946" s="2">
        <v>17</v>
      </c>
      <c r="B946" s="2">
        <v>1</v>
      </c>
      <c r="C946" s="2">
        <f>ROW(SmtRes!A1044)</f>
        <v>1044</v>
      </c>
      <c r="D946" s="2">
        <f>ROW(EtalonRes!A1108)</f>
        <v>1108</v>
      </c>
      <c r="E946" s="2" t="s">
        <v>3</v>
      </c>
      <c r="F946" s="2" t="s">
        <v>182</v>
      </c>
      <c r="G946" s="2" t="s">
        <v>183</v>
      </c>
      <c r="H946" s="2" t="s">
        <v>163</v>
      </c>
      <c r="I946" s="2">
        <f>ROUND(ROUND(2,4)*0,9)</f>
        <v>0</v>
      </c>
      <c r="J946" s="2">
        <v>0</v>
      </c>
      <c r="K946" s="2">
        <f>ROUND(ROUND(2,4)*0,9)</f>
        <v>0</v>
      </c>
      <c r="L946" s="2"/>
      <c r="M946" s="2"/>
      <c r="N946" s="2"/>
      <c r="O946" s="2">
        <f t="shared" si="732"/>
        <v>0</v>
      </c>
      <c r="P946" s="2">
        <f t="shared" ref="P946:P951" si="774">ROUND((ROUND((AC946*AW946*I946),2)*BC946),2)</f>
        <v>0</v>
      </c>
      <c r="Q946" s="2">
        <f>(ROUND((ROUND(((((ET946*1.25)*1.1))*AV946*I946),2)*BB946),2)+ROUND((ROUND(((AE946-(((EU946*1.25)*1.1)))*AV946*I946),2)*BS946),2))</f>
        <v>0</v>
      </c>
      <c r="R946" s="2">
        <f t="shared" si="734"/>
        <v>0</v>
      </c>
      <c r="S946" s="2">
        <f t="shared" si="735"/>
        <v>0</v>
      </c>
      <c r="T946" s="2">
        <f t="shared" si="736"/>
        <v>0</v>
      </c>
      <c r="U946" s="2">
        <f t="shared" si="737"/>
        <v>0</v>
      </c>
      <c r="V946" s="2">
        <f t="shared" si="738"/>
        <v>0</v>
      </c>
      <c r="W946" s="2">
        <f t="shared" si="739"/>
        <v>0</v>
      </c>
      <c r="X946" s="2">
        <f t="shared" si="740"/>
        <v>0</v>
      </c>
      <c r="Y946" s="2">
        <f t="shared" si="741"/>
        <v>0</v>
      </c>
      <c r="Z946" s="2"/>
      <c r="AA946" s="2">
        <v>-1</v>
      </c>
      <c r="AB946" s="2">
        <f t="shared" si="742"/>
        <v>323.33819999999997</v>
      </c>
      <c r="AC946" s="2">
        <f t="shared" si="743"/>
        <v>109.65</v>
      </c>
      <c r="AD946" s="2">
        <f>ROUND((((((ET946*1.25)*1.1))-(((EU946*1.25)*1.1)))+AE946),6)</f>
        <v>8.59375</v>
      </c>
      <c r="AE946" s="2">
        <f>ROUND((((EU946*1.25)*1.1)),6)</f>
        <v>0.41249999999999998</v>
      </c>
      <c r="AF946" s="2">
        <f>ROUND((((EV946*1.15)*1.1)),6)</f>
        <v>205.09444999999999</v>
      </c>
      <c r="AG946" s="2">
        <f t="shared" si="744"/>
        <v>0</v>
      </c>
      <c r="AH946" s="2">
        <f>(((EW946*1.15)*1.1))</f>
        <v>16.8245</v>
      </c>
      <c r="AI946" s="2">
        <f>(((EX946*1.25)*1.1))</f>
        <v>0</v>
      </c>
      <c r="AJ946" s="2">
        <f t="shared" si="745"/>
        <v>0</v>
      </c>
      <c r="AK946" s="2">
        <v>278.02999999999997</v>
      </c>
      <c r="AL946" s="2">
        <v>109.65</v>
      </c>
      <c r="AM946" s="2">
        <v>6.25</v>
      </c>
      <c r="AN946" s="2">
        <v>0.3</v>
      </c>
      <c r="AO946" s="2">
        <v>162.13</v>
      </c>
      <c r="AP946" s="2">
        <v>0</v>
      </c>
      <c r="AQ946" s="2">
        <v>13.3</v>
      </c>
      <c r="AR946" s="2">
        <v>0</v>
      </c>
      <c r="AS946" s="2">
        <v>0</v>
      </c>
      <c r="AT946" s="2">
        <v>109</v>
      </c>
      <c r="AU946" s="2">
        <v>61</v>
      </c>
      <c r="AV946" s="2">
        <v>1.0669999999999999</v>
      </c>
      <c r="AW946" s="2">
        <v>1</v>
      </c>
      <c r="AX946" s="2"/>
      <c r="AY946" s="2"/>
      <c r="AZ946" s="2">
        <v>1</v>
      </c>
      <c r="BA946" s="2">
        <v>1</v>
      </c>
      <c r="BB946" s="2">
        <v>1</v>
      </c>
      <c r="BC946" s="2">
        <v>1</v>
      </c>
      <c r="BD946" s="2" t="s">
        <v>3</v>
      </c>
      <c r="BE946" s="2" t="s">
        <v>3</v>
      </c>
      <c r="BF946" s="2" t="s">
        <v>3</v>
      </c>
      <c r="BG946" s="2" t="s">
        <v>3</v>
      </c>
      <c r="BH946" s="2">
        <v>0</v>
      </c>
      <c r="BI946" s="2">
        <v>1</v>
      </c>
      <c r="BJ946" s="2" t="s">
        <v>184</v>
      </c>
      <c r="BK946" s="2"/>
      <c r="BL946" s="2"/>
      <c r="BM946" s="2">
        <v>22</v>
      </c>
      <c r="BN946" s="2">
        <v>58807811</v>
      </c>
      <c r="BO946" s="2" t="s">
        <v>182</v>
      </c>
      <c r="BP946" s="2">
        <v>1</v>
      </c>
      <c r="BQ946" s="2">
        <v>30</v>
      </c>
      <c r="BR946" s="2">
        <v>0</v>
      </c>
      <c r="BS946" s="2">
        <v>1</v>
      </c>
      <c r="BT946" s="2">
        <v>1</v>
      </c>
      <c r="BU946" s="2">
        <v>1</v>
      </c>
      <c r="BV946" s="2">
        <v>1</v>
      </c>
      <c r="BW946" s="2">
        <v>1</v>
      </c>
      <c r="BX946" s="2">
        <v>1</v>
      </c>
      <c r="BY946" s="2" t="s">
        <v>3</v>
      </c>
      <c r="BZ946" s="2">
        <v>109</v>
      </c>
      <c r="CA946" s="2">
        <v>61</v>
      </c>
      <c r="CB946" s="2" t="s">
        <v>3</v>
      </c>
      <c r="CC946" s="2"/>
      <c r="CD946" s="2"/>
      <c r="CE946" s="2">
        <v>30</v>
      </c>
      <c r="CF946" s="2">
        <v>0</v>
      </c>
      <c r="CG946" s="2">
        <v>0</v>
      </c>
      <c r="CH946" s="2"/>
      <c r="CI946" s="2"/>
      <c r="CJ946" s="2"/>
      <c r="CK946" s="2"/>
      <c r="CL946" s="2"/>
      <c r="CM946" s="2">
        <v>0</v>
      </c>
      <c r="CN946" s="2" t="s">
        <v>865</v>
      </c>
      <c r="CO946" s="2">
        <v>0</v>
      </c>
      <c r="CP946" s="2">
        <f t="shared" si="746"/>
        <v>0</v>
      </c>
      <c r="CQ946" s="2">
        <f t="shared" ref="CQ946:CQ951" si="775">ROUND((ROUND((AC946*AW946*1),2)*BC946),2)</f>
        <v>109.65</v>
      </c>
      <c r="CR946" s="2">
        <f>(ROUND((ROUND(((((ET946*1.25)*1.1))*AV946*1),2)*BB946),2)+ROUND((ROUND(((AE946-(((EU946*1.25)*1.1)))*AV946*1),2)*BS946),2))</f>
        <v>9.17</v>
      </c>
      <c r="CS946" s="2">
        <f t="shared" si="748"/>
        <v>0.44</v>
      </c>
      <c r="CT946" s="2">
        <f t="shared" si="749"/>
        <v>218.84</v>
      </c>
      <c r="CU946" s="2">
        <f t="shared" si="750"/>
        <v>0</v>
      </c>
      <c r="CV946" s="2">
        <f t="shared" si="751"/>
        <v>17.951741500000001</v>
      </c>
      <c r="CW946" s="2">
        <f t="shared" si="752"/>
        <v>0</v>
      </c>
      <c r="CX946" s="2">
        <f t="shared" si="753"/>
        <v>0</v>
      </c>
      <c r="CY946" s="2">
        <f t="shared" si="754"/>
        <v>0</v>
      </c>
      <c r="CZ946" s="2">
        <f t="shared" si="755"/>
        <v>0</v>
      </c>
      <c r="DA946" s="2"/>
      <c r="DB946" s="2">
        <v>259</v>
      </c>
      <c r="DC946" s="2" t="s">
        <v>3</v>
      </c>
      <c r="DD946" s="2" t="s">
        <v>3</v>
      </c>
      <c r="DE946" s="2" t="s">
        <v>27</v>
      </c>
      <c r="DF946" s="2" t="s">
        <v>27</v>
      </c>
      <c r="DG946" s="2" t="s">
        <v>28</v>
      </c>
      <c r="DH946" s="2" t="s">
        <v>3</v>
      </c>
      <c r="DI946" s="2" t="s">
        <v>28</v>
      </c>
      <c r="DJ946" s="2" t="s">
        <v>27</v>
      </c>
      <c r="DK946" s="2" t="s">
        <v>3</v>
      </c>
      <c r="DL946" s="2" t="s">
        <v>3</v>
      </c>
      <c r="DM946" s="2" t="s">
        <v>3</v>
      </c>
      <c r="DN946" s="2">
        <v>0</v>
      </c>
      <c r="DO946" s="2">
        <v>0</v>
      </c>
      <c r="DP946" s="2">
        <v>1</v>
      </c>
      <c r="DQ946" s="2">
        <v>1</v>
      </c>
      <c r="DR946" s="2"/>
      <c r="DS946" s="2"/>
      <c r="DT946" s="2"/>
      <c r="DU946" s="2">
        <v>1013</v>
      </c>
      <c r="DV946" s="2" t="s">
        <v>163</v>
      </c>
      <c r="DW946" s="2" t="s">
        <v>163</v>
      </c>
      <c r="DX946" s="2">
        <v>1</v>
      </c>
      <c r="DY946" s="2"/>
      <c r="DZ946" s="2" t="s">
        <v>3</v>
      </c>
      <c r="EA946" s="2" t="s">
        <v>3</v>
      </c>
      <c r="EB946" s="2" t="s">
        <v>3</v>
      </c>
      <c r="EC946" s="2" t="s">
        <v>3</v>
      </c>
      <c r="ED946" s="2"/>
      <c r="EE946" s="2">
        <v>58807898</v>
      </c>
      <c r="EF946" s="2">
        <v>30</v>
      </c>
      <c r="EG946" s="2" t="s">
        <v>29</v>
      </c>
      <c r="EH946" s="2">
        <v>0</v>
      </c>
      <c r="EI946" s="2" t="s">
        <v>3</v>
      </c>
      <c r="EJ946" s="2">
        <v>1</v>
      </c>
      <c r="EK946" s="2">
        <v>22</v>
      </c>
      <c r="EL946" s="2" t="s">
        <v>185</v>
      </c>
      <c r="EM946" s="2" t="s">
        <v>186</v>
      </c>
      <c r="EN946" s="2"/>
      <c r="EO946" s="2" t="s">
        <v>32</v>
      </c>
      <c r="EP946" s="2"/>
      <c r="EQ946" s="2">
        <v>1024</v>
      </c>
      <c r="ER946" s="2">
        <v>278.02999999999997</v>
      </c>
      <c r="ES946" s="2">
        <v>109.65</v>
      </c>
      <c r="ET946" s="2">
        <v>6.25</v>
      </c>
      <c r="EU946" s="2">
        <v>0.3</v>
      </c>
      <c r="EV946" s="2">
        <v>162.13</v>
      </c>
      <c r="EW946" s="2">
        <v>13.3</v>
      </c>
      <c r="EX946" s="2">
        <v>0</v>
      </c>
      <c r="EY946" s="2">
        <v>0</v>
      </c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>
        <v>0</v>
      </c>
      <c r="FR946" s="2">
        <v>0</v>
      </c>
      <c r="FS946" s="2">
        <v>0</v>
      </c>
      <c r="FT946" s="2"/>
      <c r="FU946" s="2"/>
      <c r="FV946" s="2"/>
      <c r="FW946" s="2"/>
      <c r="FX946" s="2">
        <v>109</v>
      </c>
      <c r="FY946" s="2">
        <v>61</v>
      </c>
      <c r="FZ946" s="2"/>
      <c r="GA946" s="2" t="s">
        <v>3</v>
      </c>
      <c r="GB946" s="2"/>
      <c r="GC946" s="2"/>
      <c r="GD946" s="2">
        <v>1</v>
      </c>
      <c r="GE946" s="2"/>
      <c r="GF946" s="2">
        <v>1467033049</v>
      </c>
      <c r="GG946" s="2">
        <v>2</v>
      </c>
      <c r="GH946" s="2">
        <v>1</v>
      </c>
      <c r="GI946" s="2">
        <v>2</v>
      </c>
      <c r="GJ946" s="2">
        <v>0</v>
      </c>
      <c r="GK946" s="2">
        <v>0</v>
      </c>
      <c r="GL946" s="2">
        <f t="shared" si="756"/>
        <v>0</v>
      </c>
      <c r="GM946" s="2">
        <f t="shared" si="757"/>
        <v>0</v>
      </c>
      <c r="GN946" s="2">
        <f t="shared" si="758"/>
        <v>0</v>
      </c>
      <c r="GO946" s="2">
        <f t="shared" si="759"/>
        <v>0</v>
      </c>
      <c r="GP946" s="2">
        <f t="shared" si="760"/>
        <v>0</v>
      </c>
      <c r="GQ946" s="2"/>
      <c r="GR946" s="2">
        <v>0</v>
      </c>
      <c r="GS946" s="2">
        <v>3</v>
      </c>
      <c r="GT946" s="2">
        <v>0</v>
      </c>
      <c r="GU946" s="2" t="s">
        <v>3</v>
      </c>
      <c r="GV946" s="2">
        <f t="shared" si="761"/>
        <v>0</v>
      </c>
      <c r="GW946" s="2">
        <v>1</v>
      </c>
      <c r="GX946" s="2">
        <f t="shared" si="762"/>
        <v>0</v>
      </c>
      <c r="GY946" s="2"/>
      <c r="GZ946" s="2"/>
      <c r="HA946" s="2">
        <v>0</v>
      </c>
      <c r="HB946" s="2">
        <v>0</v>
      </c>
      <c r="HC946" s="2">
        <f t="shared" si="763"/>
        <v>0</v>
      </c>
      <c r="HD946" s="2"/>
      <c r="HE946" s="2" t="s">
        <v>3</v>
      </c>
      <c r="HF946" s="2" t="s">
        <v>3</v>
      </c>
      <c r="HG946" s="2"/>
      <c r="HH946" s="2"/>
      <c r="HI946" s="2"/>
      <c r="HJ946" s="2"/>
      <c r="HK946" s="2"/>
      <c r="HL946" s="2"/>
      <c r="HM946" s="2" t="s">
        <v>3</v>
      </c>
      <c r="HN946" s="2" t="s">
        <v>3</v>
      </c>
      <c r="HO946" s="2" t="s">
        <v>3</v>
      </c>
      <c r="HP946" s="2" t="s">
        <v>3</v>
      </c>
      <c r="HQ946" s="2" t="s">
        <v>3</v>
      </c>
      <c r="HR946" s="2"/>
      <c r="HS946" s="2">
        <v>0</v>
      </c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>
        <v>0</v>
      </c>
      <c r="IL946" s="2"/>
      <c r="IM946" s="2"/>
      <c r="IN946" s="2"/>
      <c r="IO946" s="2"/>
      <c r="IP946" s="2"/>
      <c r="IQ946" s="2"/>
      <c r="IR946" s="2"/>
      <c r="IS946" s="2"/>
      <c r="IT946" s="2"/>
      <c r="IU946" s="2"/>
    </row>
    <row r="947" spans="1:255" x14ac:dyDescent="0.2">
      <c r="A947">
        <v>17</v>
      </c>
      <c r="B947">
        <v>1</v>
      </c>
      <c r="C947">
        <f>ROW(SmtRes!A1054)</f>
        <v>1054</v>
      </c>
      <c r="D947">
        <f>ROW(EtalonRes!A1118)</f>
        <v>1118</v>
      </c>
      <c r="E947" t="s">
        <v>3</v>
      </c>
      <c r="F947" t="s">
        <v>182</v>
      </c>
      <c r="G947" t="s">
        <v>183</v>
      </c>
      <c r="H947" t="s">
        <v>163</v>
      </c>
      <c r="I947">
        <f>ROUND(ROUND(2,4)*0,9)</f>
        <v>0</v>
      </c>
      <c r="J947">
        <v>0</v>
      </c>
      <c r="K947">
        <f>ROUND(ROUND(2,4)*0,9)</f>
        <v>0</v>
      </c>
      <c r="O947">
        <f t="shared" si="732"/>
        <v>0</v>
      </c>
      <c r="P947">
        <f t="shared" si="774"/>
        <v>0</v>
      </c>
      <c r="Q947">
        <f>(ROUND((ROUND(((((ET947*1.25)*1.1))*AV947*I947),2)*BB947),2)+ROUND((ROUND(((AE947-(((EU947*1.25)*1.1)))*AV947*I947),2)*BS947),2))</f>
        <v>0</v>
      </c>
      <c r="R947">
        <f t="shared" si="734"/>
        <v>0</v>
      </c>
      <c r="S947">
        <f t="shared" si="735"/>
        <v>0</v>
      </c>
      <c r="T947">
        <f t="shared" si="736"/>
        <v>0</v>
      </c>
      <c r="U947">
        <f t="shared" si="737"/>
        <v>0</v>
      </c>
      <c r="V947">
        <f t="shared" si="738"/>
        <v>0</v>
      </c>
      <c r="W947">
        <f t="shared" si="739"/>
        <v>0</v>
      </c>
      <c r="X947">
        <f t="shared" si="740"/>
        <v>0</v>
      </c>
      <c r="Y947">
        <f t="shared" si="741"/>
        <v>0</v>
      </c>
      <c r="AA947">
        <v>-1</v>
      </c>
      <c r="AB947">
        <f t="shared" si="742"/>
        <v>323.33819999999997</v>
      </c>
      <c r="AC947">
        <f t="shared" si="743"/>
        <v>109.65</v>
      </c>
      <c r="AD947">
        <f>ROUND((((((ET947*1.25)*1.1))-(((EU947*1.25)*1.1)))+AE947),6)</f>
        <v>8.59375</v>
      </c>
      <c r="AE947">
        <f>ROUND((((EU947*1.25)*1.1)),6)</f>
        <v>0.41249999999999998</v>
      </c>
      <c r="AF947">
        <f>ROUND((((EV947*1.15)*1.1)),6)</f>
        <v>205.09444999999999</v>
      </c>
      <c r="AG947">
        <f t="shared" si="744"/>
        <v>0</v>
      </c>
      <c r="AH947">
        <f>(((EW947*1.15)*1.1))</f>
        <v>16.8245</v>
      </c>
      <c r="AI947">
        <f>(((EX947*1.25)*1.1))</f>
        <v>0</v>
      </c>
      <c r="AJ947">
        <f t="shared" si="745"/>
        <v>0</v>
      </c>
      <c r="AK947">
        <v>278.02999999999997</v>
      </c>
      <c r="AL947">
        <v>109.65</v>
      </c>
      <c r="AM947">
        <v>6.25</v>
      </c>
      <c r="AN947">
        <v>0.3</v>
      </c>
      <c r="AO947">
        <v>162.13</v>
      </c>
      <c r="AP947">
        <v>0</v>
      </c>
      <c r="AQ947">
        <v>13.3</v>
      </c>
      <c r="AR947">
        <v>0</v>
      </c>
      <c r="AS947">
        <v>0</v>
      </c>
      <c r="AT947">
        <v>109</v>
      </c>
      <c r="AU947">
        <v>61</v>
      </c>
      <c r="AV947">
        <v>1.0669999999999999</v>
      </c>
      <c r="AW947">
        <v>1</v>
      </c>
      <c r="AZ947">
        <v>1</v>
      </c>
      <c r="BA947">
        <v>54.99</v>
      </c>
      <c r="BB947">
        <v>12.8</v>
      </c>
      <c r="BC947">
        <v>7.62</v>
      </c>
      <c r="BD947" t="s">
        <v>3</v>
      </c>
      <c r="BE947" t="s">
        <v>3</v>
      </c>
      <c r="BF947" t="s">
        <v>3</v>
      </c>
      <c r="BG947" t="s">
        <v>3</v>
      </c>
      <c r="BH947">
        <v>0</v>
      </c>
      <c r="BI947">
        <v>1</v>
      </c>
      <c r="BJ947" t="s">
        <v>184</v>
      </c>
      <c r="BM947">
        <v>22</v>
      </c>
      <c r="BN947">
        <v>58807811</v>
      </c>
      <c r="BO947" t="s">
        <v>182</v>
      </c>
      <c r="BP947">
        <v>1</v>
      </c>
      <c r="BQ947">
        <v>30</v>
      </c>
      <c r="BR947">
        <v>0</v>
      </c>
      <c r="BS947">
        <v>54.99</v>
      </c>
      <c r="BT947">
        <v>1</v>
      </c>
      <c r="BU947">
        <v>1</v>
      </c>
      <c r="BV947">
        <v>1</v>
      </c>
      <c r="BW947">
        <v>1</v>
      </c>
      <c r="BX947">
        <v>1</v>
      </c>
      <c r="BY947" t="s">
        <v>3</v>
      </c>
      <c r="BZ947">
        <v>109</v>
      </c>
      <c r="CA947">
        <v>61</v>
      </c>
      <c r="CB947" t="s">
        <v>3</v>
      </c>
      <c r="CE947">
        <v>30</v>
      </c>
      <c r="CF947">
        <v>0</v>
      </c>
      <c r="CG947">
        <v>0</v>
      </c>
      <c r="CM947">
        <v>0</v>
      </c>
      <c r="CN947" t="s">
        <v>865</v>
      </c>
      <c r="CO947">
        <v>0</v>
      </c>
      <c r="CP947">
        <f t="shared" si="746"/>
        <v>0</v>
      </c>
      <c r="CQ947">
        <f t="shared" si="775"/>
        <v>835.53</v>
      </c>
      <c r="CR947">
        <f>(ROUND((ROUND(((((ET947*1.25)*1.1))*AV947*1),2)*BB947),2)+ROUND((ROUND(((AE947-(((EU947*1.25)*1.1)))*AV947*1),2)*BS947),2))</f>
        <v>117.38</v>
      </c>
      <c r="CS947">
        <f t="shared" si="748"/>
        <v>24.2</v>
      </c>
      <c r="CT947">
        <f t="shared" si="749"/>
        <v>12034.01</v>
      </c>
      <c r="CU947">
        <f t="shared" si="750"/>
        <v>0</v>
      </c>
      <c r="CV947">
        <f t="shared" si="751"/>
        <v>17.951741500000001</v>
      </c>
      <c r="CW947">
        <f t="shared" si="752"/>
        <v>0</v>
      </c>
      <c r="CX947">
        <f t="shared" si="753"/>
        <v>0</v>
      </c>
      <c r="CY947">
        <f t="shared" si="754"/>
        <v>0</v>
      </c>
      <c r="CZ947">
        <f t="shared" si="755"/>
        <v>0</v>
      </c>
      <c r="DB947">
        <v>261</v>
      </c>
      <c r="DC947" t="s">
        <v>3</v>
      </c>
      <c r="DD947" t="s">
        <v>3</v>
      </c>
      <c r="DE947" t="s">
        <v>27</v>
      </c>
      <c r="DF947" t="s">
        <v>27</v>
      </c>
      <c r="DG947" t="s">
        <v>28</v>
      </c>
      <c r="DH947" t="s">
        <v>3</v>
      </c>
      <c r="DI947" t="s">
        <v>28</v>
      </c>
      <c r="DJ947" t="s">
        <v>27</v>
      </c>
      <c r="DK947" t="s">
        <v>3</v>
      </c>
      <c r="DL947" t="s">
        <v>3</v>
      </c>
      <c r="DM947" t="s">
        <v>3</v>
      </c>
      <c r="DN947">
        <v>0</v>
      </c>
      <c r="DO947">
        <v>0</v>
      </c>
      <c r="DP947">
        <v>1</v>
      </c>
      <c r="DQ947">
        <v>1</v>
      </c>
      <c r="DU947">
        <v>1013</v>
      </c>
      <c r="DV947" t="s">
        <v>163</v>
      </c>
      <c r="DW947" t="s">
        <v>163</v>
      </c>
      <c r="DX947">
        <v>1</v>
      </c>
      <c r="DZ947" t="s">
        <v>3</v>
      </c>
      <c r="EA947" t="s">
        <v>3</v>
      </c>
      <c r="EB947" t="s">
        <v>3</v>
      </c>
      <c r="EC947" t="s">
        <v>3</v>
      </c>
      <c r="EE947">
        <v>58807898</v>
      </c>
      <c r="EF947">
        <v>30</v>
      </c>
      <c r="EG947" t="s">
        <v>29</v>
      </c>
      <c r="EH947">
        <v>0</v>
      </c>
      <c r="EI947" t="s">
        <v>3</v>
      </c>
      <c r="EJ947">
        <v>1</v>
      </c>
      <c r="EK947">
        <v>22</v>
      </c>
      <c r="EL947" t="s">
        <v>185</v>
      </c>
      <c r="EM947" t="s">
        <v>186</v>
      </c>
      <c r="EO947" t="s">
        <v>32</v>
      </c>
      <c r="EQ947">
        <v>1024</v>
      </c>
      <c r="ER947">
        <v>278.02999999999997</v>
      </c>
      <c r="ES947">
        <v>109.65</v>
      </c>
      <c r="ET947">
        <v>6.25</v>
      </c>
      <c r="EU947">
        <v>0.3</v>
      </c>
      <c r="EV947">
        <v>162.13</v>
      </c>
      <c r="EW947">
        <v>13.3</v>
      </c>
      <c r="EX947">
        <v>0</v>
      </c>
      <c r="EY947">
        <v>0</v>
      </c>
      <c r="FQ947">
        <v>0</v>
      </c>
      <c r="FR947">
        <v>0</v>
      </c>
      <c r="FS947">
        <v>0</v>
      </c>
      <c r="FX947">
        <v>109</v>
      </c>
      <c r="FY947">
        <v>61</v>
      </c>
      <c r="GA947" t="s">
        <v>3</v>
      </c>
      <c r="GD947">
        <v>1</v>
      </c>
      <c r="GF947">
        <v>1467033049</v>
      </c>
      <c r="GG947">
        <v>2</v>
      </c>
      <c r="GH947">
        <v>1</v>
      </c>
      <c r="GI947">
        <v>2</v>
      </c>
      <c r="GJ947">
        <v>0</v>
      </c>
      <c r="GK947">
        <v>0</v>
      </c>
      <c r="GL947">
        <f t="shared" si="756"/>
        <v>0</v>
      </c>
      <c r="GM947">
        <f t="shared" si="757"/>
        <v>0</v>
      </c>
      <c r="GN947">
        <f t="shared" si="758"/>
        <v>0</v>
      </c>
      <c r="GO947">
        <f t="shared" si="759"/>
        <v>0</v>
      </c>
      <c r="GP947">
        <f t="shared" si="760"/>
        <v>0</v>
      </c>
      <c r="GR947">
        <v>0</v>
      </c>
      <c r="GS947">
        <v>3</v>
      </c>
      <c r="GT947">
        <v>0</v>
      </c>
      <c r="GU947" t="s">
        <v>3</v>
      </c>
      <c r="GV947">
        <f t="shared" si="761"/>
        <v>0</v>
      </c>
      <c r="GW947">
        <v>1</v>
      </c>
      <c r="GX947">
        <f t="shared" si="762"/>
        <v>0</v>
      </c>
      <c r="HA947">
        <v>0</v>
      </c>
      <c r="HB947">
        <v>0</v>
      </c>
      <c r="HC947">
        <f t="shared" si="763"/>
        <v>0</v>
      </c>
      <c r="HE947" t="s">
        <v>3</v>
      </c>
      <c r="HF947" t="s">
        <v>3</v>
      </c>
      <c r="HM947" t="s">
        <v>3</v>
      </c>
      <c r="HN947" t="s">
        <v>3</v>
      </c>
      <c r="HO947" t="s">
        <v>3</v>
      </c>
      <c r="HP947" t="s">
        <v>3</v>
      </c>
      <c r="HQ947" t="s">
        <v>3</v>
      </c>
      <c r="HS947">
        <v>0</v>
      </c>
      <c r="IK947">
        <v>0</v>
      </c>
    </row>
    <row r="948" spans="1:255" x14ac:dyDescent="0.2">
      <c r="A948" s="2">
        <v>18</v>
      </c>
      <c r="B948" s="2">
        <v>1</v>
      </c>
      <c r="C948" s="2">
        <v>1044</v>
      </c>
      <c r="D948" s="2"/>
      <c r="E948" s="2" t="s">
        <v>3</v>
      </c>
      <c r="F948" s="2" t="s">
        <v>590</v>
      </c>
      <c r="G948" s="2" t="s">
        <v>591</v>
      </c>
      <c r="H948" s="2" t="s">
        <v>49</v>
      </c>
      <c r="I948" s="2">
        <f>I946*J948</f>
        <v>0</v>
      </c>
      <c r="J948" s="2">
        <v>1</v>
      </c>
      <c r="K948" s="2">
        <v>1</v>
      </c>
      <c r="L948" s="2"/>
      <c r="M948" s="2"/>
      <c r="N948" s="2"/>
      <c r="O948" s="2">
        <f t="shared" si="732"/>
        <v>0</v>
      </c>
      <c r="P948" s="2">
        <f t="shared" si="774"/>
        <v>0</v>
      </c>
      <c r="Q948" s="2">
        <f>(ROUND((ROUND(((ET948)*AV948*I948),2)*BB948),2)+ROUND((ROUND(((AE948-(EU948))*AV948*I948),2)*BS948),2))</f>
        <v>0</v>
      </c>
      <c r="R948" s="2">
        <f t="shared" si="734"/>
        <v>0</v>
      </c>
      <c r="S948" s="2">
        <f t="shared" si="735"/>
        <v>0</v>
      </c>
      <c r="T948" s="2">
        <f t="shared" si="736"/>
        <v>0</v>
      </c>
      <c r="U948" s="2">
        <f t="shared" si="737"/>
        <v>0</v>
      </c>
      <c r="V948" s="2">
        <f t="shared" si="738"/>
        <v>0</v>
      </c>
      <c r="W948" s="2">
        <f t="shared" si="739"/>
        <v>0</v>
      </c>
      <c r="X948" s="2">
        <f t="shared" si="740"/>
        <v>0</v>
      </c>
      <c r="Y948" s="2">
        <f t="shared" si="741"/>
        <v>0</v>
      </c>
      <c r="Z948" s="2"/>
      <c r="AA948" s="2">
        <v>-1</v>
      </c>
      <c r="AB948" s="2">
        <f t="shared" si="742"/>
        <v>1696.97</v>
      </c>
      <c r="AC948" s="2">
        <f t="shared" si="743"/>
        <v>1696.97</v>
      </c>
      <c r="AD948" s="2">
        <f>ROUND((((ET948)-(EU948))+AE948),6)</f>
        <v>0</v>
      </c>
      <c r="AE948" s="2">
        <f>ROUND((EU948),6)</f>
        <v>0</v>
      </c>
      <c r="AF948" s="2">
        <f>ROUND((EV948),6)</f>
        <v>0</v>
      </c>
      <c r="AG948" s="2">
        <f t="shared" si="744"/>
        <v>0</v>
      </c>
      <c r="AH948" s="2">
        <f>(EW948)</f>
        <v>0</v>
      </c>
      <c r="AI948" s="2">
        <f>(EX948)</f>
        <v>0</v>
      </c>
      <c r="AJ948" s="2">
        <f t="shared" si="745"/>
        <v>0</v>
      </c>
      <c r="AK948" s="2">
        <v>1696.97</v>
      </c>
      <c r="AL948" s="2">
        <v>1696.97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109</v>
      </c>
      <c r="AU948" s="2">
        <v>61</v>
      </c>
      <c r="AV948" s="2">
        <v>1</v>
      </c>
      <c r="AW948" s="2">
        <v>1</v>
      </c>
      <c r="AX948" s="2"/>
      <c r="AY948" s="2"/>
      <c r="AZ948" s="2">
        <v>1</v>
      </c>
      <c r="BA948" s="2">
        <v>1</v>
      </c>
      <c r="BB948" s="2">
        <v>1</v>
      </c>
      <c r="BC948" s="2">
        <v>1</v>
      </c>
      <c r="BD948" s="2" t="s">
        <v>3</v>
      </c>
      <c r="BE948" s="2" t="s">
        <v>3</v>
      </c>
      <c r="BF948" s="2" t="s">
        <v>3</v>
      </c>
      <c r="BG948" s="2" t="s">
        <v>3</v>
      </c>
      <c r="BH948" s="2">
        <v>3</v>
      </c>
      <c r="BI948" s="2">
        <v>1</v>
      </c>
      <c r="BJ948" s="2" t="s">
        <v>592</v>
      </c>
      <c r="BK948" s="2"/>
      <c r="BL948" s="2"/>
      <c r="BM948" s="2">
        <v>22</v>
      </c>
      <c r="BN948" s="2">
        <v>58807811</v>
      </c>
      <c r="BO948" s="2" t="s">
        <v>3</v>
      </c>
      <c r="BP948" s="2">
        <v>0</v>
      </c>
      <c r="BQ948" s="2">
        <v>30</v>
      </c>
      <c r="BR948" s="2">
        <v>0</v>
      </c>
      <c r="BS948" s="2">
        <v>1</v>
      </c>
      <c r="BT948" s="2">
        <v>1</v>
      </c>
      <c r="BU948" s="2">
        <v>1</v>
      </c>
      <c r="BV948" s="2">
        <v>1</v>
      </c>
      <c r="BW948" s="2">
        <v>1</v>
      </c>
      <c r="BX948" s="2">
        <v>1</v>
      </c>
      <c r="BY948" s="2" t="s">
        <v>3</v>
      </c>
      <c r="BZ948" s="2">
        <v>109</v>
      </c>
      <c r="CA948" s="2">
        <v>61</v>
      </c>
      <c r="CB948" s="2" t="s">
        <v>3</v>
      </c>
      <c r="CC948" s="2"/>
      <c r="CD948" s="2"/>
      <c r="CE948" s="2">
        <v>30</v>
      </c>
      <c r="CF948" s="2">
        <v>0</v>
      </c>
      <c r="CG948" s="2">
        <v>0</v>
      </c>
      <c r="CH948" s="2"/>
      <c r="CI948" s="2"/>
      <c r="CJ948" s="2"/>
      <c r="CK948" s="2"/>
      <c r="CL948" s="2"/>
      <c r="CM948" s="2">
        <v>0</v>
      </c>
      <c r="CN948" s="2" t="s">
        <v>3</v>
      </c>
      <c r="CO948" s="2">
        <v>0</v>
      </c>
      <c r="CP948" s="2">
        <f t="shared" si="746"/>
        <v>0</v>
      </c>
      <c r="CQ948" s="2">
        <f t="shared" si="775"/>
        <v>1696.97</v>
      </c>
      <c r="CR948" s="2">
        <f>(ROUND((ROUND(((ET948)*AV948*1),2)*BB948),2)+ROUND((ROUND(((AE948-(EU948))*AV948*1),2)*BS948),2))</f>
        <v>0</v>
      </c>
      <c r="CS948" s="2">
        <f t="shared" si="748"/>
        <v>0</v>
      </c>
      <c r="CT948" s="2">
        <f t="shared" si="749"/>
        <v>0</v>
      </c>
      <c r="CU948" s="2">
        <f t="shared" si="750"/>
        <v>0</v>
      </c>
      <c r="CV948" s="2">
        <f t="shared" si="751"/>
        <v>0</v>
      </c>
      <c r="CW948" s="2">
        <f t="shared" si="752"/>
        <v>0</v>
      </c>
      <c r="CX948" s="2">
        <f t="shared" si="753"/>
        <v>0</v>
      </c>
      <c r="CY948" s="2">
        <f t="shared" si="754"/>
        <v>0</v>
      </c>
      <c r="CZ948" s="2">
        <f t="shared" si="755"/>
        <v>0</v>
      </c>
      <c r="DA948" s="2"/>
      <c r="DB948" s="2"/>
      <c r="DC948" s="2" t="s">
        <v>3</v>
      </c>
      <c r="DD948" s="2" t="s">
        <v>3</v>
      </c>
      <c r="DE948" s="2" t="s">
        <v>3</v>
      </c>
      <c r="DF948" s="2" t="s">
        <v>3</v>
      </c>
      <c r="DG948" s="2" t="s">
        <v>3</v>
      </c>
      <c r="DH948" s="2" t="s">
        <v>3</v>
      </c>
      <c r="DI948" s="2" t="s">
        <v>3</v>
      </c>
      <c r="DJ948" s="2" t="s">
        <v>3</v>
      </c>
      <c r="DK948" s="2" t="s">
        <v>3</v>
      </c>
      <c r="DL948" s="2" t="s">
        <v>3</v>
      </c>
      <c r="DM948" s="2" t="s">
        <v>3</v>
      </c>
      <c r="DN948" s="2">
        <v>0</v>
      </c>
      <c r="DO948" s="2">
        <v>0</v>
      </c>
      <c r="DP948" s="2">
        <v>1</v>
      </c>
      <c r="DQ948" s="2">
        <v>1</v>
      </c>
      <c r="DR948" s="2"/>
      <c r="DS948" s="2"/>
      <c r="DT948" s="2"/>
      <c r="DU948" s="2">
        <v>1010</v>
      </c>
      <c r="DV948" s="2" t="s">
        <v>49</v>
      </c>
      <c r="DW948" s="2" t="s">
        <v>49</v>
      </c>
      <c r="DX948" s="2">
        <v>1</v>
      </c>
      <c r="DY948" s="2"/>
      <c r="DZ948" s="2" t="s">
        <v>3</v>
      </c>
      <c r="EA948" s="2" t="s">
        <v>3</v>
      </c>
      <c r="EB948" s="2" t="s">
        <v>3</v>
      </c>
      <c r="EC948" s="2" t="s">
        <v>3</v>
      </c>
      <c r="ED948" s="2"/>
      <c r="EE948" s="2">
        <v>58807898</v>
      </c>
      <c r="EF948" s="2">
        <v>30</v>
      </c>
      <c r="EG948" s="2" t="s">
        <v>29</v>
      </c>
      <c r="EH948" s="2">
        <v>0</v>
      </c>
      <c r="EI948" s="2" t="s">
        <v>3</v>
      </c>
      <c r="EJ948" s="2">
        <v>1</v>
      </c>
      <c r="EK948" s="2">
        <v>22</v>
      </c>
      <c r="EL948" s="2" t="s">
        <v>185</v>
      </c>
      <c r="EM948" s="2" t="s">
        <v>186</v>
      </c>
      <c r="EN948" s="2"/>
      <c r="EO948" s="2" t="s">
        <v>3</v>
      </c>
      <c r="EP948" s="2"/>
      <c r="EQ948" s="2">
        <v>1024</v>
      </c>
      <c r="ER948" s="2">
        <v>1696.97</v>
      </c>
      <c r="ES948" s="2">
        <v>1696.97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>
        <v>0</v>
      </c>
      <c r="FR948" s="2">
        <v>0</v>
      </c>
      <c r="FS948" s="2">
        <v>0</v>
      </c>
      <c r="FT948" s="2"/>
      <c r="FU948" s="2"/>
      <c r="FV948" s="2"/>
      <c r="FW948" s="2"/>
      <c r="FX948" s="2">
        <v>109</v>
      </c>
      <c r="FY948" s="2">
        <v>61</v>
      </c>
      <c r="FZ948" s="2"/>
      <c r="GA948" s="2" t="s">
        <v>3</v>
      </c>
      <c r="GB948" s="2"/>
      <c r="GC948" s="2"/>
      <c r="GD948" s="2">
        <v>1</v>
      </c>
      <c r="GE948" s="2"/>
      <c r="GF948" s="2">
        <v>168209840</v>
      </c>
      <c r="GG948" s="2">
        <v>2</v>
      </c>
      <c r="GH948" s="2">
        <v>1</v>
      </c>
      <c r="GI948" s="2">
        <v>-2</v>
      </c>
      <c r="GJ948" s="2">
        <v>0</v>
      </c>
      <c r="GK948" s="2">
        <v>0</v>
      </c>
      <c r="GL948" s="2">
        <f t="shared" si="756"/>
        <v>0</v>
      </c>
      <c r="GM948" s="2">
        <f t="shared" si="757"/>
        <v>0</v>
      </c>
      <c r="GN948" s="2">
        <f t="shared" si="758"/>
        <v>0</v>
      </c>
      <c r="GO948" s="2">
        <f t="shared" si="759"/>
        <v>0</v>
      </c>
      <c r="GP948" s="2">
        <f t="shared" si="760"/>
        <v>0</v>
      </c>
      <c r="GQ948" s="2"/>
      <c r="GR948" s="2">
        <v>0</v>
      </c>
      <c r="GS948" s="2">
        <v>3</v>
      </c>
      <c r="GT948" s="2">
        <v>0</v>
      </c>
      <c r="GU948" s="2" t="s">
        <v>3</v>
      </c>
      <c r="GV948" s="2">
        <f t="shared" si="761"/>
        <v>0</v>
      </c>
      <c r="GW948" s="2">
        <v>1</v>
      </c>
      <c r="GX948" s="2">
        <f t="shared" si="762"/>
        <v>0</v>
      </c>
      <c r="GY948" s="2"/>
      <c r="GZ948" s="2"/>
      <c r="HA948" s="2">
        <v>0</v>
      </c>
      <c r="HB948" s="2">
        <v>0</v>
      </c>
      <c r="HC948" s="2">
        <f t="shared" si="763"/>
        <v>0</v>
      </c>
      <c r="HD948" s="2"/>
      <c r="HE948" s="2" t="s">
        <v>3</v>
      </c>
      <c r="HF948" s="2" t="s">
        <v>3</v>
      </c>
      <c r="HG948" s="2"/>
      <c r="HH948" s="2"/>
      <c r="HI948" s="2"/>
      <c r="HJ948" s="2"/>
      <c r="HK948" s="2"/>
      <c r="HL948" s="2"/>
      <c r="HM948" s="2" t="s">
        <v>3</v>
      </c>
      <c r="HN948" s="2" t="s">
        <v>3</v>
      </c>
      <c r="HO948" s="2" t="s">
        <v>3</v>
      </c>
      <c r="HP948" s="2" t="s">
        <v>3</v>
      </c>
      <c r="HQ948" s="2" t="s">
        <v>3</v>
      </c>
      <c r="HR948" s="2"/>
      <c r="HS948" s="2">
        <v>0</v>
      </c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>
        <v>0</v>
      </c>
      <c r="IL948" s="2"/>
      <c r="IM948" s="2"/>
      <c r="IN948" s="2"/>
      <c r="IO948" s="2"/>
      <c r="IP948" s="2"/>
      <c r="IQ948" s="2"/>
      <c r="IR948" s="2"/>
      <c r="IS948" s="2"/>
      <c r="IT948" s="2"/>
      <c r="IU948" s="2"/>
    </row>
    <row r="949" spans="1:255" x14ac:dyDescent="0.2">
      <c r="A949">
        <v>18</v>
      </c>
      <c r="B949">
        <v>1</v>
      </c>
      <c r="C949">
        <v>1054</v>
      </c>
      <c r="E949" t="s">
        <v>3</v>
      </c>
      <c r="F949" t="s">
        <v>590</v>
      </c>
      <c r="G949" t="s">
        <v>591</v>
      </c>
      <c r="H949" t="s">
        <v>49</v>
      </c>
      <c r="I949">
        <f>I947*J949</f>
        <v>0</v>
      </c>
      <c r="J949">
        <v>1</v>
      </c>
      <c r="K949">
        <v>1</v>
      </c>
      <c r="O949">
        <f t="shared" si="732"/>
        <v>0</v>
      </c>
      <c r="P949">
        <f t="shared" si="774"/>
        <v>0</v>
      </c>
      <c r="Q949">
        <f>(ROUND((ROUND(((ET949)*AV949*I949),2)*BB949),2)+ROUND((ROUND(((AE949-(EU949))*AV949*I949),2)*BS949),2))</f>
        <v>0</v>
      </c>
      <c r="R949">
        <f t="shared" si="734"/>
        <v>0</v>
      </c>
      <c r="S949">
        <f t="shared" si="735"/>
        <v>0</v>
      </c>
      <c r="T949">
        <f t="shared" si="736"/>
        <v>0</v>
      </c>
      <c r="U949">
        <f t="shared" si="737"/>
        <v>0</v>
      </c>
      <c r="V949">
        <f t="shared" si="738"/>
        <v>0</v>
      </c>
      <c r="W949">
        <f t="shared" si="739"/>
        <v>0</v>
      </c>
      <c r="X949">
        <f t="shared" si="740"/>
        <v>0</v>
      </c>
      <c r="Y949">
        <f t="shared" si="741"/>
        <v>0</v>
      </c>
      <c r="AA949">
        <v>-1</v>
      </c>
      <c r="AB949">
        <f t="shared" si="742"/>
        <v>1696.97</v>
      </c>
      <c r="AC949">
        <f t="shared" si="743"/>
        <v>1696.97</v>
      </c>
      <c r="AD949">
        <f>ROUND((((ET949)-(EU949))+AE949),6)</f>
        <v>0</v>
      </c>
      <c r="AE949">
        <f>ROUND((EU949),6)</f>
        <v>0</v>
      </c>
      <c r="AF949">
        <f>ROUND((EV949),6)</f>
        <v>0</v>
      </c>
      <c r="AG949">
        <f t="shared" si="744"/>
        <v>0</v>
      </c>
      <c r="AH949">
        <f>(EW949)</f>
        <v>0</v>
      </c>
      <c r="AI949">
        <f>(EX949)</f>
        <v>0</v>
      </c>
      <c r="AJ949">
        <f t="shared" si="745"/>
        <v>0</v>
      </c>
      <c r="AK949">
        <v>1696.97</v>
      </c>
      <c r="AL949">
        <v>1696.97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109</v>
      </c>
      <c r="AU949">
        <v>61</v>
      </c>
      <c r="AV949">
        <v>1</v>
      </c>
      <c r="AW949">
        <v>1</v>
      </c>
      <c r="AZ949">
        <v>1</v>
      </c>
      <c r="BA949">
        <v>1</v>
      </c>
      <c r="BB949">
        <v>1</v>
      </c>
      <c r="BC949">
        <v>4.8899999999999997</v>
      </c>
      <c r="BD949" t="s">
        <v>3</v>
      </c>
      <c r="BE949" t="s">
        <v>3</v>
      </c>
      <c r="BF949" t="s">
        <v>3</v>
      </c>
      <c r="BG949" t="s">
        <v>3</v>
      </c>
      <c r="BH949">
        <v>3</v>
      </c>
      <c r="BI949">
        <v>1</v>
      </c>
      <c r="BJ949" t="s">
        <v>592</v>
      </c>
      <c r="BM949">
        <v>22</v>
      </c>
      <c r="BN949">
        <v>58807811</v>
      </c>
      <c r="BO949" t="s">
        <v>590</v>
      </c>
      <c r="BP949">
        <v>1</v>
      </c>
      <c r="BQ949">
        <v>30</v>
      </c>
      <c r="BR949">
        <v>0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 t="s">
        <v>3</v>
      </c>
      <c r="BZ949">
        <v>109</v>
      </c>
      <c r="CA949">
        <v>61</v>
      </c>
      <c r="CB949" t="s">
        <v>3</v>
      </c>
      <c r="CE949">
        <v>30</v>
      </c>
      <c r="CF949">
        <v>0</v>
      </c>
      <c r="CG949">
        <v>0</v>
      </c>
      <c r="CM949">
        <v>0</v>
      </c>
      <c r="CN949" t="s">
        <v>3</v>
      </c>
      <c r="CO949">
        <v>0</v>
      </c>
      <c r="CP949">
        <f t="shared" si="746"/>
        <v>0</v>
      </c>
      <c r="CQ949">
        <f t="shared" si="775"/>
        <v>8298.18</v>
      </c>
      <c r="CR949">
        <f>(ROUND((ROUND(((ET949)*AV949*1),2)*BB949),2)+ROUND((ROUND(((AE949-(EU949))*AV949*1),2)*BS949),2))</f>
        <v>0</v>
      </c>
      <c r="CS949">
        <f t="shared" si="748"/>
        <v>0</v>
      </c>
      <c r="CT949">
        <f t="shared" si="749"/>
        <v>0</v>
      </c>
      <c r="CU949">
        <f t="shared" si="750"/>
        <v>0</v>
      </c>
      <c r="CV949">
        <f t="shared" si="751"/>
        <v>0</v>
      </c>
      <c r="CW949">
        <f t="shared" si="752"/>
        <v>0</v>
      </c>
      <c r="CX949">
        <f t="shared" si="753"/>
        <v>0</v>
      </c>
      <c r="CY949">
        <f t="shared" si="754"/>
        <v>0</v>
      </c>
      <c r="CZ949">
        <f t="shared" si="755"/>
        <v>0</v>
      </c>
      <c r="DC949" t="s">
        <v>3</v>
      </c>
      <c r="DD949" t="s">
        <v>3</v>
      </c>
      <c r="DE949" t="s">
        <v>3</v>
      </c>
      <c r="DF949" t="s">
        <v>3</v>
      </c>
      <c r="DG949" t="s">
        <v>3</v>
      </c>
      <c r="DH949" t="s">
        <v>3</v>
      </c>
      <c r="DI949" t="s">
        <v>3</v>
      </c>
      <c r="DJ949" t="s">
        <v>3</v>
      </c>
      <c r="DK949" t="s">
        <v>3</v>
      </c>
      <c r="DL949" t="s">
        <v>3</v>
      </c>
      <c r="DM949" t="s">
        <v>3</v>
      </c>
      <c r="DN949">
        <v>0</v>
      </c>
      <c r="DO949">
        <v>0</v>
      </c>
      <c r="DP949">
        <v>1</v>
      </c>
      <c r="DQ949">
        <v>1</v>
      </c>
      <c r="DU949">
        <v>1010</v>
      </c>
      <c r="DV949" t="s">
        <v>49</v>
      </c>
      <c r="DW949" t="s">
        <v>49</v>
      </c>
      <c r="DX949">
        <v>1</v>
      </c>
      <c r="DZ949" t="s">
        <v>3</v>
      </c>
      <c r="EA949" t="s">
        <v>3</v>
      </c>
      <c r="EB949" t="s">
        <v>3</v>
      </c>
      <c r="EC949" t="s">
        <v>3</v>
      </c>
      <c r="EE949">
        <v>58807898</v>
      </c>
      <c r="EF949">
        <v>30</v>
      </c>
      <c r="EG949" t="s">
        <v>29</v>
      </c>
      <c r="EH949">
        <v>0</v>
      </c>
      <c r="EI949" t="s">
        <v>3</v>
      </c>
      <c r="EJ949">
        <v>1</v>
      </c>
      <c r="EK949">
        <v>22</v>
      </c>
      <c r="EL949" t="s">
        <v>185</v>
      </c>
      <c r="EM949" t="s">
        <v>186</v>
      </c>
      <c r="EO949" t="s">
        <v>3</v>
      </c>
      <c r="EQ949">
        <v>1024</v>
      </c>
      <c r="ER949">
        <v>1696.97</v>
      </c>
      <c r="ES949">
        <v>1696.97</v>
      </c>
      <c r="ET949">
        <v>0</v>
      </c>
      <c r="EU949">
        <v>0</v>
      </c>
      <c r="EV949">
        <v>0</v>
      </c>
      <c r="EW949">
        <v>0</v>
      </c>
      <c r="EX949">
        <v>0</v>
      </c>
      <c r="FQ949">
        <v>0</v>
      </c>
      <c r="FR949">
        <v>0</v>
      </c>
      <c r="FS949">
        <v>0</v>
      </c>
      <c r="FX949">
        <v>109</v>
      </c>
      <c r="FY949">
        <v>61</v>
      </c>
      <c r="GA949" t="s">
        <v>3</v>
      </c>
      <c r="GD949">
        <v>1</v>
      </c>
      <c r="GF949">
        <v>168209840</v>
      </c>
      <c r="GG949">
        <v>2</v>
      </c>
      <c r="GH949">
        <v>1</v>
      </c>
      <c r="GI949">
        <v>2</v>
      </c>
      <c r="GJ949">
        <v>0</v>
      </c>
      <c r="GK949">
        <v>0</v>
      </c>
      <c r="GL949">
        <f t="shared" si="756"/>
        <v>0</v>
      </c>
      <c r="GM949">
        <f t="shared" si="757"/>
        <v>0</v>
      </c>
      <c r="GN949">
        <f t="shared" si="758"/>
        <v>0</v>
      </c>
      <c r="GO949">
        <f t="shared" si="759"/>
        <v>0</v>
      </c>
      <c r="GP949">
        <f t="shared" si="760"/>
        <v>0</v>
      </c>
      <c r="GR949">
        <v>0</v>
      </c>
      <c r="GS949">
        <v>3</v>
      </c>
      <c r="GT949">
        <v>0</v>
      </c>
      <c r="GU949" t="s">
        <v>3</v>
      </c>
      <c r="GV949">
        <f t="shared" si="761"/>
        <v>0</v>
      </c>
      <c r="GW949">
        <v>1</v>
      </c>
      <c r="GX949">
        <f t="shared" si="762"/>
        <v>0</v>
      </c>
      <c r="HA949">
        <v>0</v>
      </c>
      <c r="HB949">
        <v>0</v>
      </c>
      <c r="HC949">
        <f t="shared" si="763"/>
        <v>0</v>
      </c>
      <c r="HE949" t="s">
        <v>3</v>
      </c>
      <c r="HF949" t="s">
        <v>3</v>
      </c>
      <c r="HM949" t="s">
        <v>3</v>
      </c>
      <c r="HN949" t="s">
        <v>3</v>
      </c>
      <c r="HO949" t="s">
        <v>3</v>
      </c>
      <c r="HP949" t="s">
        <v>3</v>
      </c>
      <c r="HQ949" t="s">
        <v>3</v>
      </c>
      <c r="HS949">
        <v>0</v>
      </c>
      <c r="IK949">
        <v>0</v>
      </c>
    </row>
    <row r="950" spans="1:255" x14ac:dyDescent="0.2">
      <c r="A950" s="2">
        <v>17</v>
      </c>
      <c r="B950" s="2">
        <v>1</v>
      </c>
      <c r="C950" s="2">
        <f>ROW(SmtRes!A1058)</f>
        <v>1058</v>
      </c>
      <c r="D950" s="2">
        <f>ROW(EtalonRes!A1123)</f>
        <v>1123</v>
      </c>
      <c r="E950" s="2" t="s">
        <v>593</v>
      </c>
      <c r="F950" s="2" t="s">
        <v>166</v>
      </c>
      <c r="G950" s="2" t="s">
        <v>167</v>
      </c>
      <c r="H950" s="2" t="s">
        <v>163</v>
      </c>
      <c r="I950" s="2">
        <f>ROUND(ROUND(2,4),9)</f>
        <v>2</v>
      </c>
      <c r="J950" s="2">
        <v>0</v>
      </c>
      <c r="K950" s="2">
        <f>ROUND(ROUND(2,4),9)</f>
        <v>2</v>
      </c>
      <c r="L950" s="2"/>
      <c r="M950" s="2"/>
      <c r="N950" s="2"/>
      <c r="O950" s="2">
        <f t="shared" si="732"/>
        <v>78.31</v>
      </c>
      <c r="P950" s="2">
        <f t="shared" si="774"/>
        <v>0</v>
      </c>
      <c r="Q950" s="2">
        <f>(ROUND((ROUND((((ET950*1.1))*AV950*I950),2)*BB950),2)+ROUND((ROUND(((AE950-((EU950*1.1)))*AV950*I950),2)*BS950),2))</f>
        <v>64.930000000000007</v>
      </c>
      <c r="R950" s="2">
        <f t="shared" si="734"/>
        <v>7.28</v>
      </c>
      <c r="S950" s="2">
        <f t="shared" si="735"/>
        <v>13.38</v>
      </c>
      <c r="T950" s="2">
        <f t="shared" si="736"/>
        <v>0</v>
      </c>
      <c r="U950" s="2">
        <f t="shared" si="737"/>
        <v>1.1977679999999999</v>
      </c>
      <c r="V950" s="2">
        <f t="shared" si="738"/>
        <v>0</v>
      </c>
      <c r="W950" s="2">
        <f t="shared" si="739"/>
        <v>0</v>
      </c>
      <c r="X950" s="2">
        <f t="shared" si="740"/>
        <v>18.59</v>
      </c>
      <c r="Y950" s="2">
        <f t="shared" si="741"/>
        <v>9.5</v>
      </c>
      <c r="Z950" s="2"/>
      <c r="AA950" s="2">
        <v>59209203</v>
      </c>
      <c r="AB950" s="2">
        <f t="shared" si="742"/>
        <v>37.4</v>
      </c>
      <c r="AC950" s="2">
        <f t="shared" si="743"/>
        <v>0</v>
      </c>
      <c r="AD950" s="2">
        <f>ROUND(((((ET950*1.1))-((EU950*1.1)))+AE950),6)</f>
        <v>31.009</v>
      </c>
      <c r="AE950" s="2">
        <f>ROUND(((EU950*1.1)),6)</f>
        <v>3.476</v>
      </c>
      <c r="AF950" s="2">
        <f>ROUND(((EV950*1.1)),6)</f>
        <v>6.391</v>
      </c>
      <c r="AG950" s="2">
        <f t="shared" si="744"/>
        <v>0</v>
      </c>
      <c r="AH950" s="2">
        <f>((EW950*1.1))</f>
        <v>0.57200000000000006</v>
      </c>
      <c r="AI950" s="2">
        <f>((EX950*1.1))</f>
        <v>0</v>
      </c>
      <c r="AJ950" s="2">
        <f t="shared" si="745"/>
        <v>0</v>
      </c>
      <c r="AK950" s="2">
        <v>34</v>
      </c>
      <c r="AL950" s="2">
        <v>0</v>
      </c>
      <c r="AM950" s="2">
        <v>28.19</v>
      </c>
      <c r="AN950" s="2">
        <v>3.16</v>
      </c>
      <c r="AO950" s="2">
        <v>5.81</v>
      </c>
      <c r="AP950" s="2">
        <v>0</v>
      </c>
      <c r="AQ950" s="2">
        <v>0.52</v>
      </c>
      <c r="AR950" s="2">
        <v>0</v>
      </c>
      <c r="AS950" s="2">
        <v>0</v>
      </c>
      <c r="AT950" s="2">
        <v>90</v>
      </c>
      <c r="AU950" s="2">
        <v>46</v>
      </c>
      <c r="AV950" s="2">
        <v>1.0469999999999999</v>
      </c>
      <c r="AW950" s="2">
        <v>1</v>
      </c>
      <c r="AX950" s="2"/>
      <c r="AY950" s="2"/>
      <c r="AZ950" s="2">
        <v>1</v>
      </c>
      <c r="BA950" s="2">
        <v>1</v>
      </c>
      <c r="BB950" s="2">
        <v>1</v>
      </c>
      <c r="BC950" s="2">
        <v>1</v>
      </c>
      <c r="BD950" s="2" t="s">
        <v>3</v>
      </c>
      <c r="BE950" s="2" t="s">
        <v>3</v>
      </c>
      <c r="BF950" s="2" t="s">
        <v>3</v>
      </c>
      <c r="BG950" s="2" t="s">
        <v>3</v>
      </c>
      <c r="BH950" s="2">
        <v>0</v>
      </c>
      <c r="BI950" s="2">
        <v>2</v>
      </c>
      <c r="BJ950" s="2" t="s">
        <v>168</v>
      </c>
      <c r="BK950" s="2"/>
      <c r="BL950" s="2"/>
      <c r="BM950" s="2">
        <v>72</v>
      </c>
      <c r="BN950" s="2">
        <v>0</v>
      </c>
      <c r="BO950" s="2" t="s">
        <v>166</v>
      </c>
      <c r="BP950" s="2">
        <v>1</v>
      </c>
      <c r="BQ950" s="2">
        <v>40</v>
      </c>
      <c r="BR950" s="2">
        <v>0</v>
      </c>
      <c r="BS950" s="2">
        <v>1</v>
      </c>
      <c r="BT950" s="2">
        <v>1</v>
      </c>
      <c r="BU950" s="2">
        <v>1</v>
      </c>
      <c r="BV950" s="2">
        <v>1</v>
      </c>
      <c r="BW950" s="2">
        <v>1</v>
      </c>
      <c r="BX950" s="2">
        <v>1</v>
      </c>
      <c r="BY950" s="2" t="s">
        <v>3</v>
      </c>
      <c r="BZ950" s="2">
        <v>90</v>
      </c>
      <c r="CA950" s="2">
        <v>46</v>
      </c>
      <c r="CB950" s="2" t="s">
        <v>3</v>
      </c>
      <c r="CC950" s="2"/>
      <c r="CD950" s="2"/>
      <c r="CE950" s="2">
        <v>30</v>
      </c>
      <c r="CF950" s="2">
        <v>0</v>
      </c>
      <c r="CG950" s="2">
        <v>0</v>
      </c>
      <c r="CH950" s="2"/>
      <c r="CI950" s="2"/>
      <c r="CJ950" s="2"/>
      <c r="CK950" s="2"/>
      <c r="CL950" s="2"/>
      <c r="CM950" s="2">
        <v>0</v>
      </c>
      <c r="CN950" s="2" t="s">
        <v>866</v>
      </c>
      <c r="CO950" s="2">
        <v>0</v>
      </c>
      <c r="CP950" s="2">
        <f t="shared" si="746"/>
        <v>78.31</v>
      </c>
      <c r="CQ950" s="2">
        <f t="shared" si="775"/>
        <v>0</v>
      </c>
      <c r="CR950" s="2">
        <f>(ROUND((ROUND((((ET950*1.1))*AV950*1),2)*BB950),2)+ROUND((ROUND(((AE950-((EU950*1.1)))*AV950*1),2)*BS950),2))</f>
        <v>32.47</v>
      </c>
      <c r="CS950" s="2">
        <f t="shared" si="748"/>
        <v>3.64</v>
      </c>
      <c r="CT950" s="2">
        <f t="shared" si="749"/>
        <v>6.69</v>
      </c>
      <c r="CU950" s="2">
        <f t="shared" si="750"/>
        <v>0</v>
      </c>
      <c r="CV950" s="2">
        <f t="shared" si="751"/>
        <v>0.59888399999999997</v>
      </c>
      <c r="CW950" s="2">
        <f t="shared" si="752"/>
        <v>0</v>
      </c>
      <c r="CX950" s="2">
        <f t="shared" si="753"/>
        <v>0</v>
      </c>
      <c r="CY950" s="2">
        <f t="shared" si="754"/>
        <v>18.594000000000001</v>
      </c>
      <c r="CZ950" s="2">
        <f t="shared" si="755"/>
        <v>9.5036000000000005</v>
      </c>
      <c r="DA950" s="2"/>
      <c r="DB950" s="2"/>
      <c r="DC950" s="2" t="s">
        <v>3</v>
      </c>
      <c r="DD950" s="2" t="s">
        <v>3</v>
      </c>
      <c r="DE950" s="2" t="s">
        <v>169</v>
      </c>
      <c r="DF950" s="2" t="s">
        <v>169</v>
      </c>
      <c r="DG950" s="2" t="s">
        <v>169</v>
      </c>
      <c r="DH950" s="2" t="s">
        <v>3</v>
      </c>
      <c r="DI950" s="2" t="s">
        <v>169</v>
      </c>
      <c r="DJ950" s="2" t="s">
        <v>169</v>
      </c>
      <c r="DK950" s="2" t="s">
        <v>3</v>
      </c>
      <c r="DL950" s="2" t="s">
        <v>3</v>
      </c>
      <c r="DM950" s="2" t="s">
        <v>3</v>
      </c>
      <c r="DN950" s="2">
        <v>0</v>
      </c>
      <c r="DO950" s="2">
        <v>0</v>
      </c>
      <c r="DP950" s="2">
        <v>1</v>
      </c>
      <c r="DQ950" s="2">
        <v>1</v>
      </c>
      <c r="DR950" s="2"/>
      <c r="DS950" s="2"/>
      <c r="DT950" s="2"/>
      <c r="DU950" s="2">
        <v>1013</v>
      </c>
      <c r="DV950" s="2" t="s">
        <v>163</v>
      </c>
      <c r="DW950" s="2" t="s">
        <v>163</v>
      </c>
      <c r="DX950" s="2">
        <v>1</v>
      </c>
      <c r="DY950" s="2"/>
      <c r="DZ950" s="2" t="s">
        <v>3</v>
      </c>
      <c r="EA950" s="2" t="s">
        <v>3</v>
      </c>
      <c r="EB950" s="2" t="s">
        <v>3</v>
      </c>
      <c r="EC950" s="2" t="s">
        <v>3</v>
      </c>
      <c r="ED950" s="2"/>
      <c r="EE950" s="2">
        <v>58807949</v>
      </c>
      <c r="EF950" s="2">
        <v>40</v>
      </c>
      <c r="EG950" s="2" t="s">
        <v>170</v>
      </c>
      <c r="EH950" s="2">
        <v>0</v>
      </c>
      <c r="EI950" s="2" t="s">
        <v>3</v>
      </c>
      <c r="EJ950" s="2">
        <v>2</v>
      </c>
      <c r="EK950" s="2">
        <v>72</v>
      </c>
      <c r="EL950" s="2" t="s">
        <v>171</v>
      </c>
      <c r="EM950" s="2" t="s">
        <v>172</v>
      </c>
      <c r="EN950" s="2"/>
      <c r="EO950" s="2" t="s">
        <v>173</v>
      </c>
      <c r="EP950" s="2"/>
      <c r="EQ950" s="2">
        <v>0</v>
      </c>
      <c r="ER950" s="2">
        <v>34</v>
      </c>
      <c r="ES950" s="2">
        <v>0</v>
      </c>
      <c r="ET950" s="2">
        <v>28.19</v>
      </c>
      <c r="EU950" s="2">
        <v>3.16</v>
      </c>
      <c r="EV950" s="2">
        <v>5.81</v>
      </c>
      <c r="EW950" s="2">
        <v>0.52</v>
      </c>
      <c r="EX950" s="2">
        <v>0</v>
      </c>
      <c r="EY950" s="2">
        <v>0</v>
      </c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>
        <v>0</v>
      </c>
      <c r="FR950" s="2">
        <v>0</v>
      </c>
      <c r="FS950" s="2">
        <v>0</v>
      </c>
      <c r="FT950" s="2"/>
      <c r="FU950" s="2"/>
      <c r="FV950" s="2"/>
      <c r="FW950" s="2"/>
      <c r="FX950" s="2">
        <v>90</v>
      </c>
      <c r="FY950" s="2">
        <v>46</v>
      </c>
      <c r="FZ950" s="2"/>
      <c r="GA950" s="2" t="s">
        <v>3</v>
      </c>
      <c r="GB950" s="2"/>
      <c r="GC950" s="2"/>
      <c r="GD950" s="2">
        <v>1</v>
      </c>
      <c r="GE950" s="2"/>
      <c r="GF950" s="2">
        <v>-792869215</v>
      </c>
      <c r="GG950" s="2">
        <v>2</v>
      </c>
      <c r="GH950" s="2">
        <v>1</v>
      </c>
      <c r="GI950" s="2">
        <v>2</v>
      </c>
      <c r="GJ950" s="2">
        <v>0</v>
      </c>
      <c r="GK950" s="2">
        <v>0</v>
      </c>
      <c r="GL950" s="2">
        <f t="shared" si="756"/>
        <v>0</v>
      </c>
      <c r="GM950" s="2">
        <f t="shared" si="757"/>
        <v>106.4</v>
      </c>
      <c r="GN950" s="2">
        <f t="shared" si="758"/>
        <v>0</v>
      </c>
      <c r="GO950" s="2">
        <f t="shared" si="759"/>
        <v>106.4</v>
      </c>
      <c r="GP950" s="2">
        <f t="shared" si="760"/>
        <v>0</v>
      </c>
      <c r="GQ950" s="2"/>
      <c r="GR950" s="2">
        <v>0</v>
      </c>
      <c r="GS950" s="2">
        <v>3</v>
      </c>
      <c r="GT950" s="2">
        <v>0</v>
      </c>
      <c r="GU950" s="2" t="s">
        <v>3</v>
      </c>
      <c r="GV950" s="2">
        <f t="shared" si="761"/>
        <v>0</v>
      </c>
      <c r="GW950" s="2">
        <v>1</v>
      </c>
      <c r="GX950" s="2">
        <f t="shared" si="762"/>
        <v>0</v>
      </c>
      <c r="GY950" s="2"/>
      <c r="GZ950" s="2"/>
      <c r="HA950" s="2">
        <v>0</v>
      </c>
      <c r="HB950" s="2">
        <v>0</v>
      </c>
      <c r="HC950" s="2">
        <f t="shared" si="763"/>
        <v>0</v>
      </c>
      <c r="HD950" s="2"/>
      <c r="HE950" s="2" t="s">
        <v>3</v>
      </c>
      <c r="HF950" s="2" t="s">
        <v>3</v>
      </c>
      <c r="HG950" s="2"/>
      <c r="HH950" s="2"/>
      <c r="HI950" s="2"/>
      <c r="HJ950" s="2"/>
      <c r="HK950" s="2"/>
      <c r="HL950" s="2"/>
      <c r="HM950" s="2" t="s">
        <v>3</v>
      </c>
      <c r="HN950" s="2" t="s">
        <v>3</v>
      </c>
      <c r="HO950" s="2" t="s">
        <v>3</v>
      </c>
      <c r="HP950" s="2" t="s">
        <v>3</v>
      </c>
      <c r="HQ950" s="2" t="s">
        <v>3</v>
      </c>
      <c r="HR950" s="2"/>
      <c r="HS950" s="2">
        <v>0</v>
      </c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>
        <v>0</v>
      </c>
      <c r="IL950" s="2"/>
      <c r="IM950" s="2"/>
      <c r="IN950" s="2"/>
      <c r="IO950" s="2"/>
      <c r="IP950" s="2"/>
      <c r="IQ950" s="2"/>
      <c r="IR950" s="2"/>
      <c r="IS950" s="2"/>
      <c r="IT950" s="2"/>
      <c r="IU950" s="2"/>
    </row>
    <row r="951" spans="1:255" x14ac:dyDescent="0.2">
      <c r="A951">
        <v>17</v>
      </c>
      <c r="B951">
        <v>1</v>
      </c>
      <c r="C951">
        <f>ROW(SmtRes!A1062)</f>
        <v>1062</v>
      </c>
      <c r="D951">
        <f>ROW(EtalonRes!A1128)</f>
        <v>1128</v>
      </c>
      <c r="E951" t="s">
        <v>593</v>
      </c>
      <c r="F951" t="s">
        <v>166</v>
      </c>
      <c r="G951" t="s">
        <v>167</v>
      </c>
      <c r="H951" t="s">
        <v>163</v>
      </c>
      <c r="I951">
        <f>ROUND(ROUND(2,4),9)</f>
        <v>2</v>
      </c>
      <c r="J951">
        <v>0</v>
      </c>
      <c r="K951">
        <f>ROUND(ROUND(2,4),9)</f>
        <v>2</v>
      </c>
      <c r="O951">
        <f t="shared" si="732"/>
        <v>1695.44</v>
      </c>
      <c r="P951">
        <f t="shared" si="774"/>
        <v>0</v>
      </c>
      <c r="Q951">
        <f>(ROUND((ROUND((((ET951*1.1))*AV951*I951),2)*BB951),2)+ROUND((ROUND(((AE951-((EU951*1.1)))*AV951*I951),2)*BS951),2))</f>
        <v>959.67</v>
      </c>
      <c r="R951">
        <f t="shared" si="734"/>
        <v>400.33</v>
      </c>
      <c r="S951">
        <f t="shared" si="735"/>
        <v>735.77</v>
      </c>
      <c r="T951">
        <f t="shared" si="736"/>
        <v>0</v>
      </c>
      <c r="U951">
        <f t="shared" si="737"/>
        <v>1.1977679999999999</v>
      </c>
      <c r="V951">
        <f t="shared" si="738"/>
        <v>0</v>
      </c>
      <c r="W951">
        <f t="shared" si="739"/>
        <v>0</v>
      </c>
      <c r="X951">
        <f t="shared" si="740"/>
        <v>1022.49</v>
      </c>
      <c r="Y951">
        <f t="shared" si="741"/>
        <v>522.61</v>
      </c>
      <c r="AA951">
        <v>59209200</v>
      </c>
      <c r="AB951">
        <f t="shared" si="742"/>
        <v>37.4</v>
      </c>
      <c r="AC951">
        <f t="shared" si="743"/>
        <v>0</v>
      </c>
      <c r="AD951">
        <f>ROUND(((((ET951*1.1))-((EU951*1.1)))+AE951),6)</f>
        <v>31.009</v>
      </c>
      <c r="AE951">
        <f>ROUND(((EU951*1.1)),6)</f>
        <v>3.476</v>
      </c>
      <c r="AF951">
        <f>ROUND(((EV951*1.1)),6)</f>
        <v>6.391</v>
      </c>
      <c r="AG951">
        <f t="shared" si="744"/>
        <v>0</v>
      </c>
      <c r="AH951">
        <f>((EW951*1.1))</f>
        <v>0.57200000000000006</v>
      </c>
      <c r="AI951">
        <f>((EX951*1.1))</f>
        <v>0</v>
      </c>
      <c r="AJ951">
        <f t="shared" si="745"/>
        <v>0</v>
      </c>
      <c r="AK951">
        <v>34</v>
      </c>
      <c r="AL951">
        <v>0</v>
      </c>
      <c r="AM951">
        <v>28.19</v>
      </c>
      <c r="AN951">
        <v>3.16</v>
      </c>
      <c r="AO951">
        <v>5.81</v>
      </c>
      <c r="AP951">
        <v>0</v>
      </c>
      <c r="AQ951">
        <v>0.52</v>
      </c>
      <c r="AR951">
        <v>0</v>
      </c>
      <c r="AS951">
        <v>0</v>
      </c>
      <c r="AT951">
        <v>90</v>
      </c>
      <c r="AU951">
        <v>46</v>
      </c>
      <c r="AV951">
        <v>1.0469999999999999</v>
      </c>
      <c r="AW951">
        <v>1</v>
      </c>
      <c r="AZ951">
        <v>1</v>
      </c>
      <c r="BA951">
        <v>54.99</v>
      </c>
      <c r="BB951">
        <v>14.78</v>
      </c>
      <c r="BC951">
        <v>1</v>
      </c>
      <c r="BD951" t="s">
        <v>3</v>
      </c>
      <c r="BE951" t="s">
        <v>3</v>
      </c>
      <c r="BF951" t="s">
        <v>3</v>
      </c>
      <c r="BG951" t="s">
        <v>3</v>
      </c>
      <c r="BH951">
        <v>0</v>
      </c>
      <c r="BI951">
        <v>2</v>
      </c>
      <c r="BJ951" t="s">
        <v>168</v>
      </c>
      <c r="BM951">
        <v>72</v>
      </c>
      <c r="BN951">
        <v>0</v>
      </c>
      <c r="BO951" t="s">
        <v>166</v>
      </c>
      <c r="BP951">
        <v>1</v>
      </c>
      <c r="BQ951">
        <v>40</v>
      </c>
      <c r="BR951">
        <v>0</v>
      </c>
      <c r="BS951">
        <v>54.99</v>
      </c>
      <c r="BT951">
        <v>1</v>
      </c>
      <c r="BU951">
        <v>1</v>
      </c>
      <c r="BV951">
        <v>1</v>
      </c>
      <c r="BW951">
        <v>1</v>
      </c>
      <c r="BX951">
        <v>1</v>
      </c>
      <c r="BY951" t="s">
        <v>3</v>
      </c>
      <c r="BZ951">
        <v>90</v>
      </c>
      <c r="CA951">
        <v>46</v>
      </c>
      <c r="CB951" t="s">
        <v>3</v>
      </c>
      <c r="CE951">
        <v>30</v>
      </c>
      <c r="CF951">
        <v>0</v>
      </c>
      <c r="CG951">
        <v>0</v>
      </c>
      <c r="CM951">
        <v>0</v>
      </c>
      <c r="CN951" t="s">
        <v>866</v>
      </c>
      <c r="CO951">
        <v>0</v>
      </c>
      <c r="CP951">
        <f t="shared" si="746"/>
        <v>1695.44</v>
      </c>
      <c r="CQ951">
        <f t="shared" si="775"/>
        <v>0</v>
      </c>
      <c r="CR951">
        <f>(ROUND((ROUND((((ET951*1.1))*AV951*1),2)*BB951),2)+ROUND((ROUND(((AE951-((EU951*1.1)))*AV951*1),2)*BS951),2))</f>
        <v>479.91</v>
      </c>
      <c r="CS951">
        <f t="shared" si="748"/>
        <v>200.16</v>
      </c>
      <c r="CT951">
        <f t="shared" si="749"/>
        <v>367.88</v>
      </c>
      <c r="CU951">
        <f t="shared" si="750"/>
        <v>0</v>
      </c>
      <c r="CV951">
        <f t="shared" si="751"/>
        <v>0.59888399999999997</v>
      </c>
      <c r="CW951">
        <f t="shared" si="752"/>
        <v>0</v>
      </c>
      <c r="CX951">
        <f t="shared" si="753"/>
        <v>0</v>
      </c>
      <c r="CY951">
        <f t="shared" si="754"/>
        <v>1022.4899999999999</v>
      </c>
      <c r="CZ951">
        <f t="shared" si="755"/>
        <v>522.60599999999999</v>
      </c>
      <c r="DC951" t="s">
        <v>3</v>
      </c>
      <c r="DD951" t="s">
        <v>3</v>
      </c>
      <c r="DE951" t="s">
        <v>169</v>
      </c>
      <c r="DF951" t="s">
        <v>169</v>
      </c>
      <c r="DG951" t="s">
        <v>169</v>
      </c>
      <c r="DH951" t="s">
        <v>3</v>
      </c>
      <c r="DI951" t="s">
        <v>169</v>
      </c>
      <c r="DJ951" t="s">
        <v>169</v>
      </c>
      <c r="DK951" t="s">
        <v>3</v>
      </c>
      <c r="DL951" t="s">
        <v>3</v>
      </c>
      <c r="DM951" t="s">
        <v>3</v>
      </c>
      <c r="DN951">
        <v>0</v>
      </c>
      <c r="DO951">
        <v>0</v>
      </c>
      <c r="DP951">
        <v>1</v>
      </c>
      <c r="DQ951">
        <v>1</v>
      </c>
      <c r="DU951">
        <v>1013</v>
      </c>
      <c r="DV951" t="s">
        <v>163</v>
      </c>
      <c r="DW951" t="s">
        <v>163</v>
      </c>
      <c r="DX951">
        <v>1</v>
      </c>
      <c r="DZ951" t="s">
        <v>3</v>
      </c>
      <c r="EA951" t="s">
        <v>3</v>
      </c>
      <c r="EB951" t="s">
        <v>3</v>
      </c>
      <c r="EC951" t="s">
        <v>3</v>
      </c>
      <c r="EE951">
        <v>58807949</v>
      </c>
      <c r="EF951">
        <v>40</v>
      </c>
      <c r="EG951" t="s">
        <v>170</v>
      </c>
      <c r="EH951">
        <v>0</v>
      </c>
      <c r="EI951" t="s">
        <v>3</v>
      </c>
      <c r="EJ951">
        <v>2</v>
      </c>
      <c r="EK951">
        <v>72</v>
      </c>
      <c r="EL951" t="s">
        <v>171</v>
      </c>
      <c r="EM951" t="s">
        <v>172</v>
      </c>
      <c r="EO951" t="s">
        <v>173</v>
      </c>
      <c r="EQ951">
        <v>0</v>
      </c>
      <c r="ER951">
        <v>34</v>
      </c>
      <c r="ES951">
        <v>0</v>
      </c>
      <c r="ET951">
        <v>28.19</v>
      </c>
      <c r="EU951">
        <v>3.16</v>
      </c>
      <c r="EV951">
        <v>5.81</v>
      </c>
      <c r="EW951">
        <v>0.52</v>
      </c>
      <c r="EX951">
        <v>0</v>
      </c>
      <c r="EY951">
        <v>0</v>
      </c>
      <c r="FQ951">
        <v>0</v>
      </c>
      <c r="FR951">
        <v>0</v>
      </c>
      <c r="FS951">
        <v>0</v>
      </c>
      <c r="FX951">
        <v>90</v>
      </c>
      <c r="FY951">
        <v>46</v>
      </c>
      <c r="GA951" t="s">
        <v>3</v>
      </c>
      <c r="GD951">
        <v>1</v>
      </c>
      <c r="GF951">
        <v>-792869215</v>
      </c>
      <c r="GG951">
        <v>2</v>
      </c>
      <c r="GH951">
        <v>1</v>
      </c>
      <c r="GI951">
        <v>2</v>
      </c>
      <c r="GJ951">
        <v>0</v>
      </c>
      <c r="GK951">
        <v>0</v>
      </c>
      <c r="GL951">
        <f t="shared" si="756"/>
        <v>0</v>
      </c>
      <c r="GM951">
        <f t="shared" si="757"/>
        <v>3240.54</v>
      </c>
      <c r="GN951">
        <f t="shared" si="758"/>
        <v>0</v>
      </c>
      <c r="GO951">
        <f t="shared" si="759"/>
        <v>3240.54</v>
      </c>
      <c r="GP951">
        <f t="shared" si="760"/>
        <v>0</v>
      </c>
      <c r="GR951">
        <v>0</v>
      </c>
      <c r="GS951">
        <v>3</v>
      </c>
      <c r="GT951">
        <v>0</v>
      </c>
      <c r="GU951" t="s">
        <v>3</v>
      </c>
      <c r="GV951">
        <f t="shared" si="761"/>
        <v>0</v>
      </c>
      <c r="GW951">
        <v>1</v>
      </c>
      <c r="GX951">
        <f t="shared" si="762"/>
        <v>0</v>
      </c>
      <c r="HA951">
        <v>0</v>
      </c>
      <c r="HB951">
        <v>0</v>
      </c>
      <c r="HC951">
        <f t="shared" si="763"/>
        <v>0</v>
      </c>
      <c r="HE951" t="s">
        <v>3</v>
      </c>
      <c r="HF951" t="s">
        <v>3</v>
      </c>
      <c r="HM951" t="s">
        <v>3</v>
      </c>
      <c r="HN951" t="s">
        <v>3</v>
      </c>
      <c r="HO951" t="s">
        <v>3</v>
      </c>
      <c r="HP951" t="s">
        <v>3</v>
      </c>
      <c r="HQ951" t="s">
        <v>3</v>
      </c>
      <c r="HS951">
        <v>0</v>
      </c>
      <c r="IK951">
        <v>0</v>
      </c>
    </row>
    <row r="952" spans="1:255" x14ac:dyDescent="0.2">
      <c r="A952" s="2">
        <v>18</v>
      </c>
      <c r="B952" s="2">
        <v>1</v>
      </c>
      <c r="C952" s="2">
        <v>1058</v>
      </c>
      <c r="D952" s="2"/>
      <c r="E952" s="2" t="s">
        <v>594</v>
      </c>
      <c r="F952" s="2" t="s">
        <v>595</v>
      </c>
      <c r="G952" s="2" t="s">
        <v>596</v>
      </c>
      <c r="H952" s="2" t="s">
        <v>49</v>
      </c>
      <c r="I952" s="2">
        <f>I950*J952</f>
        <v>2</v>
      </c>
      <c r="J952" s="2">
        <v>1</v>
      </c>
      <c r="K952" s="2">
        <v>1</v>
      </c>
      <c r="L952" s="2"/>
      <c r="M952" s="2"/>
      <c r="N952" s="2"/>
      <c r="O952" s="2">
        <f t="shared" si="732"/>
        <v>1875.82</v>
      </c>
      <c r="P952" s="2">
        <f>ROUND((ROUND((AC952*I952),2)*BC952),2)</f>
        <v>1875.82</v>
      </c>
      <c r="Q952" s="2">
        <f>(ROUND((ROUND(((ET952)*AV952*I952),2)*BB952),2)+ROUND((ROUND(((AE952-(EU952))*AV952*I952),2)*BS952),2))</f>
        <v>0</v>
      </c>
      <c r="R952" s="2">
        <f t="shared" si="734"/>
        <v>0</v>
      </c>
      <c r="S952" s="2">
        <f t="shared" si="735"/>
        <v>0</v>
      </c>
      <c r="T952" s="2">
        <f t="shared" si="736"/>
        <v>0</v>
      </c>
      <c r="U952" s="2">
        <f t="shared" si="737"/>
        <v>0</v>
      </c>
      <c r="V952" s="2">
        <f t="shared" si="738"/>
        <v>0</v>
      </c>
      <c r="W952" s="2">
        <f t="shared" si="739"/>
        <v>0</v>
      </c>
      <c r="X952" s="2">
        <f t="shared" si="740"/>
        <v>0</v>
      </c>
      <c r="Y952" s="2">
        <f t="shared" si="741"/>
        <v>0</v>
      </c>
      <c r="Z952" s="2"/>
      <c r="AA952" s="2">
        <v>59209203</v>
      </c>
      <c r="AB952" s="2">
        <f t="shared" si="742"/>
        <v>937.91</v>
      </c>
      <c r="AC952" s="2">
        <f t="shared" si="743"/>
        <v>937.91</v>
      </c>
      <c r="AD952" s="2">
        <f>ROUND((((ET952)-(EU952))+AE952),6)</f>
        <v>0</v>
      </c>
      <c r="AE952" s="2">
        <f>ROUND((EU952),6)</f>
        <v>0</v>
      </c>
      <c r="AF952" s="2">
        <f>ROUND((EV952),6)</f>
        <v>0</v>
      </c>
      <c r="AG952" s="2">
        <f t="shared" si="744"/>
        <v>0</v>
      </c>
      <c r="AH952" s="2">
        <f>(EW952)</f>
        <v>0</v>
      </c>
      <c r="AI952" s="2">
        <f>(EX952)</f>
        <v>0</v>
      </c>
      <c r="AJ952" s="2">
        <f t="shared" si="745"/>
        <v>0</v>
      </c>
      <c r="AK952" s="2">
        <v>937.91</v>
      </c>
      <c r="AL952" s="2">
        <v>937.91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1</v>
      </c>
      <c r="AW952" s="2">
        <v>1</v>
      </c>
      <c r="AX952" s="2"/>
      <c r="AY952" s="2"/>
      <c r="AZ952" s="2">
        <v>1</v>
      </c>
      <c r="BA952" s="2">
        <v>1</v>
      </c>
      <c r="BB952" s="2">
        <v>1</v>
      </c>
      <c r="BC952" s="2">
        <v>1</v>
      </c>
      <c r="BD952" s="2" t="s">
        <v>3</v>
      </c>
      <c r="BE952" s="2" t="s">
        <v>3</v>
      </c>
      <c r="BF952" s="2" t="s">
        <v>3</v>
      </c>
      <c r="BG952" s="2" t="s">
        <v>3</v>
      </c>
      <c r="BH952" s="2">
        <v>3</v>
      </c>
      <c r="BI952" s="2">
        <v>3</v>
      </c>
      <c r="BJ952" s="2" t="s">
        <v>3</v>
      </c>
      <c r="BK952" s="2"/>
      <c r="BL952" s="2"/>
      <c r="BM952" s="2">
        <v>746</v>
      </c>
      <c r="BN952" s="2">
        <v>0</v>
      </c>
      <c r="BO952" s="2" t="s">
        <v>3</v>
      </c>
      <c r="BP952" s="2">
        <v>0</v>
      </c>
      <c r="BQ952" s="2">
        <v>130</v>
      </c>
      <c r="BR952" s="2">
        <v>0</v>
      </c>
      <c r="BS952" s="2">
        <v>1</v>
      </c>
      <c r="BT952" s="2">
        <v>1</v>
      </c>
      <c r="BU952" s="2">
        <v>1</v>
      </c>
      <c r="BV952" s="2">
        <v>1</v>
      </c>
      <c r="BW952" s="2">
        <v>1</v>
      </c>
      <c r="BX952" s="2">
        <v>1</v>
      </c>
      <c r="BY952" s="2" t="s">
        <v>3</v>
      </c>
      <c r="BZ952" s="2">
        <v>109</v>
      </c>
      <c r="CA952" s="2">
        <v>61</v>
      </c>
      <c r="CB952" s="2" t="s">
        <v>3</v>
      </c>
      <c r="CC952" s="2"/>
      <c r="CD952" s="2"/>
      <c r="CE952" s="2">
        <v>30</v>
      </c>
      <c r="CF952" s="2">
        <v>0</v>
      </c>
      <c r="CG952" s="2">
        <v>0</v>
      </c>
      <c r="CH952" s="2"/>
      <c r="CI952" s="2"/>
      <c r="CJ952" s="2"/>
      <c r="CK952" s="2"/>
      <c r="CL952" s="2"/>
      <c r="CM952" s="2">
        <v>0</v>
      </c>
      <c r="CN952" s="2" t="s">
        <v>3</v>
      </c>
      <c r="CO952" s="2">
        <v>0</v>
      </c>
      <c r="CP952" s="2">
        <f t="shared" si="746"/>
        <v>1875.82</v>
      </c>
      <c r="CQ952" s="2">
        <f>ROUND((ROUND((AC952*1),2)*BC952),2)</f>
        <v>937.91</v>
      </c>
      <c r="CR952" s="2">
        <f>(ROUND((ROUND(((ET952)*AV952*1),2)*BB952),2)+ROUND((ROUND(((AE952-(EU952))*AV952*1),2)*BS952),2))</f>
        <v>0</v>
      </c>
      <c r="CS952" s="2">
        <f t="shared" si="748"/>
        <v>0</v>
      </c>
      <c r="CT952" s="2">
        <f t="shared" si="749"/>
        <v>0</v>
      </c>
      <c r="CU952" s="2">
        <f t="shared" si="750"/>
        <v>0</v>
      </c>
      <c r="CV952" s="2">
        <f t="shared" si="751"/>
        <v>0</v>
      </c>
      <c r="CW952" s="2">
        <f t="shared" si="752"/>
        <v>0</v>
      </c>
      <c r="CX952" s="2">
        <f t="shared" si="753"/>
        <v>0</v>
      </c>
      <c r="CY952" s="2">
        <f t="shared" si="754"/>
        <v>0</v>
      </c>
      <c r="CZ952" s="2">
        <f t="shared" si="755"/>
        <v>0</v>
      </c>
      <c r="DA952" s="2"/>
      <c r="DB952" s="2"/>
      <c r="DC952" s="2" t="s">
        <v>3</v>
      </c>
      <c r="DD952" s="2" t="s">
        <v>3</v>
      </c>
      <c r="DE952" s="2" t="s">
        <v>3</v>
      </c>
      <c r="DF952" s="2" t="s">
        <v>3</v>
      </c>
      <c r="DG952" s="2" t="s">
        <v>3</v>
      </c>
      <c r="DH952" s="2" t="s">
        <v>3</v>
      </c>
      <c r="DI952" s="2" t="s">
        <v>3</v>
      </c>
      <c r="DJ952" s="2" t="s">
        <v>3</v>
      </c>
      <c r="DK952" s="2" t="s">
        <v>3</v>
      </c>
      <c r="DL952" s="2" t="s">
        <v>3</v>
      </c>
      <c r="DM952" s="2" t="s">
        <v>3</v>
      </c>
      <c r="DN952" s="2">
        <v>0</v>
      </c>
      <c r="DO952" s="2">
        <v>0</v>
      </c>
      <c r="DP952" s="2">
        <v>1</v>
      </c>
      <c r="DQ952" s="2">
        <v>1</v>
      </c>
      <c r="DR952" s="2"/>
      <c r="DS952" s="2"/>
      <c r="DT952" s="2"/>
      <c r="DU952" s="2">
        <v>1010</v>
      </c>
      <c r="DV952" s="2" t="s">
        <v>49</v>
      </c>
      <c r="DW952" s="2" t="s">
        <v>49</v>
      </c>
      <c r="DX952" s="2">
        <v>1</v>
      </c>
      <c r="DY952" s="2"/>
      <c r="DZ952" s="2" t="s">
        <v>3</v>
      </c>
      <c r="EA952" s="2" t="s">
        <v>3</v>
      </c>
      <c r="EB952" s="2" t="s">
        <v>3</v>
      </c>
      <c r="EC952" s="2" t="s">
        <v>3</v>
      </c>
      <c r="ED952" s="2"/>
      <c r="EE952" s="2">
        <v>58807850</v>
      </c>
      <c r="EF952" s="2">
        <v>130</v>
      </c>
      <c r="EG952" s="2" t="s">
        <v>177</v>
      </c>
      <c r="EH952" s="2">
        <v>0</v>
      </c>
      <c r="EI952" s="2" t="s">
        <v>3</v>
      </c>
      <c r="EJ952" s="2">
        <v>3</v>
      </c>
      <c r="EK952" s="2">
        <v>746</v>
      </c>
      <c r="EL952" s="2" t="s">
        <v>178</v>
      </c>
      <c r="EM952" s="2" t="s">
        <v>179</v>
      </c>
      <c r="EN952" s="2"/>
      <c r="EO952" s="2" t="s">
        <v>3</v>
      </c>
      <c r="EP952" s="2"/>
      <c r="EQ952" s="2">
        <v>0</v>
      </c>
      <c r="ER952" s="2">
        <v>0</v>
      </c>
      <c r="ES952" s="2">
        <v>937.91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>
        <v>0</v>
      </c>
      <c r="FR952" s="2">
        <f>P952</f>
        <v>1875.82</v>
      </c>
      <c r="FS952" s="2">
        <v>0</v>
      </c>
      <c r="FT952" s="2"/>
      <c r="FU952" s="2"/>
      <c r="FV952" s="2"/>
      <c r="FW952" s="2"/>
      <c r="FX952" s="2">
        <v>109</v>
      </c>
      <c r="FY952" s="2">
        <v>61</v>
      </c>
      <c r="FZ952" s="2"/>
      <c r="GA952" s="2" t="s">
        <v>597</v>
      </c>
      <c r="GB952" s="2"/>
      <c r="GC952" s="2"/>
      <c r="GD952" s="2">
        <v>1</v>
      </c>
      <c r="GE952" s="2"/>
      <c r="GF952" s="2">
        <v>-199883695</v>
      </c>
      <c r="GG952" s="2">
        <v>2</v>
      </c>
      <c r="GH952" s="2">
        <v>4</v>
      </c>
      <c r="GI952" s="2">
        <v>-2</v>
      </c>
      <c r="GJ952" s="2">
        <v>0</v>
      </c>
      <c r="GK952" s="2">
        <v>0</v>
      </c>
      <c r="GL952" s="2">
        <f t="shared" si="756"/>
        <v>0</v>
      </c>
      <c r="GM952" s="2">
        <f t="shared" si="757"/>
        <v>1875.82</v>
      </c>
      <c r="GN952" s="2">
        <f t="shared" si="758"/>
        <v>0</v>
      </c>
      <c r="GO952" s="2">
        <f t="shared" si="759"/>
        <v>0</v>
      </c>
      <c r="GP952" s="2">
        <f t="shared" si="760"/>
        <v>0</v>
      </c>
      <c r="GQ952" s="2"/>
      <c r="GR952" s="2">
        <v>0</v>
      </c>
      <c r="GS952" s="2">
        <v>2</v>
      </c>
      <c r="GT952" s="2">
        <v>0</v>
      </c>
      <c r="GU952" s="2" t="s">
        <v>3</v>
      </c>
      <c r="GV952" s="2">
        <f t="shared" si="761"/>
        <v>0</v>
      </c>
      <c r="GW952" s="2">
        <v>1</v>
      </c>
      <c r="GX952" s="2">
        <f t="shared" si="762"/>
        <v>0</v>
      </c>
      <c r="GY952" s="2"/>
      <c r="GZ952" s="2"/>
      <c r="HA952" s="2">
        <v>0</v>
      </c>
      <c r="HB952" s="2">
        <v>0</v>
      </c>
      <c r="HC952" s="2">
        <f t="shared" si="763"/>
        <v>0</v>
      </c>
      <c r="HD952" s="2"/>
      <c r="HE952" s="2" t="s">
        <v>53</v>
      </c>
      <c r="HF952" s="2" t="s">
        <v>181</v>
      </c>
      <c r="HG952" s="2"/>
      <c r="HH952" s="2"/>
      <c r="HI952" s="2"/>
      <c r="HJ952" s="2"/>
      <c r="HK952" s="2"/>
      <c r="HL952" s="2"/>
      <c r="HM952" s="2" t="s">
        <v>3</v>
      </c>
      <c r="HN952" s="2" t="s">
        <v>3</v>
      </c>
      <c r="HO952" s="2" t="s">
        <v>3</v>
      </c>
      <c r="HP952" s="2" t="s">
        <v>3</v>
      </c>
      <c r="HQ952" s="2" t="s">
        <v>3</v>
      </c>
      <c r="HR952" s="2"/>
      <c r="HS952" s="2">
        <v>0</v>
      </c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>
        <v>0</v>
      </c>
      <c r="IL952" s="2"/>
      <c r="IM952" s="2"/>
      <c r="IN952" s="2"/>
      <c r="IO952" s="2"/>
      <c r="IP952" s="2"/>
      <c r="IQ952" s="2"/>
      <c r="IR952" s="2"/>
      <c r="IS952" s="2"/>
      <c r="IT952" s="2"/>
      <c r="IU952" s="2"/>
    </row>
    <row r="953" spans="1:255" x14ac:dyDescent="0.2">
      <c r="A953">
        <v>18</v>
      </c>
      <c r="B953">
        <v>1</v>
      </c>
      <c r="C953">
        <v>1062</v>
      </c>
      <c r="E953" t="s">
        <v>594</v>
      </c>
      <c r="F953" t="s">
        <v>595</v>
      </c>
      <c r="G953" t="s">
        <v>596</v>
      </c>
      <c r="H953" t="s">
        <v>49</v>
      </c>
      <c r="I953">
        <f>I951*J953</f>
        <v>2</v>
      </c>
      <c r="J953">
        <v>1</v>
      </c>
      <c r="K953">
        <v>1</v>
      </c>
      <c r="O953">
        <f t="shared" si="732"/>
        <v>14368.78</v>
      </c>
      <c r="P953">
        <f>ROUND((ROUND((AC953*I953),2)*BC953),2)</f>
        <v>14368.78</v>
      </c>
      <c r="Q953">
        <f>(ROUND((ROUND(((ET953)*AV953*I953),2)*BB953),2)+ROUND((ROUND(((AE953-(EU953))*AV953*I953),2)*BS953),2))</f>
        <v>0</v>
      </c>
      <c r="R953">
        <f t="shared" si="734"/>
        <v>0</v>
      </c>
      <c r="S953">
        <f t="shared" si="735"/>
        <v>0</v>
      </c>
      <c r="T953">
        <f t="shared" si="736"/>
        <v>0</v>
      </c>
      <c r="U953">
        <f t="shared" si="737"/>
        <v>0</v>
      </c>
      <c r="V953">
        <f t="shared" si="738"/>
        <v>0</v>
      </c>
      <c r="W953">
        <f t="shared" si="739"/>
        <v>0</v>
      </c>
      <c r="X953">
        <f t="shared" si="740"/>
        <v>0</v>
      </c>
      <c r="Y953">
        <f t="shared" si="741"/>
        <v>0</v>
      </c>
      <c r="AA953">
        <v>59209200</v>
      </c>
      <c r="AB953">
        <f t="shared" si="742"/>
        <v>937.91</v>
      </c>
      <c r="AC953">
        <f t="shared" si="743"/>
        <v>937.91</v>
      </c>
      <c r="AD953">
        <f>ROUND((((ET953)-(EU953))+AE953),6)</f>
        <v>0</v>
      </c>
      <c r="AE953">
        <f>ROUND((EU953),6)</f>
        <v>0</v>
      </c>
      <c r="AF953">
        <f>ROUND((EV953),6)</f>
        <v>0</v>
      </c>
      <c r="AG953">
        <f t="shared" si="744"/>
        <v>0</v>
      </c>
      <c r="AH953">
        <f>(EW953)</f>
        <v>0</v>
      </c>
      <c r="AI953">
        <f>(EX953)</f>
        <v>0</v>
      </c>
      <c r="AJ953">
        <f t="shared" si="745"/>
        <v>0</v>
      </c>
      <c r="AK953">
        <v>937.91</v>
      </c>
      <c r="AL953">
        <v>937.91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  <c r="AW953">
        <v>1</v>
      </c>
      <c r="AZ953">
        <v>1</v>
      </c>
      <c r="BA953">
        <v>1</v>
      </c>
      <c r="BB953">
        <v>1</v>
      </c>
      <c r="BC953">
        <v>7.66</v>
      </c>
      <c r="BD953" t="s">
        <v>3</v>
      </c>
      <c r="BE953" t="s">
        <v>3</v>
      </c>
      <c r="BF953" t="s">
        <v>3</v>
      </c>
      <c r="BG953" t="s">
        <v>3</v>
      </c>
      <c r="BH953">
        <v>3</v>
      </c>
      <c r="BI953">
        <v>3</v>
      </c>
      <c r="BJ953" t="s">
        <v>3</v>
      </c>
      <c r="BM953">
        <v>746</v>
      </c>
      <c r="BN953">
        <v>0</v>
      </c>
      <c r="BO953" t="s">
        <v>3</v>
      </c>
      <c r="BP953">
        <v>0</v>
      </c>
      <c r="BQ953">
        <v>130</v>
      </c>
      <c r="BR953">
        <v>0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 t="s">
        <v>3</v>
      </c>
      <c r="BZ953">
        <v>109</v>
      </c>
      <c r="CA953">
        <v>61</v>
      </c>
      <c r="CB953" t="s">
        <v>3</v>
      </c>
      <c r="CE953">
        <v>30</v>
      </c>
      <c r="CF953">
        <v>0</v>
      </c>
      <c r="CG953">
        <v>0</v>
      </c>
      <c r="CM953">
        <v>0</v>
      </c>
      <c r="CN953" t="s">
        <v>3</v>
      </c>
      <c r="CO953">
        <v>0</v>
      </c>
      <c r="CP953">
        <f t="shared" si="746"/>
        <v>14368.78</v>
      </c>
      <c r="CQ953">
        <f>ROUND((ROUND((AC953*1),2)*BC953),2)</f>
        <v>7184.39</v>
      </c>
      <c r="CR953">
        <f>(ROUND((ROUND(((ET953)*AV953*1),2)*BB953),2)+ROUND((ROUND(((AE953-(EU953))*AV953*1),2)*BS953),2))</f>
        <v>0</v>
      </c>
      <c r="CS953">
        <f t="shared" si="748"/>
        <v>0</v>
      </c>
      <c r="CT953">
        <f t="shared" si="749"/>
        <v>0</v>
      </c>
      <c r="CU953">
        <f t="shared" si="750"/>
        <v>0</v>
      </c>
      <c r="CV953">
        <f t="shared" si="751"/>
        <v>0</v>
      </c>
      <c r="CW953">
        <f t="shared" si="752"/>
        <v>0</v>
      </c>
      <c r="CX953">
        <f t="shared" si="753"/>
        <v>0</v>
      </c>
      <c r="CY953">
        <f t="shared" si="754"/>
        <v>0</v>
      </c>
      <c r="CZ953">
        <f t="shared" si="755"/>
        <v>0</v>
      </c>
      <c r="DC953" t="s">
        <v>3</v>
      </c>
      <c r="DD953" t="s">
        <v>3</v>
      </c>
      <c r="DE953" t="s">
        <v>3</v>
      </c>
      <c r="DF953" t="s">
        <v>3</v>
      </c>
      <c r="DG953" t="s">
        <v>3</v>
      </c>
      <c r="DH953" t="s">
        <v>3</v>
      </c>
      <c r="DI953" t="s">
        <v>3</v>
      </c>
      <c r="DJ953" t="s">
        <v>3</v>
      </c>
      <c r="DK953" t="s">
        <v>3</v>
      </c>
      <c r="DL953" t="s">
        <v>3</v>
      </c>
      <c r="DM953" t="s">
        <v>3</v>
      </c>
      <c r="DN953">
        <v>0</v>
      </c>
      <c r="DO953">
        <v>0</v>
      </c>
      <c r="DP953">
        <v>1</v>
      </c>
      <c r="DQ953">
        <v>1</v>
      </c>
      <c r="DU953">
        <v>1010</v>
      </c>
      <c r="DV953" t="s">
        <v>49</v>
      </c>
      <c r="DW953" t="s">
        <v>49</v>
      </c>
      <c r="DX953">
        <v>1</v>
      </c>
      <c r="DZ953" t="s">
        <v>3</v>
      </c>
      <c r="EA953" t="s">
        <v>3</v>
      </c>
      <c r="EB953" t="s">
        <v>3</v>
      </c>
      <c r="EC953" t="s">
        <v>3</v>
      </c>
      <c r="EE953">
        <v>58807850</v>
      </c>
      <c r="EF953">
        <v>130</v>
      </c>
      <c r="EG953" t="s">
        <v>177</v>
      </c>
      <c r="EH953">
        <v>0</v>
      </c>
      <c r="EI953" t="s">
        <v>3</v>
      </c>
      <c r="EJ953">
        <v>3</v>
      </c>
      <c r="EK953">
        <v>746</v>
      </c>
      <c r="EL953" t="s">
        <v>178</v>
      </c>
      <c r="EM953" t="s">
        <v>179</v>
      </c>
      <c r="EO953" t="s">
        <v>3</v>
      </c>
      <c r="EQ953">
        <v>0</v>
      </c>
      <c r="ER953">
        <v>711.57</v>
      </c>
      <c r="ES953">
        <v>937.91</v>
      </c>
      <c r="ET953">
        <v>0</v>
      </c>
      <c r="EU953">
        <v>0</v>
      </c>
      <c r="EV953">
        <v>0</v>
      </c>
      <c r="EW953">
        <v>0</v>
      </c>
      <c r="EX953">
        <v>0</v>
      </c>
      <c r="EZ953">
        <v>5</v>
      </c>
      <c r="FC953">
        <v>1</v>
      </c>
      <c r="FD953">
        <v>18</v>
      </c>
      <c r="FF953">
        <v>8271</v>
      </c>
      <c r="FQ953">
        <v>0</v>
      </c>
      <c r="FR953">
        <f>P953</f>
        <v>14368.78</v>
      </c>
      <c r="FS953">
        <v>0</v>
      </c>
      <c r="FX953">
        <v>109</v>
      </c>
      <c r="FY953">
        <v>61</v>
      </c>
      <c r="GA953" t="s">
        <v>597</v>
      </c>
      <c r="GD953">
        <v>1</v>
      </c>
      <c r="GF953">
        <v>-199883695</v>
      </c>
      <c r="GG953">
        <v>2</v>
      </c>
      <c r="GH953">
        <v>3</v>
      </c>
      <c r="GI953">
        <v>5</v>
      </c>
      <c r="GJ953">
        <v>0</v>
      </c>
      <c r="GK953">
        <v>0</v>
      </c>
      <c r="GL953">
        <f t="shared" si="756"/>
        <v>0</v>
      </c>
      <c r="GM953">
        <f t="shared" si="757"/>
        <v>14368.78</v>
      </c>
      <c r="GN953">
        <f t="shared" si="758"/>
        <v>0</v>
      </c>
      <c r="GO953">
        <f t="shared" si="759"/>
        <v>0</v>
      </c>
      <c r="GP953">
        <f t="shared" si="760"/>
        <v>0</v>
      </c>
      <c r="GR953">
        <v>1</v>
      </c>
      <c r="GS953">
        <v>1</v>
      </c>
      <c r="GT953">
        <v>0</v>
      </c>
      <c r="GU953" t="s">
        <v>3</v>
      </c>
      <c r="GV953">
        <f t="shared" si="761"/>
        <v>0</v>
      </c>
      <c r="GW953">
        <v>1</v>
      </c>
      <c r="GX953">
        <f t="shared" si="762"/>
        <v>0</v>
      </c>
      <c r="HA953">
        <v>0</v>
      </c>
      <c r="HB953">
        <v>0</v>
      </c>
      <c r="HC953">
        <f t="shared" si="763"/>
        <v>0</v>
      </c>
      <c r="HE953" t="s">
        <v>53</v>
      </c>
      <c r="HF953" t="s">
        <v>181</v>
      </c>
      <c r="HM953" t="s">
        <v>3</v>
      </c>
      <c r="HN953" t="s">
        <v>3</v>
      </c>
      <c r="HO953" t="s">
        <v>3</v>
      </c>
      <c r="HP953" t="s">
        <v>3</v>
      </c>
      <c r="HQ953" t="s">
        <v>3</v>
      </c>
      <c r="HS953">
        <v>0</v>
      </c>
      <c r="IK953">
        <v>0</v>
      </c>
    </row>
    <row r="955" spans="1:255" x14ac:dyDescent="0.2">
      <c r="A955" s="3">
        <v>51</v>
      </c>
      <c r="B955" s="3">
        <f>B908</f>
        <v>1</v>
      </c>
      <c r="C955" s="3">
        <f>A908</f>
        <v>5</v>
      </c>
      <c r="D955" s="3">
        <f>ROW(A908)</f>
        <v>908</v>
      </c>
      <c r="E955" s="3"/>
      <c r="F955" s="3" t="str">
        <f>IF(F908&lt;&gt;"",F908,"")</f>
        <v>Новый подраздел</v>
      </c>
      <c r="G955" s="3" t="str">
        <f>IF(G908&lt;&gt;"",G908,"")</f>
        <v>Монтажные работы</v>
      </c>
      <c r="H955" s="3">
        <v>0</v>
      </c>
      <c r="I955" s="3"/>
      <c r="J955" s="3"/>
      <c r="K955" s="3"/>
      <c r="L955" s="3"/>
      <c r="M955" s="3"/>
      <c r="N955" s="3"/>
      <c r="O955" s="3">
        <f t="shared" ref="O955:T955" si="776">ROUND(AB955,2)</f>
        <v>26416.18</v>
      </c>
      <c r="P955" s="3">
        <f t="shared" si="776"/>
        <v>25885.9</v>
      </c>
      <c r="Q955" s="3">
        <f t="shared" si="776"/>
        <v>164.91</v>
      </c>
      <c r="R955" s="3">
        <f t="shared" si="776"/>
        <v>19.010000000000002</v>
      </c>
      <c r="S955" s="3">
        <f t="shared" si="776"/>
        <v>365.37</v>
      </c>
      <c r="T955" s="3">
        <f t="shared" si="776"/>
        <v>0</v>
      </c>
      <c r="U955" s="3">
        <f>AH955</f>
        <v>28.520044025000001</v>
      </c>
      <c r="V955" s="3">
        <f>AI955</f>
        <v>0</v>
      </c>
      <c r="W955" s="3">
        <f>ROUND(AJ955,2)</f>
        <v>0</v>
      </c>
      <c r="X955" s="3">
        <f>ROUND(AK955,2)</f>
        <v>411.11</v>
      </c>
      <c r="Y955" s="3">
        <f>ROUND(AL955,2)</f>
        <v>228.27</v>
      </c>
      <c r="Z955" s="3"/>
      <c r="AA955" s="3"/>
      <c r="AB955" s="3">
        <f>ROUND(SUMIF(AA912:AA953,"=59209203",O912:O953),2)</f>
        <v>26416.18</v>
      </c>
      <c r="AC955" s="3">
        <f>ROUND(SUMIF(AA912:AA953,"=59209203",P912:P953),2)</f>
        <v>25885.9</v>
      </c>
      <c r="AD955" s="3">
        <f>ROUND(SUMIF(AA912:AA953,"=59209203",Q912:Q953),2)</f>
        <v>164.91</v>
      </c>
      <c r="AE955" s="3">
        <f>ROUND(SUMIF(AA912:AA953,"=59209203",R912:R953),2)</f>
        <v>19.010000000000002</v>
      </c>
      <c r="AF955" s="3">
        <f>ROUND(SUMIF(AA912:AA953,"=59209203",S912:S953),2)</f>
        <v>365.37</v>
      </c>
      <c r="AG955" s="3">
        <f>ROUND(SUMIF(AA912:AA953,"=59209203",T912:T953),2)</f>
        <v>0</v>
      </c>
      <c r="AH955" s="3">
        <f>SUMIF(AA912:AA953,"=59209203",U912:U953)</f>
        <v>28.520044025000001</v>
      </c>
      <c r="AI955" s="3">
        <f>SUMIF(AA912:AA953,"=59209203",V912:V953)</f>
        <v>0</v>
      </c>
      <c r="AJ955" s="3">
        <f>ROUND(SUMIF(AA912:AA953,"=59209203",W912:W953),2)</f>
        <v>0</v>
      </c>
      <c r="AK955" s="3">
        <f>ROUND(SUMIF(AA912:AA953,"=59209203",X912:X953),2)</f>
        <v>411.11</v>
      </c>
      <c r="AL955" s="3">
        <f>ROUND(SUMIF(AA912:AA953,"=59209203",Y912:Y953),2)</f>
        <v>228.27</v>
      </c>
      <c r="AM955" s="3"/>
      <c r="AN955" s="3"/>
      <c r="AO955" s="3">
        <f t="shared" ref="AO955:BD955" si="777">ROUND(BX955,2)</f>
        <v>0</v>
      </c>
      <c r="AP955" s="3">
        <f t="shared" si="777"/>
        <v>20700</v>
      </c>
      <c r="AQ955" s="3">
        <f t="shared" si="777"/>
        <v>0</v>
      </c>
      <c r="AR955" s="3">
        <f t="shared" si="777"/>
        <v>27055.56</v>
      </c>
      <c r="AS955" s="3">
        <f t="shared" si="777"/>
        <v>6142.76</v>
      </c>
      <c r="AT955" s="3">
        <f t="shared" si="777"/>
        <v>212.8</v>
      </c>
      <c r="AU955" s="3">
        <f t="shared" si="777"/>
        <v>0</v>
      </c>
      <c r="AV955" s="3">
        <f t="shared" si="777"/>
        <v>25885.9</v>
      </c>
      <c r="AW955" s="3">
        <f t="shared" si="777"/>
        <v>5185.8999999999996</v>
      </c>
      <c r="AX955" s="3">
        <f t="shared" si="777"/>
        <v>0</v>
      </c>
      <c r="AY955" s="3">
        <f t="shared" si="777"/>
        <v>5185.8999999999996</v>
      </c>
      <c r="AZ955" s="3">
        <f t="shared" si="777"/>
        <v>20700</v>
      </c>
      <c r="BA955" s="3">
        <f t="shared" si="777"/>
        <v>0</v>
      </c>
      <c r="BB955" s="3">
        <f t="shared" si="777"/>
        <v>0</v>
      </c>
      <c r="BC955" s="3">
        <f t="shared" si="777"/>
        <v>0</v>
      </c>
      <c r="BD955" s="3">
        <f t="shared" si="777"/>
        <v>0</v>
      </c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>
        <f>ROUND(SUMIF(AA912:AA953,"=59209203",FQ912:FQ953),2)</f>
        <v>0</v>
      </c>
      <c r="BY955" s="3">
        <f>ROUND(SUMIF(AA912:AA953,"=59209203",FR912:FR953),2)</f>
        <v>20700</v>
      </c>
      <c r="BZ955" s="3">
        <f>ROUND(SUMIF(AA912:AA953,"=59209203",GL912:GL953),2)</f>
        <v>0</v>
      </c>
      <c r="CA955" s="3">
        <f>ROUND(SUMIF(AA912:AA953,"=59209203",GM912:GM953),2)</f>
        <v>27055.56</v>
      </c>
      <c r="CB955" s="3">
        <f>ROUND(SUMIF(AA912:AA953,"=59209203",GN912:GN953),2)</f>
        <v>6142.76</v>
      </c>
      <c r="CC955" s="3">
        <f>ROUND(SUMIF(AA912:AA953,"=59209203",GO912:GO953),2)</f>
        <v>212.8</v>
      </c>
      <c r="CD955" s="3">
        <f>ROUND(SUMIF(AA912:AA953,"=59209203",GP912:GP953),2)</f>
        <v>0</v>
      </c>
      <c r="CE955" s="3">
        <f>AC955-BX955</f>
        <v>25885.9</v>
      </c>
      <c r="CF955" s="3">
        <f>AC955-BY955</f>
        <v>5185.9000000000015</v>
      </c>
      <c r="CG955" s="3">
        <f>BX955-BZ955</f>
        <v>0</v>
      </c>
      <c r="CH955" s="3">
        <f>AC955-BX955-BY955+BZ955</f>
        <v>5185.9000000000015</v>
      </c>
      <c r="CI955" s="3">
        <f>BY955-BZ955</f>
        <v>20700</v>
      </c>
      <c r="CJ955" s="3">
        <f>ROUND(SUMIF(AA912:AA953,"=59209203",GX912:GX953),2)</f>
        <v>0</v>
      </c>
      <c r="CK955" s="3">
        <f>ROUND(SUMIF(AA912:AA953,"=59209203",GY912:GY953),2)</f>
        <v>0</v>
      </c>
      <c r="CL955" s="3">
        <f>ROUND(SUMIF(AA912:AA953,"=59209203",GZ912:GZ953),2)</f>
        <v>0</v>
      </c>
      <c r="CM955" s="3">
        <f>ROUND(SUMIF(AA912:AA953,"=59209203",HD912:HD953),2)</f>
        <v>0</v>
      </c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4">
        <f t="shared" ref="DG955:DL955" si="778">ROUND(DT955,2)</f>
        <v>239456.45</v>
      </c>
      <c r="DH955" s="4">
        <f t="shared" si="778"/>
        <v>216906.69</v>
      </c>
      <c r="DI955" s="4">
        <f t="shared" si="778"/>
        <v>2458.06</v>
      </c>
      <c r="DJ955" s="4">
        <f t="shared" si="778"/>
        <v>1045.3599999999999</v>
      </c>
      <c r="DK955" s="4">
        <f t="shared" si="778"/>
        <v>20091.7</v>
      </c>
      <c r="DL955" s="4">
        <f t="shared" si="778"/>
        <v>0</v>
      </c>
      <c r="DM955" s="4">
        <f>DZ955</f>
        <v>28.520044025000001</v>
      </c>
      <c r="DN955" s="4">
        <f>EA955</f>
        <v>0</v>
      </c>
      <c r="DO955" s="4">
        <f>ROUND(EB955,2)</f>
        <v>0</v>
      </c>
      <c r="DP955" s="4">
        <f>ROUND(EC955,2)</f>
        <v>22607.68</v>
      </c>
      <c r="DQ955" s="4">
        <f>ROUND(ED955,2)</f>
        <v>12552.79</v>
      </c>
      <c r="DR955" s="4"/>
      <c r="DS955" s="4"/>
      <c r="DT955" s="4">
        <f>ROUND(SUMIF(AA912:AA953,"=59209200",O912:O953),2)</f>
        <v>239456.45</v>
      </c>
      <c r="DU955" s="4">
        <f>ROUND(SUMIF(AA912:AA953,"=59209200",P912:P953),2)</f>
        <v>216906.69</v>
      </c>
      <c r="DV955" s="4">
        <f>ROUND(SUMIF(AA912:AA953,"=59209200",Q912:Q953),2)</f>
        <v>2458.06</v>
      </c>
      <c r="DW955" s="4">
        <f>ROUND(SUMIF(AA912:AA953,"=59209200",R912:R953),2)</f>
        <v>1045.3599999999999</v>
      </c>
      <c r="DX955" s="4">
        <f>ROUND(SUMIF(AA912:AA953,"=59209200",S912:S953),2)</f>
        <v>20091.7</v>
      </c>
      <c r="DY955" s="4">
        <f>ROUND(SUMIF(AA912:AA953,"=59209200",T912:T953),2)</f>
        <v>0</v>
      </c>
      <c r="DZ955" s="4">
        <f>SUMIF(AA912:AA953,"=59209200",U912:U953)</f>
        <v>28.520044025000001</v>
      </c>
      <c r="EA955" s="4">
        <f>SUMIF(AA912:AA953,"=59209200",V912:V953)</f>
        <v>0</v>
      </c>
      <c r="EB955" s="4">
        <f>ROUND(SUMIF(AA912:AA953,"=59209200",W912:W953),2)</f>
        <v>0</v>
      </c>
      <c r="EC955" s="4">
        <f>ROUND(SUMIF(AA912:AA953,"=59209200",X912:X953),2)</f>
        <v>22607.68</v>
      </c>
      <c r="ED955" s="4">
        <f>ROUND(SUMIF(AA912:AA953,"=59209200",Y912:Y953),2)</f>
        <v>12552.79</v>
      </c>
      <c r="EE955" s="4"/>
      <c r="EF955" s="4"/>
      <c r="EG955" s="4">
        <f t="shared" ref="EG955:EV955" si="779">ROUND(FP955,2)</f>
        <v>0</v>
      </c>
      <c r="EH955" s="4">
        <f t="shared" si="779"/>
        <v>158562</v>
      </c>
      <c r="EI955" s="4">
        <f t="shared" si="779"/>
        <v>0</v>
      </c>
      <c r="EJ955" s="4">
        <f t="shared" si="779"/>
        <v>274616.92</v>
      </c>
      <c r="EK955" s="4">
        <f t="shared" si="779"/>
        <v>109573.84</v>
      </c>
      <c r="EL955" s="4">
        <f t="shared" si="779"/>
        <v>6481.08</v>
      </c>
      <c r="EM955" s="4">
        <f t="shared" si="779"/>
        <v>0</v>
      </c>
      <c r="EN955" s="4">
        <f t="shared" si="779"/>
        <v>216906.69</v>
      </c>
      <c r="EO955" s="4">
        <f t="shared" si="779"/>
        <v>58344.69</v>
      </c>
      <c r="EP955" s="4">
        <f t="shared" si="779"/>
        <v>0</v>
      </c>
      <c r="EQ955" s="4">
        <f t="shared" si="779"/>
        <v>58344.69</v>
      </c>
      <c r="ER955" s="4">
        <f t="shared" si="779"/>
        <v>158562</v>
      </c>
      <c r="ES955" s="4">
        <f t="shared" si="779"/>
        <v>0</v>
      </c>
      <c r="ET955" s="4">
        <f t="shared" si="779"/>
        <v>0</v>
      </c>
      <c r="EU955" s="4">
        <f t="shared" si="779"/>
        <v>0</v>
      </c>
      <c r="EV955" s="4">
        <f t="shared" si="779"/>
        <v>0</v>
      </c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>
        <f>ROUND(SUMIF(AA912:AA953,"=59209200",FQ912:FQ953),2)</f>
        <v>0</v>
      </c>
      <c r="FQ955" s="4">
        <f>ROUND(SUMIF(AA912:AA953,"=59209200",FR912:FR953),2)</f>
        <v>158562</v>
      </c>
      <c r="FR955" s="4">
        <f>ROUND(SUMIF(AA912:AA953,"=59209200",GL912:GL953),2)</f>
        <v>0</v>
      </c>
      <c r="FS955" s="4">
        <f>ROUND(SUMIF(AA912:AA953,"=59209200",GM912:GM953),2)</f>
        <v>274616.92</v>
      </c>
      <c r="FT955" s="4">
        <f>ROUND(SUMIF(AA912:AA953,"=59209200",GN912:GN953),2)</f>
        <v>109573.84</v>
      </c>
      <c r="FU955" s="4">
        <f>ROUND(SUMIF(AA912:AA953,"=59209200",GO912:GO953),2)</f>
        <v>6481.08</v>
      </c>
      <c r="FV955" s="4">
        <f>ROUND(SUMIF(AA912:AA953,"=59209200",GP912:GP953),2)</f>
        <v>0</v>
      </c>
      <c r="FW955" s="4">
        <f>DU955-FP955</f>
        <v>216906.69</v>
      </c>
      <c r="FX955" s="4">
        <f>DU955-FQ955</f>
        <v>58344.69</v>
      </c>
      <c r="FY955" s="4">
        <f>FP955-FR955</f>
        <v>0</v>
      </c>
      <c r="FZ955" s="4">
        <f>DU955-FP955-FQ955+FR955</f>
        <v>58344.69</v>
      </c>
      <c r="GA955" s="4">
        <f>FQ955-FR955</f>
        <v>158562</v>
      </c>
      <c r="GB955" s="4">
        <f>ROUND(SUMIF(AA912:AA953,"=59209200",GX912:GX953),2)</f>
        <v>0</v>
      </c>
      <c r="GC955" s="4">
        <f>ROUND(SUMIF(AA912:AA953,"=59209200",GY912:GY953),2)</f>
        <v>0</v>
      </c>
      <c r="GD955" s="4">
        <f>ROUND(SUMIF(AA912:AA953,"=59209200",GZ912:GZ953),2)</f>
        <v>0</v>
      </c>
      <c r="GE955" s="4">
        <f>ROUND(SUMIF(AA912:AA953,"=59209200",HD912:HD953),2)</f>
        <v>0</v>
      </c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>
        <v>0</v>
      </c>
    </row>
    <row r="957" spans="1:255" x14ac:dyDescent="0.2">
      <c r="A957" s="5">
        <v>50</v>
      </c>
      <c r="B957" s="5">
        <v>0</v>
      </c>
      <c r="C957" s="5">
        <v>0</v>
      </c>
      <c r="D957" s="5">
        <v>1</v>
      </c>
      <c r="E957" s="5">
        <v>201</v>
      </c>
      <c r="F957" s="5">
        <f>ROUND(Source!O955,O957)</f>
        <v>26416.18</v>
      </c>
      <c r="G957" s="5" t="s">
        <v>85</v>
      </c>
      <c r="H957" s="5" t="s">
        <v>86</v>
      </c>
      <c r="I957" s="5"/>
      <c r="J957" s="5"/>
      <c r="K957" s="5">
        <v>201</v>
      </c>
      <c r="L957" s="5">
        <v>1</v>
      </c>
      <c r="M957" s="5">
        <v>3</v>
      </c>
      <c r="N957" s="5" t="s">
        <v>3</v>
      </c>
      <c r="O957" s="5">
        <v>2</v>
      </c>
      <c r="P957" s="5">
        <f>ROUND(Source!DG955,O957)</f>
        <v>239456.45</v>
      </c>
      <c r="Q957" s="5"/>
      <c r="R957" s="5"/>
      <c r="S957" s="5"/>
      <c r="T957" s="5"/>
      <c r="U957" s="5"/>
      <c r="V957" s="5"/>
      <c r="W957" s="5">
        <v>26416.18</v>
      </c>
      <c r="X957" s="5">
        <v>1</v>
      </c>
      <c r="Y957" s="5">
        <v>26416.18</v>
      </c>
      <c r="Z957" s="5">
        <v>239456.45</v>
      </c>
      <c r="AA957" s="5">
        <v>1</v>
      </c>
      <c r="AB957" s="5">
        <v>239456.45</v>
      </c>
    </row>
    <row r="958" spans="1:255" x14ac:dyDescent="0.2">
      <c r="A958" s="5">
        <v>50</v>
      </c>
      <c r="B958" s="5">
        <v>0</v>
      </c>
      <c r="C958" s="5">
        <v>0</v>
      </c>
      <c r="D958" s="5">
        <v>1</v>
      </c>
      <c r="E958" s="5">
        <v>202</v>
      </c>
      <c r="F958" s="5">
        <f>ROUND(Source!P955,O958)</f>
        <v>25885.9</v>
      </c>
      <c r="G958" s="5" t="s">
        <v>87</v>
      </c>
      <c r="H958" s="5" t="s">
        <v>88</v>
      </c>
      <c r="I958" s="5"/>
      <c r="J958" s="5"/>
      <c r="K958" s="5">
        <v>202</v>
      </c>
      <c r="L958" s="5">
        <v>2</v>
      </c>
      <c r="M958" s="5">
        <v>3</v>
      </c>
      <c r="N958" s="5" t="s">
        <v>3</v>
      </c>
      <c r="O958" s="5">
        <v>2</v>
      </c>
      <c r="P958" s="5">
        <f>ROUND(Source!DH955,O958)</f>
        <v>216906.69</v>
      </c>
      <c r="Q958" s="5"/>
      <c r="R958" s="5"/>
      <c r="S958" s="5"/>
      <c r="T958" s="5"/>
      <c r="U958" s="5"/>
      <c r="V958" s="5"/>
      <c r="W958" s="5">
        <v>25885.9</v>
      </c>
      <c r="X958" s="5">
        <v>1</v>
      </c>
      <c r="Y958" s="5">
        <v>25885.9</v>
      </c>
      <c r="Z958" s="5">
        <v>216906.69</v>
      </c>
      <c r="AA958" s="5">
        <v>1</v>
      </c>
      <c r="AB958" s="5">
        <v>216906.69</v>
      </c>
    </row>
    <row r="959" spans="1:255" x14ac:dyDescent="0.2">
      <c r="A959" s="5">
        <v>50</v>
      </c>
      <c r="B959" s="5">
        <v>0</v>
      </c>
      <c r="C959" s="5">
        <v>0</v>
      </c>
      <c r="D959" s="5">
        <v>1</v>
      </c>
      <c r="E959" s="5">
        <v>222</v>
      </c>
      <c r="F959" s="5">
        <f>ROUND(Source!AO955,O959)</f>
        <v>0</v>
      </c>
      <c r="G959" s="5" t="s">
        <v>89</v>
      </c>
      <c r="H959" s="5" t="s">
        <v>90</v>
      </c>
      <c r="I959" s="5"/>
      <c r="J959" s="5"/>
      <c r="K959" s="5">
        <v>222</v>
      </c>
      <c r="L959" s="5">
        <v>3</v>
      </c>
      <c r="M959" s="5">
        <v>3</v>
      </c>
      <c r="N959" s="5" t="s">
        <v>3</v>
      </c>
      <c r="O959" s="5">
        <v>2</v>
      </c>
      <c r="P959" s="5">
        <f>ROUND(Source!EG955,O959)</f>
        <v>0</v>
      </c>
      <c r="Q959" s="5"/>
      <c r="R959" s="5"/>
      <c r="S959" s="5"/>
      <c r="T959" s="5"/>
      <c r="U959" s="5"/>
      <c r="V959" s="5"/>
      <c r="W959" s="5">
        <v>0</v>
      </c>
      <c r="X959" s="5">
        <v>1</v>
      </c>
      <c r="Y959" s="5">
        <v>0</v>
      </c>
      <c r="Z959" s="5">
        <v>0</v>
      </c>
      <c r="AA959" s="5">
        <v>1</v>
      </c>
      <c r="AB959" s="5">
        <v>0</v>
      </c>
    </row>
    <row r="960" spans="1:255" x14ac:dyDescent="0.2">
      <c r="A960" s="5">
        <v>50</v>
      </c>
      <c r="B960" s="5">
        <v>0</v>
      </c>
      <c r="C960" s="5">
        <v>0</v>
      </c>
      <c r="D960" s="5">
        <v>1</v>
      </c>
      <c r="E960" s="5">
        <v>225</v>
      </c>
      <c r="F960" s="5">
        <f>ROUND(Source!AV955,O960)</f>
        <v>25885.9</v>
      </c>
      <c r="G960" s="5" t="s">
        <v>91</v>
      </c>
      <c r="H960" s="5" t="s">
        <v>92</v>
      </c>
      <c r="I960" s="5"/>
      <c r="J960" s="5"/>
      <c r="K960" s="5">
        <v>225</v>
      </c>
      <c r="L960" s="5">
        <v>4</v>
      </c>
      <c r="M960" s="5">
        <v>3</v>
      </c>
      <c r="N960" s="5" t="s">
        <v>3</v>
      </c>
      <c r="O960" s="5">
        <v>2</v>
      </c>
      <c r="P960" s="5">
        <f>ROUND(Source!EN955,O960)</f>
        <v>216906.69</v>
      </c>
      <c r="Q960" s="5"/>
      <c r="R960" s="5"/>
      <c r="S960" s="5"/>
      <c r="T960" s="5"/>
      <c r="U960" s="5"/>
      <c r="V960" s="5"/>
      <c r="W960" s="5">
        <v>25885.9</v>
      </c>
      <c r="X960" s="5">
        <v>1</v>
      </c>
      <c r="Y960" s="5">
        <v>25885.9</v>
      </c>
      <c r="Z960" s="5">
        <v>216906.69</v>
      </c>
      <c r="AA960" s="5">
        <v>1</v>
      </c>
      <c r="AB960" s="5">
        <v>216906.69</v>
      </c>
    </row>
    <row r="961" spans="1:28" x14ac:dyDescent="0.2">
      <c r="A961" s="5">
        <v>50</v>
      </c>
      <c r="B961" s="5">
        <v>0</v>
      </c>
      <c r="C961" s="5">
        <v>0</v>
      </c>
      <c r="D961" s="5">
        <v>1</v>
      </c>
      <c r="E961" s="5">
        <v>226</v>
      </c>
      <c r="F961" s="5">
        <f>ROUND(Source!AW955,O961)</f>
        <v>5185.8999999999996</v>
      </c>
      <c r="G961" s="5" t="s">
        <v>93</v>
      </c>
      <c r="H961" s="5" t="s">
        <v>94</v>
      </c>
      <c r="I961" s="5"/>
      <c r="J961" s="5"/>
      <c r="K961" s="5">
        <v>226</v>
      </c>
      <c r="L961" s="5">
        <v>5</v>
      </c>
      <c r="M961" s="5">
        <v>3</v>
      </c>
      <c r="N961" s="5" t="s">
        <v>3</v>
      </c>
      <c r="O961" s="5">
        <v>2</v>
      </c>
      <c r="P961" s="5">
        <f>ROUND(Source!EO955,O961)</f>
        <v>58344.69</v>
      </c>
      <c r="Q961" s="5"/>
      <c r="R961" s="5"/>
      <c r="S961" s="5"/>
      <c r="T961" s="5"/>
      <c r="U961" s="5"/>
      <c r="V961" s="5"/>
      <c r="W961" s="5">
        <v>5185.8999999999996</v>
      </c>
      <c r="X961" s="5">
        <v>1</v>
      </c>
      <c r="Y961" s="5">
        <v>5185.8999999999996</v>
      </c>
      <c r="Z961" s="5">
        <v>58344.69</v>
      </c>
      <c r="AA961" s="5">
        <v>1</v>
      </c>
      <c r="AB961" s="5">
        <v>58344.69</v>
      </c>
    </row>
    <row r="962" spans="1:28" x14ac:dyDescent="0.2">
      <c r="A962" s="5">
        <v>50</v>
      </c>
      <c r="B962" s="5">
        <v>0</v>
      </c>
      <c r="C962" s="5">
        <v>0</v>
      </c>
      <c r="D962" s="5">
        <v>1</v>
      </c>
      <c r="E962" s="5">
        <v>227</v>
      </c>
      <c r="F962" s="5">
        <f>ROUND(Source!AX955,O962)</f>
        <v>0</v>
      </c>
      <c r="G962" s="5" t="s">
        <v>95</v>
      </c>
      <c r="H962" s="5" t="s">
        <v>96</v>
      </c>
      <c r="I962" s="5"/>
      <c r="J962" s="5"/>
      <c r="K962" s="5">
        <v>227</v>
      </c>
      <c r="L962" s="5">
        <v>6</v>
      </c>
      <c r="M962" s="5">
        <v>3</v>
      </c>
      <c r="N962" s="5" t="s">
        <v>3</v>
      </c>
      <c r="O962" s="5">
        <v>2</v>
      </c>
      <c r="P962" s="5">
        <f>ROUND(Source!EP955,O962)</f>
        <v>0</v>
      </c>
      <c r="Q962" s="5"/>
      <c r="R962" s="5"/>
      <c r="S962" s="5"/>
      <c r="T962" s="5"/>
      <c r="U962" s="5"/>
      <c r="V962" s="5"/>
      <c r="W962" s="5">
        <v>0</v>
      </c>
      <c r="X962" s="5">
        <v>1</v>
      </c>
      <c r="Y962" s="5">
        <v>0</v>
      </c>
      <c r="Z962" s="5">
        <v>0</v>
      </c>
      <c r="AA962" s="5">
        <v>1</v>
      </c>
      <c r="AB962" s="5">
        <v>0</v>
      </c>
    </row>
    <row r="963" spans="1:28" x14ac:dyDescent="0.2">
      <c r="A963" s="5">
        <v>50</v>
      </c>
      <c r="B963" s="5">
        <v>0</v>
      </c>
      <c r="C963" s="5">
        <v>0</v>
      </c>
      <c r="D963" s="5">
        <v>1</v>
      </c>
      <c r="E963" s="5">
        <v>228</v>
      </c>
      <c r="F963" s="5">
        <f>ROUND(Source!AY955,O963)</f>
        <v>5185.8999999999996</v>
      </c>
      <c r="G963" s="5" t="s">
        <v>97</v>
      </c>
      <c r="H963" s="5" t="s">
        <v>98</v>
      </c>
      <c r="I963" s="5"/>
      <c r="J963" s="5"/>
      <c r="K963" s="5">
        <v>228</v>
      </c>
      <c r="L963" s="5">
        <v>7</v>
      </c>
      <c r="M963" s="5">
        <v>3</v>
      </c>
      <c r="N963" s="5" t="s">
        <v>3</v>
      </c>
      <c r="O963" s="5">
        <v>2</v>
      </c>
      <c r="P963" s="5">
        <f>ROUND(Source!EQ955,O963)</f>
        <v>58344.69</v>
      </c>
      <c r="Q963" s="5"/>
      <c r="R963" s="5"/>
      <c r="S963" s="5"/>
      <c r="T963" s="5"/>
      <c r="U963" s="5"/>
      <c r="V963" s="5"/>
      <c r="W963" s="5">
        <v>5185.8999999999996</v>
      </c>
      <c r="X963" s="5">
        <v>1</v>
      </c>
      <c r="Y963" s="5">
        <v>5185.8999999999996</v>
      </c>
      <c r="Z963" s="5">
        <v>58344.69</v>
      </c>
      <c r="AA963" s="5">
        <v>1</v>
      </c>
      <c r="AB963" s="5">
        <v>58344.69</v>
      </c>
    </row>
    <row r="964" spans="1:28" x14ac:dyDescent="0.2">
      <c r="A964" s="5">
        <v>50</v>
      </c>
      <c r="B964" s="5">
        <v>0</v>
      </c>
      <c r="C964" s="5">
        <v>0</v>
      </c>
      <c r="D964" s="5">
        <v>1</v>
      </c>
      <c r="E964" s="5">
        <v>216</v>
      </c>
      <c r="F964" s="5">
        <f>ROUND(Source!AP955,O964)</f>
        <v>20700</v>
      </c>
      <c r="G964" s="5" t="s">
        <v>99</v>
      </c>
      <c r="H964" s="5" t="s">
        <v>100</v>
      </c>
      <c r="I964" s="5"/>
      <c r="J964" s="5"/>
      <c r="K964" s="5">
        <v>216</v>
      </c>
      <c r="L964" s="5">
        <v>8</v>
      </c>
      <c r="M964" s="5">
        <v>3</v>
      </c>
      <c r="N964" s="5" t="s">
        <v>3</v>
      </c>
      <c r="O964" s="5">
        <v>2</v>
      </c>
      <c r="P964" s="5">
        <f>ROUND(Source!EH955,O964)</f>
        <v>158562</v>
      </c>
      <c r="Q964" s="5"/>
      <c r="R964" s="5"/>
      <c r="S964" s="5"/>
      <c r="T964" s="5"/>
      <c r="U964" s="5"/>
      <c r="V964" s="5"/>
      <c r="W964" s="5">
        <v>20700</v>
      </c>
      <c r="X964" s="5">
        <v>1</v>
      </c>
      <c r="Y964" s="5">
        <v>20700</v>
      </c>
      <c r="Z964" s="5">
        <v>158562</v>
      </c>
      <c r="AA964" s="5">
        <v>1</v>
      </c>
      <c r="AB964" s="5">
        <v>158562</v>
      </c>
    </row>
    <row r="965" spans="1:28" x14ac:dyDescent="0.2">
      <c r="A965" s="5">
        <v>50</v>
      </c>
      <c r="B965" s="5">
        <v>0</v>
      </c>
      <c r="C965" s="5">
        <v>0</v>
      </c>
      <c r="D965" s="5">
        <v>1</v>
      </c>
      <c r="E965" s="5">
        <v>223</v>
      </c>
      <c r="F965" s="5">
        <f>ROUND(Source!AQ955,O965)</f>
        <v>0</v>
      </c>
      <c r="G965" s="5" t="s">
        <v>101</v>
      </c>
      <c r="H965" s="5" t="s">
        <v>102</v>
      </c>
      <c r="I965" s="5"/>
      <c r="J965" s="5"/>
      <c r="K965" s="5">
        <v>223</v>
      </c>
      <c r="L965" s="5">
        <v>9</v>
      </c>
      <c r="M965" s="5">
        <v>3</v>
      </c>
      <c r="N965" s="5" t="s">
        <v>3</v>
      </c>
      <c r="O965" s="5">
        <v>2</v>
      </c>
      <c r="P965" s="5">
        <f>ROUND(Source!EI955,O965)</f>
        <v>0</v>
      </c>
      <c r="Q965" s="5"/>
      <c r="R965" s="5"/>
      <c r="S965" s="5"/>
      <c r="T965" s="5"/>
      <c r="U965" s="5"/>
      <c r="V965" s="5"/>
      <c r="W965" s="5">
        <v>0</v>
      </c>
      <c r="X965" s="5">
        <v>1</v>
      </c>
      <c r="Y965" s="5">
        <v>0</v>
      </c>
      <c r="Z965" s="5">
        <v>0</v>
      </c>
      <c r="AA965" s="5">
        <v>1</v>
      </c>
      <c r="AB965" s="5">
        <v>0</v>
      </c>
    </row>
    <row r="966" spans="1:28" x14ac:dyDescent="0.2">
      <c r="A966" s="5">
        <v>50</v>
      </c>
      <c r="B966" s="5">
        <v>0</v>
      </c>
      <c r="C966" s="5">
        <v>0</v>
      </c>
      <c r="D966" s="5">
        <v>1</v>
      </c>
      <c r="E966" s="5">
        <v>229</v>
      </c>
      <c r="F966" s="5">
        <f>ROUND(Source!AZ955,O966)</f>
        <v>20700</v>
      </c>
      <c r="G966" s="5" t="s">
        <v>103</v>
      </c>
      <c r="H966" s="5" t="s">
        <v>104</v>
      </c>
      <c r="I966" s="5"/>
      <c r="J966" s="5"/>
      <c r="K966" s="5">
        <v>229</v>
      </c>
      <c r="L966" s="5">
        <v>10</v>
      </c>
      <c r="M966" s="5">
        <v>3</v>
      </c>
      <c r="N966" s="5" t="s">
        <v>3</v>
      </c>
      <c r="O966" s="5">
        <v>2</v>
      </c>
      <c r="P966" s="5">
        <f>ROUND(Source!ER955,O966)</f>
        <v>158562</v>
      </c>
      <c r="Q966" s="5"/>
      <c r="R966" s="5"/>
      <c r="S966" s="5"/>
      <c r="T966" s="5"/>
      <c r="U966" s="5"/>
      <c r="V966" s="5"/>
      <c r="W966" s="5">
        <v>20700</v>
      </c>
      <c r="X966" s="5">
        <v>1</v>
      </c>
      <c r="Y966" s="5">
        <v>20700</v>
      </c>
      <c r="Z966" s="5">
        <v>158562</v>
      </c>
      <c r="AA966" s="5">
        <v>1</v>
      </c>
      <c r="AB966" s="5">
        <v>158562</v>
      </c>
    </row>
    <row r="967" spans="1:28" x14ac:dyDescent="0.2">
      <c r="A967" s="5">
        <v>50</v>
      </c>
      <c r="B967" s="5">
        <v>0</v>
      </c>
      <c r="C967" s="5">
        <v>0</v>
      </c>
      <c r="D967" s="5">
        <v>1</v>
      </c>
      <c r="E967" s="5">
        <v>203</v>
      </c>
      <c r="F967" s="5">
        <f>ROUND(Source!Q955,O967)</f>
        <v>164.91</v>
      </c>
      <c r="G967" s="5" t="s">
        <v>105</v>
      </c>
      <c r="H967" s="5" t="s">
        <v>106</v>
      </c>
      <c r="I967" s="5"/>
      <c r="J967" s="5"/>
      <c r="K967" s="5">
        <v>203</v>
      </c>
      <c r="L967" s="5">
        <v>11</v>
      </c>
      <c r="M967" s="5">
        <v>3</v>
      </c>
      <c r="N967" s="5" t="s">
        <v>3</v>
      </c>
      <c r="O967" s="5">
        <v>2</v>
      </c>
      <c r="P967" s="5">
        <f>ROUND(Source!DI955,O967)</f>
        <v>2458.06</v>
      </c>
      <c r="Q967" s="5"/>
      <c r="R967" s="5"/>
      <c r="S967" s="5"/>
      <c r="T967" s="5"/>
      <c r="U967" s="5"/>
      <c r="V967" s="5"/>
      <c r="W967" s="5">
        <v>164.91</v>
      </c>
      <c r="X967" s="5">
        <v>1</v>
      </c>
      <c r="Y967" s="5">
        <v>164.91</v>
      </c>
      <c r="Z967" s="5">
        <v>2458.06</v>
      </c>
      <c r="AA967" s="5">
        <v>1</v>
      </c>
      <c r="AB967" s="5">
        <v>2458.06</v>
      </c>
    </row>
    <row r="968" spans="1:28" x14ac:dyDescent="0.2">
      <c r="A968" s="5">
        <v>50</v>
      </c>
      <c r="B968" s="5">
        <v>0</v>
      </c>
      <c r="C968" s="5">
        <v>0</v>
      </c>
      <c r="D968" s="5">
        <v>1</v>
      </c>
      <c r="E968" s="5">
        <v>231</v>
      </c>
      <c r="F968" s="5">
        <f>ROUND(Source!BB955,O968)</f>
        <v>0</v>
      </c>
      <c r="G968" s="5" t="s">
        <v>107</v>
      </c>
      <c r="H968" s="5" t="s">
        <v>108</v>
      </c>
      <c r="I968" s="5"/>
      <c r="J968" s="5"/>
      <c r="K968" s="5">
        <v>231</v>
      </c>
      <c r="L968" s="5">
        <v>12</v>
      </c>
      <c r="M968" s="5">
        <v>3</v>
      </c>
      <c r="N968" s="5" t="s">
        <v>3</v>
      </c>
      <c r="O968" s="5">
        <v>2</v>
      </c>
      <c r="P968" s="5">
        <f>ROUND(Source!ET955,O968)</f>
        <v>0</v>
      </c>
      <c r="Q968" s="5"/>
      <c r="R968" s="5"/>
      <c r="S968" s="5"/>
      <c r="T968" s="5"/>
      <c r="U968" s="5"/>
      <c r="V968" s="5"/>
      <c r="W968" s="5">
        <v>0</v>
      </c>
      <c r="X968" s="5">
        <v>1</v>
      </c>
      <c r="Y968" s="5">
        <v>0</v>
      </c>
      <c r="Z968" s="5">
        <v>0</v>
      </c>
      <c r="AA968" s="5">
        <v>1</v>
      </c>
      <c r="AB968" s="5">
        <v>0</v>
      </c>
    </row>
    <row r="969" spans="1:28" x14ac:dyDescent="0.2">
      <c r="A969" s="5">
        <v>50</v>
      </c>
      <c r="B969" s="5">
        <v>0</v>
      </c>
      <c r="C969" s="5">
        <v>0</v>
      </c>
      <c r="D969" s="5">
        <v>1</v>
      </c>
      <c r="E969" s="5">
        <v>204</v>
      </c>
      <c r="F969" s="5">
        <f>ROUND(Source!R955,O969)</f>
        <v>19.010000000000002</v>
      </c>
      <c r="G969" s="5" t="s">
        <v>109</v>
      </c>
      <c r="H969" s="5" t="s">
        <v>110</v>
      </c>
      <c r="I969" s="5"/>
      <c r="J969" s="5"/>
      <c r="K969" s="5">
        <v>204</v>
      </c>
      <c r="L969" s="5">
        <v>13</v>
      </c>
      <c r="M969" s="5">
        <v>3</v>
      </c>
      <c r="N969" s="5" t="s">
        <v>3</v>
      </c>
      <c r="O969" s="5">
        <v>2</v>
      </c>
      <c r="P969" s="5">
        <f>ROUND(Source!DJ955,O969)</f>
        <v>1045.3599999999999</v>
      </c>
      <c r="Q969" s="5"/>
      <c r="R969" s="5"/>
      <c r="S969" s="5"/>
      <c r="T969" s="5"/>
      <c r="U969" s="5"/>
      <c r="V969" s="5"/>
      <c r="W969" s="5">
        <v>19.010000000000002</v>
      </c>
      <c r="X969" s="5">
        <v>1</v>
      </c>
      <c r="Y969" s="5">
        <v>19.010000000000002</v>
      </c>
      <c r="Z969" s="5">
        <v>1045.3599999999999</v>
      </c>
      <c r="AA969" s="5">
        <v>1</v>
      </c>
      <c r="AB969" s="5">
        <v>1045.3599999999999</v>
      </c>
    </row>
    <row r="970" spans="1:28" x14ac:dyDescent="0.2">
      <c r="A970" s="5">
        <v>50</v>
      </c>
      <c r="B970" s="5">
        <v>0</v>
      </c>
      <c r="C970" s="5">
        <v>0</v>
      </c>
      <c r="D970" s="5">
        <v>1</v>
      </c>
      <c r="E970" s="5">
        <v>205</v>
      </c>
      <c r="F970" s="5">
        <f>ROUND(Source!S955,O970)</f>
        <v>365.37</v>
      </c>
      <c r="G970" s="5" t="s">
        <v>111</v>
      </c>
      <c r="H970" s="5" t="s">
        <v>112</v>
      </c>
      <c r="I970" s="5"/>
      <c r="J970" s="5"/>
      <c r="K970" s="5">
        <v>205</v>
      </c>
      <c r="L970" s="5">
        <v>14</v>
      </c>
      <c r="M970" s="5">
        <v>3</v>
      </c>
      <c r="N970" s="5" t="s">
        <v>3</v>
      </c>
      <c r="O970" s="5">
        <v>2</v>
      </c>
      <c r="P970" s="5">
        <f>ROUND(Source!DK955,O970)</f>
        <v>20091.7</v>
      </c>
      <c r="Q970" s="5"/>
      <c r="R970" s="5"/>
      <c r="S970" s="5"/>
      <c r="T970" s="5"/>
      <c r="U970" s="5"/>
      <c r="V970" s="5"/>
      <c r="W970" s="5">
        <v>365.37</v>
      </c>
      <c r="X970" s="5">
        <v>1</v>
      </c>
      <c r="Y970" s="5">
        <v>365.37</v>
      </c>
      <c r="Z970" s="5">
        <v>20091.7</v>
      </c>
      <c r="AA970" s="5">
        <v>1</v>
      </c>
      <c r="AB970" s="5">
        <v>20091.7</v>
      </c>
    </row>
    <row r="971" spans="1:28" x14ac:dyDescent="0.2">
      <c r="A971" s="5">
        <v>50</v>
      </c>
      <c r="B971" s="5">
        <v>0</v>
      </c>
      <c r="C971" s="5">
        <v>0</v>
      </c>
      <c r="D971" s="5">
        <v>1</v>
      </c>
      <c r="E971" s="5">
        <v>232</v>
      </c>
      <c r="F971" s="5">
        <f>ROUND(Source!BC955,O971)</f>
        <v>0</v>
      </c>
      <c r="G971" s="5" t="s">
        <v>113</v>
      </c>
      <c r="H971" s="5" t="s">
        <v>114</v>
      </c>
      <c r="I971" s="5"/>
      <c r="J971" s="5"/>
      <c r="K971" s="5">
        <v>232</v>
      </c>
      <c r="L971" s="5">
        <v>15</v>
      </c>
      <c r="M971" s="5">
        <v>3</v>
      </c>
      <c r="N971" s="5" t="s">
        <v>3</v>
      </c>
      <c r="O971" s="5">
        <v>2</v>
      </c>
      <c r="P971" s="5">
        <f>ROUND(Source!EU955,O971)</f>
        <v>0</v>
      </c>
      <c r="Q971" s="5"/>
      <c r="R971" s="5"/>
      <c r="S971" s="5"/>
      <c r="T971" s="5"/>
      <c r="U971" s="5"/>
      <c r="V971" s="5"/>
      <c r="W971" s="5">
        <v>0</v>
      </c>
      <c r="X971" s="5">
        <v>1</v>
      </c>
      <c r="Y971" s="5">
        <v>0</v>
      </c>
      <c r="Z971" s="5">
        <v>0</v>
      </c>
      <c r="AA971" s="5">
        <v>1</v>
      </c>
      <c r="AB971" s="5">
        <v>0</v>
      </c>
    </row>
    <row r="972" spans="1:28" x14ac:dyDescent="0.2">
      <c r="A972" s="5">
        <v>50</v>
      </c>
      <c r="B972" s="5">
        <v>0</v>
      </c>
      <c r="C972" s="5">
        <v>0</v>
      </c>
      <c r="D972" s="5">
        <v>1</v>
      </c>
      <c r="E972" s="5">
        <v>214</v>
      </c>
      <c r="F972" s="5">
        <f>ROUND(Source!AS955,O972)</f>
        <v>6142.76</v>
      </c>
      <c r="G972" s="5" t="s">
        <v>115</v>
      </c>
      <c r="H972" s="5" t="s">
        <v>116</v>
      </c>
      <c r="I972" s="5"/>
      <c r="J972" s="5"/>
      <c r="K972" s="5">
        <v>214</v>
      </c>
      <c r="L972" s="5">
        <v>16</v>
      </c>
      <c r="M972" s="5">
        <v>3</v>
      </c>
      <c r="N972" s="5" t="s">
        <v>3</v>
      </c>
      <c r="O972" s="5">
        <v>2</v>
      </c>
      <c r="P972" s="5">
        <f>ROUND(Source!EK955,O972)</f>
        <v>109573.84</v>
      </c>
      <c r="Q972" s="5"/>
      <c r="R972" s="5"/>
      <c r="S972" s="5"/>
      <c r="T972" s="5"/>
      <c r="U972" s="5"/>
      <c r="V972" s="5"/>
      <c r="W972" s="5">
        <v>6142.76</v>
      </c>
      <c r="X972" s="5">
        <v>1</v>
      </c>
      <c r="Y972" s="5">
        <v>6142.76</v>
      </c>
      <c r="Z972" s="5">
        <v>109573.84</v>
      </c>
      <c r="AA972" s="5">
        <v>1</v>
      </c>
      <c r="AB972" s="5">
        <v>109573.84</v>
      </c>
    </row>
    <row r="973" spans="1:28" x14ac:dyDescent="0.2">
      <c r="A973" s="5">
        <v>50</v>
      </c>
      <c r="B973" s="5">
        <v>0</v>
      </c>
      <c r="C973" s="5">
        <v>0</v>
      </c>
      <c r="D973" s="5">
        <v>1</v>
      </c>
      <c r="E973" s="5">
        <v>215</v>
      </c>
      <c r="F973" s="5">
        <f>ROUND(Source!AT955,O973)</f>
        <v>212.8</v>
      </c>
      <c r="G973" s="5" t="s">
        <v>117</v>
      </c>
      <c r="H973" s="5" t="s">
        <v>118</v>
      </c>
      <c r="I973" s="5"/>
      <c r="J973" s="5"/>
      <c r="K973" s="5">
        <v>215</v>
      </c>
      <c r="L973" s="5">
        <v>17</v>
      </c>
      <c r="M973" s="5">
        <v>3</v>
      </c>
      <c r="N973" s="5" t="s">
        <v>3</v>
      </c>
      <c r="O973" s="5">
        <v>2</v>
      </c>
      <c r="P973" s="5">
        <f>ROUND(Source!EL955,O973)</f>
        <v>6481.08</v>
      </c>
      <c r="Q973" s="5"/>
      <c r="R973" s="5"/>
      <c r="S973" s="5"/>
      <c r="T973" s="5"/>
      <c r="U973" s="5"/>
      <c r="V973" s="5"/>
      <c r="W973" s="5">
        <v>212.8</v>
      </c>
      <c r="X973" s="5">
        <v>1</v>
      </c>
      <c r="Y973" s="5">
        <v>212.8</v>
      </c>
      <c r="Z973" s="5">
        <v>6481.08</v>
      </c>
      <c r="AA973" s="5">
        <v>1</v>
      </c>
      <c r="AB973" s="5">
        <v>6481.08</v>
      </c>
    </row>
    <row r="974" spans="1:28" x14ac:dyDescent="0.2">
      <c r="A974" s="5">
        <v>50</v>
      </c>
      <c r="B974" s="5">
        <v>0</v>
      </c>
      <c r="C974" s="5">
        <v>0</v>
      </c>
      <c r="D974" s="5">
        <v>1</v>
      </c>
      <c r="E974" s="5">
        <v>217</v>
      </c>
      <c r="F974" s="5">
        <f>ROUND(Source!AU955,O974)</f>
        <v>0</v>
      </c>
      <c r="G974" s="5" t="s">
        <v>119</v>
      </c>
      <c r="H974" s="5" t="s">
        <v>120</v>
      </c>
      <c r="I974" s="5"/>
      <c r="J974" s="5"/>
      <c r="K974" s="5">
        <v>217</v>
      </c>
      <c r="L974" s="5">
        <v>18</v>
      </c>
      <c r="M974" s="5">
        <v>3</v>
      </c>
      <c r="N974" s="5" t="s">
        <v>3</v>
      </c>
      <c r="O974" s="5">
        <v>2</v>
      </c>
      <c r="P974" s="5">
        <f>ROUND(Source!EM955,O974)</f>
        <v>0</v>
      </c>
      <c r="Q974" s="5"/>
      <c r="R974" s="5"/>
      <c r="S974" s="5"/>
      <c r="T974" s="5"/>
      <c r="U974" s="5"/>
      <c r="V974" s="5"/>
      <c r="W974" s="5">
        <v>0</v>
      </c>
      <c r="X974" s="5">
        <v>1</v>
      </c>
      <c r="Y974" s="5">
        <v>0</v>
      </c>
      <c r="Z974" s="5">
        <v>0</v>
      </c>
      <c r="AA974" s="5">
        <v>1</v>
      </c>
      <c r="AB974" s="5">
        <v>0</v>
      </c>
    </row>
    <row r="975" spans="1:28" x14ac:dyDescent="0.2">
      <c r="A975" s="5">
        <v>50</v>
      </c>
      <c r="B975" s="5">
        <v>0</v>
      </c>
      <c r="C975" s="5">
        <v>0</v>
      </c>
      <c r="D975" s="5">
        <v>1</v>
      </c>
      <c r="E975" s="5">
        <v>230</v>
      </c>
      <c r="F975" s="5">
        <f>ROUND(Source!BA955,O975)</f>
        <v>0</v>
      </c>
      <c r="G975" s="5" t="s">
        <v>121</v>
      </c>
      <c r="H975" s="5" t="s">
        <v>122</v>
      </c>
      <c r="I975" s="5"/>
      <c r="J975" s="5"/>
      <c r="K975" s="5">
        <v>230</v>
      </c>
      <c r="L975" s="5">
        <v>19</v>
      </c>
      <c r="M975" s="5">
        <v>3</v>
      </c>
      <c r="N975" s="5" t="s">
        <v>3</v>
      </c>
      <c r="O975" s="5">
        <v>2</v>
      </c>
      <c r="P975" s="5">
        <f>ROUND(Source!ES955,O975)</f>
        <v>0</v>
      </c>
      <c r="Q975" s="5"/>
      <c r="R975" s="5"/>
      <c r="S975" s="5"/>
      <c r="T975" s="5"/>
      <c r="U975" s="5"/>
      <c r="V975" s="5"/>
      <c r="W975" s="5">
        <v>0</v>
      </c>
      <c r="X975" s="5">
        <v>1</v>
      </c>
      <c r="Y975" s="5">
        <v>0</v>
      </c>
      <c r="Z975" s="5">
        <v>0</v>
      </c>
      <c r="AA975" s="5">
        <v>1</v>
      </c>
      <c r="AB975" s="5">
        <v>0</v>
      </c>
    </row>
    <row r="976" spans="1:28" x14ac:dyDescent="0.2">
      <c r="A976" s="5">
        <v>50</v>
      </c>
      <c r="B976" s="5">
        <v>0</v>
      </c>
      <c r="C976" s="5">
        <v>0</v>
      </c>
      <c r="D976" s="5">
        <v>1</v>
      </c>
      <c r="E976" s="5">
        <v>206</v>
      </c>
      <c r="F976" s="5">
        <f>ROUND(Source!T955,O976)</f>
        <v>0</v>
      </c>
      <c r="G976" s="5" t="s">
        <v>123</v>
      </c>
      <c r="H976" s="5" t="s">
        <v>124</v>
      </c>
      <c r="I976" s="5"/>
      <c r="J976" s="5"/>
      <c r="K976" s="5">
        <v>206</v>
      </c>
      <c r="L976" s="5">
        <v>20</v>
      </c>
      <c r="M976" s="5">
        <v>3</v>
      </c>
      <c r="N976" s="5" t="s">
        <v>3</v>
      </c>
      <c r="O976" s="5">
        <v>2</v>
      </c>
      <c r="P976" s="5">
        <f>ROUND(Source!DL955,O976)</f>
        <v>0</v>
      </c>
      <c r="Q976" s="5"/>
      <c r="R976" s="5"/>
      <c r="S976" s="5"/>
      <c r="T976" s="5"/>
      <c r="U976" s="5"/>
      <c r="V976" s="5"/>
      <c r="W976" s="5">
        <v>0</v>
      </c>
      <c r="X976" s="5">
        <v>1</v>
      </c>
      <c r="Y976" s="5">
        <v>0</v>
      </c>
      <c r="Z976" s="5">
        <v>0</v>
      </c>
      <c r="AA976" s="5">
        <v>1</v>
      </c>
      <c r="AB976" s="5">
        <v>0</v>
      </c>
    </row>
    <row r="977" spans="1:206" x14ac:dyDescent="0.2">
      <c r="A977" s="5">
        <v>50</v>
      </c>
      <c r="B977" s="5">
        <v>0</v>
      </c>
      <c r="C977" s="5">
        <v>0</v>
      </c>
      <c r="D977" s="5">
        <v>1</v>
      </c>
      <c r="E977" s="5">
        <v>207</v>
      </c>
      <c r="F977" s="5">
        <f>Source!U955</f>
        <v>28.520044025000001</v>
      </c>
      <c r="G977" s="5" t="s">
        <v>125</v>
      </c>
      <c r="H977" s="5" t="s">
        <v>126</v>
      </c>
      <c r="I977" s="5"/>
      <c r="J977" s="5"/>
      <c r="K977" s="5">
        <v>207</v>
      </c>
      <c r="L977" s="5">
        <v>21</v>
      </c>
      <c r="M977" s="5">
        <v>3</v>
      </c>
      <c r="N977" s="5" t="s">
        <v>3</v>
      </c>
      <c r="O977" s="5">
        <v>-1</v>
      </c>
      <c r="P977" s="5">
        <f>Source!DM955</f>
        <v>28.520044025000001</v>
      </c>
      <c r="Q977" s="5"/>
      <c r="R977" s="5"/>
      <c r="S977" s="5"/>
      <c r="T977" s="5"/>
      <c r="U977" s="5"/>
      <c r="V977" s="5"/>
      <c r="W977" s="5">
        <v>28.520044025000001</v>
      </c>
      <c r="X977" s="5">
        <v>1</v>
      </c>
      <c r="Y977" s="5">
        <v>28.520044025000001</v>
      </c>
      <c r="Z977" s="5">
        <v>28.520044025000001</v>
      </c>
      <c r="AA977" s="5">
        <v>1</v>
      </c>
      <c r="AB977" s="5">
        <v>28.520044025000001</v>
      </c>
    </row>
    <row r="978" spans="1:206" x14ac:dyDescent="0.2">
      <c r="A978" s="5">
        <v>50</v>
      </c>
      <c r="B978" s="5">
        <v>0</v>
      </c>
      <c r="C978" s="5">
        <v>0</v>
      </c>
      <c r="D978" s="5">
        <v>1</v>
      </c>
      <c r="E978" s="5">
        <v>208</v>
      </c>
      <c r="F978" s="5">
        <f>Source!V955</f>
        <v>0</v>
      </c>
      <c r="G978" s="5" t="s">
        <v>127</v>
      </c>
      <c r="H978" s="5" t="s">
        <v>128</v>
      </c>
      <c r="I978" s="5"/>
      <c r="J978" s="5"/>
      <c r="K978" s="5">
        <v>208</v>
      </c>
      <c r="L978" s="5">
        <v>22</v>
      </c>
      <c r="M978" s="5">
        <v>3</v>
      </c>
      <c r="N978" s="5" t="s">
        <v>3</v>
      </c>
      <c r="O978" s="5">
        <v>-1</v>
      </c>
      <c r="P978" s="5">
        <f>Source!DN955</f>
        <v>0</v>
      </c>
      <c r="Q978" s="5"/>
      <c r="R978" s="5"/>
      <c r="S978" s="5"/>
      <c r="T978" s="5"/>
      <c r="U978" s="5"/>
      <c r="V978" s="5"/>
      <c r="W978" s="5">
        <v>0</v>
      </c>
      <c r="X978" s="5">
        <v>1</v>
      </c>
      <c r="Y978" s="5">
        <v>0</v>
      </c>
      <c r="Z978" s="5">
        <v>0</v>
      </c>
      <c r="AA978" s="5">
        <v>1</v>
      </c>
      <c r="AB978" s="5">
        <v>0</v>
      </c>
    </row>
    <row r="979" spans="1:206" x14ac:dyDescent="0.2">
      <c r="A979" s="5">
        <v>50</v>
      </c>
      <c r="B979" s="5">
        <v>0</v>
      </c>
      <c r="C979" s="5">
        <v>0</v>
      </c>
      <c r="D979" s="5">
        <v>1</v>
      </c>
      <c r="E979" s="5">
        <v>209</v>
      </c>
      <c r="F979" s="5">
        <f>ROUND(Source!W955,O979)</f>
        <v>0</v>
      </c>
      <c r="G979" s="5" t="s">
        <v>129</v>
      </c>
      <c r="H979" s="5" t="s">
        <v>130</v>
      </c>
      <c r="I979" s="5"/>
      <c r="J979" s="5"/>
      <c r="K979" s="5">
        <v>209</v>
      </c>
      <c r="L979" s="5">
        <v>23</v>
      </c>
      <c r="M979" s="5">
        <v>3</v>
      </c>
      <c r="N979" s="5" t="s">
        <v>3</v>
      </c>
      <c r="O979" s="5">
        <v>2</v>
      </c>
      <c r="P979" s="5">
        <f>ROUND(Source!DO955,O979)</f>
        <v>0</v>
      </c>
      <c r="Q979" s="5"/>
      <c r="R979" s="5"/>
      <c r="S979" s="5"/>
      <c r="T979" s="5"/>
      <c r="U979" s="5"/>
      <c r="V979" s="5"/>
      <c r="W979" s="5">
        <v>0</v>
      </c>
      <c r="X979" s="5">
        <v>1</v>
      </c>
      <c r="Y979" s="5">
        <v>0</v>
      </c>
      <c r="Z979" s="5">
        <v>0</v>
      </c>
      <c r="AA979" s="5">
        <v>1</v>
      </c>
      <c r="AB979" s="5">
        <v>0</v>
      </c>
    </row>
    <row r="980" spans="1:206" x14ac:dyDescent="0.2">
      <c r="A980" s="5">
        <v>50</v>
      </c>
      <c r="B980" s="5">
        <v>0</v>
      </c>
      <c r="C980" s="5">
        <v>0</v>
      </c>
      <c r="D980" s="5">
        <v>1</v>
      </c>
      <c r="E980" s="5">
        <v>233</v>
      </c>
      <c r="F980" s="5">
        <f>ROUND(Source!BD955,O980)</f>
        <v>0</v>
      </c>
      <c r="G980" s="5" t="s">
        <v>131</v>
      </c>
      <c r="H980" s="5" t="s">
        <v>132</v>
      </c>
      <c r="I980" s="5"/>
      <c r="J980" s="5"/>
      <c r="K980" s="5">
        <v>233</v>
      </c>
      <c r="L980" s="5">
        <v>24</v>
      </c>
      <c r="M980" s="5">
        <v>3</v>
      </c>
      <c r="N980" s="5" t="s">
        <v>3</v>
      </c>
      <c r="O980" s="5">
        <v>2</v>
      </c>
      <c r="P980" s="5">
        <f>ROUND(Source!EV955,O980)</f>
        <v>0</v>
      </c>
      <c r="Q980" s="5"/>
      <c r="R980" s="5"/>
      <c r="S980" s="5"/>
      <c r="T980" s="5"/>
      <c r="U980" s="5"/>
      <c r="V980" s="5"/>
      <c r="W980" s="5">
        <v>0</v>
      </c>
      <c r="X980" s="5">
        <v>1</v>
      </c>
      <c r="Y980" s="5">
        <v>0</v>
      </c>
      <c r="Z980" s="5">
        <v>0</v>
      </c>
      <c r="AA980" s="5">
        <v>1</v>
      </c>
      <c r="AB980" s="5">
        <v>0</v>
      </c>
    </row>
    <row r="981" spans="1:206" x14ac:dyDescent="0.2">
      <c r="A981" s="5">
        <v>50</v>
      </c>
      <c r="B981" s="5">
        <v>0</v>
      </c>
      <c r="C981" s="5">
        <v>0</v>
      </c>
      <c r="D981" s="5">
        <v>1</v>
      </c>
      <c r="E981" s="5">
        <v>210</v>
      </c>
      <c r="F981" s="5">
        <f>ROUND(Source!X955,O981)</f>
        <v>411.11</v>
      </c>
      <c r="G981" s="5" t="s">
        <v>133</v>
      </c>
      <c r="H981" s="5" t="s">
        <v>134</v>
      </c>
      <c r="I981" s="5"/>
      <c r="J981" s="5"/>
      <c r="K981" s="5">
        <v>210</v>
      </c>
      <c r="L981" s="5">
        <v>25</v>
      </c>
      <c r="M981" s="5">
        <v>3</v>
      </c>
      <c r="N981" s="5" t="s">
        <v>3</v>
      </c>
      <c r="O981" s="5">
        <v>2</v>
      </c>
      <c r="P981" s="5">
        <f>ROUND(Source!DP955,O981)</f>
        <v>22607.68</v>
      </c>
      <c r="Q981" s="5"/>
      <c r="R981" s="5"/>
      <c r="S981" s="5"/>
      <c r="T981" s="5"/>
      <c r="U981" s="5"/>
      <c r="V981" s="5"/>
      <c r="W981" s="5">
        <v>411.11</v>
      </c>
      <c r="X981" s="5">
        <v>1</v>
      </c>
      <c r="Y981" s="5">
        <v>411.11</v>
      </c>
      <c r="Z981" s="5">
        <v>22607.68</v>
      </c>
      <c r="AA981" s="5">
        <v>1</v>
      </c>
      <c r="AB981" s="5">
        <v>22607.68</v>
      </c>
    </row>
    <row r="982" spans="1:206" x14ac:dyDescent="0.2">
      <c r="A982" s="5">
        <v>50</v>
      </c>
      <c r="B982" s="5">
        <v>0</v>
      </c>
      <c r="C982" s="5">
        <v>0</v>
      </c>
      <c r="D982" s="5">
        <v>1</v>
      </c>
      <c r="E982" s="5">
        <v>211</v>
      </c>
      <c r="F982" s="5">
        <f>ROUND(Source!Y955,O982)</f>
        <v>228.27</v>
      </c>
      <c r="G982" s="5" t="s">
        <v>135</v>
      </c>
      <c r="H982" s="5" t="s">
        <v>136</v>
      </c>
      <c r="I982" s="5"/>
      <c r="J982" s="5"/>
      <c r="K982" s="5">
        <v>211</v>
      </c>
      <c r="L982" s="5">
        <v>26</v>
      </c>
      <c r="M982" s="5">
        <v>3</v>
      </c>
      <c r="N982" s="5" t="s">
        <v>3</v>
      </c>
      <c r="O982" s="5">
        <v>2</v>
      </c>
      <c r="P982" s="5">
        <f>ROUND(Source!DQ955,O982)</f>
        <v>12552.79</v>
      </c>
      <c r="Q982" s="5"/>
      <c r="R982" s="5"/>
      <c r="S982" s="5"/>
      <c r="T982" s="5"/>
      <c r="U982" s="5"/>
      <c r="V982" s="5"/>
      <c r="W982" s="5">
        <v>228.27</v>
      </c>
      <c r="X982" s="5">
        <v>1</v>
      </c>
      <c r="Y982" s="5">
        <v>228.27</v>
      </c>
      <c r="Z982" s="5">
        <v>12552.79</v>
      </c>
      <c r="AA982" s="5">
        <v>1</v>
      </c>
      <c r="AB982" s="5">
        <v>12552.79</v>
      </c>
    </row>
    <row r="983" spans="1:206" x14ac:dyDescent="0.2">
      <c r="A983" s="5">
        <v>50</v>
      </c>
      <c r="B983" s="5">
        <v>0</v>
      </c>
      <c r="C983" s="5">
        <v>0</v>
      </c>
      <c r="D983" s="5">
        <v>1</v>
      </c>
      <c r="E983" s="5">
        <v>224</v>
      </c>
      <c r="F983" s="5">
        <f>ROUND(Source!AR955,O983)</f>
        <v>27055.56</v>
      </c>
      <c r="G983" s="5" t="s">
        <v>137</v>
      </c>
      <c r="H983" s="5" t="s">
        <v>138</v>
      </c>
      <c r="I983" s="5"/>
      <c r="J983" s="5"/>
      <c r="K983" s="5">
        <v>224</v>
      </c>
      <c r="L983" s="5">
        <v>27</v>
      </c>
      <c r="M983" s="5">
        <v>3</v>
      </c>
      <c r="N983" s="5" t="s">
        <v>3</v>
      </c>
      <c r="O983" s="5">
        <v>2</v>
      </c>
      <c r="P983" s="5">
        <f>ROUND(Source!EJ955,O983)</f>
        <v>274616.92</v>
      </c>
      <c r="Q983" s="5"/>
      <c r="R983" s="5"/>
      <c r="S983" s="5"/>
      <c r="T983" s="5"/>
      <c r="U983" s="5"/>
      <c r="V983" s="5"/>
      <c r="W983" s="5">
        <v>27055.56</v>
      </c>
      <c r="X983" s="5">
        <v>1</v>
      </c>
      <c r="Y983" s="5">
        <v>27055.56</v>
      </c>
      <c r="Z983" s="5">
        <v>274616.92</v>
      </c>
      <c r="AA983" s="5">
        <v>1</v>
      </c>
      <c r="AB983" s="5">
        <v>274616.92</v>
      </c>
    </row>
    <row r="985" spans="1:206" x14ac:dyDescent="0.2">
      <c r="A985" s="3">
        <v>51</v>
      </c>
      <c r="B985" s="3">
        <f>B904</f>
        <v>1</v>
      </c>
      <c r="C985" s="3">
        <f>A904</f>
        <v>4</v>
      </c>
      <c r="D985" s="3">
        <f>ROW(A904)</f>
        <v>904</v>
      </c>
      <c r="E985" s="3"/>
      <c r="F985" s="3" t="str">
        <f>IF(F904&lt;&gt;"",F904,"")</f>
        <v>Новый раздел</v>
      </c>
      <c r="G985" s="3" t="str">
        <f>IF(G904&lt;&gt;"",G904,"")</f>
        <v>Канализация дренажная (К.Н.)</v>
      </c>
      <c r="H985" s="3">
        <v>0</v>
      </c>
      <c r="I985" s="3"/>
      <c r="J985" s="3"/>
      <c r="K985" s="3"/>
      <c r="L985" s="3"/>
      <c r="M985" s="3"/>
      <c r="N985" s="3"/>
      <c r="O985" s="3">
        <f t="shared" ref="O985:T985" si="780">ROUND(O955+AB985,2)</f>
        <v>26416.18</v>
      </c>
      <c r="P985" s="3">
        <f t="shared" si="780"/>
        <v>25885.9</v>
      </c>
      <c r="Q985" s="3">
        <f t="shared" si="780"/>
        <v>164.91</v>
      </c>
      <c r="R985" s="3">
        <f t="shared" si="780"/>
        <v>19.010000000000002</v>
      </c>
      <c r="S985" s="3">
        <f t="shared" si="780"/>
        <v>365.37</v>
      </c>
      <c r="T985" s="3">
        <f t="shared" si="780"/>
        <v>0</v>
      </c>
      <c r="U985" s="3">
        <f>U955+AH985</f>
        <v>28.520044025000001</v>
      </c>
      <c r="V985" s="3">
        <f>V955+AI985</f>
        <v>0</v>
      </c>
      <c r="W985" s="3">
        <f>ROUND(W955+AJ985,2)</f>
        <v>0</v>
      </c>
      <c r="X985" s="3">
        <f>ROUND(X955+AK985,2)</f>
        <v>411.11</v>
      </c>
      <c r="Y985" s="3">
        <f>ROUND(Y955+AL985,2)</f>
        <v>228.27</v>
      </c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>
        <f t="shared" ref="AO985:BD985" si="781">ROUND(AO955+BX985,2)</f>
        <v>0</v>
      </c>
      <c r="AP985" s="3">
        <f t="shared" si="781"/>
        <v>20700</v>
      </c>
      <c r="AQ985" s="3">
        <f t="shared" si="781"/>
        <v>0</v>
      </c>
      <c r="AR985" s="3">
        <f t="shared" si="781"/>
        <v>27055.56</v>
      </c>
      <c r="AS985" s="3">
        <f t="shared" si="781"/>
        <v>6142.76</v>
      </c>
      <c r="AT985" s="3">
        <f t="shared" si="781"/>
        <v>212.8</v>
      </c>
      <c r="AU985" s="3">
        <f t="shared" si="781"/>
        <v>0</v>
      </c>
      <c r="AV985" s="3">
        <f t="shared" si="781"/>
        <v>25885.9</v>
      </c>
      <c r="AW985" s="3">
        <f t="shared" si="781"/>
        <v>5185.8999999999996</v>
      </c>
      <c r="AX985" s="3">
        <f t="shared" si="781"/>
        <v>0</v>
      </c>
      <c r="AY985" s="3">
        <f t="shared" si="781"/>
        <v>5185.8999999999996</v>
      </c>
      <c r="AZ985" s="3">
        <f t="shared" si="781"/>
        <v>20700</v>
      </c>
      <c r="BA985" s="3">
        <f t="shared" si="781"/>
        <v>0</v>
      </c>
      <c r="BB985" s="3">
        <f t="shared" si="781"/>
        <v>0</v>
      </c>
      <c r="BC985" s="3">
        <f t="shared" si="781"/>
        <v>0</v>
      </c>
      <c r="BD985" s="3">
        <f t="shared" si="781"/>
        <v>0</v>
      </c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4">
        <f t="shared" ref="DG985:DL985" si="782">ROUND(DG955+DT985,2)</f>
        <v>239456.45</v>
      </c>
      <c r="DH985" s="4">
        <f t="shared" si="782"/>
        <v>216906.69</v>
      </c>
      <c r="DI985" s="4">
        <f t="shared" si="782"/>
        <v>2458.06</v>
      </c>
      <c r="DJ985" s="4">
        <f t="shared" si="782"/>
        <v>1045.3599999999999</v>
      </c>
      <c r="DK985" s="4">
        <f t="shared" si="782"/>
        <v>20091.7</v>
      </c>
      <c r="DL985" s="4">
        <f t="shared" si="782"/>
        <v>0</v>
      </c>
      <c r="DM985" s="4">
        <f>DM955+DZ985</f>
        <v>28.520044025000001</v>
      </c>
      <c r="DN985" s="4">
        <f>DN955+EA985</f>
        <v>0</v>
      </c>
      <c r="DO985" s="4">
        <f>ROUND(DO955+EB985,2)</f>
        <v>0</v>
      </c>
      <c r="DP985" s="4">
        <f>ROUND(DP955+EC985,2)</f>
        <v>22607.68</v>
      </c>
      <c r="DQ985" s="4">
        <f>ROUND(DQ955+ED985,2)</f>
        <v>12552.79</v>
      </c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>
        <f t="shared" ref="EG985:EV985" si="783">ROUND(EG955+FP985,2)</f>
        <v>0</v>
      </c>
      <c r="EH985" s="4">
        <f t="shared" si="783"/>
        <v>158562</v>
      </c>
      <c r="EI985" s="4">
        <f t="shared" si="783"/>
        <v>0</v>
      </c>
      <c r="EJ985" s="4">
        <f t="shared" si="783"/>
        <v>274616.92</v>
      </c>
      <c r="EK985" s="4">
        <f t="shared" si="783"/>
        <v>109573.84</v>
      </c>
      <c r="EL985" s="4">
        <f t="shared" si="783"/>
        <v>6481.08</v>
      </c>
      <c r="EM985" s="4">
        <f t="shared" si="783"/>
        <v>0</v>
      </c>
      <c r="EN985" s="4">
        <f t="shared" si="783"/>
        <v>216906.69</v>
      </c>
      <c r="EO985" s="4">
        <f t="shared" si="783"/>
        <v>58344.69</v>
      </c>
      <c r="EP985" s="4">
        <f t="shared" si="783"/>
        <v>0</v>
      </c>
      <c r="EQ985" s="4">
        <f t="shared" si="783"/>
        <v>58344.69</v>
      </c>
      <c r="ER985" s="4">
        <f t="shared" si="783"/>
        <v>158562</v>
      </c>
      <c r="ES985" s="4">
        <f t="shared" si="783"/>
        <v>0</v>
      </c>
      <c r="ET985" s="4">
        <f t="shared" si="783"/>
        <v>0</v>
      </c>
      <c r="EU985" s="4">
        <f t="shared" si="783"/>
        <v>0</v>
      </c>
      <c r="EV985" s="4">
        <f t="shared" si="783"/>
        <v>0</v>
      </c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>
        <v>0</v>
      </c>
    </row>
    <row r="987" spans="1:206" x14ac:dyDescent="0.2">
      <c r="A987" s="5">
        <v>50</v>
      </c>
      <c r="B987" s="5">
        <v>0</v>
      </c>
      <c r="C987" s="5">
        <v>0</v>
      </c>
      <c r="D987" s="5">
        <v>1</v>
      </c>
      <c r="E987" s="5">
        <v>201</v>
      </c>
      <c r="F987" s="5">
        <f>ROUND(Source!O985,O987)</f>
        <v>26416.18</v>
      </c>
      <c r="G987" s="5" t="s">
        <v>85</v>
      </c>
      <c r="H987" s="5" t="s">
        <v>86</v>
      </c>
      <c r="I987" s="5"/>
      <c r="J987" s="5"/>
      <c r="K987" s="5">
        <v>201</v>
      </c>
      <c r="L987" s="5">
        <v>1</v>
      </c>
      <c r="M987" s="5">
        <v>3</v>
      </c>
      <c r="N987" s="5" t="s">
        <v>3</v>
      </c>
      <c r="O987" s="5">
        <v>2</v>
      </c>
      <c r="P987" s="5">
        <f>ROUND(Source!DG985,O987)</f>
        <v>239456.45</v>
      </c>
      <c r="Q987" s="5"/>
      <c r="R987" s="5"/>
      <c r="S987" s="5"/>
      <c r="T987" s="5"/>
      <c r="U987" s="5"/>
      <c r="V987" s="5"/>
      <c r="W987" s="5">
        <v>26416.18</v>
      </c>
      <c r="X987" s="5">
        <v>1</v>
      </c>
      <c r="Y987" s="5">
        <v>26416.18</v>
      </c>
      <c r="Z987" s="5">
        <v>239456.45</v>
      </c>
      <c r="AA987" s="5">
        <v>1</v>
      </c>
      <c r="AB987" s="5">
        <v>239456.45</v>
      </c>
    </row>
    <row r="988" spans="1:206" x14ac:dyDescent="0.2">
      <c r="A988" s="5">
        <v>50</v>
      </c>
      <c r="B988" s="5">
        <v>0</v>
      </c>
      <c r="C988" s="5">
        <v>0</v>
      </c>
      <c r="D988" s="5">
        <v>1</v>
      </c>
      <c r="E988" s="5">
        <v>202</v>
      </c>
      <c r="F988" s="5">
        <f>ROUND(Source!P985,O988)</f>
        <v>25885.9</v>
      </c>
      <c r="G988" s="5" t="s">
        <v>87</v>
      </c>
      <c r="H988" s="5" t="s">
        <v>88</v>
      </c>
      <c r="I988" s="5"/>
      <c r="J988" s="5"/>
      <c r="K988" s="5">
        <v>202</v>
      </c>
      <c r="L988" s="5">
        <v>2</v>
      </c>
      <c r="M988" s="5">
        <v>3</v>
      </c>
      <c r="N988" s="5" t="s">
        <v>3</v>
      </c>
      <c r="O988" s="5">
        <v>2</v>
      </c>
      <c r="P988" s="5">
        <f>ROUND(Source!DH985,O988)</f>
        <v>216906.69</v>
      </c>
      <c r="Q988" s="5"/>
      <c r="R988" s="5"/>
      <c r="S988" s="5"/>
      <c r="T988" s="5"/>
      <c r="U988" s="5"/>
      <c r="V988" s="5"/>
      <c r="W988" s="5">
        <v>25885.9</v>
      </c>
      <c r="X988" s="5">
        <v>1</v>
      </c>
      <c r="Y988" s="5">
        <v>25885.9</v>
      </c>
      <c r="Z988" s="5">
        <v>216906.69</v>
      </c>
      <c r="AA988" s="5">
        <v>1</v>
      </c>
      <c r="AB988" s="5">
        <v>216906.69</v>
      </c>
    </row>
    <row r="989" spans="1:206" x14ac:dyDescent="0.2">
      <c r="A989" s="5">
        <v>50</v>
      </c>
      <c r="B989" s="5">
        <v>0</v>
      </c>
      <c r="C989" s="5">
        <v>0</v>
      </c>
      <c r="D989" s="5">
        <v>1</v>
      </c>
      <c r="E989" s="5">
        <v>222</v>
      </c>
      <c r="F989" s="5">
        <f>ROUND(Source!AO985,O989)</f>
        <v>0</v>
      </c>
      <c r="G989" s="5" t="s">
        <v>89</v>
      </c>
      <c r="H989" s="5" t="s">
        <v>90</v>
      </c>
      <c r="I989" s="5"/>
      <c r="J989" s="5"/>
      <c r="K989" s="5">
        <v>222</v>
      </c>
      <c r="L989" s="5">
        <v>3</v>
      </c>
      <c r="M989" s="5">
        <v>3</v>
      </c>
      <c r="N989" s="5" t="s">
        <v>3</v>
      </c>
      <c r="O989" s="5">
        <v>2</v>
      </c>
      <c r="P989" s="5">
        <f>ROUND(Source!EG985,O989)</f>
        <v>0</v>
      </c>
      <c r="Q989" s="5"/>
      <c r="R989" s="5"/>
      <c r="S989" s="5"/>
      <c r="T989" s="5"/>
      <c r="U989" s="5"/>
      <c r="V989" s="5"/>
      <c r="W989" s="5">
        <v>0</v>
      </c>
      <c r="X989" s="5">
        <v>1</v>
      </c>
      <c r="Y989" s="5">
        <v>0</v>
      </c>
      <c r="Z989" s="5">
        <v>0</v>
      </c>
      <c r="AA989" s="5">
        <v>1</v>
      </c>
      <c r="AB989" s="5">
        <v>0</v>
      </c>
    </row>
    <row r="990" spans="1:206" x14ac:dyDescent="0.2">
      <c r="A990" s="5">
        <v>50</v>
      </c>
      <c r="B990" s="5">
        <v>0</v>
      </c>
      <c r="C990" s="5">
        <v>0</v>
      </c>
      <c r="D990" s="5">
        <v>1</v>
      </c>
      <c r="E990" s="5">
        <v>225</v>
      </c>
      <c r="F990" s="5">
        <f>ROUND(Source!AV985,O990)</f>
        <v>25885.9</v>
      </c>
      <c r="G990" s="5" t="s">
        <v>91</v>
      </c>
      <c r="H990" s="5" t="s">
        <v>92</v>
      </c>
      <c r="I990" s="5"/>
      <c r="J990" s="5"/>
      <c r="K990" s="5">
        <v>225</v>
      </c>
      <c r="L990" s="5">
        <v>4</v>
      </c>
      <c r="M990" s="5">
        <v>3</v>
      </c>
      <c r="N990" s="5" t="s">
        <v>3</v>
      </c>
      <c r="O990" s="5">
        <v>2</v>
      </c>
      <c r="P990" s="5">
        <f>ROUND(Source!EN985,O990)</f>
        <v>216906.69</v>
      </c>
      <c r="Q990" s="5"/>
      <c r="R990" s="5"/>
      <c r="S990" s="5"/>
      <c r="T990" s="5"/>
      <c r="U990" s="5"/>
      <c r="V990" s="5"/>
      <c r="W990" s="5">
        <v>25885.9</v>
      </c>
      <c r="X990" s="5">
        <v>1</v>
      </c>
      <c r="Y990" s="5">
        <v>25885.9</v>
      </c>
      <c r="Z990" s="5">
        <v>216906.69</v>
      </c>
      <c r="AA990" s="5">
        <v>1</v>
      </c>
      <c r="AB990" s="5">
        <v>216906.69</v>
      </c>
    </row>
    <row r="991" spans="1:206" x14ac:dyDescent="0.2">
      <c r="A991" s="5">
        <v>50</v>
      </c>
      <c r="B991" s="5">
        <v>0</v>
      </c>
      <c r="C991" s="5">
        <v>0</v>
      </c>
      <c r="D991" s="5">
        <v>1</v>
      </c>
      <c r="E991" s="5">
        <v>226</v>
      </c>
      <c r="F991" s="5">
        <f>ROUND(Source!AW985,O991)</f>
        <v>5185.8999999999996</v>
      </c>
      <c r="G991" s="5" t="s">
        <v>93</v>
      </c>
      <c r="H991" s="5" t="s">
        <v>94</v>
      </c>
      <c r="I991" s="5"/>
      <c r="J991" s="5"/>
      <c r="K991" s="5">
        <v>226</v>
      </c>
      <c r="L991" s="5">
        <v>5</v>
      </c>
      <c r="M991" s="5">
        <v>3</v>
      </c>
      <c r="N991" s="5" t="s">
        <v>3</v>
      </c>
      <c r="O991" s="5">
        <v>2</v>
      </c>
      <c r="P991" s="5">
        <f>ROUND(Source!EO985,O991)</f>
        <v>58344.69</v>
      </c>
      <c r="Q991" s="5"/>
      <c r="R991" s="5"/>
      <c r="S991" s="5"/>
      <c r="T991" s="5"/>
      <c r="U991" s="5"/>
      <c r="V991" s="5"/>
      <c r="W991" s="5">
        <v>5185.8999999999996</v>
      </c>
      <c r="X991" s="5">
        <v>1</v>
      </c>
      <c r="Y991" s="5">
        <v>5185.8999999999996</v>
      </c>
      <c r="Z991" s="5">
        <v>58344.69</v>
      </c>
      <c r="AA991" s="5">
        <v>1</v>
      </c>
      <c r="AB991" s="5">
        <v>58344.69</v>
      </c>
    </row>
    <row r="992" spans="1:206" x14ac:dyDescent="0.2">
      <c r="A992" s="5">
        <v>50</v>
      </c>
      <c r="B992" s="5">
        <v>0</v>
      </c>
      <c r="C992" s="5">
        <v>0</v>
      </c>
      <c r="D992" s="5">
        <v>1</v>
      </c>
      <c r="E992" s="5">
        <v>227</v>
      </c>
      <c r="F992" s="5">
        <f>ROUND(Source!AX985,O992)</f>
        <v>0</v>
      </c>
      <c r="G992" s="5" t="s">
        <v>95</v>
      </c>
      <c r="H992" s="5" t="s">
        <v>96</v>
      </c>
      <c r="I992" s="5"/>
      <c r="J992" s="5"/>
      <c r="K992" s="5">
        <v>227</v>
      </c>
      <c r="L992" s="5">
        <v>6</v>
      </c>
      <c r="M992" s="5">
        <v>3</v>
      </c>
      <c r="N992" s="5" t="s">
        <v>3</v>
      </c>
      <c r="O992" s="5">
        <v>2</v>
      </c>
      <c r="P992" s="5">
        <f>ROUND(Source!EP985,O992)</f>
        <v>0</v>
      </c>
      <c r="Q992" s="5"/>
      <c r="R992" s="5"/>
      <c r="S992" s="5"/>
      <c r="T992" s="5"/>
      <c r="U992" s="5"/>
      <c r="V992" s="5"/>
      <c r="W992" s="5">
        <v>0</v>
      </c>
      <c r="X992" s="5">
        <v>1</v>
      </c>
      <c r="Y992" s="5">
        <v>0</v>
      </c>
      <c r="Z992" s="5">
        <v>0</v>
      </c>
      <c r="AA992" s="5">
        <v>1</v>
      </c>
      <c r="AB992" s="5">
        <v>0</v>
      </c>
    </row>
    <row r="993" spans="1:28" x14ac:dyDescent="0.2">
      <c r="A993" s="5">
        <v>50</v>
      </c>
      <c r="B993" s="5">
        <v>0</v>
      </c>
      <c r="C993" s="5">
        <v>0</v>
      </c>
      <c r="D993" s="5">
        <v>1</v>
      </c>
      <c r="E993" s="5">
        <v>228</v>
      </c>
      <c r="F993" s="5">
        <f>ROUND(Source!AY985,O993)</f>
        <v>5185.8999999999996</v>
      </c>
      <c r="G993" s="5" t="s">
        <v>97</v>
      </c>
      <c r="H993" s="5" t="s">
        <v>98</v>
      </c>
      <c r="I993" s="5"/>
      <c r="J993" s="5"/>
      <c r="K993" s="5">
        <v>228</v>
      </c>
      <c r="L993" s="5">
        <v>7</v>
      </c>
      <c r="M993" s="5">
        <v>3</v>
      </c>
      <c r="N993" s="5" t="s">
        <v>3</v>
      </c>
      <c r="O993" s="5">
        <v>2</v>
      </c>
      <c r="P993" s="5">
        <f>ROUND(Source!EQ985,O993)</f>
        <v>58344.69</v>
      </c>
      <c r="Q993" s="5"/>
      <c r="R993" s="5"/>
      <c r="S993" s="5"/>
      <c r="T993" s="5"/>
      <c r="U993" s="5"/>
      <c r="V993" s="5"/>
      <c r="W993" s="5">
        <v>5185.8999999999996</v>
      </c>
      <c r="X993" s="5">
        <v>1</v>
      </c>
      <c r="Y993" s="5">
        <v>5185.8999999999996</v>
      </c>
      <c r="Z993" s="5">
        <v>58344.69</v>
      </c>
      <c r="AA993" s="5">
        <v>1</v>
      </c>
      <c r="AB993" s="5">
        <v>58344.69</v>
      </c>
    </row>
    <row r="994" spans="1:28" x14ac:dyDescent="0.2">
      <c r="A994" s="5">
        <v>50</v>
      </c>
      <c r="B994" s="5">
        <v>0</v>
      </c>
      <c r="C994" s="5">
        <v>0</v>
      </c>
      <c r="D994" s="5">
        <v>1</v>
      </c>
      <c r="E994" s="5">
        <v>216</v>
      </c>
      <c r="F994" s="5">
        <f>ROUND(Source!AP985,O994)</f>
        <v>20700</v>
      </c>
      <c r="G994" s="5" t="s">
        <v>99</v>
      </c>
      <c r="H994" s="5" t="s">
        <v>100</v>
      </c>
      <c r="I994" s="5"/>
      <c r="J994" s="5"/>
      <c r="K994" s="5">
        <v>216</v>
      </c>
      <c r="L994" s="5">
        <v>8</v>
      </c>
      <c r="M994" s="5">
        <v>3</v>
      </c>
      <c r="N994" s="5" t="s">
        <v>3</v>
      </c>
      <c r="O994" s="5">
        <v>2</v>
      </c>
      <c r="P994" s="5">
        <f>ROUND(Source!EH985,O994)</f>
        <v>158562</v>
      </c>
      <c r="Q994" s="5"/>
      <c r="R994" s="5"/>
      <c r="S994" s="5"/>
      <c r="T994" s="5"/>
      <c r="U994" s="5"/>
      <c r="V994" s="5"/>
      <c r="W994" s="5">
        <v>20700</v>
      </c>
      <c r="X994" s="5">
        <v>1</v>
      </c>
      <c r="Y994" s="5">
        <v>20700</v>
      </c>
      <c r="Z994" s="5">
        <v>158562</v>
      </c>
      <c r="AA994" s="5">
        <v>1</v>
      </c>
      <c r="AB994" s="5">
        <v>158562</v>
      </c>
    </row>
    <row r="995" spans="1:28" x14ac:dyDescent="0.2">
      <c r="A995" s="5">
        <v>50</v>
      </c>
      <c r="B995" s="5">
        <v>0</v>
      </c>
      <c r="C995" s="5">
        <v>0</v>
      </c>
      <c r="D995" s="5">
        <v>1</v>
      </c>
      <c r="E995" s="5">
        <v>223</v>
      </c>
      <c r="F995" s="5">
        <f>ROUND(Source!AQ985,O995)</f>
        <v>0</v>
      </c>
      <c r="G995" s="5" t="s">
        <v>101</v>
      </c>
      <c r="H995" s="5" t="s">
        <v>102</v>
      </c>
      <c r="I995" s="5"/>
      <c r="J995" s="5"/>
      <c r="K995" s="5">
        <v>223</v>
      </c>
      <c r="L995" s="5">
        <v>9</v>
      </c>
      <c r="M995" s="5">
        <v>3</v>
      </c>
      <c r="N995" s="5" t="s">
        <v>3</v>
      </c>
      <c r="O995" s="5">
        <v>2</v>
      </c>
      <c r="P995" s="5">
        <f>ROUND(Source!EI985,O995)</f>
        <v>0</v>
      </c>
      <c r="Q995" s="5"/>
      <c r="R995" s="5"/>
      <c r="S995" s="5"/>
      <c r="T995" s="5"/>
      <c r="U995" s="5"/>
      <c r="V995" s="5"/>
      <c r="W995" s="5">
        <v>0</v>
      </c>
      <c r="X995" s="5">
        <v>1</v>
      </c>
      <c r="Y995" s="5">
        <v>0</v>
      </c>
      <c r="Z995" s="5">
        <v>0</v>
      </c>
      <c r="AA995" s="5">
        <v>1</v>
      </c>
      <c r="AB995" s="5">
        <v>0</v>
      </c>
    </row>
    <row r="996" spans="1:28" x14ac:dyDescent="0.2">
      <c r="A996" s="5">
        <v>50</v>
      </c>
      <c r="B996" s="5">
        <v>0</v>
      </c>
      <c r="C996" s="5">
        <v>0</v>
      </c>
      <c r="D996" s="5">
        <v>1</v>
      </c>
      <c r="E996" s="5">
        <v>229</v>
      </c>
      <c r="F996" s="5">
        <f>ROUND(Source!AZ985,O996)</f>
        <v>20700</v>
      </c>
      <c r="G996" s="5" t="s">
        <v>103</v>
      </c>
      <c r="H996" s="5" t="s">
        <v>104</v>
      </c>
      <c r="I996" s="5"/>
      <c r="J996" s="5"/>
      <c r="K996" s="5">
        <v>229</v>
      </c>
      <c r="L996" s="5">
        <v>10</v>
      </c>
      <c r="M996" s="5">
        <v>3</v>
      </c>
      <c r="N996" s="5" t="s">
        <v>3</v>
      </c>
      <c r="O996" s="5">
        <v>2</v>
      </c>
      <c r="P996" s="5">
        <f>ROUND(Source!ER985,O996)</f>
        <v>158562</v>
      </c>
      <c r="Q996" s="5"/>
      <c r="R996" s="5"/>
      <c r="S996" s="5"/>
      <c r="T996" s="5"/>
      <c r="U996" s="5"/>
      <c r="V996" s="5"/>
      <c r="W996" s="5">
        <v>20700</v>
      </c>
      <c r="X996" s="5">
        <v>1</v>
      </c>
      <c r="Y996" s="5">
        <v>20700</v>
      </c>
      <c r="Z996" s="5">
        <v>158562</v>
      </c>
      <c r="AA996" s="5">
        <v>1</v>
      </c>
      <c r="AB996" s="5">
        <v>158562</v>
      </c>
    </row>
    <row r="997" spans="1:28" x14ac:dyDescent="0.2">
      <c r="A997" s="5">
        <v>50</v>
      </c>
      <c r="B997" s="5">
        <v>0</v>
      </c>
      <c r="C997" s="5">
        <v>0</v>
      </c>
      <c r="D997" s="5">
        <v>1</v>
      </c>
      <c r="E997" s="5">
        <v>203</v>
      </c>
      <c r="F997" s="5">
        <f>ROUND(Source!Q985,O997)</f>
        <v>164.91</v>
      </c>
      <c r="G997" s="5" t="s">
        <v>105</v>
      </c>
      <c r="H997" s="5" t="s">
        <v>106</v>
      </c>
      <c r="I997" s="5"/>
      <c r="J997" s="5"/>
      <c r="K997" s="5">
        <v>203</v>
      </c>
      <c r="L997" s="5">
        <v>11</v>
      </c>
      <c r="M997" s="5">
        <v>3</v>
      </c>
      <c r="N997" s="5" t="s">
        <v>3</v>
      </c>
      <c r="O997" s="5">
        <v>2</v>
      </c>
      <c r="P997" s="5">
        <f>ROUND(Source!DI985,O997)</f>
        <v>2458.06</v>
      </c>
      <c r="Q997" s="5"/>
      <c r="R997" s="5"/>
      <c r="S997" s="5"/>
      <c r="T997" s="5"/>
      <c r="U997" s="5"/>
      <c r="V997" s="5"/>
      <c r="W997" s="5">
        <v>164.91</v>
      </c>
      <c r="X997" s="5">
        <v>1</v>
      </c>
      <c r="Y997" s="5">
        <v>164.91</v>
      </c>
      <c r="Z997" s="5">
        <v>2458.06</v>
      </c>
      <c r="AA997" s="5">
        <v>1</v>
      </c>
      <c r="AB997" s="5">
        <v>2458.06</v>
      </c>
    </row>
    <row r="998" spans="1:28" x14ac:dyDescent="0.2">
      <c r="A998" s="5">
        <v>50</v>
      </c>
      <c r="B998" s="5">
        <v>0</v>
      </c>
      <c r="C998" s="5">
        <v>0</v>
      </c>
      <c r="D998" s="5">
        <v>1</v>
      </c>
      <c r="E998" s="5">
        <v>231</v>
      </c>
      <c r="F998" s="5">
        <f>ROUND(Source!BB985,O998)</f>
        <v>0</v>
      </c>
      <c r="G998" s="5" t="s">
        <v>107</v>
      </c>
      <c r="H998" s="5" t="s">
        <v>108</v>
      </c>
      <c r="I998" s="5"/>
      <c r="J998" s="5"/>
      <c r="K998" s="5">
        <v>231</v>
      </c>
      <c r="L998" s="5">
        <v>12</v>
      </c>
      <c r="M998" s="5">
        <v>3</v>
      </c>
      <c r="N998" s="5" t="s">
        <v>3</v>
      </c>
      <c r="O998" s="5">
        <v>2</v>
      </c>
      <c r="P998" s="5">
        <f>ROUND(Source!ET985,O998)</f>
        <v>0</v>
      </c>
      <c r="Q998" s="5"/>
      <c r="R998" s="5"/>
      <c r="S998" s="5"/>
      <c r="T998" s="5"/>
      <c r="U998" s="5"/>
      <c r="V998" s="5"/>
      <c r="W998" s="5">
        <v>0</v>
      </c>
      <c r="X998" s="5">
        <v>1</v>
      </c>
      <c r="Y998" s="5">
        <v>0</v>
      </c>
      <c r="Z998" s="5">
        <v>0</v>
      </c>
      <c r="AA998" s="5">
        <v>1</v>
      </c>
      <c r="AB998" s="5">
        <v>0</v>
      </c>
    </row>
    <row r="999" spans="1:28" x14ac:dyDescent="0.2">
      <c r="A999" s="5">
        <v>50</v>
      </c>
      <c r="B999" s="5">
        <v>0</v>
      </c>
      <c r="C999" s="5">
        <v>0</v>
      </c>
      <c r="D999" s="5">
        <v>1</v>
      </c>
      <c r="E999" s="5">
        <v>204</v>
      </c>
      <c r="F999" s="5">
        <f>ROUND(Source!R985,O999)</f>
        <v>19.010000000000002</v>
      </c>
      <c r="G999" s="5" t="s">
        <v>109</v>
      </c>
      <c r="H999" s="5" t="s">
        <v>110</v>
      </c>
      <c r="I999" s="5"/>
      <c r="J999" s="5"/>
      <c r="K999" s="5">
        <v>204</v>
      </c>
      <c r="L999" s="5">
        <v>13</v>
      </c>
      <c r="M999" s="5">
        <v>3</v>
      </c>
      <c r="N999" s="5" t="s">
        <v>3</v>
      </c>
      <c r="O999" s="5">
        <v>2</v>
      </c>
      <c r="P999" s="5">
        <f>ROUND(Source!DJ985,O999)</f>
        <v>1045.3599999999999</v>
      </c>
      <c r="Q999" s="5"/>
      <c r="R999" s="5"/>
      <c r="S999" s="5"/>
      <c r="T999" s="5"/>
      <c r="U999" s="5"/>
      <c r="V999" s="5"/>
      <c r="W999" s="5">
        <v>19.010000000000002</v>
      </c>
      <c r="X999" s="5">
        <v>1</v>
      </c>
      <c r="Y999" s="5">
        <v>19.010000000000002</v>
      </c>
      <c r="Z999" s="5">
        <v>1045.3599999999999</v>
      </c>
      <c r="AA999" s="5">
        <v>1</v>
      </c>
      <c r="AB999" s="5">
        <v>1045.3599999999999</v>
      </c>
    </row>
    <row r="1000" spans="1:28" x14ac:dyDescent="0.2">
      <c r="A1000" s="5">
        <v>50</v>
      </c>
      <c r="B1000" s="5">
        <v>0</v>
      </c>
      <c r="C1000" s="5">
        <v>0</v>
      </c>
      <c r="D1000" s="5">
        <v>1</v>
      </c>
      <c r="E1000" s="5">
        <v>205</v>
      </c>
      <c r="F1000" s="5">
        <f>ROUND(Source!S985,O1000)</f>
        <v>365.37</v>
      </c>
      <c r="G1000" s="5" t="s">
        <v>111</v>
      </c>
      <c r="H1000" s="5" t="s">
        <v>112</v>
      </c>
      <c r="I1000" s="5"/>
      <c r="J1000" s="5"/>
      <c r="K1000" s="5">
        <v>205</v>
      </c>
      <c r="L1000" s="5">
        <v>14</v>
      </c>
      <c r="M1000" s="5">
        <v>3</v>
      </c>
      <c r="N1000" s="5" t="s">
        <v>3</v>
      </c>
      <c r="O1000" s="5">
        <v>2</v>
      </c>
      <c r="P1000" s="5">
        <f>ROUND(Source!DK985,O1000)</f>
        <v>20091.7</v>
      </c>
      <c r="Q1000" s="5"/>
      <c r="R1000" s="5"/>
      <c r="S1000" s="5"/>
      <c r="T1000" s="5"/>
      <c r="U1000" s="5"/>
      <c r="V1000" s="5"/>
      <c r="W1000" s="5">
        <v>365.37</v>
      </c>
      <c r="X1000" s="5">
        <v>1</v>
      </c>
      <c r="Y1000" s="5">
        <v>365.37</v>
      </c>
      <c r="Z1000" s="5">
        <v>20091.7</v>
      </c>
      <c r="AA1000" s="5">
        <v>1</v>
      </c>
      <c r="AB1000" s="5">
        <v>20091.7</v>
      </c>
    </row>
    <row r="1001" spans="1:28" x14ac:dyDescent="0.2">
      <c r="A1001" s="5">
        <v>50</v>
      </c>
      <c r="B1001" s="5">
        <v>0</v>
      </c>
      <c r="C1001" s="5">
        <v>0</v>
      </c>
      <c r="D1001" s="5">
        <v>1</v>
      </c>
      <c r="E1001" s="5">
        <v>232</v>
      </c>
      <c r="F1001" s="5">
        <f>ROUND(Source!BC985,O1001)</f>
        <v>0</v>
      </c>
      <c r="G1001" s="5" t="s">
        <v>113</v>
      </c>
      <c r="H1001" s="5" t="s">
        <v>114</v>
      </c>
      <c r="I1001" s="5"/>
      <c r="J1001" s="5"/>
      <c r="K1001" s="5">
        <v>232</v>
      </c>
      <c r="L1001" s="5">
        <v>15</v>
      </c>
      <c r="M1001" s="5">
        <v>3</v>
      </c>
      <c r="N1001" s="5" t="s">
        <v>3</v>
      </c>
      <c r="O1001" s="5">
        <v>2</v>
      </c>
      <c r="P1001" s="5">
        <f>ROUND(Source!EU985,O1001)</f>
        <v>0</v>
      </c>
      <c r="Q1001" s="5"/>
      <c r="R1001" s="5"/>
      <c r="S1001" s="5"/>
      <c r="T1001" s="5"/>
      <c r="U1001" s="5"/>
      <c r="V1001" s="5"/>
      <c r="W1001" s="5">
        <v>0</v>
      </c>
      <c r="X1001" s="5">
        <v>1</v>
      </c>
      <c r="Y1001" s="5">
        <v>0</v>
      </c>
      <c r="Z1001" s="5">
        <v>0</v>
      </c>
      <c r="AA1001" s="5">
        <v>1</v>
      </c>
      <c r="AB1001" s="5">
        <v>0</v>
      </c>
    </row>
    <row r="1002" spans="1:28" x14ac:dyDescent="0.2">
      <c r="A1002" s="5">
        <v>50</v>
      </c>
      <c r="B1002" s="5">
        <v>0</v>
      </c>
      <c r="C1002" s="5">
        <v>0</v>
      </c>
      <c r="D1002" s="5">
        <v>1</v>
      </c>
      <c r="E1002" s="5">
        <v>214</v>
      </c>
      <c r="F1002" s="5">
        <f>ROUND(Source!AS985,O1002)</f>
        <v>6142.76</v>
      </c>
      <c r="G1002" s="5" t="s">
        <v>115</v>
      </c>
      <c r="H1002" s="5" t="s">
        <v>116</v>
      </c>
      <c r="I1002" s="5"/>
      <c r="J1002" s="5"/>
      <c r="K1002" s="5">
        <v>214</v>
      </c>
      <c r="L1002" s="5">
        <v>16</v>
      </c>
      <c r="M1002" s="5">
        <v>3</v>
      </c>
      <c r="N1002" s="5" t="s">
        <v>3</v>
      </c>
      <c r="O1002" s="5">
        <v>2</v>
      </c>
      <c r="P1002" s="5">
        <f>ROUND(Source!EK985,O1002)</f>
        <v>109573.84</v>
      </c>
      <c r="Q1002" s="5"/>
      <c r="R1002" s="5"/>
      <c r="S1002" s="5"/>
      <c r="T1002" s="5"/>
      <c r="U1002" s="5"/>
      <c r="V1002" s="5"/>
      <c r="W1002" s="5">
        <v>6142.76</v>
      </c>
      <c r="X1002" s="5">
        <v>1</v>
      </c>
      <c r="Y1002" s="5">
        <v>6142.76</v>
      </c>
      <c r="Z1002" s="5">
        <v>109573.84</v>
      </c>
      <c r="AA1002" s="5">
        <v>1</v>
      </c>
      <c r="AB1002" s="5">
        <v>109573.84</v>
      </c>
    </row>
    <row r="1003" spans="1:28" x14ac:dyDescent="0.2">
      <c r="A1003" s="5">
        <v>50</v>
      </c>
      <c r="B1003" s="5">
        <v>0</v>
      </c>
      <c r="C1003" s="5">
        <v>0</v>
      </c>
      <c r="D1003" s="5">
        <v>1</v>
      </c>
      <c r="E1003" s="5">
        <v>215</v>
      </c>
      <c r="F1003" s="5">
        <f>ROUND(Source!AT985,O1003)</f>
        <v>212.8</v>
      </c>
      <c r="G1003" s="5" t="s">
        <v>117</v>
      </c>
      <c r="H1003" s="5" t="s">
        <v>118</v>
      </c>
      <c r="I1003" s="5"/>
      <c r="J1003" s="5"/>
      <c r="K1003" s="5">
        <v>215</v>
      </c>
      <c r="L1003" s="5">
        <v>17</v>
      </c>
      <c r="M1003" s="5">
        <v>3</v>
      </c>
      <c r="N1003" s="5" t="s">
        <v>3</v>
      </c>
      <c r="O1003" s="5">
        <v>2</v>
      </c>
      <c r="P1003" s="5">
        <f>ROUND(Source!EL985,O1003)</f>
        <v>6481.08</v>
      </c>
      <c r="Q1003" s="5"/>
      <c r="R1003" s="5"/>
      <c r="S1003" s="5"/>
      <c r="T1003" s="5"/>
      <c r="U1003" s="5"/>
      <c r="V1003" s="5"/>
      <c r="W1003" s="5">
        <v>212.8</v>
      </c>
      <c r="X1003" s="5">
        <v>1</v>
      </c>
      <c r="Y1003" s="5">
        <v>212.8</v>
      </c>
      <c r="Z1003" s="5">
        <v>6481.08</v>
      </c>
      <c r="AA1003" s="5">
        <v>1</v>
      </c>
      <c r="AB1003" s="5">
        <v>6481.08</v>
      </c>
    </row>
    <row r="1004" spans="1:28" x14ac:dyDescent="0.2">
      <c r="A1004" s="5">
        <v>50</v>
      </c>
      <c r="B1004" s="5">
        <v>0</v>
      </c>
      <c r="C1004" s="5">
        <v>0</v>
      </c>
      <c r="D1004" s="5">
        <v>1</v>
      </c>
      <c r="E1004" s="5">
        <v>217</v>
      </c>
      <c r="F1004" s="5">
        <f>ROUND(Source!AU985,O1004)</f>
        <v>0</v>
      </c>
      <c r="G1004" s="5" t="s">
        <v>119</v>
      </c>
      <c r="H1004" s="5" t="s">
        <v>120</v>
      </c>
      <c r="I1004" s="5"/>
      <c r="J1004" s="5"/>
      <c r="K1004" s="5">
        <v>217</v>
      </c>
      <c r="L1004" s="5">
        <v>18</v>
      </c>
      <c r="M1004" s="5">
        <v>3</v>
      </c>
      <c r="N1004" s="5" t="s">
        <v>3</v>
      </c>
      <c r="O1004" s="5">
        <v>2</v>
      </c>
      <c r="P1004" s="5">
        <f>ROUND(Source!EM985,O1004)</f>
        <v>0</v>
      </c>
      <c r="Q1004" s="5"/>
      <c r="R1004" s="5"/>
      <c r="S1004" s="5"/>
      <c r="T1004" s="5"/>
      <c r="U1004" s="5"/>
      <c r="V1004" s="5"/>
      <c r="W1004" s="5">
        <v>0</v>
      </c>
      <c r="X1004" s="5">
        <v>1</v>
      </c>
      <c r="Y1004" s="5">
        <v>0</v>
      </c>
      <c r="Z1004" s="5">
        <v>0</v>
      </c>
      <c r="AA1004" s="5">
        <v>1</v>
      </c>
      <c r="AB1004" s="5">
        <v>0</v>
      </c>
    </row>
    <row r="1005" spans="1:28" x14ac:dyDescent="0.2">
      <c r="A1005" s="5">
        <v>50</v>
      </c>
      <c r="B1005" s="5">
        <v>0</v>
      </c>
      <c r="C1005" s="5">
        <v>0</v>
      </c>
      <c r="D1005" s="5">
        <v>1</v>
      </c>
      <c r="E1005" s="5">
        <v>230</v>
      </c>
      <c r="F1005" s="5">
        <f>ROUND(Source!BA985,O1005)</f>
        <v>0</v>
      </c>
      <c r="G1005" s="5" t="s">
        <v>121</v>
      </c>
      <c r="H1005" s="5" t="s">
        <v>122</v>
      </c>
      <c r="I1005" s="5"/>
      <c r="J1005" s="5"/>
      <c r="K1005" s="5">
        <v>230</v>
      </c>
      <c r="L1005" s="5">
        <v>19</v>
      </c>
      <c r="M1005" s="5">
        <v>3</v>
      </c>
      <c r="N1005" s="5" t="s">
        <v>3</v>
      </c>
      <c r="O1005" s="5">
        <v>2</v>
      </c>
      <c r="P1005" s="5">
        <f>ROUND(Source!ES985,O1005)</f>
        <v>0</v>
      </c>
      <c r="Q1005" s="5"/>
      <c r="R1005" s="5"/>
      <c r="S1005" s="5"/>
      <c r="T1005" s="5"/>
      <c r="U1005" s="5"/>
      <c r="V1005" s="5"/>
      <c r="W1005" s="5">
        <v>0</v>
      </c>
      <c r="X1005" s="5">
        <v>1</v>
      </c>
      <c r="Y1005" s="5">
        <v>0</v>
      </c>
      <c r="Z1005" s="5">
        <v>0</v>
      </c>
      <c r="AA1005" s="5">
        <v>1</v>
      </c>
      <c r="AB1005" s="5">
        <v>0</v>
      </c>
    </row>
    <row r="1006" spans="1:28" x14ac:dyDescent="0.2">
      <c r="A1006" s="5">
        <v>50</v>
      </c>
      <c r="B1006" s="5">
        <v>0</v>
      </c>
      <c r="C1006" s="5">
        <v>0</v>
      </c>
      <c r="D1006" s="5">
        <v>1</v>
      </c>
      <c r="E1006" s="5">
        <v>206</v>
      </c>
      <c r="F1006" s="5">
        <f>ROUND(Source!T985,O1006)</f>
        <v>0</v>
      </c>
      <c r="G1006" s="5" t="s">
        <v>123</v>
      </c>
      <c r="H1006" s="5" t="s">
        <v>124</v>
      </c>
      <c r="I1006" s="5"/>
      <c r="J1006" s="5"/>
      <c r="K1006" s="5">
        <v>206</v>
      </c>
      <c r="L1006" s="5">
        <v>20</v>
      </c>
      <c r="M1006" s="5">
        <v>3</v>
      </c>
      <c r="N1006" s="5" t="s">
        <v>3</v>
      </c>
      <c r="O1006" s="5">
        <v>2</v>
      </c>
      <c r="P1006" s="5">
        <f>ROUND(Source!DL985,O1006)</f>
        <v>0</v>
      </c>
      <c r="Q1006" s="5"/>
      <c r="R1006" s="5"/>
      <c r="S1006" s="5"/>
      <c r="T1006" s="5"/>
      <c r="U1006" s="5"/>
      <c r="V1006" s="5"/>
      <c r="W1006" s="5">
        <v>0</v>
      </c>
      <c r="X1006" s="5">
        <v>1</v>
      </c>
      <c r="Y1006" s="5">
        <v>0</v>
      </c>
      <c r="Z1006" s="5">
        <v>0</v>
      </c>
      <c r="AA1006" s="5">
        <v>1</v>
      </c>
      <c r="AB1006" s="5">
        <v>0</v>
      </c>
    </row>
    <row r="1007" spans="1:28" x14ac:dyDescent="0.2">
      <c r="A1007" s="5">
        <v>50</v>
      </c>
      <c r="B1007" s="5">
        <v>0</v>
      </c>
      <c r="C1007" s="5">
        <v>0</v>
      </c>
      <c r="D1007" s="5">
        <v>1</v>
      </c>
      <c r="E1007" s="5">
        <v>207</v>
      </c>
      <c r="F1007" s="5">
        <f>Source!U985</f>
        <v>28.520044025000001</v>
      </c>
      <c r="G1007" s="5" t="s">
        <v>125</v>
      </c>
      <c r="H1007" s="5" t="s">
        <v>126</v>
      </c>
      <c r="I1007" s="5"/>
      <c r="J1007" s="5"/>
      <c r="K1007" s="5">
        <v>207</v>
      </c>
      <c r="L1007" s="5">
        <v>21</v>
      </c>
      <c r="M1007" s="5">
        <v>3</v>
      </c>
      <c r="N1007" s="5" t="s">
        <v>3</v>
      </c>
      <c r="O1007" s="5">
        <v>-1</v>
      </c>
      <c r="P1007" s="5">
        <f>Source!DM985</f>
        <v>28.520044025000001</v>
      </c>
      <c r="Q1007" s="5"/>
      <c r="R1007" s="5"/>
      <c r="S1007" s="5"/>
      <c r="T1007" s="5"/>
      <c r="U1007" s="5"/>
      <c r="V1007" s="5"/>
      <c r="W1007" s="5">
        <v>28.520044025000001</v>
      </c>
      <c r="X1007" s="5">
        <v>1</v>
      </c>
      <c r="Y1007" s="5">
        <v>28.520044025000001</v>
      </c>
      <c r="Z1007" s="5">
        <v>28.520044025000001</v>
      </c>
      <c r="AA1007" s="5">
        <v>1</v>
      </c>
      <c r="AB1007" s="5">
        <v>28.520044025000001</v>
      </c>
    </row>
    <row r="1008" spans="1:28" x14ac:dyDescent="0.2">
      <c r="A1008" s="5">
        <v>50</v>
      </c>
      <c r="B1008" s="5">
        <v>0</v>
      </c>
      <c r="C1008" s="5">
        <v>0</v>
      </c>
      <c r="D1008" s="5">
        <v>1</v>
      </c>
      <c r="E1008" s="5">
        <v>208</v>
      </c>
      <c r="F1008" s="5">
        <f>Source!V985</f>
        <v>0</v>
      </c>
      <c r="G1008" s="5" t="s">
        <v>127</v>
      </c>
      <c r="H1008" s="5" t="s">
        <v>128</v>
      </c>
      <c r="I1008" s="5"/>
      <c r="J1008" s="5"/>
      <c r="K1008" s="5">
        <v>208</v>
      </c>
      <c r="L1008" s="5">
        <v>22</v>
      </c>
      <c r="M1008" s="5">
        <v>3</v>
      </c>
      <c r="N1008" s="5" t="s">
        <v>3</v>
      </c>
      <c r="O1008" s="5">
        <v>-1</v>
      </c>
      <c r="P1008" s="5">
        <f>Source!DN985</f>
        <v>0</v>
      </c>
      <c r="Q1008" s="5"/>
      <c r="R1008" s="5"/>
      <c r="S1008" s="5"/>
      <c r="T1008" s="5"/>
      <c r="U1008" s="5"/>
      <c r="V1008" s="5"/>
      <c r="W1008" s="5">
        <v>0</v>
      </c>
      <c r="X1008" s="5">
        <v>1</v>
      </c>
      <c r="Y1008" s="5">
        <v>0</v>
      </c>
      <c r="Z1008" s="5">
        <v>0</v>
      </c>
      <c r="AA1008" s="5">
        <v>1</v>
      </c>
      <c r="AB1008" s="5">
        <v>0</v>
      </c>
    </row>
    <row r="1009" spans="1:206" x14ac:dyDescent="0.2">
      <c r="A1009" s="5">
        <v>50</v>
      </c>
      <c r="B1009" s="5">
        <v>0</v>
      </c>
      <c r="C1009" s="5">
        <v>0</v>
      </c>
      <c r="D1009" s="5">
        <v>1</v>
      </c>
      <c r="E1009" s="5">
        <v>209</v>
      </c>
      <c r="F1009" s="5">
        <f>ROUND(Source!W985,O1009)</f>
        <v>0</v>
      </c>
      <c r="G1009" s="5" t="s">
        <v>129</v>
      </c>
      <c r="H1009" s="5" t="s">
        <v>130</v>
      </c>
      <c r="I1009" s="5"/>
      <c r="J1009" s="5"/>
      <c r="K1009" s="5">
        <v>209</v>
      </c>
      <c r="L1009" s="5">
        <v>23</v>
      </c>
      <c r="M1009" s="5">
        <v>3</v>
      </c>
      <c r="N1009" s="5" t="s">
        <v>3</v>
      </c>
      <c r="O1009" s="5">
        <v>2</v>
      </c>
      <c r="P1009" s="5">
        <f>ROUND(Source!DO985,O1009)</f>
        <v>0</v>
      </c>
      <c r="Q1009" s="5"/>
      <c r="R1009" s="5"/>
      <c r="S1009" s="5"/>
      <c r="T1009" s="5"/>
      <c r="U1009" s="5"/>
      <c r="V1009" s="5"/>
      <c r="W1009" s="5">
        <v>0</v>
      </c>
      <c r="X1009" s="5">
        <v>1</v>
      </c>
      <c r="Y1009" s="5">
        <v>0</v>
      </c>
      <c r="Z1009" s="5">
        <v>0</v>
      </c>
      <c r="AA1009" s="5">
        <v>1</v>
      </c>
      <c r="AB1009" s="5">
        <v>0</v>
      </c>
    </row>
    <row r="1010" spans="1:206" x14ac:dyDescent="0.2">
      <c r="A1010" s="5">
        <v>50</v>
      </c>
      <c r="B1010" s="5">
        <v>0</v>
      </c>
      <c r="C1010" s="5">
        <v>0</v>
      </c>
      <c r="D1010" s="5">
        <v>1</v>
      </c>
      <c r="E1010" s="5">
        <v>233</v>
      </c>
      <c r="F1010" s="5">
        <f>ROUND(Source!BD985,O1010)</f>
        <v>0</v>
      </c>
      <c r="G1010" s="5" t="s">
        <v>131</v>
      </c>
      <c r="H1010" s="5" t="s">
        <v>132</v>
      </c>
      <c r="I1010" s="5"/>
      <c r="J1010" s="5"/>
      <c r="K1010" s="5">
        <v>233</v>
      </c>
      <c r="L1010" s="5">
        <v>24</v>
      </c>
      <c r="M1010" s="5">
        <v>3</v>
      </c>
      <c r="N1010" s="5" t="s">
        <v>3</v>
      </c>
      <c r="O1010" s="5">
        <v>2</v>
      </c>
      <c r="P1010" s="5">
        <f>ROUND(Source!EV985,O1010)</f>
        <v>0</v>
      </c>
      <c r="Q1010" s="5"/>
      <c r="R1010" s="5"/>
      <c r="S1010" s="5"/>
      <c r="T1010" s="5"/>
      <c r="U1010" s="5"/>
      <c r="V1010" s="5"/>
      <c r="W1010" s="5">
        <v>0</v>
      </c>
      <c r="X1010" s="5">
        <v>1</v>
      </c>
      <c r="Y1010" s="5">
        <v>0</v>
      </c>
      <c r="Z1010" s="5">
        <v>0</v>
      </c>
      <c r="AA1010" s="5">
        <v>1</v>
      </c>
      <c r="AB1010" s="5">
        <v>0</v>
      </c>
    </row>
    <row r="1011" spans="1:206" x14ac:dyDescent="0.2">
      <c r="A1011" s="5">
        <v>50</v>
      </c>
      <c r="B1011" s="5">
        <v>0</v>
      </c>
      <c r="C1011" s="5">
        <v>0</v>
      </c>
      <c r="D1011" s="5">
        <v>1</v>
      </c>
      <c r="E1011" s="5">
        <v>210</v>
      </c>
      <c r="F1011" s="5">
        <f>ROUND(Source!X985,O1011)</f>
        <v>411.11</v>
      </c>
      <c r="G1011" s="5" t="s">
        <v>133</v>
      </c>
      <c r="H1011" s="5" t="s">
        <v>134</v>
      </c>
      <c r="I1011" s="5"/>
      <c r="J1011" s="5"/>
      <c r="K1011" s="5">
        <v>210</v>
      </c>
      <c r="L1011" s="5">
        <v>25</v>
      </c>
      <c r="M1011" s="5">
        <v>3</v>
      </c>
      <c r="N1011" s="5" t="s">
        <v>3</v>
      </c>
      <c r="O1011" s="5">
        <v>2</v>
      </c>
      <c r="P1011" s="5">
        <f>ROUND(Source!DP985,O1011)</f>
        <v>22607.68</v>
      </c>
      <c r="Q1011" s="5"/>
      <c r="R1011" s="5"/>
      <c r="S1011" s="5"/>
      <c r="T1011" s="5"/>
      <c r="U1011" s="5"/>
      <c r="V1011" s="5"/>
      <c r="W1011" s="5">
        <v>411.11</v>
      </c>
      <c r="X1011" s="5">
        <v>1</v>
      </c>
      <c r="Y1011" s="5">
        <v>411.11</v>
      </c>
      <c r="Z1011" s="5">
        <v>22607.68</v>
      </c>
      <c r="AA1011" s="5">
        <v>1</v>
      </c>
      <c r="AB1011" s="5">
        <v>22607.68</v>
      </c>
    </row>
    <row r="1012" spans="1:206" x14ac:dyDescent="0.2">
      <c r="A1012" s="5">
        <v>50</v>
      </c>
      <c r="B1012" s="5">
        <v>0</v>
      </c>
      <c r="C1012" s="5">
        <v>0</v>
      </c>
      <c r="D1012" s="5">
        <v>1</v>
      </c>
      <c r="E1012" s="5">
        <v>211</v>
      </c>
      <c r="F1012" s="5">
        <f>ROUND(Source!Y985,O1012)</f>
        <v>228.27</v>
      </c>
      <c r="G1012" s="5" t="s">
        <v>135</v>
      </c>
      <c r="H1012" s="5" t="s">
        <v>136</v>
      </c>
      <c r="I1012" s="5"/>
      <c r="J1012" s="5"/>
      <c r="K1012" s="5">
        <v>211</v>
      </c>
      <c r="L1012" s="5">
        <v>26</v>
      </c>
      <c r="M1012" s="5">
        <v>3</v>
      </c>
      <c r="N1012" s="5" t="s">
        <v>3</v>
      </c>
      <c r="O1012" s="5">
        <v>2</v>
      </c>
      <c r="P1012" s="5">
        <f>ROUND(Source!DQ985,O1012)</f>
        <v>12552.79</v>
      </c>
      <c r="Q1012" s="5"/>
      <c r="R1012" s="5"/>
      <c r="S1012" s="5"/>
      <c r="T1012" s="5"/>
      <c r="U1012" s="5"/>
      <c r="V1012" s="5"/>
      <c r="W1012" s="5">
        <v>228.27</v>
      </c>
      <c r="X1012" s="5">
        <v>1</v>
      </c>
      <c r="Y1012" s="5">
        <v>228.27</v>
      </c>
      <c r="Z1012" s="5">
        <v>12552.79</v>
      </c>
      <c r="AA1012" s="5">
        <v>1</v>
      </c>
      <c r="AB1012" s="5">
        <v>12552.79</v>
      </c>
    </row>
    <row r="1013" spans="1:206" x14ac:dyDescent="0.2">
      <c r="A1013" s="5">
        <v>50</v>
      </c>
      <c r="B1013" s="5">
        <v>0</v>
      </c>
      <c r="C1013" s="5">
        <v>0</v>
      </c>
      <c r="D1013" s="5">
        <v>1</v>
      </c>
      <c r="E1013" s="5">
        <v>224</v>
      </c>
      <c r="F1013" s="5">
        <f>ROUND(Source!AR985,O1013)</f>
        <v>27055.56</v>
      </c>
      <c r="G1013" s="5" t="s">
        <v>137</v>
      </c>
      <c r="H1013" s="5" t="s">
        <v>138</v>
      </c>
      <c r="I1013" s="5"/>
      <c r="J1013" s="5"/>
      <c r="K1013" s="5">
        <v>224</v>
      </c>
      <c r="L1013" s="5">
        <v>27</v>
      </c>
      <c r="M1013" s="5">
        <v>3</v>
      </c>
      <c r="N1013" s="5" t="s">
        <v>3</v>
      </c>
      <c r="O1013" s="5">
        <v>2</v>
      </c>
      <c r="P1013" s="5">
        <f>ROUND(Source!EJ985,O1013)</f>
        <v>274616.92</v>
      </c>
      <c r="Q1013" s="5"/>
      <c r="R1013" s="5"/>
      <c r="S1013" s="5"/>
      <c r="T1013" s="5"/>
      <c r="U1013" s="5"/>
      <c r="V1013" s="5"/>
      <c r="W1013" s="5">
        <v>27055.56</v>
      </c>
      <c r="X1013" s="5">
        <v>1</v>
      </c>
      <c r="Y1013" s="5">
        <v>27055.56</v>
      </c>
      <c r="Z1013" s="5">
        <v>274616.92</v>
      </c>
      <c r="AA1013" s="5">
        <v>1</v>
      </c>
      <c r="AB1013" s="5">
        <v>274616.92</v>
      </c>
    </row>
    <row r="1015" spans="1:206" x14ac:dyDescent="0.2">
      <c r="A1015" s="3">
        <v>51</v>
      </c>
      <c r="B1015" s="3">
        <f>B20</f>
        <v>1</v>
      </c>
      <c r="C1015" s="3">
        <f>A20</f>
        <v>3</v>
      </c>
      <c r="D1015" s="3">
        <f>ROW(A20)</f>
        <v>20</v>
      </c>
      <c r="E1015" s="3"/>
      <c r="F1015" s="3" t="str">
        <f>IF(F20&lt;&gt;"",F20,"")</f>
        <v>02-01-05</v>
      </c>
      <c r="G1015" s="3" t="str">
        <f>IF(G20&lt;&gt;"",G20,"")</f>
        <v>Система водоотведения</v>
      </c>
      <c r="H1015" s="3">
        <v>0</v>
      </c>
      <c r="I1015" s="3"/>
      <c r="J1015" s="3"/>
      <c r="K1015" s="3"/>
      <c r="L1015" s="3"/>
      <c r="M1015" s="3"/>
      <c r="N1015" s="3"/>
      <c r="O1015" s="3">
        <f t="shared" ref="O1015:T1015" si="784">ROUND(O91+O206+O305+O398+O487+O574+O778+O874+O985+AB1015,2)</f>
        <v>940427.69</v>
      </c>
      <c r="P1015" s="3">
        <f t="shared" si="784"/>
        <v>914640.81</v>
      </c>
      <c r="Q1015" s="3">
        <f t="shared" si="784"/>
        <v>1614.26</v>
      </c>
      <c r="R1015" s="3">
        <f t="shared" si="784"/>
        <v>203.47</v>
      </c>
      <c r="S1015" s="3">
        <f t="shared" si="784"/>
        <v>24172.62</v>
      </c>
      <c r="T1015" s="3">
        <f t="shared" si="784"/>
        <v>0</v>
      </c>
      <c r="U1015" s="3">
        <f>U91+U206+U305+U398+U487+U574+U778+U874+U985+AH1015</f>
        <v>1922.1301694595004</v>
      </c>
      <c r="V1015" s="3">
        <f>V91+V206+V305+V398+V487+V574+V778+V874+V985+AI1015</f>
        <v>0</v>
      </c>
      <c r="W1015" s="3">
        <f>ROUND(W91+W206+W305+W398+W487+W574+W778+W874+W985+AJ1015,2)</f>
        <v>0</v>
      </c>
      <c r="X1015" s="3">
        <f>ROUND(X91+X206+X305+X398+X487+X574+X778+X874+X985+AK1015,2)</f>
        <v>26005.53</v>
      </c>
      <c r="Y1015" s="3">
        <f>ROUND(Y91+Y206+Y305+Y398+Y487+Y574+Y778+Y874+Y985+AL1015,2)</f>
        <v>14453.15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>
        <f t="shared" ref="AO1015:BD1015" si="785">ROUND(AO91+AO206+AO305+AO398+AO487+AO574+AO778+AO874+AO985+BX1015,2)</f>
        <v>0</v>
      </c>
      <c r="AP1015" s="3">
        <f t="shared" si="785"/>
        <v>74915.83</v>
      </c>
      <c r="AQ1015" s="3">
        <f t="shared" si="785"/>
        <v>0</v>
      </c>
      <c r="AR1015" s="3">
        <f t="shared" si="785"/>
        <v>980886.37</v>
      </c>
      <c r="AS1015" s="3">
        <f t="shared" si="785"/>
        <v>905472.59</v>
      </c>
      <c r="AT1015" s="3">
        <f t="shared" si="785"/>
        <v>497.95</v>
      </c>
      <c r="AU1015" s="3">
        <f t="shared" si="785"/>
        <v>0</v>
      </c>
      <c r="AV1015" s="3">
        <f t="shared" si="785"/>
        <v>914640.81</v>
      </c>
      <c r="AW1015" s="3">
        <f t="shared" si="785"/>
        <v>839724.98</v>
      </c>
      <c r="AX1015" s="3">
        <f t="shared" si="785"/>
        <v>0</v>
      </c>
      <c r="AY1015" s="3">
        <f t="shared" si="785"/>
        <v>839724.98</v>
      </c>
      <c r="AZ1015" s="3">
        <f t="shared" si="785"/>
        <v>74915.83</v>
      </c>
      <c r="BA1015" s="3">
        <f t="shared" si="785"/>
        <v>0</v>
      </c>
      <c r="BB1015" s="3">
        <f t="shared" si="785"/>
        <v>0</v>
      </c>
      <c r="BC1015" s="3">
        <f t="shared" si="785"/>
        <v>0</v>
      </c>
      <c r="BD1015" s="3">
        <f t="shared" si="785"/>
        <v>0</v>
      </c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4">
        <f t="shared" ref="DG1015:DL1015" si="786">ROUND(DG91+DG206+DG305+DG398+DG487+DG574+DG778+DG874+DG985+DT1015,2)</f>
        <v>7267027.9100000001</v>
      </c>
      <c r="DH1015" s="4">
        <f t="shared" si="786"/>
        <v>5913021.1500000004</v>
      </c>
      <c r="DI1015" s="4">
        <f t="shared" si="786"/>
        <v>24754.39</v>
      </c>
      <c r="DJ1015" s="4">
        <f t="shared" si="786"/>
        <v>11188.79</v>
      </c>
      <c r="DK1015" s="4">
        <f t="shared" si="786"/>
        <v>1329252.3700000001</v>
      </c>
      <c r="DL1015" s="4">
        <f t="shared" si="786"/>
        <v>0</v>
      </c>
      <c r="DM1015" s="4">
        <f>DM91+DM206+DM305+DM398+DM487+DM574+DM778+DM874+DM985+DZ1015</f>
        <v>1922.1301694595004</v>
      </c>
      <c r="DN1015" s="4">
        <f>DN91+DN206+DN305+DN398+DN487+DN574+DN778+DN874+DN985+EA1015</f>
        <v>0</v>
      </c>
      <c r="DO1015" s="4">
        <f>ROUND(DO91+DO206+DO305+DO398+DO487+DO574+DO778+DO874+DO985+EB1015,2)</f>
        <v>0</v>
      </c>
      <c r="DP1015" s="4">
        <f>ROUND(DP91+DP206+DP305+DP398+DP487+DP574+DP778+DP874+DP985+EC1015,2)</f>
        <v>1430043.11</v>
      </c>
      <c r="DQ1015" s="4">
        <f>ROUND(DQ91+DQ206+DQ305+DQ398+DQ487+DQ574+DQ778+DQ874+DQ985+ED1015,2)</f>
        <v>794778.96</v>
      </c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>
        <f t="shared" ref="EG1015:EV1015" si="787">ROUND(EG91+EG206+EG305+EG398+EG487+EG574+EG778+EG874+EG985+FP1015,2)</f>
        <v>0</v>
      </c>
      <c r="EH1015" s="4">
        <f t="shared" si="787"/>
        <v>573855.26</v>
      </c>
      <c r="EI1015" s="4">
        <f t="shared" si="787"/>
        <v>0</v>
      </c>
      <c r="EJ1015" s="4">
        <f t="shared" si="787"/>
        <v>9491849.9800000004</v>
      </c>
      <c r="EK1015" s="4">
        <f t="shared" si="787"/>
        <v>8900161.9800000004</v>
      </c>
      <c r="EL1015" s="4">
        <f t="shared" si="787"/>
        <v>17832.740000000002</v>
      </c>
      <c r="EM1015" s="4">
        <f t="shared" si="787"/>
        <v>0</v>
      </c>
      <c r="EN1015" s="4">
        <f t="shared" si="787"/>
        <v>5913021.1500000004</v>
      </c>
      <c r="EO1015" s="4">
        <f t="shared" si="787"/>
        <v>5339165.8899999997</v>
      </c>
      <c r="EP1015" s="4">
        <f t="shared" si="787"/>
        <v>0</v>
      </c>
      <c r="EQ1015" s="4">
        <f t="shared" si="787"/>
        <v>5339165.8899999997</v>
      </c>
      <c r="ER1015" s="4">
        <f t="shared" si="787"/>
        <v>573855.26</v>
      </c>
      <c r="ES1015" s="4">
        <f t="shared" si="787"/>
        <v>0</v>
      </c>
      <c r="ET1015" s="4">
        <f t="shared" si="787"/>
        <v>0</v>
      </c>
      <c r="EU1015" s="4">
        <f t="shared" si="787"/>
        <v>0</v>
      </c>
      <c r="EV1015" s="4">
        <f t="shared" si="787"/>
        <v>0</v>
      </c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>
        <v>0</v>
      </c>
    </row>
    <row r="1017" spans="1:206" x14ac:dyDescent="0.2">
      <c r="A1017" s="5">
        <v>50</v>
      </c>
      <c r="B1017" s="5">
        <v>0</v>
      </c>
      <c r="C1017" s="5">
        <v>0</v>
      </c>
      <c r="D1017" s="5">
        <v>1</v>
      </c>
      <c r="E1017" s="5">
        <v>201</v>
      </c>
      <c r="F1017" s="5">
        <f>ROUND(Source!O1015,O1017)</f>
        <v>940427.69</v>
      </c>
      <c r="G1017" s="5" t="s">
        <v>85</v>
      </c>
      <c r="H1017" s="5" t="s">
        <v>86</v>
      </c>
      <c r="I1017" s="5"/>
      <c r="J1017" s="5"/>
      <c r="K1017" s="5">
        <v>201</v>
      </c>
      <c r="L1017" s="5">
        <v>1</v>
      </c>
      <c r="M1017" s="5">
        <v>3</v>
      </c>
      <c r="N1017" s="5" t="s">
        <v>3</v>
      </c>
      <c r="O1017" s="5">
        <v>2</v>
      </c>
      <c r="P1017" s="5">
        <f>ROUND(Source!DG1015,O1017)</f>
        <v>7267027.9100000001</v>
      </c>
      <c r="Q1017" s="5"/>
      <c r="R1017" s="5"/>
      <c r="S1017" s="5"/>
      <c r="T1017" s="5"/>
      <c r="U1017" s="5"/>
      <c r="V1017" s="5"/>
      <c r="W1017" s="5">
        <v>940427.69</v>
      </c>
      <c r="X1017" s="5">
        <v>1</v>
      </c>
      <c r="Y1017" s="5">
        <v>940427.69</v>
      </c>
      <c r="Z1017" s="5">
        <v>7267027.9100000001</v>
      </c>
      <c r="AA1017" s="5">
        <v>1</v>
      </c>
      <c r="AB1017" s="5">
        <v>7267027.9100000001</v>
      </c>
    </row>
    <row r="1018" spans="1:206" x14ac:dyDescent="0.2">
      <c r="A1018" s="5">
        <v>50</v>
      </c>
      <c r="B1018" s="5">
        <v>0</v>
      </c>
      <c r="C1018" s="5">
        <v>0</v>
      </c>
      <c r="D1018" s="5">
        <v>1</v>
      </c>
      <c r="E1018" s="5">
        <v>202</v>
      </c>
      <c r="F1018" s="5">
        <f>ROUND(Source!P1015,O1018)</f>
        <v>914640.81</v>
      </c>
      <c r="G1018" s="5" t="s">
        <v>87</v>
      </c>
      <c r="H1018" s="5" t="s">
        <v>88</v>
      </c>
      <c r="I1018" s="5"/>
      <c r="J1018" s="5"/>
      <c r="K1018" s="5">
        <v>202</v>
      </c>
      <c r="L1018" s="5">
        <v>2</v>
      </c>
      <c r="M1018" s="5">
        <v>3</v>
      </c>
      <c r="N1018" s="5" t="s">
        <v>3</v>
      </c>
      <c r="O1018" s="5">
        <v>2</v>
      </c>
      <c r="P1018" s="5">
        <f>ROUND(Source!DH1015,O1018)</f>
        <v>5913021.1500000004</v>
      </c>
      <c r="Q1018" s="5"/>
      <c r="R1018" s="5"/>
      <c r="S1018" s="5"/>
      <c r="T1018" s="5"/>
      <c r="U1018" s="5"/>
      <c r="V1018" s="5"/>
      <c r="W1018" s="5">
        <v>914640.81</v>
      </c>
      <c r="X1018" s="5">
        <v>1</v>
      </c>
      <c r="Y1018" s="5">
        <v>914640.81</v>
      </c>
      <c r="Z1018" s="5">
        <v>5913021.1500000004</v>
      </c>
      <c r="AA1018" s="5">
        <v>1</v>
      </c>
      <c r="AB1018" s="5">
        <v>5913021.1500000004</v>
      </c>
    </row>
    <row r="1019" spans="1:206" x14ac:dyDescent="0.2">
      <c r="A1019" s="5">
        <v>50</v>
      </c>
      <c r="B1019" s="5">
        <v>0</v>
      </c>
      <c r="C1019" s="5">
        <v>0</v>
      </c>
      <c r="D1019" s="5">
        <v>1</v>
      </c>
      <c r="E1019" s="5">
        <v>222</v>
      </c>
      <c r="F1019" s="5">
        <f>ROUND(Source!AO1015,O1019)</f>
        <v>0</v>
      </c>
      <c r="G1019" s="5" t="s">
        <v>89</v>
      </c>
      <c r="H1019" s="5" t="s">
        <v>90</v>
      </c>
      <c r="I1019" s="5"/>
      <c r="J1019" s="5"/>
      <c r="K1019" s="5">
        <v>222</v>
      </c>
      <c r="L1019" s="5">
        <v>3</v>
      </c>
      <c r="M1019" s="5">
        <v>3</v>
      </c>
      <c r="N1019" s="5" t="s">
        <v>3</v>
      </c>
      <c r="O1019" s="5">
        <v>2</v>
      </c>
      <c r="P1019" s="5">
        <f>ROUND(Source!EG1015,O1019)</f>
        <v>0</v>
      </c>
      <c r="Q1019" s="5"/>
      <c r="R1019" s="5"/>
      <c r="S1019" s="5"/>
      <c r="T1019" s="5"/>
      <c r="U1019" s="5"/>
      <c r="V1019" s="5"/>
      <c r="W1019" s="5">
        <v>0</v>
      </c>
      <c r="X1019" s="5">
        <v>1</v>
      </c>
      <c r="Y1019" s="5">
        <v>0</v>
      </c>
      <c r="Z1019" s="5">
        <v>0</v>
      </c>
      <c r="AA1019" s="5">
        <v>1</v>
      </c>
      <c r="AB1019" s="5">
        <v>0</v>
      </c>
    </row>
    <row r="1020" spans="1:206" x14ac:dyDescent="0.2">
      <c r="A1020" s="5">
        <v>50</v>
      </c>
      <c r="B1020" s="5">
        <v>0</v>
      </c>
      <c r="C1020" s="5">
        <v>0</v>
      </c>
      <c r="D1020" s="5">
        <v>1</v>
      </c>
      <c r="E1020" s="5">
        <v>225</v>
      </c>
      <c r="F1020" s="5">
        <f>ROUND(Source!AV1015,O1020)</f>
        <v>914640.81</v>
      </c>
      <c r="G1020" s="5" t="s">
        <v>91</v>
      </c>
      <c r="H1020" s="5" t="s">
        <v>92</v>
      </c>
      <c r="I1020" s="5"/>
      <c r="J1020" s="5"/>
      <c r="K1020" s="5">
        <v>225</v>
      </c>
      <c r="L1020" s="5">
        <v>4</v>
      </c>
      <c r="M1020" s="5">
        <v>3</v>
      </c>
      <c r="N1020" s="5" t="s">
        <v>3</v>
      </c>
      <c r="O1020" s="5">
        <v>2</v>
      </c>
      <c r="P1020" s="5">
        <f>ROUND(Source!EN1015,O1020)</f>
        <v>5913021.1500000004</v>
      </c>
      <c r="Q1020" s="5"/>
      <c r="R1020" s="5"/>
      <c r="S1020" s="5"/>
      <c r="T1020" s="5"/>
      <c r="U1020" s="5"/>
      <c r="V1020" s="5"/>
      <c r="W1020" s="5">
        <v>914640.81</v>
      </c>
      <c r="X1020" s="5">
        <v>1</v>
      </c>
      <c r="Y1020" s="5">
        <v>914640.81</v>
      </c>
      <c r="Z1020" s="5">
        <v>5913021.1500000004</v>
      </c>
      <c r="AA1020" s="5">
        <v>1</v>
      </c>
      <c r="AB1020" s="5">
        <v>5913021.1500000004</v>
      </c>
    </row>
    <row r="1021" spans="1:206" x14ac:dyDescent="0.2">
      <c r="A1021" s="5">
        <v>50</v>
      </c>
      <c r="B1021" s="5">
        <v>0</v>
      </c>
      <c r="C1021" s="5">
        <v>0</v>
      </c>
      <c r="D1021" s="5">
        <v>1</v>
      </c>
      <c r="E1021" s="5">
        <v>226</v>
      </c>
      <c r="F1021" s="5">
        <f>ROUND(Source!AW1015,O1021)</f>
        <v>839724.98</v>
      </c>
      <c r="G1021" s="5" t="s">
        <v>93</v>
      </c>
      <c r="H1021" s="5" t="s">
        <v>94</v>
      </c>
      <c r="I1021" s="5"/>
      <c r="J1021" s="5"/>
      <c r="K1021" s="5">
        <v>226</v>
      </c>
      <c r="L1021" s="5">
        <v>5</v>
      </c>
      <c r="M1021" s="5">
        <v>3</v>
      </c>
      <c r="N1021" s="5" t="s">
        <v>3</v>
      </c>
      <c r="O1021" s="5">
        <v>2</v>
      </c>
      <c r="P1021" s="5">
        <f>ROUND(Source!EO1015,O1021)</f>
        <v>5339165.8899999997</v>
      </c>
      <c r="Q1021" s="5"/>
      <c r="R1021" s="5"/>
      <c r="S1021" s="5"/>
      <c r="T1021" s="5"/>
      <c r="U1021" s="5"/>
      <c r="V1021" s="5"/>
      <c r="W1021" s="5">
        <v>839724.98</v>
      </c>
      <c r="X1021" s="5">
        <v>1</v>
      </c>
      <c r="Y1021" s="5">
        <v>839724.98</v>
      </c>
      <c r="Z1021" s="5">
        <v>5339165.8899999997</v>
      </c>
      <c r="AA1021" s="5">
        <v>1</v>
      </c>
      <c r="AB1021" s="5">
        <v>5339165.8899999997</v>
      </c>
    </row>
    <row r="1022" spans="1:206" x14ac:dyDescent="0.2">
      <c r="A1022" s="5">
        <v>50</v>
      </c>
      <c r="B1022" s="5">
        <v>0</v>
      </c>
      <c r="C1022" s="5">
        <v>0</v>
      </c>
      <c r="D1022" s="5">
        <v>1</v>
      </c>
      <c r="E1022" s="5">
        <v>227</v>
      </c>
      <c r="F1022" s="5">
        <f>ROUND(Source!AX1015,O1022)</f>
        <v>0</v>
      </c>
      <c r="G1022" s="5" t="s">
        <v>95</v>
      </c>
      <c r="H1022" s="5" t="s">
        <v>96</v>
      </c>
      <c r="I1022" s="5"/>
      <c r="J1022" s="5"/>
      <c r="K1022" s="5">
        <v>227</v>
      </c>
      <c r="L1022" s="5">
        <v>6</v>
      </c>
      <c r="M1022" s="5">
        <v>3</v>
      </c>
      <c r="N1022" s="5" t="s">
        <v>3</v>
      </c>
      <c r="O1022" s="5">
        <v>2</v>
      </c>
      <c r="P1022" s="5">
        <f>ROUND(Source!EP1015,O1022)</f>
        <v>0</v>
      </c>
      <c r="Q1022" s="5"/>
      <c r="R1022" s="5"/>
      <c r="S1022" s="5"/>
      <c r="T1022" s="5"/>
      <c r="U1022" s="5"/>
      <c r="V1022" s="5"/>
      <c r="W1022" s="5">
        <v>0</v>
      </c>
      <c r="X1022" s="5">
        <v>1</v>
      </c>
      <c r="Y1022" s="5">
        <v>0</v>
      </c>
      <c r="Z1022" s="5">
        <v>0</v>
      </c>
      <c r="AA1022" s="5">
        <v>1</v>
      </c>
      <c r="AB1022" s="5">
        <v>0</v>
      </c>
    </row>
    <row r="1023" spans="1:206" x14ac:dyDescent="0.2">
      <c r="A1023" s="5">
        <v>50</v>
      </c>
      <c r="B1023" s="5">
        <v>0</v>
      </c>
      <c r="C1023" s="5">
        <v>0</v>
      </c>
      <c r="D1023" s="5">
        <v>1</v>
      </c>
      <c r="E1023" s="5">
        <v>228</v>
      </c>
      <c r="F1023" s="5">
        <f>ROUND(Source!AY1015,O1023)</f>
        <v>839724.98</v>
      </c>
      <c r="G1023" s="5" t="s">
        <v>97</v>
      </c>
      <c r="H1023" s="5" t="s">
        <v>98</v>
      </c>
      <c r="I1023" s="5"/>
      <c r="J1023" s="5"/>
      <c r="K1023" s="5">
        <v>228</v>
      </c>
      <c r="L1023" s="5">
        <v>7</v>
      </c>
      <c r="M1023" s="5">
        <v>3</v>
      </c>
      <c r="N1023" s="5" t="s">
        <v>3</v>
      </c>
      <c r="O1023" s="5">
        <v>2</v>
      </c>
      <c r="P1023" s="5">
        <f>ROUND(Source!EQ1015,O1023)</f>
        <v>5339165.8899999997</v>
      </c>
      <c r="Q1023" s="5"/>
      <c r="R1023" s="5"/>
      <c r="S1023" s="5"/>
      <c r="T1023" s="5"/>
      <c r="U1023" s="5"/>
      <c r="V1023" s="5"/>
      <c r="W1023" s="5">
        <v>839724.98</v>
      </c>
      <c r="X1023" s="5">
        <v>1</v>
      </c>
      <c r="Y1023" s="5">
        <v>839724.98</v>
      </c>
      <c r="Z1023" s="5">
        <v>5339165.8899999997</v>
      </c>
      <c r="AA1023" s="5">
        <v>1</v>
      </c>
      <c r="AB1023" s="5">
        <v>5339165.8899999997</v>
      </c>
    </row>
    <row r="1024" spans="1:206" x14ac:dyDescent="0.2">
      <c r="A1024" s="5">
        <v>50</v>
      </c>
      <c r="B1024" s="5">
        <v>0</v>
      </c>
      <c r="C1024" s="5">
        <v>0</v>
      </c>
      <c r="D1024" s="5">
        <v>1</v>
      </c>
      <c r="E1024" s="5">
        <v>216</v>
      </c>
      <c r="F1024" s="5">
        <f>ROUND(Source!AP1015,O1024)</f>
        <v>74915.83</v>
      </c>
      <c r="G1024" s="5" t="s">
        <v>99</v>
      </c>
      <c r="H1024" s="5" t="s">
        <v>100</v>
      </c>
      <c r="I1024" s="5"/>
      <c r="J1024" s="5"/>
      <c r="K1024" s="5">
        <v>216</v>
      </c>
      <c r="L1024" s="5">
        <v>8</v>
      </c>
      <c r="M1024" s="5">
        <v>3</v>
      </c>
      <c r="N1024" s="5" t="s">
        <v>3</v>
      </c>
      <c r="O1024" s="5">
        <v>2</v>
      </c>
      <c r="P1024" s="5">
        <f>ROUND(Source!EH1015,O1024)</f>
        <v>573855.26</v>
      </c>
      <c r="Q1024" s="5"/>
      <c r="R1024" s="5"/>
      <c r="S1024" s="5"/>
      <c r="T1024" s="5"/>
      <c r="U1024" s="5"/>
      <c r="V1024" s="5"/>
      <c r="W1024" s="5">
        <v>74915.83</v>
      </c>
      <c r="X1024" s="5">
        <v>1</v>
      </c>
      <c r="Y1024" s="5">
        <v>74915.83</v>
      </c>
      <c r="Z1024" s="5">
        <v>573855.26</v>
      </c>
      <c r="AA1024" s="5">
        <v>1</v>
      </c>
      <c r="AB1024" s="5">
        <v>573855.26</v>
      </c>
    </row>
    <row r="1025" spans="1:28" x14ac:dyDescent="0.2">
      <c r="A1025" s="5">
        <v>50</v>
      </c>
      <c r="B1025" s="5">
        <v>0</v>
      </c>
      <c r="C1025" s="5">
        <v>0</v>
      </c>
      <c r="D1025" s="5">
        <v>1</v>
      </c>
      <c r="E1025" s="5">
        <v>223</v>
      </c>
      <c r="F1025" s="5">
        <f>ROUND(Source!AQ1015,O1025)</f>
        <v>0</v>
      </c>
      <c r="G1025" s="5" t="s">
        <v>101</v>
      </c>
      <c r="H1025" s="5" t="s">
        <v>102</v>
      </c>
      <c r="I1025" s="5"/>
      <c r="J1025" s="5"/>
      <c r="K1025" s="5">
        <v>223</v>
      </c>
      <c r="L1025" s="5">
        <v>9</v>
      </c>
      <c r="M1025" s="5">
        <v>3</v>
      </c>
      <c r="N1025" s="5" t="s">
        <v>3</v>
      </c>
      <c r="O1025" s="5">
        <v>2</v>
      </c>
      <c r="P1025" s="5">
        <f>ROUND(Source!EI1015,O1025)</f>
        <v>0</v>
      </c>
      <c r="Q1025" s="5"/>
      <c r="R1025" s="5"/>
      <c r="S1025" s="5"/>
      <c r="T1025" s="5"/>
      <c r="U1025" s="5"/>
      <c r="V1025" s="5"/>
      <c r="W1025" s="5">
        <v>0</v>
      </c>
      <c r="X1025" s="5">
        <v>1</v>
      </c>
      <c r="Y1025" s="5">
        <v>0</v>
      </c>
      <c r="Z1025" s="5">
        <v>0</v>
      </c>
      <c r="AA1025" s="5">
        <v>1</v>
      </c>
      <c r="AB1025" s="5">
        <v>0</v>
      </c>
    </row>
    <row r="1026" spans="1:28" x14ac:dyDescent="0.2">
      <c r="A1026" s="5">
        <v>50</v>
      </c>
      <c r="B1026" s="5">
        <v>0</v>
      </c>
      <c r="C1026" s="5">
        <v>0</v>
      </c>
      <c r="D1026" s="5">
        <v>1</v>
      </c>
      <c r="E1026" s="5">
        <v>229</v>
      </c>
      <c r="F1026" s="5">
        <f>ROUND(Source!AZ1015,O1026)</f>
        <v>74915.83</v>
      </c>
      <c r="G1026" s="5" t="s">
        <v>103</v>
      </c>
      <c r="H1026" s="5" t="s">
        <v>104</v>
      </c>
      <c r="I1026" s="5"/>
      <c r="J1026" s="5"/>
      <c r="K1026" s="5">
        <v>229</v>
      </c>
      <c r="L1026" s="5">
        <v>10</v>
      </c>
      <c r="M1026" s="5">
        <v>3</v>
      </c>
      <c r="N1026" s="5" t="s">
        <v>3</v>
      </c>
      <c r="O1026" s="5">
        <v>2</v>
      </c>
      <c r="P1026" s="5">
        <f>ROUND(Source!ER1015,O1026)</f>
        <v>573855.26</v>
      </c>
      <c r="Q1026" s="5"/>
      <c r="R1026" s="5"/>
      <c r="S1026" s="5"/>
      <c r="T1026" s="5"/>
      <c r="U1026" s="5"/>
      <c r="V1026" s="5"/>
      <c r="W1026" s="5">
        <v>74915.83</v>
      </c>
      <c r="X1026" s="5">
        <v>1</v>
      </c>
      <c r="Y1026" s="5">
        <v>74915.83</v>
      </c>
      <c r="Z1026" s="5">
        <v>573855.26</v>
      </c>
      <c r="AA1026" s="5">
        <v>1</v>
      </c>
      <c r="AB1026" s="5">
        <v>573855.26</v>
      </c>
    </row>
    <row r="1027" spans="1:28" x14ac:dyDescent="0.2">
      <c r="A1027" s="5">
        <v>50</v>
      </c>
      <c r="B1027" s="5">
        <v>0</v>
      </c>
      <c r="C1027" s="5">
        <v>0</v>
      </c>
      <c r="D1027" s="5">
        <v>1</v>
      </c>
      <c r="E1027" s="5">
        <v>203</v>
      </c>
      <c r="F1027" s="5">
        <f>ROUND(Source!Q1015,O1027)</f>
        <v>1614.26</v>
      </c>
      <c r="G1027" s="5" t="s">
        <v>105</v>
      </c>
      <c r="H1027" s="5" t="s">
        <v>106</v>
      </c>
      <c r="I1027" s="5"/>
      <c r="J1027" s="5"/>
      <c r="K1027" s="5">
        <v>203</v>
      </c>
      <c r="L1027" s="5">
        <v>11</v>
      </c>
      <c r="M1027" s="5">
        <v>3</v>
      </c>
      <c r="N1027" s="5" t="s">
        <v>3</v>
      </c>
      <c r="O1027" s="5">
        <v>2</v>
      </c>
      <c r="P1027" s="5">
        <f>ROUND(Source!DI1015,O1027)</f>
        <v>24754.39</v>
      </c>
      <c r="Q1027" s="5"/>
      <c r="R1027" s="5"/>
      <c r="S1027" s="5"/>
      <c r="T1027" s="5"/>
      <c r="U1027" s="5"/>
      <c r="V1027" s="5"/>
      <c r="W1027" s="5">
        <v>1614.26</v>
      </c>
      <c r="X1027" s="5">
        <v>1</v>
      </c>
      <c r="Y1027" s="5">
        <v>1614.26</v>
      </c>
      <c r="Z1027" s="5">
        <v>24754.39</v>
      </c>
      <c r="AA1027" s="5">
        <v>1</v>
      </c>
      <c r="AB1027" s="5">
        <v>24754.39</v>
      </c>
    </row>
    <row r="1028" spans="1:28" x14ac:dyDescent="0.2">
      <c r="A1028" s="5">
        <v>50</v>
      </c>
      <c r="B1028" s="5">
        <v>0</v>
      </c>
      <c r="C1028" s="5">
        <v>0</v>
      </c>
      <c r="D1028" s="5">
        <v>1</v>
      </c>
      <c r="E1028" s="5">
        <v>231</v>
      </c>
      <c r="F1028" s="5">
        <f>ROUND(Source!BB1015,O1028)</f>
        <v>0</v>
      </c>
      <c r="G1028" s="5" t="s">
        <v>107</v>
      </c>
      <c r="H1028" s="5" t="s">
        <v>108</v>
      </c>
      <c r="I1028" s="5"/>
      <c r="J1028" s="5"/>
      <c r="K1028" s="5">
        <v>231</v>
      </c>
      <c r="L1028" s="5">
        <v>12</v>
      </c>
      <c r="M1028" s="5">
        <v>3</v>
      </c>
      <c r="N1028" s="5" t="s">
        <v>3</v>
      </c>
      <c r="O1028" s="5">
        <v>2</v>
      </c>
      <c r="P1028" s="5">
        <f>ROUND(Source!ET1015,O1028)</f>
        <v>0</v>
      </c>
      <c r="Q1028" s="5"/>
      <c r="R1028" s="5"/>
      <c r="S1028" s="5"/>
      <c r="T1028" s="5"/>
      <c r="U1028" s="5"/>
      <c r="V1028" s="5"/>
      <c r="W1028" s="5">
        <v>0</v>
      </c>
      <c r="X1028" s="5">
        <v>1</v>
      </c>
      <c r="Y1028" s="5">
        <v>0</v>
      </c>
      <c r="Z1028" s="5">
        <v>0</v>
      </c>
      <c r="AA1028" s="5">
        <v>1</v>
      </c>
      <c r="AB1028" s="5">
        <v>0</v>
      </c>
    </row>
    <row r="1029" spans="1:28" x14ac:dyDescent="0.2">
      <c r="A1029" s="5">
        <v>50</v>
      </c>
      <c r="B1029" s="5">
        <v>0</v>
      </c>
      <c r="C1029" s="5">
        <v>0</v>
      </c>
      <c r="D1029" s="5">
        <v>1</v>
      </c>
      <c r="E1029" s="5">
        <v>204</v>
      </c>
      <c r="F1029" s="5">
        <f>ROUND(Source!R1015,O1029)</f>
        <v>203.47</v>
      </c>
      <c r="G1029" s="5" t="s">
        <v>109</v>
      </c>
      <c r="H1029" s="5" t="s">
        <v>110</v>
      </c>
      <c r="I1029" s="5"/>
      <c r="J1029" s="5"/>
      <c r="K1029" s="5">
        <v>204</v>
      </c>
      <c r="L1029" s="5">
        <v>13</v>
      </c>
      <c r="M1029" s="5">
        <v>3</v>
      </c>
      <c r="N1029" s="5" t="s">
        <v>3</v>
      </c>
      <c r="O1029" s="5">
        <v>2</v>
      </c>
      <c r="P1029" s="5">
        <f>ROUND(Source!DJ1015,O1029)</f>
        <v>11188.79</v>
      </c>
      <c r="Q1029" s="5"/>
      <c r="R1029" s="5"/>
      <c r="S1029" s="5"/>
      <c r="T1029" s="5"/>
      <c r="U1029" s="5"/>
      <c r="V1029" s="5"/>
      <c r="W1029" s="5">
        <v>203.47</v>
      </c>
      <c r="X1029" s="5">
        <v>1</v>
      </c>
      <c r="Y1029" s="5">
        <v>203.47</v>
      </c>
      <c r="Z1029" s="5">
        <v>11188.79</v>
      </c>
      <c r="AA1029" s="5">
        <v>1</v>
      </c>
      <c r="AB1029" s="5">
        <v>11188.79</v>
      </c>
    </row>
    <row r="1030" spans="1:28" x14ac:dyDescent="0.2">
      <c r="A1030" s="5">
        <v>50</v>
      </c>
      <c r="B1030" s="5">
        <v>0</v>
      </c>
      <c r="C1030" s="5">
        <v>0</v>
      </c>
      <c r="D1030" s="5">
        <v>1</v>
      </c>
      <c r="E1030" s="5">
        <v>205</v>
      </c>
      <c r="F1030" s="5">
        <f>ROUND(Source!S1015,O1030)</f>
        <v>24172.62</v>
      </c>
      <c r="G1030" s="5" t="s">
        <v>111</v>
      </c>
      <c r="H1030" s="5" t="s">
        <v>112</v>
      </c>
      <c r="I1030" s="5"/>
      <c r="J1030" s="5"/>
      <c r="K1030" s="5">
        <v>205</v>
      </c>
      <c r="L1030" s="5">
        <v>14</v>
      </c>
      <c r="M1030" s="5">
        <v>3</v>
      </c>
      <c r="N1030" s="5" t="s">
        <v>3</v>
      </c>
      <c r="O1030" s="5">
        <v>2</v>
      </c>
      <c r="P1030" s="5">
        <f>ROUND(Source!DK1015,O1030)</f>
        <v>1329252.3700000001</v>
      </c>
      <c r="Q1030" s="5"/>
      <c r="R1030" s="5"/>
      <c r="S1030" s="5"/>
      <c r="T1030" s="5"/>
      <c r="U1030" s="5"/>
      <c r="V1030" s="5"/>
      <c r="W1030" s="5">
        <v>24172.62</v>
      </c>
      <c r="X1030" s="5">
        <v>1</v>
      </c>
      <c r="Y1030" s="5">
        <v>24172.62</v>
      </c>
      <c r="Z1030" s="5">
        <v>1329252.3700000001</v>
      </c>
      <c r="AA1030" s="5">
        <v>1</v>
      </c>
      <c r="AB1030" s="5">
        <v>1329252.3700000001</v>
      </c>
    </row>
    <row r="1031" spans="1:28" x14ac:dyDescent="0.2">
      <c r="A1031" s="5">
        <v>50</v>
      </c>
      <c r="B1031" s="5">
        <v>0</v>
      </c>
      <c r="C1031" s="5">
        <v>0</v>
      </c>
      <c r="D1031" s="5">
        <v>1</v>
      </c>
      <c r="E1031" s="5">
        <v>232</v>
      </c>
      <c r="F1031" s="5">
        <f>ROUND(Source!BC1015,O1031)</f>
        <v>0</v>
      </c>
      <c r="G1031" s="5" t="s">
        <v>113</v>
      </c>
      <c r="H1031" s="5" t="s">
        <v>114</v>
      </c>
      <c r="I1031" s="5"/>
      <c r="J1031" s="5"/>
      <c r="K1031" s="5">
        <v>232</v>
      </c>
      <c r="L1031" s="5">
        <v>15</v>
      </c>
      <c r="M1031" s="5">
        <v>3</v>
      </c>
      <c r="N1031" s="5" t="s">
        <v>3</v>
      </c>
      <c r="O1031" s="5">
        <v>2</v>
      </c>
      <c r="P1031" s="5">
        <f>ROUND(Source!EU1015,O1031)</f>
        <v>0</v>
      </c>
      <c r="Q1031" s="5"/>
      <c r="R1031" s="5"/>
      <c r="S1031" s="5"/>
      <c r="T1031" s="5"/>
      <c r="U1031" s="5"/>
      <c r="V1031" s="5"/>
      <c r="W1031" s="5">
        <v>0</v>
      </c>
      <c r="X1031" s="5">
        <v>1</v>
      </c>
      <c r="Y1031" s="5">
        <v>0</v>
      </c>
      <c r="Z1031" s="5">
        <v>0</v>
      </c>
      <c r="AA1031" s="5">
        <v>1</v>
      </c>
      <c r="AB1031" s="5">
        <v>0</v>
      </c>
    </row>
    <row r="1032" spans="1:28" x14ac:dyDescent="0.2">
      <c r="A1032" s="5">
        <v>50</v>
      </c>
      <c r="B1032" s="5">
        <v>0</v>
      </c>
      <c r="C1032" s="5">
        <v>0</v>
      </c>
      <c r="D1032" s="5">
        <v>1</v>
      </c>
      <c r="E1032" s="5">
        <v>214</v>
      </c>
      <c r="F1032" s="5">
        <f>ROUND(Source!AS1015,O1032)</f>
        <v>905472.59</v>
      </c>
      <c r="G1032" s="5" t="s">
        <v>115</v>
      </c>
      <c r="H1032" s="5" t="s">
        <v>116</v>
      </c>
      <c r="I1032" s="5"/>
      <c r="J1032" s="5"/>
      <c r="K1032" s="5">
        <v>214</v>
      </c>
      <c r="L1032" s="5">
        <v>16</v>
      </c>
      <c r="M1032" s="5">
        <v>3</v>
      </c>
      <c r="N1032" s="5" t="s">
        <v>3</v>
      </c>
      <c r="O1032" s="5">
        <v>2</v>
      </c>
      <c r="P1032" s="5">
        <f>ROUND(Source!EK1015,O1032)</f>
        <v>8900161.9800000004</v>
      </c>
      <c r="Q1032" s="5"/>
      <c r="R1032" s="5"/>
      <c r="S1032" s="5"/>
      <c r="T1032" s="5"/>
      <c r="U1032" s="5"/>
      <c r="V1032" s="5"/>
      <c r="W1032" s="5">
        <v>905472.59</v>
      </c>
      <c r="X1032" s="5">
        <v>1</v>
      </c>
      <c r="Y1032" s="5">
        <v>905472.59</v>
      </c>
      <c r="Z1032" s="5">
        <v>8900161.9800000004</v>
      </c>
      <c r="AA1032" s="5">
        <v>1</v>
      </c>
      <c r="AB1032" s="5">
        <v>8900161.9800000004</v>
      </c>
    </row>
    <row r="1033" spans="1:28" x14ac:dyDescent="0.2">
      <c r="A1033" s="5">
        <v>50</v>
      </c>
      <c r="B1033" s="5">
        <v>0</v>
      </c>
      <c r="C1033" s="5">
        <v>0</v>
      </c>
      <c r="D1033" s="5">
        <v>1</v>
      </c>
      <c r="E1033" s="5">
        <v>215</v>
      </c>
      <c r="F1033" s="5">
        <f>ROUND(Source!AT1015,O1033)</f>
        <v>497.95</v>
      </c>
      <c r="G1033" s="5" t="s">
        <v>117</v>
      </c>
      <c r="H1033" s="5" t="s">
        <v>118</v>
      </c>
      <c r="I1033" s="5"/>
      <c r="J1033" s="5"/>
      <c r="K1033" s="5">
        <v>215</v>
      </c>
      <c r="L1033" s="5">
        <v>17</v>
      </c>
      <c r="M1033" s="5">
        <v>3</v>
      </c>
      <c r="N1033" s="5" t="s">
        <v>3</v>
      </c>
      <c r="O1033" s="5">
        <v>2</v>
      </c>
      <c r="P1033" s="5">
        <f>ROUND(Source!EL1015,O1033)</f>
        <v>17832.740000000002</v>
      </c>
      <c r="Q1033" s="5"/>
      <c r="R1033" s="5"/>
      <c r="S1033" s="5"/>
      <c r="T1033" s="5"/>
      <c r="U1033" s="5"/>
      <c r="V1033" s="5"/>
      <c r="W1033" s="5">
        <v>497.95</v>
      </c>
      <c r="X1033" s="5">
        <v>1</v>
      </c>
      <c r="Y1033" s="5">
        <v>497.95</v>
      </c>
      <c r="Z1033" s="5">
        <v>17832.740000000002</v>
      </c>
      <c r="AA1033" s="5">
        <v>1</v>
      </c>
      <c r="AB1033" s="5">
        <v>17832.740000000002</v>
      </c>
    </row>
    <row r="1034" spans="1:28" x14ac:dyDescent="0.2">
      <c r="A1034" s="5">
        <v>50</v>
      </c>
      <c r="B1034" s="5">
        <v>0</v>
      </c>
      <c r="C1034" s="5">
        <v>0</v>
      </c>
      <c r="D1034" s="5">
        <v>1</v>
      </c>
      <c r="E1034" s="5">
        <v>217</v>
      </c>
      <c r="F1034" s="5">
        <f>ROUND(Source!AU1015,O1034)</f>
        <v>0</v>
      </c>
      <c r="G1034" s="5" t="s">
        <v>119</v>
      </c>
      <c r="H1034" s="5" t="s">
        <v>120</v>
      </c>
      <c r="I1034" s="5"/>
      <c r="J1034" s="5"/>
      <c r="K1034" s="5">
        <v>217</v>
      </c>
      <c r="L1034" s="5">
        <v>18</v>
      </c>
      <c r="M1034" s="5">
        <v>3</v>
      </c>
      <c r="N1034" s="5" t="s">
        <v>3</v>
      </c>
      <c r="O1034" s="5">
        <v>2</v>
      </c>
      <c r="P1034" s="5">
        <f>ROUND(Source!EM1015,O1034)</f>
        <v>0</v>
      </c>
      <c r="Q1034" s="5"/>
      <c r="R1034" s="5"/>
      <c r="S1034" s="5"/>
      <c r="T1034" s="5"/>
      <c r="U1034" s="5"/>
      <c r="V1034" s="5"/>
      <c r="W1034" s="5">
        <v>0</v>
      </c>
      <c r="X1034" s="5">
        <v>1</v>
      </c>
      <c r="Y1034" s="5">
        <v>0</v>
      </c>
      <c r="Z1034" s="5">
        <v>0</v>
      </c>
      <c r="AA1034" s="5">
        <v>1</v>
      </c>
      <c r="AB1034" s="5">
        <v>0</v>
      </c>
    </row>
    <row r="1035" spans="1:28" x14ac:dyDescent="0.2">
      <c r="A1035" s="5">
        <v>50</v>
      </c>
      <c r="B1035" s="5">
        <v>0</v>
      </c>
      <c r="C1035" s="5">
        <v>0</v>
      </c>
      <c r="D1035" s="5">
        <v>1</v>
      </c>
      <c r="E1035" s="5">
        <v>230</v>
      </c>
      <c r="F1035" s="5">
        <f>ROUND(Source!BA1015,O1035)</f>
        <v>0</v>
      </c>
      <c r="G1035" s="5" t="s">
        <v>121</v>
      </c>
      <c r="H1035" s="5" t="s">
        <v>122</v>
      </c>
      <c r="I1035" s="5"/>
      <c r="J1035" s="5"/>
      <c r="K1035" s="5">
        <v>230</v>
      </c>
      <c r="L1035" s="5">
        <v>19</v>
      </c>
      <c r="M1035" s="5">
        <v>3</v>
      </c>
      <c r="N1035" s="5" t="s">
        <v>3</v>
      </c>
      <c r="O1035" s="5">
        <v>2</v>
      </c>
      <c r="P1035" s="5">
        <f>ROUND(Source!ES1015,O1035)</f>
        <v>0</v>
      </c>
      <c r="Q1035" s="5"/>
      <c r="R1035" s="5"/>
      <c r="S1035" s="5"/>
      <c r="T1035" s="5"/>
      <c r="U1035" s="5"/>
      <c r="V1035" s="5"/>
      <c r="W1035" s="5">
        <v>0</v>
      </c>
      <c r="X1035" s="5">
        <v>1</v>
      </c>
      <c r="Y1035" s="5">
        <v>0</v>
      </c>
      <c r="Z1035" s="5">
        <v>0</v>
      </c>
      <c r="AA1035" s="5">
        <v>1</v>
      </c>
      <c r="AB1035" s="5">
        <v>0</v>
      </c>
    </row>
    <row r="1036" spans="1:28" x14ac:dyDescent="0.2">
      <c r="A1036" s="5">
        <v>50</v>
      </c>
      <c r="B1036" s="5">
        <v>0</v>
      </c>
      <c r="C1036" s="5">
        <v>0</v>
      </c>
      <c r="D1036" s="5">
        <v>1</v>
      </c>
      <c r="E1036" s="5">
        <v>206</v>
      </c>
      <c r="F1036" s="5">
        <f>ROUND(Source!T1015,O1036)</f>
        <v>0</v>
      </c>
      <c r="G1036" s="5" t="s">
        <v>123</v>
      </c>
      <c r="H1036" s="5" t="s">
        <v>124</v>
      </c>
      <c r="I1036" s="5"/>
      <c r="J1036" s="5"/>
      <c r="K1036" s="5">
        <v>206</v>
      </c>
      <c r="L1036" s="5">
        <v>20</v>
      </c>
      <c r="M1036" s="5">
        <v>3</v>
      </c>
      <c r="N1036" s="5" t="s">
        <v>3</v>
      </c>
      <c r="O1036" s="5">
        <v>2</v>
      </c>
      <c r="P1036" s="5">
        <f>ROUND(Source!DL1015,O1036)</f>
        <v>0</v>
      </c>
      <c r="Q1036" s="5"/>
      <c r="R1036" s="5"/>
      <c r="S1036" s="5"/>
      <c r="T1036" s="5"/>
      <c r="U1036" s="5"/>
      <c r="V1036" s="5"/>
      <c r="W1036" s="5">
        <v>0</v>
      </c>
      <c r="X1036" s="5">
        <v>1</v>
      </c>
      <c r="Y1036" s="5">
        <v>0</v>
      </c>
      <c r="Z1036" s="5">
        <v>0</v>
      </c>
      <c r="AA1036" s="5">
        <v>1</v>
      </c>
      <c r="AB1036" s="5">
        <v>0</v>
      </c>
    </row>
    <row r="1037" spans="1:28" x14ac:dyDescent="0.2">
      <c r="A1037" s="5">
        <v>50</v>
      </c>
      <c r="B1037" s="5">
        <v>0</v>
      </c>
      <c r="C1037" s="5">
        <v>0</v>
      </c>
      <c r="D1037" s="5">
        <v>1</v>
      </c>
      <c r="E1037" s="5">
        <v>207</v>
      </c>
      <c r="F1037" s="5">
        <f>Source!U1015</f>
        <v>1922.1301694595004</v>
      </c>
      <c r="G1037" s="5" t="s">
        <v>125</v>
      </c>
      <c r="H1037" s="5" t="s">
        <v>126</v>
      </c>
      <c r="I1037" s="5"/>
      <c r="J1037" s="5"/>
      <c r="K1037" s="5">
        <v>207</v>
      </c>
      <c r="L1037" s="5">
        <v>21</v>
      </c>
      <c r="M1037" s="5">
        <v>3</v>
      </c>
      <c r="N1037" s="5" t="s">
        <v>3</v>
      </c>
      <c r="O1037" s="5">
        <v>-1</v>
      </c>
      <c r="P1037" s="5">
        <f>Source!DM1015</f>
        <v>1922.1301694595004</v>
      </c>
      <c r="Q1037" s="5"/>
      <c r="R1037" s="5"/>
      <c r="S1037" s="5"/>
      <c r="T1037" s="5"/>
      <c r="U1037" s="5"/>
      <c r="V1037" s="5"/>
      <c r="W1037" s="5">
        <v>1922.130169459499</v>
      </c>
      <c r="X1037" s="5">
        <v>1</v>
      </c>
      <c r="Y1037" s="5">
        <v>1922.130169459499</v>
      </c>
      <c r="Z1037" s="5">
        <v>1922.130169459499</v>
      </c>
      <c r="AA1037" s="5">
        <v>1</v>
      </c>
      <c r="AB1037" s="5">
        <v>1922.130169459499</v>
      </c>
    </row>
    <row r="1038" spans="1:28" x14ac:dyDescent="0.2">
      <c r="A1038" s="5">
        <v>50</v>
      </c>
      <c r="B1038" s="5">
        <v>0</v>
      </c>
      <c r="C1038" s="5">
        <v>0</v>
      </c>
      <c r="D1038" s="5">
        <v>1</v>
      </c>
      <c r="E1038" s="5">
        <v>208</v>
      </c>
      <c r="F1038" s="5">
        <f>Source!V1015</f>
        <v>0</v>
      </c>
      <c r="G1038" s="5" t="s">
        <v>127</v>
      </c>
      <c r="H1038" s="5" t="s">
        <v>128</v>
      </c>
      <c r="I1038" s="5"/>
      <c r="J1038" s="5"/>
      <c r="K1038" s="5">
        <v>208</v>
      </c>
      <c r="L1038" s="5">
        <v>22</v>
      </c>
      <c r="M1038" s="5">
        <v>3</v>
      </c>
      <c r="N1038" s="5" t="s">
        <v>3</v>
      </c>
      <c r="O1038" s="5">
        <v>-1</v>
      </c>
      <c r="P1038" s="5">
        <f>Source!DN1015</f>
        <v>0</v>
      </c>
      <c r="Q1038" s="5"/>
      <c r="R1038" s="5"/>
      <c r="S1038" s="5"/>
      <c r="T1038" s="5"/>
      <c r="U1038" s="5"/>
      <c r="V1038" s="5"/>
      <c r="W1038" s="5">
        <v>0</v>
      </c>
      <c r="X1038" s="5">
        <v>1</v>
      </c>
      <c r="Y1038" s="5">
        <v>0</v>
      </c>
      <c r="Z1038" s="5">
        <v>0</v>
      </c>
      <c r="AA1038" s="5">
        <v>1</v>
      </c>
      <c r="AB1038" s="5">
        <v>0</v>
      </c>
    </row>
    <row r="1039" spans="1:28" x14ac:dyDescent="0.2">
      <c r="A1039" s="5">
        <v>50</v>
      </c>
      <c r="B1039" s="5">
        <v>0</v>
      </c>
      <c r="C1039" s="5">
        <v>0</v>
      </c>
      <c r="D1039" s="5">
        <v>1</v>
      </c>
      <c r="E1039" s="5">
        <v>209</v>
      </c>
      <c r="F1039" s="5">
        <f>ROUND(Source!W1015,O1039)</f>
        <v>0</v>
      </c>
      <c r="G1039" s="5" t="s">
        <v>129</v>
      </c>
      <c r="H1039" s="5" t="s">
        <v>130</v>
      </c>
      <c r="I1039" s="5"/>
      <c r="J1039" s="5"/>
      <c r="K1039" s="5">
        <v>209</v>
      </c>
      <c r="L1039" s="5">
        <v>23</v>
      </c>
      <c r="M1039" s="5">
        <v>3</v>
      </c>
      <c r="N1039" s="5" t="s">
        <v>3</v>
      </c>
      <c r="O1039" s="5">
        <v>2</v>
      </c>
      <c r="P1039" s="5">
        <f>ROUND(Source!DO1015,O1039)</f>
        <v>0</v>
      </c>
      <c r="Q1039" s="5"/>
      <c r="R1039" s="5"/>
      <c r="S1039" s="5"/>
      <c r="T1039" s="5"/>
      <c r="U1039" s="5"/>
      <c r="V1039" s="5"/>
      <c r="W1039" s="5">
        <v>0</v>
      </c>
      <c r="X1039" s="5">
        <v>1</v>
      </c>
      <c r="Y1039" s="5">
        <v>0</v>
      </c>
      <c r="Z1039" s="5">
        <v>0</v>
      </c>
      <c r="AA1039" s="5">
        <v>1</v>
      </c>
      <c r="AB1039" s="5">
        <v>0</v>
      </c>
    </row>
    <row r="1040" spans="1:28" x14ac:dyDescent="0.2">
      <c r="A1040" s="5">
        <v>50</v>
      </c>
      <c r="B1040" s="5">
        <v>0</v>
      </c>
      <c r="C1040" s="5">
        <v>0</v>
      </c>
      <c r="D1040" s="5">
        <v>1</v>
      </c>
      <c r="E1040" s="5">
        <v>233</v>
      </c>
      <c r="F1040" s="5">
        <f>ROUND(Source!BD1015,O1040)</f>
        <v>0</v>
      </c>
      <c r="G1040" s="5" t="s">
        <v>131</v>
      </c>
      <c r="H1040" s="5" t="s">
        <v>132</v>
      </c>
      <c r="I1040" s="5"/>
      <c r="J1040" s="5"/>
      <c r="K1040" s="5">
        <v>233</v>
      </c>
      <c r="L1040" s="5">
        <v>24</v>
      </c>
      <c r="M1040" s="5">
        <v>3</v>
      </c>
      <c r="N1040" s="5" t="s">
        <v>3</v>
      </c>
      <c r="O1040" s="5">
        <v>2</v>
      </c>
      <c r="P1040" s="5">
        <f>ROUND(Source!EV1015,O1040)</f>
        <v>0</v>
      </c>
      <c r="Q1040" s="5"/>
      <c r="R1040" s="5"/>
      <c r="S1040" s="5"/>
      <c r="T1040" s="5"/>
      <c r="U1040" s="5"/>
      <c r="V1040" s="5"/>
      <c r="W1040" s="5">
        <v>0</v>
      </c>
      <c r="X1040" s="5">
        <v>1</v>
      </c>
      <c r="Y1040" s="5">
        <v>0</v>
      </c>
      <c r="Z1040" s="5">
        <v>0</v>
      </c>
      <c r="AA1040" s="5">
        <v>1</v>
      </c>
      <c r="AB1040" s="5">
        <v>0</v>
      </c>
    </row>
    <row r="1041" spans="1:206" x14ac:dyDescent="0.2">
      <c r="A1041" s="5">
        <v>50</v>
      </c>
      <c r="B1041" s="5">
        <v>0</v>
      </c>
      <c r="C1041" s="5">
        <v>0</v>
      </c>
      <c r="D1041" s="5">
        <v>1</v>
      </c>
      <c r="E1041" s="5">
        <v>210</v>
      </c>
      <c r="F1041" s="5">
        <f>ROUND(Source!X1015,O1041)</f>
        <v>26005.53</v>
      </c>
      <c r="G1041" s="5" t="s">
        <v>133</v>
      </c>
      <c r="H1041" s="5" t="s">
        <v>134</v>
      </c>
      <c r="I1041" s="5"/>
      <c r="J1041" s="5"/>
      <c r="K1041" s="5">
        <v>210</v>
      </c>
      <c r="L1041" s="5">
        <v>25</v>
      </c>
      <c r="M1041" s="5">
        <v>3</v>
      </c>
      <c r="N1041" s="5" t="s">
        <v>3</v>
      </c>
      <c r="O1041" s="5">
        <v>2</v>
      </c>
      <c r="P1041" s="5">
        <f>ROUND(Source!DP1015,O1041)</f>
        <v>1430043.11</v>
      </c>
      <c r="Q1041" s="5"/>
      <c r="R1041" s="5"/>
      <c r="S1041" s="5"/>
      <c r="T1041" s="5"/>
      <c r="U1041" s="5"/>
      <c r="V1041" s="5"/>
      <c r="W1041" s="5">
        <v>26005.53</v>
      </c>
      <c r="X1041" s="5">
        <v>1</v>
      </c>
      <c r="Y1041" s="5">
        <v>26005.53</v>
      </c>
      <c r="Z1041" s="5">
        <v>1430043.11</v>
      </c>
      <c r="AA1041" s="5">
        <v>1</v>
      </c>
      <c r="AB1041" s="5">
        <v>1430043.11</v>
      </c>
    </row>
    <row r="1042" spans="1:206" x14ac:dyDescent="0.2">
      <c r="A1042" s="5">
        <v>50</v>
      </c>
      <c r="B1042" s="5">
        <v>0</v>
      </c>
      <c r="C1042" s="5">
        <v>0</v>
      </c>
      <c r="D1042" s="5">
        <v>1</v>
      </c>
      <c r="E1042" s="5">
        <v>211</v>
      </c>
      <c r="F1042" s="5">
        <f>ROUND(Source!Y1015,O1042)</f>
        <v>14453.15</v>
      </c>
      <c r="G1042" s="5" t="s">
        <v>135</v>
      </c>
      <c r="H1042" s="5" t="s">
        <v>136</v>
      </c>
      <c r="I1042" s="5"/>
      <c r="J1042" s="5"/>
      <c r="K1042" s="5">
        <v>211</v>
      </c>
      <c r="L1042" s="5">
        <v>26</v>
      </c>
      <c r="M1042" s="5">
        <v>3</v>
      </c>
      <c r="N1042" s="5" t="s">
        <v>3</v>
      </c>
      <c r="O1042" s="5">
        <v>2</v>
      </c>
      <c r="P1042" s="5">
        <f>ROUND(Source!DQ1015,O1042)</f>
        <v>794778.96</v>
      </c>
      <c r="Q1042" s="5"/>
      <c r="R1042" s="5"/>
      <c r="S1042" s="5"/>
      <c r="T1042" s="5"/>
      <c r="U1042" s="5"/>
      <c r="V1042" s="5"/>
      <c r="W1042" s="5">
        <v>14453.15</v>
      </c>
      <c r="X1042" s="5">
        <v>1</v>
      </c>
      <c r="Y1042" s="5">
        <v>14453.15</v>
      </c>
      <c r="Z1042" s="5">
        <v>794778.96</v>
      </c>
      <c r="AA1042" s="5">
        <v>1</v>
      </c>
      <c r="AB1042" s="5">
        <v>794778.96</v>
      </c>
    </row>
    <row r="1043" spans="1:206" x14ac:dyDescent="0.2">
      <c r="A1043" s="5">
        <v>50</v>
      </c>
      <c r="B1043" s="5">
        <v>0</v>
      </c>
      <c r="C1043" s="5">
        <v>0</v>
      </c>
      <c r="D1043" s="5">
        <v>1</v>
      </c>
      <c r="E1043" s="5">
        <v>224</v>
      </c>
      <c r="F1043" s="5">
        <f>ROUND(Source!AR1015,O1043)</f>
        <v>980886.37</v>
      </c>
      <c r="G1043" s="5" t="s">
        <v>137</v>
      </c>
      <c r="H1043" s="5" t="s">
        <v>138</v>
      </c>
      <c r="I1043" s="5"/>
      <c r="J1043" s="5"/>
      <c r="K1043" s="5">
        <v>224</v>
      </c>
      <c r="L1043" s="5">
        <v>27</v>
      </c>
      <c r="M1043" s="5">
        <v>3</v>
      </c>
      <c r="N1043" s="5" t="s">
        <v>3</v>
      </c>
      <c r="O1043" s="5">
        <v>2</v>
      </c>
      <c r="P1043" s="5">
        <f>ROUND(Source!EJ1015,O1043)</f>
        <v>9491849.9800000004</v>
      </c>
      <c r="Q1043" s="5"/>
      <c r="R1043" s="5"/>
      <c r="S1043" s="5"/>
      <c r="T1043" s="5"/>
      <c r="U1043" s="5"/>
      <c r="V1043" s="5"/>
      <c r="W1043" s="5">
        <v>980886.37</v>
      </c>
      <c r="X1043" s="5">
        <v>1</v>
      </c>
      <c r="Y1043" s="5">
        <v>980886.37</v>
      </c>
      <c r="Z1043" s="5">
        <v>9491849.9800000004</v>
      </c>
      <c r="AA1043" s="5">
        <v>1</v>
      </c>
      <c r="AB1043" s="5">
        <v>9491849.9800000004</v>
      </c>
    </row>
    <row r="1045" spans="1:206" x14ac:dyDescent="0.2">
      <c r="A1045" s="3">
        <v>51</v>
      </c>
      <c r="B1045" s="3">
        <f>B12</f>
        <v>1086</v>
      </c>
      <c r="C1045" s="3">
        <f>A12</f>
        <v>1</v>
      </c>
      <c r="D1045" s="3">
        <f>ROW(A12)</f>
        <v>12</v>
      </c>
      <c r="E1045" s="3"/>
      <c r="F1045" s="3" t="str">
        <f>IF(F12&lt;&gt;"",F12,"")</f>
        <v>Новый объект (ТСН-2001 (Мосгосэкспертиза))</v>
      </c>
      <c r="G1045" s="3" t="str">
        <f>IF(G12&lt;&gt;"",G12,"")</f>
        <v>02-01-05 Система водоотведения</v>
      </c>
      <c r="H1045" s="3">
        <v>0</v>
      </c>
      <c r="I1045" s="3"/>
      <c r="J1045" s="3"/>
      <c r="K1045" s="3"/>
      <c r="L1045" s="3"/>
      <c r="M1045" s="3"/>
      <c r="N1045" s="3"/>
      <c r="O1045" s="3">
        <f t="shared" ref="O1045:T1045" si="788">ROUND(O1015,2)</f>
        <v>940427.69</v>
      </c>
      <c r="P1045" s="3">
        <f t="shared" si="788"/>
        <v>914640.81</v>
      </c>
      <c r="Q1045" s="3">
        <f t="shared" si="788"/>
        <v>1614.26</v>
      </c>
      <c r="R1045" s="3">
        <f t="shared" si="788"/>
        <v>203.47</v>
      </c>
      <c r="S1045" s="3">
        <f t="shared" si="788"/>
        <v>24172.62</v>
      </c>
      <c r="T1045" s="3">
        <f t="shared" si="788"/>
        <v>0</v>
      </c>
      <c r="U1045" s="3">
        <f>U1015</f>
        <v>1922.1301694595004</v>
      </c>
      <c r="V1045" s="3">
        <f>V1015</f>
        <v>0</v>
      </c>
      <c r="W1045" s="3">
        <f>ROUND(W1015,2)</f>
        <v>0</v>
      </c>
      <c r="X1045" s="3">
        <f>ROUND(X1015,2)</f>
        <v>26005.53</v>
      </c>
      <c r="Y1045" s="3">
        <f>ROUND(Y1015,2)</f>
        <v>14453.15</v>
      </c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>
        <f t="shared" ref="AO1045:BD1045" si="789">ROUND(AO1015,2)</f>
        <v>0</v>
      </c>
      <c r="AP1045" s="3">
        <f t="shared" si="789"/>
        <v>74915.83</v>
      </c>
      <c r="AQ1045" s="3">
        <f t="shared" si="789"/>
        <v>0</v>
      </c>
      <c r="AR1045" s="3">
        <f t="shared" si="789"/>
        <v>980886.37</v>
      </c>
      <c r="AS1045" s="3">
        <f t="shared" si="789"/>
        <v>905472.59</v>
      </c>
      <c r="AT1045" s="3">
        <f t="shared" si="789"/>
        <v>497.95</v>
      </c>
      <c r="AU1045" s="3">
        <f t="shared" si="789"/>
        <v>0</v>
      </c>
      <c r="AV1045" s="3">
        <f t="shared" si="789"/>
        <v>914640.81</v>
      </c>
      <c r="AW1045" s="3">
        <f t="shared" si="789"/>
        <v>839724.98</v>
      </c>
      <c r="AX1045" s="3">
        <f t="shared" si="789"/>
        <v>0</v>
      </c>
      <c r="AY1045" s="3">
        <f t="shared" si="789"/>
        <v>839724.98</v>
      </c>
      <c r="AZ1045" s="3">
        <f t="shared" si="789"/>
        <v>74915.83</v>
      </c>
      <c r="BA1045" s="3">
        <f t="shared" si="789"/>
        <v>0</v>
      </c>
      <c r="BB1045" s="3">
        <f t="shared" si="789"/>
        <v>0</v>
      </c>
      <c r="BC1045" s="3">
        <f t="shared" si="789"/>
        <v>0</v>
      </c>
      <c r="BD1045" s="3">
        <f t="shared" si="789"/>
        <v>0</v>
      </c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4">
        <f t="shared" ref="DG1045:DL1045" si="790">ROUND(DG1015,2)</f>
        <v>7267027.9100000001</v>
      </c>
      <c r="DH1045" s="4">
        <f t="shared" si="790"/>
        <v>5913021.1500000004</v>
      </c>
      <c r="DI1045" s="4">
        <f t="shared" si="790"/>
        <v>24754.39</v>
      </c>
      <c r="DJ1045" s="4">
        <f t="shared" si="790"/>
        <v>11188.79</v>
      </c>
      <c r="DK1045" s="4">
        <f t="shared" si="790"/>
        <v>1329252.3700000001</v>
      </c>
      <c r="DL1045" s="4">
        <f t="shared" si="790"/>
        <v>0</v>
      </c>
      <c r="DM1045" s="4">
        <f>DM1015</f>
        <v>1922.1301694595004</v>
      </c>
      <c r="DN1045" s="4">
        <f>DN1015</f>
        <v>0</v>
      </c>
      <c r="DO1045" s="4">
        <f>ROUND(DO1015,2)</f>
        <v>0</v>
      </c>
      <c r="DP1045" s="4">
        <f>ROUND(DP1015,2)</f>
        <v>1430043.11</v>
      </c>
      <c r="DQ1045" s="4">
        <f>ROUND(DQ1015,2)</f>
        <v>794778.96</v>
      </c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>
        <f t="shared" ref="EG1045:EV1045" si="791">ROUND(EG1015,2)</f>
        <v>0</v>
      </c>
      <c r="EH1045" s="4">
        <f t="shared" si="791"/>
        <v>573855.26</v>
      </c>
      <c r="EI1045" s="4">
        <f t="shared" si="791"/>
        <v>0</v>
      </c>
      <c r="EJ1045" s="4">
        <f t="shared" si="791"/>
        <v>9491849.9800000004</v>
      </c>
      <c r="EK1045" s="4">
        <f t="shared" si="791"/>
        <v>8900161.9800000004</v>
      </c>
      <c r="EL1045" s="4">
        <f t="shared" si="791"/>
        <v>17832.740000000002</v>
      </c>
      <c r="EM1045" s="4">
        <f t="shared" si="791"/>
        <v>0</v>
      </c>
      <c r="EN1045" s="4">
        <f t="shared" si="791"/>
        <v>5913021.1500000004</v>
      </c>
      <c r="EO1045" s="4">
        <f t="shared" si="791"/>
        <v>5339165.8899999997</v>
      </c>
      <c r="EP1045" s="4">
        <f t="shared" si="791"/>
        <v>0</v>
      </c>
      <c r="EQ1045" s="4">
        <f t="shared" si="791"/>
        <v>5339165.8899999997</v>
      </c>
      <c r="ER1045" s="4">
        <f t="shared" si="791"/>
        <v>573855.26</v>
      </c>
      <c r="ES1045" s="4">
        <f t="shared" si="791"/>
        <v>0</v>
      </c>
      <c r="ET1045" s="4">
        <f t="shared" si="791"/>
        <v>0</v>
      </c>
      <c r="EU1045" s="4">
        <f t="shared" si="791"/>
        <v>0</v>
      </c>
      <c r="EV1045" s="4">
        <f t="shared" si="791"/>
        <v>0</v>
      </c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>
        <v>0</v>
      </c>
    </row>
    <row r="1047" spans="1:206" x14ac:dyDescent="0.2">
      <c r="A1047" s="5">
        <v>50</v>
      </c>
      <c r="B1047" s="5">
        <v>0</v>
      </c>
      <c r="C1047" s="5">
        <v>0</v>
      </c>
      <c r="D1047" s="5">
        <v>1</v>
      </c>
      <c r="E1047" s="5">
        <v>201</v>
      </c>
      <c r="F1047" s="5">
        <f>ROUND(Source!O1045,O1047)</f>
        <v>940427.69</v>
      </c>
      <c r="G1047" s="5" t="s">
        <v>85</v>
      </c>
      <c r="H1047" s="5" t="s">
        <v>86</v>
      </c>
      <c r="I1047" s="5"/>
      <c r="J1047" s="5"/>
      <c r="K1047" s="5">
        <v>201</v>
      </c>
      <c r="L1047" s="5">
        <v>1</v>
      </c>
      <c r="M1047" s="5">
        <v>3</v>
      </c>
      <c r="N1047" s="5" t="s">
        <v>3</v>
      </c>
      <c r="O1047" s="5">
        <v>2</v>
      </c>
      <c r="P1047" s="5">
        <f>ROUND(Source!DG1045,O1047)</f>
        <v>7267027.9100000001</v>
      </c>
      <c r="Q1047" s="5"/>
      <c r="R1047" s="5"/>
      <c r="S1047" s="5"/>
      <c r="T1047" s="5"/>
      <c r="U1047" s="5"/>
      <c r="V1047" s="5"/>
      <c r="W1047" s="5">
        <v>940427.69</v>
      </c>
      <c r="X1047" s="5">
        <v>1</v>
      </c>
      <c r="Y1047" s="5">
        <v>940427.69</v>
      </c>
      <c r="Z1047" s="5">
        <v>7267027.9100000001</v>
      </c>
      <c r="AA1047" s="5">
        <v>1</v>
      </c>
      <c r="AB1047" s="5">
        <v>7267027.9100000001</v>
      </c>
    </row>
    <row r="1048" spans="1:206" x14ac:dyDescent="0.2">
      <c r="A1048" s="5">
        <v>50</v>
      </c>
      <c r="B1048" s="5">
        <v>0</v>
      </c>
      <c r="C1048" s="5">
        <v>0</v>
      </c>
      <c r="D1048" s="5">
        <v>1</v>
      </c>
      <c r="E1048" s="5">
        <v>202</v>
      </c>
      <c r="F1048" s="5">
        <f>ROUND(Source!P1045,O1048)</f>
        <v>914640.81</v>
      </c>
      <c r="G1048" s="5" t="s">
        <v>87</v>
      </c>
      <c r="H1048" s="5" t="s">
        <v>88</v>
      </c>
      <c r="I1048" s="5"/>
      <c r="J1048" s="5"/>
      <c r="K1048" s="5">
        <v>202</v>
      </c>
      <c r="L1048" s="5">
        <v>2</v>
      </c>
      <c r="M1048" s="5">
        <v>3</v>
      </c>
      <c r="N1048" s="5" t="s">
        <v>3</v>
      </c>
      <c r="O1048" s="5">
        <v>2</v>
      </c>
      <c r="P1048" s="5">
        <f>ROUND(Source!DH1045,O1048)</f>
        <v>5913021.1500000004</v>
      </c>
      <c r="Q1048" s="5"/>
      <c r="R1048" s="5"/>
      <c r="S1048" s="5"/>
      <c r="T1048" s="5"/>
      <c r="U1048" s="5"/>
      <c r="V1048" s="5"/>
      <c r="W1048" s="5">
        <v>914640.81</v>
      </c>
      <c r="X1048" s="5">
        <v>1</v>
      </c>
      <c r="Y1048" s="5">
        <v>914640.81</v>
      </c>
      <c r="Z1048" s="5">
        <v>5913021.1500000004</v>
      </c>
      <c r="AA1048" s="5">
        <v>1</v>
      </c>
      <c r="AB1048" s="5">
        <v>5913021.1500000004</v>
      </c>
    </row>
    <row r="1049" spans="1:206" x14ac:dyDescent="0.2">
      <c r="A1049" s="5">
        <v>50</v>
      </c>
      <c r="B1049" s="5">
        <v>0</v>
      </c>
      <c r="C1049" s="5">
        <v>0</v>
      </c>
      <c r="D1049" s="5">
        <v>1</v>
      </c>
      <c r="E1049" s="5">
        <v>222</v>
      </c>
      <c r="F1049" s="5">
        <f>ROUND(Source!AO1045,O1049)</f>
        <v>0</v>
      </c>
      <c r="G1049" s="5" t="s">
        <v>89</v>
      </c>
      <c r="H1049" s="5" t="s">
        <v>90</v>
      </c>
      <c r="I1049" s="5"/>
      <c r="J1049" s="5"/>
      <c r="K1049" s="5">
        <v>222</v>
      </c>
      <c r="L1049" s="5">
        <v>3</v>
      </c>
      <c r="M1049" s="5">
        <v>3</v>
      </c>
      <c r="N1049" s="5" t="s">
        <v>3</v>
      </c>
      <c r="O1049" s="5">
        <v>2</v>
      </c>
      <c r="P1049" s="5">
        <f>ROUND(Source!EG1045,O1049)</f>
        <v>0</v>
      </c>
      <c r="Q1049" s="5"/>
      <c r="R1049" s="5"/>
      <c r="S1049" s="5"/>
      <c r="T1049" s="5"/>
      <c r="U1049" s="5"/>
      <c r="V1049" s="5"/>
      <c r="W1049" s="5">
        <v>0</v>
      </c>
      <c r="X1049" s="5">
        <v>1</v>
      </c>
      <c r="Y1049" s="5">
        <v>0</v>
      </c>
      <c r="Z1049" s="5">
        <v>0</v>
      </c>
      <c r="AA1049" s="5">
        <v>1</v>
      </c>
      <c r="AB1049" s="5">
        <v>0</v>
      </c>
    </row>
    <row r="1050" spans="1:206" x14ac:dyDescent="0.2">
      <c r="A1050" s="5">
        <v>50</v>
      </c>
      <c r="B1050" s="5">
        <v>0</v>
      </c>
      <c r="C1050" s="5">
        <v>0</v>
      </c>
      <c r="D1050" s="5">
        <v>1</v>
      </c>
      <c r="E1050" s="5">
        <v>225</v>
      </c>
      <c r="F1050" s="5">
        <f>ROUND(Source!AV1045,O1050)</f>
        <v>914640.81</v>
      </c>
      <c r="G1050" s="5" t="s">
        <v>91</v>
      </c>
      <c r="H1050" s="5" t="s">
        <v>92</v>
      </c>
      <c r="I1050" s="5"/>
      <c r="J1050" s="5"/>
      <c r="K1050" s="5">
        <v>225</v>
      </c>
      <c r="L1050" s="5">
        <v>4</v>
      </c>
      <c r="M1050" s="5">
        <v>3</v>
      </c>
      <c r="N1050" s="5" t="s">
        <v>3</v>
      </c>
      <c r="O1050" s="5">
        <v>2</v>
      </c>
      <c r="P1050" s="5">
        <f>ROUND(Source!EN1045,O1050)</f>
        <v>5913021.1500000004</v>
      </c>
      <c r="Q1050" s="5"/>
      <c r="R1050" s="5"/>
      <c r="S1050" s="5"/>
      <c r="T1050" s="5"/>
      <c r="U1050" s="5"/>
      <c r="V1050" s="5"/>
      <c r="W1050" s="5">
        <v>914640.81</v>
      </c>
      <c r="X1050" s="5">
        <v>1</v>
      </c>
      <c r="Y1050" s="5">
        <v>914640.81</v>
      </c>
      <c r="Z1050" s="5">
        <v>5913021.1500000004</v>
      </c>
      <c r="AA1050" s="5">
        <v>1</v>
      </c>
      <c r="AB1050" s="5">
        <v>5913021.1500000004</v>
      </c>
    </row>
    <row r="1051" spans="1:206" x14ac:dyDescent="0.2">
      <c r="A1051" s="5">
        <v>50</v>
      </c>
      <c r="B1051" s="5">
        <v>0</v>
      </c>
      <c r="C1051" s="5">
        <v>0</v>
      </c>
      <c r="D1051" s="5">
        <v>1</v>
      </c>
      <c r="E1051" s="5">
        <v>226</v>
      </c>
      <c r="F1051" s="5">
        <f>ROUND(Source!AW1045,O1051)</f>
        <v>839724.98</v>
      </c>
      <c r="G1051" s="5" t="s">
        <v>93</v>
      </c>
      <c r="H1051" s="5" t="s">
        <v>94</v>
      </c>
      <c r="I1051" s="5"/>
      <c r="J1051" s="5"/>
      <c r="K1051" s="5">
        <v>226</v>
      </c>
      <c r="L1051" s="5">
        <v>5</v>
      </c>
      <c r="M1051" s="5">
        <v>3</v>
      </c>
      <c r="N1051" s="5" t="s">
        <v>3</v>
      </c>
      <c r="O1051" s="5">
        <v>2</v>
      </c>
      <c r="P1051" s="5">
        <f>ROUND(Source!EO1045,O1051)</f>
        <v>5339165.8899999997</v>
      </c>
      <c r="Q1051" s="5"/>
      <c r="R1051" s="5"/>
      <c r="S1051" s="5"/>
      <c r="T1051" s="5"/>
      <c r="U1051" s="5"/>
      <c r="V1051" s="5"/>
      <c r="W1051" s="5">
        <v>839724.98</v>
      </c>
      <c r="X1051" s="5">
        <v>1</v>
      </c>
      <c r="Y1051" s="5">
        <v>839724.98</v>
      </c>
      <c r="Z1051" s="5">
        <v>5339165.8899999997</v>
      </c>
      <c r="AA1051" s="5">
        <v>1</v>
      </c>
      <c r="AB1051" s="5">
        <v>5339165.8899999997</v>
      </c>
    </row>
    <row r="1052" spans="1:206" x14ac:dyDescent="0.2">
      <c r="A1052" s="5">
        <v>50</v>
      </c>
      <c r="B1052" s="5">
        <v>0</v>
      </c>
      <c r="C1052" s="5">
        <v>0</v>
      </c>
      <c r="D1052" s="5">
        <v>1</v>
      </c>
      <c r="E1052" s="5">
        <v>227</v>
      </c>
      <c r="F1052" s="5">
        <f>ROUND(Source!AX1045,O1052)</f>
        <v>0</v>
      </c>
      <c r="G1052" s="5" t="s">
        <v>95</v>
      </c>
      <c r="H1052" s="5" t="s">
        <v>96</v>
      </c>
      <c r="I1052" s="5"/>
      <c r="J1052" s="5"/>
      <c r="K1052" s="5">
        <v>227</v>
      </c>
      <c r="L1052" s="5">
        <v>6</v>
      </c>
      <c r="M1052" s="5">
        <v>3</v>
      </c>
      <c r="N1052" s="5" t="s">
        <v>3</v>
      </c>
      <c r="O1052" s="5">
        <v>2</v>
      </c>
      <c r="P1052" s="5">
        <f>ROUND(Source!EP1045,O1052)</f>
        <v>0</v>
      </c>
      <c r="Q1052" s="5"/>
      <c r="R1052" s="5"/>
      <c r="S1052" s="5"/>
      <c r="T1052" s="5"/>
      <c r="U1052" s="5"/>
      <c r="V1052" s="5"/>
      <c r="W1052" s="5">
        <v>0</v>
      </c>
      <c r="X1052" s="5">
        <v>1</v>
      </c>
      <c r="Y1052" s="5">
        <v>0</v>
      </c>
      <c r="Z1052" s="5">
        <v>0</v>
      </c>
      <c r="AA1052" s="5">
        <v>1</v>
      </c>
      <c r="AB1052" s="5">
        <v>0</v>
      </c>
    </row>
    <row r="1053" spans="1:206" x14ac:dyDescent="0.2">
      <c r="A1053" s="5">
        <v>50</v>
      </c>
      <c r="B1053" s="5">
        <v>0</v>
      </c>
      <c r="C1053" s="5">
        <v>0</v>
      </c>
      <c r="D1053" s="5">
        <v>1</v>
      </c>
      <c r="E1053" s="5">
        <v>228</v>
      </c>
      <c r="F1053" s="5">
        <f>ROUND(Source!AY1045,O1053)</f>
        <v>839724.98</v>
      </c>
      <c r="G1053" s="5" t="s">
        <v>97</v>
      </c>
      <c r="H1053" s="5" t="s">
        <v>98</v>
      </c>
      <c r="I1053" s="5"/>
      <c r="J1053" s="5"/>
      <c r="K1053" s="5">
        <v>228</v>
      </c>
      <c r="L1053" s="5">
        <v>7</v>
      </c>
      <c r="M1053" s="5">
        <v>3</v>
      </c>
      <c r="N1053" s="5" t="s">
        <v>3</v>
      </c>
      <c r="O1053" s="5">
        <v>2</v>
      </c>
      <c r="P1053" s="5">
        <f>ROUND(Source!EQ1045,O1053)</f>
        <v>5339165.8899999997</v>
      </c>
      <c r="Q1053" s="5"/>
      <c r="R1053" s="5"/>
      <c r="S1053" s="5"/>
      <c r="T1053" s="5"/>
      <c r="U1053" s="5"/>
      <c r="V1053" s="5"/>
      <c r="W1053" s="5">
        <v>839724.98</v>
      </c>
      <c r="X1053" s="5">
        <v>1</v>
      </c>
      <c r="Y1053" s="5">
        <v>839724.98</v>
      </c>
      <c r="Z1053" s="5">
        <v>5339165.8899999997</v>
      </c>
      <c r="AA1053" s="5">
        <v>1</v>
      </c>
      <c r="AB1053" s="5">
        <v>5339165.8899999997</v>
      </c>
    </row>
    <row r="1054" spans="1:206" x14ac:dyDescent="0.2">
      <c r="A1054" s="5">
        <v>50</v>
      </c>
      <c r="B1054" s="5">
        <v>0</v>
      </c>
      <c r="C1054" s="5">
        <v>0</v>
      </c>
      <c r="D1054" s="5">
        <v>1</v>
      </c>
      <c r="E1054" s="5">
        <v>216</v>
      </c>
      <c r="F1054" s="5">
        <f>ROUND(Source!AP1045,O1054)</f>
        <v>74915.83</v>
      </c>
      <c r="G1054" s="5" t="s">
        <v>99</v>
      </c>
      <c r="H1054" s="5" t="s">
        <v>100</v>
      </c>
      <c r="I1054" s="5"/>
      <c r="J1054" s="5"/>
      <c r="K1054" s="5">
        <v>216</v>
      </c>
      <c r="L1054" s="5">
        <v>8</v>
      </c>
      <c r="M1054" s="5">
        <v>3</v>
      </c>
      <c r="N1054" s="5" t="s">
        <v>3</v>
      </c>
      <c r="O1054" s="5">
        <v>2</v>
      </c>
      <c r="P1054" s="5">
        <f>ROUND(Source!EH1045,O1054)</f>
        <v>573855.26</v>
      </c>
      <c r="Q1054" s="5"/>
      <c r="R1054" s="5"/>
      <c r="S1054" s="5"/>
      <c r="T1054" s="5"/>
      <c r="U1054" s="5"/>
      <c r="V1054" s="5"/>
      <c r="W1054" s="5">
        <v>74915.83</v>
      </c>
      <c r="X1054" s="5">
        <v>1</v>
      </c>
      <c r="Y1054" s="5">
        <v>74915.83</v>
      </c>
      <c r="Z1054" s="5">
        <v>573855.26</v>
      </c>
      <c r="AA1054" s="5">
        <v>1</v>
      </c>
      <c r="AB1054" s="5">
        <v>573855.26</v>
      </c>
    </row>
    <row r="1055" spans="1:206" x14ac:dyDescent="0.2">
      <c r="A1055" s="5">
        <v>50</v>
      </c>
      <c r="B1055" s="5">
        <v>0</v>
      </c>
      <c r="C1055" s="5">
        <v>0</v>
      </c>
      <c r="D1055" s="5">
        <v>1</v>
      </c>
      <c r="E1055" s="5">
        <v>223</v>
      </c>
      <c r="F1055" s="5">
        <f>ROUND(Source!AQ1045,O1055)</f>
        <v>0</v>
      </c>
      <c r="G1055" s="5" t="s">
        <v>101</v>
      </c>
      <c r="H1055" s="5" t="s">
        <v>102</v>
      </c>
      <c r="I1055" s="5"/>
      <c r="J1055" s="5"/>
      <c r="K1055" s="5">
        <v>223</v>
      </c>
      <c r="L1055" s="5">
        <v>9</v>
      </c>
      <c r="M1055" s="5">
        <v>3</v>
      </c>
      <c r="N1055" s="5" t="s">
        <v>3</v>
      </c>
      <c r="O1055" s="5">
        <v>2</v>
      </c>
      <c r="P1055" s="5">
        <f>ROUND(Source!EI1045,O1055)</f>
        <v>0</v>
      </c>
      <c r="Q1055" s="5"/>
      <c r="R1055" s="5"/>
      <c r="S1055" s="5"/>
      <c r="T1055" s="5"/>
      <c r="U1055" s="5"/>
      <c r="V1055" s="5"/>
      <c r="W1055" s="5">
        <v>0</v>
      </c>
      <c r="X1055" s="5">
        <v>1</v>
      </c>
      <c r="Y1055" s="5">
        <v>0</v>
      </c>
      <c r="Z1055" s="5">
        <v>0</v>
      </c>
      <c r="AA1055" s="5">
        <v>1</v>
      </c>
      <c r="AB1055" s="5">
        <v>0</v>
      </c>
    </row>
    <row r="1056" spans="1:206" x14ac:dyDescent="0.2">
      <c r="A1056" s="5">
        <v>50</v>
      </c>
      <c r="B1056" s="5">
        <v>0</v>
      </c>
      <c r="C1056" s="5">
        <v>0</v>
      </c>
      <c r="D1056" s="5">
        <v>1</v>
      </c>
      <c r="E1056" s="5">
        <v>229</v>
      </c>
      <c r="F1056" s="5">
        <f>ROUND(Source!AZ1045,O1056)</f>
        <v>74915.83</v>
      </c>
      <c r="G1056" s="5" t="s">
        <v>103</v>
      </c>
      <c r="H1056" s="5" t="s">
        <v>104</v>
      </c>
      <c r="I1056" s="5"/>
      <c r="J1056" s="5"/>
      <c r="K1056" s="5">
        <v>229</v>
      </c>
      <c r="L1056" s="5">
        <v>10</v>
      </c>
      <c r="M1056" s="5">
        <v>3</v>
      </c>
      <c r="N1056" s="5" t="s">
        <v>3</v>
      </c>
      <c r="O1056" s="5">
        <v>2</v>
      </c>
      <c r="P1056" s="5">
        <f>ROUND(Source!ER1045,O1056)</f>
        <v>573855.26</v>
      </c>
      <c r="Q1056" s="5"/>
      <c r="R1056" s="5"/>
      <c r="S1056" s="5"/>
      <c r="T1056" s="5"/>
      <c r="U1056" s="5"/>
      <c r="V1056" s="5"/>
      <c r="W1056" s="5">
        <v>74915.83</v>
      </c>
      <c r="X1056" s="5">
        <v>1</v>
      </c>
      <c r="Y1056" s="5">
        <v>74915.83</v>
      </c>
      <c r="Z1056" s="5">
        <v>573855.26</v>
      </c>
      <c r="AA1056" s="5">
        <v>1</v>
      </c>
      <c r="AB1056" s="5">
        <v>573855.26</v>
      </c>
    </row>
    <row r="1057" spans="1:28" x14ac:dyDescent="0.2">
      <c r="A1057" s="5">
        <v>50</v>
      </c>
      <c r="B1057" s="5">
        <v>0</v>
      </c>
      <c r="C1057" s="5">
        <v>0</v>
      </c>
      <c r="D1057" s="5">
        <v>1</v>
      </c>
      <c r="E1057" s="5">
        <v>203</v>
      </c>
      <c r="F1057" s="5">
        <f>ROUND(Source!Q1045,O1057)</f>
        <v>1614.26</v>
      </c>
      <c r="G1057" s="5" t="s">
        <v>105</v>
      </c>
      <c r="H1057" s="5" t="s">
        <v>106</v>
      </c>
      <c r="I1057" s="5"/>
      <c r="J1057" s="5"/>
      <c r="K1057" s="5">
        <v>203</v>
      </c>
      <c r="L1057" s="5">
        <v>11</v>
      </c>
      <c r="M1057" s="5">
        <v>3</v>
      </c>
      <c r="N1057" s="5" t="s">
        <v>3</v>
      </c>
      <c r="O1057" s="5">
        <v>2</v>
      </c>
      <c r="P1057" s="5">
        <f>ROUND(Source!DI1045,O1057)</f>
        <v>24754.39</v>
      </c>
      <c r="Q1057" s="5"/>
      <c r="R1057" s="5"/>
      <c r="S1057" s="5"/>
      <c r="T1057" s="5"/>
      <c r="U1057" s="5"/>
      <c r="V1057" s="5"/>
      <c r="W1057" s="5">
        <v>1614.26</v>
      </c>
      <c r="X1057" s="5">
        <v>1</v>
      </c>
      <c r="Y1057" s="5">
        <v>1614.26</v>
      </c>
      <c r="Z1057" s="5">
        <v>24754.39</v>
      </c>
      <c r="AA1057" s="5">
        <v>1</v>
      </c>
      <c r="AB1057" s="5">
        <v>24754.39</v>
      </c>
    </row>
    <row r="1058" spans="1:28" x14ac:dyDescent="0.2">
      <c r="A1058" s="5">
        <v>50</v>
      </c>
      <c r="B1058" s="5">
        <v>0</v>
      </c>
      <c r="C1058" s="5">
        <v>0</v>
      </c>
      <c r="D1058" s="5">
        <v>1</v>
      </c>
      <c r="E1058" s="5">
        <v>231</v>
      </c>
      <c r="F1058" s="5">
        <f>ROUND(Source!BB1045,O1058)</f>
        <v>0</v>
      </c>
      <c r="G1058" s="5" t="s">
        <v>107</v>
      </c>
      <c r="H1058" s="5" t="s">
        <v>108</v>
      </c>
      <c r="I1058" s="5"/>
      <c r="J1058" s="5"/>
      <c r="K1058" s="5">
        <v>231</v>
      </c>
      <c r="L1058" s="5">
        <v>12</v>
      </c>
      <c r="M1058" s="5">
        <v>3</v>
      </c>
      <c r="N1058" s="5" t="s">
        <v>3</v>
      </c>
      <c r="O1058" s="5">
        <v>2</v>
      </c>
      <c r="P1058" s="5">
        <f>ROUND(Source!ET1045,O1058)</f>
        <v>0</v>
      </c>
      <c r="Q1058" s="5"/>
      <c r="R1058" s="5"/>
      <c r="S1058" s="5"/>
      <c r="T1058" s="5"/>
      <c r="U1058" s="5"/>
      <c r="V1058" s="5"/>
      <c r="W1058" s="5">
        <v>0</v>
      </c>
      <c r="X1058" s="5">
        <v>1</v>
      </c>
      <c r="Y1058" s="5">
        <v>0</v>
      </c>
      <c r="Z1058" s="5">
        <v>0</v>
      </c>
      <c r="AA1058" s="5">
        <v>1</v>
      </c>
      <c r="AB1058" s="5">
        <v>0</v>
      </c>
    </row>
    <row r="1059" spans="1:28" x14ac:dyDescent="0.2">
      <c r="A1059" s="5">
        <v>50</v>
      </c>
      <c r="B1059" s="5">
        <v>0</v>
      </c>
      <c r="C1059" s="5">
        <v>0</v>
      </c>
      <c r="D1059" s="5">
        <v>1</v>
      </c>
      <c r="E1059" s="5">
        <v>204</v>
      </c>
      <c r="F1059" s="5">
        <f>ROUND(Source!R1045,O1059)</f>
        <v>203.47</v>
      </c>
      <c r="G1059" s="5" t="s">
        <v>109</v>
      </c>
      <c r="H1059" s="5" t="s">
        <v>110</v>
      </c>
      <c r="I1059" s="5"/>
      <c r="J1059" s="5"/>
      <c r="K1059" s="5">
        <v>204</v>
      </c>
      <c r="L1059" s="5">
        <v>13</v>
      </c>
      <c r="M1059" s="5">
        <v>3</v>
      </c>
      <c r="N1059" s="5" t="s">
        <v>3</v>
      </c>
      <c r="O1059" s="5">
        <v>2</v>
      </c>
      <c r="P1059" s="5">
        <f>ROUND(Source!DJ1045,O1059)</f>
        <v>11188.79</v>
      </c>
      <c r="Q1059" s="5"/>
      <c r="R1059" s="5"/>
      <c r="S1059" s="5"/>
      <c r="T1059" s="5"/>
      <c r="U1059" s="5"/>
      <c r="V1059" s="5"/>
      <c r="W1059" s="5">
        <v>203.47</v>
      </c>
      <c r="X1059" s="5">
        <v>1</v>
      </c>
      <c r="Y1059" s="5">
        <v>203.47</v>
      </c>
      <c r="Z1059" s="5">
        <v>11188.79</v>
      </c>
      <c r="AA1059" s="5">
        <v>1</v>
      </c>
      <c r="AB1059" s="5">
        <v>11188.79</v>
      </c>
    </row>
    <row r="1060" spans="1:28" x14ac:dyDescent="0.2">
      <c r="A1060" s="5">
        <v>50</v>
      </c>
      <c r="B1060" s="5">
        <v>0</v>
      </c>
      <c r="C1060" s="5">
        <v>0</v>
      </c>
      <c r="D1060" s="5">
        <v>1</v>
      </c>
      <c r="E1060" s="5">
        <v>205</v>
      </c>
      <c r="F1060" s="5">
        <f>ROUND(Source!S1045,O1060)</f>
        <v>24172.62</v>
      </c>
      <c r="G1060" s="5" t="s">
        <v>111</v>
      </c>
      <c r="H1060" s="5" t="s">
        <v>112</v>
      </c>
      <c r="I1060" s="5"/>
      <c r="J1060" s="5"/>
      <c r="K1060" s="5">
        <v>205</v>
      </c>
      <c r="L1060" s="5">
        <v>14</v>
      </c>
      <c r="M1060" s="5">
        <v>3</v>
      </c>
      <c r="N1060" s="5" t="s">
        <v>3</v>
      </c>
      <c r="O1060" s="5">
        <v>2</v>
      </c>
      <c r="P1060" s="5">
        <f>ROUND(Source!DK1045,O1060)</f>
        <v>1329252.3700000001</v>
      </c>
      <c r="Q1060" s="5"/>
      <c r="R1060" s="5"/>
      <c r="S1060" s="5"/>
      <c r="T1060" s="5"/>
      <c r="U1060" s="5"/>
      <c r="V1060" s="5"/>
      <c r="W1060" s="5">
        <v>24172.62</v>
      </c>
      <c r="X1060" s="5">
        <v>1</v>
      </c>
      <c r="Y1060" s="5">
        <v>24172.62</v>
      </c>
      <c r="Z1060" s="5">
        <v>1329252.3700000001</v>
      </c>
      <c r="AA1060" s="5">
        <v>1</v>
      </c>
      <c r="AB1060" s="5">
        <v>1329252.3700000001</v>
      </c>
    </row>
    <row r="1061" spans="1:28" x14ac:dyDescent="0.2">
      <c r="A1061" s="5">
        <v>50</v>
      </c>
      <c r="B1061" s="5">
        <v>0</v>
      </c>
      <c r="C1061" s="5">
        <v>0</v>
      </c>
      <c r="D1061" s="5">
        <v>1</v>
      </c>
      <c r="E1061" s="5">
        <v>232</v>
      </c>
      <c r="F1061" s="5">
        <f>ROUND(Source!BC1045,O1061)</f>
        <v>0</v>
      </c>
      <c r="G1061" s="5" t="s">
        <v>113</v>
      </c>
      <c r="H1061" s="5" t="s">
        <v>114</v>
      </c>
      <c r="I1061" s="5"/>
      <c r="J1061" s="5"/>
      <c r="K1061" s="5">
        <v>232</v>
      </c>
      <c r="L1061" s="5">
        <v>15</v>
      </c>
      <c r="M1061" s="5">
        <v>3</v>
      </c>
      <c r="N1061" s="5" t="s">
        <v>3</v>
      </c>
      <c r="O1061" s="5">
        <v>2</v>
      </c>
      <c r="P1061" s="5">
        <f>ROUND(Source!EU1045,O1061)</f>
        <v>0</v>
      </c>
      <c r="Q1061" s="5"/>
      <c r="R1061" s="5"/>
      <c r="S1061" s="5"/>
      <c r="T1061" s="5"/>
      <c r="U1061" s="5"/>
      <c r="V1061" s="5"/>
      <c r="W1061" s="5">
        <v>0</v>
      </c>
      <c r="X1061" s="5">
        <v>1</v>
      </c>
      <c r="Y1061" s="5">
        <v>0</v>
      </c>
      <c r="Z1061" s="5">
        <v>0</v>
      </c>
      <c r="AA1061" s="5">
        <v>1</v>
      </c>
      <c r="AB1061" s="5">
        <v>0</v>
      </c>
    </row>
    <row r="1062" spans="1:28" x14ac:dyDescent="0.2">
      <c r="A1062" s="5">
        <v>50</v>
      </c>
      <c r="B1062" s="5">
        <v>0</v>
      </c>
      <c r="C1062" s="5">
        <v>0</v>
      </c>
      <c r="D1062" s="5">
        <v>1</v>
      </c>
      <c r="E1062" s="5">
        <v>214</v>
      </c>
      <c r="F1062" s="5">
        <f>ROUND(Source!AS1045,O1062)</f>
        <v>905472.59</v>
      </c>
      <c r="G1062" s="5" t="s">
        <v>115</v>
      </c>
      <c r="H1062" s="5" t="s">
        <v>116</v>
      </c>
      <c r="I1062" s="5"/>
      <c r="J1062" s="5"/>
      <c r="K1062" s="5">
        <v>214</v>
      </c>
      <c r="L1062" s="5">
        <v>16</v>
      </c>
      <c r="M1062" s="5">
        <v>3</v>
      </c>
      <c r="N1062" s="5" t="s">
        <v>3</v>
      </c>
      <c r="O1062" s="5">
        <v>2</v>
      </c>
      <c r="P1062" s="5">
        <f>ROUND(Source!EK1045,O1062)</f>
        <v>8900161.9800000004</v>
      </c>
      <c r="Q1062" s="5"/>
      <c r="R1062" s="5"/>
      <c r="S1062" s="5"/>
      <c r="T1062" s="5"/>
      <c r="U1062" s="5"/>
      <c r="V1062" s="5"/>
      <c r="W1062" s="5">
        <v>905472.59</v>
      </c>
      <c r="X1062" s="5">
        <v>1</v>
      </c>
      <c r="Y1062" s="5">
        <v>905472.59</v>
      </c>
      <c r="Z1062" s="5">
        <v>8900161.9800000004</v>
      </c>
      <c r="AA1062" s="5">
        <v>1</v>
      </c>
      <c r="AB1062" s="5">
        <v>8900161.9800000004</v>
      </c>
    </row>
    <row r="1063" spans="1:28" x14ac:dyDescent="0.2">
      <c r="A1063" s="5">
        <v>50</v>
      </c>
      <c r="B1063" s="5">
        <v>0</v>
      </c>
      <c r="C1063" s="5">
        <v>0</v>
      </c>
      <c r="D1063" s="5">
        <v>1</v>
      </c>
      <c r="E1063" s="5">
        <v>215</v>
      </c>
      <c r="F1063" s="5">
        <f>ROUND(Source!AT1045,O1063)</f>
        <v>497.95</v>
      </c>
      <c r="G1063" s="5" t="s">
        <v>117</v>
      </c>
      <c r="H1063" s="5" t="s">
        <v>118</v>
      </c>
      <c r="I1063" s="5"/>
      <c r="J1063" s="5"/>
      <c r="K1063" s="5">
        <v>215</v>
      </c>
      <c r="L1063" s="5">
        <v>17</v>
      </c>
      <c r="M1063" s="5">
        <v>3</v>
      </c>
      <c r="N1063" s="5" t="s">
        <v>3</v>
      </c>
      <c r="O1063" s="5">
        <v>2</v>
      </c>
      <c r="P1063" s="5">
        <f>ROUND(Source!EL1045,O1063)</f>
        <v>17832.740000000002</v>
      </c>
      <c r="Q1063" s="5"/>
      <c r="R1063" s="5"/>
      <c r="S1063" s="5"/>
      <c r="T1063" s="5"/>
      <c r="U1063" s="5"/>
      <c r="V1063" s="5"/>
      <c r="W1063" s="5">
        <v>497.95</v>
      </c>
      <c r="X1063" s="5">
        <v>1</v>
      </c>
      <c r="Y1063" s="5">
        <v>497.95</v>
      </c>
      <c r="Z1063" s="5">
        <v>17832.740000000002</v>
      </c>
      <c r="AA1063" s="5">
        <v>1</v>
      </c>
      <c r="AB1063" s="5">
        <v>17832.740000000002</v>
      </c>
    </row>
    <row r="1064" spans="1:28" x14ac:dyDescent="0.2">
      <c r="A1064" s="5">
        <v>50</v>
      </c>
      <c r="B1064" s="5">
        <v>0</v>
      </c>
      <c r="C1064" s="5">
        <v>0</v>
      </c>
      <c r="D1064" s="5">
        <v>1</v>
      </c>
      <c r="E1064" s="5">
        <v>217</v>
      </c>
      <c r="F1064" s="5">
        <f>ROUND(Source!AU1045,O1064)</f>
        <v>0</v>
      </c>
      <c r="G1064" s="5" t="s">
        <v>119</v>
      </c>
      <c r="H1064" s="5" t="s">
        <v>120</v>
      </c>
      <c r="I1064" s="5"/>
      <c r="J1064" s="5"/>
      <c r="K1064" s="5">
        <v>217</v>
      </c>
      <c r="L1064" s="5">
        <v>18</v>
      </c>
      <c r="M1064" s="5">
        <v>3</v>
      </c>
      <c r="N1064" s="5" t="s">
        <v>3</v>
      </c>
      <c r="O1064" s="5">
        <v>2</v>
      </c>
      <c r="P1064" s="5">
        <f>ROUND(Source!EM1045,O1064)</f>
        <v>0</v>
      </c>
      <c r="Q1064" s="5"/>
      <c r="R1064" s="5"/>
      <c r="S1064" s="5"/>
      <c r="T1064" s="5"/>
      <c r="U1064" s="5"/>
      <c r="V1064" s="5"/>
      <c r="W1064" s="5">
        <v>0</v>
      </c>
      <c r="X1064" s="5">
        <v>1</v>
      </c>
      <c r="Y1064" s="5">
        <v>0</v>
      </c>
      <c r="Z1064" s="5">
        <v>0</v>
      </c>
      <c r="AA1064" s="5">
        <v>1</v>
      </c>
      <c r="AB1064" s="5">
        <v>0</v>
      </c>
    </row>
    <row r="1065" spans="1:28" x14ac:dyDescent="0.2">
      <c r="A1065" s="5">
        <v>50</v>
      </c>
      <c r="B1065" s="5">
        <v>0</v>
      </c>
      <c r="C1065" s="5">
        <v>0</v>
      </c>
      <c r="D1065" s="5">
        <v>1</v>
      </c>
      <c r="E1065" s="5">
        <v>230</v>
      </c>
      <c r="F1065" s="5">
        <f>ROUND(Source!BA1045,O1065)</f>
        <v>0</v>
      </c>
      <c r="G1065" s="5" t="s">
        <v>121</v>
      </c>
      <c r="H1065" s="5" t="s">
        <v>122</v>
      </c>
      <c r="I1065" s="5"/>
      <c r="J1065" s="5"/>
      <c r="K1065" s="5">
        <v>230</v>
      </c>
      <c r="L1065" s="5">
        <v>19</v>
      </c>
      <c r="M1065" s="5">
        <v>3</v>
      </c>
      <c r="N1065" s="5" t="s">
        <v>3</v>
      </c>
      <c r="O1065" s="5">
        <v>2</v>
      </c>
      <c r="P1065" s="5">
        <f>ROUND(Source!ES1045,O1065)</f>
        <v>0</v>
      </c>
      <c r="Q1065" s="5"/>
      <c r="R1065" s="5"/>
      <c r="S1065" s="5"/>
      <c r="T1065" s="5"/>
      <c r="U1065" s="5"/>
      <c r="V1065" s="5"/>
      <c r="W1065" s="5">
        <v>0</v>
      </c>
      <c r="X1065" s="5">
        <v>1</v>
      </c>
      <c r="Y1065" s="5">
        <v>0</v>
      </c>
      <c r="Z1065" s="5">
        <v>0</v>
      </c>
      <c r="AA1065" s="5">
        <v>1</v>
      </c>
      <c r="AB1065" s="5">
        <v>0</v>
      </c>
    </row>
    <row r="1066" spans="1:28" x14ac:dyDescent="0.2">
      <c r="A1066" s="5">
        <v>50</v>
      </c>
      <c r="B1066" s="5">
        <v>0</v>
      </c>
      <c r="C1066" s="5">
        <v>0</v>
      </c>
      <c r="D1066" s="5">
        <v>1</v>
      </c>
      <c r="E1066" s="5">
        <v>206</v>
      </c>
      <c r="F1066" s="5">
        <f>ROUND(Source!T1045,O1066)</f>
        <v>0</v>
      </c>
      <c r="G1066" s="5" t="s">
        <v>123</v>
      </c>
      <c r="H1066" s="5" t="s">
        <v>124</v>
      </c>
      <c r="I1066" s="5"/>
      <c r="J1066" s="5"/>
      <c r="K1066" s="5">
        <v>206</v>
      </c>
      <c r="L1066" s="5">
        <v>20</v>
      </c>
      <c r="M1066" s="5">
        <v>3</v>
      </c>
      <c r="N1066" s="5" t="s">
        <v>3</v>
      </c>
      <c r="O1066" s="5">
        <v>2</v>
      </c>
      <c r="P1066" s="5">
        <f>ROUND(Source!DL1045,O1066)</f>
        <v>0</v>
      </c>
      <c r="Q1066" s="5"/>
      <c r="R1066" s="5"/>
      <c r="S1066" s="5"/>
      <c r="T1066" s="5"/>
      <c r="U1066" s="5"/>
      <c r="V1066" s="5"/>
      <c r="W1066" s="5">
        <v>0</v>
      </c>
      <c r="X1066" s="5">
        <v>1</v>
      </c>
      <c r="Y1066" s="5">
        <v>0</v>
      </c>
      <c r="Z1066" s="5">
        <v>0</v>
      </c>
      <c r="AA1066" s="5">
        <v>1</v>
      </c>
      <c r="AB1066" s="5">
        <v>0</v>
      </c>
    </row>
    <row r="1067" spans="1:28" x14ac:dyDescent="0.2">
      <c r="A1067" s="5">
        <v>50</v>
      </c>
      <c r="B1067" s="5">
        <v>0</v>
      </c>
      <c r="C1067" s="5">
        <v>0</v>
      </c>
      <c r="D1067" s="5">
        <v>1</v>
      </c>
      <c r="E1067" s="5">
        <v>207</v>
      </c>
      <c r="F1067" s="5">
        <f>Source!U1045</f>
        <v>1922.1301694595004</v>
      </c>
      <c r="G1067" s="5" t="s">
        <v>125</v>
      </c>
      <c r="H1067" s="5" t="s">
        <v>126</v>
      </c>
      <c r="I1067" s="5"/>
      <c r="J1067" s="5"/>
      <c r="K1067" s="5">
        <v>207</v>
      </c>
      <c r="L1067" s="5">
        <v>21</v>
      </c>
      <c r="M1067" s="5">
        <v>3</v>
      </c>
      <c r="N1067" s="5" t="s">
        <v>3</v>
      </c>
      <c r="O1067" s="5">
        <v>-1</v>
      </c>
      <c r="P1067" s="5">
        <f>Source!DM1045</f>
        <v>1922.1301694595004</v>
      </c>
      <c r="Q1067" s="5"/>
      <c r="R1067" s="5"/>
      <c r="S1067" s="5"/>
      <c r="T1067" s="5"/>
      <c r="U1067" s="5"/>
      <c r="V1067" s="5"/>
      <c r="W1067" s="5">
        <v>1922.130169459499</v>
      </c>
      <c r="X1067" s="5">
        <v>1</v>
      </c>
      <c r="Y1067" s="5">
        <v>1922.130169459499</v>
      </c>
      <c r="Z1067" s="5">
        <v>1922.130169459499</v>
      </c>
      <c r="AA1067" s="5">
        <v>1</v>
      </c>
      <c r="AB1067" s="5">
        <v>1922.130169459499</v>
      </c>
    </row>
    <row r="1068" spans="1:28" x14ac:dyDescent="0.2">
      <c r="A1068" s="5">
        <v>50</v>
      </c>
      <c r="B1068" s="5">
        <v>0</v>
      </c>
      <c r="C1068" s="5">
        <v>0</v>
      </c>
      <c r="D1068" s="5">
        <v>1</v>
      </c>
      <c r="E1068" s="5">
        <v>208</v>
      </c>
      <c r="F1068" s="5">
        <f>Source!V1045</f>
        <v>0</v>
      </c>
      <c r="G1068" s="5" t="s">
        <v>127</v>
      </c>
      <c r="H1068" s="5" t="s">
        <v>128</v>
      </c>
      <c r="I1068" s="5"/>
      <c r="J1068" s="5"/>
      <c r="K1068" s="5">
        <v>208</v>
      </c>
      <c r="L1068" s="5">
        <v>22</v>
      </c>
      <c r="M1068" s="5">
        <v>3</v>
      </c>
      <c r="N1068" s="5" t="s">
        <v>3</v>
      </c>
      <c r="O1068" s="5">
        <v>-1</v>
      </c>
      <c r="P1068" s="5">
        <f>Source!DN1045</f>
        <v>0</v>
      </c>
      <c r="Q1068" s="5"/>
      <c r="R1068" s="5"/>
      <c r="S1068" s="5"/>
      <c r="T1068" s="5"/>
      <c r="U1068" s="5"/>
      <c r="V1068" s="5"/>
      <c r="W1068" s="5">
        <v>0</v>
      </c>
      <c r="X1068" s="5">
        <v>1</v>
      </c>
      <c r="Y1068" s="5">
        <v>0</v>
      </c>
      <c r="Z1068" s="5">
        <v>0</v>
      </c>
      <c r="AA1068" s="5">
        <v>1</v>
      </c>
      <c r="AB1068" s="5">
        <v>0</v>
      </c>
    </row>
    <row r="1069" spans="1:28" x14ac:dyDescent="0.2">
      <c r="A1069" s="5">
        <v>50</v>
      </c>
      <c r="B1069" s="5">
        <v>0</v>
      </c>
      <c r="C1069" s="5">
        <v>0</v>
      </c>
      <c r="D1069" s="5">
        <v>1</v>
      </c>
      <c r="E1069" s="5">
        <v>209</v>
      </c>
      <c r="F1069" s="5">
        <f>ROUND(Source!W1045,O1069)</f>
        <v>0</v>
      </c>
      <c r="G1069" s="5" t="s">
        <v>129</v>
      </c>
      <c r="H1069" s="5" t="s">
        <v>130</v>
      </c>
      <c r="I1069" s="5"/>
      <c r="J1069" s="5"/>
      <c r="K1069" s="5">
        <v>209</v>
      </c>
      <c r="L1069" s="5">
        <v>23</v>
      </c>
      <c r="M1069" s="5">
        <v>3</v>
      </c>
      <c r="N1069" s="5" t="s">
        <v>3</v>
      </c>
      <c r="O1069" s="5">
        <v>2</v>
      </c>
      <c r="P1069" s="5">
        <f>ROUND(Source!DO1045,O1069)</f>
        <v>0</v>
      </c>
      <c r="Q1069" s="5"/>
      <c r="R1069" s="5"/>
      <c r="S1069" s="5"/>
      <c r="T1069" s="5"/>
      <c r="U1069" s="5"/>
      <c r="V1069" s="5"/>
      <c r="W1069" s="5">
        <v>0</v>
      </c>
      <c r="X1069" s="5">
        <v>1</v>
      </c>
      <c r="Y1069" s="5">
        <v>0</v>
      </c>
      <c r="Z1069" s="5">
        <v>0</v>
      </c>
      <c r="AA1069" s="5">
        <v>1</v>
      </c>
      <c r="AB1069" s="5">
        <v>0</v>
      </c>
    </row>
    <row r="1070" spans="1:28" x14ac:dyDescent="0.2">
      <c r="A1070" s="5">
        <v>50</v>
      </c>
      <c r="B1070" s="5">
        <v>0</v>
      </c>
      <c r="C1070" s="5">
        <v>0</v>
      </c>
      <c r="D1070" s="5">
        <v>1</v>
      </c>
      <c r="E1070" s="5">
        <v>233</v>
      </c>
      <c r="F1070" s="5">
        <f>ROUND(Source!BD1045,O1070)</f>
        <v>0</v>
      </c>
      <c r="G1070" s="5" t="s">
        <v>131</v>
      </c>
      <c r="H1070" s="5" t="s">
        <v>132</v>
      </c>
      <c r="I1070" s="5"/>
      <c r="J1070" s="5"/>
      <c r="K1070" s="5">
        <v>233</v>
      </c>
      <c r="L1070" s="5">
        <v>24</v>
      </c>
      <c r="M1070" s="5">
        <v>3</v>
      </c>
      <c r="N1070" s="5" t="s">
        <v>3</v>
      </c>
      <c r="O1070" s="5">
        <v>2</v>
      </c>
      <c r="P1070" s="5">
        <f>ROUND(Source!EV1045,O1070)</f>
        <v>0</v>
      </c>
      <c r="Q1070" s="5"/>
      <c r="R1070" s="5"/>
      <c r="S1070" s="5"/>
      <c r="T1070" s="5"/>
      <c r="U1070" s="5"/>
      <c r="V1070" s="5"/>
      <c r="W1070" s="5">
        <v>0</v>
      </c>
      <c r="X1070" s="5">
        <v>1</v>
      </c>
      <c r="Y1070" s="5">
        <v>0</v>
      </c>
      <c r="Z1070" s="5">
        <v>0</v>
      </c>
      <c r="AA1070" s="5">
        <v>1</v>
      </c>
      <c r="AB1070" s="5">
        <v>0</v>
      </c>
    </row>
    <row r="1071" spans="1:28" x14ac:dyDescent="0.2">
      <c r="A1071" s="5">
        <v>50</v>
      </c>
      <c r="B1071" s="5">
        <v>0</v>
      </c>
      <c r="C1071" s="5">
        <v>0</v>
      </c>
      <c r="D1071" s="5">
        <v>1</v>
      </c>
      <c r="E1071" s="5">
        <v>210</v>
      </c>
      <c r="F1071" s="5">
        <f>ROUND(Source!X1045,O1071)</f>
        <v>26005.53</v>
      </c>
      <c r="G1071" s="5" t="s">
        <v>133</v>
      </c>
      <c r="H1071" s="5" t="s">
        <v>134</v>
      </c>
      <c r="I1071" s="5"/>
      <c r="J1071" s="5"/>
      <c r="K1071" s="5">
        <v>210</v>
      </c>
      <c r="L1071" s="5">
        <v>25</v>
      </c>
      <c r="M1071" s="5">
        <v>3</v>
      </c>
      <c r="N1071" s="5" t="s">
        <v>3</v>
      </c>
      <c r="O1071" s="5">
        <v>2</v>
      </c>
      <c r="P1071" s="5">
        <f>ROUND(Source!DP1045,O1071)</f>
        <v>1430043.11</v>
      </c>
      <c r="Q1071" s="5"/>
      <c r="R1071" s="5"/>
      <c r="S1071" s="5"/>
      <c r="T1071" s="5"/>
      <c r="U1071" s="5"/>
      <c r="V1071" s="5"/>
      <c r="W1071" s="5">
        <v>26005.53</v>
      </c>
      <c r="X1071" s="5">
        <v>1</v>
      </c>
      <c r="Y1071" s="5">
        <v>26005.53</v>
      </c>
      <c r="Z1071" s="5">
        <v>1430043.11</v>
      </c>
      <c r="AA1071" s="5">
        <v>1</v>
      </c>
      <c r="AB1071" s="5">
        <v>1430043.11</v>
      </c>
    </row>
    <row r="1072" spans="1:28" x14ac:dyDescent="0.2">
      <c r="A1072" s="5">
        <v>50</v>
      </c>
      <c r="B1072" s="5">
        <v>0</v>
      </c>
      <c r="C1072" s="5">
        <v>0</v>
      </c>
      <c r="D1072" s="5">
        <v>1</v>
      </c>
      <c r="E1072" s="5">
        <v>211</v>
      </c>
      <c r="F1072" s="5">
        <f>ROUND(Source!Y1045,O1072)</f>
        <v>14453.15</v>
      </c>
      <c r="G1072" s="5" t="s">
        <v>135</v>
      </c>
      <c r="H1072" s="5" t="s">
        <v>136</v>
      </c>
      <c r="I1072" s="5"/>
      <c r="J1072" s="5"/>
      <c r="K1072" s="5">
        <v>211</v>
      </c>
      <c r="L1072" s="5">
        <v>26</v>
      </c>
      <c r="M1072" s="5">
        <v>3</v>
      </c>
      <c r="N1072" s="5" t="s">
        <v>3</v>
      </c>
      <c r="O1072" s="5">
        <v>2</v>
      </c>
      <c r="P1072" s="5">
        <f>ROUND(Source!DQ1045,O1072)</f>
        <v>794778.96</v>
      </c>
      <c r="Q1072" s="5"/>
      <c r="R1072" s="5"/>
      <c r="S1072" s="5"/>
      <c r="T1072" s="5"/>
      <c r="U1072" s="5"/>
      <c r="V1072" s="5"/>
      <c r="W1072" s="5">
        <v>14453.15</v>
      </c>
      <c r="X1072" s="5">
        <v>1</v>
      </c>
      <c r="Y1072" s="5">
        <v>14453.15</v>
      </c>
      <c r="Z1072" s="5">
        <v>794778.96</v>
      </c>
      <c r="AA1072" s="5">
        <v>1</v>
      </c>
      <c r="AB1072" s="5">
        <v>794778.96</v>
      </c>
    </row>
    <row r="1073" spans="1:50" x14ac:dyDescent="0.2">
      <c r="A1073" s="5">
        <v>50</v>
      </c>
      <c r="B1073" s="5">
        <v>0</v>
      </c>
      <c r="C1073" s="5">
        <v>0</v>
      </c>
      <c r="D1073" s="5">
        <v>1</v>
      </c>
      <c r="E1073" s="5">
        <v>224</v>
      </c>
      <c r="F1073" s="5">
        <f>ROUND(Source!AR1045,O1073)</f>
        <v>980886.37</v>
      </c>
      <c r="G1073" s="5" t="s">
        <v>137</v>
      </c>
      <c r="H1073" s="5" t="s">
        <v>138</v>
      </c>
      <c r="I1073" s="5"/>
      <c r="J1073" s="5"/>
      <c r="K1073" s="5">
        <v>224</v>
      </c>
      <c r="L1073" s="5">
        <v>27</v>
      </c>
      <c r="M1073" s="5">
        <v>3</v>
      </c>
      <c r="N1073" s="5" t="s">
        <v>3</v>
      </c>
      <c r="O1073" s="5">
        <v>2</v>
      </c>
      <c r="P1073" s="5">
        <f>ROUND(Source!EJ1045,O1073)</f>
        <v>9491849.9800000004</v>
      </c>
      <c r="Q1073" s="5"/>
      <c r="R1073" s="5"/>
      <c r="S1073" s="5"/>
      <c r="T1073" s="5"/>
      <c r="U1073" s="5"/>
      <c r="V1073" s="5"/>
      <c r="W1073" s="5">
        <v>980886.37</v>
      </c>
      <c r="X1073" s="5">
        <v>1</v>
      </c>
      <c r="Y1073" s="5">
        <v>980886.37</v>
      </c>
      <c r="Z1073" s="5">
        <v>9491849.9800000004</v>
      </c>
      <c r="AA1073" s="5">
        <v>1</v>
      </c>
      <c r="AB1073" s="5">
        <v>9491849.9800000004</v>
      </c>
    </row>
    <row r="1076" spans="1:50" x14ac:dyDescent="0.2">
      <c r="A1076">
        <v>70</v>
      </c>
      <c r="B1076">
        <v>1</v>
      </c>
      <c r="D1076">
        <v>1</v>
      </c>
      <c r="E1076" t="s">
        <v>598</v>
      </c>
      <c r="F1076" t="s">
        <v>599</v>
      </c>
      <c r="G1076">
        <v>0</v>
      </c>
      <c r="H1076">
        <v>0</v>
      </c>
      <c r="I1076" t="s">
        <v>3</v>
      </c>
      <c r="J1076">
        <v>1</v>
      </c>
      <c r="K1076">
        <v>0</v>
      </c>
      <c r="L1076" t="s">
        <v>3</v>
      </c>
      <c r="M1076" t="s">
        <v>3</v>
      </c>
      <c r="N1076">
        <v>0</v>
      </c>
      <c r="O1076">
        <v>0</v>
      </c>
      <c r="P1076" t="s">
        <v>3</v>
      </c>
    </row>
    <row r="1077" spans="1:50" x14ac:dyDescent="0.2">
      <c r="A1077">
        <v>70</v>
      </c>
      <c r="B1077">
        <v>1</v>
      </c>
      <c r="D1077">
        <v>2</v>
      </c>
      <c r="E1077" t="s">
        <v>600</v>
      </c>
      <c r="F1077" t="s">
        <v>601</v>
      </c>
      <c r="G1077">
        <v>1</v>
      </c>
      <c r="H1077">
        <v>0</v>
      </c>
      <c r="I1077" t="s">
        <v>3</v>
      </c>
      <c r="J1077">
        <v>1</v>
      </c>
      <c r="K1077">
        <v>0</v>
      </c>
      <c r="L1077" t="s">
        <v>3</v>
      </c>
      <c r="M1077" t="s">
        <v>3</v>
      </c>
      <c r="N1077">
        <v>0</v>
      </c>
      <c r="O1077">
        <v>1</v>
      </c>
      <c r="P1077" t="s">
        <v>3</v>
      </c>
    </row>
    <row r="1078" spans="1:50" x14ac:dyDescent="0.2">
      <c r="A1078">
        <v>70</v>
      </c>
      <c r="B1078">
        <v>1</v>
      </c>
      <c r="D1078">
        <v>3</v>
      </c>
      <c r="E1078" t="s">
        <v>602</v>
      </c>
      <c r="F1078" t="s">
        <v>603</v>
      </c>
      <c r="G1078">
        <v>0</v>
      </c>
      <c r="H1078">
        <v>0</v>
      </c>
      <c r="I1078" t="s">
        <v>3</v>
      </c>
      <c r="J1078">
        <v>0</v>
      </c>
      <c r="K1078">
        <v>0</v>
      </c>
      <c r="L1078" t="s">
        <v>3</v>
      </c>
      <c r="M1078" t="s">
        <v>3</v>
      </c>
      <c r="N1078">
        <v>0</v>
      </c>
      <c r="O1078">
        <v>0</v>
      </c>
      <c r="P1078" t="s">
        <v>3</v>
      </c>
    </row>
    <row r="1079" spans="1:50" x14ac:dyDescent="0.2">
      <c r="A1079">
        <v>70</v>
      </c>
      <c r="B1079">
        <v>1</v>
      </c>
      <c r="D1079">
        <v>4</v>
      </c>
      <c r="E1079" t="s">
        <v>604</v>
      </c>
      <c r="F1079" t="s">
        <v>605</v>
      </c>
      <c r="G1079">
        <v>1</v>
      </c>
      <c r="H1079">
        <v>0</v>
      </c>
      <c r="I1079" t="s">
        <v>3</v>
      </c>
      <c r="J1079">
        <v>0</v>
      </c>
      <c r="K1079">
        <v>0</v>
      </c>
      <c r="L1079" t="s">
        <v>3</v>
      </c>
      <c r="M1079" t="s">
        <v>3</v>
      </c>
      <c r="N1079">
        <v>0</v>
      </c>
      <c r="O1079">
        <v>1</v>
      </c>
      <c r="P1079" t="s">
        <v>3</v>
      </c>
    </row>
    <row r="1080" spans="1:50" x14ac:dyDescent="0.2">
      <c r="A1080">
        <v>70</v>
      </c>
      <c r="B1080">
        <v>1</v>
      </c>
      <c r="D1080">
        <v>5</v>
      </c>
      <c r="E1080" t="s">
        <v>606</v>
      </c>
      <c r="F1080" t="s">
        <v>607</v>
      </c>
      <c r="G1080">
        <v>1</v>
      </c>
      <c r="H1080">
        <v>0</v>
      </c>
      <c r="I1080" t="s">
        <v>3</v>
      </c>
      <c r="J1080">
        <v>0</v>
      </c>
      <c r="K1080">
        <v>0</v>
      </c>
      <c r="L1080" t="s">
        <v>3</v>
      </c>
      <c r="M1080" t="s">
        <v>3</v>
      </c>
      <c r="N1080">
        <v>0</v>
      </c>
      <c r="O1080">
        <v>1</v>
      </c>
      <c r="P1080" t="s">
        <v>3</v>
      </c>
    </row>
    <row r="1081" spans="1:50" x14ac:dyDescent="0.2">
      <c r="A1081">
        <v>70</v>
      </c>
      <c r="B1081">
        <v>1</v>
      </c>
      <c r="D1081">
        <v>6</v>
      </c>
      <c r="E1081" t="s">
        <v>608</v>
      </c>
      <c r="F1081" t="s">
        <v>609</v>
      </c>
      <c r="G1081">
        <v>0</v>
      </c>
      <c r="H1081">
        <v>0</v>
      </c>
      <c r="I1081" t="s">
        <v>3</v>
      </c>
      <c r="J1081">
        <v>0</v>
      </c>
      <c r="K1081">
        <v>0</v>
      </c>
      <c r="L1081" t="s">
        <v>3</v>
      </c>
      <c r="M1081" t="s">
        <v>3</v>
      </c>
      <c r="N1081">
        <v>0</v>
      </c>
      <c r="O1081">
        <v>0</v>
      </c>
      <c r="P1081" t="s">
        <v>3</v>
      </c>
    </row>
    <row r="1082" spans="1:50" x14ac:dyDescent="0.2">
      <c r="A1082">
        <v>70</v>
      </c>
      <c r="B1082">
        <v>1</v>
      </c>
      <c r="D1082">
        <v>7</v>
      </c>
      <c r="E1082" t="s">
        <v>610</v>
      </c>
      <c r="F1082" t="s">
        <v>611</v>
      </c>
      <c r="G1082">
        <v>0</v>
      </c>
      <c r="H1082">
        <v>0</v>
      </c>
      <c r="I1082" t="s">
        <v>3</v>
      </c>
      <c r="J1082">
        <v>0</v>
      </c>
      <c r="K1082">
        <v>0</v>
      </c>
      <c r="L1082" t="s">
        <v>3</v>
      </c>
      <c r="M1082" t="s">
        <v>3</v>
      </c>
      <c r="N1082">
        <v>0</v>
      </c>
      <c r="O1082">
        <v>0</v>
      </c>
      <c r="P1082" t="s">
        <v>3</v>
      </c>
    </row>
    <row r="1084" spans="1:50" x14ac:dyDescent="0.2">
      <c r="A1084">
        <v>-1</v>
      </c>
    </row>
    <row r="1086" spans="1:50" x14ac:dyDescent="0.2">
      <c r="A1086" s="4">
        <v>75</v>
      </c>
      <c r="B1086" s="4" t="s">
        <v>612</v>
      </c>
      <c r="C1086" s="4">
        <v>2025</v>
      </c>
      <c r="D1086" s="4">
        <v>3</v>
      </c>
      <c r="E1086" s="4">
        <v>0</v>
      </c>
      <c r="F1086" s="4"/>
      <c r="G1086" s="4">
        <v>0</v>
      </c>
      <c r="H1086" s="4">
        <v>1</v>
      </c>
      <c r="I1086" s="4">
        <v>1</v>
      </c>
      <c r="J1086" s="4">
        <v>1</v>
      </c>
      <c r="K1086" s="4">
        <v>0</v>
      </c>
      <c r="L1086" s="4">
        <v>0</v>
      </c>
      <c r="M1086" s="4">
        <v>1</v>
      </c>
      <c r="N1086" s="4">
        <v>59209200</v>
      </c>
      <c r="O1086" s="4">
        <v>1</v>
      </c>
    </row>
    <row r="1087" spans="1:50" x14ac:dyDescent="0.2">
      <c r="A1087" s="6">
        <v>1</v>
      </c>
      <c r="B1087" s="6" t="s">
        <v>613</v>
      </c>
      <c r="C1087" s="6" t="s">
        <v>614</v>
      </c>
      <c r="D1087" s="6">
        <v>2025</v>
      </c>
      <c r="E1087" s="6">
        <v>9</v>
      </c>
      <c r="F1087" s="6">
        <v>1</v>
      </c>
      <c r="G1087" s="6">
        <v>1</v>
      </c>
      <c r="H1087" s="6">
        <v>0</v>
      </c>
      <c r="I1087" s="6">
        <v>2</v>
      </c>
      <c r="J1087" s="6">
        <v>1</v>
      </c>
      <c r="K1087" s="6">
        <v>9.8800000000000008</v>
      </c>
      <c r="L1087" s="6">
        <v>7.66</v>
      </c>
      <c r="M1087" s="6">
        <v>1</v>
      </c>
      <c r="N1087" s="6">
        <v>1</v>
      </c>
      <c r="O1087" s="6">
        <v>9.8800000000000008</v>
      </c>
      <c r="P1087" s="6">
        <v>7.66</v>
      </c>
      <c r="Q1087" s="6">
        <v>1</v>
      </c>
      <c r="R1087" s="6" t="s">
        <v>3</v>
      </c>
      <c r="S1087" s="6" t="s">
        <v>3</v>
      </c>
      <c r="T1087" s="6" t="s">
        <v>3</v>
      </c>
      <c r="U1087" s="6" t="s">
        <v>3</v>
      </c>
      <c r="V1087" s="6" t="s">
        <v>3</v>
      </c>
      <c r="W1087" s="6" t="s">
        <v>3</v>
      </c>
      <c r="X1087" s="6" t="s">
        <v>3</v>
      </c>
      <c r="Y1087" s="6" t="s">
        <v>3</v>
      </c>
      <c r="Z1087" s="6" t="s">
        <v>3</v>
      </c>
      <c r="AA1087" s="6" t="s">
        <v>615</v>
      </c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>
        <v>59209201</v>
      </c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</row>
    <row r="1088" spans="1:50" x14ac:dyDescent="0.2">
      <c r="A1088" s="6">
        <v>1</v>
      </c>
      <c r="B1088" s="6" t="s">
        <v>613</v>
      </c>
      <c r="C1088" s="6" t="s">
        <v>616</v>
      </c>
      <c r="D1088" s="6">
        <v>2025</v>
      </c>
      <c r="E1088" s="6">
        <v>7</v>
      </c>
      <c r="F1088" s="6">
        <v>1</v>
      </c>
      <c r="G1088" s="6">
        <v>1</v>
      </c>
      <c r="H1088" s="6">
        <v>0</v>
      </c>
      <c r="I1088" s="6">
        <v>2</v>
      </c>
      <c r="J1088" s="6">
        <v>1</v>
      </c>
      <c r="K1088" s="6">
        <v>1</v>
      </c>
      <c r="L1088" s="6">
        <v>1</v>
      </c>
      <c r="M1088" s="6">
        <v>1</v>
      </c>
      <c r="N1088" s="6">
        <v>1</v>
      </c>
      <c r="O1088" s="6">
        <v>1</v>
      </c>
      <c r="P1088" s="6">
        <v>1</v>
      </c>
      <c r="Q1088" s="6">
        <v>1</v>
      </c>
      <c r="R1088" s="6" t="s">
        <v>3</v>
      </c>
      <c r="S1088" s="6" t="s">
        <v>3</v>
      </c>
      <c r="T1088" s="6" t="s">
        <v>3</v>
      </c>
      <c r="U1088" s="6" t="s">
        <v>3</v>
      </c>
      <c r="V1088" s="6" t="s">
        <v>3</v>
      </c>
      <c r="W1088" s="6" t="s">
        <v>3</v>
      </c>
      <c r="X1088" s="6" t="s">
        <v>3</v>
      </c>
      <c r="Y1088" s="6" t="s">
        <v>3</v>
      </c>
      <c r="Z1088" s="6" t="s">
        <v>3</v>
      </c>
      <c r="AA1088" s="6" t="s">
        <v>617</v>
      </c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>
        <v>59209202</v>
      </c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</row>
    <row r="1089" spans="1:50" x14ac:dyDescent="0.2">
      <c r="A1089" s="4">
        <v>75</v>
      </c>
      <c r="B1089" s="4" t="s">
        <v>618</v>
      </c>
      <c r="C1089" s="4">
        <v>2000</v>
      </c>
      <c r="D1089" s="4">
        <v>0</v>
      </c>
      <c r="E1089" s="4">
        <v>1</v>
      </c>
      <c r="F1089" s="4">
        <v>0</v>
      </c>
      <c r="G1089" s="4">
        <v>0</v>
      </c>
      <c r="H1089" s="4">
        <v>1</v>
      </c>
      <c r="I1089" s="4">
        <v>1</v>
      </c>
      <c r="J1089" s="4">
        <v>3</v>
      </c>
      <c r="K1089" s="4">
        <v>0</v>
      </c>
      <c r="L1089" s="4">
        <v>0</v>
      </c>
      <c r="M1089" s="4">
        <v>0</v>
      </c>
      <c r="N1089" s="4">
        <v>59209203</v>
      </c>
      <c r="O1089" s="4">
        <v>2</v>
      </c>
    </row>
    <row r="1090" spans="1:50" x14ac:dyDescent="0.2">
      <c r="A1090" s="6">
        <v>1</v>
      </c>
      <c r="B1090" s="6" t="s">
        <v>613</v>
      </c>
      <c r="C1090" s="6" t="s">
        <v>614</v>
      </c>
      <c r="D1090" s="6">
        <v>2000</v>
      </c>
      <c r="E1090" s="6">
        <v>1</v>
      </c>
      <c r="F1090" s="6">
        <v>1</v>
      </c>
      <c r="G1090" s="6">
        <v>1</v>
      </c>
      <c r="H1090" s="6">
        <v>0</v>
      </c>
      <c r="I1090" s="6">
        <v>2</v>
      </c>
      <c r="J1090" s="6">
        <v>1</v>
      </c>
      <c r="K1090" s="6">
        <v>1</v>
      </c>
      <c r="L1090" s="6">
        <v>1</v>
      </c>
      <c r="M1090" s="6">
        <v>1</v>
      </c>
      <c r="N1090" s="6">
        <v>1</v>
      </c>
      <c r="O1090" s="6">
        <v>1</v>
      </c>
      <c r="P1090" s="6">
        <v>1</v>
      </c>
      <c r="Q1090" s="6">
        <v>1</v>
      </c>
      <c r="R1090" s="6" t="s">
        <v>3</v>
      </c>
      <c r="S1090" s="6" t="s">
        <v>3</v>
      </c>
      <c r="T1090" s="6" t="s">
        <v>3</v>
      </c>
      <c r="U1090" s="6" t="s">
        <v>3</v>
      </c>
      <c r="V1090" s="6" t="s">
        <v>3</v>
      </c>
      <c r="W1090" s="6" t="s">
        <v>3</v>
      </c>
      <c r="X1090" s="6" t="s">
        <v>3</v>
      </c>
      <c r="Y1090" s="6" t="s">
        <v>3</v>
      </c>
      <c r="Z1090" s="6" t="s">
        <v>3</v>
      </c>
      <c r="AA1090" s="6" t="s">
        <v>253</v>
      </c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>
        <v>59209204</v>
      </c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</row>
    <row r="1094" spans="1:50" x14ac:dyDescent="0.2">
      <c r="A1094">
        <v>65</v>
      </c>
      <c r="C1094">
        <v>1</v>
      </c>
      <c r="D1094">
        <v>0</v>
      </c>
      <c r="E1094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619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327688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59209200</v>
      </c>
      <c r="E14" s="1">
        <v>59209203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ROUND((Source!P1032)/1000,2)</f>
        <v>8900.16</v>
      </c>
      <c r="F16" s="8">
        <f>ROUND((Source!P1033)/1000,2)</f>
        <v>17.829999999999998</v>
      </c>
      <c r="G16" s="8">
        <f>ROUND((Source!P1024)/1000,2)</f>
        <v>573.86</v>
      </c>
      <c r="H16" s="8">
        <f>ROUND((Source!P1034)/1000+(Source!P1035)/1000,2)</f>
        <v>0</v>
      </c>
      <c r="I16" s="8">
        <f>E16+F16+G16+H16</f>
        <v>9491.85</v>
      </c>
      <c r="J16" s="8">
        <f>ROUND((Source!P1030+Source!P1029)/1000,2)</f>
        <v>1340.44</v>
      </c>
      <c r="K16" s="8">
        <v>13180.05</v>
      </c>
      <c r="L16" s="8">
        <v>0</v>
      </c>
      <c r="M16" s="8">
        <v>0</v>
      </c>
      <c r="N16" s="8">
        <f>I16+L16+M16</f>
        <v>9491.85</v>
      </c>
      <c r="T16" s="9">
        <f>ROUND((Source!F1032)/1000,2)</f>
        <v>905.47</v>
      </c>
      <c r="U16" s="9">
        <f>ROUND((Source!F1033)/1000,2)</f>
        <v>0.5</v>
      </c>
      <c r="V16" s="9">
        <f>ROUND((Source!F1024)/1000,2)</f>
        <v>74.92</v>
      </c>
      <c r="W16" s="9">
        <f>ROUND((Source!F1034)/1000+(Source!F1035)/1000,2)</f>
        <v>0</v>
      </c>
      <c r="X16" s="9">
        <f>T16+U16+V16+W16</f>
        <v>980.89</v>
      </c>
      <c r="Y16" s="9">
        <f>ROUND((Source!F1030+Source!F1029)/1000,2)</f>
        <v>24.38</v>
      </c>
      <c r="Z16" s="9">
        <v>1855.07</v>
      </c>
      <c r="AA16" s="9">
        <v>0</v>
      </c>
      <c r="AB16" s="9">
        <v>0</v>
      </c>
      <c r="AC16" s="9">
        <f>X16+AA16+AB16</f>
        <v>980.89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7267027.9100000001</v>
      </c>
      <c r="AU16" s="8">
        <v>5913021.1500000004</v>
      </c>
      <c r="AV16" s="8">
        <v>0</v>
      </c>
      <c r="AW16" s="8">
        <v>573855.26</v>
      </c>
      <c r="AX16" s="8">
        <v>0</v>
      </c>
      <c r="AY16" s="8">
        <v>24754.39</v>
      </c>
      <c r="AZ16" s="8">
        <v>11188.79</v>
      </c>
      <c r="BA16" s="8">
        <v>1329252.3700000001</v>
      </c>
      <c r="BB16" s="8">
        <v>8900161.9800000004</v>
      </c>
      <c r="BC16" s="8">
        <v>17832.740000000002</v>
      </c>
      <c r="BD16" s="8">
        <v>0</v>
      </c>
      <c r="BE16" s="8">
        <v>0</v>
      </c>
      <c r="BF16" s="8">
        <v>1922.130169459499</v>
      </c>
      <c r="BG16" s="8">
        <v>0</v>
      </c>
      <c r="BH16" s="8">
        <v>0</v>
      </c>
      <c r="BI16" s="8">
        <v>1430043.11</v>
      </c>
      <c r="BJ16" s="8">
        <v>794778.96</v>
      </c>
      <c r="BK16" s="8">
        <v>9491849.9800000004</v>
      </c>
      <c r="BR16" s="9">
        <v>940427.69</v>
      </c>
      <c r="BS16" s="9">
        <v>914640.81</v>
      </c>
      <c r="BT16" s="9">
        <v>0</v>
      </c>
      <c r="BU16" s="9">
        <v>74915.83</v>
      </c>
      <c r="BV16" s="9">
        <v>0</v>
      </c>
      <c r="BW16" s="9">
        <v>1614.26</v>
      </c>
      <c r="BX16" s="9">
        <v>203.47</v>
      </c>
      <c r="BY16" s="9">
        <v>24172.62</v>
      </c>
      <c r="BZ16" s="9">
        <v>905472.59</v>
      </c>
      <c r="CA16" s="9">
        <v>497.95</v>
      </c>
      <c r="CB16" s="9">
        <v>0</v>
      </c>
      <c r="CC16" s="9">
        <v>0</v>
      </c>
      <c r="CD16" s="9">
        <v>1922.130169459499</v>
      </c>
      <c r="CE16" s="9">
        <v>0</v>
      </c>
      <c r="CF16" s="9">
        <v>0</v>
      </c>
      <c r="CG16" s="9">
        <v>26005.53</v>
      </c>
      <c r="CH16" s="9">
        <v>14453.15</v>
      </c>
      <c r="CI16" s="9">
        <v>980886.37</v>
      </c>
    </row>
    <row r="18" spans="1:29" x14ac:dyDescent="0.2">
      <c r="A18">
        <v>51</v>
      </c>
      <c r="E18">
        <v>8900.16</v>
      </c>
      <c r="F18">
        <v>17.829999999999998</v>
      </c>
      <c r="G18">
        <v>573.86</v>
      </c>
      <c r="H18">
        <v>0</v>
      </c>
      <c r="I18">
        <v>9491.85</v>
      </c>
      <c r="J18">
        <v>1340.44</v>
      </c>
      <c r="K18">
        <v>13180.05</v>
      </c>
      <c r="L18">
        <v>0</v>
      </c>
      <c r="M18">
        <v>0</v>
      </c>
      <c r="N18">
        <v>9491.85</v>
      </c>
      <c r="T18">
        <v>905.47</v>
      </c>
      <c r="U18">
        <v>0.5</v>
      </c>
      <c r="V18">
        <v>74.92</v>
      </c>
      <c r="W18">
        <v>0</v>
      </c>
      <c r="X18">
        <v>980.89</v>
      </c>
      <c r="Y18">
        <v>24.38</v>
      </c>
      <c r="Z18">
        <v>1855.07</v>
      </c>
      <c r="AA18">
        <v>0</v>
      </c>
      <c r="AB18">
        <v>0</v>
      </c>
      <c r="AC18">
        <v>980.89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7267027.9100000001</v>
      </c>
      <c r="G20" s="5" t="s">
        <v>85</v>
      </c>
      <c r="H20" s="5" t="s">
        <v>86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940427.69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5913021.1500000004</v>
      </c>
      <c r="G21" s="5" t="s">
        <v>87</v>
      </c>
      <c r="H21" s="5" t="s">
        <v>88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914640.81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89</v>
      </c>
      <c r="H22" s="5" t="s">
        <v>90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5913021.1500000004</v>
      </c>
      <c r="G23" s="5" t="s">
        <v>91</v>
      </c>
      <c r="H23" s="5" t="s">
        <v>92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914640.81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5339165.8899999997</v>
      </c>
      <c r="G24" s="5" t="s">
        <v>93</v>
      </c>
      <c r="H24" s="5" t="s">
        <v>94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839724.98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95</v>
      </c>
      <c r="H25" s="5" t="s">
        <v>96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5339165.8899999997</v>
      </c>
      <c r="G26" s="5" t="s">
        <v>97</v>
      </c>
      <c r="H26" s="5" t="s">
        <v>98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839724.98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573855.26</v>
      </c>
      <c r="G27" s="5" t="s">
        <v>99</v>
      </c>
      <c r="H27" s="5" t="s">
        <v>100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74915.83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101</v>
      </c>
      <c r="H28" s="5" t="s">
        <v>102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573855.26</v>
      </c>
      <c r="G29" s="5" t="s">
        <v>103</v>
      </c>
      <c r="H29" s="5" t="s">
        <v>104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74915.83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24754.39</v>
      </c>
      <c r="G30" s="5" t="s">
        <v>105</v>
      </c>
      <c r="H30" s="5" t="s">
        <v>106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1614.26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107</v>
      </c>
      <c r="H31" s="5" t="s">
        <v>108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11188.79</v>
      </c>
      <c r="G32" s="5" t="s">
        <v>109</v>
      </c>
      <c r="H32" s="5" t="s">
        <v>110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203.47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1329252.3700000001</v>
      </c>
      <c r="G33" s="5" t="s">
        <v>111</v>
      </c>
      <c r="H33" s="5" t="s">
        <v>112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24172.62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113</v>
      </c>
      <c r="H34" s="5" t="s">
        <v>114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8900161.9800000004</v>
      </c>
      <c r="G35" s="5" t="s">
        <v>115</v>
      </c>
      <c r="H35" s="5" t="s">
        <v>116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905472.59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17832.740000000002</v>
      </c>
      <c r="G36" s="5" t="s">
        <v>117</v>
      </c>
      <c r="H36" s="5" t="s">
        <v>118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497.95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119</v>
      </c>
      <c r="H37" s="5" t="s">
        <v>120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121</v>
      </c>
      <c r="H38" s="5" t="s">
        <v>122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123</v>
      </c>
      <c r="H39" s="5" t="s">
        <v>124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1922.130169459499</v>
      </c>
      <c r="G40" s="5" t="s">
        <v>125</v>
      </c>
      <c r="H40" s="5" t="s">
        <v>126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1922.130169459499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127</v>
      </c>
      <c r="H41" s="5" t="s">
        <v>128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129</v>
      </c>
      <c r="H42" s="5" t="s">
        <v>130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131</v>
      </c>
      <c r="H43" s="5" t="s">
        <v>132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1430043.11</v>
      </c>
      <c r="G44" s="5" t="s">
        <v>133</v>
      </c>
      <c r="H44" s="5" t="s">
        <v>134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26005.53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794778.96</v>
      </c>
      <c r="G45" s="5" t="s">
        <v>135</v>
      </c>
      <c r="H45" s="5" t="s">
        <v>136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14453.15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9491849.9800000004</v>
      </c>
      <c r="G46" s="5" t="s">
        <v>137</v>
      </c>
      <c r="H46" s="5" t="s">
        <v>138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980886.37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612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59209200</v>
      </c>
      <c r="O51" s="4">
        <v>1</v>
      </c>
    </row>
    <row r="52" spans="1:50" x14ac:dyDescent="0.2">
      <c r="A52" s="6">
        <v>1</v>
      </c>
      <c r="B52" s="6" t="s">
        <v>613</v>
      </c>
      <c r="C52" s="6" t="s">
        <v>614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615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59209201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613</v>
      </c>
      <c r="C53" s="6" t="s">
        <v>616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617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59209202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618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59209203</v>
      </c>
      <c r="O54" s="4">
        <v>2</v>
      </c>
    </row>
    <row r="55" spans="1:50" x14ac:dyDescent="0.2">
      <c r="A55" s="6">
        <v>1</v>
      </c>
      <c r="B55" s="6" t="s">
        <v>613</v>
      </c>
      <c r="C55" s="6" t="s">
        <v>614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253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59209204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06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ROW(Source!A32)</f>
        <v>32</v>
      </c>
      <c r="B1">
        <v>59209203</v>
      </c>
      <c r="C1">
        <v>59209356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620</v>
      </c>
      <c r="J1" t="s">
        <v>3</v>
      </c>
      <c r="K1" t="s">
        <v>621</v>
      </c>
      <c r="L1">
        <v>1191</v>
      </c>
      <c r="N1">
        <v>1013</v>
      </c>
      <c r="O1" t="s">
        <v>622</v>
      </c>
      <c r="P1" t="s">
        <v>622</v>
      </c>
      <c r="Q1">
        <v>1</v>
      </c>
      <c r="W1">
        <v>0</v>
      </c>
      <c r="X1">
        <v>476480486</v>
      </c>
      <c r="Y1">
        <f>((AT1*1.15)*1.1)</f>
        <v>180.02215000000001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142.31</v>
      </c>
      <c r="AU1" t="s">
        <v>28</v>
      </c>
      <c r="AV1">
        <v>1</v>
      </c>
      <c r="AW1">
        <v>2</v>
      </c>
      <c r="AX1">
        <v>59211297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ROUND(AT1*Source!I32*AH1*AL1,2)</f>
        <v>0</v>
      </c>
      <c r="CV1">
        <f>ROUND(Y1*Source!I32,9)</f>
        <v>28.803543999999999</v>
      </c>
      <c r="CW1">
        <v>0</v>
      </c>
      <c r="CX1">
        <f>ROUND(Y1*Source!I32,9)</f>
        <v>28.803543999999999</v>
      </c>
      <c r="CY1">
        <f>AD1</f>
        <v>0</v>
      </c>
      <c r="CZ1">
        <f>AH1</f>
        <v>0</v>
      </c>
      <c r="DA1">
        <f>AL1</f>
        <v>1</v>
      </c>
      <c r="DB1">
        <f>ROUND(((ROUND(AT1*CZ1,2)*1.15)*1.1),6)</f>
        <v>0</v>
      </c>
      <c r="DC1">
        <f>ROUND(((ROUND(AT1*AG1,2)*1.15)*1.1),6)</f>
        <v>0</v>
      </c>
      <c r="DD1" t="s">
        <v>3</v>
      </c>
      <c r="DE1" t="s">
        <v>3</v>
      </c>
      <c r="DF1">
        <f t="shared" ref="DF1:DF13" si="0">ROUND(ROUND(AE1,2)*CX1,2)</f>
        <v>0</v>
      </c>
      <c r="DG1">
        <f t="shared" ref="DG1:DG9" si="1">ROUND(ROUND(AF1,2)*CX1,2)</f>
        <v>0</v>
      </c>
      <c r="DH1">
        <f t="shared" ref="DH1:DH9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ROW(Source!A32)</f>
        <v>32</v>
      </c>
      <c r="B2">
        <v>59209203</v>
      </c>
      <c r="C2">
        <v>59209356</v>
      </c>
      <c r="D2">
        <v>58340581</v>
      </c>
      <c r="E2">
        <v>1</v>
      </c>
      <c r="F2">
        <v>1</v>
      </c>
      <c r="G2">
        <v>1080</v>
      </c>
      <c r="H2">
        <v>2</v>
      </c>
      <c r="I2" t="s">
        <v>623</v>
      </c>
      <c r="J2" t="s">
        <v>624</v>
      </c>
      <c r="K2" t="s">
        <v>625</v>
      </c>
      <c r="L2">
        <v>1368</v>
      </c>
      <c r="N2">
        <v>1011</v>
      </c>
      <c r="O2" t="s">
        <v>626</v>
      </c>
      <c r="P2" t="s">
        <v>626</v>
      </c>
      <c r="Q2">
        <v>1</v>
      </c>
      <c r="W2">
        <v>0</v>
      </c>
      <c r="X2">
        <v>229859724</v>
      </c>
      <c r="Y2">
        <f>((AT2*1.25)*1.1)</f>
        <v>8.2500000000000004E-2</v>
      </c>
      <c r="AA2">
        <v>0</v>
      </c>
      <c r="AB2">
        <v>131.6</v>
      </c>
      <c r="AC2">
        <v>13.47</v>
      </c>
      <c r="AD2">
        <v>0</v>
      </c>
      <c r="AE2">
        <v>0</v>
      </c>
      <c r="AF2">
        <v>123.34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0.06</v>
      </c>
      <c r="AU2" t="s">
        <v>627</v>
      </c>
      <c r="AV2">
        <v>0</v>
      </c>
      <c r="AW2">
        <v>2</v>
      </c>
      <c r="AX2">
        <v>59211298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ROUND(Y2*Source!I32*DO2,9)</f>
        <v>0.16658400000000001</v>
      </c>
      <c r="CX2">
        <f>ROUND(Y2*Source!I32,9)</f>
        <v>1.32E-2</v>
      </c>
      <c r="CY2">
        <f>AB2</f>
        <v>131.6</v>
      </c>
      <c r="CZ2">
        <f>AF2</f>
        <v>123.34</v>
      </c>
      <c r="DA2">
        <f>AJ2</f>
        <v>1</v>
      </c>
      <c r="DB2">
        <f>ROUND(((ROUND(AT2*CZ2,2)*1.25)*1.1),6)</f>
        <v>10.175000000000001</v>
      </c>
      <c r="DC2">
        <f>ROUND(((ROUND(AT2*AG2,2)*1.25)*1.1),6)</f>
        <v>1.0449999999999999</v>
      </c>
      <c r="DD2" t="s">
        <v>3</v>
      </c>
      <c r="DE2" t="s">
        <v>3</v>
      </c>
      <c r="DF2">
        <f t="shared" si="0"/>
        <v>0</v>
      </c>
      <c r="DG2">
        <f t="shared" si="1"/>
        <v>1.63</v>
      </c>
      <c r="DH2">
        <f t="shared" si="2"/>
        <v>0.17</v>
      </c>
      <c r="DI2">
        <f t="shared" si="3"/>
        <v>0</v>
      </c>
      <c r="DJ2">
        <f>DG2</f>
        <v>1.63</v>
      </c>
      <c r="DK2">
        <v>0</v>
      </c>
      <c r="DL2" t="s">
        <v>628</v>
      </c>
      <c r="DM2">
        <v>0</v>
      </c>
      <c r="DN2" t="s">
        <v>622</v>
      </c>
      <c r="DO2">
        <v>12.62</v>
      </c>
    </row>
    <row r="3" spans="1:119" x14ac:dyDescent="0.2">
      <c r="A3">
        <f>ROW(Source!A32)</f>
        <v>32</v>
      </c>
      <c r="B3">
        <v>59209203</v>
      </c>
      <c r="C3">
        <v>59209356</v>
      </c>
      <c r="D3">
        <v>58340697</v>
      </c>
      <c r="E3">
        <v>1</v>
      </c>
      <c r="F3">
        <v>1</v>
      </c>
      <c r="G3">
        <v>1080</v>
      </c>
      <c r="H3">
        <v>2</v>
      </c>
      <c r="I3" t="s">
        <v>629</v>
      </c>
      <c r="J3" t="s">
        <v>630</v>
      </c>
      <c r="K3" t="s">
        <v>631</v>
      </c>
      <c r="L3">
        <v>1368</v>
      </c>
      <c r="N3">
        <v>1011</v>
      </c>
      <c r="O3" t="s">
        <v>626</v>
      </c>
      <c r="P3" t="s">
        <v>626</v>
      </c>
      <c r="Q3">
        <v>1</v>
      </c>
      <c r="W3">
        <v>0</v>
      </c>
      <c r="X3">
        <v>2147454900</v>
      </c>
      <c r="Y3">
        <f>((AT3*1.25)*1.1)</f>
        <v>2.4750000000000001</v>
      </c>
      <c r="AA3">
        <v>0</v>
      </c>
      <c r="AB3">
        <v>0.85</v>
      </c>
      <c r="AC3">
        <v>0</v>
      </c>
      <c r="AD3">
        <v>0</v>
      </c>
      <c r="AE3">
        <v>0</v>
      </c>
      <c r="AF3">
        <v>0.8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1.8</v>
      </c>
      <c r="AU3" t="s">
        <v>627</v>
      </c>
      <c r="AV3">
        <v>0</v>
      </c>
      <c r="AW3">
        <v>2</v>
      </c>
      <c r="AX3">
        <v>59211300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ROUND(Y3*Source!I32*DO3,9)</f>
        <v>0</v>
      </c>
      <c r="CX3">
        <f>ROUND(Y3*Source!I32,9)</f>
        <v>0.39600000000000002</v>
      </c>
      <c r="CY3">
        <f>AB3</f>
        <v>0.85</v>
      </c>
      <c r="CZ3">
        <f>AF3</f>
        <v>0.8</v>
      </c>
      <c r="DA3">
        <f>AJ3</f>
        <v>1</v>
      </c>
      <c r="DB3">
        <f>ROUND(((ROUND(AT3*CZ3,2)*1.25)*1.1),6)</f>
        <v>1.98</v>
      </c>
      <c r="DC3">
        <f>ROUND(((ROUND(AT3*AG3,2)*1.25)*1.1),6)</f>
        <v>0</v>
      </c>
      <c r="DD3" t="s">
        <v>3</v>
      </c>
      <c r="DE3" t="s">
        <v>3</v>
      </c>
      <c r="DF3">
        <f t="shared" si="0"/>
        <v>0</v>
      </c>
      <c r="DG3">
        <f t="shared" si="1"/>
        <v>0.32</v>
      </c>
      <c r="DH3">
        <f t="shared" si="2"/>
        <v>0</v>
      </c>
      <c r="DI3">
        <f t="shared" si="3"/>
        <v>0</v>
      </c>
      <c r="DJ3">
        <f>DG3</f>
        <v>0.32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ROW(Source!A32)</f>
        <v>32</v>
      </c>
      <c r="B4">
        <v>59209203</v>
      </c>
      <c r="C4">
        <v>59209356</v>
      </c>
      <c r="D4">
        <v>58340645</v>
      </c>
      <c r="E4">
        <v>1</v>
      </c>
      <c r="F4">
        <v>1</v>
      </c>
      <c r="G4">
        <v>1080</v>
      </c>
      <c r="H4">
        <v>2</v>
      </c>
      <c r="I4" t="s">
        <v>632</v>
      </c>
      <c r="J4" t="s">
        <v>633</v>
      </c>
      <c r="K4" t="s">
        <v>634</v>
      </c>
      <c r="L4">
        <v>1368</v>
      </c>
      <c r="N4">
        <v>1011</v>
      </c>
      <c r="O4" t="s">
        <v>626</v>
      </c>
      <c r="P4" t="s">
        <v>626</v>
      </c>
      <c r="Q4">
        <v>1</v>
      </c>
      <c r="W4">
        <v>0</v>
      </c>
      <c r="X4">
        <v>-118924016</v>
      </c>
      <c r="Y4">
        <f>((AT4*1.25)*1.1)</f>
        <v>2.5437500000000002</v>
      </c>
      <c r="AA4">
        <v>0</v>
      </c>
      <c r="AB4">
        <v>1.1499999999999999</v>
      </c>
      <c r="AC4">
        <v>0</v>
      </c>
      <c r="AD4">
        <v>0</v>
      </c>
      <c r="AE4">
        <v>0</v>
      </c>
      <c r="AF4">
        <v>1.08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1.85</v>
      </c>
      <c r="AU4" t="s">
        <v>627</v>
      </c>
      <c r="AV4">
        <v>0</v>
      </c>
      <c r="AW4">
        <v>2</v>
      </c>
      <c r="AX4">
        <v>59211301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ROUND(Y4*Source!I32*DO4,9)</f>
        <v>0</v>
      </c>
      <c r="CX4">
        <f>ROUND(Y4*Source!I32,9)</f>
        <v>0.40699999999999997</v>
      </c>
      <c r="CY4">
        <f>AB4</f>
        <v>1.1499999999999999</v>
      </c>
      <c r="CZ4">
        <f>AF4</f>
        <v>1.08</v>
      </c>
      <c r="DA4">
        <f>AJ4</f>
        <v>1</v>
      </c>
      <c r="DB4">
        <f>ROUND(((ROUND(AT4*CZ4,2)*1.25)*1.1),6)</f>
        <v>2.75</v>
      </c>
      <c r="DC4">
        <f>ROUND(((ROUND(AT4*AG4,2)*1.25)*1.1),6)</f>
        <v>0</v>
      </c>
      <c r="DD4" t="s">
        <v>3</v>
      </c>
      <c r="DE4" t="s">
        <v>3</v>
      </c>
      <c r="DF4">
        <f t="shared" si="0"/>
        <v>0</v>
      </c>
      <c r="DG4">
        <f t="shared" si="1"/>
        <v>0.44</v>
      </c>
      <c r="DH4">
        <f t="shared" si="2"/>
        <v>0</v>
      </c>
      <c r="DI4">
        <f t="shared" si="3"/>
        <v>0</v>
      </c>
      <c r="DJ4">
        <f>DG4</f>
        <v>0.44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ROW(Source!A32)</f>
        <v>32</v>
      </c>
      <c r="B5">
        <v>59209203</v>
      </c>
      <c r="C5">
        <v>59209356</v>
      </c>
      <c r="D5">
        <v>58339814</v>
      </c>
      <c r="E5">
        <v>1</v>
      </c>
      <c r="F5">
        <v>1</v>
      </c>
      <c r="G5">
        <v>1080</v>
      </c>
      <c r="H5">
        <v>2</v>
      </c>
      <c r="I5" t="s">
        <v>635</v>
      </c>
      <c r="J5" t="s">
        <v>636</v>
      </c>
      <c r="K5" t="s">
        <v>637</v>
      </c>
      <c r="L5">
        <v>1368</v>
      </c>
      <c r="N5">
        <v>1011</v>
      </c>
      <c r="O5" t="s">
        <v>626</v>
      </c>
      <c r="P5" t="s">
        <v>626</v>
      </c>
      <c r="Q5">
        <v>1</v>
      </c>
      <c r="W5">
        <v>0</v>
      </c>
      <c r="X5">
        <v>1087580389</v>
      </c>
      <c r="Y5">
        <f>((AT5*1.25)*1.1)</f>
        <v>8.2500000000000004E-2</v>
      </c>
      <c r="AA5">
        <v>0</v>
      </c>
      <c r="AB5">
        <v>191.17</v>
      </c>
      <c r="AC5">
        <v>18.059999999999999</v>
      </c>
      <c r="AD5">
        <v>0</v>
      </c>
      <c r="AE5">
        <v>0</v>
      </c>
      <c r="AF5">
        <v>179.17</v>
      </c>
      <c r="AG5">
        <v>16.93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0.06</v>
      </c>
      <c r="AU5" t="s">
        <v>627</v>
      </c>
      <c r="AV5">
        <v>0</v>
      </c>
      <c r="AW5">
        <v>2</v>
      </c>
      <c r="AX5">
        <v>59211299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ROUND(Y5*Source!I32*DO5,9)</f>
        <v>0.22347600000000001</v>
      </c>
      <c r="CX5">
        <f>ROUND(Y5*Source!I32,9)</f>
        <v>1.32E-2</v>
      </c>
      <c r="CY5">
        <f>AB5</f>
        <v>191.17</v>
      </c>
      <c r="CZ5">
        <f>AF5</f>
        <v>179.17</v>
      </c>
      <c r="DA5">
        <f>AJ5</f>
        <v>1</v>
      </c>
      <c r="DB5">
        <f>ROUND(((ROUND(AT5*CZ5,2)*1.25)*1.1),6)</f>
        <v>14.78125</v>
      </c>
      <c r="DC5">
        <f>ROUND(((ROUND(AT5*AG5,2)*1.25)*1.1),6)</f>
        <v>1.4025000000000001</v>
      </c>
      <c r="DD5" t="s">
        <v>3</v>
      </c>
      <c r="DE5" t="s">
        <v>3</v>
      </c>
      <c r="DF5">
        <f t="shared" si="0"/>
        <v>0</v>
      </c>
      <c r="DG5">
        <f t="shared" si="1"/>
        <v>2.37</v>
      </c>
      <c r="DH5">
        <f t="shared" si="2"/>
        <v>0.22</v>
      </c>
      <c r="DI5">
        <f t="shared" si="3"/>
        <v>0</v>
      </c>
      <c r="DJ5">
        <f>DG5</f>
        <v>2.37</v>
      </c>
      <c r="DK5">
        <v>0</v>
      </c>
      <c r="DL5" t="s">
        <v>628</v>
      </c>
      <c r="DM5">
        <v>0</v>
      </c>
      <c r="DN5" t="s">
        <v>622</v>
      </c>
      <c r="DO5">
        <v>16.93</v>
      </c>
    </row>
    <row r="6" spans="1:119" x14ac:dyDescent="0.2">
      <c r="A6">
        <f>ROW(Source!A32)</f>
        <v>32</v>
      </c>
      <c r="B6">
        <v>59209203</v>
      </c>
      <c r="C6">
        <v>59209356</v>
      </c>
      <c r="D6">
        <v>58308811</v>
      </c>
      <c r="E6">
        <v>1</v>
      </c>
      <c r="F6">
        <v>1</v>
      </c>
      <c r="G6">
        <v>1080</v>
      </c>
      <c r="H6">
        <v>3</v>
      </c>
      <c r="I6" t="s">
        <v>638</v>
      </c>
      <c r="J6" t="s">
        <v>639</v>
      </c>
      <c r="K6" t="s">
        <v>640</v>
      </c>
      <c r="L6">
        <v>1346</v>
      </c>
      <c r="N6">
        <v>1009</v>
      </c>
      <c r="O6" t="s">
        <v>641</v>
      </c>
      <c r="P6" t="s">
        <v>641</v>
      </c>
      <c r="Q6">
        <v>1</v>
      </c>
      <c r="W6">
        <v>0</v>
      </c>
      <c r="X6">
        <v>-709773495</v>
      </c>
      <c r="Y6">
        <f>AT6</f>
        <v>0.34</v>
      </c>
      <c r="AA6">
        <v>1.61</v>
      </c>
      <c r="AB6">
        <v>0</v>
      </c>
      <c r="AC6">
        <v>0</v>
      </c>
      <c r="AD6">
        <v>0</v>
      </c>
      <c r="AE6">
        <v>1.61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0.34</v>
      </c>
      <c r="AU6" t="s">
        <v>3</v>
      </c>
      <c r="AV6">
        <v>0</v>
      </c>
      <c r="AW6">
        <v>2</v>
      </c>
      <c r="AX6">
        <v>59211302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ROUND(Y6*Source!I32,9)</f>
        <v>5.4399999999999997E-2</v>
      </c>
      <c r="CY6">
        <f>AA6</f>
        <v>1.61</v>
      </c>
      <c r="CZ6">
        <f>AE6</f>
        <v>1.61</v>
      </c>
      <c r="DA6">
        <f>AI6</f>
        <v>1</v>
      </c>
      <c r="DB6">
        <f>ROUND(ROUND(AT6*CZ6,2),6)</f>
        <v>0.55000000000000004</v>
      </c>
      <c r="DC6">
        <f>ROUND(ROUND(AT6*AG6,2),6)</f>
        <v>0</v>
      </c>
      <c r="DD6" t="s">
        <v>3</v>
      </c>
      <c r="DE6" t="s">
        <v>3</v>
      </c>
      <c r="DF6">
        <f t="shared" si="0"/>
        <v>0.09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0.09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ROW(Source!A32)</f>
        <v>32</v>
      </c>
      <c r="B7">
        <v>59209203</v>
      </c>
      <c r="C7">
        <v>59209356</v>
      </c>
      <c r="D7">
        <v>58308814</v>
      </c>
      <c r="E7">
        <v>1</v>
      </c>
      <c r="F7">
        <v>1</v>
      </c>
      <c r="G7">
        <v>1080</v>
      </c>
      <c r="H7">
        <v>3</v>
      </c>
      <c r="I7" t="s">
        <v>642</v>
      </c>
      <c r="J7" t="s">
        <v>643</v>
      </c>
      <c r="K7" t="s">
        <v>644</v>
      </c>
      <c r="L7">
        <v>1339</v>
      </c>
      <c r="N7">
        <v>1007</v>
      </c>
      <c r="O7" t="s">
        <v>645</v>
      </c>
      <c r="P7" t="s">
        <v>645</v>
      </c>
      <c r="Q7">
        <v>1</v>
      </c>
      <c r="W7">
        <v>0</v>
      </c>
      <c r="X7">
        <v>-744103292</v>
      </c>
      <c r="Y7">
        <f>AT7</f>
        <v>0.39</v>
      </c>
      <c r="AA7">
        <v>7.07</v>
      </c>
      <c r="AB7">
        <v>0</v>
      </c>
      <c r="AC7">
        <v>0</v>
      </c>
      <c r="AD7">
        <v>0</v>
      </c>
      <c r="AE7">
        <v>7.07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0.39</v>
      </c>
      <c r="AU7" t="s">
        <v>3</v>
      </c>
      <c r="AV7">
        <v>0</v>
      </c>
      <c r="AW7">
        <v>2</v>
      </c>
      <c r="AX7">
        <v>59211303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ROUND(Y7*Source!I32,9)</f>
        <v>6.2399999999999997E-2</v>
      </c>
      <c r="CY7">
        <f>AA7</f>
        <v>7.07</v>
      </c>
      <c r="CZ7">
        <f>AE7</f>
        <v>7.07</v>
      </c>
      <c r="DA7">
        <f>AI7</f>
        <v>1</v>
      </c>
      <c r="DB7">
        <f>ROUND(ROUND(AT7*CZ7,2),6)</f>
        <v>2.76</v>
      </c>
      <c r="DC7">
        <f>ROUND(ROUND(AT7*AG7,2),6)</f>
        <v>0</v>
      </c>
      <c r="DD7" t="s">
        <v>3</v>
      </c>
      <c r="DE7" t="s">
        <v>3</v>
      </c>
      <c r="DF7">
        <f t="shared" si="0"/>
        <v>0.44</v>
      </c>
      <c r="DG7">
        <f t="shared" si="1"/>
        <v>0</v>
      </c>
      <c r="DH7">
        <f t="shared" si="2"/>
        <v>0</v>
      </c>
      <c r="DI7">
        <f t="shared" si="3"/>
        <v>0</v>
      </c>
      <c r="DJ7">
        <f>DF7</f>
        <v>0.44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ROW(Source!A32)</f>
        <v>32</v>
      </c>
      <c r="B8">
        <v>59209203</v>
      </c>
      <c r="C8">
        <v>59209356</v>
      </c>
      <c r="D8">
        <v>58325480</v>
      </c>
      <c r="E8">
        <v>1</v>
      </c>
      <c r="F8">
        <v>1</v>
      </c>
      <c r="G8">
        <v>1080</v>
      </c>
      <c r="H8">
        <v>3</v>
      </c>
      <c r="I8" t="s">
        <v>34</v>
      </c>
      <c r="J8" t="s">
        <v>37</v>
      </c>
      <c r="K8" t="s">
        <v>35</v>
      </c>
      <c r="L8">
        <v>1301</v>
      </c>
      <c r="N8">
        <v>1003</v>
      </c>
      <c r="O8" t="s">
        <v>36</v>
      </c>
      <c r="P8" t="s">
        <v>36</v>
      </c>
      <c r="Q8">
        <v>1</v>
      </c>
      <c r="W8">
        <v>0</v>
      </c>
      <c r="X8">
        <v>925110201</v>
      </c>
      <c r="Y8">
        <f>AT8</f>
        <v>100</v>
      </c>
      <c r="AA8">
        <v>1328.86</v>
      </c>
      <c r="AB8">
        <v>0</v>
      </c>
      <c r="AC8">
        <v>0</v>
      </c>
      <c r="AD8">
        <v>0</v>
      </c>
      <c r="AE8">
        <v>1328.86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 t="s">
        <v>3</v>
      </c>
      <c r="AT8">
        <v>100</v>
      </c>
      <c r="AU8" t="s">
        <v>3</v>
      </c>
      <c r="AV8">
        <v>0</v>
      </c>
      <c r="AW8">
        <v>1</v>
      </c>
      <c r="AX8">
        <v>-1</v>
      </c>
      <c r="AY8">
        <v>0</v>
      </c>
      <c r="AZ8">
        <v>0</v>
      </c>
      <c r="BA8" t="s">
        <v>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16</v>
      </c>
      <c r="CY8">
        <f>AA8</f>
        <v>1328.86</v>
      </c>
      <c r="CZ8">
        <f>AE8</f>
        <v>1328.86</v>
      </c>
      <c r="DA8">
        <f>AI8</f>
        <v>1</v>
      </c>
      <c r="DB8">
        <f>ROUND(ROUND(AT8*CZ8,2),6)</f>
        <v>132886</v>
      </c>
      <c r="DC8">
        <f>ROUND(ROUND(AT8*AG8,2),6)</f>
        <v>0</v>
      </c>
      <c r="DD8" t="s">
        <v>3</v>
      </c>
      <c r="DE8" t="s">
        <v>3</v>
      </c>
      <c r="DF8">
        <f t="shared" si="0"/>
        <v>21261.759999999998</v>
      </c>
      <c r="DG8">
        <f t="shared" si="1"/>
        <v>0</v>
      </c>
      <c r="DH8">
        <f t="shared" si="2"/>
        <v>0</v>
      </c>
      <c r="DI8">
        <f t="shared" si="3"/>
        <v>0</v>
      </c>
      <c r="DJ8">
        <f>DF8</f>
        <v>21261.759999999998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ROW(Source!A33)</f>
        <v>33</v>
      </c>
      <c r="B9">
        <v>59209200</v>
      </c>
      <c r="C9">
        <v>59209356</v>
      </c>
      <c r="D9">
        <v>58266404</v>
      </c>
      <c r="E9">
        <v>1080</v>
      </c>
      <c r="F9">
        <v>1</v>
      </c>
      <c r="G9">
        <v>1080</v>
      </c>
      <c r="H9">
        <v>1</v>
      </c>
      <c r="I9" t="s">
        <v>620</v>
      </c>
      <c r="J9" t="s">
        <v>3</v>
      </c>
      <c r="K9" t="s">
        <v>621</v>
      </c>
      <c r="L9">
        <v>1191</v>
      </c>
      <c r="N9">
        <v>1013</v>
      </c>
      <c r="O9" t="s">
        <v>622</v>
      </c>
      <c r="P9" t="s">
        <v>622</v>
      </c>
      <c r="Q9">
        <v>1</v>
      </c>
      <c r="W9">
        <v>0</v>
      </c>
      <c r="X9">
        <v>476480486</v>
      </c>
      <c r="Y9">
        <f>((AT9*1.15)*1.1)</f>
        <v>180.02215000000001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5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142.31</v>
      </c>
      <c r="AU9" t="s">
        <v>28</v>
      </c>
      <c r="AV9">
        <v>1</v>
      </c>
      <c r="AW9">
        <v>2</v>
      </c>
      <c r="AX9">
        <v>59211297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ROUND(AT9*Source!I33*AH9*AL9,2)</f>
        <v>0</v>
      </c>
      <c r="CV9">
        <f>ROUND(Y9*Source!I33,9)</f>
        <v>28.803543999999999</v>
      </c>
      <c r="CW9">
        <v>0</v>
      </c>
      <c r="CX9">
        <f>ROUND(Y9*Source!I33,9)</f>
        <v>28.803543999999999</v>
      </c>
      <c r="CY9">
        <f>AD9</f>
        <v>0</v>
      </c>
      <c r="CZ9">
        <f>AH9</f>
        <v>0</v>
      </c>
      <c r="DA9">
        <f>AL9</f>
        <v>1</v>
      </c>
      <c r="DB9">
        <f>ROUND(((ROUND(AT9*CZ9,2)*1.15)*1.1),6)</f>
        <v>0</v>
      </c>
      <c r="DC9">
        <f>ROUND(((ROUND(AT9*AG9,2)*1.15)*1.1),6)</f>
        <v>0</v>
      </c>
      <c r="DD9" t="s">
        <v>3</v>
      </c>
      <c r="DE9" t="s">
        <v>3</v>
      </c>
      <c r="DF9">
        <f t="shared" si="0"/>
        <v>0</v>
      </c>
      <c r="DG9">
        <f t="shared" si="1"/>
        <v>0</v>
      </c>
      <c r="DH9">
        <f t="shared" si="2"/>
        <v>0</v>
      </c>
      <c r="DI9">
        <f t="shared" si="3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ROW(Source!A33)</f>
        <v>33</v>
      </c>
      <c r="B10">
        <v>59209200</v>
      </c>
      <c r="C10">
        <v>59209356</v>
      </c>
      <c r="D10">
        <v>58340581</v>
      </c>
      <c r="E10">
        <v>1</v>
      </c>
      <c r="F10">
        <v>1</v>
      </c>
      <c r="G10">
        <v>1080</v>
      </c>
      <c r="H10">
        <v>2</v>
      </c>
      <c r="I10" t="s">
        <v>623</v>
      </c>
      <c r="J10" t="s">
        <v>624</v>
      </c>
      <c r="K10" t="s">
        <v>625</v>
      </c>
      <c r="L10">
        <v>1368</v>
      </c>
      <c r="N10">
        <v>1011</v>
      </c>
      <c r="O10" t="s">
        <v>626</v>
      </c>
      <c r="P10" t="s">
        <v>626</v>
      </c>
      <c r="Q10">
        <v>1</v>
      </c>
      <c r="W10">
        <v>0</v>
      </c>
      <c r="X10">
        <v>229859724</v>
      </c>
      <c r="Y10">
        <f>((AT10*1.25)*1.1)</f>
        <v>8.2500000000000004E-2</v>
      </c>
      <c r="AA10">
        <v>0</v>
      </c>
      <c r="AB10">
        <v>1817.45</v>
      </c>
      <c r="AC10">
        <v>740.47</v>
      </c>
      <c r="AD10">
        <v>0</v>
      </c>
      <c r="AE10">
        <v>0</v>
      </c>
      <c r="AF10">
        <v>123.34</v>
      </c>
      <c r="AG10">
        <v>12.62</v>
      </c>
      <c r="AH10">
        <v>0</v>
      </c>
      <c r="AI10">
        <v>1</v>
      </c>
      <c r="AJ10">
        <v>13.81</v>
      </c>
      <c r="AK10">
        <v>54.99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0.06</v>
      </c>
      <c r="AU10" t="s">
        <v>627</v>
      </c>
      <c r="AV10">
        <v>0</v>
      </c>
      <c r="AW10">
        <v>2</v>
      </c>
      <c r="AX10">
        <v>59211298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ROUND(Y10*Source!I33*DO10,9)</f>
        <v>0.16658400000000001</v>
      </c>
      <c r="CX10">
        <f>ROUND(Y10*Source!I33,9)</f>
        <v>1.32E-2</v>
      </c>
      <c r="CY10">
        <f>AB10</f>
        <v>1817.45</v>
      </c>
      <c r="CZ10">
        <f>AF10</f>
        <v>123.34</v>
      </c>
      <c r="DA10">
        <f>AJ10</f>
        <v>13.81</v>
      </c>
      <c r="DB10">
        <f>ROUND(((ROUND(AT10*CZ10,2)*1.25)*1.1),6)</f>
        <v>10.175000000000001</v>
      </c>
      <c r="DC10">
        <f>ROUND(((ROUND(AT10*AG10,2)*1.25)*1.1),6)</f>
        <v>1.0449999999999999</v>
      </c>
      <c r="DD10" t="s">
        <v>3</v>
      </c>
      <c r="DE10" t="s">
        <v>3</v>
      </c>
      <c r="DF10">
        <f t="shared" si="0"/>
        <v>0</v>
      </c>
      <c r="DG10">
        <f>ROUND(ROUND(AF10*AJ10,2)*CX10,2)</f>
        <v>22.48</v>
      </c>
      <c r="DH10">
        <f>ROUND(ROUND(AG10*AK10,2)*CX10,2)</f>
        <v>9.16</v>
      </c>
      <c r="DI10">
        <f t="shared" si="3"/>
        <v>0</v>
      </c>
      <c r="DJ10">
        <f>DG10</f>
        <v>22.48</v>
      </c>
      <c r="DK10">
        <v>0</v>
      </c>
      <c r="DL10" t="s">
        <v>628</v>
      </c>
      <c r="DM10">
        <v>0</v>
      </c>
      <c r="DN10" t="s">
        <v>622</v>
      </c>
      <c r="DO10">
        <v>12.62</v>
      </c>
    </row>
    <row r="11" spans="1:119" x14ac:dyDescent="0.2">
      <c r="A11">
        <f>ROW(Source!A33)</f>
        <v>33</v>
      </c>
      <c r="B11">
        <v>59209200</v>
      </c>
      <c r="C11">
        <v>59209356</v>
      </c>
      <c r="D11">
        <v>58340697</v>
      </c>
      <c r="E11">
        <v>1</v>
      </c>
      <c r="F11">
        <v>1</v>
      </c>
      <c r="G11">
        <v>1080</v>
      </c>
      <c r="H11">
        <v>2</v>
      </c>
      <c r="I11" t="s">
        <v>629</v>
      </c>
      <c r="J11" t="s">
        <v>630</v>
      </c>
      <c r="K11" t="s">
        <v>631</v>
      </c>
      <c r="L11">
        <v>1368</v>
      </c>
      <c r="N11">
        <v>1011</v>
      </c>
      <c r="O11" t="s">
        <v>626</v>
      </c>
      <c r="P11" t="s">
        <v>626</v>
      </c>
      <c r="Q11">
        <v>1</v>
      </c>
      <c r="W11">
        <v>0</v>
      </c>
      <c r="X11">
        <v>2147454900</v>
      </c>
      <c r="Y11">
        <f>((AT11*1.25)*1.1)</f>
        <v>2.4750000000000001</v>
      </c>
      <c r="AA11">
        <v>0</v>
      </c>
      <c r="AB11">
        <v>7.33</v>
      </c>
      <c r="AC11">
        <v>0</v>
      </c>
      <c r="AD11">
        <v>0</v>
      </c>
      <c r="AE11">
        <v>0</v>
      </c>
      <c r="AF11">
        <v>0.8</v>
      </c>
      <c r="AG11">
        <v>0</v>
      </c>
      <c r="AH11">
        <v>0</v>
      </c>
      <c r="AI11">
        <v>1</v>
      </c>
      <c r="AJ11">
        <v>8.59</v>
      </c>
      <c r="AK11">
        <v>54.99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1.8</v>
      </c>
      <c r="AU11" t="s">
        <v>627</v>
      </c>
      <c r="AV11">
        <v>0</v>
      </c>
      <c r="AW11">
        <v>2</v>
      </c>
      <c r="AX11">
        <v>59211300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f>ROUND(Y11*Source!I33*DO11,9)</f>
        <v>0</v>
      </c>
      <c r="CX11">
        <f>ROUND(Y11*Source!I33,9)</f>
        <v>0.39600000000000002</v>
      </c>
      <c r="CY11">
        <f>AB11</f>
        <v>7.33</v>
      </c>
      <c r="CZ11">
        <f>AF11</f>
        <v>0.8</v>
      </c>
      <c r="DA11">
        <f>AJ11</f>
        <v>8.59</v>
      </c>
      <c r="DB11">
        <f>ROUND(((ROUND(AT11*CZ11,2)*1.25)*1.1),6)</f>
        <v>1.98</v>
      </c>
      <c r="DC11">
        <f>ROUND(((ROUND(AT11*AG11,2)*1.25)*1.1),6)</f>
        <v>0</v>
      </c>
      <c r="DD11" t="s">
        <v>3</v>
      </c>
      <c r="DE11" t="s">
        <v>3</v>
      </c>
      <c r="DF11">
        <f t="shared" si="0"/>
        <v>0</v>
      </c>
      <c r="DG11">
        <f>ROUND(ROUND(AF11*AJ11,2)*CX11,2)</f>
        <v>2.72</v>
      </c>
      <c r="DH11">
        <f>ROUND(ROUND(AG11*AK11,2)*CX11,2)</f>
        <v>0</v>
      </c>
      <c r="DI11">
        <f t="shared" si="3"/>
        <v>0</v>
      </c>
      <c r="DJ11">
        <f>DG11</f>
        <v>2.72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ROW(Source!A33)</f>
        <v>33</v>
      </c>
      <c r="B12">
        <v>59209200</v>
      </c>
      <c r="C12">
        <v>59209356</v>
      </c>
      <c r="D12">
        <v>58340645</v>
      </c>
      <c r="E12">
        <v>1</v>
      </c>
      <c r="F12">
        <v>1</v>
      </c>
      <c r="G12">
        <v>1080</v>
      </c>
      <c r="H12">
        <v>2</v>
      </c>
      <c r="I12" t="s">
        <v>632</v>
      </c>
      <c r="J12" t="s">
        <v>633</v>
      </c>
      <c r="K12" t="s">
        <v>634</v>
      </c>
      <c r="L12">
        <v>1368</v>
      </c>
      <c r="N12">
        <v>1011</v>
      </c>
      <c r="O12" t="s">
        <v>626</v>
      </c>
      <c r="P12" t="s">
        <v>626</v>
      </c>
      <c r="Q12">
        <v>1</v>
      </c>
      <c r="W12">
        <v>0</v>
      </c>
      <c r="X12">
        <v>-118924016</v>
      </c>
      <c r="Y12">
        <f>((AT12*1.25)*1.1)</f>
        <v>2.5437500000000002</v>
      </c>
      <c r="AA12">
        <v>0</v>
      </c>
      <c r="AB12">
        <v>10.08</v>
      </c>
      <c r="AC12">
        <v>0</v>
      </c>
      <c r="AD12">
        <v>0</v>
      </c>
      <c r="AE12">
        <v>0</v>
      </c>
      <c r="AF12">
        <v>1.08</v>
      </c>
      <c r="AG12">
        <v>0</v>
      </c>
      <c r="AH12">
        <v>0</v>
      </c>
      <c r="AI12">
        <v>1</v>
      </c>
      <c r="AJ12">
        <v>8.75</v>
      </c>
      <c r="AK12">
        <v>54.99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1.85</v>
      </c>
      <c r="AU12" t="s">
        <v>627</v>
      </c>
      <c r="AV12">
        <v>0</v>
      </c>
      <c r="AW12">
        <v>2</v>
      </c>
      <c r="AX12">
        <v>59211301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ROUND(Y12*Source!I33*DO12,9)</f>
        <v>0</v>
      </c>
      <c r="CX12">
        <f>ROUND(Y12*Source!I33,9)</f>
        <v>0.40699999999999997</v>
      </c>
      <c r="CY12">
        <f>AB12</f>
        <v>10.08</v>
      </c>
      <c r="CZ12">
        <f>AF12</f>
        <v>1.08</v>
      </c>
      <c r="DA12">
        <f>AJ12</f>
        <v>8.75</v>
      </c>
      <c r="DB12">
        <f>ROUND(((ROUND(AT12*CZ12,2)*1.25)*1.1),6)</f>
        <v>2.75</v>
      </c>
      <c r="DC12">
        <f>ROUND(((ROUND(AT12*AG12,2)*1.25)*1.1),6)</f>
        <v>0</v>
      </c>
      <c r="DD12" t="s">
        <v>3</v>
      </c>
      <c r="DE12" t="s">
        <v>3</v>
      </c>
      <c r="DF12">
        <f t="shared" si="0"/>
        <v>0</v>
      </c>
      <c r="DG12">
        <f>ROUND(ROUND(AF12*AJ12,2)*CX12,2)</f>
        <v>3.85</v>
      </c>
      <c r="DH12">
        <f>ROUND(ROUND(AG12*AK12,2)*CX12,2)</f>
        <v>0</v>
      </c>
      <c r="DI12">
        <f t="shared" si="3"/>
        <v>0</v>
      </c>
      <c r="DJ12">
        <f>DG12</f>
        <v>3.85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ROW(Source!A33)</f>
        <v>33</v>
      </c>
      <c r="B13">
        <v>59209200</v>
      </c>
      <c r="C13">
        <v>59209356</v>
      </c>
      <c r="D13">
        <v>58339814</v>
      </c>
      <c r="E13">
        <v>1</v>
      </c>
      <c r="F13">
        <v>1</v>
      </c>
      <c r="G13">
        <v>1080</v>
      </c>
      <c r="H13">
        <v>2</v>
      </c>
      <c r="I13" t="s">
        <v>635</v>
      </c>
      <c r="J13" t="s">
        <v>636</v>
      </c>
      <c r="K13" t="s">
        <v>637</v>
      </c>
      <c r="L13">
        <v>1368</v>
      </c>
      <c r="N13">
        <v>1011</v>
      </c>
      <c r="O13" t="s">
        <v>626</v>
      </c>
      <c r="P13" t="s">
        <v>626</v>
      </c>
      <c r="Q13">
        <v>1</v>
      </c>
      <c r="W13">
        <v>0</v>
      </c>
      <c r="X13">
        <v>1087580389</v>
      </c>
      <c r="Y13">
        <f>((AT13*1.25)*1.1)</f>
        <v>8.2500000000000004E-2</v>
      </c>
      <c r="AA13">
        <v>0</v>
      </c>
      <c r="AB13">
        <v>2628.65</v>
      </c>
      <c r="AC13">
        <v>993.36</v>
      </c>
      <c r="AD13">
        <v>0</v>
      </c>
      <c r="AE13">
        <v>0</v>
      </c>
      <c r="AF13">
        <v>179.17</v>
      </c>
      <c r="AG13">
        <v>16.93</v>
      </c>
      <c r="AH13">
        <v>0</v>
      </c>
      <c r="AI13">
        <v>1</v>
      </c>
      <c r="AJ13">
        <v>13.75</v>
      </c>
      <c r="AK13">
        <v>54.99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0.06</v>
      </c>
      <c r="AU13" t="s">
        <v>627</v>
      </c>
      <c r="AV13">
        <v>0</v>
      </c>
      <c r="AW13">
        <v>2</v>
      </c>
      <c r="AX13">
        <v>59211299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ROUND(Y13*Source!I33*DO13,9)</f>
        <v>0.22347600000000001</v>
      </c>
      <c r="CX13">
        <f>ROUND(Y13*Source!I33,9)</f>
        <v>1.32E-2</v>
      </c>
      <c r="CY13">
        <f>AB13</f>
        <v>2628.65</v>
      </c>
      <c r="CZ13">
        <f>AF13</f>
        <v>179.17</v>
      </c>
      <c r="DA13">
        <f>AJ13</f>
        <v>13.75</v>
      </c>
      <c r="DB13">
        <f>ROUND(((ROUND(AT13*CZ13,2)*1.25)*1.1),6)</f>
        <v>14.78125</v>
      </c>
      <c r="DC13">
        <f>ROUND(((ROUND(AT13*AG13,2)*1.25)*1.1),6)</f>
        <v>1.4025000000000001</v>
      </c>
      <c r="DD13" t="s">
        <v>3</v>
      </c>
      <c r="DE13" t="s">
        <v>3</v>
      </c>
      <c r="DF13">
        <f t="shared" si="0"/>
        <v>0</v>
      </c>
      <c r="DG13">
        <f>ROUND(ROUND(AF13*AJ13,2)*CX13,2)</f>
        <v>32.520000000000003</v>
      </c>
      <c r="DH13">
        <f>ROUND(ROUND(AG13*AK13,2)*CX13,2)</f>
        <v>12.29</v>
      </c>
      <c r="DI13">
        <f t="shared" si="3"/>
        <v>0</v>
      </c>
      <c r="DJ13">
        <f>DG13</f>
        <v>32.520000000000003</v>
      </c>
      <c r="DK13">
        <v>0</v>
      </c>
      <c r="DL13" t="s">
        <v>628</v>
      </c>
      <c r="DM13">
        <v>0</v>
      </c>
      <c r="DN13" t="s">
        <v>622</v>
      </c>
      <c r="DO13">
        <v>16.93</v>
      </c>
    </row>
    <row r="14" spans="1:119" x14ac:dyDescent="0.2">
      <c r="A14">
        <f>ROW(Source!A33)</f>
        <v>33</v>
      </c>
      <c r="B14">
        <v>59209200</v>
      </c>
      <c r="C14">
        <v>59209356</v>
      </c>
      <c r="D14">
        <v>58308811</v>
      </c>
      <c r="E14">
        <v>1</v>
      </c>
      <c r="F14">
        <v>1</v>
      </c>
      <c r="G14">
        <v>1080</v>
      </c>
      <c r="H14">
        <v>3</v>
      </c>
      <c r="I14" t="s">
        <v>638</v>
      </c>
      <c r="J14" t="s">
        <v>639</v>
      </c>
      <c r="K14" t="s">
        <v>640</v>
      </c>
      <c r="L14">
        <v>1346</v>
      </c>
      <c r="N14">
        <v>1009</v>
      </c>
      <c r="O14" t="s">
        <v>641</v>
      </c>
      <c r="P14" t="s">
        <v>641</v>
      </c>
      <c r="Q14">
        <v>1</v>
      </c>
      <c r="W14">
        <v>0</v>
      </c>
      <c r="X14">
        <v>-709773495</v>
      </c>
      <c r="Y14">
        <f>AT14</f>
        <v>0.34</v>
      </c>
      <c r="AA14">
        <v>23.97</v>
      </c>
      <c r="AB14">
        <v>0</v>
      </c>
      <c r="AC14">
        <v>0</v>
      </c>
      <c r="AD14">
        <v>0</v>
      </c>
      <c r="AE14">
        <v>1.61</v>
      </c>
      <c r="AF14">
        <v>0</v>
      </c>
      <c r="AG14">
        <v>0</v>
      </c>
      <c r="AH14">
        <v>0</v>
      </c>
      <c r="AI14">
        <v>14.89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0.34</v>
      </c>
      <c r="AU14" t="s">
        <v>3</v>
      </c>
      <c r="AV14">
        <v>0</v>
      </c>
      <c r="AW14">
        <v>2</v>
      </c>
      <c r="AX14">
        <v>59211302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ROUND(Y14*Source!I33,9)</f>
        <v>5.4399999999999997E-2</v>
      </c>
      <c r="CY14">
        <f>AA14</f>
        <v>23.97</v>
      </c>
      <c r="CZ14">
        <f>AE14</f>
        <v>1.61</v>
      </c>
      <c r="DA14">
        <f>AI14</f>
        <v>14.89</v>
      </c>
      <c r="DB14">
        <f>ROUND(ROUND(AT14*CZ14,2),6)</f>
        <v>0.55000000000000004</v>
      </c>
      <c r="DC14">
        <f>ROUND(ROUND(AT14*AG14,2),6)</f>
        <v>0</v>
      </c>
      <c r="DD14" t="s">
        <v>3</v>
      </c>
      <c r="DE14" t="s">
        <v>3</v>
      </c>
      <c r="DF14">
        <f>ROUND(ROUND(AE14*AI14,2)*CX14,2)</f>
        <v>1.3</v>
      </c>
      <c r="DG14">
        <f t="shared" ref="DG14:DG26" si="4">ROUND(ROUND(AF14,2)*CX14,2)</f>
        <v>0</v>
      </c>
      <c r="DH14">
        <f t="shared" ref="DH14:DH26" si="5">ROUND(ROUND(AG14,2)*CX14,2)</f>
        <v>0</v>
      </c>
      <c r="DI14">
        <f t="shared" si="3"/>
        <v>0</v>
      </c>
      <c r="DJ14">
        <f>DF14</f>
        <v>1.3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ROW(Source!A33)</f>
        <v>33</v>
      </c>
      <c r="B15">
        <v>59209200</v>
      </c>
      <c r="C15">
        <v>59209356</v>
      </c>
      <c r="D15">
        <v>58308814</v>
      </c>
      <c r="E15">
        <v>1</v>
      </c>
      <c r="F15">
        <v>1</v>
      </c>
      <c r="G15">
        <v>1080</v>
      </c>
      <c r="H15">
        <v>3</v>
      </c>
      <c r="I15" t="s">
        <v>642</v>
      </c>
      <c r="J15" t="s">
        <v>643</v>
      </c>
      <c r="K15" t="s">
        <v>644</v>
      </c>
      <c r="L15">
        <v>1339</v>
      </c>
      <c r="N15">
        <v>1007</v>
      </c>
      <c r="O15" t="s">
        <v>645</v>
      </c>
      <c r="P15" t="s">
        <v>645</v>
      </c>
      <c r="Q15">
        <v>1</v>
      </c>
      <c r="W15">
        <v>0</v>
      </c>
      <c r="X15">
        <v>-744103292</v>
      </c>
      <c r="Y15">
        <f>AT15</f>
        <v>0.39</v>
      </c>
      <c r="AA15">
        <v>54.79</v>
      </c>
      <c r="AB15">
        <v>0</v>
      </c>
      <c r="AC15">
        <v>0</v>
      </c>
      <c r="AD15">
        <v>0</v>
      </c>
      <c r="AE15">
        <v>7.07</v>
      </c>
      <c r="AF15">
        <v>0</v>
      </c>
      <c r="AG15">
        <v>0</v>
      </c>
      <c r="AH15">
        <v>0</v>
      </c>
      <c r="AI15">
        <v>7.75</v>
      </c>
      <c r="AJ15">
        <v>1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0.39</v>
      </c>
      <c r="AU15" t="s">
        <v>3</v>
      </c>
      <c r="AV15">
        <v>0</v>
      </c>
      <c r="AW15">
        <v>2</v>
      </c>
      <c r="AX15">
        <v>59211303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ROUND(Y15*Source!I33,9)</f>
        <v>6.2399999999999997E-2</v>
      </c>
      <c r="CY15">
        <f>AA15</f>
        <v>54.79</v>
      </c>
      <c r="CZ15">
        <f>AE15</f>
        <v>7.07</v>
      </c>
      <c r="DA15">
        <f>AI15</f>
        <v>7.75</v>
      </c>
      <c r="DB15">
        <f>ROUND(ROUND(AT15*CZ15,2),6)</f>
        <v>2.76</v>
      </c>
      <c r="DC15">
        <f>ROUND(ROUND(AT15*AG15,2),6)</f>
        <v>0</v>
      </c>
      <c r="DD15" t="s">
        <v>3</v>
      </c>
      <c r="DE15" t="s">
        <v>3</v>
      </c>
      <c r="DF15">
        <f>ROUND(ROUND(AE15*AI15,2)*CX15,2)</f>
        <v>3.42</v>
      </c>
      <c r="DG15">
        <f t="shared" si="4"/>
        <v>0</v>
      </c>
      <c r="DH15">
        <f t="shared" si="5"/>
        <v>0</v>
      </c>
      <c r="DI15">
        <f t="shared" si="3"/>
        <v>0</v>
      </c>
      <c r="DJ15">
        <f>DF15</f>
        <v>3.42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ROW(Source!A33)</f>
        <v>33</v>
      </c>
      <c r="B16">
        <v>59209200</v>
      </c>
      <c r="C16">
        <v>59209356</v>
      </c>
      <c r="D16">
        <v>58325480</v>
      </c>
      <c r="E16">
        <v>1</v>
      </c>
      <c r="F16">
        <v>1</v>
      </c>
      <c r="G16">
        <v>1080</v>
      </c>
      <c r="H16">
        <v>3</v>
      </c>
      <c r="I16" t="s">
        <v>34</v>
      </c>
      <c r="J16" t="s">
        <v>37</v>
      </c>
      <c r="K16" t="s">
        <v>35</v>
      </c>
      <c r="L16">
        <v>1301</v>
      </c>
      <c r="N16">
        <v>1003</v>
      </c>
      <c r="O16" t="s">
        <v>36</v>
      </c>
      <c r="P16" t="s">
        <v>36</v>
      </c>
      <c r="Q16">
        <v>1</v>
      </c>
      <c r="W16">
        <v>0</v>
      </c>
      <c r="X16">
        <v>925110201</v>
      </c>
      <c r="Y16">
        <f>AT16</f>
        <v>100</v>
      </c>
      <c r="AA16">
        <v>1262.42</v>
      </c>
      <c r="AB16">
        <v>0</v>
      </c>
      <c r="AC16">
        <v>0</v>
      </c>
      <c r="AD16">
        <v>0</v>
      </c>
      <c r="AE16">
        <v>1328.86</v>
      </c>
      <c r="AF16">
        <v>0</v>
      </c>
      <c r="AG16">
        <v>0</v>
      </c>
      <c r="AH16">
        <v>0</v>
      </c>
      <c r="AI16">
        <v>0.95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 t="s">
        <v>3</v>
      </c>
      <c r="AT16">
        <v>100</v>
      </c>
      <c r="AU16" t="s">
        <v>3</v>
      </c>
      <c r="AV16">
        <v>0</v>
      </c>
      <c r="AW16">
        <v>1</v>
      </c>
      <c r="AX16">
        <v>-1</v>
      </c>
      <c r="AY16">
        <v>0</v>
      </c>
      <c r="AZ16">
        <v>0</v>
      </c>
      <c r="BA16" t="s">
        <v>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ROUND(Y16*Source!I33,9)</f>
        <v>16</v>
      </c>
      <c r="CY16">
        <f>AA16</f>
        <v>1262.42</v>
      </c>
      <c r="CZ16">
        <f>AE16</f>
        <v>1328.86</v>
      </c>
      <c r="DA16">
        <f>AI16</f>
        <v>0.95</v>
      </c>
      <c r="DB16">
        <f>ROUND(ROUND(AT16*CZ16,2),6)</f>
        <v>132886</v>
      </c>
      <c r="DC16">
        <f>ROUND(ROUND(AT16*AG16,2),6)</f>
        <v>0</v>
      </c>
      <c r="DD16" t="s">
        <v>3</v>
      </c>
      <c r="DE16" t="s">
        <v>3</v>
      </c>
      <c r="DF16">
        <f>ROUND(ROUND(AE16*AI16,2)*CX16,2)</f>
        <v>20198.72</v>
      </c>
      <c r="DG16">
        <f t="shared" si="4"/>
        <v>0</v>
      </c>
      <c r="DH16">
        <f t="shared" si="5"/>
        <v>0</v>
      </c>
      <c r="DI16">
        <f t="shared" si="3"/>
        <v>0</v>
      </c>
      <c r="DJ16">
        <f>DF16</f>
        <v>20198.72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ROW(Source!A36)</f>
        <v>36</v>
      </c>
      <c r="B17">
        <v>59209203</v>
      </c>
      <c r="C17">
        <v>59209374</v>
      </c>
      <c r="D17">
        <v>58266404</v>
      </c>
      <c r="E17">
        <v>1080</v>
      </c>
      <c r="F17">
        <v>1</v>
      </c>
      <c r="G17">
        <v>1080</v>
      </c>
      <c r="H17">
        <v>1</v>
      </c>
      <c r="I17" t="s">
        <v>620</v>
      </c>
      <c r="J17" t="s">
        <v>3</v>
      </c>
      <c r="K17" t="s">
        <v>621</v>
      </c>
      <c r="L17">
        <v>1191</v>
      </c>
      <c r="N17">
        <v>1013</v>
      </c>
      <c r="O17" t="s">
        <v>622</v>
      </c>
      <c r="P17" t="s">
        <v>622</v>
      </c>
      <c r="Q17">
        <v>1</v>
      </c>
      <c r="W17">
        <v>0</v>
      </c>
      <c r="X17">
        <v>476480486</v>
      </c>
      <c r="Y17">
        <f>((AT17*1.15)*1.1)</f>
        <v>70.84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56</v>
      </c>
      <c r="AU17" t="s">
        <v>28</v>
      </c>
      <c r="AV17">
        <v>1</v>
      </c>
      <c r="AW17">
        <v>2</v>
      </c>
      <c r="AX17">
        <v>59211305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U17">
        <f>ROUND(AT17*Source!I36*AH17*AL17,2)</f>
        <v>0</v>
      </c>
      <c r="CV17">
        <f>ROUND(Y17*Source!I36,9)</f>
        <v>151.5976</v>
      </c>
      <c r="CW17">
        <v>0</v>
      </c>
      <c r="CX17">
        <f>ROUND(Y17*Source!I36,9)</f>
        <v>151.5976</v>
      </c>
      <c r="CY17">
        <f>AD17</f>
        <v>0</v>
      </c>
      <c r="CZ17">
        <f>AH17</f>
        <v>0</v>
      </c>
      <c r="DA17">
        <f>AL17</f>
        <v>1</v>
      </c>
      <c r="DB17">
        <f>ROUND(((ROUND(AT17*CZ17,2)*1.15)*1.1),6)</f>
        <v>0</v>
      </c>
      <c r="DC17">
        <f>ROUND(((ROUND(AT17*AG17,2)*1.15)*1.1),6)</f>
        <v>0</v>
      </c>
      <c r="DD17" t="s">
        <v>3</v>
      </c>
      <c r="DE17" t="s">
        <v>3</v>
      </c>
      <c r="DF17">
        <f t="shared" ref="DF17:DF28" si="6">ROUND(ROUND(AE17,2)*CX17,2)</f>
        <v>0</v>
      </c>
      <c r="DG17">
        <f t="shared" si="4"/>
        <v>0</v>
      </c>
      <c r="DH17">
        <f t="shared" si="5"/>
        <v>0</v>
      </c>
      <c r="DI17">
        <f t="shared" si="3"/>
        <v>0</v>
      </c>
      <c r="DJ17">
        <f>DI17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ROW(Source!A36)</f>
        <v>36</v>
      </c>
      <c r="B18">
        <v>59209203</v>
      </c>
      <c r="C18">
        <v>59209374</v>
      </c>
      <c r="D18">
        <v>58340578</v>
      </c>
      <c r="E18">
        <v>1</v>
      </c>
      <c r="F18">
        <v>1</v>
      </c>
      <c r="G18">
        <v>1080</v>
      </c>
      <c r="H18">
        <v>2</v>
      </c>
      <c r="I18" t="s">
        <v>646</v>
      </c>
      <c r="J18" t="s">
        <v>647</v>
      </c>
      <c r="K18" t="s">
        <v>648</v>
      </c>
      <c r="L18">
        <v>1368</v>
      </c>
      <c r="N18">
        <v>1011</v>
      </c>
      <c r="O18" t="s">
        <v>626</v>
      </c>
      <c r="P18" t="s">
        <v>626</v>
      </c>
      <c r="Q18">
        <v>1</v>
      </c>
      <c r="W18">
        <v>0</v>
      </c>
      <c r="X18">
        <v>-1985943078</v>
      </c>
      <c r="Y18">
        <f>((AT18*1.25)*1.1)</f>
        <v>0.27500000000000002</v>
      </c>
      <c r="AA18">
        <v>0</v>
      </c>
      <c r="AB18">
        <v>88.67</v>
      </c>
      <c r="AC18">
        <v>13.47</v>
      </c>
      <c r="AD18">
        <v>0</v>
      </c>
      <c r="AE18">
        <v>0</v>
      </c>
      <c r="AF18">
        <v>83.1</v>
      </c>
      <c r="AG18">
        <v>12.62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0.2</v>
      </c>
      <c r="AU18" t="s">
        <v>627</v>
      </c>
      <c r="AV18">
        <v>0</v>
      </c>
      <c r="AW18">
        <v>2</v>
      </c>
      <c r="AX18">
        <v>59211306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ROUND(Y18*Source!I36*DO18,9)</f>
        <v>7.4268700000000001</v>
      </c>
      <c r="CX18">
        <f>ROUND(Y18*Source!I36,9)</f>
        <v>0.58850000000000002</v>
      </c>
      <c r="CY18">
        <f>AB18</f>
        <v>88.67</v>
      </c>
      <c r="CZ18">
        <f>AF18</f>
        <v>83.1</v>
      </c>
      <c r="DA18">
        <f>AJ18</f>
        <v>1</v>
      </c>
      <c r="DB18">
        <f>ROUND(((ROUND(AT18*CZ18,2)*1.25)*1.1),6)</f>
        <v>22.852499999999999</v>
      </c>
      <c r="DC18">
        <f>ROUND(((ROUND(AT18*AG18,2)*1.25)*1.1),6)</f>
        <v>3.4649999999999999</v>
      </c>
      <c r="DD18" t="s">
        <v>3</v>
      </c>
      <c r="DE18" t="s">
        <v>3</v>
      </c>
      <c r="DF18">
        <f t="shared" si="6"/>
        <v>0</v>
      </c>
      <c r="DG18">
        <f t="shared" si="4"/>
        <v>48.9</v>
      </c>
      <c r="DH18">
        <f t="shared" si="5"/>
        <v>7.43</v>
      </c>
      <c r="DI18">
        <f t="shared" si="3"/>
        <v>0</v>
      </c>
      <c r="DJ18">
        <f>DG18</f>
        <v>48.9</v>
      </c>
      <c r="DK18">
        <v>0</v>
      </c>
      <c r="DL18" t="s">
        <v>628</v>
      </c>
      <c r="DM18">
        <v>0</v>
      </c>
      <c r="DN18" t="s">
        <v>622</v>
      </c>
      <c r="DO18">
        <v>12.62</v>
      </c>
    </row>
    <row r="19" spans="1:119" x14ac:dyDescent="0.2">
      <c r="A19">
        <f>ROW(Source!A36)</f>
        <v>36</v>
      </c>
      <c r="B19">
        <v>59209203</v>
      </c>
      <c r="C19">
        <v>59209374</v>
      </c>
      <c r="D19">
        <v>58339814</v>
      </c>
      <c r="E19">
        <v>1</v>
      </c>
      <c r="F19">
        <v>1</v>
      </c>
      <c r="G19">
        <v>1080</v>
      </c>
      <c r="H19">
        <v>2</v>
      </c>
      <c r="I19" t="s">
        <v>635</v>
      </c>
      <c r="J19" t="s">
        <v>636</v>
      </c>
      <c r="K19" t="s">
        <v>637</v>
      </c>
      <c r="L19">
        <v>1368</v>
      </c>
      <c r="N19">
        <v>1011</v>
      </c>
      <c r="O19" t="s">
        <v>626</v>
      </c>
      <c r="P19" t="s">
        <v>626</v>
      </c>
      <c r="Q19">
        <v>1</v>
      </c>
      <c r="W19">
        <v>0</v>
      </c>
      <c r="X19">
        <v>1087580389</v>
      </c>
      <c r="Y19">
        <f>((AT19*1.25)*1.1)</f>
        <v>2.7500000000000004E-2</v>
      </c>
      <c r="AA19">
        <v>0</v>
      </c>
      <c r="AB19">
        <v>191.17</v>
      </c>
      <c r="AC19">
        <v>18.059999999999999</v>
      </c>
      <c r="AD19">
        <v>0</v>
      </c>
      <c r="AE19">
        <v>0</v>
      </c>
      <c r="AF19">
        <v>179.17</v>
      </c>
      <c r="AG19">
        <v>16.93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0.02</v>
      </c>
      <c r="AU19" t="s">
        <v>627</v>
      </c>
      <c r="AV19">
        <v>0</v>
      </c>
      <c r="AW19">
        <v>2</v>
      </c>
      <c r="AX19">
        <v>59211307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f>ROUND(Y19*Source!I36*DO19,9)</f>
        <v>0.99633050000000001</v>
      </c>
      <c r="CX19">
        <f>ROUND(Y19*Source!I36,9)</f>
        <v>5.885E-2</v>
      </c>
      <c r="CY19">
        <f>AB19</f>
        <v>191.17</v>
      </c>
      <c r="CZ19">
        <f>AF19</f>
        <v>179.17</v>
      </c>
      <c r="DA19">
        <f>AJ19</f>
        <v>1</v>
      </c>
      <c r="DB19">
        <f>ROUND(((ROUND(AT19*CZ19,2)*1.25)*1.1),6)</f>
        <v>4.9225000000000003</v>
      </c>
      <c r="DC19">
        <f>ROUND(((ROUND(AT19*AG19,2)*1.25)*1.1),6)</f>
        <v>0.46750000000000003</v>
      </c>
      <c r="DD19" t="s">
        <v>3</v>
      </c>
      <c r="DE19" t="s">
        <v>3</v>
      </c>
      <c r="DF19">
        <f t="shared" si="6"/>
        <v>0</v>
      </c>
      <c r="DG19">
        <f t="shared" si="4"/>
        <v>10.54</v>
      </c>
      <c r="DH19">
        <f t="shared" si="5"/>
        <v>1</v>
      </c>
      <c r="DI19">
        <f t="shared" si="3"/>
        <v>0</v>
      </c>
      <c r="DJ19">
        <f>DG19</f>
        <v>10.54</v>
      </c>
      <c r="DK19">
        <v>0</v>
      </c>
      <c r="DL19" t="s">
        <v>628</v>
      </c>
      <c r="DM19">
        <v>0</v>
      </c>
      <c r="DN19" t="s">
        <v>622</v>
      </c>
      <c r="DO19">
        <v>16.93</v>
      </c>
    </row>
    <row r="20" spans="1:119" x14ac:dyDescent="0.2">
      <c r="A20">
        <f>ROW(Source!A36)</f>
        <v>36</v>
      </c>
      <c r="B20">
        <v>59209203</v>
      </c>
      <c r="C20">
        <v>59209374</v>
      </c>
      <c r="D20">
        <v>58308814</v>
      </c>
      <c r="E20">
        <v>1</v>
      </c>
      <c r="F20">
        <v>1</v>
      </c>
      <c r="G20">
        <v>1080</v>
      </c>
      <c r="H20">
        <v>3</v>
      </c>
      <c r="I20" t="s">
        <v>642</v>
      </c>
      <c r="J20" t="s">
        <v>643</v>
      </c>
      <c r="K20" t="s">
        <v>644</v>
      </c>
      <c r="L20">
        <v>1339</v>
      </c>
      <c r="N20">
        <v>1007</v>
      </c>
      <c r="O20" t="s">
        <v>645</v>
      </c>
      <c r="P20" t="s">
        <v>645</v>
      </c>
      <c r="Q20">
        <v>1</v>
      </c>
      <c r="W20">
        <v>0</v>
      </c>
      <c r="X20">
        <v>-744103292</v>
      </c>
      <c r="Y20">
        <f t="shared" ref="Y20:Y25" si="7">AT20</f>
        <v>6.4</v>
      </c>
      <c r="AA20">
        <v>7.07</v>
      </c>
      <c r="AB20">
        <v>0</v>
      </c>
      <c r="AC20">
        <v>0</v>
      </c>
      <c r="AD20">
        <v>0</v>
      </c>
      <c r="AE20">
        <v>7.07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6.4</v>
      </c>
      <c r="AU20" t="s">
        <v>3</v>
      </c>
      <c r="AV20">
        <v>0</v>
      </c>
      <c r="AW20">
        <v>2</v>
      </c>
      <c r="AX20">
        <v>59211308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ROUND(Y20*Source!I36,9)</f>
        <v>13.696</v>
      </c>
      <c r="CY20">
        <f t="shared" ref="CY20:CY25" si="8">AA20</f>
        <v>7.07</v>
      </c>
      <c r="CZ20">
        <f t="shared" ref="CZ20:CZ25" si="9">AE20</f>
        <v>7.07</v>
      </c>
      <c r="DA20">
        <f t="shared" ref="DA20:DA25" si="10">AI20</f>
        <v>1</v>
      </c>
      <c r="DB20">
        <f t="shared" ref="DB20:DB25" si="11">ROUND(ROUND(AT20*CZ20,2),6)</f>
        <v>45.25</v>
      </c>
      <c r="DC20">
        <f t="shared" ref="DC20:DC25" si="12">ROUND(ROUND(AT20*AG20,2),6)</f>
        <v>0</v>
      </c>
      <c r="DD20" t="s">
        <v>3</v>
      </c>
      <c r="DE20" t="s">
        <v>3</v>
      </c>
      <c r="DF20">
        <f t="shared" si="6"/>
        <v>96.83</v>
      </c>
      <c r="DG20">
        <f t="shared" si="4"/>
        <v>0</v>
      </c>
      <c r="DH20">
        <f t="shared" si="5"/>
        <v>0</v>
      </c>
      <c r="DI20">
        <f t="shared" si="3"/>
        <v>0</v>
      </c>
      <c r="DJ20">
        <f t="shared" ref="DJ20:DJ25" si="13">DF20</f>
        <v>96.83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ROW(Source!A36)</f>
        <v>36</v>
      </c>
      <c r="B21">
        <v>59209203</v>
      </c>
      <c r="C21">
        <v>59209374</v>
      </c>
      <c r="D21">
        <v>58315661</v>
      </c>
      <c r="E21">
        <v>1</v>
      </c>
      <c r="F21">
        <v>1</v>
      </c>
      <c r="G21">
        <v>1080</v>
      </c>
      <c r="H21">
        <v>3</v>
      </c>
      <c r="I21" t="s">
        <v>649</v>
      </c>
      <c r="J21" t="s">
        <v>650</v>
      </c>
      <c r="K21" t="s">
        <v>651</v>
      </c>
      <c r="L21">
        <v>1346</v>
      </c>
      <c r="N21">
        <v>1009</v>
      </c>
      <c r="O21" t="s">
        <v>641</v>
      </c>
      <c r="P21" t="s">
        <v>641</v>
      </c>
      <c r="Q21">
        <v>1</v>
      </c>
      <c r="W21">
        <v>0</v>
      </c>
      <c r="X21">
        <v>-2037194753</v>
      </c>
      <c r="Y21">
        <f t="shared" si="7"/>
        <v>2.66</v>
      </c>
      <c r="AA21">
        <v>19.39</v>
      </c>
      <c r="AB21">
        <v>0</v>
      </c>
      <c r="AC21">
        <v>0</v>
      </c>
      <c r="AD21">
        <v>0</v>
      </c>
      <c r="AE21">
        <v>19.39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2.66</v>
      </c>
      <c r="AU21" t="s">
        <v>3</v>
      </c>
      <c r="AV21">
        <v>0</v>
      </c>
      <c r="AW21">
        <v>2</v>
      </c>
      <c r="AX21">
        <v>59211309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ROUND(Y21*Source!I36,9)</f>
        <v>5.6924000000000001</v>
      </c>
      <c r="CY21">
        <f t="shared" si="8"/>
        <v>19.39</v>
      </c>
      <c r="CZ21">
        <f t="shared" si="9"/>
        <v>19.39</v>
      </c>
      <c r="DA21">
        <f t="shared" si="10"/>
        <v>1</v>
      </c>
      <c r="DB21">
        <f t="shared" si="11"/>
        <v>51.58</v>
      </c>
      <c r="DC21">
        <f t="shared" si="12"/>
        <v>0</v>
      </c>
      <c r="DD21" t="s">
        <v>3</v>
      </c>
      <c r="DE21" t="s">
        <v>3</v>
      </c>
      <c r="DF21">
        <f t="shared" si="6"/>
        <v>110.38</v>
      </c>
      <c r="DG21">
        <f t="shared" si="4"/>
        <v>0</v>
      </c>
      <c r="DH21">
        <f t="shared" si="5"/>
        <v>0</v>
      </c>
      <c r="DI21">
        <f t="shared" si="3"/>
        <v>0</v>
      </c>
      <c r="DJ21">
        <f t="shared" si="13"/>
        <v>110.38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ROW(Source!A36)</f>
        <v>36</v>
      </c>
      <c r="B22">
        <v>59209203</v>
      </c>
      <c r="C22">
        <v>59209374</v>
      </c>
      <c r="D22">
        <v>58321805</v>
      </c>
      <c r="E22">
        <v>1</v>
      </c>
      <c r="F22">
        <v>1</v>
      </c>
      <c r="G22">
        <v>1080</v>
      </c>
      <c r="H22">
        <v>3</v>
      </c>
      <c r="I22" t="s">
        <v>43</v>
      </c>
      <c r="J22" t="s">
        <v>45</v>
      </c>
      <c r="K22" t="s">
        <v>44</v>
      </c>
      <c r="L22">
        <v>1301</v>
      </c>
      <c r="N22">
        <v>1003</v>
      </c>
      <c r="O22" t="s">
        <v>36</v>
      </c>
      <c r="P22" t="s">
        <v>36</v>
      </c>
      <c r="Q22">
        <v>1</v>
      </c>
      <c r="W22">
        <v>0</v>
      </c>
      <c r="X22">
        <v>1873563531</v>
      </c>
      <c r="Y22">
        <f t="shared" si="7"/>
        <v>100</v>
      </c>
      <c r="AA22">
        <v>179.22</v>
      </c>
      <c r="AB22">
        <v>0</v>
      </c>
      <c r="AC22">
        <v>0</v>
      </c>
      <c r="AD22">
        <v>0</v>
      </c>
      <c r="AE22">
        <v>179.22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 t="s">
        <v>3</v>
      </c>
      <c r="AT22">
        <v>100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ROUND(Y22*Source!I36,9)</f>
        <v>214</v>
      </c>
      <c r="CY22">
        <f t="shared" si="8"/>
        <v>179.22</v>
      </c>
      <c r="CZ22">
        <f t="shared" si="9"/>
        <v>179.22</v>
      </c>
      <c r="DA22">
        <f t="shared" si="10"/>
        <v>1</v>
      </c>
      <c r="DB22">
        <f t="shared" si="11"/>
        <v>17922</v>
      </c>
      <c r="DC22">
        <f t="shared" si="12"/>
        <v>0</v>
      </c>
      <c r="DD22" t="s">
        <v>3</v>
      </c>
      <c r="DE22" t="s">
        <v>3</v>
      </c>
      <c r="DF22">
        <f t="shared" si="6"/>
        <v>38353.08</v>
      </c>
      <c r="DG22">
        <f t="shared" si="4"/>
        <v>0</v>
      </c>
      <c r="DH22">
        <f t="shared" si="5"/>
        <v>0</v>
      </c>
      <c r="DI22">
        <f t="shared" si="3"/>
        <v>0</v>
      </c>
      <c r="DJ22">
        <f t="shared" si="13"/>
        <v>38353.08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ROW(Source!A36)</f>
        <v>36</v>
      </c>
      <c r="B23">
        <v>59209203</v>
      </c>
      <c r="C23">
        <v>59209374</v>
      </c>
      <c r="D23">
        <v>58322674</v>
      </c>
      <c r="E23">
        <v>1</v>
      </c>
      <c r="F23">
        <v>1</v>
      </c>
      <c r="G23">
        <v>1080</v>
      </c>
      <c r="H23">
        <v>3</v>
      </c>
      <c r="I23" t="s">
        <v>47</v>
      </c>
      <c r="J23" t="s">
        <v>50</v>
      </c>
      <c r="K23" t="s">
        <v>48</v>
      </c>
      <c r="L23">
        <v>1354</v>
      </c>
      <c r="N23">
        <v>1010</v>
      </c>
      <c r="O23" t="s">
        <v>49</v>
      </c>
      <c r="P23" t="s">
        <v>49</v>
      </c>
      <c r="Q23">
        <v>1</v>
      </c>
      <c r="W23">
        <v>0</v>
      </c>
      <c r="X23">
        <v>-367918804</v>
      </c>
      <c r="Y23">
        <f t="shared" si="7"/>
        <v>1.401869</v>
      </c>
      <c r="AA23">
        <v>53.05</v>
      </c>
      <c r="AB23">
        <v>0</v>
      </c>
      <c r="AC23">
        <v>0</v>
      </c>
      <c r="AD23">
        <v>0</v>
      </c>
      <c r="AE23">
        <v>53.05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 t="s">
        <v>3</v>
      </c>
      <c r="AT23">
        <v>1.401869</v>
      </c>
      <c r="AU23" t="s">
        <v>3</v>
      </c>
      <c r="AV23">
        <v>0</v>
      </c>
      <c r="AW23">
        <v>1</v>
      </c>
      <c r="AX23">
        <v>-1</v>
      </c>
      <c r="AY23">
        <v>0</v>
      </c>
      <c r="AZ23">
        <v>0</v>
      </c>
      <c r="BA23" t="s">
        <v>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ROUND(Y23*Source!I36,9)</f>
        <v>2.9999996599999998</v>
      </c>
      <c r="CY23">
        <f t="shared" si="8"/>
        <v>53.05</v>
      </c>
      <c r="CZ23">
        <f t="shared" si="9"/>
        <v>53.05</v>
      </c>
      <c r="DA23">
        <f t="shared" si="10"/>
        <v>1</v>
      </c>
      <c r="DB23">
        <f t="shared" si="11"/>
        <v>74.37</v>
      </c>
      <c r="DC23">
        <f t="shared" si="12"/>
        <v>0</v>
      </c>
      <c r="DD23" t="s">
        <v>3</v>
      </c>
      <c r="DE23" t="s">
        <v>3</v>
      </c>
      <c r="DF23">
        <f t="shared" si="6"/>
        <v>159.15</v>
      </c>
      <c r="DG23">
        <f t="shared" si="4"/>
        <v>0</v>
      </c>
      <c r="DH23">
        <f t="shared" si="5"/>
        <v>0</v>
      </c>
      <c r="DI23">
        <f t="shared" si="3"/>
        <v>0</v>
      </c>
      <c r="DJ23">
        <f t="shared" si="13"/>
        <v>159.15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ROW(Source!A36)</f>
        <v>36</v>
      </c>
      <c r="B24">
        <v>59209203</v>
      </c>
      <c r="C24">
        <v>59209374</v>
      </c>
      <c r="D24">
        <v>58322674</v>
      </c>
      <c r="E24">
        <v>1</v>
      </c>
      <c r="F24">
        <v>1</v>
      </c>
      <c r="G24">
        <v>1080</v>
      </c>
      <c r="H24">
        <v>3</v>
      </c>
      <c r="I24" t="s">
        <v>47</v>
      </c>
      <c r="J24" t="s">
        <v>50</v>
      </c>
      <c r="K24" t="s">
        <v>52</v>
      </c>
      <c r="L24">
        <v>1354</v>
      </c>
      <c r="N24">
        <v>1010</v>
      </c>
      <c r="O24" t="s">
        <v>49</v>
      </c>
      <c r="P24" t="s">
        <v>49</v>
      </c>
      <c r="Q24">
        <v>1</v>
      </c>
      <c r="W24">
        <v>0</v>
      </c>
      <c r="X24">
        <v>-1159203431</v>
      </c>
      <c r="Y24">
        <f t="shared" si="7"/>
        <v>8.4112150000000003</v>
      </c>
      <c r="AA24">
        <v>53.05</v>
      </c>
      <c r="AB24">
        <v>0</v>
      </c>
      <c r="AC24">
        <v>0</v>
      </c>
      <c r="AD24">
        <v>0</v>
      </c>
      <c r="AE24">
        <v>53.05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 t="s">
        <v>3</v>
      </c>
      <c r="AT24">
        <v>8.4112150000000003</v>
      </c>
      <c r="AU24" t="s">
        <v>3</v>
      </c>
      <c r="AV24">
        <v>0</v>
      </c>
      <c r="AW24">
        <v>1</v>
      </c>
      <c r="AX24">
        <v>-1</v>
      </c>
      <c r="AY24">
        <v>0</v>
      </c>
      <c r="AZ24">
        <v>0</v>
      </c>
      <c r="BA24" t="s">
        <v>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ROUND(Y24*Source!I36,9)</f>
        <v>18.000000100000001</v>
      </c>
      <c r="CY24">
        <f t="shared" si="8"/>
        <v>53.05</v>
      </c>
      <c r="CZ24">
        <f t="shared" si="9"/>
        <v>53.05</v>
      </c>
      <c r="DA24">
        <f t="shared" si="10"/>
        <v>1</v>
      </c>
      <c r="DB24">
        <f t="shared" si="11"/>
        <v>446.21</v>
      </c>
      <c r="DC24">
        <f t="shared" si="12"/>
        <v>0</v>
      </c>
      <c r="DD24" t="s">
        <v>3</v>
      </c>
      <c r="DE24" t="s">
        <v>3</v>
      </c>
      <c r="DF24">
        <f t="shared" si="6"/>
        <v>954.9</v>
      </c>
      <c r="DG24">
        <f t="shared" si="4"/>
        <v>0</v>
      </c>
      <c r="DH24">
        <f t="shared" si="5"/>
        <v>0</v>
      </c>
      <c r="DI24">
        <f t="shared" si="3"/>
        <v>0</v>
      </c>
      <c r="DJ24">
        <f t="shared" si="13"/>
        <v>954.9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ROW(Source!A36)</f>
        <v>36</v>
      </c>
      <c r="B25">
        <v>59209203</v>
      </c>
      <c r="C25">
        <v>59209374</v>
      </c>
      <c r="D25">
        <v>58322611</v>
      </c>
      <c r="E25">
        <v>1</v>
      </c>
      <c r="F25">
        <v>1</v>
      </c>
      <c r="G25">
        <v>1080</v>
      </c>
      <c r="H25">
        <v>3</v>
      </c>
      <c r="I25" t="s">
        <v>652</v>
      </c>
      <c r="J25" t="s">
        <v>653</v>
      </c>
      <c r="K25" t="s">
        <v>654</v>
      </c>
      <c r="L25">
        <v>1346</v>
      </c>
      <c r="N25">
        <v>1009</v>
      </c>
      <c r="O25" t="s">
        <v>641</v>
      </c>
      <c r="P25" t="s">
        <v>641</v>
      </c>
      <c r="Q25">
        <v>1</v>
      </c>
      <c r="W25">
        <v>0</v>
      </c>
      <c r="X25">
        <v>-2095645039</v>
      </c>
      <c r="Y25">
        <f t="shared" si="7"/>
        <v>4</v>
      </c>
      <c r="AA25">
        <v>33.72</v>
      </c>
      <c r="AB25">
        <v>0</v>
      </c>
      <c r="AC25">
        <v>0</v>
      </c>
      <c r="AD25">
        <v>0</v>
      </c>
      <c r="AE25">
        <v>33.72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4</v>
      </c>
      <c r="AU25" t="s">
        <v>3</v>
      </c>
      <c r="AV25">
        <v>0</v>
      </c>
      <c r="AW25">
        <v>2</v>
      </c>
      <c r="AX25">
        <v>59211310</v>
      </c>
      <c r="AY25">
        <v>1</v>
      </c>
      <c r="AZ25">
        <v>0</v>
      </c>
      <c r="BA25">
        <v>22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ROUND(Y25*Source!I36,9)</f>
        <v>8.56</v>
      </c>
      <c r="CY25">
        <f t="shared" si="8"/>
        <v>33.72</v>
      </c>
      <c r="CZ25">
        <f t="shared" si="9"/>
        <v>33.72</v>
      </c>
      <c r="DA25">
        <f t="shared" si="10"/>
        <v>1</v>
      </c>
      <c r="DB25">
        <f t="shared" si="11"/>
        <v>134.88</v>
      </c>
      <c r="DC25">
        <f t="shared" si="12"/>
        <v>0</v>
      </c>
      <c r="DD25" t="s">
        <v>3</v>
      </c>
      <c r="DE25" t="s">
        <v>3</v>
      </c>
      <c r="DF25">
        <f t="shared" si="6"/>
        <v>288.64</v>
      </c>
      <c r="DG25">
        <f t="shared" si="4"/>
        <v>0</v>
      </c>
      <c r="DH25">
        <f t="shared" si="5"/>
        <v>0</v>
      </c>
      <c r="DI25">
        <f t="shared" si="3"/>
        <v>0</v>
      </c>
      <c r="DJ25">
        <f t="shared" si="13"/>
        <v>288.64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ROW(Source!A37)</f>
        <v>37</v>
      </c>
      <c r="B26">
        <v>59209200</v>
      </c>
      <c r="C26">
        <v>59209374</v>
      </c>
      <c r="D26">
        <v>58266404</v>
      </c>
      <c r="E26">
        <v>1080</v>
      </c>
      <c r="F26">
        <v>1</v>
      </c>
      <c r="G26">
        <v>1080</v>
      </c>
      <c r="H26">
        <v>1</v>
      </c>
      <c r="I26" t="s">
        <v>620</v>
      </c>
      <c r="J26" t="s">
        <v>3</v>
      </c>
      <c r="K26" t="s">
        <v>621</v>
      </c>
      <c r="L26">
        <v>1191</v>
      </c>
      <c r="N26">
        <v>1013</v>
      </c>
      <c r="O26" t="s">
        <v>622</v>
      </c>
      <c r="P26" t="s">
        <v>622</v>
      </c>
      <c r="Q26">
        <v>1</v>
      </c>
      <c r="W26">
        <v>0</v>
      </c>
      <c r="X26">
        <v>476480486</v>
      </c>
      <c r="Y26">
        <f>((AT26*1.15)*1.1)</f>
        <v>70.84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5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56</v>
      </c>
      <c r="AU26" t="s">
        <v>28</v>
      </c>
      <c r="AV26">
        <v>1</v>
      </c>
      <c r="AW26">
        <v>2</v>
      </c>
      <c r="AX26">
        <v>59211305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ROUND(AT26*Source!I37*AH26*AL26,2)</f>
        <v>0</v>
      </c>
      <c r="CV26">
        <f>ROUND(Y26*Source!I37,9)</f>
        <v>151.5976</v>
      </c>
      <c r="CW26">
        <v>0</v>
      </c>
      <c r="CX26">
        <f>ROUND(Y26*Source!I37,9)</f>
        <v>151.5976</v>
      </c>
      <c r="CY26">
        <f>AD26</f>
        <v>0</v>
      </c>
      <c r="CZ26">
        <f>AH26</f>
        <v>0</v>
      </c>
      <c r="DA26">
        <f>AL26</f>
        <v>1</v>
      </c>
      <c r="DB26">
        <f>ROUND(((ROUND(AT26*CZ26,2)*1.15)*1.1),6)</f>
        <v>0</v>
      </c>
      <c r="DC26">
        <f>ROUND(((ROUND(AT26*AG26,2)*1.15)*1.1),6)</f>
        <v>0</v>
      </c>
      <c r="DD26" t="s">
        <v>3</v>
      </c>
      <c r="DE26" t="s">
        <v>3</v>
      </c>
      <c r="DF26">
        <f t="shared" si="6"/>
        <v>0</v>
      </c>
      <c r="DG26">
        <f t="shared" si="4"/>
        <v>0</v>
      </c>
      <c r="DH26">
        <f t="shared" si="5"/>
        <v>0</v>
      </c>
      <c r="DI26">
        <f t="shared" si="3"/>
        <v>0</v>
      </c>
      <c r="DJ26">
        <f>DI26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ROW(Source!A37)</f>
        <v>37</v>
      </c>
      <c r="B27">
        <v>59209200</v>
      </c>
      <c r="C27">
        <v>59209374</v>
      </c>
      <c r="D27">
        <v>58340578</v>
      </c>
      <c r="E27">
        <v>1</v>
      </c>
      <c r="F27">
        <v>1</v>
      </c>
      <c r="G27">
        <v>1080</v>
      </c>
      <c r="H27">
        <v>2</v>
      </c>
      <c r="I27" t="s">
        <v>646</v>
      </c>
      <c r="J27" t="s">
        <v>647</v>
      </c>
      <c r="K27" t="s">
        <v>648</v>
      </c>
      <c r="L27">
        <v>1368</v>
      </c>
      <c r="N27">
        <v>1011</v>
      </c>
      <c r="O27" t="s">
        <v>626</v>
      </c>
      <c r="P27" t="s">
        <v>626</v>
      </c>
      <c r="Q27">
        <v>1</v>
      </c>
      <c r="W27">
        <v>0</v>
      </c>
      <c r="X27">
        <v>-1985943078</v>
      </c>
      <c r="Y27">
        <f>((AT27*1.25)*1.1)</f>
        <v>0.27500000000000002</v>
      </c>
      <c r="AA27">
        <v>0</v>
      </c>
      <c r="AB27">
        <v>1445.28</v>
      </c>
      <c r="AC27">
        <v>740.47</v>
      </c>
      <c r="AD27">
        <v>0</v>
      </c>
      <c r="AE27">
        <v>0</v>
      </c>
      <c r="AF27">
        <v>83.1</v>
      </c>
      <c r="AG27">
        <v>12.62</v>
      </c>
      <c r="AH27">
        <v>0</v>
      </c>
      <c r="AI27">
        <v>1</v>
      </c>
      <c r="AJ27">
        <v>16.3</v>
      </c>
      <c r="AK27">
        <v>54.99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0.2</v>
      </c>
      <c r="AU27" t="s">
        <v>627</v>
      </c>
      <c r="AV27">
        <v>0</v>
      </c>
      <c r="AW27">
        <v>2</v>
      </c>
      <c r="AX27">
        <v>59211306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ROUND(Y27*Source!I37*DO27,9)</f>
        <v>7.4268700000000001</v>
      </c>
      <c r="CX27">
        <f>ROUND(Y27*Source!I37,9)</f>
        <v>0.58850000000000002</v>
      </c>
      <c r="CY27">
        <f>AB27</f>
        <v>1445.28</v>
      </c>
      <c r="CZ27">
        <f>AF27</f>
        <v>83.1</v>
      </c>
      <c r="DA27">
        <f>AJ27</f>
        <v>16.3</v>
      </c>
      <c r="DB27">
        <f>ROUND(((ROUND(AT27*CZ27,2)*1.25)*1.1),6)</f>
        <v>22.852499999999999</v>
      </c>
      <c r="DC27">
        <f>ROUND(((ROUND(AT27*AG27,2)*1.25)*1.1),6)</f>
        <v>3.4649999999999999</v>
      </c>
      <c r="DD27" t="s">
        <v>3</v>
      </c>
      <c r="DE27" t="s">
        <v>3</v>
      </c>
      <c r="DF27">
        <f t="shared" si="6"/>
        <v>0</v>
      </c>
      <c r="DG27">
        <f>ROUND(ROUND(AF27*AJ27,2)*CX27,2)</f>
        <v>797.14</v>
      </c>
      <c r="DH27">
        <f>ROUND(ROUND(AG27*AK27,2)*CX27,2)</f>
        <v>408.4</v>
      </c>
      <c r="DI27">
        <f t="shared" si="3"/>
        <v>0</v>
      </c>
      <c r="DJ27">
        <f>DG27</f>
        <v>797.14</v>
      </c>
      <c r="DK27">
        <v>0</v>
      </c>
      <c r="DL27" t="s">
        <v>628</v>
      </c>
      <c r="DM27">
        <v>0</v>
      </c>
      <c r="DN27" t="s">
        <v>622</v>
      </c>
      <c r="DO27">
        <v>12.62</v>
      </c>
    </row>
    <row r="28" spans="1:119" x14ac:dyDescent="0.2">
      <c r="A28">
        <f>ROW(Source!A37)</f>
        <v>37</v>
      </c>
      <c r="B28">
        <v>59209200</v>
      </c>
      <c r="C28">
        <v>59209374</v>
      </c>
      <c r="D28">
        <v>58339814</v>
      </c>
      <c r="E28">
        <v>1</v>
      </c>
      <c r="F28">
        <v>1</v>
      </c>
      <c r="G28">
        <v>1080</v>
      </c>
      <c r="H28">
        <v>2</v>
      </c>
      <c r="I28" t="s">
        <v>635</v>
      </c>
      <c r="J28" t="s">
        <v>636</v>
      </c>
      <c r="K28" t="s">
        <v>637</v>
      </c>
      <c r="L28">
        <v>1368</v>
      </c>
      <c r="N28">
        <v>1011</v>
      </c>
      <c r="O28" t="s">
        <v>626</v>
      </c>
      <c r="P28" t="s">
        <v>626</v>
      </c>
      <c r="Q28">
        <v>1</v>
      </c>
      <c r="W28">
        <v>0</v>
      </c>
      <c r="X28">
        <v>1087580389</v>
      </c>
      <c r="Y28">
        <f>((AT28*1.25)*1.1)</f>
        <v>2.7500000000000004E-2</v>
      </c>
      <c r="AA28">
        <v>0</v>
      </c>
      <c r="AB28">
        <v>2628.65</v>
      </c>
      <c r="AC28">
        <v>993.36</v>
      </c>
      <c r="AD28">
        <v>0</v>
      </c>
      <c r="AE28">
        <v>0</v>
      </c>
      <c r="AF28">
        <v>179.17</v>
      </c>
      <c r="AG28">
        <v>16.93</v>
      </c>
      <c r="AH28">
        <v>0</v>
      </c>
      <c r="AI28">
        <v>1</v>
      </c>
      <c r="AJ28">
        <v>13.75</v>
      </c>
      <c r="AK28">
        <v>54.99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0.02</v>
      </c>
      <c r="AU28" t="s">
        <v>627</v>
      </c>
      <c r="AV28">
        <v>0</v>
      </c>
      <c r="AW28">
        <v>2</v>
      </c>
      <c r="AX28">
        <v>59211307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ROUND(Y28*Source!I37*DO28,9)</f>
        <v>0.99633050000000001</v>
      </c>
      <c r="CX28">
        <f>ROUND(Y28*Source!I37,9)</f>
        <v>5.885E-2</v>
      </c>
      <c r="CY28">
        <f>AB28</f>
        <v>2628.65</v>
      </c>
      <c r="CZ28">
        <f>AF28</f>
        <v>179.17</v>
      </c>
      <c r="DA28">
        <f>AJ28</f>
        <v>13.75</v>
      </c>
      <c r="DB28">
        <f>ROUND(((ROUND(AT28*CZ28,2)*1.25)*1.1),6)</f>
        <v>4.9225000000000003</v>
      </c>
      <c r="DC28">
        <f>ROUND(((ROUND(AT28*AG28,2)*1.25)*1.1),6)</f>
        <v>0.46750000000000003</v>
      </c>
      <c r="DD28" t="s">
        <v>3</v>
      </c>
      <c r="DE28" t="s">
        <v>3</v>
      </c>
      <c r="DF28">
        <f t="shared" si="6"/>
        <v>0</v>
      </c>
      <c r="DG28">
        <f>ROUND(ROUND(AF28*AJ28,2)*CX28,2)</f>
        <v>144.97999999999999</v>
      </c>
      <c r="DH28">
        <f>ROUND(ROUND(AG28*AK28,2)*CX28,2)</f>
        <v>54.79</v>
      </c>
      <c r="DI28">
        <f t="shared" si="3"/>
        <v>0</v>
      </c>
      <c r="DJ28">
        <f>DG28</f>
        <v>144.97999999999999</v>
      </c>
      <c r="DK28">
        <v>0</v>
      </c>
      <c r="DL28" t="s">
        <v>628</v>
      </c>
      <c r="DM28">
        <v>0</v>
      </c>
      <c r="DN28" t="s">
        <v>622</v>
      </c>
      <c r="DO28">
        <v>16.93</v>
      </c>
    </row>
    <row r="29" spans="1:119" x14ac:dyDescent="0.2">
      <c r="A29">
        <f>ROW(Source!A37)</f>
        <v>37</v>
      </c>
      <c r="B29">
        <v>59209200</v>
      </c>
      <c r="C29">
        <v>59209374</v>
      </c>
      <c r="D29">
        <v>58308814</v>
      </c>
      <c r="E29">
        <v>1</v>
      </c>
      <c r="F29">
        <v>1</v>
      </c>
      <c r="G29">
        <v>1080</v>
      </c>
      <c r="H29">
        <v>3</v>
      </c>
      <c r="I29" t="s">
        <v>642</v>
      </c>
      <c r="J29" t="s">
        <v>643</v>
      </c>
      <c r="K29" t="s">
        <v>644</v>
      </c>
      <c r="L29">
        <v>1339</v>
      </c>
      <c r="N29">
        <v>1007</v>
      </c>
      <c r="O29" t="s">
        <v>645</v>
      </c>
      <c r="P29" t="s">
        <v>645</v>
      </c>
      <c r="Q29">
        <v>1</v>
      </c>
      <c r="W29">
        <v>0</v>
      </c>
      <c r="X29">
        <v>-744103292</v>
      </c>
      <c r="Y29">
        <f t="shared" ref="Y29:Y34" si="14">AT29</f>
        <v>6.4</v>
      </c>
      <c r="AA29">
        <v>54.79</v>
      </c>
      <c r="AB29">
        <v>0</v>
      </c>
      <c r="AC29">
        <v>0</v>
      </c>
      <c r="AD29">
        <v>0</v>
      </c>
      <c r="AE29">
        <v>7.07</v>
      </c>
      <c r="AF29">
        <v>0</v>
      </c>
      <c r="AG29">
        <v>0</v>
      </c>
      <c r="AH29">
        <v>0</v>
      </c>
      <c r="AI29">
        <v>7.75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6.4</v>
      </c>
      <c r="AU29" t="s">
        <v>3</v>
      </c>
      <c r="AV29">
        <v>0</v>
      </c>
      <c r="AW29">
        <v>2</v>
      </c>
      <c r="AX29">
        <v>59211308</v>
      </c>
      <c r="AY29">
        <v>1</v>
      </c>
      <c r="AZ29">
        <v>0</v>
      </c>
      <c r="BA29">
        <v>29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ROUND(Y29*Source!I37,9)</f>
        <v>13.696</v>
      </c>
      <c r="CY29">
        <f t="shared" ref="CY29:CY34" si="15">AA29</f>
        <v>54.79</v>
      </c>
      <c r="CZ29">
        <f t="shared" ref="CZ29:CZ34" si="16">AE29</f>
        <v>7.07</v>
      </c>
      <c r="DA29">
        <f t="shared" ref="DA29:DA34" si="17">AI29</f>
        <v>7.75</v>
      </c>
      <c r="DB29">
        <f t="shared" ref="DB29:DB34" si="18">ROUND(ROUND(AT29*CZ29,2),6)</f>
        <v>45.25</v>
      </c>
      <c r="DC29">
        <f t="shared" ref="DC29:DC34" si="19">ROUND(ROUND(AT29*AG29,2),6)</f>
        <v>0</v>
      </c>
      <c r="DD29" t="s">
        <v>3</v>
      </c>
      <c r="DE29" t="s">
        <v>3</v>
      </c>
      <c r="DF29">
        <f t="shared" ref="DF29:DF34" si="20">ROUND(ROUND(AE29*AI29,2)*CX29,2)</f>
        <v>750.4</v>
      </c>
      <c r="DG29">
        <f t="shared" ref="DG29:DG44" si="21">ROUND(ROUND(AF29,2)*CX29,2)</f>
        <v>0</v>
      </c>
      <c r="DH29">
        <f t="shared" ref="DH29:DH44" si="22">ROUND(ROUND(AG29,2)*CX29,2)</f>
        <v>0</v>
      </c>
      <c r="DI29">
        <f t="shared" si="3"/>
        <v>0</v>
      </c>
      <c r="DJ29">
        <f t="shared" ref="DJ29:DJ34" si="23">DF29</f>
        <v>750.4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ROW(Source!A37)</f>
        <v>37</v>
      </c>
      <c r="B30">
        <v>59209200</v>
      </c>
      <c r="C30">
        <v>59209374</v>
      </c>
      <c r="D30">
        <v>58315661</v>
      </c>
      <c r="E30">
        <v>1</v>
      </c>
      <c r="F30">
        <v>1</v>
      </c>
      <c r="G30">
        <v>1080</v>
      </c>
      <c r="H30">
        <v>3</v>
      </c>
      <c r="I30" t="s">
        <v>649</v>
      </c>
      <c r="J30" t="s">
        <v>650</v>
      </c>
      <c r="K30" t="s">
        <v>651</v>
      </c>
      <c r="L30">
        <v>1346</v>
      </c>
      <c r="N30">
        <v>1009</v>
      </c>
      <c r="O30" t="s">
        <v>641</v>
      </c>
      <c r="P30" t="s">
        <v>641</v>
      </c>
      <c r="Q30">
        <v>1</v>
      </c>
      <c r="W30">
        <v>0</v>
      </c>
      <c r="X30">
        <v>-2037194753</v>
      </c>
      <c r="Y30">
        <f t="shared" si="14"/>
        <v>2.66</v>
      </c>
      <c r="AA30">
        <v>126.81</v>
      </c>
      <c r="AB30">
        <v>0</v>
      </c>
      <c r="AC30">
        <v>0</v>
      </c>
      <c r="AD30">
        <v>0</v>
      </c>
      <c r="AE30">
        <v>19.39</v>
      </c>
      <c r="AF30">
        <v>0</v>
      </c>
      <c r="AG30">
        <v>0</v>
      </c>
      <c r="AH30">
        <v>0</v>
      </c>
      <c r="AI30">
        <v>6.54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2.66</v>
      </c>
      <c r="AU30" t="s">
        <v>3</v>
      </c>
      <c r="AV30">
        <v>0</v>
      </c>
      <c r="AW30">
        <v>2</v>
      </c>
      <c r="AX30">
        <v>59211309</v>
      </c>
      <c r="AY30">
        <v>1</v>
      </c>
      <c r="AZ30">
        <v>0</v>
      </c>
      <c r="BA30">
        <v>30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ROUND(Y30*Source!I37,9)</f>
        <v>5.6924000000000001</v>
      </c>
      <c r="CY30">
        <f t="shared" si="15"/>
        <v>126.81</v>
      </c>
      <c r="CZ30">
        <f t="shared" si="16"/>
        <v>19.39</v>
      </c>
      <c r="DA30">
        <f t="shared" si="17"/>
        <v>6.54</v>
      </c>
      <c r="DB30">
        <f t="shared" si="18"/>
        <v>51.58</v>
      </c>
      <c r="DC30">
        <f t="shared" si="19"/>
        <v>0</v>
      </c>
      <c r="DD30" t="s">
        <v>3</v>
      </c>
      <c r="DE30" t="s">
        <v>3</v>
      </c>
      <c r="DF30">
        <f t="shared" si="20"/>
        <v>721.85</v>
      </c>
      <c r="DG30">
        <f t="shared" si="21"/>
        <v>0</v>
      </c>
      <c r="DH30">
        <f t="shared" si="22"/>
        <v>0</v>
      </c>
      <c r="DI30">
        <f t="shared" si="3"/>
        <v>0</v>
      </c>
      <c r="DJ30">
        <f t="shared" si="23"/>
        <v>721.85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ROW(Source!A37)</f>
        <v>37</v>
      </c>
      <c r="B31">
        <v>59209200</v>
      </c>
      <c r="C31">
        <v>59209374</v>
      </c>
      <c r="D31">
        <v>58321805</v>
      </c>
      <c r="E31">
        <v>1</v>
      </c>
      <c r="F31">
        <v>1</v>
      </c>
      <c r="G31">
        <v>1080</v>
      </c>
      <c r="H31">
        <v>3</v>
      </c>
      <c r="I31" t="s">
        <v>43</v>
      </c>
      <c r="J31" t="s">
        <v>45</v>
      </c>
      <c r="K31" t="s">
        <v>44</v>
      </c>
      <c r="L31">
        <v>1301</v>
      </c>
      <c r="N31">
        <v>1003</v>
      </c>
      <c r="O31" t="s">
        <v>36</v>
      </c>
      <c r="P31" t="s">
        <v>36</v>
      </c>
      <c r="Q31">
        <v>1</v>
      </c>
      <c r="W31">
        <v>0</v>
      </c>
      <c r="X31">
        <v>1873563531</v>
      </c>
      <c r="Y31">
        <f t="shared" si="14"/>
        <v>100</v>
      </c>
      <c r="AA31">
        <v>385.32</v>
      </c>
      <c r="AB31">
        <v>0</v>
      </c>
      <c r="AC31">
        <v>0</v>
      </c>
      <c r="AD31">
        <v>0</v>
      </c>
      <c r="AE31">
        <v>179.22</v>
      </c>
      <c r="AF31">
        <v>0</v>
      </c>
      <c r="AG31">
        <v>0</v>
      </c>
      <c r="AH31">
        <v>0</v>
      </c>
      <c r="AI31">
        <v>2.15</v>
      </c>
      <c r="AJ31">
        <v>1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 t="s">
        <v>3</v>
      </c>
      <c r="AT31">
        <v>100</v>
      </c>
      <c r="AU31" t="s">
        <v>3</v>
      </c>
      <c r="AV31">
        <v>0</v>
      </c>
      <c r="AW31">
        <v>1</v>
      </c>
      <c r="AX31">
        <v>-1</v>
      </c>
      <c r="AY31">
        <v>0</v>
      </c>
      <c r="AZ31">
        <v>0</v>
      </c>
      <c r="BA31" t="s">
        <v>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ROUND(Y31*Source!I37,9)</f>
        <v>214</v>
      </c>
      <c r="CY31">
        <f t="shared" si="15"/>
        <v>385.32</v>
      </c>
      <c r="CZ31">
        <f t="shared" si="16"/>
        <v>179.22</v>
      </c>
      <c r="DA31">
        <f t="shared" si="17"/>
        <v>2.15</v>
      </c>
      <c r="DB31">
        <f t="shared" si="18"/>
        <v>17922</v>
      </c>
      <c r="DC31">
        <f t="shared" si="19"/>
        <v>0</v>
      </c>
      <c r="DD31" t="s">
        <v>3</v>
      </c>
      <c r="DE31" t="s">
        <v>3</v>
      </c>
      <c r="DF31">
        <f t="shared" si="20"/>
        <v>82458.48</v>
      </c>
      <c r="DG31">
        <f t="shared" si="21"/>
        <v>0</v>
      </c>
      <c r="DH31">
        <f t="shared" si="22"/>
        <v>0</v>
      </c>
      <c r="DI31">
        <f t="shared" si="3"/>
        <v>0</v>
      </c>
      <c r="DJ31">
        <f t="shared" si="23"/>
        <v>82458.48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ROW(Source!A37)</f>
        <v>37</v>
      </c>
      <c r="B32">
        <v>59209200</v>
      </c>
      <c r="C32">
        <v>59209374</v>
      </c>
      <c r="D32">
        <v>58322674</v>
      </c>
      <c r="E32">
        <v>1</v>
      </c>
      <c r="F32">
        <v>1</v>
      </c>
      <c r="G32">
        <v>1080</v>
      </c>
      <c r="H32">
        <v>3</v>
      </c>
      <c r="I32" t="s">
        <v>47</v>
      </c>
      <c r="J32" t="s">
        <v>50</v>
      </c>
      <c r="K32" t="s">
        <v>48</v>
      </c>
      <c r="L32">
        <v>1354</v>
      </c>
      <c r="N32">
        <v>1010</v>
      </c>
      <c r="O32" t="s">
        <v>49</v>
      </c>
      <c r="P32" t="s">
        <v>49</v>
      </c>
      <c r="Q32">
        <v>1</v>
      </c>
      <c r="W32">
        <v>0</v>
      </c>
      <c r="X32">
        <v>-367918804</v>
      </c>
      <c r="Y32">
        <f t="shared" si="14"/>
        <v>1.401869</v>
      </c>
      <c r="AA32">
        <v>207.96</v>
      </c>
      <c r="AB32">
        <v>0</v>
      </c>
      <c r="AC32">
        <v>0</v>
      </c>
      <c r="AD32">
        <v>0</v>
      </c>
      <c r="AE32">
        <v>53.05</v>
      </c>
      <c r="AF32">
        <v>0</v>
      </c>
      <c r="AG32">
        <v>0</v>
      </c>
      <c r="AH32">
        <v>0</v>
      </c>
      <c r="AI32">
        <v>3.92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 t="s">
        <v>3</v>
      </c>
      <c r="AT32">
        <v>1.401869</v>
      </c>
      <c r="AU32" t="s">
        <v>3</v>
      </c>
      <c r="AV32">
        <v>0</v>
      </c>
      <c r="AW32">
        <v>1</v>
      </c>
      <c r="AX32">
        <v>-1</v>
      </c>
      <c r="AY32">
        <v>0</v>
      </c>
      <c r="AZ32">
        <v>0</v>
      </c>
      <c r="BA32" t="s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ROUND(Y32*Source!I37,9)</f>
        <v>2.9999996599999998</v>
      </c>
      <c r="CY32">
        <f t="shared" si="15"/>
        <v>207.96</v>
      </c>
      <c r="CZ32">
        <f t="shared" si="16"/>
        <v>53.05</v>
      </c>
      <c r="DA32">
        <f t="shared" si="17"/>
        <v>3.92</v>
      </c>
      <c r="DB32">
        <f t="shared" si="18"/>
        <v>74.37</v>
      </c>
      <c r="DC32">
        <f t="shared" si="19"/>
        <v>0</v>
      </c>
      <c r="DD32" t="s">
        <v>3</v>
      </c>
      <c r="DE32" t="s">
        <v>3</v>
      </c>
      <c r="DF32">
        <f t="shared" si="20"/>
        <v>623.88</v>
      </c>
      <c r="DG32">
        <f t="shared" si="21"/>
        <v>0</v>
      </c>
      <c r="DH32">
        <f t="shared" si="22"/>
        <v>0</v>
      </c>
      <c r="DI32">
        <f t="shared" si="3"/>
        <v>0</v>
      </c>
      <c r="DJ32">
        <f t="shared" si="23"/>
        <v>623.88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ROW(Source!A37)</f>
        <v>37</v>
      </c>
      <c r="B33">
        <v>59209200</v>
      </c>
      <c r="C33">
        <v>59209374</v>
      </c>
      <c r="D33">
        <v>58322674</v>
      </c>
      <c r="E33">
        <v>1</v>
      </c>
      <c r="F33">
        <v>1</v>
      </c>
      <c r="G33">
        <v>1080</v>
      </c>
      <c r="H33">
        <v>3</v>
      </c>
      <c r="I33" t="s">
        <v>47</v>
      </c>
      <c r="J33" t="s">
        <v>50</v>
      </c>
      <c r="K33" t="s">
        <v>52</v>
      </c>
      <c r="L33">
        <v>1354</v>
      </c>
      <c r="N33">
        <v>1010</v>
      </c>
      <c r="O33" t="s">
        <v>49</v>
      </c>
      <c r="P33" t="s">
        <v>49</v>
      </c>
      <c r="Q33">
        <v>1</v>
      </c>
      <c r="W33">
        <v>0</v>
      </c>
      <c r="X33">
        <v>-1159203431</v>
      </c>
      <c r="Y33">
        <f t="shared" si="14"/>
        <v>8.4112150000000003</v>
      </c>
      <c r="AA33">
        <v>207.96</v>
      </c>
      <c r="AB33">
        <v>0</v>
      </c>
      <c r="AC33">
        <v>0</v>
      </c>
      <c r="AD33">
        <v>0</v>
      </c>
      <c r="AE33">
        <v>53.05</v>
      </c>
      <c r="AF33">
        <v>0</v>
      </c>
      <c r="AG33">
        <v>0</v>
      </c>
      <c r="AH33">
        <v>0</v>
      </c>
      <c r="AI33">
        <v>3.92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 t="s">
        <v>3</v>
      </c>
      <c r="AT33">
        <v>8.4112150000000003</v>
      </c>
      <c r="AU33" t="s">
        <v>3</v>
      </c>
      <c r="AV33">
        <v>0</v>
      </c>
      <c r="AW33">
        <v>1</v>
      </c>
      <c r="AX33">
        <v>-1</v>
      </c>
      <c r="AY33">
        <v>0</v>
      </c>
      <c r="AZ33">
        <v>0</v>
      </c>
      <c r="BA33" t="s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ROUND(Y33*Source!I37,9)</f>
        <v>18.000000100000001</v>
      </c>
      <c r="CY33">
        <f t="shared" si="15"/>
        <v>207.96</v>
      </c>
      <c r="CZ33">
        <f t="shared" si="16"/>
        <v>53.05</v>
      </c>
      <c r="DA33">
        <f t="shared" si="17"/>
        <v>3.92</v>
      </c>
      <c r="DB33">
        <f t="shared" si="18"/>
        <v>446.21</v>
      </c>
      <c r="DC33">
        <f t="shared" si="19"/>
        <v>0</v>
      </c>
      <c r="DD33" t="s">
        <v>3</v>
      </c>
      <c r="DE33" t="s">
        <v>3</v>
      </c>
      <c r="DF33">
        <f t="shared" si="20"/>
        <v>3743.28</v>
      </c>
      <c r="DG33">
        <f t="shared" si="21"/>
        <v>0</v>
      </c>
      <c r="DH33">
        <f t="shared" si="22"/>
        <v>0</v>
      </c>
      <c r="DI33">
        <f t="shared" si="3"/>
        <v>0</v>
      </c>
      <c r="DJ33">
        <f t="shared" si="23"/>
        <v>3743.28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ROW(Source!A37)</f>
        <v>37</v>
      </c>
      <c r="B34">
        <v>59209200</v>
      </c>
      <c r="C34">
        <v>59209374</v>
      </c>
      <c r="D34">
        <v>58322611</v>
      </c>
      <c r="E34">
        <v>1</v>
      </c>
      <c r="F34">
        <v>1</v>
      </c>
      <c r="G34">
        <v>1080</v>
      </c>
      <c r="H34">
        <v>3</v>
      </c>
      <c r="I34" t="s">
        <v>652</v>
      </c>
      <c r="J34" t="s">
        <v>653</v>
      </c>
      <c r="K34" t="s">
        <v>654</v>
      </c>
      <c r="L34">
        <v>1346</v>
      </c>
      <c r="N34">
        <v>1009</v>
      </c>
      <c r="O34" t="s">
        <v>641</v>
      </c>
      <c r="P34" t="s">
        <v>641</v>
      </c>
      <c r="Q34">
        <v>1</v>
      </c>
      <c r="W34">
        <v>0</v>
      </c>
      <c r="X34">
        <v>-2095645039</v>
      </c>
      <c r="Y34">
        <f t="shared" si="14"/>
        <v>4</v>
      </c>
      <c r="AA34">
        <v>765.78</v>
      </c>
      <c r="AB34">
        <v>0</v>
      </c>
      <c r="AC34">
        <v>0</v>
      </c>
      <c r="AD34">
        <v>0</v>
      </c>
      <c r="AE34">
        <v>33.72</v>
      </c>
      <c r="AF34">
        <v>0</v>
      </c>
      <c r="AG34">
        <v>0</v>
      </c>
      <c r="AH34">
        <v>0</v>
      </c>
      <c r="AI34">
        <v>22.71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4</v>
      </c>
      <c r="AU34" t="s">
        <v>3</v>
      </c>
      <c r="AV34">
        <v>0</v>
      </c>
      <c r="AW34">
        <v>2</v>
      </c>
      <c r="AX34">
        <v>59211310</v>
      </c>
      <c r="AY34">
        <v>1</v>
      </c>
      <c r="AZ34">
        <v>0</v>
      </c>
      <c r="BA34">
        <v>31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ROUND(Y34*Source!I37,9)</f>
        <v>8.56</v>
      </c>
      <c r="CY34">
        <f t="shared" si="15"/>
        <v>765.78</v>
      </c>
      <c r="CZ34">
        <f t="shared" si="16"/>
        <v>33.72</v>
      </c>
      <c r="DA34">
        <f t="shared" si="17"/>
        <v>22.71</v>
      </c>
      <c r="DB34">
        <f t="shared" si="18"/>
        <v>134.88</v>
      </c>
      <c r="DC34">
        <f t="shared" si="19"/>
        <v>0</v>
      </c>
      <c r="DD34" t="s">
        <v>3</v>
      </c>
      <c r="DE34" t="s">
        <v>3</v>
      </c>
      <c r="DF34">
        <f t="shared" si="20"/>
        <v>6555.08</v>
      </c>
      <c r="DG34">
        <f t="shared" si="21"/>
        <v>0</v>
      </c>
      <c r="DH34">
        <f t="shared" si="22"/>
        <v>0</v>
      </c>
      <c r="DI34">
        <f t="shared" si="3"/>
        <v>0</v>
      </c>
      <c r="DJ34">
        <f t="shared" si="23"/>
        <v>6555.08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ROW(Source!A44)</f>
        <v>44</v>
      </c>
      <c r="B35">
        <v>59209203</v>
      </c>
      <c r="C35">
        <v>59209396</v>
      </c>
      <c r="D35">
        <v>58266404</v>
      </c>
      <c r="E35">
        <v>1080</v>
      </c>
      <c r="F35">
        <v>1</v>
      </c>
      <c r="G35">
        <v>1080</v>
      </c>
      <c r="H35">
        <v>1</v>
      </c>
      <c r="I35" t="s">
        <v>620</v>
      </c>
      <c r="J35" t="s">
        <v>3</v>
      </c>
      <c r="K35" t="s">
        <v>621</v>
      </c>
      <c r="L35">
        <v>1191</v>
      </c>
      <c r="N35">
        <v>1013</v>
      </c>
      <c r="O35" t="s">
        <v>622</v>
      </c>
      <c r="P35" t="s">
        <v>622</v>
      </c>
      <c r="Q35">
        <v>1</v>
      </c>
      <c r="W35">
        <v>0</v>
      </c>
      <c r="X35">
        <v>476480486</v>
      </c>
      <c r="Y35">
        <f>((AT35*1.15)*1.1)</f>
        <v>73.876000000000005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58.4</v>
      </c>
      <c r="AU35" t="s">
        <v>28</v>
      </c>
      <c r="AV35">
        <v>1</v>
      </c>
      <c r="AW35">
        <v>2</v>
      </c>
      <c r="AX35">
        <v>59211314</v>
      </c>
      <c r="AY35">
        <v>1</v>
      </c>
      <c r="AZ35">
        <v>0</v>
      </c>
      <c r="BA35">
        <v>35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ROUND(AT35*Source!I44*AH35*AL35,2)</f>
        <v>0</v>
      </c>
      <c r="CV35">
        <f>ROUND(Y35*Source!I44,9)</f>
        <v>53.190719999999999</v>
      </c>
      <c r="CW35">
        <v>0</v>
      </c>
      <c r="CX35">
        <f>ROUND(Y35*Source!I44,9)</f>
        <v>53.190719999999999</v>
      </c>
      <c r="CY35">
        <f>AD35</f>
        <v>0</v>
      </c>
      <c r="CZ35">
        <f>AH35</f>
        <v>0</v>
      </c>
      <c r="DA35">
        <f>AL35</f>
        <v>1</v>
      </c>
      <c r="DB35">
        <f>ROUND(((ROUND(AT35*CZ35,2)*1.15)*1.1),6)</f>
        <v>0</v>
      </c>
      <c r="DC35">
        <f>ROUND(((ROUND(AT35*AG35,2)*1.15)*1.1),6)</f>
        <v>0</v>
      </c>
      <c r="DD35" t="s">
        <v>3</v>
      </c>
      <c r="DE35" t="s">
        <v>3</v>
      </c>
      <c r="DF35">
        <f t="shared" ref="DF35:DF46" si="24">ROUND(ROUND(AE35,2)*CX35,2)</f>
        <v>0</v>
      </c>
      <c r="DG35">
        <f t="shared" si="21"/>
        <v>0</v>
      </c>
      <c r="DH35">
        <f t="shared" si="22"/>
        <v>0</v>
      </c>
      <c r="DI35">
        <f t="shared" si="3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ROW(Source!A44)</f>
        <v>44</v>
      </c>
      <c r="B36">
        <v>59209203</v>
      </c>
      <c r="C36">
        <v>59209396</v>
      </c>
      <c r="D36">
        <v>58340578</v>
      </c>
      <c r="E36">
        <v>1</v>
      </c>
      <c r="F36">
        <v>1</v>
      </c>
      <c r="G36">
        <v>1080</v>
      </c>
      <c r="H36">
        <v>2</v>
      </c>
      <c r="I36" t="s">
        <v>646</v>
      </c>
      <c r="J36" t="s">
        <v>647</v>
      </c>
      <c r="K36" t="s">
        <v>648</v>
      </c>
      <c r="L36">
        <v>1368</v>
      </c>
      <c r="N36">
        <v>1011</v>
      </c>
      <c r="O36" t="s">
        <v>626</v>
      </c>
      <c r="P36" t="s">
        <v>626</v>
      </c>
      <c r="Q36">
        <v>1</v>
      </c>
      <c r="W36">
        <v>0</v>
      </c>
      <c r="X36">
        <v>-1985943078</v>
      </c>
      <c r="Y36">
        <f>((AT36*1.25)*1.1)</f>
        <v>0.13750000000000001</v>
      </c>
      <c r="AA36">
        <v>0</v>
      </c>
      <c r="AB36">
        <v>88.67</v>
      </c>
      <c r="AC36">
        <v>13.47</v>
      </c>
      <c r="AD36">
        <v>0</v>
      </c>
      <c r="AE36">
        <v>0</v>
      </c>
      <c r="AF36">
        <v>83.1</v>
      </c>
      <c r="AG36">
        <v>12.62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0.1</v>
      </c>
      <c r="AU36" t="s">
        <v>627</v>
      </c>
      <c r="AV36">
        <v>0</v>
      </c>
      <c r="AW36">
        <v>2</v>
      </c>
      <c r="AX36">
        <v>59211315</v>
      </c>
      <c r="AY36">
        <v>1</v>
      </c>
      <c r="AZ36">
        <v>0</v>
      </c>
      <c r="BA36">
        <v>36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ROUND(Y36*Source!I44*DO36,9)</f>
        <v>1.2493799999999999</v>
      </c>
      <c r="CX36">
        <f>ROUND(Y36*Source!I44,9)</f>
        <v>9.9000000000000005E-2</v>
      </c>
      <c r="CY36">
        <f>AB36</f>
        <v>88.67</v>
      </c>
      <c r="CZ36">
        <f>AF36</f>
        <v>83.1</v>
      </c>
      <c r="DA36">
        <f>AJ36</f>
        <v>1</v>
      </c>
      <c r="DB36">
        <f>ROUND(((ROUND(AT36*CZ36,2)*1.25)*1.1),6)</f>
        <v>11.42625</v>
      </c>
      <c r="DC36">
        <f>ROUND(((ROUND(AT36*AG36,2)*1.25)*1.1),6)</f>
        <v>1.7324999999999999</v>
      </c>
      <c r="DD36" t="s">
        <v>3</v>
      </c>
      <c r="DE36" t="s">
        <v>3</v>
      </c>
      <c r="DF36">
        <f t="shared" si="24"/>
        <v>0</v>
      </c>
      <c r="DG36">
        <f t="shared" si="21"/>
        <v>8.23</v>
      </c>
      <c r="DH36">
        <f t="shared" si="22"/>
        <v>1.25</v>
      </c>
      <c r="DI36">
        <f t="shared" si="3"/>
        <v>0</v>
      </c>
      <c r="DJ36">
        <f>DG36</f>
        <v>8.23</v>
      </c>
      <c r="DK36">
        <v>0</v>
      </c>
      <c r="DL36" t="s">
        <v>628</v>
      </c>
      <c r="DM36">
        <v>0</v>
      </c>
      <c r="DN36" t="s">
        <v>622</v>
      </c>
      <c r="DO36">
        <v>12.62</v>
      </c>
    </row>
    <row r="37" spans="1:119" x14ac:dyDescent="0.2">
      <c r="A37">
        <f>ROW(Source!A44)</f>
        <v>44</v>
      </c>
      <c r="B37">
        <v>59209203</v>
      </c>
      <c r="C37">
        <v>59209396</v>
      </c>
      <c r="D37">
        <v>58339814</v>
      </c>
      <c r="E37">
        <v>1</v>
      </c>
      <c r="F37">
        <v>1</v>
      </c>
      <c r="G37">
        <v>1080</v>
      </c>
      <c r="H37">
        <v>2</v>
      </c>
      <c r="I37" t="s">
        <v>635</v>
      </c>
      <c r="J37" t="s">
        <v>636</v>
      </c>
      <c r="K37" t="s">
        <v>637</v>
      </c>
      <c r="L37">
        <v>1368</v>
      </c>
      <c r="N37">
        <v>1011</v>
      </c>
      <c r="O37" t="s">
        <v>626</v>
      </c>
      <c r="P37" t="s">
        <v>626</v>
      </c>
      <c r="Q37">
        <v>1</v>
      </c>
      <c r="W37">
        <v>0</v>
      </c>
      <c r="X37">
        <v>1087580389</v>
      </c>
      <c r="Y37">
        <f>((AT37*1.25)*1.1)</f>
        <v>1.3750000000000002E-2</v>
      </c>
      <c r="AA37">
        <v>0</v>
      </c>
      <c r="AB37">
        <v>191.17</v>
      </c>
      <c r="AC37">
        <v>18.059999999999999</v>
      </c>
      <c r="AD37">
        <v>0</v>
      </c>
      <c r="AE37">
        <v>0</v>
      </c>
      <c r="AF37">
        <v>179.17</v>
      </c>
      <c r="AG37">
        <v>16.93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0.01</v>
      </c>
      <c r="AU37" t="s">
        <v>627</v>
      </c>
      <c r="AV37">
        <v>0</v>
      </c>
      <c r="AW37">
        <v>2</v>
      </c>
      <c r="AX37">
        <v>59211316</v>
      </c>
      <c r="AY37">
        <v>1</v>
      </c>
      <c r="AZ37">
        <v>0</v>
      </c>
      <c r="BA37">
        <v>37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f>ROUND(Y37*Source!I44*DO37,9)</f>
        <v>0.16760700000000001</v>
      </c>
      <c r="CX37">
        <f>ROUND(Y37*Source!I44,9)</f>
        <v>9.9000000000000008E-3</v>
      </c>
      <c r="CY37">
        <f>AB37</f>
        <v>191.17</v>
      </c>
      <c r="CZ37">
        <f>AF37</f>
        <v>179.17</v>
      </c>
      <c r="DA37">
        <f>AJ37</f>
        <v>1</v>
      </c>
      <c r="DB37">
        <f>ROUND(((ROUND(AT37*CZ37,2)*1.25)*1.1),6)</f>
        <v>2.4612500000000002</v>
      </c>
      <c r="DC37">
        <f>ROUND(((ROUND(AT37*AG37,2)*1.25)*1.1),6)</f>
        <v>0.23375000000000001</v>
      </c>
      <c r="DD37" t="s">
        <v>3</v>
      </c>
      <c r="DE37" t="s">
        <v>3</v>
      </c>
      <c r="DF37">
        <f t="shared" si="24"/>
        <v>0</v>
      </c>
      <c r="DG37">
        <f t="shared" si="21"/>
        <v>1.77</v>
      </c>
      <c r="DH37">
        <f t="shared" si="22"/>
        <v>0.17</v>
      </c>
      <c r="DI37">
        <f t="shared" si="3"/>
        <v>0</v>
      </c>
      <c r="DJ37">
        <f>DG37</f>
        <v>1.77</v>
      </c>
      <c r="DK37">
        <v>0</v>
      </c>
      <c r="DL37" t="s">
        <v>628</v>
      </c>
      <c r="DM37">
        <v>0</v>
      </c>
      <c r="DN37" t="s">
        <v>622</v>
      </c>
      <c r="DO37">
        <v>16.93</v>
      </c>
    </row>
    <row r="38" spans="1:119" x14ac:dyDescent="0.2">
      <c r="A38">
        <f>ROW(Source!A44)</f>
        <v>44</v>
      </c>
      <c r="B38">
        <v>59209203</v>
      </c>
      <c r="C38">
        <v>59209396</v>
      </c>
      <c r="D38">
        <v>58308814</v>
      </c>
      <c r="E38">
        <v>1</v>
      </c>
      <c r="F38">
        <v>1</v>
      </c>
      <c r="G38">
        <v>1080</v>
      </c>
      <c r="H38">
        <v>3</v>
      </c>
      <c r="I38" t="s">
        <v>642</v>
      </c>
      <c r="J38" t="s">
        <v>643</v>
      </c>
      <c r="K38" t="s">
        <v>644</v>
      </c>
      <c r="L38">
        <v>1339</v>
      </c>
      <c r="N38">
        <v>1007</v>
      </c>
      <c r="O38" t="s">
        <v>645</v>
      </c>
      <c r="P38" t="s">
        <v>645</v>
      </c>
      <c r="Q38">
        <v>1</v>
      </c>
      <c r="W38">
        <v>0</v>
      </c>
      <c r="X38">
        <v>-744103292</v>
      </c>
      <c r="Y38">
        <f t="shared" ref="Y38:Y43" si="25">AT38</f>
        <v>1.6</v>
      </c>
      <c r="AA38">
        <v>7.07</v>
      </c>
      <c r="AB38">
        <v>0</v>
      </c>
      <c r="AC38">
        <v>0</v>
      </c>
      <c r="AD38">
        <v>0</v>
      </c>
      <c r="AE38">
        <v>7.07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1.6</v>
      </c>
      <c r="AU38" t="s">
        <v>3</v>
      </c>
      <c r="AV38">
        <v>0</v>
      </c>
      <c r="AW38">
        <v>2</v>
      </c>
      <c r="AX38">
        <v>59211317</v>
      </c>
      <c r="AY38">
        <v>1</v>
      </c>
      <c r="AZ38">
        <v>0</v>
      </c>
      <c r="BA38">
        <v>38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ROUND(Y38*Source!I44,9)</f>
        <v>1.1519999999999999</v>
      </c>
      <c r="CY38">
        <f t="shared" ref="CY38:CY43" si="26">AA38</f>
        <v>7.07</v>
      </c>
      <c r="CZ38">
        <f t="shared" ref="CZ38:CZ43" si="27">AE38</f>
        <v>7.07</v>
      </c>
      <c r="DA38">
        <f t="shared" ref="DA38:DA43" si="28">AI38</f>
        <v>1</v>
      </c>
      <c r="DB38">
        <f t="shared" ref="DB38:DB43" si="29">ROUND(ROUND(AT38*CZ38,2),6)</f>
        <v>11.31</v>
      </c>
      <c r="DC38">
        <f t="shared" ref="DC38:DC43" si="30">ROUND(ROUND(AT38*AG38,2),6)</f>
        <v>0</v>
      </c>
      <c r="DD38" t="s">
        <v>3</v>
      </c>
      <c r="DE38" t="s">
        <v>3</v>
      </c>
      <c r="DF38">
        <f t="shared" si="24"/>
        <v>8.14</v>
      </c>
      <c r="DG38">
        <f t="shared" si="21"/>
        <v>0</v>
      </c>
      <c r="DH38">
        <f t="shared" si="22"/>
        <v>0</v>
      </c>
      <c r="DI38">
        <f t="shared" si="3"/>
        <v>0</v>
      </c>
      <c r="DJ38">
        <f t="shared" ref="DJ38:DJ43" si="31">DF38</f>
        <v>8.14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ROW(Source!A44)</f>
        <v>44</v>
      </c>
      <c r="B39">
        <v>59209203</v>
      </c>
      <c r="C39">
        <v>59209396</v>
      </c>
      <c r="D39">
        <v>58315661</v>
      </c>
      <c r="E39">
        <v>1</v>
      </c>
      <c r="F39">
        <v>1</v>
      </c>
      <c r="G39">
        <v>1080</v>
      </c>
      <c r="H39">
        <v>3</v>
      </c>
      <c r="I39" t="s">
        <v>649</v>
      </c>
      <c r="J39" t="s">
        <v>650</v>
      </c>
      <c r="K39" t="s">
        <v>651</v>
      </c>
      <c r="L39">
        <v>1346</v>
      </c>
      <c r="N39">
        <v>1009</v>
      </c>
      <c r="O39" t="s">
        <v>641</v>
      </c>
      <c r="P39" t="s">
        <v>641</v>
      </c>
      <c r="Q39">
        <v>1</v>
      </c>
      <c r="W39">
        <v>0</v>
      </c>
      <c r="X39">
        <v>-2037194753</v>
      </c>
      <c r="Y39">
        <f t="shared" si="25"/>
        <v>1.2</v>
      </c>
      <c r="AA39">
        <v>19.39</v>
      </c>
      <c r="AB39">
        <v>0</v>
      </c>
      <c r="AC39">
        <v>0</v>
      </c>
      <c r="AD39">
        <v>0</v>
      </c>
      <c r="AE39">
        <v>19.39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1.2</v>
      </c>
      <c r="AU39" t="s">
        <v>3</v>
      </c>
      <c r="AV39">
        <v>0</v>
      </c>
      <c r="AW39">
        <v>2</v>
      </c>
      <c r="AX39">
        <v>59211318</v>
      </c>
      <c r="AY39">
        <v>1</v>
      </c>
      <c r="AZ39">
        <v>0</v>
      </c>
      <c r="BA39">
        <v>39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ROUND(Y39*Source!I44,9)</f>
        <v>0.86399999999999999</v>
      </c>
      <c r="CY39">
        <f t="shared" si="26"/>
        <v>19.39</v>
      </c>
      <c r="CZ39">
        <f t="shared" si="27"/>
        <v>19.39</v>
      </c>
      <c r="DA39">
        <f t="shared" si="28"/>
        <v>1</v>
      </c>
      <c r="DB39">
        <f t="shared" si="29"/>
        <v>23.27</v>
      </c>
      <c r="DC39">
        <f t="shared" si="30"/>
        <v>0</v>
      </c>
      <c r="DD39" t="s">
        <v>3</v>
      </c>
      <c r="DE39" t="s">
        <v>3</v>
      </c>
      <c r="DF39">
        <f t="shared" si="24"/>
        <v>16.75</v>
      </c>
      <c r="DG39">
        <f t="shared" si="21"/>
        <v>0</v>
      </c>
      <c r="DH39">
        <f t="shared" si="22"/>
        <v>0</v>
      </c>
      <c r="DI39">
        <f t="shared" si="3"/>
        <v>0</v>
      </c>
      <c r="DJ39">
        <f t="shared" si="31"/>
        <v>16.75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ROW(Source!A44)</f>
        <v>44</v>
      </c>
      <c r="B40">
        <v>59209203</v>
      </c>
      <c r="C40">
        <v>59209396</v>
      </c>
      <c r="D40">
        <v>58321804</v>
      </c>
      <c r="E40">
        <v>1</v>
      </c>
      <c r="F40">
        <v>1</v>
      </c>
      <c r="G40">
        <v>1080</v>
      </c>
      <c r="H40">
        <v>3</v>
      </c>
      <c r="I40" t="s">
        <v>58</v>
      </c>
      <c r="J40" t="s">
        <v>60</v>
      </c>
      <c r="K40" t="s">
        <v>59</v>
      </c>
      <c r="L40">
        <v>1301</v>
      </c>
      <c r="N40">
        <v>1003</v>
      </c>
      <c r="O40" t="s">
        <v>36</v>
      </c>
      <c r="P40" t="s">
        <v>36</v>
      </c>
      <c r="Q40">
        <v>1</v>
      </c>
      <c r="W40">
        <v>0</v>
      </c>
      <c r="X40">
        <v>-1698903675</v>
      </c>
      <c r="Y40">
        <f t="shared" si="25"/>
        <v>100</v>
      </c>
      <c r="AA40">
        <v>123.2</v>
      </c>
      <c r="AB40">
        <v>0</v>
      </c>
      <c r="AC40">
        <v>0</v>
      </c>
      <c r="AD40">
        <v>0</v>
      </c>
      <c r="AE40">
        <v>123.2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 t="s">
        <v>3</v>
      </c>
      <c r="AT40">
        <v>100</v>
      </c>
      <c r="AU40" t="s">
        <v>3</v>
      </c>
      <c r="AV40">
        <v>0</v>
      </c>
      <c r="AW40">
        <v>1</v>
      </c>
      <c r="AX40">
        <v>-1</v>
      </c>
      <c r="AY40">
        <v>0</v>
      </c>
      <c r="AZ40">
        <v>0</v>
      </c>
      <c r="BA40" t="s">
        <v>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ROUND(Y40*Source!I44,9)</f>
        <v>72</v>
      </c>
      <c r="CY40">
        <f t="shared" si="26"/>
        <v>123.2</v>
      </c>
      <c r="CZ40">
        <f t="shared" si="27"/>
        <v>123.2</v>
      </c>
      <c r="DA40">
        <f t="shared" si="28"/>
        <v>1</v>
      </c>
      <c r="DB40">
        <f t="shared" si="29"/>
        <v>12320</v>
      </c>
      <c r="DC40">
        <f t="shared" si="30"/>
        <v>0</v>
      </c>
      <c r="DD40" t="s">
        <v>3</v>
      </c>
      <c r="DE40" t="s">
        <v>3</v>
      </c>
      <c r="DF40">
        <f t="shared" si="24"/>
        <v>8870.4</v>
      </c>
      <c r="DG40">
        <f t="shared" si="21"/>
        <v>0</v>
      </c>
      <c r="DH40">
        <f t="shared" si="22"/>
        <v>0</v>
      </c>
      <c r="DI40">
        <f t="shared" si="3"/>
        <v>0</v>
      </c>
      <c r="DJ40">
        <f t="shared" si="31"/>
        <v>8870.4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ROW(Source!A44)</f>
        <v>44</v>
      </c>
      <c r="B41">
        <v>59209203</v>
      </c>
      <c r="C41">
        <v>59209396</v>
      </c>
      <c r="D41">
        <v>58322611</v>
      </c>
      <c r="E41">
        <v>1</v>
      </c>
      <c r="F41">
        <v>1</v>
      </c>
      <c r="G41">
        <v>1080</v>
      </c>
      <c r="H41">
        <v>3</v>
      </c>
      <c r="I41" t="s">
        <v>652</v>
      </c>
      <c r="J41" t="s">
        <v>653</v>
      </c>
      <c r="K41" t="s">
        <v>654</v>
      </c>
      <c r="L41">
        <v>1346</v>
      </c>
      <c r="N41">
        <v>1009</v>
      </c>
      <c r="O41" t="s">
        <v>641</v>
      </c>
      <c r="P41" t="s">
        <v>641</v>
      </c>
      <c r="Q41">
        <v>1</v>
      </c>
      <c r="W41">
        <v>0</v>
      </c>
      <c r="X41">
        <v>-2095645039</v>
      </c>
      <c r="Y41">
        <f t="shared" si="25"/>
        <v>1.5</v>
      </c>
      <c r="AA41">
        <v>33.72</v>
      </c>
      <c r="AB41">
        <v>0</v>
      </c>
      <c r="AC41">
        <v>0</v>
      </c>
      <c r="AD41">
        <v>0</v>
      </c>
      <c r="AE41">
        <v>33.72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1.5</v>
      </c>
      <c r="AU41" t="s">
        <v>3</v>
      </c>
      <c r="AV41">
        <v>0</v>
      </c>
      <c r="AW41">
        <v>2</v>
      </c>
      <c r="AX41">
        <v>59211319</v>
      </c>
      <c r="AY41">
        <v>1</v>
      </c>
      <c r="AZ41">
        <v>0</v>
      </c>
      <c r="BA41">
        <v>40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ROUND(Y41*Source!I44,9)</f>
        <v>1.08</v>
      </c>
      <c r="CY41">
        <f t="shared" si="26"/>
        <v>33.72</v>
      </c>
      <c r="CZ41">
        <f t="shared" si="27"/>
        <v>33.72</v>
      </c>
      <c r="DA41">
        <f t="shared" si="28"/>
        <v>1</v>
      </c>
      <c r="DB41">
        <f t="shared" si="29"/>
        <v>50.58</v>
      </c>
      <c r="DC41">
        <f t="shared" si="30"/>
        <v>0</v>
      </c>
      <c r="DD41" t="s">
        <v>3</v>
      </c>
      <c r="DE41" t="s">
        <v>3</v>
      </c>
      <c r="DF41">
        <f t="shared" si="24"/>
        <v>36.42</v>
      </c>
      <c r="DG41">
        <f t="shared" si="21"/>
        <v>0</v>
      </c>
      <c r="DH41">
        <f t="shared" si="22"/>
        <v>0</v>
      </c>
      <c r="DI41">
        <f t="shared" si="3"/>
        <v>0</v>
      </c>
      <c r="DJ41">
        <f t="shared" si="31"/>
        <v>36.42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ROW(Source!A44)</f>
        <v>44</v>
      </c>
      <c r="B42">
        <v>59209203</v>
      </c>
      <c r="C42">
        <v>59209396</v>
      </c>
      <c r="D42">
        <v>58322638</v>
      </c>
      <c r="E42">
        <v>1</v>
      </c>
      <c r="F42">
        <v>1</v>
      </c>
      <c r="G42">
        <v>1080</v>
      </c>
      <c r="H42">
        <v>3</v>
      </c>
      <c r="I42" t="s">
        <v>62</v>
      </c>
      <c r="J42" t="s">
        <v>64</v>
      </c>
      <c r="K42" t="s">
        <v>63</v>
      </c>
      <c r="L42">
        <v>1354</v>
      </c>
      <c r="N42">
        <v>1010</v>
      </c>
      <c r="O42" t="s">
        <v>49</v>
      </c>
      <c r="P42" t="s">
        <v>49</v>
      </c>
      <c r="Q42">
        <v>1</v>
      </c>
      <c r="W42">
        <v>0</v>
      </c>
      <c r="X42">
        <v>1223095212</v>
      </c>
      <c r="Y42">
        <f t="shared" si="25"/>
        <v>2.7777780000000001</v>
      </c>
      <c r="AA42">
        <v>16.739999999999998</v>
      </c>
      <c r="AB42">
        <v>0</v>
      </c>
      <c r="AC42">
        <v>0</v>
      </c>
      <c r="AD42">
        <v>0</v>
      </c>
      <c r="AE42">
        <v>16.739999999999998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 t="s">
        <v>3</v>
      </c>
      <c r="AT42">
        <v>2.7777780000000001</v>
      </c>
      <c r="AU42" t="s">
        <v>3</v>
      </c>
      <c r="AV42">
        <v>0</v>
      </c>
      <c r="AW42">
        <v>1</v>
      </c>
      <c r="AX42">
        <v>-1</v>
      </c>
      <c r="AY42">
        <v>0</v>
      </c>
      <c r="AZ42">
        <v>0</v>
      </c>
      <c r="BA42" t="s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ROUND(Y42*Source!I44,9)</f>
        <v>2.0000001599999999</v>
      </c>
      <c r="CY42">
        <f t="shared" si="26"/>
        <v>16.739999999999998</v>
      </c>
      <c r="CZ42">
        <f t="shared" si="27"/>
        <v>16.739999999999998</v>
      </c>
      <c r="DA42">
        <f t="shared" si="28"/>
        <v>1</v>
      </c>
      <c r="DB42">
        <f t="shared" si="29"/>
        <v>46.5</v>
      </c>
      <c r="DC42">
        <f t="shared" si="30"/>
        <v>0</v>
      </c>
      <c r="DD42" t="s">
        <v>3</v>
      </c>
      <c r="DE42" t="s">
        <v>3</v>
      </c>
      <c r="DF42">
        <f t="shared" si="24"/>
        <v>33.479999999999997</v>
      </c>
      <c r="DG42">
        <f t="shared" si="21"/>
        <v>0</v>
      </c>
      <c r="DH42">
        <f t="shared" si="22"/>
        <v>0</v>
      </c>
      <c r="DI42">
        <f t="shared" si="3"/>
        <v>0</v>
      </c>
      <c r="DJ42">
        <f t="shared" si="31"/>
        <v>33.479999999999997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ROW(Source!A44)</f>
        <v>44</v>
      </c>
      <c r="B43">
        <v>59209203</v>
      </c>
      <c r="C43">
        <v>59209396</v>
      </c>
      <c r="D43">
        <v>58322638</v>
      </c>
      <c r="E43">
        <v>1</v>
      </c>
      <c r="F43">
        <v>1</v>
      </c>
      <c r="G43">
        <v>1080</v>
      </c>
      <c r="H43">
        <v>3</v>
      </c>
      <c r="I43" t="s">
        <v>62</v>
      </c>
      <c r="J43" t="s">
        <v>64</v>
      </c>
      <c r="K43" t="s">
        <v>66</v>
      </c>
      <c r="L43">
        <v>1354</v>
      </c>
      <c r="N43">
        <v>1010</v>
      </c>
      <c r="O43" t="s">
        <v>49</v>
      </c>
      <c r="P43" t="s">
        <v>49</v>
      </c>
      <c r="Q43">
        <v>1</v>
      </c>
      <c r="W43">
        <v>0</v>
      </c>
      <c r="X43">
        <v>491549712</v>
      </c>
      <c r="Y43">
        <f t="shared" si="25"/>
        <v>2.7777780000000001</v>
      </c>
      <c r="AA43">
        <v>16.739999999999998</v>
      </c>
      <c r="AB43">
        <v>0</v>
      </c>
      <c r="AC43">
        <v>0</v>
      </c>
      <c r="AD43">
        <v>0</v>
      </c>
      <c r="AE43">
        <v>16.739999999999998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 t="s">
        <v>3</v>
      </c>
      <c r="AT43">
        <v>2.7777780000000001</v>
      </c>
      <c r="AU43" t="s">
        <v>3</v>
      </c>
      <c r="AV43">
        <v>0</v>
      </c>
      <c r="AW43">
        <v>1</v>
      </c>
      <c r="AX43">
        <v>-1</v>
      </c>
      <c r="AY43">
        <v>0</v>
      </c>
      <c r="AZ43">
        <v>0</v>
      </c>
      <c r="BA43" t="s">
        <v>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ROUND(Y43*Source!I44,9)</f>
        <v>2.0000001599999999</v>
      </c>
      <c r="CY43">
        <f t="shared" si="26"/>
        <v>16.739999999999998</v>
      </c>
      <c r="CZ43">
        <f t="shared" si="27"/>
        <v>16.739999999999998</v>
      </c>
      <c r="DA43">
        <f t="shared" si="28"/>
        <v>1</v>
      </c>
      <c r="DB43">
        <f t="shared" si="29"/>
        <v>46.5</v>
      </c>
      <c r="DC43">
        <f t="shared" si="30"/>
        <v>0</v>
      </c>
      <c r="DD43" t="s">
        <v>3</v>
      </c>
      <c r="DE43" t="s">
        <v>3</v>
      </c>
      <c r="DF43">
        <f t="shared" si="24"/>
        <v>33.479999999999997</v>
      </c>
      <c r="DG43">
        <f t="shared" si="21"/>
        <v>0</v>
      </c>
      <c r="DH43">
        <f t="shared" si="22"/>
        <v>0</v>
      </c>
      <c r="DI43">
        <f t="shared" si="3"/>
        <v>0</v>
      </c>
      <c r="DJ43">
        <f t="shared" si="31"/>
        <v>33.479999999999997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ROW(Source!A45)</f>
        <v>45</v>
      </c>
      <c r="B44">
        <v>59209200</v>
      </c>
      <c r="C44">
        <v>59209396</v>
      </c>
      <c r="D44">
        <v>58266404</v>
      </c>
      <c r="E44">
        <v>1080</v>
      </c>
      <c r="F44">
        <v>1</v>
      </c>
      <c r="G44">
        <v>1080</v>
      </c>
      <c r="H44">
        <v>1</v>
      </c>
      <c r="I44" t="s">
        <v>620</v>
      </c>
      <c r="J44" t="s">
        <v>3</v>
      </c>
      <c r="K44" t="s">
        <v>621</v>
      </c>
      <c r="L44">
        <v>1191</v>
      </c>
      <c r="N44">
        <v>1013</v>
      </c>
      <c r="O44" t="s">
        <v>622</v>
      </c>
      <c r="P44" t="s">
        <v>622</v>
      </c>
      <c r="Q44">
        <v>1</v>
      </c>
      <c r="W44">
        <v>0</v>
      </c>
      <c r="X44">
        <v>476480486</v>
      </c>
      <c r="Y44">
        <f>((AT44*1.15)*1.1)</f>
        <v>73.876000000000005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58.4</v>
      </c>
      <c r="AU44" t="s">
        <v>28</v>
      </c>
      <c r="AV44">
        <v>1</v>
      </c>
      <c r="AW44">
        <v>2</v>
      </c>
      <c r="AX44">
        <v>59211314</v>
      </c>
      <c r="AY44">
        <v>1</v>
      </c>
      <c r="AZ44">
        <v>0</v>
      </c>
      <c r="BA44">
        <v>44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U44">
        <f>ROUND(AT44*Source!I45*AH44*AL44,2)</f>
        <v>0</v>
      </c>
      <c r="CV44">
        <f>ROUND(Y44*Source!I45,9)</f>
        <v>53.190719999999999</v>
      </c>
      <c r="CW44">
        <v>0</v>
      </c>
      <c r="CX44">
        <f>ROUND(Y44*Source!I45,9)</f>
        <v>53.190719999999999</v>
      </c>
      <c r="CY44">
        <f>AD44</f>
        <v>0</v>
      </c>
      <c r="CZ44">
        <f>AH44</f>
        <v>0</v>
      </c>
      <c r="DA44">
        <f>AL44</f>
        <v>1</v>
      </c>
      <c r="DB44">
        <f>ROUND(((ROUND(AT44*CZ44,2)*1.15)*1.1),6)</f>
        <v>0</v>
      </c>
      <c r="DC44">
        <f>ROUND(((ROUND(AT44*AG44,2)*1.15)*1.1),6)</f>
        <v>0</v>
      </c>
      <c r="DD44" t="s">
        <v>3</v>
      </c>
      <c r="DE44" t="s">
        <v>3</v>
      </c>
      <c r="DF44">
        <f t="shared" si="24"/>
        <v>0</v>
      </c>
      <c r="DG44">
        <f t="shared" si="21"/>
        <v>0</v>
      </c>
      <c r="DH44">
        <f t="shared" si="22"/>
        <v>0</v>
      </c>
      <c r="DI44">
        <f t="shared" si="3"/>
        <v>0</v>
      </c>
      <c r="DJ44">
        <f>DI44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ROW(Source!A45)</f>
        <v>45</v>
      </c>
      <c r="B45">
        <v>59209200</v>
      </c>
      <c r="C45">
        <v>59209396</v>
      </c>
      <c r="D45">
        <v>58340578</v>
      </c>
      <c r="E45">
        <v>1</v>
      </c>
      <c r="F45">
        <v>1</v>
      </c>
      <c r="G45">
        <v>1080</v>
      </c>
      <c r="H45">
        <v>2</v>
      </c>
      <c r="I45" t="s">
        <v>646</v>
      </c>
      <c r="J45" t="s">
        <v>647</v>
      </c>
      <c r="K45" t="s">
        <v>648</v>
      </c>
      <c r="L45">
        <v>1368</v>
      </c>
      <c r="N45">
        <v>1011</v>
      </c>
      <c r="O45" t="s">
        <v>626</v>
      </c>
      <c r="P45" t="s">
        <v>626</v>
      </c>
      <c r="Q45">
        <v>1</v>
      </c>
      <c r="W45">
        <v>0</v>
      </c>
      <c r="X45">
        <v>-1985943078</v>
      </c>
      <c r="Y45">
        <f>((AT45*1.25)*1.1)</f>
        <v>0.13750000000000001</v>
      </c>
      <c r="AA45">
        <v>0</v>
      </c>
      <c r="AB45">
        <v>1445.28</v>
      </c>
      <c r="AC45">
        <v>740.47</v>
      </c>
      <c r="AD45">
        <v>0</v>
      </c>
      <c r="AE45">
        <v>0</v>
      </c>
      <c r="AF45">
        <v>83.1</v>
      </c>
      <c r="AG45">
        <v>12.62</v>
      </c>
      <c r="AH45">
        <v>0</v>
      </c>
      <c r="AI45">
        <v>1</v>
      </c>
      <c r="AJ45">
        <v>16.3</v>
      </c>
      <c r="AK45">
        <v>54.99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0.1</v>
      </c>
      <c r="AU45" t="s">
        <v>627</v>
      </c>
      <c r="AV45">
        <v>0</v>
      </c>
      <c r="AW45">
        <v>2</v>
      </c>
      <c r="AX45">
        <v>59211315</v>
      </c>
      <c r="AY45">
        <v>1</v>
      </c>
      <c r="AZ45">
        <v>0</v>
      </c>
      <c r="BA45">
        <v>45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ROUND(Y45*Source!I45*DO45,9)</f>
        <v>1.2493799999999999</v>
      </c>
      <c r="CX45">
        <f>ROUND(Y45*Source!I45,9)</f>
        <v>9.9000000000000005E-2</v>
      </c>
      <c r="CY45">
        <f>AB45</f>
        <v>1445.28</v>
      </c>
      <c r="CZ45">
        <f>AF45</f>
        <v>83.1</v>
      </c>
      <c r="DA45">
        <f>AJ45</f>
        <v>16.3</v>
      </c>
      <c r="DB45">
        <f>ROUND(((ROUND(AT45*CZ45,2)*1.25)*1.1),6)</f>
        <v>11.42625</v>
      </c>
      <c r="DC45">
        <f>ROUND(((ROUND(AT45*AG45,2)*1.25)*1.1),6)</f>
        <v>1.7324999999999999</v>
      </c>
      <c r="DD45" t="s">
        <v>3</v>
      </c>
      <c r="DE45" t="s">
        <v>3</v>
      </c>
      <c r="DF45">
        <f t="shared" si="24"/>
        <v>0</v>
      </c>
      <c r="DG45">
        <f>ROUND(ROUND(AF45*AJ45,2)*CX45,2)</f>
        <v>134.1</v>
      </c>
      <c r="DH45">
        <f>ROUND(ROUND(AG45*AK45,2)*CX45,2)</f>
        <v>68.7</v>
      </c>
      <c r="DI45">
        <f t="shared" si="3"/>
        <v>0</v>
      </c>
      <c r="DJ45">
        <f>DG45</f>
        <v>134.1</v>
      </c>
      <c r="DK45">
        <v>0</v>
      </c>
      <c r="DL45" t="s">
        <v>628</v>
      </c>
      <c r="DM45">
        <v>0</v>
      </c>
      <c r="DN45" t="s">
        <v>622</v>
      </c>
      <c r="DO45">
        <v>12.62</v>
      </c>
    </row>
    <row r="46" spans="1:119" x14ac:dyDescent="0.2">
      <c r="A46">
        <f>ROW(Source!A45)</f>
        <v>45</v>
      </c>
      <c r="B46">
        <v>59209200</v>
      </c>
      <c r="C46">
        <v>59209396</v>
      </c>
      <c r="D46">
        <v>58339814</v>
      </c>
      <c r="E46">
        <v>1</v>
      </c>
      <c r="F46">
        <v>1</v>
      </c>
      <c r="G46">
        <v>1080</v>
      </c>
      <c r="H46">
        <v>2</v>
      </c>
      <c r="I46" t="s">
        <v>635</v>
      </c>
      <c r="J46" t="s">
        <v>636</v>
      </c>
      <c r="K46" t="s">
        <v>637</v>
      </c>
      <c r="L46">
        <v>1368</v>
      </c>
      <c r="N46">
        <v>1011</v>
      </c>
      <c r="O46" t="s">
        <v>626</v>
      </c>
      <c r="P46" t="s">
        <v>626</v>
      </c>
      <c r="Q46">
        <v>1</v>
      </c>
      <c r="W46">
        <v>0</v>
      </c>
      <c r="X46">
        <v>1087580389</v>
      </c>
      <c r="Y46">
        <f>((AT46*1.25)*1.1)</f>
        <v>1.3750000000000002E-2</v>
      </c>
      <c r="AA46">
        <v>0</v>
      </c>
      <c r="AB46">
        <v>2628.65</v>
      </c>
      <c r="AC46">
        <v>993.36</v>
      </c>
      <c r="AD46">
        <v>0</v>
      </c>
      <c r="AE46">
        <v>0</v>
      </c>
      <c r="AF46">
        <v>179.17</v>
      </c>
      <c r="AG46">
        <v>16.93</v>
      </c>
      <c r="AH46">
        <v>0</v>
      </c>
      <c r="AI46">
        <v>1</v>
      </c>
      <c r="AJ46">
        <v>13.75</v>
      </c>
      <c r="AK46">
        <v>54.99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0.01</v>
      </c>
      <c r="AU46" t="s">
        <v>627</v>
      </c>
      <c r="AV46">
        <v>0</v>
      </c>
      <c r="AW46">
        <v>2</v>
      </c>
      <c r="AX46">
        <v>59211316</v>
      </c>
      <c r="AY46">
        <v>1</v>
      </c>
      <c r="AZ46">
        <v>0</v>
      </c>
      <c r="BA46">
        <v>46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ROUND(Y46*Source!I45*DO46,9)</f>
        <v>0.16760700000000001</v>
      </c>
      <c r="CX46">
        <f>ROUND(Y46*Source!I45,9)</f>
        <v>9.9000000000000008E-3</v>
      </c>
      <c r="CY46">
        <f>AB46</f>
        <v>2628.65</v>
      </c>
      <c r="CZ46">
        <f>AF46</f>
        <v>179.17</v>
      </c>
      <c r="DA46">
        <f>AJ46</f>
        <v>13.75</v>
      </c>
      <c r="DB46">
        <f>ROUND(((ROUND(AT46*CZ46,2)*1.25)*1.1),6)</f>
        <v>2.4612500000000002</v>
      </c>
      <c r="DC46">
        <f>ROUND(((ROUND(AT46*AG46,2)*1.25)*1.1),6)</f>
        <v>0.23375000000000001</v>
      </c>
      <c r="DD46" t="s">
        <v>3</v>
      </c>
      <c r="DE46" t="s">
        <v>3</v>
      </c>
      <c r="DF46">
        <f t="shared" si="24"/>
        <v>0</v>
      </c>
      <c r="DG46">
        <f>ROUND(ROUND(AF46*AJ46,2)*CX46,2)</f>
        <v>24.39</v>
      </c>
      <c r="DH46">
        <f>ROUND(ROUND(AG46*AK46,2)*CX46,2)</f>
        <v>9.2200000000000006</v>
      </c>
      <c r="DI46">
        <f t="shared" si="3"/>
        <v>0</v>
      </c>
      <c r="DJ46">
        <f>DG46</f>
        <v>24.39</v>
      </c>
      <c r="DK46">
        <v>0</v>
      </c>
      <c r="DL46" t="s">
        <v>628</v>
      </c>
      <c r="DM46">
        <v>0</v>
      </c>
      <c r="DN46" t="s">
        <v>622</v>
      </c>
      <c r="DO46">
        <v>16.93</v>
      </c>
    </row>
    <row r="47" spans="1:119" x14ac:dyDescent="0.2">
      <c r="A47">
        <f>ROW(Source!A45)</f>
        <v>45</v>
      </c>
      <c r="B47">
        <v>59209200</v>
      </c>
      <c r="C47">
        <v>59209396</v>
      </c>
      <c r="D47">
        <v>58308814</v>
      </c>
      <c r="E47">
        <v>1</v>
      </c>
      <c r="F47">
        <v>1</v>
      </c>
      <c r="G47">
        <v>1080</v>
      </c>
      <c r="H47">
        <v>3</v>
      </c>
      <c r="I47" t="s">
        <v>642</v>
      </c>
      <c r="J47" t="s">
        <v>643</v>
      </c>
      <c r="K47" t="s">
        <v>644</v>
      </c>
      <c r="L47">
        <v>1339</v>
      </c>
      <c r="N47">
        <v>1007</v>
      </c>
      <c r="O47" t="s">
        <v>645</v>
      </c>
      <c r="P47" t="s">
        <v>645</v>
      </c>
      <c r="Q47">
        <v>1</v>
      </c>
      <c r="W47">
        <v>0</v>
      </c>
      <c r="X47">
        <v>-744103292</v>
      </c>
      <c r="Y47">
        <f t="shared" ref="Y47:Y52" si="32">AT47</f>
        <v>1.6</v>
      </c>
      <c r="AA47">
        <v>54.79</v>
      </c>
      <c r="AB47">
        <v>0</v>
      </c>
      <c r="AC47">
        <v>0</v>
      </c>
      <c r="AD47">
        <v>0</v>
      </c>
      <c r="AE47">
        <v>7.07</v>
      </c>
      <c r="AF47">
        <v>0</v>
      </c>
      <c r="AG47">
        <v>0</v>
      </c>
      <c r="AH47">
        <v>0</v>
      </c>
      <c r="AI47">
        <v>7.75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1.6</v>
      </c>
      <c r="AU47" t="s">
        <v>3</v>
      </c>
      <c r="AV47">
        <v>0</v>
      </c>
      <c r="AW47">
        <v>2</v>
      </c>
      <c r="AX47">
        <v>59211317</v>
      </c>
      <c r="AY47">
        <v>1</v>
      </c>
      <c r="AZ47">
        <v>0</v>
      </c>
      <c r="BA47">
        <v>47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ROUND(Y47*Source!I45,9)</f>
        <v>1.1519999999999999</v>
      </c>
      <c r="CY47">
        <f t="shared" ref="CY47:CY52" si="33">AA47</f>
        <v>54.79</v>
      </c>
      <c r="CZ47">
        <f t="shared" ref="CZ47:CZ52" si="34">AE47</f>
        <v>7.07</v>
      </c>
      <c r="DA47">
        <f t="shared" ref="DA47:DA52" si="35">AI47</f>
        <v>7.75</v>
      </c>
      <c r="DB47">
        <f t="shared" ref="DB47:DB52" si="36">ROUND(ROUND(AT47*CZ47,2),6)</f>
        <v>11.31</v>
      </c>
      <c r="DC47">
        <f t="shared" ref="DC47:DC52" si="37">ROUND(ROUND(AT47*AG47,2),6)</f>
        <v>0</v>
      </c>
      <c r="DD47" t="s">
        <v>3</v>
      </c>
      <c r="DE47" t="s">
        <v>3</v>
      </c>
      <c r="DF47">
        <f t="shared" ref="DF47:DF52" si="38">ROUND(ROUND(AE47*AI47,2)*CX47,2)</f>
        <v>63.12</v>
      </c>
      <c r="DG47">
        <f t="shared" ref="DG47:DG57" si="39">ROUND(ROUND(AF47,2)*CX47,2)</f>
        <v>0</v>
      </c>
      <c r="DH47">
        <f t="shared" ref="DH47:DH57" si="40">ROUND(ROUND(AG47,2)*CX47,2)</f>
        <v>0</v>
      </c>
      <c r="DI47">
        <f t="shared" si="3"/>
        <v>0</v>
      </c>
      <c r="DJ47">
        <f t="shared" ref="DJ47:DJ52" si="41">DF47</f>
        <v>63.12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ROW(Source!A45)</f>
        <v>45</v>
      </c>
      <c r="B48">
        <v>59209200</v>
      </c>
      <c r="C48">
        <v>59209396</v>
      </c>
      <c r="D48">
        <v>58315661</v>
      </c>
      <c r="E48">
        <v>1</v>
      </c>
      <c r="F48">
        <v>1</v>
      </c>
      <c r="G48">
        <v>1080</v>
      </c>
      <c r="H48">
        <v>3</v>
      </c>
      <c r="I48" t="s">
        <v>649</v>
      </c>
      <c r="J48" t="s">
        <v>650</v>
      </c>
      <c r="K48" t="s">
        <v>651</v>
      </c>
      <c r="L48">
        <v>1346</v>
      </c>
      <c r="N48">
        <v>1009</v>
      </c>
      <c r="O48" t="s">
        <v>641</v>
      </c>
      <c r="P48" t="s">
        <v>641</v>
      </c>
      <c r="Q48">
        <v>1</v>
      </c>
      <c r="W48">
        <v>0</v>
      </c>
      <c r="X48">
        <v>-2037194753</v>
      </c>
      <c r="Y48">
        <f t="shared" si="32"/>
        <v>1.2</v>
      </c>
      <c r="AA48">
        <v>126.81</v>
      </c>
      <c r="AB48">
        <v>0</v>
      </c>
      <c r="AC48">
        <v>0</v>
      </c>
      <c r="AD48">
        <v>0</v>
      </c>
      <c r="AE48">
        <v>19.39</v>
      </c>
      <c r="AF48">
        <v>0</v>
      </c>
      <c r="AG48">
        <v>0</v>
      </c>
      <c r="AH48">
        <v>0</v>
      </c>
      <c r="AI48">
        <v>6.54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1.2</v>
      </c>
      <c r="AU48" t="s">
        <v>3</v>
      </c>
      <c r="AV48">
        <v>0</v>
      </c>
      <c r="AW48">
        <v>2</v>
      </c>
      <c r="AX48">
        <v>59211318</v>
      </c>
      <c r="AY48">
        <v>1</v>
      </c>
      <c r="AZ48">
        <v>0</v>
      </c>
      <c r="BA48">
        <v>48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ROUND(Y48*Source!I45,9)</f>
        <v>0.86399999999999999</v>
      </c>
      <c r="CY48">
        <f t="shared" si="33"/>
        <v>126.81</v>
      </c>
      <c r="CZ48">
        <f t="shared" si="34"/>
        <v>19.39</v>
      </c>
      <c r="DA48">
        <f t="shared" si="35"/>
        <v>6.54</v>
      </c>
      <c r="DB48">
        <f t="shared" si="36"/>
        <v>23.27</v>
      </c>
      <c r="DC48">
        <f t="shared" si="37"/>
        <v>0</v>
      </c>
      <c r="DD48" t="s">
        <v>3</v>
      </c>
      <c r="DE48" t="s">
        <v>3</v>
      </c>
      <c r="DF48">
        <f t="shared" si="38"/>
        <v>109.56</v>
      </c>
      <c r="DG48">
        <f t="shared" si="39"/>
        <v>0</v>
      </c>
      <c r="DH48">
        <f t="shared" si="40"/>
        <v>0</v>
      </c>
      <c r="DI48">
        <f t="shared" si="3"/>
        <v>0</v>
      </c>
      <c r="DJ48">
        <f t="shared" si="41"/>
        <v>109.56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ROW(Source!A45)</f>
        <v>45</v>
      </c>
      <c r="B49">
        <v>59209200</v>
      </c>
      <c r="C49">
        <v>59209396</v>
      </c>
      <c r="D49">
        <v>58321804</v>
      </c>
      <c r="E49">
        <v>1</v>
      </c>
      <c r="F49">
        <v>1</v>
      </c>
      <c r="G49">
        <v>1080</v>
      </c>
      <c r="H49">
        <v>3</v>
      </c>
      <c r="I49" t="s">
        <v>58</v>
      </c>
      <c r="J49" t="s">
        <v>60</v>
      </c>
      <c r="K49" t="s">
        <v>59</v>
      </c>
      <c r="L49">
        <v>1301</v>
      </c>
      <c r="N49">
        <v>1003</v>
      </c>
      <c r="O49" t="s">
        <v>36</v>
      </c>
      <c r="P49" t="s">
        <v>36</v>
      </c>
      <c r="Q49">
        <v>1</v>
      </c>
      <c r="W49">
        <v>0</v>
      </c>
      <c r="X49">
        <v>-1698903675</v>
      </c>
      <c r="Y49">
        <f t="shared" si="32"/>
        <v>100</v>
      </c>
      <c r="AA49">
        <v>216.83</v>
      </c>
      <c r="AB49">
        <v>0</v>
      </c>
      <c r="AC49">
        <v>0</v>
      </c>
      <c r="AD49">
        <v>0</v>
      </c>
      <c r="AE49">
        <v>123.2</v>
      </c>
      <c r="AF49">
        <v>0</v>
      </c>
      <c r="AG49">
        <v>0</v>
      </c>
      <c r="AH49">
        <v>0</v>
      </c>
      <c r="AI49">
        <v>1.76</v>
      </c>
      <c r="AJ49">
        <v>1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 t="s">
        <v>3</v>
      </c>
      <c r="AT49">
        <v>100</v>
      </c>
      <c r="AU49" t="s">
        <v>3</v>
      </c>
      <c r="AV49">
        <v>0</v>
      </c>
      <c r="AW49">
        <v>1</v>
      </c>
      <c r="AX49">
        <v>-1</v>
      </c>
      <c r="AY49">
        <v>0</v>
      </c>
      <c r="AZ49">
        <v>0</v>
      </c>
      <c r="BA49" t="s">
        <v>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ROUND(Y49*Source!I45,9)</f>
        <v>72</v>
      </c>
      <c r="CY49">
        <f t="shared" si="33"/>
        <v>216.83</v>
      </c>
      <c r="CZ49">
        <f t="shared" si="34"/>
        <v>123.2</v>
      </c>
      <c r="DA49">
        <f t="shared" si="35"/>
        <v>1.76</v>
      </c>
      <c r="DB49">
        <f t="shared" si="36"/>
        <v>12320</v>
      </c>
      <c r="DC49">
        <f t="shared" si="37"/>
        <v>0</v>
      </c>
      <c r="DD49" t="s">
        <v>3</v>
      </c>
      <c r="DE49" t="s">
        <v>3</v>
      </c>
      <c r="DF49">
        <f t="shared" si="38"/>
        <v>15611.76</v>
      </c>
      <c r="DG49">
        <f t="shared" si="39"/>
        <v>0</v>
      </c>
      <c r="DH49">
        <f t="shared" si="40"/>
        <v>0</v>
      </c>
      <c r="DI49">
        <f t="shared" si="3"/>
        <v>0</v>
      </c>
      <c r="DJ49">
        <f t="shared" si="41"/>
        <v>15611.76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ROW(Source!A45)</f>
        <v>45</v>
      </c>
      <c r="B50">
        <v>59209200</v>
      </c>
      <c r="C50">
        <v>59209396</v>
      </c>
      <c r="D50">
        <v>58322611</v>
      </c>
      <c r="E50">
        <v>1</v>
      </c>
      <c r="F50">
        <v>1</v>
      </c>
      <c r="G50">
        <v>1080</v>
      </c>
      <c r="H50">
        <v>3</v>
      </c>
      <c r="I50" t="s">
        <v>652</v>
      </c>
      <c r="J50" t="s">
        <v>653</v>
      </c>
      <c r="K50" t="s">
        <v>654</v>
      </c>
      <c r="L50">
        <v>1346</v>
      </c>
      <c r="N50">
        <v>1009</v>
      </c>
      <c r="O50" t="s">
        <v>641</v>
      </c>
      <c r="P50" t="s">
        <v>641</v>
      </c>
      <c r="Q50">
        <v>1</v>
      </c>
      <c r="W50">
        <v>0</v>
      </c>
      <c r="X50">
        <v>-2095645039</v>
      </c>
      <c r="Y50">
        <f t="shared" si="32"/>
        <v>1.5</v>
      </c>
      <c r="AA50">
        <v>765.78</v>
      </c>
      <c r="AB50">
        <v>0</v>
      </c>
      <c r="AC50">
        <v>0</v>
      </c>
      <c r="AD50">
        <v>0</v>
      </c>
      <c r="AE50">
        <v>33.72</v>
      </c>
      <c r="AF50">
        <v>0</v>
      </c>
      <c r="AG50">
        <v>0</v>
      </c>
      <c r="AH50">
        <v>0</v>
      </c>
      <c r="AI50">
        <v>22.71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1.5</v>
      </c>
      <c r="AU50" t="s">
        <v>3</v>
      </c>
      <c r="AV50">
        <v>0</v>
      </c>
      <c r="AW50">
        <v>2</v>
      </c>
      <c r="AX50">
        <v>59211319</v>
      </c>
      <c r="AY50">
        <v>1</v>
      </c>
      <c r="AZ50">
        <v>0</v>
      </c>
      <c r="BA50">
        <v>49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ROUND(Y50*Source!I45,9)</f>
        <v>1.08</v>
      </c>
      <c r="CY50">
        <f t="shared" si="33"/>
        <v>765.78</v>
      </c>
      <c r="CZ50">
        <f t="shared" si="34"/>
        <v>33.72</v>
      </c>
      <c r="DA50">
        <f t="shared" si="35"/>
        <v>22.71</v>
      </c>
      <c r="DB50">
        <f t="shared" si="36"/>
        <v>50.58</v>
      </c>
      <c r="DC50">
        <f t="shared" si="37"/>
        <v>0</v>
      </c>
      <c r="DD50" t="s">
        <v>3</v>
      </c>
      <c r="DE50" t="s">
        <v>3</v>
      </c>
      <c r="DF50">
        <f t="shared" si="38"/>
        <v>827.04</v>
      </c>
      <c r="DG50">
        <f t="shared" si="39"/>
        <v>0</v>
      </c>
      <c r="DH50">
        <f t="shared" si="40"/>
        <v>0</v>
      </c>
      <c r="DI50">
        <f t="shared" si="3"/>
        <v>0</v>
      </c>
      <c r="DJ50">
        <f t="shared" si="41"/>
        <v>827.04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ROW(Source!A45)</f>
        <v>45</v>
      </c>
      <c r="B51">
        <v>59209200</v>
      </c>
      <c r="C51">
        <v>59209396</v>
      </c>
      <c r="D51">
        <v>58322638</v>
      </c>
      <c r="E51">
        <v>1</v>
      </c>
      <c r="F51">
        <v>1</v>
      </c>
      <c r="G51">
        <v>1080</v>
      </c>
      <c r="H51">
        <v>3</v>
      </c>
      <c r="I51" t="s">
        <v>62</v>
      </c>
      <c r="J51" t="s">
        <v>64</v>
      </c>
      <c r="K51" t="s">
        <v>63</v>
      </c>
      <c r="L51">
        <v>1354</v>
      </c>
      <c r="N51">
        <v>1010</v>
      </c>
      <c r="O51" t="s">
        <v>49</v>
      </c>
      <c r="P51" t="s">
        <v>49</v>
      </c>
      <c r="Q51">
        <v>1</v>
      </c>
      <c r="W51">
        <v>0</v>
      </c>
      <c r="X51">
        <v>1223095212</v>
      </c>
      <c r="Y51">
        <f t="shared" si="32"/>
        <v>2.7777780000000001</v>
      </c>
      <c r="AA51">
        <v>58.76</v>
      </c>
      <c r="AB51">
        <v>0</v>
      </c>
      <c r="AC51">
        <v>0</v>
      </c>
      <c r="AD51">
        <v>0</v>
      </c>
      <c r="AE51">
        <v>16.739999999999998</v>
      </c>
      <c r="AF51">
        <v>0</v>
      </c>
      <c r="AG51">
        <v>0</v>
      </c>
      <c r="AH51">
        <v>0</v>
      </c>
      <c r="AI51">
        <v>3.51</v>
      </c>
      <c r="AJ51">
        <v>1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 t="s">
        <v>3</v>
      </c>
      <c r="AT51">
        <v>2.7777780000000001</v>
      </c>
      <c r="AU51" t="s">
        <v>3</v>
      </c>
      <c r="AV51">
        <v>0</v>
      </c>
      <c r="AW51">
        <v>1</v>
      </c>
      <c r="AX51">
        <v>-1</v>
      </c>
      <c r="AY51">
        <v>0</v>
      </c>
      <c r="AZ51">
        <v>0</v>
      </c>
      <c r="BA51" t="s">
        <v>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ROUND(Y51*Source!I45,9)</f>
        <v>2.0000001599999999</v>
      </c>
      <c r="CY51">
        <f t="shared" si="33"/>
        <v>58.76</v>
      </c>
      <c r="CZ51">
        <f t="shared" si="34"/>
        <v>16.739999999999998</v>
      </c>
      <c r="DA51">
        <f t="shared" si="35"/>
        <v>3.51</v>
      </c>
      <c r="DB51">
        <f t="shared" si="36"/>
        <v>46.5</v>
      </c>
      <c r="DC51">
        <f t="shared" si="37"/>
        <v>0</v>
      </c>
      <c r="DD51" t="s">
        <v>3</v>
      </c>
      <c r="DE51" t="s">
        <v>3</v>
      </c>
      <c r="DF51">
        <f t="shared" si="38"/>
        <v>117.52</v>
      </c>
      <c r="DG51">
        <f t="shared" si="39"/>
        <v>0</v>
      </c>
      <c r="DH51">
        <f t="shared" si="40"/>
        <v>0</v>
      </c>
      <c r="DI51">
        <f t="shared" si="3"/>
        <v>0</v>
      </c>
      <c r="DJ51">
        <f t="shared" si="41"/>
        <v>117.52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ROW(Source!A45)</f>
        <v>45</v>
      </c>
      <c r="B52">
        <v>59209200</v>
      </c>
      <c r="C52">
        <v>59209396</v>
      </c>
      <c r="D52">
        <v>58322638</v>
      </c>
      <c r="E52">
        <v>1</v>
      </c>
      <c r="F52">
        <v>1</v>
      </c>
      <c r="G52">
        <v>1080</v>
      </c>
      <c r="H52">
        <v>3</v>
      </c>
      <c r="I52" t="s">
        <v>62</v>
      </c>
      <c r="J52" t="s">
        <v>64</v>
      </c>
      <c r="K52" t="s">
        <v>66</v>
      </c>
      <c r="L52">
        <v>1354</v>
      </c>
      <c r="N52">
        <v>1010</v>
      </c>
      <c r="O52" t="s">
        <v>49</v>
      </c>
      <c r="P52" t="s">
        <v>49</v>
      </c>
      <c r="Q52">
        <v>1</v>
      </c>
      <c r="W52">
        <v>0</v>
      </c>
      <c r="X52">
        <v>491549712</v>
      </c>
      <c r="Y52">
        <f t="shared" si="32"/>
        <v>2.7777780000000001</v>
      </c>
      <c r="AA52">
        <v>58.76</v>
      </c>
      <c r="AB52">
        <v>0</v>
      </c>
      <c r="AC52">
        <v>0</v>
      </c>
      <c r="AD52">
        <v>0</v>
      </c>
      <c r="AE52">
        <v>16.739999999999998</v>
      </c>
      <c r="AF52">
        <v>0</v>
      </c>
      <c r="AG52">
        <v>0</v>
      </c>
      <c r="AH52">
        <v>0</v>
      </c>
      <c r="AI52">
        <v>3.51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 t="s">
        <v>3</v>
      </c>
      <c r="AT52">
        <v>2.7777780000000001</v>
      </c>
      <c r="AU52" t="s">
        <v>3</v>
      </c>
      <c r="AV52">
        <v>0</v>
      </c>
      <c r="AW52">
        <v>1</v>
      </c>
      <c r="AX52">
        <v>-1</v>
      </c>
      <c r="AY52">
        <v>0</v>
      </c>
      <c r="AZ52">
        <v>0</v>
      </c>
      <c r="BA52" t="s">
        <v>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ROUND(Y52*Source!I45,9)</f>
        <v>2.0000001599999999</v>
      </c>
      <c r="CY52">
        <f t="shared" si="33"/>
        <v>58.76</v>
      </c>
      <c r="CZ52">
        <f t="shared" si="34"/>
        <v>16.739999999999998</v>
      </c>
      <c r="DA52">
        <f t="shared" si="35"/>
        <v>3.51</v>
      </c>
      <c r="DB52">
        <f t="shared" si="36"/>
        <v>46.5</v>
      </c>
      <c r="DC52">
        <f t="shared" si="37"/>
        <v>0</v>
      </c>
      <c r="DD52" t="s">
        <v>3</v>
      </c>
      <c r="DE52" t="s">
        <v>3</v>
      </c>
      <c r="DF52">
        <f t="shared" si="38"/>
        <v>117.52</v>
      </c>
      <c r="DG52">
        <f t="shared" si="39"/>
        <v>0</v>
      </c>
      <c r="DH52">
        <f t="shared" si="40"/>
        <v>0</v>
      </c>
      <c r="DI52">
        <f t="shared" si="3"/>
        <v>0</v>
      </c>
      <c r="DJ52">
        <f t="shared" si="41"/>
        <v>117.52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ROW(Source!A52)</f>
        <v>52</v>
      </c>
      <c r="B53">
        <v>59209203</v>
      </c>
      <c r="C53">
        <v>59209418</v>
      </c>
      <c r="D53">
        <v>58266404</v>
      </c>
      <c r="E53">
        <v>1080</v>
      </c>
      <c r="F53">
        <v>1</v>
      </c>
      <c r="G53">
        <v>1080</v>
      </c>
      <c r="H53">
        <v>1</v>
      </c>
      <c r="I53" t="s">
        <v>620</v>
      </c>
      <c r="J53" t="s">
        <v>3</v>
      </c>
      <c r="K53" t="s">
        <v>621</v>
      </c>
      <c r="L53">
        <v>1191</v>
      </c>
      <c r="N53">
        <v>1013</v>
      </c>
      <c r="O53" t="s">
        <v>622</v>
      </c>
      <c r="P53" t="s">
        <v>622</v>
      </c>
      <c r="Q53">
        <v>1</v>
      </c>
      <c r="W53">
        <v>0</v>
      </c>
      <c r="X53">
        <v>476480486</v>
      </c>
      <c r="Y53">
        <f>((AT53*1.15)*1.1)</f>
        <v>11.309099999999999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8.94</v>
      </c>
      <c r="AU53" t="s">
        <v>28</v>
      </c>
      <c r="AV53">
        <v>1</v>
      </c>
      <c r="AW53">
        <v>2</v>
      </c>
      <c r="AX53">
        <v>59211323</v>
      </c>
      <c r="AY53">
        <v>1</v>
      </c>
      <c r="AZ53">
        <v>0</v>
      </c>
      <c r="BA53">
        <v>53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U53">
        <f>ROUND(AT53*Source!I52*AH53*AL53,2)</f>
        <v>0</v>
      </c>
      <c r="CV53">
        <f>ROUND(Y53*Source!I52,9)</f>
        <v>33.927300000000002</v>
      </c>
      <c r="CW53">
        <v>0</v>
      </c>
      <c r="CX53">
        <f>ROUND(Y53*Source!I52,9)</f>
        <v>33.927300000000002</v>
      </c>
      <c r="CY53">
        <f>AD53</f>
        <v>0</v>
      </c>
      <c r="CZ53">
        <f>AH53</f>
        <v>0</v>
      </c>
      <c r="DA53">
        <f>AL53</f>
        <v>1</v>
      </c>
      <c r="DB53">
        <f>ROUND(((ROUND(AT53*CZ53,2)*1.15)*1.1),6)</f>
        <v>0</v>
      </c>
      <c r="DC53">
        <f>ROUND(((ROUND(AT53*AG53,2)*1.15)*1.1),6)</f>
        <v>0</v>
      </c>
      <c r="DD53" t="s">
        <v>3</v>
      </c>
      <c r="DE53" t="s">
        <v>3</v>
      </c>
      <c r="DF53">
        <f t="shared" ref="DF53:DF58" si="42">ROUND(ROUND(AE53,2)*CX53,2)</f>
        <v>0</v>
      </c>
      <c r="DG53">
        <f t="shared" si="39"/>
        <v>0</v>
      </c>
      <c r="DH53">
        <f t="shared" si="40"/>
        <v>0</v>
      </c>
      <c r="DI53">
        <f t="shared" si="3"/>
        <v>0</v>
      </c>
      <c r="DJ53">
        <f>DI53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ROW(Source!A52)</f>
        <v>52</v>
      </c>
      <c r="B54">
        <v>59209203</v>
      </c>
      <c r="C54">
        <v>59209418</v>
      </c>
      <c r="D54">
        <v>58340578</v>
      </c>
      <c r="E54">
        <v>1</v>
      </c>
      <c r="F54">
        <v>1</v>
      </c>
      <c r="G54">
        <v>1080</v>
      </c>
      <c r="H54">
        <v>2</v>
      </c>
      <c r="I54" t="s">
        <v>646</v>
      </c>
      <c r="J54" t="s">
        <v>647</v>
      </c>
      <c r="K54" t="s">
        <v>648</v>
      </c>
      <c r="L54">
        <v>1368</v>
      </c>
      <c r="N54">
        <v>1011</v>
      </c>
      <c r="O54" t="s">
        <v>626</v>
      </c>
      <c r="P54" t="s">
        <v>626</v>
      </c>
      <c r="Q54">
        <v>1</v>
      </c>
      <c r="W54">
        <v>0</v>
      </c>
      <c r="X54">
        <v>-1985943078</v>
      </c>
      <c r="Y54">
        <f>((AT54*1.25)*1.1)</f>
        <v>1.3750000000000002E-2</v>
      </c>
      <c r="AA54">
        <v>0</v>
      </c>
      <c r="AB54">
        <v>88.67</v>
      </c>
      <c r="AC54">
        <v>13.47</v>
      </c>
      <c r="AD54">
        <v>0</v>
      </c>
      <c r="AE54">
        <v>0</v>
      </c>
      <c r="AF54">
        <v>83.1</v>
      </c>
      <c r="AG54">
        <v>12.62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0.01</v>
      </c>
      <c r="AU54" t="s">
        <v>627</v>
      </c>
      <c r="AV54">
        <v>0</v>
      </c>
      <c r="AW54">
        <v>2</v>
      </c>
      <c r="AX54">
        <v>59211324</v>
      </c>
      <c r="AY54">
        <v>1</v>
      </c>
      <c r="AZ54">
        <v>0</v>
      </c>
      <c r="BA54">
        <v>54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ROUND(Y54*Source!I52*DO54,9)</f>
        <v>0.52057500000000001</v>
      </c>
      <c r="CX54">
        <f>ROUND(Y54*Source!I52,9)</f>
        <v>4.1250000000000002E-2</v>
      </c>
      <c r="CY54">
        <f>AB54</f>
        <v>88.67</v>
      </c>
      <c r="CZ54">
        <f>AF54</f>
        <v>83.1</v>
      </c>
      <c r="DA54">
        <f>AJ54</f>
        <v>1</v>
      </c>
      <c r="DB54">
        <f>ROUND(((ROUND(AT54*CZ54,2)*1.25)*1.1),6)</f>
        <v>1.1412500000000001</v>
      </c>
      <c r="DC54">
        <f>ROUND(((ROUND(AT54*AG54,2)*1.25)*1.1),6)</f>
        <v>0.17874999999999999</v>
      </c>
      <c r="DD54" t="s">
        <v>3</v>
      </c>
      <c r="DE54" t="s">
        <v>3</v>
      </c>
      <c r="DF54">
        <f t="shared" si="42"/>
        <v>0</v>
      </c>
      <c r="DG54">
        <f t="shared" si="39"/>
        <v>3.43</v>
      </c>
      <c r="DH54">
        <f t="shared" si="40"/>
        <v>0.52</v>
      </c>
      <c r="DI54">
        <f t="shared" si="3"/>
        <v>0</v>
      </c>
      <c r="DJ54">
        <f>DG54</f>
        <v>3.43</v>
      </c>
      <c r="DK54">
        <v>0</v>
      </c>
      <c r="DL54" t="s">
        <v>628</v>
      </c>
      <c r="DM54">
        <v>0</v>
      </c>
      <c r="DN54" t="s">
        <v>622</v>
      </c>
      <c r="DO54">
        <v>12.62</v>
      </c>
    </row>
    <row r="55" spans="1:119" x14ac:dyDescent="0.2">
      <c r="A55">
        <f>ROW(Source!A52)</f>
        <v>52</v>
      </c>
      <c r="B55">
        <v>59209203</v>
      </c>
      <c r="C55">
        <v>59209418</v>
      </c>
      <c r="D55">
        <v>58309675</v>
      </c>
      <c r="E55">
        <v>1</v>
      </c>
      <c r="F55">
        <v>1</v>
      </c>
      <c r="G55">
        <v>1080</v>
      </c>
      <c r="H55">
        <v>3</v>
      </c>
      <c r="I55" t="s">
        <v>655</v>
      </c>
      <c r="J55" t="s">
        <v>656</v>
      </c>
      <c r="K55" t="s">
        <v>657</v>
      </c>
      <c r="L55">
        <v>1348</v>
      </c>
      <c r="N55">
        <v>1009</v>
      </c>
      <c r="O55" t="s">
        <v>658</v>
      </c>
      <c r="P55" t="s">
        <v>658</v>
      </c>
      <c r="Q55">
        <v>1000</v>
      </c>
      <c r="W55">
        <v>0</v>
      </c>
      <c r="X55">
        <v>-1945610148</v>
      </c>
      <c r="Y55">
        <f>AT55</f>
        <v>1.92E-3</v>
      </c>
      <c r="AA55">
        <v>476.07</v>
      </c>
      <c r="AB55">
        <v>0</v>
      </c>
      <c r="AC55">
        <v>0</v>
      </c>
      <c r="AD55">
        <v>0</v>
      </c>
      <c r="AE55">
        <v>476.07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1.92E-3</v>
      </c>
      <c r="AU55" t="s">
        <v>3</v>
      </c>
      <c r="AV55">
        <v>0</v>
      </c>
      <c r="AW55">
        <v>2</v>
      </c>
      <c r="AX55">
        <v>59211325</v>
      </c>
      <c r="AY55">
        <v>1</v>
      </c>
      <c r="AZ55">
        <v>0</v>
      </c>
      <c r="BA55">
        <v>55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ROUND(Y55*Source!I52,9)</f>
        <v>5.7600000000000004E-3</v>
      </c>
      <c r="CY55">
        <f>AA55</f>
        <v>476.07</v>
      </c>
      <c r="CZ55">
        <f>AE55</f>
        <v>476.07</v>
      </c>
      <c r="DA55">
        <f>AI55</f>
        <v>1</v>
      </c>
      <c r="DB55">
        <f>ROUND(ROUND(AT55*CZ55,2),6)</f>
        <v>0.91</v>
      </c>
      <c r="DC55">
        <f>ROUND(ROUND(AT55*AG55,2),6)</f>
        <v>0</v>
      </c>
      <c r="DD55" t="s">
        <v>3</v>
      </c>
      <c r="DE55" t="s">
        <v>3</v>
      </c>
      <c r="DF55">
        <f t="shared" si="42"/>
        <v>2.74</v>
      </c>
      <c r="DG55">
        <f t="shared" si="39"/>
        <v>0</v>
      </c>
      <c r="DH55">
        <f t="shared" si="40"/>
        <v>0</v>
      </c>
      <c r="DI55">
        <f t="shared" si="3"/>
        <v>0</v>
      </c>
      <c r="DJ55">
        <f>DF55</f>
        <v>2.74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ROW(Source!A52)</f>
        <v>52</v>
      </c>
      <c r="B56">
        <v>59209203</v>
      </c>
      <c r="C56">
        <v>59209418</v>
      </c>
      <c r="D56">
        <v>58309259</v>
      </c>
      <c r="E56">
        <v>1</v>
      </c>
      <c r="F56">
        <v>1</v>
      </c>
      <c r="G56">
        <v>1080</v>
      </c>
      <c r="H56">
        <v>3</v>
      </c>
      <c r="I56" t="s">
        <v>659</v>
      </c>
      <c r="J56" t="s">
        <v>660</v>
      </c>
      <c r="K56" t="s">
        <v>661</v>
      </c>
      <c r="L56">
        <v>1346</v>
      </c>
      <c r="N56">
        <v>1009</v>
      </c>
      <c r="O56" t="s">
        <v>641</v>
      </c>
      <c r="P56" t="s">
        <v>641</v>
      </c>
      <c r="Q56">
        <v>1</v>
      </c>
      <c r="W56">
        <v>0</v>
      </c>
      <c r="X56">
        <v>1748768209</v>
      </c>
      <c r="Y56">
        <f>AT56</f>
        <v>0.72</v>
      </c>
      <c r="AA56">
        <v>9.85</v>
      </c>
      <c r="AB56">
        <v>0</v>
      </c>
      <c r="AC56">
        <v>0</v>
      </c>
      <c r="AD56">
        <v>0</v>
      </c>
      <c r="AE56">
        <v>9.85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0.72</v>
      </c>
      <c r="AU56" t="s">
        <v>3</v>
      </c>
      <c r="AV56">
        <v>0</v>
      </c>
      <c r="AW56">
        <v>2</v>
      </c>
      <c r="AX56">
        <v>59211326</v>
      </c>
      <c r="AY56">
        <v>1</v>
      </c>
      <c r="AZ56">
        <v>0</v>
      </c>
      <c r="BA56">
        <v>56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ROUND(Y56*Source!I52,9)</f>
        <v>2.16</v>
      </c>
      <c r="CY56">
        <f>AA56</f>
        <v>9.85</v>
      </c>
      <c r="CZ56">
        <f>AE56</f>
        <v>9.85</v>
      </c>
      <c r="DA56">
        <f>AI56</f>
        <v>1</v>
      </c>
      <c r="DB56">
        <f>ROUND(ROUND(AT56*CZ56,2),6)</f>
        <v>7.09</v>
      </c>
      <c r="DC56">
        <f>ROUND(ROUND(AT56*AG56,2),6)</f>
        <v>0</v>
      </c>
      <c r="DD56" t="s">
        <v>3</v>
      </c>
      <c r="DE56" t="s">
        <v>3</v>
      </c>
      <c r="DF56">
        <f t="shared" si="42"/>
        <v>21.28</v>
      </c>
      <c r="DG56">
        <f t="shared" si="39"/>
        <v>0</v>
      </c>
      <c r="DH56">
        <f t="shared" si="40"/>
        <v>0</v>
      </c>
      <c r="DI56">
        <f t="shared" si="3"/>
        <v>0</v>
      </c>
      <c r="DJ56">
        <f>DF56</f>
        <v>21.28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ROW(Source!A53)</f>
        <v>53</v>
      </c>
      <c r="B57">
        <v>59209200</v>
      </c>
      <c r="C57">
        <v>59209418</v>
      </c>
      <c r="D57">
        <v>58266404</v>
      </c>
      <c r="E57">
        <v>1080</v>
      </c>
      <c r="F57">
        <v>1</v>
      </c>
      <c r="G57">
        <v>1080</v>
      </c>
      <c r="H57">
        <v>1</v>
      </c>
      <c r="I57" t="s">
        <v>620</v>
      </c>
      <c r="J57" t="s">
        <v>3</v>
      </c>
      <c r="K57" t="s">
        <v>621</v>
      </c>
      <c r="L57">
        <v>1191</v>
      </c>
      <c r="N57">
        <v>1013</v>
      </c>
      <c r="O57" t="s">
        <v>622</v>
      </c>
      <c r="P57" t="s">
        <v>622</v>
      </c>
      <c r="Q57">
        <v>1</v>
      </c>
      <c r="W57">
        <v>0</v>
      </c>
      <c r="X57">
        <v>476480486</v>
      </c>
      <c r="Y57">
        <f>((AT57*1.15)*1.1)</f>
        <v>11.309099999999999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5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8.94</v>
      </c>
      <c r="AU57" t="s">
        <v>28</v>
      </c>
      <c r="AV57">
        <v>1</v>
      </c>
      <c r="AW57">
        <v>2</v>
      </c>
      <c r="AX57">
        <v>59211323</v>
      </c>
      <c r="AY57">
        <v>1</v>
      </c>
      <c r="AZ57">
        <v>0</v>
      </c>
      <c r="BA57">
        <v>60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ROUND(AT57*Source!I53*AH57*AL57,2)</f>
        <v>0</v>
      </c>
      <c r="CV57">
        <f>ROUND(Y57*Source!I53,9)</f>
        <v>33.927300000000002</v>
      </c>
      <c r="CW57">
        <v>0</v>
      </c>
      <c r="CX57">
        <f>ROUND(Y57*Source!I53,9)</f>
        <v>33.927300000000002</v>
      </c>
      <c r="CY57">
        <f>AD57</f>
        <v>0</v>
      </c>
      <c r="CZ57">
        <f>AH57</f>
        <v>0</v>
      </c>
      <c r="DA57">
        <f>AL57</f>
        <v>1</v>
      </c>
      <c r="DB57">
        <f>ROUND(((ROUND(AT57*CZ57,2)*1.15)*1.1),6)</f>
        <v>0</v>
      </c>
      <c r="DC57">
        <f>ROUND(((ROUND(AT57*AG57,2)*1.15)*1.1),6)</f>
        <v>0</v>
      </c>
      <c r="DD57" t="s">
        <v>3</v>
      </c>
      <c r="DE57" t="s">
        <v>3</v>
      </c>
      <c r="DF57">
        <f t="shared" si="42"/>
        <v>0</v>
      </c>
      <c r="DG57">
        <f t="shared" si="39"/>
        <v>0</v>
      </c>
      <c r="DH57">
        <f t="shared" si="40"/>
        <v>0</v>
      </c>
      <c r="DI57">
        <f t="shared" si="3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ROW(Source!A53)</f>
        <v>53</v>
      </c>
      <c r="B58">
        <v>59209200</v>
      </c>
      <c r="C58">
        <v>59209418</v>
      </c>
      <c r="D58">
        <v>58340578</v>
      </c>
      <c r="E58">
        <v>1</v>
      </c>
      <c r="F58">
        <v>1</v>
      </c>
      <c r="G58">
        <v>1080</v>
      </c>
      <c r="H58">
        <v>2</v>
      </c>
      <c r="I58" t="s">
        <v>646</v>
      </c>
      <c r="J58" t="s">
        <v>647</v>
      </c>
      <c r="K58" t="s">
        <v>648</v>
      </c>
      <c r="L58">
        <v>1368</v>
      </c>
      <c r="N58">
        <v>1011</v>
      </c>
      <c r="O58" t="s">
        <v>626</v>
      </c>
      <c r="P58" t="s">
        <v>626</v>
      </c>
      <c r="Q58">
        <v>1</v>
      </c>
      <c r="W58">
        <v>0</v>
      </c>
      <c r="X58">
        <v>-1985943078</v>
      </c>
      <c r="Y58">
        <f>((AT58*1.25)*1.1)</f>
        <v>1.3750000000000002E-2</v>
      </c>
      <c r="AA58">
        <v>0</v>
      </c>
      <c r="AB58">
        <v>1445.28</v>
      </c>
      <c r="AC58">
        <v>740.47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16.3</v>
      </c>
      <c r="AK58">
        <v>54.99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0.01</v>
      </c>
      <c r="AU58" t="s">
        <v>627</v>
      </c>
      <c r="AV58">
        <v>0</v>
      </c>
      <c r="AW58">
        <v>2</v>
      </c>
      <c r="AX58">
        <v>59211324</v>
      </c>
      <c r="AY58">
        <v>1</v>
      </c>
      <c r="AZ58">
        <v>0</v>
      </c>
      <c r="BA58">
        <v>61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ROUND(Y58*Source!I53*DO58,9)</f>
        <v>0.52057500000000001</v>
      </c>
      <c r="CX58">
        <f>ROUND(Y58*Source!I53,9)</f>
        <v>4.1250000000000002E-2</v>
      </c>
      <c r="CY58">
        <f>AB58</f>
        <v>1445.28</v>
      </c>
      <c r="CZ58">
        <f>AF58</f>
        <v>83.1</v>
      </c>
      <c r="DA58">
        <f>AJ58</f>
        <v>16.3</v>
      </c>
      <c r="DB58">
        <f>ROUND(((ROUND(AT58*CZ58,2)*1.25)*1.1),6)</f>
        <v>1.1412500000000001</v>
      </c>
      <c r="DC58">
        <f>ROUND(((ROUND(AT58*AG58,2)*1.25)*1.1),6)</f>
        <v>0.17874999999999999</v>
      </c>
      <c r="DD58" t="s">
        <v>3</v>
      </c>
      <c r="DE58" t="s">
        <v>3</v>
      </c>
      <c r="DF58">
        <f t="shared" si="42"/>
        <v>0</v>
      </c>
      <c r="DG58">
        <f>ROUND(ROUND(AF58*AJ58,2)*CX58,2)</f>
        <v>55.87</v>
      </c>
      <c r="DH58">
        <f>ROUND(ROUND(AG58*AK58,2)*CX58,2)</f>
        <v>28.63</v>
      </c>
      <c r="DI58">
        <f t="shared" si="3"/>
        <v>0</v>
      </c>
      <c r="DJ58">
        <f>DG58</f>
        <v>55.87</v>
      </c>
      <c r="DK58">
        <v>0</v>
      </c>
      <c r="DL58" t="s">
        <v>628</v>
      </c>
      <c r="DM58">
        <v>0</v>
      </c>
      <c r="DN58" t="s">
        <v>622</v>
      </c>
      <c r="DO58">
        <v>12.62</v>
      </c>
    </row>
    <row r="59" spans="1:119" x14ac:dyDescent="0.2">
      <c r="A59">
        <f>ROW(Source!A53)</f>
        <v>53</v>
      </c>
      <c r="B59">
        <v>59209200</v>
      </c>
      <c r="C59">
        <v>59209418</v>
      </c>
      <c r="D59">
        <v>58309675</v>
      </c>
      <c r="E59">
        <v>1</v>
      </c>
      <c r="F59">
        <v>1</v>
      </c>
      <c r="G59">
        <v>1080</v>
      </c>
      <c r="H59">
        <v>3</v>
      </c>
      <c r="I59" t="s">
        <v>655</v>
      </c>
      <c r="J59" t="s">
        <v>656</v>
      </c>
      <c r="K59" t="s">
        <v>657</v>
      </c>
      <c r="L59">
        <v>1348</v>
      </c>
      <c r="N59">
        <v>1009</v>
      </c>
      <c r="O59" t="s">
        <v>658</v>
      </c>
      <c r="P59" t="s">
        <v>658</v>
      </c>
      <c r="Q59">
        <v>1000</v>
      </c>
      <c r="W59">
        <v>0</v>
      </c>
      <c r="X59">
        <v>-1945610148</v>
      </c>
      <c r="Y59">
        <f>AT59</f>
        <v>1.92E-3</v>
      </c>
      <c r="AA59">
        <v>39161.519999999997</v>
      </c>
      <c r="AB59">
        <v>0</v>
      </c>
      <c r="AC59">
        <v>0</v>
      </c>
      <c r="AD59">
        <v>0</v>
      </c>
      <c r="AE59">
        <v>476.07</v>
      </c>
      <c r="AF59">
        <v>0</v>
      </c>
      <c r="AG59">
        <v>0</v>
      </c>
      <c r="AH59">
        <v>0</v>
      </c>
      <c r="AI59">
        <v>82.26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1.92E-3</v>
      </c>
      <c r="AU59" t="s">
        <v>3</v>
      </c>
      <c r="AV59">
        <v>0</v>
      </c>
      <c r="AW59">
        <v>2</v>
      </c>
      <c r="AX59">
        <v>59211325</v>
      </c>
      <c r="AY59">
        <v>1</v>
      </c>
      <c r="AZ59">
        <v>0</v>
      </c>
      <c r="BA59">
        <v>62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ROUND(Y59*Source!I53,9)</f>
        <v>5.7600000000000004E-3</v>
      </c>
      <c r="CY59">
        <f>AA59</f>
        <v>39161.519999999997</v>
      </c>
      <c r="CZ59">
        <f>AE59</f>
        <v>476.07</v>
      </c>
      <c r="DA59">
        <f>AI59</f>
        <v>82.26</v>
      </c>
      <c r="DB59">
        <f>ROUND(ROUND(AT59*CZ59,2),6)</f>
        <v>0.91</v>
      </c>
      <c r="DC59">
        <f>ROUND(ROUND(AT59*AG59,2),6)</f>
        <v>0</v>
      </c>
      <c r="DD59" t="s">
        <v>3</v>
      </c>
      <c r="DE59" t="s">
        <v>3</v>
      </c>
      <c r="DF59">
        <f>ROUND(ROUND(AE59*AI59,2)*CX59,2)</f>
        <v>225.57</v>
      </c>
      <c r="DG59">
        <f t="shared" ref="DG59:DG82" si="43">ROUND(ROUND(AF59,2)*CX59,2)</f>
        <v>0</v>
      </c>
      <c r="DH59">
        <f t="shared" ref="DH59:DH82" si="44">ROUND(ROUND(AG59,2)*CX59,2)</f>
        <v>0</v>
      </c>
      <c r="DI59">
        <f t="shared" si="3"/>
        <v>0</v>
      </c>
      <c r="DJ59">
        <f>DF59</f>
        <v>225.57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ROW(Source!A53)</f>
        <v>53</v>
      </c>
      <c r="B60">
        <v>59209200</v>
      </c>
      <c r="C60">
        <v>59209418</v>
      </c>
      <c r="D60">
        <v>58309259</v>
      </c>
      <c r="E60">
        <v>1</v>
      </c>
      <c r="F60">
        <v>1</v>
      </c>
      <c r="G60">
        <v>1080</v>
      </c>
      <c r="H60">
        <v>3</v>
      </c>
      <c r="I60" t="s">
        <v>659</v>
      </c>
      <c r="J60" t="s">
        <v>660</v>
      </c>
      <c r="K60" t="s">
        <v>661</v>
      </c>
      <c r="L60">
        <v>1346</v>
      </c>
      <c r="N60">
        <v>1009</v>
      </c>
      <c r="O60" t="s">
        <v>641</v>
      </c>
      <c r="P60" t="s">
        <v>641</v>
      </c>
      <c r="Q60">
        <v>1</v>
      </c>
      <c r="W60">
        <v>0</v>
      </c>
      <c r="X60">
        <v>1748768209</v>
      </c>
      <c r="Y60">
        <f>AT60</f>
        <v>0.72</v>
      </c>
      <c r="AA60">
        <v>132.58000000000001</v>
      </c>
      <c r="AB60">
        <v>0</v>
      </c>
      <c r="AC60">
        <v>0</v>
      </c>
      <c r="AD60">
        <v>0</v>
      </c>
      <c r="AE60">
        <v>9.85</v>
      </c>
      <c r="AF60">
        <v>0</v>
      </c>
      <c r="AG60">
        <v>0</v>
      </c>
      <c r="AH60">
        <v>0</v>
      </c>
      <c r="AI60">
        <v>13.46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0.72</v>
      </c>
      <c r="AU60" t="s">
        <v>3</v>
      </c>
      <c r="AV60">
        <v>0</v>
      </c>
      <c r="AW60">
        <v>2</v>
      </c>
      <c r="AX60">
        <v>59211326</v>
      </c>
      <c r="AY60">
        <v>1</v>
      </c>
      <c r="AZ60">
        <v>0</v>
      </c>
      <c r="BA60">
        <v>63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ROUND(Y60*Source!I53,9)</f>
        <v>2.16</v>
      </c>
      <c r="CY60">
        <f>AA60</f>
        <v>132.58000000000001</v>
      </c>
      <c r="CZ60">
        <f>AE60</f>
        <v>9.85</v>
      </c>
      <c r="DA60">
        <f>AI60</f>
        <v>13.46</v>
      </c>
      <c r="DB60">
        <f>ROUND(ROUND(AT60*CZ60,2),6)</f>
        <v>7.09</v>
      </c>
      <c r="DC60">
        <f>ROUND(ROUND(AT60*AG60,2),6)</f>
        <v>0</v>
      </c>
      <c r="DD60" t="s">
        <v>3</v>
      </c>
      <c r="DE60" t="s">
        <v>3</v>
      </c>
      <c r="DF60">
        <f>ROUND(ROUND(AE60*AI60,2)*CX60,2)</f>
        <v>286.37</v>
      </c>
      <c r="DG60">
        <f t="shared" si="43"/>
        <v>0</v>
      </c>
      <c r="DH60">
        <f t="shared" si="44"/>
        <v>0</v>
      </c>
      <c r="DI60">
        <f t="shared" si="3"/>
        <v>0</v>
      </c>
      <c r="DJ60">
        <f>DF60</f>
        <v>286.37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ROW(Source!A54)</f>
        <v>54</v>
      </c>
      <c r="B61">
        <v>59209203</v>
      </c>
      <c r="C61">
        <v>59209430</v>
      </c>
      <c r="D61">
        <v>58266404</v>
      </c>
      <c r="E61">
        <v>1080</v>
      </c>
      <c r="F61">
        <v>1</v>
      </c>
      <c r="G61">
        <v>1080</v>
      </c>
      <c r="H61">
        <v>1</v>
      </c>
      <c r="I61" t="s">
        <v>620</v>
      </c>
      <c r="J61" t="s">
        <v>3</v>
      </c>
      <c r="K61" t="s">
        <v>621</v>
      </c>
      <c r="L61">
        <v>1191</v>
      </c>
      <c r="N61">
        <v>1013</v>
      </c>
      <c r="O61" t="s">
        <v>622</v>
      </c>
      <c r="P61" t="s">
        <v>622</v>
      </c>
      <c r="Q61">
        <v>1</v>
      </c>
      <c r="W61">
        <v>0</v>
      </c>
      <c r="X61">
        <v>476480486</v>
      </c>
      <c r="Y61">
        <f>((AT61*1.15)*1.1)</f>
        <v>18.506950000000003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14.63</v>
      </c>
      <c r="AU61" t="s">
        <v>28</v>
      </c>
      <c r="AV61">
        <v>1</v>
      </c>
      <c r="AW61">
        <v>2</v>
      </c>
      <c r="AX61">
        <v>59211330</v>
      </c>
      <c r="AY61">
        <v>1</v>
      </c>
      <c r="AZ61">
        <v>0</v>
      </c>
      <c r="BA61">
        <v>67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ROUND(AT61*Source!I54*AH61*AL61,2)</f>
        <v>0</v>
      </c>
      <c r="CV61">
        <f>ROUND(Y61*Source!I54,9)</f>
        <v>6.4774324999999999</v>
      </c>
      <c r="CW61">
        <v>0</v>
      </c>
      <c r="CX61">
        <f>ROUND(Y61*Source!I54,9)</f>
        <v>6.4774324999999999</v>
      </c>
      <c r="CY61">
        <f>AD61</f>
        <v>0</v>
      </c>
      <c r="CZ61">
        <f>AH61</f>
        <v>0</v>
      </c>
      <c r="DA61">
        <f>AL61</f>
        <v>1</v>
      </c>
      <c r="DB61">
        <f>ROUND(((ROUND(AT61*CZ61,2)*1.15)*1.1),6)</f>
        <v>0</v>
      </c>
      <c r="DC61">
        <f>ROUND(((ROUND(AT61*AG61,2)*1.15)*1.1),6)</f>
        <v>0</v>
      </c>
      <c r="DD61" t="s">
        <v>3</v>
      </c>
      <c r="DE61" t="s">
        <v>3</v>
      </c>
      <c r="DF61">
        <f>ROUND(ROUND(AE61,2)*CX61,2)</f>
        <v>0</v>
      </c>
      <c r="DG61">
        <f t="shared" si="43"/>
        <v>0</v>
      </c>
      <c r="DH61">
        <f t="shared" si="44"/>
        <v>0</v>
      </c>
      <c r="DI61">
        <f t="shared" si="3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ROW(Source!A54)</f>
        <v>54</v>
      </c>
      <c r="B62">
        <v>59209203</v>
      </c>
      <c r="C62">
        <v>59209430</v>
      </c>
      <c r="D62">
        <v>58322893</v>
      </c>
      <c r="E62">
        <v>1</v>
      </c>
      <c r="F62">
        <v>1</v>
      </c>
      <c r="G62">
        <v>1080</v>
      </c>
      <c r="H62">
        <v>3</v>
      </c>
      <c r="I62" t="s">
        <v>78</v>
      </c>
      <c r="J62" t="s">
        <v>80</v>
      </c>
      <c r="K62" t="s">
        <v>79</v>
      </c>
      <c r="L62">
        <v>1354</v>
      </c>
      <c r="N62">
        <v>1010</v>
      </c>
      <c r="O62" t="s">
        <v>49</v>
      </c>
      <c r="P62" t="s">
        <v>49</v>
      </c>
      <c r="Q62">
        <v>1</v>
      </c>
      <c r="W62">
        <v>0</v>
      </c>
      <c r="X62">
        <v>-462889033</v>
      </c>
      <c r="Y62">
        <f>AT62</f>
        <v>54.285713999999999</v>
      </c>
      <c r="AA62">
        <v>265.24</v>
      </c>
      <c r="AB62">
        <v>0</v>
      </c>
      <c r="AC62">
        <v>0</v>
      </c>
      <c r="AD62">
        <v>0</v>
      </c>
      <c r="AE62">
        <v>265.24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 t="s">
        <v>3</v>
      </c>
      <c r="AT62">
        <v>54.285713999999999</v>
      </c>
      <c r="AU62" t="s">
        <v>3</v>
      </c>
      <c r="AV62">
        <v>0</v>
      </c>
      <c r="AW62">
        <v>1</v>
      </c>
      <c r="AX62">
        <v>-1</v>
      </c>
      <c r="AY62">
        <v>0</v>
      </c>
      <c r="AZ62">
        <v>0</v>
      </c>
      <c r="BA62" t="s">
        <v>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ROUND(Y62*Source!I54,9)</f>
        <v>18.999999899999999</v>
      </c>
      <c r="CY62">
        <f>AA62</f>
        <v>265.24</v>
      </c>
      <c r="CZ62">
        <f>AE62</f>
        <v>265.24</v>
      </c>
      <c r="DA62">
        <f>AI62</f>
        <v>1</v>
      </c>
      <c r="DB62">
        <f>ROUND(ROUND(AT62*CZ62,2),6)</f>
        <v>14398.74</v>
      </c>
      <c r="DC62">
        <f>ROUND(ROUND(AT62*AG62,2),6)</f>
        <v>0</v>
      </c>
      <c r="DD62" t="s">
        <v>3</v>
      </c>
      <c r="DE62" t="s">
        <v>3</v>
      </c>
      <c r="DF62">
        <f>ROUND(ROUND(AE62,2)*CX62,2)</f>
        <v>5039.5600000000004</v>
      </c>
      <c r="DG62">
        <f t="shared" si="43"/>
        <v>0</v>
      </c>
      <c r="DH62">
        <f t="shared" si="44"/>
        <v>0</v>
      </c>
      <c r="DI62">
        <f t="shared" si="3"/>
        <v>0</v>
      </c>
      <c r="DJ62">
        <f>DF62</f>
        <v>5039.5600000000004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ROW(Source!A54)</f>
        <v>54</v>
      </c>
      <c r="B63">
        <v>59209203</v>
      </c>
      <c r="C63">
        <v>59209430</v>
      </c>
      <c r="D63">
        <v>58322957</v>
      </c>
      <c r="E63">
        <v>1</v>
      </c>
      <c r="F63">
        <v>1</v>
      </c>
      <c r="G63">
        <v>1080</v>
      </c>
      <c r="H63">
        <v>3</v>
      </c>
      <c r="I63" t="s">
        <v>82</v>
      </c>
      <c r="J63" t="s">
        <v>84</v>
      </c>
      <c r="K63" t="s">
        <v>83</v>
      </c>
      <c r="L63">
        <v>1354</v>
      </c>
      <c r="N63">
        <v>1010</v>
      </c>
      <c r="O63" t="s">
        <v>49</v>
      </c>
      <c r="P63" t="s">
        <v>49</v>
      </c>
      <c r="Q63">
        <v>1</v>
      </c>
      <c r="W63">
        <v>0</v>
      </c>
      <c r="X63">
        <v>-1001613449</v>
      </c>
      <c r="Y63">
        <f>AT63</f>
        <v>45.714286000000001</v>
      </c>
      <c r="AA63">
        <v>181.59</v>
      </c>
      <c r="AB63">
        <v>0</v>
      </c>
      <c r="AC63">
        <v>0</v>
      </c>
      <c r="AD63">
        <v>0</v>
      </c>
      <c r="AE63">
        <v>181.59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 t="s">
        <v>3</v>
      </c>
      <c r="AT63">
        <v>45.714286000000001</v>
      </c>
      <c r="AU63" t="s">
        <v>3</v>
      </c>
      <c r="AV63">
        <v>0</v>
      </c>
      <c r="AW63">
        <v>1</v>
      </c>
      <c r="AX63">
        <v>-1</v>
      </c>
      <c r="AY63">
        <v>0</v>
      </c>
      <c r="AZ63">
        <v>0</v>
      </c>
      <c r="BA63" t="s">
        <v>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ROUND(Y63*Source!I54,9)</f>
        <v>16.000000100000001</v>
      </c>
      <c r="CY63">
        <f>AA63</f>
        <v>181.59</v>
      </c>
      <c r="CZ63">
        <f>AE63</f>
        <v>181.59</v>
      </c>
      <c r="DA63">
        <f>AI63</f>
        <v>1</v>
      </c>
      <c r="DB63">
        <f>ROUND(ROUND(AT63*CZ63,2),6)</f>
        <v>8301.26</v>
      </c>
      <c r="DC63">
        <f>ROUND(ROUND(AT63*AG63,2),6)</f>
        <v>0</v>
      </c>
      <c r="DD63" t="s">
        <v>3</v>
      </c>
      <c r="DE63" t="s">
        <v>3</v>
      </c>
      <c r="DF63">
        <f>ROUND(ROUND(AE63,2)*CX63,2)</f>
        <v>2905.44</v>
      </c>
      <c r="DG63">
        <f t="shared" si="43"/>
        <v>0</v>
      </c>
      <c r="DH63">
        <f t="shared" si="44"/>
        <v>0</v>
      </c>
      <c r="DI63">
        <f t="shared" si="3"/>
        <v>0</v>
      </c>
      <c r="DJ63">
        <f>DF63</f>
        <v>2905.44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ROW(Source!A55)</f>
        <v>55</v>
      </c>
      <c r="B64">
        <v>59209200</v>
      </c>
      <c r="C64">
        <v>59209430</v>
      </c>
      <c r="D64">
        <v>58266404</v>
      </c>
      <c r="E64">
        <v>1080</v>
      </c>
      <c r="F64">
        <v>1</v>
      </c>
      <c r="G64">
        <v>1080</v>
      </c>
      <c r="H64">
        <v>1</v>
      </c>
      <c r="I64" t="s">
        <v>620</v>
      </c>
      <c r="J64" t="s">
        <v>3</v>
      </c>
      <c r="K64" t="s">
        <v>621</v>
      </c>
      <c r="L64">
        <v>1191</v>
      </c>
      <c r="N64">
        <v>1013</v>
      </c>
      <c r="O64" t="s">
        <v>622</v>
      </c>
      <c r="P64" t="s">
        <v>622</v>
      </c>
      <c r="Q64">
        <v>1</v>
      </c>
      <c r="W64">
        <v>0</v>
      </c>
      <c r="X64">
        <v>476480486</v>
      </c>
      <c r="Y64">
        <f>((AT64*1.15)*1.1)</f>
        <v>18.506950000000003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5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14.63</v>
      </c>
      <c r="AU64" t="s">
        <v>28</v>
      </c>
      <c r="AV64">
        <v>1</v>
      </c>
      <c r="AW64">
        <v>2</v>
      </c>
      <c r="AX64">
        <v>59211330</v>
      </c>
      <c r="AY64">
        <v>1</v>
      </c>
      <c r="AZ64">
        <v>0</v>
      </c>
      <c r="BA64">
        <v>69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U64">
        <f>ROUND(AT64*Source!I55*AH64*AL64,2)</f>
        <v>0</v>
      </c>
      <c r="CV64">
        <f>ROUND(Y64*Source!I55,9)</f>
        <v>6.4774324999999999</v>
      </c>
      <c r="CW64">
        <v>0</v>
      </c>
      <c r="CX64">
        <f>ROUND(Y64*Source!I55,9)</f>
        <v>6.4774324999999999</v>
      </c>
      <c r="CY64">
        <f>AD64</f>
        <v>0</v>
      </c>
      <c r="CZ64">
        <f>AH64</f>
        <v>0</v>
      </c>
      <c r="DA64">
        <f>AL64</f>
        <v>1</v>
      </c>
      <c r="DB64">
        <f>ROUND(((ROUND(AT64*CZ64,2)*1.15)*1.1),6)</f>
        <v>0</v>
      </c>
      <c r="DC64">
        <f>ROUND(((ROUND(AT64*AG64,2)*1.15)*1.1),6)</f>
        <v>0</v>
      </c>
      <c r="DD64" t="s">
        <v>3</v>
      </c>
      <c r="DE64" t="s">
        <v>3</v>
      </c>
      <c r="DF64">
        <f>ROUND(ROUND(AE64,2)*CX64,2)</f>
        <v>0</v>
      </c>
      <c r="DG64">
        <f t="shared" si="43"/>
        <v>0</v>
      </c>
      <c r="DH64">
        <f t="shared" si="44"/>
        <v>0</v>
      </c>
      <c r="DI64">
        <f t="shared" si="3"/>
        <v>0</v>
      </c>
      <c r="DJ64">
        <f>DI64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ROW(Source!A55)</f>
        <v>55</v>
      </c>
      <c r="B65">
        <v>59209200</v>
      </c>
      <c r="C65">
        <v>59209430</v>
      </c>
      <c r="D65">
        <v>58322893</v>
      </c>
      <c r="E65">
        <v>1</v>
      </c>
      <c r="F65">
        <v>1</v>
      </c>
      <c r="G65">
        <v>1080</v>
      </c>
      <c r="H65">
        <v>3</v>
      </c>
      <c r="I65" t="s">
        <v>78</v>
      </c>
      <c r="J65" t="s">
        <v>80</v>
      </c>
      <c r="K65" t="s">
        <v>79</v>
      </c>
      <c r="L65">
        <v>1354</v>
      </c>
      <c r="N65">
        <v>1010</v>
      </c>
      <c r="O65" t="s">
        <v>49</v>
      </c>
      <c r="P65" t="s">
        <v>49</v>
      </c>
      <c r="Q65">
        <v>1</v>
      </c>
      <c r="W65">
        <v>0</v>
      </c>
      <c r="X65">
        <v>-462889033</v>
      </c>
      <c r="Y65">
        <f>AT65</f>
        <v>54.285713999999999</v>
      </c>
      <c r="AA65">
        <v>220.15</v>
      </c>
      <c r="AB65">
        <v>0</v>
      </c>
      <c r="AC65">
        <v>0</v>
      </c>
      <c r="AD65">
        <v>0</v>
      </c>
      <c r="AE65">
        <v>265.24</v>
      </c>
      <c r="AF65">
        <v>0</v>
      </c>
      <c r="AG65">
        <v>0</v>
      </c>
      <c r="AH65">
        <v>0</v>
      </c>
      <c r="AI65">
        <v>0.83</v>
      </c>
      <c r="AJ65">
        <v>1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 t="s">
        <v>3</v>
      </c>
      <c r="AT65">
        <v>54.285713999999999</v>
      </c>
      <c r="AU65" t="s">
        <v>3</v>
      </c>
      <c r="AV65">
        <v>0</v>
      </c>
      <c r="AW65">
        <v>1</v>
      </c>
      <c r="AX65">
        <v>-1</v>
      </c>
      <c r="AY65">
        <v>0</v>
      </c>
      <c r="AZ65">
        <v>0</v>
      </c>
      <c r="BA65" t="s">
        <v>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ROUND(Y65*Source!I55,9)</f>
        <v>18.999999899999999</v>
      </c>
      <c r="CY65">
        <f>AA65</f>
        <v>220.15</v>
      </c>
      <c r="CZ65">
        <f>AE65</f>
        <v>265.24</v>
      </c>
      <c r="DA65">
        <f>AI65</f>
        <v>0.83</v>
      </c>
      <c r="DB65">
        <f>ROUND(ROUND(AT65*CZ65,2),6)</f>
        <v>14398.74</v>
      </c>
      <c r="DC65">
        <f>ROUND(ROUND(AT65*AG65,2),6)</f>
        <v>0</v>
      </c>
      <c r="DD65" t="s">
        <v>3</v>
      </c>
      <c r="DE65" t="s">
        <v>3</v>
      </c>
      <c r="DF65">
        <f>ROUND(ROUND(AE65*AI65,2)*CX65,2)</f>
        <v>4182.8500000000004</v>
      </c>
      <c r="DG65">
        <f t="shared" si="43"/>
        <v>0</v>
      </c>
      <c r="DH65">
        <f t="shared" si="44"/>
        <v>0</v>
      </c>
      <c r="DI65">
        <f t="shared" ref="DI65:DI128" si="45">ROUND(ROUND(AH65,2)*CX65,2)</f>
        <v>0</v>
      </c>
      <c r="DJ65">
        <f>DF65</f>
        <v>4182.8500000000004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ROW(Source!A55)</f>
        <v>55</v>
      </c>
      <c r="B66">
        <v>59209200</v>
      </c>
      <c r="C66">
        <v>59209430</v>
      </c>
      <c r="D66">
        <v>58322957</v>
      </c>
      <c r="E66">
        <v>1</v>
      </c>
      <c r="F66">
        <v>1</v>
      </c>
      <c r="G66">
        <v>1080</v>
      </c>
      <c r="H66">
        <v>3</v>
      </c>
      <c r="I66" t="s">
        <v>82</v>
      </c>
      <c r="J66" t="s">
        <v>84</v>
      </c>
      <c r="K66" t="s">
        <v>83</v>
      </c>
      <c r="L66">
        <v>1354</v>
      </c>
      <c r="N66">
        <v>1010</v>
      </c>
      <c r="O66" t="s">
        <v>49</v>
      </c>
      <c r="P66" t="s">
        <v>49</v>
      </c>
      <c r="Q66">
        <v>1</v>
      </c>
      <c r="W66">
        <v>0</v>
      </c>
      <c r="X66">
        <v>-1001613449</v>
      </c>
      <c r="Y66">
        <f>AT66</f>
        <v>45.714286000000001</v>
      </c>
      <c r="AA66">
        <v>138.01</v>
      </c>
      <c r="AB66">
        <v>0</v>
      </c>
      <c r="AC66">
        <v>0</v>
      </c>
      <c r="AD66">
        <v>0</v>
      </c>
      <c r="AE66">
        <v>181.59</v>
      </c>
      <c r="AF66">
        <v>0</v>
      </c>
      <c r="AG66">
        <v>0</v>
      </c>
      <c r="AH66">
        <v>0</v>
      </c>
      <c r="AI66">
        <v>0.76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45.714286000000001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ROUND(Y66*Source!I55,9)</f>
        <v>16.000000100000001</v>
      </c>
      <c r="CY66">
        <f>AA66</f>
        <v>138.01</v>
      </c>
      <c r="CZ66">
        <f>AE66</f>
        <v>181.59</v>
      </c>
      <c r="DA66">
        <f>AI66</f>
        <v>0.76</v>
      </c>
      <c r="DB66">
        <f>ROUND(ROUND(AT66*CZ66,2),6)</f>
        <v>8301.26</v>
      </c>
      <c r="DC66">
        <f>ROUND(ROUND(AT66*AG66,2),6)</f>
        <v>0</v>
      </c>
      <c r="DD66" t="s">
        <v>3</v>
      </c>
      <c r="DE66" t="s">
        <v>3</v>
      </c>
      <c r="DF66">
        <f>ROUND(ROUND(AE66*AI66,2)*CX66,2)</f>
        <v>2208.16</v>
      </c>
      <c r="DG66">
        <f t="shared" si="43"/>
        <v>0</v>
      </c>
      <c r="DH66">
        <f t="shared" si="44"/>
        <v>0</v>
      </c>
      <c r="DI66">
        <f t="shared" si="45"/>
        <v>0</v>
      </c>
      <c r="DJ66">
        <f>DF66</f>
        <v>2208.16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ROW(Source!A129)</f>
        <v>129</v>
      </c>
      <c r="B67">
        <v>59209203</v>
      </c>
      <c r="C67">
        <v>59209510</v>
      </c>
      <c r="D67">
        <v>58266404</v>
      </c>
      <c r="E67">
        <v>1080</v>
      </c>
      <c r="F67">
        <v>1</v>
      </c>
      <c r="G67">
        <v>1080</v>
      </c>
      <c r="H67">
        <v>1</v>
      </c>
      <c r="I67" t="s">
        <v>620</v>
      </c>
      <c r="J67" t="s">
        <v>3</v>
      </c>
      <c r="K67" t="s">
        <v>621</v>
      </c>
      <c r="L67">
        <v>1191</v>
      </c>
      <c r="N67">
        <v>1013</v>
      </c>
      <c r="O67" t="s">
        <v>622</v>
      </c>
      <c r="P67" t="s">
        <v>622</v>
      </c>
      <c r="Q67">
        <v>1</v>
      </c>
      <c r="W67">
        <v>0</v>
      </c>
      <c r="X67">
        <v>476480486</v>
      </c>
      <c r="Y67">
        <f>((AT67*1.15)*1.1)</f>
        <v>42.630500000000005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33.700000000000003</v>
      </c>
      <c r="AU67" t="s">
        <v>28</v>
      </c>
      <c r="AV67">
        <v>1</v>
      </c>
      <c r="AW67">
        <v>2</v>
      </c>
      <c r="AX67">
        <v>59211338</v>
      </c>
      <c r="AY67">
        <v>1</v>
      </c>
      <c r="AZ67">
        <v>0</v>
      </c>
      <c r="BA67">
        <v>71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ROUND(AT67*Source!I129*AH67*AL67,2)</f>
        <v>0</v>
      </c>
      <c r="CV67">
        <f>ROUND(Y67*Source!I129,9)</f>
        <v>4.2630499999999998</v>
      </c>
      <c r="CW67">
        <v>0</v>
      </c>
      <c r="CX67">
        <f>ROUND(Y67*Source!I129,9)</f>
        <v>4.2630499999999998</v>
      </c>
      <c r="CY67">
        <f>AD67</f>
        <v>0</v>
      </c>
      <c r="CZ67">
        <f>AH67</f>
        <v>0</v>
      </c>
      <c r="DA67">
        <f>AL67</f>
        <v>1</v>
      </c>
      <c r="DB67">
        <f>ROUND(((ROUND(AT67*CZ67,2)*1.15)*1.1),6)</f>
        <v>0</v>
      </c>
      <c r="DC67">
        <f>ROUND(((ROUND(AT67*AG67,2)*1.15)*1.1),6)</f>
        <v>0</v>
      </c>
      <c r="DD67" t="s">
        <v>3</v>
      </c>
      <c r="DE67" t="s">
        <v>3</v>
      </c>
      <c r="DF67">
        <f t="shared" ref="DF67:DF85" si="46">ROUND(ROUND(AE67,2)*CX67,2)</f>
        <v>0</v>
      </c>
      <c r="DG67">
        <f t="shared" si="43"/>
        <v>0</v>
      </c>
      <c r="DH67">
        <f t="shared" si="44"/>
        <v>0</v>
      </c>
      <c r="DI67">
        <f t="shared" si="45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ROW(Source!A129)</f>
        <v>129</v>
      </c>
      <c r="B68">
        <v>59209203</v>
      </c>
      <c r="C68">
        <v>59209510</v>
      </c>
      <c r="D68">
        <v>58340276</v>
      </c>
      <c r="E68">
        <v>1</v>
      </c>
      <c r="F68">
        <v>1</v>
      </c>
      <c r="G68">
        <v>1080</v>
      </c>
      <c r="H68">
        <v>2</v>
      </c>
      <c r="I68" t="s">
        <v>662</v>
      </c>
      <c r="J68" t="s">
        <v>663</v>
      </c>
      <c r="K68" t="s">
        <v>664</v>
      </c>
      <c r="L68">
        <v>1368</v>
      </c>
      <c r="N68">
        <v>1011</v>
      </c>
      <c r="O68" t="s">
        <v>626</v>
      </c>
      <c r="P68" t="s">
        <v>626</v>
      </c>
      <c r="Q68">
        <v>1</v>
      </c>
      <c r="W68">
        <v>0</v>
      </c>
      <c r="X68">
        <v>-886582249</v>
      </c>
      <c r="Y68">
        <f>((AT68*1.25)*1.1)</f>
        <v>1.63625</v>
      </c>
      <c r="AA68">
        <v>0</v>
      </c>
      <c r="AB68">
        <v>3.39</v>
      </c>
      <c r="AC68">
        <v>0</v>
      </c>
      <c r="AD68">
        <v>0</v>
      </c>
      <c r="AE68">
        <v>0</v>
      </c>
      <c r="AF68">
        <v>3.18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1.19</v>
      </c>
      <c r="AU68" t="s">
        <v>627</v>
      </c>
      <c r="AV68">
        <v>0</v>
      </c>
      <c r="AW68">
        <v>2</v>
      </c>
      <c r="AX68">
        <v>59211339</v>
      </c>
      <c r="AY68">
        <v>1</v>
      </c>
      <c r="AZ68">
        <v>0</v>
      </c>
      <c r="BA68">
        <v>72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ROUND(Y68*Source!I129*DO68,9)</f>
        <v>0</v>
      </c>
      <c r="CX68">
        <f>ROUND(Y68*Source!I129,9)</f>
        <v>0.16362499999999999</v>
      </c>
      <c r="CY68">
        <f>AB68</f>
        <v>3.39</v>
      </c>
      <c r="CZ68">
        <f>AF68</f>
        <v>3.18</v>
      </c>
      <c r="DA68">
        <f>AJ68</f>
        <v>1</v>
      </c>
      <c r="DB68">
        <f>ROUND(((ROUND(AT68*CZ68,2)*1.25)*1.1),6)</f>
        <v>5.1974999999999998</v>
      </c>
      <c r="DC68">
        <f>ROUND(((ROUND(AT68*AG68,2)*1.25)*1.1),6)</f>
        <v>0</v>
      </c>
      <c r="DD68" t="s">
        <v>3</v>
      </c>
      <c r="DE68" t="s">
        <v>3</v>
      </c>
      <c r="DF68">
        <f t="shared" si="46"/>
        <v>0</v>
      </c>
      <c r="DG68">
        <f t="shared" si="43"/>
        <v>0.52</v>
      </c>
      <c r="DH68">
        <f t="shared" si="44"/>
        <v>0</v>
      </c>
      <c r="DI68">
        <f t="shared" si="45"/>
        <v>0</v>
      </c>
      <c r="DJ68">
        <f>DG68</f>
        <v>0.52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ROW(Source!A129)</f>
        <v>129</v>
      </c>
      <c r="B69">
        <v>59209203</v>
      </c>
      <c r="C69">
        <v>59209510</v>
      </c>
      <c r="D69">
        <v>58340578</v>
      </c>
      <c r="E69">
        <v>1</v>
      </c>
      <c r="F69">
        <v>1</v>
      </c>
      <c r="G69">
        <v>1080</v>
      </c>
      <c r="H69">
        <v>2</v>
      </c>
      <c r="I69" t="s">
        <v>646</v>
      </c>
      <c r="J69" t="s">
        <v>647</v>
      </c>
      <c r="K69" t="s">
        <v>648</v>
      </c>
      <c r="L69">
        <v>1368</v>
      </c>
      <c r="N69">
        <v>1011</v>
      </c>
      <c r="O69" t="s">
        <v>626</v>
      </c>
      <c r="P69" t="s">
        <v>626</v>
      </c>
      <c r="Q69">
        <v>1</v>
      </c>
      <c r="W69">
        <v>0</v>
      </c>
      <c r="X69">
        <v>-1985943078</v>
      </c>
      <c r="Y69">
        <f>((AT69*1.25)*1.1)</f>
        <v>0.55000000000000004</v>
      </c>
      <c r="AA69">
        <v>0</v>
      </c>
      <c r="AB69">
        <v>88.67</v>
      </c>
      <c r="AC69">
        <v>13.47</v>
      </c>
      <c r="AD69">
        <v>0</v>
      </c>
      <c r="AE69">
        <v>0</v>
      </c>
      <c r="AF69">
        <v>83.1</v>
      </c>
      <c r="AG69">
        <v>12.62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0.4</v>
      </c>
      <c r="AU69" t="s">
        <v>627</v>
      </c>
      <c r="AV69">
        <v>0</v>
      </c>
      <c r="AW69">
        <v>2</v>
      </c>
      <c r="AX69">
        <v>59211340</v>
      </c>
      <c r="AY69">
        <v>1</v>
      </c>
      <c r="AZ69">
        <v>0</v>
      </c>
      <c r="BA69">
        <v>73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ROUND(Y69*Source!I129*DO69,9)</f>
        <v>0.69410000000000005</v>
      </c>
      <c r="CX69">
        <f>ROUND(Y69*Source!I129,9)</f>
        <v>5.5E-2</v>
      </c>
      <c r="CY69">
        <f>AB69</f>
        <v>88.67</v>
      </c>
      <c r="CZ69">
        <f>AF69</f>
        <v>83.1</v>
      </c>
      <c r="DA69">
        <f>AJ69</f>
        <v>1</v>
      </c>
      <c r="DB69">
        <f>ROUND(((ROUND(AT69*CZ69,2)*1.25)*1.1),6)</f>
        <v>45.704999999999998</v>
      </c>
      <c r="DC69">
        <f>ROUND(((ROUND(AT69*AG69,2)*1.25)*1.1),6)</f>
        <v>6.9437499999999996</v>
      </c>
      <c r="DD69" t="s">
        <v>3</v>
      </c>
      <c r="DE69" t="s">
        <v>3</v>
      </c>
      <c r="DF69">
        <f t="shared" si="46"/>
        <v>0</v>
      </c>
      <c r="DG69">
        <f t="shared" si="43"/>
        <v>4.57</v>
      </c>
      <c r="DH69">
        <f t="shared" si="44"/>
        <v>0.69</v>
      </c>
      <c r="DI69">
        <f t="shared" si="45"/>
        <v>0</v>
      </c>
      <c r="DJ69">
        <f>DG69</f>
        <v>4.57</v>
      </c>
      <c r="DK69">
        <v>0</v>
      </c>
      <c r="DL69" t="s">
        <v>628</v>
      </c>
      <c r="DM69">
        <v>0</v>
      </c>
      <c r="DN69" t="s">
        <v>622</v>
      </c>
      <c r="DO69">
        <v>12.62</v>
      </c>
    </row>
    <row r="70" spans="1:119" x14ac:dyDescent="0.2">
      <c r="A70">
        <f>ROW(Source!A129)</f>
        <v>129</v>
      </c>
      <c r="B70">
        <v>59209203</v>
      </c>
      <c r="C70">
        <v>59209510</v>
      </c>
      <c r="D70">
        <v>58339814</v>
      </c>
      <c r="E70">
        <v>1</v>
      </c>
      <c r="F70">
        <v>1</v>
      </c>
      <c r="G70">
        <v>1080</v>
      </c>
      <c r="H70">
        <v>2</v>
      </c>
      <c r="I70" t="s">
        <v>635</v>
      </c>
      <c r="J70" t="s">
        <v>636</v>
      </c>
      <c r="K70" t="s">
        <v>637</v>
      </c>
      <c r="L70">
        <v>1368</v>
      </c>
      <c r="N70">
        <v>1011</v>
      </c>
      <c r="O70" t="s">
        <v>626</v>
      </c>
      <c r="P70" t="s">
        <v>626</v>
      </c>
      <c r="Q70">
        <v>1</v>
      </c>
      <c r="W70">
        <v>0</v>
      </c>
      <c r="X70">
        <v>1087580389</v>
      </c>
      <c r="Y70">
        <f>((AT70*1.25)*1.1)</f>
        <v>8.2500000000000004E-2</v>
      </c>
      <c r="AA70">
        <v>0</v>
      </c>
      <c r="AB70">
        <v>191.17</v>
      </c>
      <c r="AC70">
        <v>18.059999999999999</v>
      </c>
      <c r="AD70">
        <v>0</v>
      </c>
      <c r="AE70">
        <v>0</v>
      </c>
      <c r="AF70">
        <v>179.17</v>
      </c>
      <c r="AG70">
        <v>16.93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0.06</v>
      </c>
      <c r="AU70" t="s">
        <v>627</v>
      </c>
      <c r="AV70">
        <v>0</v>
      </c>
      <c r="AW70">
        <v>2</v>
      </c>
      <c r="AX70">
        <v>59211341</v>
      </c>
      <c r="AY70">
        <v>1</v>
      </c>
      <c r="AZ70">
        <v>0</v>
      </c>
      <c r="BA70">
        <v>74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ROUND(Y70*Source!I129*DO70,9)</f>
        <v>0.1396725</v>
      </c>
      <c r="CX70">
        <f>ROUND(Y70*Source!I129,9)</f>
        <v>8.2500000000000004E-3</v>
      </c>
      <c r="CY70">
        <f>AB70</f>
        <v>191.17</v>
      </c>
      <c r="CZ70">
        <f>AF70</f>
        <v>179.17</v>
      </c>
      <c r="DA70">
        <f>AJ70</f>
        <v>1</v>
      </c>
      <c r="DB70">
        <f>ROUND(((ROUND(AT70*CZ70,2)*1.25)*1.1),6)</f>
        <v>14.78125</v>
      </c>
      <c r="DC70">
        <f>ROUND(((ROUND(AT70*AG70,2)*1.25)*1.1),6)</f>
        <v>1.4025000000000001</v>
      </c>
      <c r="DD70" t="s">
        <v>3</v>
      </c>
      <c r="DE70" t="s">
        <v>3</v>
      </c>
      <c r="DF70">
        <f t="shared" si="46"/>
        <v>0</v>
      </c>
      <c r="DG70">
        <f t="shared" si="43"/>
        <v>1.48</v>
      </c>
      <c r="DH70">
        <f t="shared" si="44"/>
        <v>0.14000000000000001</v>
      </c>
      <c r="DI70">
        <f t="shared" si="45"/>
        <v>0</v>
      </c>
      <c r="DJ70">
        <f>DG70</f>
        <v>1.48</v>
      </c>
      <c r="DK70">
        <v>0</v>
      </c>
      <c r="DL70" t="s">
        <v>628</v>
      </c>
      <c r="DM70">
        <v>0</v>
      </c>
      <c r="DN70" t="s">
        <v>622</v>
      </c>
      <c r="DO70">
        <v>16.93</v>
      </c>
    </row>
    <row r="71" spans="1:119" x14ac:dyDescent="0.2">
      <c r="A71">
        <f>ROW(Source!A129)</f>
        <v>129</v>
      </c>
      <c r="B71">
        <v>59209203</v>
      </c>
      <c r="C71">
        <v>59209510</v>
      </c>
      <c r="D71">
        <v>58308814</v>
      </c>
      <c r="E71">
        <v>1</v>
      </c>
      <c r="F71">
        <v>1</v>
      </c>
      <c r="G71">
        <v>1080</v>
      </c>
      <c r="H71">
        <v>3</v>
      </c>
      <c r="I71" t="s">
        <v>642</v>
      </c>
      <c r="J71" t="s">
        <v>643</v>
      </c>
      <c r="K71" t="s">
        <v>644</v>
      </c>
      <c r="L71">
        <v>1339</v>
      </c>
      <c r="N71">
        <v>1007</v>
      </c>
      <c r="O71" t="s">
        <v>645</v>
      </c>
      <c r="P71" t="s">
        <v>645</v>
      </c>
      <c r="Q71">
        <v>1</v>
      </c>
      <c r="W71">
        <v>0</v>
      </c>
      <c r="X71">
        <v>-744103292</v>
      </c>
      <c r="Y71">
        <f t="shared" ref="Y71:Y81" si="47">AT71</f>
        <v>0.23466999999999999</v>
      </c>
      <c r="AA71">
        <v>7.07</v>
      </c>
      <c r="AB71">
        <v>0</v>
      </c>
      <c r="AC71">
        <v>0</v>
      </c>
      <c r="AD71">
        <v>0</v>
      </c>
      <c r="AE71">
        <v>7.07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0.23466999999999999</v>
      </c>
      <c r="AU71" t="s">
        <v>3</v>
      </c>
      <c r="AV71">
        <v>0</v>
      </c>
      <c r="AW71">
        <v>2</v>
      </c>
      <c r="AX71">
        <v>59211342</v>
      </c>
      <c r="AY71">
        <v>1</v>
      </c>
      <c r="AZ71">
        <v>0</v>
      </c>
      <c r="BA71">
        <v>75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ROUND(Y71*Source!I129,9)</f>
        <v>2.3466999999999998E-2</v>
      </c>
      <c r="CY71">
        <f t="shared" ref="CY71:CY81" si="48">AA71</f>
        <v>7.07</v>
      </c>
      <c r="CZ71">
        <f t="shared" ref="CZ71:CZ81" si="49">AE71</f>
        <v>7.07</v>
      </c>
      <c r="DA71">
        <f t="shared" ref="DA71:DA81" si="50">AI71</f>
        <v>1</v>
      </c>
      <c r="DB71">
        <f t="shared" ref="DB71:DB81" si="51">ROUND(ROUND(AT71*CZ71,2),6)</f>
        <v>1.66</v>
      </c>
      <c r="DC71">
        <f t="shared" ref="DC71:DC81" si="52">ROUND(ROUND(AT71*AG71,2),6)</f>
        <v>0</v>
      </c>
      <c r="DD71" t="s">
        <v>3</v>
      </c>
      <c r="DE71" t="s">
        <v>3</v>
      </c>
      <c r="DF71">
        <f t="shared" si="46"/>
        <v>0.17</v>
      </c>
      <c r="DG71">
        <f t="shared" si="43"/>
        <v>0</v>
      </c>
      <c r="DH71">
        <f t="shared" si="44"/>
        <v>0</v>
      </c>
      <c r="DI71">
        <f t="shared" si="45"/>
        <v>0</v>
      </c>
      <c r="DJ71">
        <f t="shared" ref="DJ71:DJ81" si="53">DF71</f>
        <v>0.17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ROW(Source!A129)</f>
        <v>129</v>
      </c>
      <c r="B72">
        <v>59209203</v>
      </c>
      <c r="C72">
        <v>59209510</v>
      </c>
      <c r="D72">
        <v>58310526</v>
      </c>
      <c r="E72">
        <v>1</v>
      </c>
      <c r="F72">
        <v>1</v>
      </c>
      <c r="G72">
        <v>1080</v>
      </c>
      <c r="H72">
        <v>3</v>
      </c>
      <c r="I72" t="s">
        <v>665</v>
      </c>
      <c r="J72" t="s">
        <v>666</v>
      </c>
      <c r="K72" t="s">
        <v>667</v>
      </c>
      <c r="L72">
        <v>1346</v>
      </c>
      <c r="N72">
        <v>1009</v>
      </c>
      <c r="O72" t="s">
        <v>641</v>
      </c>
      <c r="P72" t="s">
        <v>641</v>
      </c>
      <c r="Q72">
        <v>1</v>
      </c>
      <c r="W72">
        <v>0</v>
      </c>
      <c r="X72">
        <v>-1011812427</v>
      </c>
      <c r="Y72">
        <f t="shared" si="47"/>
        <v>0.05</v>
      </c>
      <c r="AA72">
        <v>37.979999999999997</v>
      </c>
      <c r="AB72">
        <v>0</v>
      </c>
      <c r="AC72">
        <v>0</v>
      </c>
      <c r="AD72">
        <v>0</v>
      </c>
      <c r="AE72">
        <v>37.979999999999997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0.05</v>
      </c>
      <c r="AU72" t="s">
        <v>3</v>
      </c>
      <c r="AV72">
        <v>0</v>
      </c>
      <c r="AW72">
        <v>2</v>
      </c>
      <c r="AX72">
        <v>59211343</v>
      </c>
      <c r="AY72">
        <v>1</v>
      </c>
      <c r="AZ72">
        <v>0</v>
      </c>
      <c r="BA72">
        <v>76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ROUND(Y72*Source!I129,9)</f>
        <v>5.0000000000000001E-3</v>
      </c>
      <c r="CY72">
        <f t="shared" si="48"/>
        <v>37.979999999999997</v>
      </c>
      <c r="CZ72">
        <f t="shared" si="49"/>
        <v>37.979999999999997</v>
      </c>
      <c r="DA72">
        <f t="shared" si="50"/>
        <v>1</v>
      </c>
      <c r="DB72">
        <f t="shared" si="51"/>
        <v>1.9</v>
      </c>
      <c r="DC72">
        <f t="shared" si="52"/>
        <v>0</v>
      </c>
      <c r="DD72" t="s">
        <v>3</v>
      </c>
      <c r="DE72" t="s">
        <v>3</v>
      </c>
      <c r="DF72">
        <f t="shared" si="46"/>
        <v>0.19</v>
      </c>
      <c r="DG72">
        <f t="shared" si="43"/>
        <v>0</v>
      </c>
      <c r="DH72">
        <f t="shared" si="44"/>
        <v>0</v>
      </c>
      <c r="DI72">
        <f t="shared" si="45"/>
        <v>0</v>
      </c>
      <c r="DJ72">
        <f t="shared" si="53"/>
        <v>0.19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ROW(Source!A129)</f>
        <v>129</v>
      </c>
      <c r="B73">
        <v>59209203</v>
      </c>
      <c r="C73">
        <v>59209510</v>
      </c>
      <c r="D73">
        <v>58308933</v>
      </c>
      <c r="E73">
        <v>1</v>
      </c>
      <c r="F73">
        <v>1</v>
      </c>
      <c r="G73">
        <v>1080</v>
      </c>
      <c r="H73">
        <v>3</v>
      </c>
      <c r="I73" t="s">
        <v>668</v>
      </c>
      <c r="J73" t="s">
        <v>669</v>
      </c>
      <c r="K73" t="s">
        <v>670</v>
      </c>
      <c r="L73">
        <v>1348</v>
      </c>
      <c r="N73">
        <v>1009</v>
      </c>
      <c r="O73" t="s">
        <v>658</v>
      </c>
      <c r="P73" t="s">
        <v>658</v>
      </c>
      <c r="Q73">
        <v>1000</v>
      </c>
      <c r="W73">
        <v>0</v>
      </c>
      <c r="X73">
        <v>1469978170</v>
      </c>
      <c r="Y73">
        <f t="shared" si="47"/>
        <v>6.2999999999999998E-6</v>
      </c>
      <c r="AA73">
        <v>3234.81</v>
      </c>
      <c r="AB73">
        <v>0</v>
      </c>
      <c r="AC73">
        <v>0</v>
      </c>
      <c r="AD73">
        <v>0</v>
      </c>
      <c r="AE73">
        <v>3234.81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6.2999999999999998E-6</v>
      </c>
      <c r="AU73" t="s">
        <v>3</v>
      </c>
      <c r="AV73">
        <v>0</v>
      </c>
      <c r="AW73">
        <v>2</v>
      </c>
      <c r="AX73">
        <v>59211344</v>
      </c>
      <c r="AY73">
        <v>1</v>
      </c>
      <c r="AZ73">
        <v>0</v>
      </c>
      <c r="BA73">
        <v>77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ROUND(Y73*Source!I129,9)</f>
        <v>6.3E-7</v>
      </c>
      <c r="CY73">
        <f t="shared" si="48"/>
        <v>3234.81</v>
      </c>
      <c r="CZ73">
        <f t="shared" si="49"/>
        <v>3234.81</v>
      </c>
      <c r="DA73">
        <f t="shared" si="50"/>
        <v>1</v>
      </c>
      <c r="DB73">
        <f t="shared" si="51"/>
        <v>0.02</v>
      </c>
      <c r="DC73">
        <f t="shared" si="52"/>
        <v>0</v>
      </c>
      <c r="DD73" t="s">
        <v>3</v>
      </c>
      <c r="DE73" t="s">
        <v>3</v>
      </c>
      <c r="DF73">
        <f t="shared" si="46"/>
        <v>0</v>
      </c>
      <c r="DG73">
        <f t="shared" si="43"/>
        <v>0</v>
      </c>
      <c r="DH73">
        <f t="shared" si="44"/>
        <v>0</v>
      </c>
      <c r="DI73">
        <f t="shared" si="45"/>
        <v>0</v>
      </c>
      <c r="DJ73">
        <f t="shared" si="53"/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ROW(Source!A129)</f>
        <v>129</v>
      </c>
      <c r="B74">
        <v>59209203</v>
      </c>
      <c r="C74">
        <v>59209510</v>
      </c>
      <c r="D74">
        <v>58308746</v>
      </c>
      <c r="E74">
        <v>1</v>
      </c>
      <c r="F74">
        <v>1</v>
      </c>
      <c r="G74">
        <v>1080</v>
      </c>
      <c r="H74">
        <v>3</v>
      </c>
      <c r="I74" t="s">
        <v>671</v>
      </c>
      <c r="J74" t="s">
        <v>672</v>
      </c>
      <c r="K74" t="s">
        <v>673</v>
      </c>
      <c r="L74">
        <v>1339</v>
      </c>
      <c r="N74">
        <v>1007</v>
      </c>
      <c r="O74" t="s">
        <v>645</v>
      </c>
      <c r="P74" t="s">
        <v>645</v>
      </c>
      <c r="Q74">
        <v>1</v>
      </c>
      <c r="W74">
        <v>0</v>
      </c>
      <c r="X74">
        <v>1565098517</v>
      </c>
      <c r="Y74">
        <f t="shared" si="47"/>
        <v>0.19</v>
      </c>
      <c r="AA74">
        <v>53.42</v>
      </c>
      <c r="AB74">
        <v>0</v>
      </c>
      <c r="AC74">
        <v>0</v>
      </c>
      <c r="AD74">
        <v>0</v>
      </c>
      <c r="AE74">
        <v>53.42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0.19</v>
      </c>
      <c r="AU74" t="s">
        <v>3</v>
      </c>
      <c r="AV74">
        <v>0</v>
      </c>
      <c r="AW74">
        <v>2</v>
      </c>
      <c r="AX74">
        <v>59211345</v>
      </c>
      <c r="AY74">
        <v>1</v>
      </c>
      <c r="AZ74">
        <v>0</v>
      </c>
      <c r="BA74">
        <v>78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ROUND(Y74*Source!I129,9)</f>
        <v>1.9E-2</v>
      </c>
      <c r="CY74">
        <f t="shared" si="48"/>
        <v>53.42</v>
      </c>
      <c r="CZ74">
        <f t="shared" si="49"/>
        <v>53.42</v>
      </c>
      <c r="DA74">
        <f t="shared" si="50"/>
        <v>1</v>
      </c>
      <c r="DB74">
        <f t="shared" si="51"/>
        <v>10.15</v>
      </c>
      <c r="DC74">
        <f t="shared" si="52"/>
        <v>0</v>
      </c>
      <c r="DD74" t="s">
        <v>3</v>
      </c>
      <c r="DE74" t="s">
        <v>3</v>
      </c>
      <c r="DF74">
        <f t="shared" si="46"/>
        <v>1.01</v>
      </c>
      <c r="DG74">
        <f t="shared" si="43"/>
        <v>0</v>
      </c>
      <c r="DH74">
        <f t="shared" si="44"/>
        <v>0</v>
      </c>
      <c r="DI74">
        <f t="shared" si="45"/>
        <v>0</v>
      </c>
      <c r="DJ74">
        <f t="shared" si="53"/>
        <v>1.01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ROW(Source!A129)</f>
        <v>129</v>
      </c>
      <c r="B75">
        <v>59209203</v>
      </c>
      <c r="C75">
        <v>59209510</v>
      </c>
      <c r="D75">
        <v>58309012</v>
      </c>
      <c r="E75">
        <v>1</v>
      </c>
      <c r="F75">
        <v>1</v>
      </c>
      <c r="G75">
        <v>1080</v>
      </c>
      <c r="H75">
        <v>3</v>
      </c>
      <c r="I75" t="s">
        <v>674</v>
      </c>
      <c r="J75" t="s">
        <v>675</v>
      </c>
      <c r="K75" t="s">
        <v>676</v>
      </c>
      <c r="L75">
        <v>1339</v>
      </c>
      <c r="N75">
        <v>1007</v>
      </c>
      <c r="O75" t="s">
        <v>645</v>
      </c>
      <c r="P75" t="s">
        <v>645</v>
      </c>
      <c r="Q75">
        <v>1</v>
      </c>
      <c r="W75">
        <v>0</v>
      </c>
      <c r="X75">
        <v>-388798825</v>
      </c>
      <c r="Y75">
        <f t="shared" si="47"/>
        <v>0.34200000000000003</v>
      </c>
      <c r="AA75">
        <v>5.82</v>
      </c>
      <c r="AB75">
        <v>0</v>
      </c>
      <c r="AC75">
        <v>0</v>
      </c>
      <c r="AD75">
        <v>0</v>
      </c>
      <c r="AE75">
        <v>5.82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0.34200000000000003</v>
      </c>
      <c r="AU75" t="s">
        <v>3</v>
      </c>
      <c r="AV75">
        <v>0</v>
      </c>
      <c r="AW75">
        <v>2</v>
      </c>
      <c r="AX75">
        <v>59211346</v>
      </c>
      <c r="AY75">
        <v>1</v>
      </c>
      <c r="AZ75">
        <v>0</v>
      </c>
      <c r="BA75">
        <v>79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ROUND(Y75*Source!I129,9)</f>
        <v>3.4200000000000001E-2</v>
      </c>
      <c r="CY75">
        <f t="shared" si="48"/>
        <v>5.82</v>
      </c>
      <c r="CZ75">
        <f t="shared" si="49"/>
        <v>5.82</v>
      </c>
      <c r="DA75">
        <f t="shared" si="50"/>
        <v>1</v>
      </c>
      <c r="DB75">
        <f t="shared" si="51"/>
        <v>1.99</v>
      </c>
      <c r="DC75">
        <f t="shared" si="52"/>
        <v>0</v>
      </c>
      <c r="DD75" t="s">
        <v>3</v>
      </c>
      <c r="DE75" t="s">
        <v>3</v>
      </c>
      <c r="DF75">
        <f t="shared" si="46"/>
        <v>0.2</v>
      </c>
      <c r="DG75">
        <f t="shared" si="43"/>
        <v>0</v>
      </c>
      <c r="DH75">
        <f t="shared" si="44"/>
        <v>0</v>
      </c>
      <c r="DI75">
        <f t="shared" si="45"/>
        <v>0</v>
      </c>
      <c r="DJ75">
        <f t="shared" si="53"/>
        <v>0.2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ROW(Source!A129)</f>
        <v>129</v>
      </c>
      <c r="B76">
        <v>59209203</v>
      </c>
      <c r="C76">
        <v>59209510</v>
      </c>
      <c r="D76">
        <v>58309084</v>
      </c>
      <c r="E76">
        <v>1</v>
      </c>
      <c r="F76">
        <v>1</v>
      </c>
      <c r="G76">
        <v>1080</v>
      </c>
      <c r="H76">
        <v>3</v>
      </c>
      <c r="I76" t="s">
        <v>677</v>
      </c>
      <c r="J76" t="s">
        <v>678</v>
      </c>
      <c r="K76" t="s">
        <v>679</v>
      </c>
      <c r="L76">
        <v>1348</v>
      </c>
      <c r="N76">
        <v>1009</v>
      </c>
      <c r="O76" t="s">
        <v>658</v>
      </c>
      <c r="P76" t="s">
        <v>658</v>
      </c>
      <c r="Q76">
        <v>1000</v>
      </c>
      <c r="W76">
        <v>0</v>
      </c>
      <c r="X76">
        <v>356473523</v>
      </c>
      <c r="Y76">
        <f t="shared" si="47"/>
        <v>8.7000000000000001E-4</v>
      </c>
      <c r="AA76">
        <v>16214.84</v>
      </c>
      <c r="AB76">
        <v>0</v>
      </c>
      <c r="AC76">
        <v>0</v>
      </c>
      <c r="AD76">
        <v>0</v>
      </c>
      <c r="AE76">
        <v>16214.84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8.7000000000000001E-4</v>
      </c>
      <c r="AU76" t="s">
        <v>3</v>
      </c>
      <c r="AV76">
        <v>0</v>
      </c>
      <c r="AW76">
        <v>2</v>
      </c>
      <c r="AX76">
        <v>59211347</v>
      </c>
      <c r="AY76">
        <v>1</v>
      </c>
      <c r="AZ76">
        <v>0</v>
      </c>
      <c r="BA76">
        <v>80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ROUND(Y76*Source!I129,9)</f>
        <v>8.7000000000000001E-5</v>
      </c>
      <c r="CY76">
        <f t="shared" si="48"/>
        <v>16214.84</v>
      </c>
      <c r="CZ76">
        <f t="shared" si="49"/>
        <v>16214.84</v>
      </c>
      <c r="DA76">
        <f t="shared" si="50"/>
        <v>1</v>
      </c>
      <c r="DB76">
        <f t="shared" si="51"/>
        <v>14.11</v>
      </c>
      <c r="DC76">
        <f t="shared" si="52"/>
        <v>0</v>
      </c>
      <c r="DD76" t="s">
        <v>3</v>
      </c>
      <c r="DE76" t="s">
        <v>3</v>
      </c>
      <c r="DF76">
        <f t="shared" si="46"/>
        <v>1.41</v>
      </c>
      <c r="DG76">
        <f t="shared" si="43"/>
        <v>0</v>
      </c>
      <c r="DH76">
        <f t="shared" si="44"/>
        <v>0</v>
      </c>
      <c r="DI76">
        <f t="shared" si="45"/>
        <v>0</v>
      </c>
      <c r="DJ76">
        <f t="shared" si="53"/>
        <v>1.41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ROW(Source!A129)</f>
        <v>129</v>
      </c>
      <c r="B77">
        <v>59209203</v>
      </c>
      <c r="C77">
        <v>59209510</v>
      </c>
      <c r="D77">
        <v>58309253</v>
      </c>
      <c r="E77">
        <v>1</v>
      </c>
      <c r="F77">
        <v>1</v>
      </c>
      <c r="G77">
        <v>1080</v>
      </c>
      <c r="H77">
        <v>3</v>
      </c>
      <c r="I77" t="s">
        <v>680</v>
      </c>
      <c r="J77" t="s">
        <v>681</v>
      </c>
      <c r="K77" t="s">
        <v>682</v>
      </c>
      <c r="L77">
        <v>1346</v>
      </c>
      <c r="N77">
        <v>1009</v>
      </c>
      <c r="O77" t="s">
        <v>641</v>
      </c>
      <c r="P77" t="s">
        <v>641</v>
      </c>
      <c r="Q77">
        <v>1</v>
      </c>
      <c r="W77">
        <v>0</v>
      </c>
      <c r="X77">
        <v>1135396300</v>
      </c>
      <c r="Y77">
        <f t="shared" si="47"/>
        <v>0.1</v>
      </c>
      <c r="AA77">
        <v>20.190000000000001</v>
      </c>
      <c r="AB77">
        <v>0</v>
      </c>
      <c r="AC77">
        <v>0</v>
      </c>
      <c r="AD77">
        <v>0</v>
      </c>
      <c r="AE77">
        <v>20.190000000000001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0.1</v>
      </c>
      <c r="AU77" t="s">
        <v>3</v>
      </c>
      <c r="AV77">
        <v>0</v>
      </c>
      <c r="AW77">
        <v>2</v>
      </c>
      <c r="AX77">
        <v>59211348</v>
      </c>
      <c r="AY77">
        <v>1</v>
      </c>
      <c r="AZ77">
        <v>0</v>
      </c>
      <c r="BA77">
        <v>81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ROUND(Y77*Source!I129,9)</f>
        <v>0.01</v>
      </c>
      <c r="CY77">
        <f t="shared" si="48"/>
        <v>20.190000000000001</v>
      </c>
      <c r="CZ77">
        <f t="shared" si="49"/>
        <v>20.190000000000001</v>
      </c>
      <c r="DA77">
        <f t="shared" si="50"/>
        <v>1</v>
      </c>
      <c r="DB77">
        <f t="shared" si="51"/>
        <v>2.02</v>
      </c>
      <c r="DC77">
        <f t="shared" si="52"/>
        <v>0</v>
      </c>
      <c r="DD77" t="s">
        <v>3</v>
      </c>
      <c r="DE77" t="s">
        <v>3</v>
      </c>
      <c r="DF77">
        <f t="shared" si="46"/>
        <v>0.2</v>
      </c>
      <c r="DG77">
        <f t="shared" si="43"/>
        <v>0</v>
      </c>
      <c r="DH77">
        <f t="shared" si="44"/>
        <v>0</v>
      </c>
      <c r="DI77">
        <f t="shared" si="45"/>
        <v>0</v>
      </c>
      <c r="DJ77">
        <f t="shared" si="53"/>
        <v>0.2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ROW(Source!A129)</f>
        <v>129</v>
      </c>
      <c r="B78">
        <v>59209203</v>
      </c>
      <c r="C78">
        <v>59209510</v>
      </c>
      <c r="D78">
        <v>58309395</v>
      </c>
      <c r="E78">
        <v>1</v>
      </c>
      <c r="F78">
        <v>1</v>
      </c>
      <c r="G78">
        <v>1080</v>
      </c>
      <c r="H78">
        <v>3</v>
      </c>
      <c r="I78" t="s">
        <v>683</v>
      </c>
      <c r="J78" t="s">
        <v>684</v>
      </c>
      <c r="K78" t="s">
        <v>685</v>
      </c>
      <c r="L78">
        <v>1348</v>
      </c>
      <c r="N78">
        <v>1009</v>
      </c>
      <c r="O78" t="s">
        <v>658</v>
      </c>
      <c r="P78" t="s">
        <v>658</v>
      </c>
      <c r="Q78">
        <v>1000</v>
      </c>
      <c r="W78">
        <v>0</v>
      </c>
      <c r="X78">
        <v>1017087992</v>
      </c>
      <c r="Y78">
        <f t="shared" si="47"/>
        <v>4.0000000000000002E-4</v>
      </c>
      <c r="AA78">
        <v>35445.93</v>
      </c>
      <c r="AB78">
        <v>0</v>
      </c>
      <c r="AC78">
        <v>0</v>
      </c>
      <c r="AD78">
        <v>0</v>
      </c>
      <c r="AE78">
        <v>35445.93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4.0000000000000002E-4</v>
      </c>
      <c r="AU78" t="s">
        <v>3</v>
      </c>
      <c r="AV78">
        <v>0</v>
      </c>
      <c r="AW78">
        <v>2</v>
      </c>
      <c r="AX78">
        <v>59211349</v>
      </c>
      <c r="AY78">
        <v>1</v>
      </c>
      <c r="AZ78">
        <v>0</v>
      </c>
      <c r="BA78">
        <v>82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ROUND(Y78*Source!I129,9)</f>
        <v>4.0000000000000003E-5</v>
      </c>
      <c r="CY78">
        <f t="shared" si="48"/>
        <v>35445.93</v>
      </c>
      <c r="CZ78">
        <f t="shared" si="49"/>
        <v>35445.93</v>
      </c>
      <c r="DA78">
        <f t="shared" si="50"/>
        <v>1</v>
      </c>
      <c r="DB78">
        <f t="shared" si="51"/>
        <v>14.18</v>
      </c>
      <c r="DC78">
        <f t="shared" si="52"/>
        <v>0</v>
      </c>
      <c r="DD78" t="s">
        <v>3</v>
      </c>
      <c r="DE78" t="s">
        <v>3</v>
      </c>
      <c r="DF78">
        <f t="shared" si="46"/>
        <v>1.42</v>
      </c>
      <c r="DG78">
        <f t="shared" si="43"/>
        <v>0</v>
      </c>
      <c r="DH78">
        <f t="shared" si="44"/>
        <v>0</v>
      </c>
      <c r="DI78">
        <f t="shared" si="45"/>
        <v>0</v>
      </c>
      <c r="DJ78">
        <f t="shared" si="53"/>
        <v>1.42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ROW(Source!A129)</f>
        <v>129</v>
      </c>
      <c r="B79">
        <v>59209203</v>
      </c>
      <c r="C79">
        <v>59209510</v>
      </c>
      <c r="D79">
        <v>58321781</v>
      </c>
      <c r="E79">
        <v>1</v>
      </c>
      <c r="F79">
        <v>1</v>
      </c>
      <c r="G79">
        <v>1080</v>
      </c>
      <c r="H79">
        <v>3</v>
      </c>
      <c r="I79" t="s">
        <v>154</v>
      </c>
      <c r="J79" t="s">
        <v>156</v>
      </c>
      <c r="K79" t="s">
        <v>155</v>
      </c>
      <c r="L79">
        <v>1301</v>
      </c>
      <c r="N79">
        <v>1003</v>
      </c>
      <c r="O79" t="s">
        <v>36</v>
      </c>
      <c r="P79" t="s">
        <v>36</v>
      </c>
      <c r="Q79">
        <v>1</v>
      </c>
      <c r="W79">
        <v>0</v>
      </c>
      <c r="X79">
        <v>-1904747147</v>
      </c>
      <c r="Y79">
        <f t="shared" si="47"/>
        <v>100</v>
      </c>
      <c r="AA79">
        <v>61.58</v>
      </c>
      <c r="AB79">
        <v>0</v>
      </c>
      <c r="AC79">
        <v>0</v>
      </c>
      <c r="AD79">
        <v>0</v>
      </c>
      <c r="AE79">
        <v>61.58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 t="s">
        <v>3</v>
      </c>
      <c r="AT79">
        <v>100</v>
      </c>
      <c r="AU79" t="s">
        <v>3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ROUND(Y79*Source!I129,9)</f>
        <v>10</v>
      </c>
      <c r="CY79">
        <f t="shared" si="48"/>
        <v>61.58</v>
      </c>
      <c r="CZ79">
        <f t="shared" si="49"/>
        <v>61.58</v>
      </c>
      <c r="DA79">
        <f t="shared" si="50"/>
        <v>1</v>
      </c>
      <c r="DB79">
        <f t="shared" si="51"/>
        <v>6158</v>
      </c>
      <c r="DC79">
        <f t="shared" si="52"/>
        <v>0</v>
      </c>
      <c r="DD79" t="s">
        <v>3</v>
      </c>
      <c r="DE79" t="s">
        <v>3</v>
      </c>
      <c r="DF79">
        <f t="shared" si="46"/>
        <v>615.79999999999995</v>
      </c>
      <c r="DG79">
        <f t="shared" si="43"/>
        <v>0</v>
      </c>
      <c r="DH79">
        <f t="shared" si="44"/>
        <v>0</v>
      </c>
      <c r="DI79">
        <f t="shared" si="45"/>
        <v>0</v>
      </c>
      <c r="DJ79">
        <f t="shared" si="53"/>
        <v>615.79999999999995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ROW(Source!A129)</f>
        <v>129</v>
      </c>
      <c r="B80">
        <v>59209203</v>
      </c>
      <c r="C80">
        <v>59209510</v>
      </c>
      <c r="D80">
        <v>58322460</v>
      </c>
      <c r="E80">
        <v>1</v>
      </c>
      <c r="F80">
        <v>1</v>
      </c>
      <c r="G80">
        <v>1080</v>
      </c>
      <c r="H80">
        <v>3</v>
      </c>
      <c r="I80" t="s">
        <v>146</v>
      </c>
      <c r="J80" t="s">
        <v>148</v>
      </c>
      <c r="K80" t="s">
        <v>147</v>
      </c>
      <c r="L80">
        <v>1354</v>
      </c>
      <c r="N80">
        <v>1010</v>
      </c>
      <c r="O80" t="s">
        <v>49</v>
      </c>
      <c r="P80" t="s">
        <v>49</v>
      </c>
      <c r="Q80">
        <v>1</v>
      </c>
      <c r="W80">
        <v>0</v>
      </c>
      <c r="X80">
        <v>793962712</v>
      </c>
      <c r="Y80">
        <f t="shared" si="47"/>
        <v>40</v>
      </c>
      <c r="AA80">
        <v>19.61</v>
      </c>
      <c r="AB80">
        <v>0</v>
      </c>
      <c r="AC80">
        <v>0</v>
      </c>
      <c r="AD80">
        <v>0</v>
      </c>
      <c r="AE80">
        <v>19.61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 t="s">
        <v>3</v>
      </c>
      <c r="AT80">
        <v>40</v>
      </c>
      <c r="AU80" t="s">
        <v>3</v>
      </c>
      <c r="AV80">
        <v>0</v>
      </c>
      <c r="AW80">
        <v>1</v>
      </c>
      <c r="AX80">
        <v>-1</v>
      </c>
      <c r="AY80">
        <v>0</v>
      </c>
      <c r="AZ80">
        <v>0</v>
      </c>
      <c r="BA80" t="s">
        <v>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ROUND(Y80*Source!I129,9)</f>
        <v>4</v>
      </c>
      <c r="CY80">
        <f t="shared" si="48"/>
        <v>19.61</v>
      </c>
      <c r="CZ80">
        <f t="shared" si="49"/>
        <v>19.61</v>
      </c>
      <c r="DA80">
        <f t="shared" si="50"/>
        <v>1</v>
      </c>
      <c r="DB80">
        <f t="shared" si="51"/>
        <v>784.4</v>
      </c>
      <c r="DC80">
        <f t="shared" si="52"/>
        <v>0</v>
      </c>
      <c r="DD80" t="s">
        <v>3</v>
      </c>
      <c r="DE80" t="s">
        <v>3</v>
      </c>
      <c r="DF80">
        <f t="shared" si="46"/>
        <v>78.44</v>
      </c>
      <c r="DG80">
        <f t="shared" si="43"/>
        <v>0</v>
      </c>
      <c r="DH80">
        <f t="shared" si="44"/>
        <v>0</v>
      </c>
      <c r="DI80">
        <f t="shared" si="45"/>
        <v>0</v>
      </c>
      <c r="DJ80">
        <f t="shared" si="53"/>
        <v>78.44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ROW(Source!A129)</f>
        <v>129</v>
      </c>
      <c r="B81">
        <v>59209203</v>
      </c>
      <c r="C81">
        <v>59209510</v>
      </c>
      <c r="D81">
        <v>58327573</v>
      </c>
      <c r="E81">
        <v>1</v>
      </c>
      <c r="F81">
        <v>1</v>
      </c>
      <c r="G81">
        <v>1080</v>
      </c>
      <c r="H81">
        <v>3</v>
      </c>
      <c r="I81" t="s">
        <v>150</v>
      </c>
      <c r="J81" t="s">
        <v>152</v>
      </c>
      <c r="K81" t="s">
        <v>151</v>
      </c>
      <c r="L81">
        <v>1354</v>
      </c>
      <c r="N81">
        <v>1010</v>
      </c>
      <c r="O81" t="s">
        <v>49</v>
      </c>
      <c r="P81" t="s">
        <v>49</v>
      </c>
      <c r="Q81">
        <v>1</v>
      </c>
      <c r="W81">
        <v>0</v>
      </c>
      <c r="X81">
        <v>-55472231</v>
      </c>
      <c r="Y81">
        <f t="shared" si="47"/>
        <v>10</v>
      </c>
      <c r="AA81">
        <v>210.17</v>
      </c>
      <c r="AB81">
        <v>0</v>
      </c>
      <c r="AC81">
        <v>0</v>
      </c>
      <c r="AD81">
        <v>0</v>
      </c>
      <c r="AE81">
        <v>210.17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3</v>
      </c>
      <c r="AT81">
        <v>10</v>
      </c>
      <c r="AU81" t="s">
        <v>3</v>
      </c>
      <c r="AV81">
        <v>0</v>
      </c>
      <c r="AW81">
        <v>1</v>
      </c>
      <c r="AX81">
        <v>-1</v>
      </c>
      <c r="AY81">
        <v>0</v>
      </c>
      <c r="AZ81">
        <v>0</v>
      </c>
      <c r="BA81" t="s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ROUND(Y81*Source!I129,9)</f>
        <v>1</v>
      </c>
      <c r="CY81">
        <f t="shared" si="48"/>
        <v>210.17</v>
      </c>
      <c r="CZ81">
        <f t="shared" si="49"/>
        <v>210.17</v>
      </c>
      <c r="DA81">
        <f t="shared" si="50"/>
        <v>1</v>
      </c>
      <c r="DB81">
        <f t="shared" si="51"/>
        <v>2101.6999999999998</v>
      </c>
      <c r="DC81">
        <f t="shared" si="52"/>
        <v>0</v>
      </c>
      <c r="DD81" t="s">
        <v>3</v>
      </c>
      <c r="DE81" t="s">
        <v>3</v>
      </c>
      <c r="DF81">
        <f t="shared" si="46"/>
        <v>210.17</v>
      </c>
      <c r="DG81">
        <f t="shared" si="43"/>
        <v>0</v>
      </c>
      <c r="DH81">
        <f t="shared" si="44"/>
        <v>0</v>
      </c>
      <c r="DI81">
        <f t="shared" si="45"/>
        <v>0</v>
      </c>
      <c r="DJ81">
        <f t="shared" si="53"/>
        <v>210.17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ROW(Source!A130)</f>
        <v>130</v>
      </c>
      <c r="B82">
        <v>59209200</v>
      </c>
      <c r="C82">
        <v>59209510</v>
      </c>
      <c r="D82">
        <v>58266404</v>
      </c>
      <c r="E82">
        <v>1080</v>
      </c>
      <c r="F82">
        <v>1</v>
      </c>
      <c r="G82">
        <v>1080</v>
      </c>
      <c r="H82">
        <v>1</v>
      </c>
      <c r="I82" t="s">
        <v>620</v>
      </c>
      <c r="J82" t="s">
        <v>3</v>
      </c>
      <c r="K82" t="s">
        <v>621</v>
      </c>
      <c r="L82">
        <v>1191</v>
      </c>
      <c r="N82">
        <v>1013</v>
      </c>
      <c r="O82" t="s">
        <v>622</v>
      </c>
      <c r="P82" t="s">
        <v>622</v>
      </c>
      <c r="Q82">
        <v>1</v>
      </c>
      <c r="W82">
        <v>0</v>
      </c>
      <c r="X82">
        <v>476480486</v>
      </c>
      <c r="Y82">
        <f>((AT82*1.15)*1.1)</f>
        <v>42.630500000000005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33.700000000000003</v>
      </c>
      <c r="AU82" t="s">
        <v>28</v>
      </c>
      <c r="AV82">
        <v>1</v>
      </c>
      <c r="AW82">
        <v>2</v>
      </c>
      <c r="AX82">
        <v>59211338</v>
      </c>
      <c r="AY82">
        <v>1</v>
      </c>
      <c r="AZ82">
        <v>0</v>
      </c>
      <c r="BA82">
        <v>86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ROUND(AT82*Source!I130*AH82*AL82,2)</f>
        <v>0</v>
      </c>
      <c r="CV82">
        <f>ROUND(Y82*Source!I130,9)</f>
        <v>4.2630499999999998</v>
      </c>
      <c r="CW82">
        <v>0</v>
      </c>
      <c r="CX82">
        <f>ROUND(Y82*Source!I130,9)</f>
        <v>4.2630499999999998</v>
      </c>
      <c r="CY82">
        <f>AD82</f>
        <v>0</v>
      </c>
      <c r="CZ82">
        <f>AH82</f>
        <v>0</v>
      </c>
      <c r="DA82">
        <f>AL82</f>
        <v>1</v>
      </c>
      <c r="DB82">
        <f>ROUND(((ROUND(AT82*CZ82,2)*1.15)*1.1),6)</f>
        <v>0</v>
      </c>
      <c r="DC82">
        <f>ROUND(((ROUND(AT82*AG82,2)*1.15)*1.1),6)</f>
        <v>0</v>
      </c>
      <c r="DD82" t="s">
        <v>3</v>
      </c>
      <c r="DE82" t="s">
        <v>3</v>
      </c>
      <c r="DF82">
        <f t="shared" si="46"/>
        <v>0</v>
      </c>
      <c r="DG82">
        <f t="shared" si="43"/>
        <v>0</v>
      </c>
      <c r="DH82">
        <f t="shared" si="44"/>
        <v>0</v>
      </c>
      <c r="DI82">
        <f t="shared" si="45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ROW(Source!A130)</f>
        <v>130</v>
      </c>
      <c r="B83">
        <v>59209200</v>
      </c>
      <c r="C83">
        <v>59209510</v>
      </c>
      <c r="D83">
        <v>58340276</v>
      </c>
      <c r="E83">
        <v>1</v>
      </c>
      <c r="F83">
        <v>1</v>
      </c>
      <c r="G83">
        <v>1080</v>
      </c>
      <c r="H83">
        <v>2</v>
      </c>
      <c r="I83" t="s">
        <v>662</v>
      </c>
      <c r="J83" t="s">
        <v>663</v>
      </c>
      <c r="K83" t="s">
        <v>664</v>
      </c>
      <c r="L83">
        <v>1368</v>
      </c>
      <c r="N83">
        <v>1011</v>
      </c>
      <c r="O83" t="s">
        <v>626</v>
      </c>
      <c r="P83" t="s">
        <v>626</v>
      </c>
      <c r="Q83">
        <v>1</v>
      </c>
      <c r="W83">
        <v>0</v>
      </c>
      <c r="X83">
        <v>-886582249</v>
      </c>
      <c r="Y83">
        <f>((AT83*1.25)*1.1)</f>
        <v>1.63625</v>
      </c>
      <c r="AA83">
        <v>0</v>
      </c>
      <c r="AB83">
        <v>39.799999999999997</v>
      </c>
      <c r="AC83">
        <v>0</v>
      </c>
      <c r="AD83">
        <v>0</v>
      </c>
      <c r="AE83">
        <v>0</v>
      </c>
      <c r="AF83">
        <v>3.18</v>
      </c>
      <c r="AG83">
        <v>0</v>
      </c>
      <c r="AH83">
        <v>0</v>
      </c>
      <c r="AI83">
        <v>1</v>
      </c>
      <c r="AJ83">
        <v>11.73</v>
      </c>
      <c r="AK83">
        <v>54.99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1.19</v>
      </c>
      <c r="AU83" t="s">
        <v>627</v>
      </c>
      <c r="AV83">
        <v>0</v>
      </c>
      <c r="AW83">
        <v>2</v>
      </c>
      <c r="AX83">
        <v>59211339</v>
      </c>
      <c r="AY83">
        <v>1</v>
      </c>
      <c r="AZ83">
        <v>0</v>
      </c>
      <c r="BA83">
        <v>87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ROUND(Y83*Source!I130*DO83,9)</f>
        <v>0</v>
      </c>
      <c r="CX83">
        <f>ROUND(Y83*Source!I130,9)</f>
        <v>0.16362499999999999</v>
      </c>
      <c r="CY83">
        <f>AB83</f>
        <v>39.799999999999997</v>
      </c>
      <c r="CZ83">
        <f>AF83</f>
        <v>3.18</v>
      </c>
      <c r="DA83">
        <f>AJ83</f>
        <v>11.73</v>
      </c>
      <c r="DB83">
        <f>ROUND(((ROUND(AT83*CZ83,2)*1.25)*1.1),6)</f>
        <v>5.1974999999999998</v>
      </c>
      <c r="DC83">
        <f>ROUND(((ROUND(AT83*AG83,2)*1.25)*1.1),6)</f>
        <v>0</v>
      </c>
      <c r="DD83" t="s">
        <v>3</v>
      </c>
      <c r="DE83" t="s">
        <v>3</v>
      </c>
      <c r="DF83">
        <f t="shared" si="46"/>
        <v>0</v>
      </c>
      <c r="DG83">
        <f>ROUND(ROUND(AF83*AJ83,2)*CX83,2)</f>
        <v>6.1</v>
      </c>
      <c r="DH83">
        <f>ROUND(ROUND(AG83*AK83,2)*CX83,2)</f>
        <v>0</v>
      </c>
      <c r="DI83">
        <f t="shared" si="45"/>
        <v>0</v>
      </c>
      <c r="DJ83">
        <f>DG83</f>
        <v>6.1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ROW(Source!A130)</f>
        <v>130</v>
      </c>
      <c r="B84">
        <v>59209200</v>
      </c>
      <c r="C84">
        <v>59209510</v>
      </c>
      <c r="D84">
        <v>58340578</v>
      </c>
      <c r="E84">
        <v>1</v>
      </c>
      <c r="F84">
        <v>1</v>
      </c>
      <c r="G84">
        <v>1080</v>
      </c>
      <c r="H84">
        <v>2</v>
      </c>
      <c r="I84" t="s">
        <v>646</v>
      </c>
      <c r="J84" t="s">
        <v>647</v>
      </c>
      <c r="K84" t="s">
        <v>648</v>
      </c>
      <c r="L84">
        <v>1368</v>
      </c>
      <c r="N84">
        <v>1011</v>
      </c>
      <c r="O84" t="s">
        <v>626</v>
      </c>
      <c r="P84" t="s">
        <v>626</v>
      </c>
      <c r="Q84">
        <v>1</v>
      </c>
      <c r="W84">
        <v>0</v>
      </c>
      <c r="X84">
        <v>-1985943078</v>
      </c>
      <c r="Y84">
        <f>((AT84*1.25)*1.1)</f>
        <v>0.55000000000000004</v>
      </c>
      <c r="AA84">
        <v>0</v>
      </c>
      <c r="AB84">
        <v>1445.28</v>
      </c>
      <c r="AC84">
        <v>740.47</v>
      </c>
      <c r="AD84">
        <v>0</v>
      </c>
      <c r="AE84">
        <v>0</v>
      </c>
      <c r="AF84">
        <v>83.1</v>
      </c>
      <c r="AG84">
        <v>12.62</v>
      </c>
      <c r="AH84">
        <v>0</v>
      </c>
      <c r="AI84">
        <v>1</v>
      </c>
      <c r="AJ84">
        <v>16.3</v>
      </c>
      <c r="AK84">
        <v>54.99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0.4</v>
      </c>
      <c r="AU84" t="s">
        <v>627</v>
      </c>
      <c r="AV84">
        <v>0</v>
      </c>
      <c r="AW84">
        <v>2</v>
      </c>
      <c r="AX84">
        <v>59211340</v>
      </c>
      <c r="AY84">
        <v>1</v>
      </c>
      <c r="AZ84">
        <v>0</v>
      </c>
      <c r="BA84">
        <v>88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ROUND(Y84*Source!I130*DO84,9)</f>
        <v>0.69410000000000005</v>
      </c>
      <c r="CX84">
        <f>ROUND(Y84*Source!I130,9)</f>
        <v>5.5E-2</v>
      </c>
      <c r="CY84">
        <f>AB84</f>
        <v>1445.28</v>
      </c>
      <c r="CZ84">
        <f>AF84</f>
        <v>83.1</v>
      </c>
      <c r="DA84">
        <f>AJ84</f>
        <v>16.3</v>
      </c>
      <c r="DB84">
        <f>ROUND(((ROUND(AT84*CZ84,2)*1.25)*1.1),6)</f>
        <v>45.704999999999998</v>
      </c>
      <c r="DC84">
        <f>ROUND(((ROUND(AT84*AG84,2)*1.25)*1.1),6)</f>
        <v>6.9437499999999996</v>
      </c>
      <c r="DD84" t="s">
        <v>3</v>
      </c>
      <c r="DE84" t="s">
        <v>3</v>
      </c>
      <c r="DF84">
        <f t="shared" si="46"/>
        <v>0</v>
      </c>
      <c r="DG84">
        <f>ROUND(ROUND(AF84*AJ84,2)*CX84,2)</f>
        <v>74.5</v>
      </c>
      <c r="DH84">
        <f>ROUND(ROUND(AG84*AK84,2)*CX84,2)</f>
        <v>38.17</v>
      </c>
      <c r="DI84">
        <f t="shared" si="45"/>
        <v>0</v>
      </c>
      <c r="DJ84">
        <f>DG84</f>
        <v>74.5</v>
      </c>
      <c r="DK84">
        <v>0</v>
      </c>
      <c r="DL84" t="s">
        <v>628</v>
      </c>
      <c r="DM84">
        <v>0</v>
      </c>
      <c r="DN84" t="s">
        <v>622</v>
      </c>
      <c r="DO84">
        <v>12.62</v>
      </c>
    </row>
    <row r="85" spans="1:119" x14ac:dyDescent="0.2">
      <c r="A85">
        <f>ROW(Source!A130)</f>
        <v>130</v>
      </c>
      <c r="B85">
        <v>59209200</v>
      </c>
      <c r="C85">
        <v>59209510</v>
      </c>
      <c r="D85">
        <v>58339814</v>
      </c>
      <c r="E85">
        <v>1</v>
      </c>
      <c r="F85">
        <v>1</v>
      </c>
      <c r="G85">
        <v>1080</v>
      </c>
      <c r="H85">
        <v>2</v>
      </c>
      <c r="I85" t="s">
        <v>635</v>
      </c>
      <c r="J85" t="s">
        <v>636</v>
      </c>
      <c r="K85" t="s">
        <v>637</v>
      </c>
      <c r="L85">
        <v>1368</v>
      </c>
      <c r="N85">
        <v>1011</v>
      </c>
      <c r="O85" t="s">
        <v>626</v>
      </c>
      <c r="P85" t="s">
        <v>626</v>
      </c>
      <c r="Q85">
        <v>1</v>
      </c>
      <c r="W85">
        <v>0</v>
      </c>
      <c r="X85">
        <v>1087580389</v>
      </c>
      <c r="Y85">
        <f>((AT85*1.25)*1.1)</f>
        <v>8.2500000000000004E-2</v>
      </c>
      <c r="AA85">
        <v>0</v>
      </c>
      <c r="AB85">
        <v>2628.65</v>
      </c>
      <c r="AC85">
        <v>993.36</v>
      </c>
      <c r="AD85">
        <v>0</v>
      </c>
      <c r="AE85">
        <v>0</v>
      </c>
      <c r="AF85">
        <v>179.17</v>
      </c>
      <c r="AG85">
        <v>16.93</v>
      </c>
      <c r="AH85">
        <v>0</v>
      </c>
      <c r="AI85">
        <v>1</v>
      </c>
      <c r="AJ85">
        <v>13.75</v>
      </c>
      <c r="AK85">
        <v>54.99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0.06</v>
      </c>
      <c r="AU85" t="s">
        <v>627</v>
      </c>
      <c r="AV85">
        <v>0</v>
      </c>
      <c r="AW85">
        <v>2</v>
      </c>
      <c r="AX85">
        <v>59211341</v>
      </c>
      <c r="AY85">
        <v>1</v>
      </c>
      <c r="AZ85">
        <v>0</v>
      </c>
      <c r="BA85">
        <v>89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ROUND(Y85*Source!I130*DO85,9)</f>
        <v>0.1396725</v>
      </c>
      <c r="CX85">
        <f>ROUND(Y85*Source!I130,9)</f>
        <v>8.2500000000000004E-3</v>
      </c>
      <c r="CY85">
        <f>AB85</f>
        <v>2628.65</v>
      </c>
      <c r="CZ85">
        <f>AF85</f>
        <v>179.17</v>
      </c>
      <c r="DA85">
        <f>AJ85</f>
        <v>13.75</v>
      </c>
      <c r="DB85">
        <f>ROUND(((ROUND(AT85*CZ85,2)*1.25)*1.1),6)</f>
        <v>14.78125</v>
      </c>
      <c r="DC85">
        <f>ROUND(((ROUND(AT85*AG85,2)*1.25)*1.1),6)</f>
        <v>1.4025000000000001</v>
      </c>
      <c r="DD85" t="s">
        <v>3</v>
      </c>
      <c r="DE85" t="s">
        <v>3</v>
      </c>
      <c r="DF85">
        <f t="shared" si="46"/>
        <v>0</v>
      </c>
      <c r="DG85">
        <f>ROUND(ROUND(AF85*AJ85,2)*CX85,2)</f>
        <v>20.32</v>
      </c>
      <c r="DH85">
        <f>ROUND(ROUND(AG85*AK85,2)*CX85,2)</f>
        <v>7.68</v>
      </c>
      <c r="DI85">
        <f t="shared" si="45"/>
        <v>0</v>
      </c>
      <c r="DJ85">
        <f>DG85</f>
        <v>20.32</v>
      </c>
      <c r="DK85">
        <v>0</v>
      </c>
      <c r="DL85" t="s">
        <v>628</v>
      </c>
      <c r="DM85">
        <v>0</v>
      </c>
      <c r="DN85" t="s">
        <v>622</v>
      </c>
      <c r="DO85">
        <v>16.93</v>
      </c>
    </row>
    <row r="86" spans="1:119" x14ac:dyDescent="0.2">
      <c r="A86">
        <f>ROW(Source!A130)</f>
        <v>130</v>
      </c>
      <c r="B86">
        <v>59209200</v>
      </c>
      <c r="C86">
        <v>59209510</v>
      </c>
      <c r="D86">
        <v>58308814</v>
      </c>
      <c r="E86">
        <v>1</v>
      </c>
      <c r="F86">
        <v>1</v>
      </c>
      <c r="G86">
        <v>1080</v>
      </c>
      <c r="H86">
        <v>3</v>
      </c>
      <c r="I86" t="s">
        <v>642</v>
      </c>
      <c r="J86" t="s">
        <v>643</v>
      </c>
      <c r="K86" t="s">
        <v>644</v>
      </c>
      <c r="L86">
        <v>1339</v>
      </c>
      <c r="N86">
        <v>1007</v>
      </c>
      <c r="O86" t="s">
        <v>645</v>
      </c>
      <c r="P86" t="s">
        <v>645</v>
      </c>
      <c r="Q86">
        <v>1</v>
      </c>
      <c r="W86">
        <v>0</v>
      </c>
      <c r="X86">
        <v>-744103292</v>
      </c>
      <c r="Y86">
        <f t="shared" ref="Y86:Y96" si="54">AT86</f>
        <v>0.23466999999999999</v>
      </c>
      <c r="AA86">
        <v>54.79</v>
      </c>
      <c r="AB86">
        <v>0</v>
      </c>
      <c r="AC86">
        <v>0</v>
      </c>
      <c r="AD86">
        <v>0</v>
      </c>
      <c r="AE86">
        <v>7.07</v>
      </c>
      <c r="AF86">
        <v>0</v>
      </c>
      <c r="AG86">
        <v>0</v>
      </c>
      <c r="AH86">
        <v>0</v>
      </c>
      <c r="AI86">
        <v>7.75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0.23466999999999999</v>
      </c>
      <c r="AU86" t="s">
        <v>3</v>
      </c>
      <c r="AV86">
        <v>0</v>
      </c>
      <c r="AW86">
        <v>2</v>
      </c>
      <c r="AX86">
        <v>59211342</v>
      </c>
      <c r="AY86">
        <v>1</v>
      </c>
      <c r="AZ86">
        <v>0</v>
      </c>
      <c r="BA86">
        <v>90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ROUND(Y86*Source!I130,9)</f>
        <v>2.3466999999999998E-2</v>
      </c>
      <c r="CY86">
        <f t="shared" ref="CY86:CY96" si="55">AA86</f>
        <v>54.79</v>
      </c>
      <c r="CZ86">
        <f t="shared" ref="CZ86:CZ96" si="56">AE86</f>
        <v>7.07</v>
      </c>
      <c r="DA86">
        <f t="shared" ref="DA86:DA96" si="57">AI86</f>
        <v>7.75</v>
      </c>
      <c r="DB86">
        <f t="shared" ref="DB86:DB96" si="58">ROUND(ROUND(AT86*CZ86,2),6)</f>
        <v>1.66</v>
      </c>
      <c r="DC86">
        <f t="shared" ref="DC86:DC96" si="59">ROUND(ROUND(AT86*AG86,2),6)</f>
        <v>0</v>
      </c>
      <c r="DD86" t="s">
        <v>3</v>
      </c>
      <c r="DE86" t="s">
        <v>3</v>
      </c>
      <c r="DF86">
        <f t="shared" ref="DF86:DF94" si="60">ROUND(ROUND(AE86*AI86,2)*CX86,2)</f>
        <v>1.29</v>
      </c>
      <c r="DG86">
        <f t="shared" ref="DG86:DG104" si="61">ROUND(ROUND(AF86,2)*CX86,2)</f>
        <v>0</v>
      </c>
      <c r="DH86">
        <f t="shared" ref="DH86:DH104" si="62">ROUND(ROUND(AG86,2)*CX86,2)</f>
        <v>0</v>
      </c>
      <c r="DI86">
        <f t="shared" si="45"/>
        <v>0</v>
      </c>
      <c r="DJ86">
        <f t="shared" ref="DJ86:DJ96" si="63">DF86</f>
        <v>1.29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ROW(Source!A130)</f>
        <v>130</v>
      </c>
      <c r="B87">
        <v>59209200</v>
      </c>
      <c r="C87">
        <v>59209510</v>
      </c>
      <c r="D87">
        <v>58310526</v>
      </c>
      <c r="E87">
        <v>1</v>
      </c>
      <c r="F87">
        <v>1</v>
      </c>
      <c r="G87">
        <v>1080</v>
      </c>
      <c r="H87">
        <v>3</v>
      </c>
      <c r="I87" t="s">
        <v>665</v>
      </c>
      <c r="J87" t="s">
        <v>666</v>
      </c>
      <c r="K87" t="s">
        <v>667</v>
      </c>
      <c r="L87">
        <v>1346</v>
      </c>
      <c r="N87">
        <v>1009</v>
      </c>
      <c r="O87" t="s">
        <v>641</v>
      </c>
      <c r="P87" t="s">
        <v>641</v>
      </c>
      <c r="Q87">
        <v>1</v>
      </c>
      <c r="W87">
        <v>0</v>
      </c>
      <c r="X87">
        <v>-1011812427</v>
      </c>
      <c r="Y87">
        <f t="shared" si="54"/>
        <v>0.05</v>
      </c>
      <c r="AA87">
        <v>272.7</v>
      </c>
      <c r="AB87">
        <v>0</v>
      </c>
      <c r="AC87">
        <v>0</v>
      </c>
      <c r="AD87">
        <v>0</v>
      </c>
      <c r="AE87">
        <v>37.979999999999997</v>
      </c>
      <c r="AF87">
        <v>0</v>
      </c>
      <c r="AG87">
        <v>0</v>
      </c>
      <c r="AH87">
        <v>0</v>
      </c>
      <c r="AI87">
        <v>7.18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0.05</v>
      </c>
      <c r="AU87" t="s">
        <v>3</v>
      </c>
      <c r="AV87">
        <v>0</v>
      </c>
      <c r="AW87">
        <v>2</v>
      </c>
      <c r="AX87">
        <v>59211343</v>
      </c>
      <c r="AY87">
        <v>1</v>
      </c>
      <c r="AZ87">
        <v>0</v>
      </c>
      <c r="BA87">
        <v>91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ROUND(Y87*Source!I130,9)</f>
        <v>5.0000000000000001E-3</v>
      </c>
      <c r="CY87">
        <f t="shared" si="55"/>
        <v>272.7</v>
      </c>
      <c r="CZ87">
        <f t="shared" si="56"/>
        <v>37.979999999999997</v>
      </c>
      <c r="DA87">
        <f t="shared" si="57"/>
        <v>7.18</v>
      </c>
      <c r="DB87">
        <f t="shared" si="58"/>
        <v>1.9</v>
      </c>
      <c r="DC87">
        <f t="shared" si="59"/>
        <v>0</v>
      </c>
      <c r="DD87" t="s">
        <v>3</v>
      </c>
      <c r="DE87" t="s">
        <v>3</v>
      </c>
      <c r="DF87">
        <f t="shared" si="60"/>
        <v>1.36</v>
      </c>
      <c r="DG87">
        <f t="shared" si="61"/>
        <v>0</v>
      </c>
      <c r="DH87">
        <f t="shared" si="62"/>
        <v>0</v>
      </c>
      <c r="DI87">
        <f t="shared" si="45"/>
        <v>0</v>
      </c>
      <c r="DJ87">
        <f t="shared" si="63"/>
        <v>1.36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ROW(Source!A130)</f>
        <v>130</v>
      </c>
      <c r="B88">
        <v>59209200</v>
      </c>
      <c r="C88">
        <v>59209510</v>
      </c>
      <c r="D88">
        <v>58308933</v>
      </c>
      <c r="E88">
        <v>1</v>
      </c>
      <c r="F88">
        <v>1</v>
      </c>
      <c r="G88">
        <v>1080</v>
      </c>
      <c r="H88">
        <v>3</v>
      </c>
      <c r="I88" t="s">
        <v>668</v>
      </c>
      <c r="J88" t="s">
        <v>669</v>
      </c>
      <c r="K88" t="s">
        <v>670</v>
      </c>
      <c r="L88">
        <v>1348</v>
      </c>
      <c r="N88">
        <v>1009</v>
      </c>
      <c r="O88" t="s">
        <v>658</v>
      </c>
      <c r="P88" t="s">
        <v>658</v>
      </c>
      <c r="Q88">
        <v>1000</v>
      </c>
      <c r="W88">
        <v>0</v>
      </c>
      <c r="X88">
        <v>1469978170</v>
      </c>
      <c r="Y88">
        <f t="shared" si="54"/>
        <v>6.2999999999999998E-6</v>
      </c>
      <c r="AA88">
        <v>73915.41</v>
      </c>
      <c r="AB88">
        <v>0</v>
      </c>
      <c r="AC88">
        <v>0</v>
      </c>
      <c r="AD88">
        <v>0</v>
      </c>
      <c r="AE88">
        <v>3234.81</v>
      </c>
      <c r="AF88">
        <v>0</v>
      </c>
      <c r="AG88">
        <v>0</v>
      </c>
      <c r="AH88">
        <v>0</v>
      </c>
      <c r="AI88">
        <v>22.85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6.2999999999999998E-6</v>
      </c>
      <c r="AU88" t="s">
        <v>3</v>
      </c>
      <c r="AV88">
        <v>0</v>
      </c>
      <c r="AW88">
        <v>2</v>
      </c>
      <c r="AX88">
        <v>59211344</v>
      </c>
      <c r="AY88">
        <v>1</v>
      </c>
      <c r="AZ88">
        <v>0</v>
      </c>
      <c r="BA88">
        <v>92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ROUND(Y88*Source!I130,9)</f>
        <v>6.3E-7</v>
      </c>
      <c r="CY88">
        <f t="shared" si="55"/>
        <v>73915.41</v>
      </c>
      <c r="CZ88">
        <f t="shared" si="56"/>
        <v>3234.81</v>
      </c>
      <c r="DA88">
        <f t="shared" si="57"/>
        <v>22.85</v>
      </c>
      <c r="DB88">
        <f t="shared" si="58"/>
        <v>0.02</v>
      </c>
      <c r="DC88">
        <f t="shared" si="59"/>
        <v>0</v>
      </c>
      <c r="DD88" t="s">
        <v>3</v>
      </c>
      <c r="DE88" t="s">
        <v>3</v>
      </c>
      <c r="DF88">
        <f t="shared" si="60"/>
        <v>0.05</v>
      </c>
      <c r="DG88">
        <f t="shared" si="61"/>
        <v>0</v>
      </c>
      <c r="DH88">
        <f t="shared" si="62"/>
        <v>0</v>
      </c>
      <c r="DI88">
        <f t="shared" si="45"/>
        <v>0</v>
      </c>
      <c r="DJ88">
        <f t="shared" si="63"/>
        <v>0.05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ROW(Source!A130)</f>
        <v>130</v>
      </c>
      <c r="B89">
        <v>59209200</v>
      </c>
      <c r="C89">
        <v>59209510</v>
      </c>
      <c r="D89">
        <v>58308746</v>
      </c>
      <c r="E89">
        <v>1</v>
      </c>
      <c r="F89">
        <v>1</v>
      </c>
      <c r="G89">
        <v>1080</v>
      </c>
      <c r="H89">
        <v>3</v>
      </c>
      <c r="I89" t="s">
        <v>671</v>
      </c>
      <c r="J89" t="s">
        <v>672</v>
      </c>
      <c r="K89" t="s">
        <v>673</v>
      </c>
      <c r="L89">
        <v>1339</v>
      </c>
      <c r="N89">
        <v>1007</v>
      </c>
      <c r="O89" t="s">
        <v>645</v>
      </c>
      <c r="P89" t="s">
        <v>645</v>
      </c>
      <c r="Q89">
        <v>1</v>
      </c>
      <c r="W89">
        <v>0</v>
      </c>
      <c r="X89">
        <v>1565098517</v>
      </c>
      <c r="Y89">
        <f t="shared" si="54"/>
        <v>0.19</v>
      </c>
      <c r="AA89">
        <v>759.63</v>
      </c>
      <c r="AB89">
        <v>0</v>
      </c>
      <c r="AC89">
        <v>0</v>
      </c>
      <c r="AD89">
        <v>0</v>
      </c>
      <c r="AE89">
        <v>53.42</v>
      </c>
      <c r="AF89">
        <v>0</v>
      </c>
      <c r="AG89">
        <v>0</v>
      </c>
      <c r="AH89">
        <v>0</v>
      </c>
      <c r="AI89">
        <v>14.22</v>
      </c>
      <c r="AJ89">
        <v>1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0.19</v>
      </c>
      <c r="AU89" t="s">
        <v>3</v>
      </c>
      <c r="AV89">
        <v>0</v>
      </c>
      <c r="AW89">
        <v>2</v>
      </c>
      <c r="AX89">
        <v>59211345</v>
      </c>
      <c r="AY89">
        <v>1</v>
      </c>
      <c r="AZ89">
        <v>0</v>
      </c>
      <c r="BA89">
        <v>93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ROUND(Y89*Source!I130,9)</f>
        <v>1.9E-2</v>
      </c>
      <c r="CY89">
        <f t="shared" si="55"/>
        <v>759.63</v>
      </c>
      <c r="CZ89">
        <f t="shared" si="56"/>
        <v>53.42</v>
      </c>
      <c r="DA89">
        <f t="shared" si="57"/>
        <v>14.22</v>
      </c>
      <c r="DB89">
        <f t="shared" si="58"/>
        <v>10.15</v>
      </c>
      <c r="DC89">
        <f t="shared" si="59"/>
        <v>0</v>
      </c>
      <c r="DD89" t="s">
        <v>3</v>
      </c>
      <c r="DE89" t="s">
        <v>3</v>
      </c>
      <c r="DF89">
        <f t="shared" si="60"/>
        <v>14.43</v>
      </c>
      <c r="DG89">
        <f t="shared" si="61"/>
        <v>0</v>
      </c>
      <c r="DH89">
        <f t="shared" si="62"/>
        <v>0</v>
      </c>
      <c r="DI89">
        <f t="shared" si="45"/>
        <v>0</v>
      </c>
      <c r="DJ89">
        <f t="shared" si="63"/>
        <v>14.43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ROW(Source!A130)</f>
        <v>130</v>
      </c>
      <c r="B90">
        <v>59209200</v>
      </c>
      <c r="C90">
        <v>59209510</v>
      </c>
      <c r="D90">
        <v>58309012</v>
      </c>
      <c r="E90">
        <v>1</v>
      </c>
      <c r="F90">
        <v>1</v>
      </c>
      <c r="G90">
        <v>1080</v>
      </c>
      <c r="H90">
        <v>3</v>
      </c>
      <c r="I90" t="s">
        <v>674</v>
      </c>
      <c r="J90" t="s">
        <v>675</v>
      </c>
      <c r="K90" t="s">
        <v>676</v>
      </c>
      <c r="L90">
        <v>1339</v>
      </c>
      <c r="N90">
        <v>1007</v>
      </c>
      <c r="O90" t="s">
        <v>645</v>
      </c>
      <c r="P90" t="s">
        <v>645</v>
      </c>
      <c r="Q90">
        <v>1</v>
      </c>
      <c r="W90">
        <v>0</v>
      </c>
      <c r="X90">
        <v>-388798825</v>
      </c>
      <c r="Y90">
        <f t="shared" si="54"/>
        <v>0.34200000000000003</v>
      </c>
      <c r="AA90">
        <v>94.23</v>
      </c>
      <c r="AB90">
        <v>0</v>
      </c>
      <c r="AC90">
        <v>0</v>
      </c>
      <c r="AD90">
        <v>0</v>
      </c>
      <c r="AE90">
        <v>5.82</v>
      </c>
      <c r="AF90">
        <v>0</v>
      </c>
      <c r="AG90">
        <v>0</v>
      </c>
      <c r="AH90">
        <v>0</v>
      </c>
      <c r="AI90">
        <v>16.190000000000001</v>
      </c>
      <c r="AJ90">
        <v>1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0.34200000000000003</v>
      </c>
      <c r="AU90" t="s">
        <v>3</v>
      </c>
      <c r="AV90">
        <v>0</v>
      </c>
      <c r="AW90">
        <v>2</v>
      </c>
      <c r="AX90">
        <v>59211346</v>
      </c>
      <c r="AY90">
        <v>1</v>
      </c>
      <c r="AZ90">
        <v>0</v>
      </c>
      <c r="BA90">
        <v>94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ROUND(Y90*Source!I130,9)</f>
        <v>3.4200000000000001E-2</v>
      </c>
      <c r="CY90">
        <f t="shared" si="55"/>
        <v>94.23</v>
      </c>
      <c r="CZ90">
        <f t="shared" si="56"/>
        <v>5.82</v>
      </c>
      <c r="DA90">
        <f t="shared" si="57"/>
        <v>16.190000000000001</v>
      </c>
      <c r="DB90">
        <f t="shared" si="58"/>
        <v>1.99</v>
      </c>
      <c r="DC90">
        <f t="shared" si="59"/>
        <v>0</v>
      </c>
      <c r="DD90" t="s">
        <v>3</v>
      </c>
      <c r="DE90" t="s">
        <v>3</v>
      </c>
      <c r="DF90">
        <f t="shared" si="60"/>
        <v>3.22</v>
      </c>
      <c r="DG90">
        <f t="shared" si="61"/>
        <v>0</v>
      </c>
      <c r="DH90">
        <f t="shared" si="62"/>
        <v>0</v>
      </c>
      <c r="DI90">
        <f t="shared" si="45"/>
        <v>0</v>
      </c>
      <c r="DJ90">
        <f t="shared" si="63"/>
        <v>3.22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ROW(Source!A130)</f>
        <v>130</v>
      </c>
      <c r="B91">
        <v>59209200</v>
      </c>
      <c r="C91">
        <v>59209510</v>
      </c>
      <c r="D91">
        <v>58309084</v>
      </c>
      <c r="E91">
        <v>1</v>
      </c>
      <c r="F91">
        <v>1</v>
      </c>
      <c r="G91">
        <v>1080</v>
      </c>
      <c r="H91">
        <v>3</v>
      </c>
      <c r="I91" t="s">
        <v>677</v>
      </c>
      <c r="J91" t="s">
        <v>678</v>
      </c>
      <c r="K91" t="s">
        <v>679</v>
      </c>
      <c r="L91">
        <v>1348</v>
      </c>
      <c r="N91">
        <v>1009</v>
      </c>
      <c r="O91" t="s">
        <v>658</v>
      </c>
      <c r="P91" t="s">
        <v>658</v>
      </c>
      <c r="Q91">
        <v>1000</v>
      </c>
      <c r="W91">
        <v>0</v>
      </c>
      <c r="X91">
        <v>356473523</v>
      </c>
      <c r="Y91">
        <f t="shared" si="54"/>
        <v>8.7000000000000001E-4</v>
      </c>
      <c r="AA91">
        <v>55779.05</v>
      </c>
      <c r="AB91">
        <v>0</v>
      </c>
      <c r="AC91">
        <v>0</v>
      </c>
      <c r="AD91">
        <v>0</v>
      </c>
      <c r="AE91">
        <v>16214.84</v>
      </c>
      <c r="AF91">
        <v>0</v>
      </c>
      <c r="AG91">
        <v>0</v>
      </c>
      <c r="AH91">
        <v>0</v>
      </c>
      <c r="AI91">
        <v>3.44</v>
      </c>
      <c r="AJ91">
        <v>1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8.7000000000000001E-4</v>
      </c>
      <c r="AU91" t="s">
        <v>3</v>
      </c>
      <c r="AV91">
        <v>0</v>
      </c>
      <c r="AW91">
        <v>2</v>
      </c>
      <c r="AX91">
        <v>59211347</v>
      </c>
      <c r="AY91">
        <v>1</v>
      </c>
      <c r="AZ91">
        <v>0</v>
      </c>
      <c r="BA91">
        <v>95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ROUND(Y91*Source!I130,9)</f>
        <v>8.7000000000000001E-5</v>
      </c>
      <c r="CY91">
        <f t="shared" si="55"/>
        <v>55779.05</v>
      </c>
      <c r="CZ91">
        <f t="shared" si="56"/>
        <v>16214.84</v>
      </c>
      <c r="DA91">
        <f t="shared" si="57"/>
        <v>3.44</v>
      </c>
      <c r="DB91">
        <f t="shared" si="58"/>
        <v>14.11</v>
      </c>
      <c r="DC91">
        <f t="shared" si="59"/>
        <v>0</v>
      </c>
      <c r="DD91" t="s">
        <v>3</v>
      </c>
      <c r="DE91" t="s">
        <v>3</v>
      </c>
      <c r="DF91">
        <f t="shared" si="60"/>
        <v>4.8499999999999996</v>
      </c>
      <c r="DG91">
        <f t="shared" si="61"/>
        <v>0</v>
      </c>
      <c r="DH91">
        <f t="shared" si="62"/>
        <v>0</v>
      </c>
      <c r="DI91">
        <f t="shared" si="45"/>
        <v>0</v>
      </c>
      <c r="DJ91">
        <f t="shared" si="63"/>
        <v>4.8499999999999996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ROW(Source!A130)</f>
        <v>130</v>
      </c>
      <c r="B92">
        <v>59209200</v>
      </c>
      <c r="C92">
        <v>59209510</v>
      </c>
      <c r="D92">
        <v>58309253</v>
      </c>
      <c r="E92">
        <v>1</v>
      </c>
      <c r="F92">
        <v>1</v>
      </c>
      <c r="G92">
        <v>1080</v>
      </c>
      <c r="H92">
        <v>3</v>
      </c>
      <c r="I92" t="s">
        <v>680</v>
      </c>
      <c r="J92" t="s">
        <v>681</v>
      </c>
      <c r="K92" t="s">
        <v>682</v>
      </c>
      <c r="L92">
        <v>1346</v>
      </c>
      <c r="N92">
        <v>1009</v>
      </c>
      <c r="O92" t="s">
        <v>641</v>
      </c>
      <c r="P92" t="s">
        <v>641</v>
      </c>
      <c r="Q92">
        <v>1</v>
      </c>
      <c r="W92">
        <v>0</v>
      </c>
      <c r="X92">
        <v>1135396300</v>
      </c>
      <c r="Y92">
        <f t="shared" si="54"/>
        <v>0.1</v>
      </c>
      <c r="AA92">
        <v>85.4</v>
      </c>
      <c r="AB92">
        <v>0</v>
      </c>
      <c r="AC92">
        <v>0</v>
      </c>
      <c r="AD92">
        <v>0</v>
      </c>
      <c r="AE92">
        <v>20.190000000000001</v>
      </c>
      <c r="AF92">
        <v>0</v>
      </c>
      <c r="AG92">
        <v>0</v>
      </c>
      <c r="AH92">
        <v>0</v>
      </c>
      <c r="AI92">
        <v>4.2300000000000004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0.1</v>
      </c>
      <c r="AU92" t="s">
        <v>3</v>
      </c>
      <c r="AV92">
        <v>0</v>
      </c>
      <c r="AW92">
        <v>2</v>
      </c>
      <c r="AX92">
        <v>59211348</v>
      </c>
      <c r="AY92">
        <v>1</v>
      </c>
      <c r="AZ92">
        <v>0</v>
      </c>
      <c r="BA92">
        <v>96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ROUND(Y92*Source!I130,9)</f>
        <v>0.01</v>
      </c>
      <c r="CY92">
        <f t="shared" si="55"/>
        <v>85.4</v>
      </c>
      <c r="CZ92">
        <f t="shared" si="56"/>
        <v>20.190000000000001</v>
      </c>
      <c r="DA92">
        <f t="shared" si="57"/>
        <v>4.2300000000000004</v>
      </c>
      <c r="DB92">
        <f t="shared" si="58"/>
        <v>2.02</v>
      </c>
      <c r="DC92">
        <f t="shared" si="59"/>
        <v>0</v>
      </c>
      <c r="DD92" t="s">
        <v>3</v>
      </c>
      <c r="DE92" t="s">
        <v>3</v>
      </c>
      <c r="DF92">
        <f t="shared" si="60"/>
        <v>0.85</v>
      </c>
      <c r="DG92">
        <f t="shared" si="61"/>
        <v>0</v>
      </c>
      <c r="DH92">
        <f t="shared" si="62"/>
        <v>0</v>
      </c>
      <c r="DI92">
        <f t="shared" si="45"/>
        <v>0</v>
      </c>
      <c r="DJ92">
        <f t="shared" si="63"/>
        <v>0.85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ROW(Source!A130)</f>
        <v>130</v>
      </c>
      <c r="B93">
        <v>59209200</v>
      </c>
      <c r="C93">
        <v>59209510</v>
      </c>
      <c r="D93">
        <v>58309395</v>
      </c>
      <c r="E93">
        <v>1</v>
      </c>
      <c r="F93">
        <v>1</v>
      </c>
      <c r="G93">
        <v>1080</v>
      </c>
      <c r="H93">
        <v>3</v>
      </c>
      <c r="I93" t="s">
        <v>683</v>
      </c>
      <c r="J93" t="s">
        <v>684</v>
      </c>
      <c r="K93" t="s">
        <v>685</v>
      </c>
      <c r="L93">
        <v>1348</v>
      </c>
      <c r="N93">
        <v>1009</v>
      </c>
      <c r="O93" t="s">
        <v>658</v>
      </c>
      <c r="P93" t="s">
        <v>658</v>
      </c>
      <c r="Q93">
        <v>1000</v>
      </c>
      <c r="W93">
        <v>0</v>
      </c>
      <c r="X93">
        <v>1017087992</v>
      </c>
      <c r="Y93">
        <f t="shared" si="54"/>
        <v>4.0000000000000002E-4</v>
      </c>
      <c r="AA93">
        <v>62739.3</v>
      </c>
      <c r="AB93">
        <v>0</v>
      </c>
      <c r="AC93">
        <v>0</v>
      </c>
      <c r="AD93">
        <v>0</v>
      </c>
      <c r="AE93">
        <v>35445.93</v>
      </c>
      <c r="AF93">
        <v>0</v>
      </c>
      <c r="AG93">
        <v>0</v>
      </c>
      <c r="AH93">
        <v>0</v>
      </c>
      <c r="AI93">
        <v>1.77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4.0000000000000002E-4</v>
      </c>
      <c r="AU93" t="s">
        <v>3</v>
      </c>
      <c r="AV93">
        <v>0</v>
      </c>
      <c r="AW93">
        <v>2</v>
      </c>
      <c r="AX93">
        <v>59211349</v>
      </c>
      <c r="AY93">
        <v>1</v>
      </c>
      <c r="AZ93">
        <v>0</v>
      </c>
      <c r="BA93">
        <v>97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ROUND(Y93*Source!I130,9)</f>
        <v>4.0000000000000003E-5</v>
      </c>
      <c r="CY93">
        <f t="shared" si="55"/>
        <v>62739.3</v>
      </c>
      <c r="CZ93">
        <f t="shared" si="56"/>
        <v>35445.93</v>
      </c>
      <c r="DA93">
        <f t="shared" si="57"/>
        <v>1.77</v>
      </c>
      <c r="DB93">
        <f t="shared" si="58"/>
        <v>14.18</v>
      </c>
      <c r="DC93">
        <f t="shared" si="59"/>
        <v>0</v>
      </c>
      <c r="DD93" t="s">
        <v>3</v>
      </c>
      <c r="DE93" t="s">
        <v>3</v>
      </c>
      <c r="DF93">
        <f t="shared" si="60"/>
        <v>2.5099999999999998</v>
      </c>
      <c r="DG93">
        <f t="shared" si="61"/>
        <v>0</v>
      </c>
      <c r="DH93">
        <f t="shared" si="62"/>
        <v>0</v>
      </c>
      <c r="DI93">
        <f t="shared" si="45"/>
        <v>0</v>
      </c>
      <c r="DJ93">
        <f t="shared" si="63"/>
        <v>2.5099999999999998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ROW(Source!A130)</f>
        <v>130</v>
      </c>
      <c r="B94">
        <v>59209200</v>
      </c>
      <c r="C94">
        <v>59209510</v>
      </c>
      <c r="D94">
        <v>58321781</v>
      </c>
      <c r="E94">
        <v>1</v>
      </c>
      <c r="F94">
        <v>1</v>
      </c>
      <c r="G94">
        <v>1080</v>
      </c>
      <c r="H94">
        <v>3</v>
      </c>
      <c r="I94" t="s">
        <v>154</v>
      </c>
      <c r="J94" t="s">
        <v>156</v>
      </c>
      <c r="K94" t="s">
        <v>155</v>
      </c>
      <c r="L94">
        <v>1301</v>
      </c>
      <c r="N94">
        <v>1003</v>
      </c>
      <c r="O94" t="s">
        <v>36</v>
      </c>
      <c r="P94" t="s">
        <v>36</v>
      </c>
      <c r="Q94">
        <v>1</v>
      </c>
      <c r="W94">
        <v>0</v>
      </c>
      <c r="X94">
        <v>-1904747147</v>
      </c>
      <c r="Y94">
        <f t="shared" si="54"/>
        <v>100</v>
      </c>
      <c r="AA94">
        <v>731.57</v>
      </c>
      <c r="AB94">
        <v>0</v>
      </c>
      <c r="AC94">
        <v>0</v>
      </c>
      <c r="AD94">
        <v>0</v>
      </c>
      <c r="AE94">
        <v>61.58</v>
      </c>
      <c r="AF94">
        <v>0</v>
      </c>
      <c r="AG94">
        <v>0</v>
      </c>
      <c r="AH94">
        <v>0</v>
      </c>
      <c r="AI94">
        <v>11.88</v>
      </c>
      <c r="AJ94">
        <v>1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 t="s">
        <v>3</v>
      </c>
      <c r="AT94">
        <v>100</v>
      </c>
      <c r="AU94" t="s">
        <v>3</v>
      </c>
      <c r="AV94">
        <v>0</v>
      </c>
      <c r="AW94">
        <v>1</v>
      </c>
      <c r="AX94">
        <v>-1</v>
      </c>
      <c r="AY94">
        <v>0</v>
      </c>
      <c r="AZ94">
        <v>0</v>
      </c>
      <c r="BA94" t="s">
        <v>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ROUND(Y94*Source!I130,9)</f>
        <v>10</v>
      </c>
      <c r="CY94">
        <f t="shared" si="55"/>
        <v>731.57</v>
      </c>
      <c r="CZ94">
        <f t="shared" si="56"/>
        <v>61.58</v>
      </c>
      <c r="DA94">
        <f t="shared" si="57"/>
        <v>11.88</v>
      </c>
      <c r="DB94">
        <f t="shared" si="58"/>
        <v>6158</v>
      </c>
      <c r="DC94">
        <f t="shared" si="59"/>
        <v>0</v>
      </c>
      <c r="DD94" t="s">
        <v>3</v>
      </c>
      <c r="DE94" t="s">
        <v>3</v>
      </c>
      <c r="DF94">
        <f t="shared" si="60"/>
        <v>7315.7</v>
      </c>
      <c r="DG94">
        <f t="shared" si="61"/>
        <v>0</v>
      </c>
      <c r="DH94">
        <f t="shared" si="62"/>
        <v>0</v>
      </c>
      <c r="DI94">
        <f t="shared" si="45"/>
        <v>0</v>
      </c>
      <c r="DJ94">
        <f t="shared" si="63"/>
        <v>7315.7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ROW(Source!A130)</f>
        <v>130</v>
      </c>
      <c r="B95">
        <v>59209200</v>
      </c>
      <c r="C95">
        <v>59209510</v>
      </c>
      <c r="D95">
        <v>58322460</v>
      </c>
      <c r="E95">
        <v>1</v>
      </c>
      <c r="F95">
        <v>1</v>
      </c>
      <c r="G95">
        <v>1080</v>
      </c>
      <c r="H95">
        <v>3</v>
      </c>
      <c r="I95" t="s">
        <v>146</v>
      </c>
      <c r="J95" t="s">
        <v>148</v>
      </c>
      <c r="K95" t="s">
        <v>147</v>
      </c>
      <c r="L95">
        <v>1354</v>
      </c>
      <c r="N95">
        <v>1010</v>
      </c>
      <c r="O95" t="s">
        <v>49</v>
      </c>
      <c r="P95" t="s">
        <v>49</v>
      </c>
      <c r="Q95">
        <v>1</v>
      </c>
      <c r="W95">
        <v>0</v>
      </c>
      <c r="X95">
        <v>793962712</v>
      </c>
      <c r="Y95">
        <f t="shared" si="54"/>
        <v>40</v>
      </c>
      <c r="AA95">
        <v>19.61</v>
      </c>
      <c r="AB95">
        <v>0</v>
      </c>
      <c r="AC95">
        <v>0</v>
      </c>
      <c r="AD95">
        <v>0</v>
      </c>
      <c r="AE95">
        <v>19.61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 t="s">
        <v>3</v>
      </c>
      <c r="AT95">
        <v>40</v>
      </c>
      <c r="AU95" t="s">
        <v>3</v>
      </c>
      <c r="AV95">
        <v>0</v>
      </c>
      <c r="AW95">
        <v>1</v>
      </c>
      <c r="AX95">
        <v>-1</v>
      </c>
      <c r="AY95">
        <v>0</v>
      </c>
      <c r="AZ95">
        <v>0</v>
      </c>
      <c r="BA95" t="s">
        <v>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ROUND(Y95*Source!I130,9)</f>
        <v>4</v>
      </c>
      <c r="CY95">
        <f t="shared" si="55"/>
        <v>19.61</v>
      </c>
      <c r="CZ95">
        <f t="shared" si="56"/>
        <v>19.61</v>
      </c>
      <c r="DA95">
        <f t="shared" si="57"/>
        <v>1</v>
      </c>
      <c r="DB95">
        <f t="shared" si="58"/>
        <v>784.4</v>
      </c>
      <c r="DC95">
        <f t="shared" si="59"/>
        <v>0</v>
      </c>
      <c r="DD95" t="s">
        <v>3</v>
      </c>
      <c r="DE95" t="s">
        <v>3</v>
      </c>
      <c r="DF95">
        <f>ROUND(ROUND(AE95,2)*CX95,2)</f>
        <v>78.44</v>
      </c>
      <c r="DG95">
        <f t="shared" si="61"/>
        <v>0</v>
      </c>
      <c r="DH95">
        <f t="shared" si="62"/>
        <v>0</v>
      </c>
      <c r="DI95">
        <f t="shared" si="45"/>
        <v>0</v>
      </c>
      <c r="DJ95">
        <f t="shared" si="63"/>
        <v>78.44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ROW(Source!A130)</f>
        <v>130</v>
      </c>
      <c r="B96">
        <v>59209200</v>
      </c>
      <c r="C96">
        <v>59209510</v>
      </c>
      <c r="D96">
        <v>58327573</v>
      </c>
      <c r="E96">
        <v>1</v>
      </c>
      <c r="F96">
        <v>1</v>
      </c>
      <c r="G96">
        <v>1080</v>
      </c>
      <c r="H96">
        <v>3</v>
      </c>
      <c r="I96" t="s">
        <v>150</v>
      </c>
      <c r="J96" t="s">
        <v>152</v>
      </c>
      <c r="K96" t="s">
        <v>151</v>
      </c>
      <c r="L96">
        <v>1354</v>
      </c>
      <c r="N96">
        <v>1010</v>
      </c>
      <c r="O96" t="s">
        <v>49</v>
      </c>
      <c r="P96" t="s">
        <v>49</v>
      </c>
      <c r="Q96">
        <v>1</v>
      </c>
      <c r="W96">
        <v>0</v>
      </c>
      <c r="X96">
        <v>-55472231</v>
      </c>
      <c r="Y96">
        <f t="shared" si="54"/>
        <v>10</v>
      </c>
      <c r="AA96">
        <v>693.56</v>
      </c>
      <c r="AB96">
        <v>0</v>
      </c>
      <c r="AC96">
        <v>0</v>
      </c>
      <c r="AD96">
        <v>0</v>
      </c>
      <c r="AE96">
        <v>210.17</v>
      </c>
      <c r="AF96">
        <v>0</v>
      </c>
      <c r="AG96">
        <v>0</v>
      </c>
      <c r="AH96">
        <v>0</v>
      </c>
      <c r="AI96">
        <v>3.3</v>
      </c>
      <c r="AJ96">
        <v>1</v>
      </c>
      <c r="AK96">
        <v>1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 t="s">
        <v>3</v>
      </c>
      <c r="AT96">
        <v>10</v>
      </c>
      <c r="AU96" t="s">
        <v>3</v>
      </c>
      <c r="AV96">
        <v>0</v>
      </c>
      <c r="AW96">
        <v>1</v>
      </c>
      <c r="AX96">
        <v>-1</v>
      </c>
      <c r="AY96">
        <v>0</v>
      </c>
      <c r="AZ96">
        <v>0</v>
      </c>
      <c r="BA96" t="s">
        <v>3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ROUND(Y96*Source!I130,9)</f>
        <v>1</v>
      </c>
      <c r="CY96">
        <f t="shared" si="55"/>
        <v>693.56</v>
      </c>
      <c r="CZ96">
        <f t="shared" si="56"/>
        <v>210.17</v>
      </c>
      <c r="DA96">
        <f t="shared" si="57"/>
        <v>3.3</v>
      </c>
      <c r="DB96">
        <f t="shared" si="58"/>
        <v>2101.6999999999998</v>
      </c>
      <c r="DC96">
        <f t="shared" si="59"/>
        <v>0</v>
      </c>
      <c r="DD96" t="s">
        <v>3</v>
      </c>
      <c r="DE96" t="s">
        <v>3</v>
      </c>
      <c r="DF96">
        <f>ROUND(ROUND(AE96*AI96,2)*CX96,2)</f>
        <v>693.56</v>
      </c>
      <c r="DG96">
        <f t="shared" si="61"/>
        <v>0</v>
      </c>
      <c r="DH96">
        <f t="shared" si="62"/>
        <v>0</v>
      </c>
      <c r="DI96">
        <f t="shared" si="45"/>
        <v>0</v>
      </c>
      <c r="DJ96">
        <f t="shared" si="63"/>
        <v>693.56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ROW(Source!A139)</f>
        <v>139</v>
      </c>
      <c r="B97">
        <v>59209203</v>
      </c>
      <c r="C97">
        <v>59209544</v>
      </c>
      <c r="D97">
        <v>58266404</v>
      </c>
      <c r="E97">
        <v>1080</v>
      </c>
      <c r="F97">
        <v>1</v>
      </c>
      <c r="G97">
        <v>1080</v>
      </c>
      <c r="H97">
        <v>1</v>
      </c>
      <c r="I97" t="s">
        <v>620</v>
      </c>
      <c r="J97" t="s">
        <v>3</v>
      </c>
      <c r="K97" t="s">
        <v>621</v>
      </c>
      <c r="L97">
        <v>1191</v>
      </c>
      <c r="N97">
        <v>1013</v>
      </c>
      <c r="O97" t="s">
        <v>622</v>
      </c>
      <c r="P97" t="s">
        <v>622</v>
      </c>
      <c r="Q97">
        <v>1</v>
      </c>
      <c r="W97">
        <v>0</v>
      </c>
      <c r="X97">
        <v>476480486</v>
      </c>
      <c r="Y97">
        <f>((AT97*1.15)*1.1)</f>
        <v>1.85955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1.47</v>
      </c>
      <c r="AU97" t="s">
        <v>28</v>
      </c>
      <c r="AV97">
        <v>1</v>
      </c>
      <c r="AW97">
        <v>2</v>
      </c>
      <c r="AX97">
        <v>59211353</v>
      </c>
      <c r="AY97">
        <v>1</v>
      </c>
      <c r="AZ97">
        <v>0</v>
      </c>
      <c r="BA97">
        <v>101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ROUND(AT97*Source!I139*AH97*AL97,2)</f>
        <v>0</v>
      </c>
      <c r="CV97">
        <f>ROUND(Y97*Source!I139,9)</f>
        <v>0</v>
      </c>
      <c r="CW97">
        <v>0</v>
      </c>
      <c r="CX97">
        <f>ROUND(Y97*Source!I139,9)</f>
        <v>0</v>
      </c>
      <c r="CY97">
        <f>AD97</f>
        <v>0</v>
      </c>
      <c r="CZ97">
        <f>AH97</f>
        <v>0</v>
      </c>
      <c r="DA97">
        <f>AL97</f>
        <v>1</v>
      </c>
      <c r="DB97">
        <f>ROUND(((ROUND(AT97*CZ97,2)*1.15)*1.1),6)</f>
        <v>0</v>
      </c>
      <c r="DC97">
        <f>ROUND(((ROUND(AT97*AG97,2)*1.15)*1.1),6)</f>
        <v>0</v>
      </c>
      <c r="DD97" t="s">
        <v>3</v>
      </c>
      <c r="DE97" t="s">
        <v>3</v>
      </c>
      <c r="DF97">
        <f t="shared" ref="DF97:DF106" si="64">ROUND(ROUND(AE97,2)*CX97,2)</f>
        <v>0</v>
      </c>
      <c r="DG97">
        <f t="shared" si="61"/>
        <v>0</v>
      </c>
      <c r="DH97">
        <f t="shared" si="62"/>
        <v>0</v>
      </c>
      <c r="DI97">
        <f t="shared" si="45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ROW(Source!A139)</f>
        <v>139</v>
      </c>
      <c r="B98">
        <v>59209203</v>
      </c>
      <c r="C98">
        <v>59209544</v>
      </c>
      <c r="D98">
        <v>58340279</v>
      </c>
      <c r="E98">
        <v>1</v>
      </c>
      <c r="F98">
        <v>1</v>
      </c>
      <c r="G98">
        <v>1080</v>
      </c>
      <c r="H98">
        <v>2</v>
      </c>
      <c r="I98" t="s">
        <v>686</v>
      </c>
      <c r="J98" t="s">
        <v>687</v>
      </c>
      <c r="K98" t="s">
        <v>688</v>
      </c>
      <c r="L98">
        <v>1368</v>
      </c>
      <c r="N98">
        <v>1011</v>
      </c>
      <c r="O98" t="s">
        <v>626</v>
      </c>
      <c r="P98" t="s">
        <v>626</v>
      </c>
      <c r="Q98">
        <v>1</v>
      </c>
      <c r="W98">
        <v>0</v>
      </c>
      <c r="X98">
        <v>-2065404138</v>
      </c>
      <c r="Y98">
        <f>((AT98*1.25)*1.1)</f>
        <v>0.48125000000000007</v>
      </c>
      <c r="AA98">
        <v>0</v>
      </c>
      <c r="AB98">
        <v>7.59</v>
      </c>
      <c r="AC98">
        <v>0</v>
      </c>
      <c r="AD98">
        <v>0</v>
      </c>
      <c r="AE98">
        <v>0</v>
      </c>
      <c r="AF98">
        <v>7.11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0.35</v>
      </c>
      <c r="AU98" t="s">
        <v>627</v>
      </c>
      <c r="AV98">
        <v>0</v>
      </c>
      <c r="AW98">
        <v>2</v>
      </c>
      <c r="AX98">
        <v>59211354</v>
      </c>
      <c r="AY98">
        <v>1</v>
      </c>
      <c r="AZ98">
        <v>0</v>
      </c>
      <c r="BA98">
        <v>102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ROUND(Y98*Source!I139*DO98,9)</f>
        <v>0</v>
      </c>
      <c r="CX98">
        <f>ROUND(Y98*Source!I139,9)</f>
        <v>0</v>
      </c>
      <c r="CY98">
        <f>AB98</f>
        <v>7.59</v>
      </c>
      <c r="CZ98">
        <f>AF98</f>
        <v>7.11</v>
      </c>
      <c r="DA98">
        <f>AJ98</f>
        <v>1</v>
      </c>
      <c r="DB98">
        <f>ROUND(((ROUND(AT98*CZ98,2)*1.25)*1.1),6)</f>
        <v>3.4237500000000001</v>
      </c>
      <c r="DC98">
        <f>ROUND(((ROUND(AT98*AG98,2)*1.25)*1.1),6)</f>
        <v>0</v>
      </c>
      <c r="DD98" t="s">
        <v>3</v>
      </c>
      <c r="DE98" t="s">
        <v>3</v>
      </c>
      <c r="DF98">
        <f t="shared" si="64"/>
        <v>0</v>
      </c>
      <c r="DG98">
        <f t="shared" si="61"/>
        <v>0</v>
      </c>
      <c r="DH98">
        <f t="shared" si="62"/>
        <v>0</v>
      </c>
      <c r="DI98">
        <f t="shared" si="45"/>
        <v>0</v>
      </c>
      <c r="DJ98">
        <f>DG98</f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ROW(Source!A139)</f>
        <v>139</v>
      </c>
      <c r="B99">
        <v>59209203</v>
      </c>
      <c r="C99">
        <v>59209544</v>
      </c>
      <c r="D99">
        <v>58340578</v>
      </c>
      <c r="E99">
        <v>1</v>
      </c>
      <c r="F99">
        <v>1</v>
      </c>
      <c r="G99">
        <v>1080</v>
      </c>
      <c r="H99">
        <v>2</v>
      </c>
      <c r="I99" t="s">
        <v>646</v>
      </c>
      <c r="J99" t="s">
        <v>647</v>
      </c>
      <c r="K99" t="s">
        <v>648</v>
      </c>
      <c r="L99">
        <v>1368</v>
      </c>
      <c r="N99">
        <v>1011</v>
      </c>
      <c r="O99" t="s">
        <v>626</v>
      </c>
      <c r="P99" t="s">
        <v>626</v>
      </c>
      <c r="Q99">
        <v>1</v>
      </c>
      <c r="W99">
        <v>0</v>
      </c>
      <c r="X99">
        <v>-1985943078</v>
      </c>
      <c r="Y99">
        <f>((AT99*1.25)*1.1)</f>
        <v>2.7500000000000004E-2</v>
      </c>
      <c r="AA99">
        <v>0</v>
      </c>
      <c r="AB99">
        <v>88.67</v>
      </c>
      <c r="AC99">
        <v>13.47</v>
      </c>
      <c r="AD99">
        <v>0</v>
      </c>
      <c r="AE99">
        <v>0</v>
      </c>
      <c r="AF99">
        <v>83.1</v>
      </c>
      <c r="AG99">
        <v>12.62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0.02</v>
      </c>
      <c r="AU99" t="s">
        <v>627</v>
      </c>
      <c r="AV99">
        <v>0</v>
      </c>
      <c r="AW99">
        <v>2</v>
      </c>
      <c r="AX99">
        <v>59211355</v>
      </c>
      <c r="AY99">
        <v>1</v>
      </c>
      <c r="AZ99">
        <v>0</v>
      </c>
      <c r="BA99">
        <v>103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ROUND(Y99*Source!I139*DO99,9)</f>
        <v>0</v>
      </c>
      <c r="CX99">
        <f>ROUND(Y99*Source!I139,9)</f>
        <v>0</v>
      </c>
      <c r="CY99">
        <f>AB99</f>
        <v>88.67</v>
      </c>
      <c r="CZ99">
        <f>AF99</f>
        <v>83.1</v>
      </c>
      <c r="DA99">
        <f>AJ99</f>
        <v>1</v>
      </c>
      <c r="DB99">
        <f>ROUND(((ROUND(AT99*CZ99,2)*1.25)*1.1),6)</f>
        <v>2.2825000000000002</v>
      </c>
      <c r="DC99">
        <f>ROUND(((ROUND(AT99*AG99,2)*1.25)*1.1),6)</f>
        <v>0.34375</v>
      </c>
      <c r="DD99" t="s">
        <v>3</v>
      </c>
      <c r="DE99" t="s">
        <v>3</v>
      </c>
      <c r="DF99">
        <f t="shared" si="64"/>
        <v>0</v>
      </c>
      <c r="DG99">
        <f t="shared" si="61"/>
        <v>0</v>
      </c>
      <c r="DH99">
        <f t="shared" si="62"/>
        <v>0</v>
      </c>
      <c r="DI99">
        <f t="shared" si="45"/>
        <v>0</v>
      </c>
      <c r="DJ99">
        <f>DG99</f>
        <v>0</v>
      </c>
      <c r="DK99">
        <v>0</v>
      </c>
      <c r="DL99" t="s">
        <v>628</v>
      </c>
      <c r="DM99">
        <v>0</v>
      </c>
      <c r="DN99" t="s">
        <v>622</v>
      </c>
      <c r="DO99">
        <v>12.62</v>
      </c>
    </row>
    <row r="100" spans="1:119" x14ac:dyDescent="0.2">
      <c r="A100">
        <f>ROW(Source!A139)</f>
        <v>139</v>
      </c>
      <c r="B100">
        <v>59209203</v>
      </c>
      <c r="C100">
        <v>59209544</v>
      </c>
      <c r="D100">
        <v>58309957</v>
      </c>
      <c r="E100">
        <v>1</v>
      </c>
      <c r="F100">
        <v>1</v>
      </c>
      <c r="G100">
        <v>1080</v>
      </c>
      <c r="H100">
        <v>3</v>
      </c>
      <c r="I100" t="s">
        <v>689</v>
      </c>
      <c r="J100" t="s">
        <v>690</v>
      </c>
      <c r="K100" t="s">
        <v>691</v>
      </c>
      <c r="L100">
        <v>1348</v>
      </c>
      <c r="N100">
        <v>1009</v>
      </c>
      <c r="O100" t="s">
        <v>658</v>
      </c>
      <c r="P100" t="s">
        <v>658</v>
      </c>
      <c r="Q100">
        <v>1000</v>
      </c>
      <c r="W100">
        <v>0</v>
      </c>
      <c r="X100">
        <v>-1106207263</v>
      </c>
      <c r="Y100">
        <f>AT100</f>
        <v>1.3999999999999999E-4</v>
      </c>
      <c r="AA100">
        <v>9879.51</v>
      </c>
      <c r="AB100">
        <v>0</v>
      </c>
      <c r="AC100">
        <v>0</v>
      </c>
      <c r="AD100">
        <v>0</v>
      </c>
      <c r="AE100">
        <v>9879.51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1.3999999999999999E-4</v>
      </c>
      <c r="AU100" t="s">
        <v>3</v>
      </c>
      <c r="AV100">
        <v>0</v>
      </c>
      <c r="AW100">
        <v>2</v>
      </c>
      <c r="AX100">
        <v>59211356</v>
      </c>
      <c r="AY100">
        <v>1</v>
      </c>
      <c r="AZ100">
        <v>0</v>
      </c>
      <c r="BA100">
        <v>104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ROUND(Y100*Source!I139,9)</f>
        <v>0</v>
      </c>
      <c r="CY100">
        <f>AA100</f>
        <v>9879.51</v>
      </c>
      <c r="CZ100">
        <f>AE100</f>
        <v>9879.51</v>
      </c>
      <c r="DA100">
        <f>AI100</f>
        <v>1</v>
      </c>
      <c r="DB100">
        <f>ROUND(ROUND(AT100*CZ100,2),6)</f>
        <v>1.38</v>
      </c>
      <c r="DC100">
        <f>ROUND(ROUND(AT100*AG100,2),6)</f>
        <v>0</v>
      </c>
      <c r="DD100" t="s">
        <v>3</v>
      </c>
      <c r="DE100" t="s">
        <v>3</v>
      </c>
      <c r="DF100">
        <f t="shared" si="64"/>
        <v>0</v>
      </c>
      <c r="DG100">
        <f t="shared" si="61"/>
        <v>0</v>
      </c>
      <c r="DH100">
        <f t="shared" si="62"/>
        <v>0</v>
      </c>
      <c r="DI100">
        <f t="shared" si="45"/>
        <v>0</v>
      </c>
      <c r="DJ100">
        <f>DF100</f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ROW(Source!A139)</f>
        <v>139</v>
      </c>
      <c r="B101">
        <v>59209203</v>
      </c>
      <c r="C101">
        <v>59209544</v>
      </c>
      <c r="D101">
        <v>58308765</v>
      </c>
      <c r="E101">
        <v>1</v>
      </c>
      <c r="F101">
        <v>1</v>
      </c>
      <c r="G101">
        <v>1080</v>
      </c>
      <c r="H101">
        <v>3</v>
      </c>
      <c r="I101" t="s">
        <v>692</v>
      </c>
      <c r="J101" t="s">
        <v>693</v>
      </c>
      <c r="K101" t="s">
        <v>694</v>
      </c>
      <c r="L101">
        <v>1348</v>
      </c>
      <c r="N101">
        <v>1009</v>
      </c>
      <c r="O101" t="s">
        <v>658</v>
      </c>
      <c r="P101" t="s">
        <v>658</v>
      </c>
      <c r="Q101">
        <v>1000</v>
      </c>
      <c r="W101">
        <v>0</v>
      </c>
      <c r="X101">
        <v>-1123198217</v>
      </c>
      <c r="Y101">
        <f>AT101</f>
        <v>1.1000000000000001E-3</v>
      </c>
      <c r="AA101">
        <v>17868.28</v>
      </c>
      <c r="AB101">
        <v>0</v>
      </c>
      <c r="AC101">
        <v>0</v>
      </c>
      <c r="AD101">
        <v>0</v>
      </c>
      <c r="AE101">
        <v>17868.28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1.1000000000000001E-3</v>
      </c>
      <c r="AU101" t="s">
        <v>3</v>
      </c>
      <c r="AV101">
        <v>0</v>
      </c>
      <c r="AW101">
        <v>2</v>
      </c>
      <c r="AX101">
        <v>59211357</v>
      </c>
      <c r="AY101">
        <v>1</v>
      </c>
      <c r="AZ101">
        <v>0</v>
      </c>
      <c r="BA101">
        <v>105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ROUND(Y101*Source!I139,9)</f>
        <v>0</v>
      </c>
      <c r="CY101">
        <f>AA101</f>
        <v>17868.28</v>
      </c>
      <c r="CZ101">
        <f>AE101</f>
        <v>17868.28</v>
      </c>
      <c r="DA101">
        <f>AI101</f>
        <v>1</v>
      </c>
      <c r="DB101">
        <f>ROUND(ROUND(AT101*CZ101,2),6)</f>
        <v>19.66</v>
      </c>
      <c r="DC101">
        <f>ROUND(ROUND(AT101*AG101,2),6)</f>
        <v>0</v>
      </c>
      <c r="DD101" t="s">
        <v>3</v>
      </c>
      <c r="DE101" t="s">
        <v>3</v>
      </c>
      <c r="DF101">
        <f t="shared" si="64"/>
        <v>0</v>
      </c>
      <c r="DG101">
        <f t="shared" si="61"/>
        <v>0</v>
      </c>
      <c r="DH101">
        <f t="shared" si="62"/>
        <v>0</v>
      </c>
      <c r="DI101">
        <f t="shared" si="45"/>
        <v>0</v>
      </c>
      <c r="DJ101">
        <f>DF101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ROW(Source!A139)</f>
        <v>139</v>
      </c>
      <c r="B102">
        <v>59209203</v>
      </c>
      <c r="C102">
        <v>59209544</v>
      </c>
      <c r="D102">
        <v>58327277</v>
      </c>
      <c r="E102">
        <v>1</v>
      </c>
      <c r="F102">
        <v>1</v>
      </c>
      <c r="G102">
        <v>1080</v>
      </c>
      <c r="H102">
        <v>3</v>
      </c>
      <c r="I102" t="s">
        <v>158</v>
      </c>
      <c r="J102" t="s">
        <v>160</v>
      </c>
      <c r="K102" t="s">
        <v>159</v>
      </c>
      <c r="L102">
        <v>1354</v>
      </c>
      <c r="N102">
        <v>1010</v>
      </c>
      <c r="O102" t="s">
        <v>49</v>
      </c>
      <c r="P102" t="s">
        <v>49</v>
      </c>
      <c r="Q102">
        <v>1</v>
      </c>
      <c r="W102">
        <v>0</v>
      </c>
      <c r="X102">
        <v>409571409</v>
      </c>
      <c r="Y102">
        <f>AT102</f>
        <v>1</v>
      </c>
      <c r="AA102">
        <v>372.9</v>
      </c>
      <c r="AB102">
        <v>0</v>
      </c>
      <c r="AC102">
        <v>0</v>
      </c>
      <c r="AD102">
        <v>0</v>
      </c>
      <c r="AE102">
        <v>372.9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3</v>
      </c>
      <c r="AT102">
        <v>1</v>
      </c>
      <c r="AU102" t="s">
        <v>3</v>
      </c>
      <c r="AV102">
        <v>0</v>
      </c>
      <c r="AW102">
        <v>1</v>
      </c>
      <c r="AX102">
        <v>-1</v>
      </c>
      <c r="AY102">
        <v>0</v>
      </c>
      <c r="AZ102">
        <v>0</v>
      </c>
      <c r="BA102" t="s">
        <v>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ROUND(Y102*Source!I139,9)</f>
        <v>0</v>
      </c>
      <c r="CY102">
        <f>AA102</f>
        <v>372.9</v>
      </c>
      <c r="CZ102">
        <f>AE102</f>
        <v>372.9</v>
      </c>
      <c r="DA102">
        <f>AI102</f>
        <v>1</v>
      </c>
      <c r="DB102">
        <f>ROUND(ROUND(AT102*CZ102,2),6)</f>
        <v>372.9</v>
      </c>
      <c r="DC102">
        <f>ROUND(ROUND(AT102*AG102,2),6)</f>
        <v>0</v>
      </c>
      <c r="DD102" t="s">
        <v>3</v>
      </c>
      <c r="DE102" t="s">
        <v>3</v>
      </c>
      <c r="DF102">
        <f t="shared" si="64"/>
        <v>0</v>
      </c>
      <c r="DG102">
        <f t="shared" si="61"/>
        <v>0</v>
      </c>
      <c r="DH102">
        <f t="shared" si="62"/>
        <v>0</v>
      </c>
      <c r="DI102">
        <f t="shared" si="45"/>
        <v>0</v>
      </c>
      <c r="DJ102">
        <f>DF102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ROW(Source!A139)</f>
        <v>139</v>
      </c>
      <c r="B103">
        <v>59209203</v>
      </c>
      <c r="C103">
        <v>59209544</v>
      </c>
      <c r="D103">
        <v>58330407</v>
      </c>
      <c r="E103">
        <v>1</v>
      </c>
      <c r="F103">
        <v>1</v>
      </c>
      <c r="G103">
        <v>1080</v>
      </c>
      <c r="H103">
        <v>3</v>
      </c>
      <c r="I103" t="s">
        <v>695</v>
      </c>
      <c r="J103" t="s">
        <v>696</v>
      </c>
      <c r="K103" t="s">
        <v>697</v>
      </c>
      <c r="L103">
        <v>1346</v>
      </c>
      <c r="N103">
        <v>1009</v>
      </c>
      <c r="O103" t="s">
        <v>641</v>
      </c>
      <c r="P103" t="s">
        <v>641</v>
      </c>
      <c r="Q103">
        <v>1</v>
      </c>
      <c r="W103">
        <v>0</v>
      </c>
      <c r="X103">
        <v>883542614</v>
      </c>
      <c r="Y103">
        <f>AT103</f>
        <v>0.04</v>
      </c>
      <c r="AA103">
        <v>19.28</v>
      </c>
      <c r="AB103">
        <v>0</v>
      </c>
      <c r="AC103">
        <v>0</v>
      </c>
      <c r="AD103">
        <v>0</v>
      </c>
      <c r="AE103">
        <v>19.28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0.04</v>
      </c>
      <c r="AU103" t="s">
        <v>3</v>
      </c>
      <c r="AV103">
        <v>0</v>
      </c>
      <c r="AW103">
        <v>2</v>
      </c>
      <c r="AX103">
        <v>59211358</v>
      </c>
      <c r="AY103">
        <v>1</v>
      </c>
      <c r="AZ103">
        <v>0</v>
      </c>
      <c r="BA103">
        <v>106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ROUND(Y103*Source!I139,9)</f>
        <v>0</v>
      </c>
      <c r="CY103">
        <f>AA103</f>
        <v>19.28</v>
      </c>
      <c r="CZ103">
        <f>AE103</f>
        <v>19.28</v>
      </c>
      <c r="DA103">
        <f>AI103</f>
        <v>1</v>
      </c>
      <c r="DB103">
        <f>ROUND(ROUND(AT103*CZ103,2),6)</f>
        <v>0.77</v>
      </c>
      <c r="DC103">
        <f>ROUND(ROUND(AT103*AG103,2),6)</f>
        <v>0</v>
      </c>
      <c r="DD103" t="s">
        <v>3</v>
      </c>
      <c r="DE103" t="s">
        <v>3</v>
      </c>
      <c r="DF103">
        <f t="shared" si="64"/>
        <v>0</v>
      </c>
      <c r="DG103">
        <f t="shared" si="61"/>
        <v>0</v>
      </c>
      <c r="DH103">
        <f t="shared" si="62"/>
        <v>0</v>
      </c>
      <c r="DI103">
        <f t="shared" si="45"/>
        <v>0</v>
      </c>
      <c r="DJ103">
        <f>DF103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ROW(Source!A140)</f>
        <v>140</v>
      </c>
      <c r="B104">
        <v>59209200</v>
      </c>
      <c r="C104">
        <v>59209544</v>
      </c>
      <c r="D104">
        <v>58266404</v>
      </c>
      <c r="E104">
        <v>1080</v>
      </c>
      <c r="F104">
        <v>1</v>
      </c>
      <c r="G104">
        <v>1080</v>
      </c>
      <c r="H104">
        <v>1</v>
      </c>
      <c r="I104" t="s">
        <v>620</v>
      </c>
      <c r="J104" t="s">
        <v>3</v>
      </c>
      <c r="K104" t="s">
        <v>621</v>
      </c>
      <c r="L104">
        <v>1191</v>
      </c>
      <c r="N104">
        <v>1013</v>
      </c>
      <c r="O104" t="s">
        <v>622</v>
      </c>
      <c r="P104" t="s">
        <v>622</v>
      </c>
      <c r="Q104">
        <v>1</v>
      </c>
      <c r="W104">
        <v>0</v>
      </c>
      <c r="X104">
        <v>476480486</v>
      </c>
      <c r="Y104">
        <f>((AT104*1.15)*1.1)</f>
        <v>1.85955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5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1.47</v>
      </c>
      <c r="AU104" t="s">
        <v>28</v>
      </c>
      <c r="AV104">
        <v>1</v>
      </c>
      <c r="AW104">
        <v>2</v>
      </c>
      <c r="AX104">
        <v>59211353</v>
      </c>
      <c r="AY104">
        <v>1</v>
      </c>
      <c r="AZ104">
        <v>0</v>
      </c>
      <c r="BA104">
        <v>109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U104">
        <f>ROUND(AT104*Source!I140*AH104*AL104,2)</f>
        <v>0</v>
      </c>
      <c r="CV104">
        <f>ROUND(Y104*Source!I140,9)</f>
        <v>0</v>
      </c>
      <c r="CW104">
        <v>0</v>
      </c>
      <c r="CX104">
        <f>ROUND(Y104*Source!I140,9)</f>
        <v>0</v>
      </c>
      <c r="CY104">
        <f>AD104</f>
        <v>0</v>
      </c>
      <c r="CZ104">
        <f>AH104</f>
        <v>0</v>
      </c>
      <c r="DA104">
        <f>AL104</f>
        <v>1</v>
      </c>
      <c r="DB104">
        <f>ROUND(((ROUND(AT104*CZ104,2)*1.15)*1.1),6)</f>
        <v>0</v>
      </c>
      <c r="DC104">
        <f>ROUND(((ROUND(AT104*AG104,2)*1.15)*1.1),6)</f>
        <v>0</v>
      </c>
      <c r="DD104" t="s">
        <v>3</v>
      </c>
      <c r="DE104" t="s">
        <v>3</v>
      </c>
      <c r="DF104">
        <f t="shared" si="64"/>
        <v>0</v>
      </c>
      <c r="DG104">
        <f t="shared" si="61"/>
        <v>0</v>
      </c>
      <c r="DH104">
        <f t="shared" si="62"/>
        <v>0</v>
      </c>
      <c r="DI104">
        <f t="shared" si="45"/>
        <v>0</v>
      </c>
      <c r="DJ104">
        <f>DI104</f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ROW(Source!A140)</f>
        <v>140</v>
      </c>
      <c r="B105">
        <v>59209200</v>
      </c>
      <c r="C105">
        <v>59209544</v>
      </c>
      <c r="D105">
        <v>58340279</v>
      </c>
      <c r="E105">
        <v>1</v>
      </c>
      <c r="F105">
        <v>1</v>
      </c>
      <c r="G105">
        <v>1080</v>
      </c>
      <c r="H105">
        <v>2</v>
      </c>
      <c r="I105" t="s">
        <v>686</v>
      </c>
      <c r="J105" t="s">
        <v>687</v>
      </c>
      <c r="K105" t="s">
        <v>688</v>
      </c>
      <c r="L105">
        <v>1368</v>
      </c>
      <c r="N105">
        <v>1011</v>
      </c>
      <c r="O105" t="s">
        <v>626</v>
      </c>
      <c r="P105" t="s">
        <v>626</v>
      </c>
      <c r="Q105">
        <v>1</v>
      </c>
      <c r="W105">
        <v>0</v>
      </c>
      <c r="X105">
        <v>-2065404138</v>
      </c>
      <c r="Y105">
        <f>((AT105*1.25)*1.1)</f>
        <v>0.48125000000000007</v>
      </c>
      <c r="AA105">
        <v>0</v>
      </c>
      <c r="AB105">
        <v>87.47</v>
      </c>
      <c r="AC105">
        <v>0</v>
      </c>
      <c r="AD105">
        <v>0</v>
      </c>
      <c r="AE105">
        <v>0</v>
      </c>
      <c r="AF105">
        <v>7.11</v>
      </c>
      <c r="AG105">
        <v>0</v>
      </c>
      <c r="AH105">
        <v>0</v>
      </c>
      <c r="AI105">
        <v>1</v>
      </c>
      <c r="AJ105">
        <v>11.53</v>
      </c>
      <c r="AK105">
        <v>54.99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0.35</v>
      </c>
      <c r="AU105" t="s">
        <v>627</v>
      </c>
      <c r="AV105">
        <v>0</v>
      </c>
      <c r="AW105">
        <v>2</v>
      </c>
      <c r="AX105">
        <v>59211354</v>
      </c>
      <c r="AY105">
        <v>1</v>
      </c>
      <c r="AZ105">
        <v>0</v>
      </c>
      <c r="BA105">
        <v>110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ROUND(Y105*Source!I140*DO105,9)</f>
        <v>0</v>
      </c>
      <c r="CX105">
        <f>ROUND(Y105*Source!I140,9)</f>
        <v>0</v>
      </c>
      <c r="CY105">
        <f>AB105</f>
        <v>87.47</v>
      </c>
      <c r="CZ105">
        <f>AF105</f>
        <v>7.11</v>
      </c>
      <c r="DA105">
        <f>AJ105</f>
        <v>11.53</v>
      </c>
      <c r="DB105">
        <f>ROUND(((ROUND(AT105*CZ105,2)*1.25)*1.1),6)</f>
        <v>3.4237500000000001</v>
      </c>
      <c r="DC105">
        <f>ROUND(((ROUND(AT105*AG105,2)*1.25)*1.1),6)</f>
        <v>0</v>
      </c>
      <c r="DD105" t="s">
        <v>3</v>
      </c>
      <c r="DE105" t="s">
        <v>3</v>
      </c>
      <c r="DF105">
        <f t="shared" si="64"/>
        <v>0</v>
      </c>
      <c r="DG105">
        <f>ROUND(ROUND(AF105*AJ105,2)*CX105,2)</f>
        <v>0</v>
      </c>
      <c r="DH105">
        <f>ROUND(ROUND(AG105*AK105,2)*CX105,2)</f>
        <v>0</v>
      </c>
      <c r="DI105">
        <f t="shared" si="45"/>
        <v>0</v>
      </c>
      <c r="DJ105">
        <f>DG105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ROW(Source!A140)</f>
        <v>140</v>
      </c>
      <c r="B106">
        <v>59209200</v>
      </c>
      <c r="C106">
        <v>59209544</v>
      </c>
      <c r="D106">
        <v>58340578</v>
      </c>
      <c r="E106">
        <v>1</v>
      </c>
      <c r="F106">
        <v>1</v>
      </c>
      <c r="G106">
        <v>1080</v>
      </c>
      <c r="H106">
        <v>2</v>
      </c>
      <c r="I106" t="s">
        <v>646</v>
      </c>
      <c r="J106" t="s">
        <v>647</v>
      </c>
      <c r="K106" t="s">
        <v>648</v>
      </c>
      <c r="L106">
        <v>1368</v>
      </c>
      <c r="N106">
        <v>1011</v>
      </c>
      <c r="O106" t="s">
        <v>626</v>
      </c>
      <c r="P106" t="s">
        <v>626</v>
      </c>
      <c r="Q106">
        <v>1</v>
      </c>
      <c r="W106">
        <v>0</v>
      </c>
      <c r="X106">
        <v>-1985943078</v>
      </c>
      <c r="Y106">
        <f>((AT106*1.25)*1.1)</f>
        <v>2.7500000000000004E-2</v>
      </c>
      <c r="AA106">
        <v>0</v>
      </c>
      <c r="AB106">
        <v>1445.28</v>
      </c>
      <c r="AC106">
        <v>740.47</v>
      </c>
      <c r="AD106">
        <v>0</v>
      </c>
      <c r="AE106">
        <v>0</v>
      </c>
      <c r="AF106">
        <v>83.1</v>
      </c>
      <c r="AG106">
        <v>12.62</v>
      </c>
      <c r="AH106">
        <v>0</v>
      </c>
      <c r="AI106">
        <v>1</v>
      </c>
      <c r="AJ106">
        <v>16.3</v>
      </c>
      <c r="AK106">
        <v>54.99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0.02</v>
      </c>
      <c r="AU106" t="s">
        <v>627</v>
      </c>
      <c r="AV106">
        <v>0</v>
      </c>
      <c r="AW106">
        <v>2</v>
      </c>
      <c r="AX106">
        <v>59211355</v>
      </c>
      <c r="AY106">
        <v>1</v>
      </c>
      <c r="AZ106">
        <v>0</v>
      </c>
      <c r="BA106">
        <v>111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ROUND(Y106*Source!I140*DO106,9)</f>
        <v>0</v>
      </c>
      <c r="CX106">
        <f>ROUND(Y106*Source!I140,9)</f>
        <v>0</v>
      </c>
      <c r="CY106">
        <f>AB106</f>
        <v>1445.28</v>
      </c>
      <c r="CZ106">
        <f>AF106</f>
        <v>83.1</v>
      </c>
      <c r="DA106">
        <f>AJ106</f>
        <v>16.3</v>
      </c>
      <c r="DB106">
        <f>ROUND(((ROUND(AT106*CZ106,2)*1.25)*1.1),6)</f>
        <v>2.2825000000000002</v>
      </c>
      <c r="DC106">
        <f>ROUND(((ROUND(AT106*AG106,2)*1.25)*1.1),6)</f>
        <v>0.34375</v>
      </c>
      <c r="DD106" t="s">
        <v>3</v>
      </c>
      <c r="DE106" t="s">
        <v>3</v>
      </c>
      <c r="DF106">
        <f t="shared" si="64"/>
        <v>0</v>
      </c>
      <c r="DG106">
        <f>ROUND(ROUND(AF106*AJ106,2)*CX106,2)</f>
        <v>0</v>
      </c>
      <c r="DH106">
        <f>ROUND(ROUND(AG106*AK106,2)*CX106,2)</f>
        <v>0</v>
      </c>
      <c r="DI106">
        <f t="shared" si="45"/>
        <v>0</v>
      </c>
      <c r="DJ106">
        <f>DG106</f>
        <v>0</v>
      </c>
      <c r="DK106">
        <v>0</v>
      </c>
      <c r="DL106" t="s">
        <v>628</v>
      </c>
      <c r="DM106">
        <v>0</v>
      </c>
      <c r="DN106" t="s">
        <v>622</v>
      </c>
      <c r="DO106">
        <v>12.62</v>
      </c>
    </row>
    <row r="107" spans="1:119" x14ac:dyDescent="0.2">
      <c r="A107">
        <f>ROW(Source!A140)</f>
        <v>140</v>
      </c>
      <c r="B107">
        <v>59209200</v>
      </c>
      <c r="C107">
        <v>59209544</v>
      </c>
      <c r="D107">
        <v>58309957</v>
      </c>
      <c r="E107">
        <v>1</v>
      </c>
      <c r="F107">
        <v>1</v>
      </c>
      <c r="G107">
        <v>1080</v>
      </c>
      <c r="H107">
        <v>3</v>
      </c>
      <c r="I107" t="s">
        <v>689</v>
      </c>
      <c r="J107" t="s">
        <v>690</v>
      </c>
      <c r="K107" t="s">
        <v>691</v>
      </c>
      <c r="L107">
        <v>1348</v>
      </c>
      <c r="N107">
        <v>1009</v>
      </c>
      <c r="O107" t="s">
        <v>658</v>
      </c>
      <c r="P107" t="s">
        <v>658</v>
      </c>
      <c r="Q107">
        <v>1000</v>
      </c>
      <c r="W107">
        <v>0</v>
      </c>
      <c r="X107">
        <v>-1106207263</v>
      </c>
      <c r="Y107">
        <f>AT107</f>
        <v>1.3999999999999999E-4</v>
      </c>
      <c r="AA107">
        <v>203517.91</v>
      </c>
      <c r="AB107">
        <v>0</v>
      </c>
      <c r="AC107">
        <v>0</v>
      </c>
      <c r="AD107">
        <v>0</v>
      </c>
      <c r="AE107">
        <v>9879.51</v>
      </c>
      <c r="AF107">
        <v>0</v>
      </c>
      <c r="AG107">
        <v>0</v>
      </c>
      <c r="AH107">
        <v>0</v>
      </c>
      <c r="AI107">
        <v>20.6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1.3999999999999999E-4</v>
      </c>
      <c r="AU107" t="s">
        <v>3</v>
      </c>
      <c r="AV107">
        <v>0</v>
      </c>
      <c r="AW107">
        <v>2</v>
      </c>
      <c r="AX107">
        <v>59211356</v>
      </c>
      <c r="AY107">
        <v>1</v>
      </c>
      <c r="AZ107">
        <v>0</v>
      </c>
      <c r="BA107">
        <v>112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ROUND(Y107*Source!I140,9)</f>
        <v>0</v>
      </c>
      <c r="CY107">
        <f>AA107</f>
        <v>203517.91</v>
      </c>
      <c r="CZ107">
        <f>AE107</f>
        <v>9879.51</v>
      </c>
      <c r="DA107">
        <f>AI107</f>
        <v>20.6</v>
      </c>
      <c r="DB107">
        <f>ROUND(ROUND(AT107*CZ107,2),6)</f>
        <v>1.38</v>
      </c>
      <c r="DC107">
        <f>ROUND(ROUND(AT107*AG107,2),6)</f>
        <v>0</v>
      </c>
      <c r="DD107" t="s">
        <v>3</v>
      </c>
      <c r="DE107" t="s">
        <v>3</v>
      </c>
      <c r="DF107">
        <f>ROUND(ROUND(AE107*AI107,2)*CX107,2)</f>
        <v>0</v>
      </c>
      <c r="DG107">
        <f t="shared" ref="DG107:DG115" si="65">ROUND(ROUND(AF107,2)*CX107,2)</f>
        <v>0</v>
      </c>
      <c r="DH107">
        <f t="shared" ref="DH107:DH115" si="66">ROUND(ROUND(AG107,2)*CX107,2)</f>
        <v>0</v>
      </c>
      <c r="DI107">
        <f t="shared" si="45"/>
        <v>0</v>
      </c>
      <c r="DJ107">
        <f>DF107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ROW(Source!A140)</f>
        <v>140</v>
      </c>
      <c r="B108">
        <v>59209200</v>
      </c>
      <c r="C108">
        <v>59209544</v>
      </c>
      <c r="D108">
        <v>58308765</v>
      </c>
      <c r="E108">
        <v>1</v>
      </c>
      <c r="F108">
        <v>1</v>
      </c>
      <c r="G108">
        <v>1080</v>
      </c>
      <c r="H108">
        <v>3</v>
      </c>
      <c r="I108" t="s">
        <v>692</v>
      </c>
      <c r="J108" t="s">
        <v>693</v>
      </c>
      <c r="K108" t="s">
        <v>694</v>
      </c>
      <c r="L108">
        <v>1348</v>
      </c>
      <c r="N108">
        <v>1009</v>
      </c>
      <c r="O108" t="s">
        <v>658</v>
      </c>
      <c r="P108" t="s">
        <v>658</v>
      </c>
      <c r="Q108">
        <v>1000</v>
      </c>
      <c r="W108">
        <v>0</v>
      </c>
      <c r="X108">
        <v>-1123198217</v>
      </c>
      <c r="Y108">
        <f>AT108</f>
        <v>1.1000000000000001E-3</v>
      </c>
      <c r="AA108">
        <v>134905.51</v>
      </c>
      <c r="AB108">
        <v>0</v>
      </c>
      <c r="AC108">
        <v>0</v>
      </c>
      <c r="AD108">
        <v>0</v>
      </c>
      <c r="AE108">
        <v>17868.28</v>
      </c>
      <c r="AF108">
        <v>0</v>
      </c>
      <c r="AG108">
        <v>0</v>
      </c>
      <c r="AH108">
        <v>0</v>
      </c>
      <c r="AI108">
        <v>7.55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1.1000000000000001E-3</v>
      </c>
      <c r="AU108" t="s">
        <v>3</v>
      </c>
      <c r="AV108">
        <v>0</v>
      </c>
      <c r="AW108">
        <v>2</v>
      </c>
      <c r="AX108">
        <v>59211357</v>
      </c>
      <c r="AY108">
        <v>1</v>
      </c>
      <c r="AZ108">
        <v>0</v>
      </c>
      <c r="BA108">
        <v>113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ROUND(Y108*Source!I140,9)</f>
        <v>0</v>
      </c>
      <c r="CY108">
        <f>AA108</f>
        <v>134905.51</v>
      </c>
      <c r="CZ108">
        <f>AE108</f>
        <v>17868.28</v>
      </c>
      <c r="DA108">
        <f>AI108</f>
        <v>7.55</v>
      </c>
      <c r="DB108">
        <f>ROUND(ROUND(AT108*CZ108,2),6)</f>
        <v>19.66</v>
      </c>
      <c r="DC108">
        <f>ROUND(ROUND(AT108*AG108,2),6)</f>
        <v>0</v>
      </c>
      <c r="DD108" t="s">
        <v>3</v>
      </c>
      <c r="DE108" t="s">
        <v>3</v>
      </c>
      <c r="DF108">
        <f>ROUND(ROUND(AE108*AI108,2)*CX108,2)</f>
        <v>0</v>
      </c>
      <c r="DG108">
        <f t="shared" si="65"/>
        <v>0</v>
      </c>
      <c r="DH108">
        <f t="shared" si="66"/>
        <v>0</v>
      </c>
      <c r="DI108">
        <f t="shared" si="45"/>
        <v>0</v>
      </c>
      <c r="DJ108">
        <f>DF108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ROW(Source!A140)</f>
        <v>140</v>
      </c>
      <c r="B109">
        <v>59209200</v>
      </c>
      <c r="C109">
        <v>59209544</v>
      </c>
      <c r="D109">
        <v>58327277</v>
      </c>
      <c r="E109">
        <v>1</v>
      </c>
      <c r="F109">
        <v>1</v>
      </c>
      <c r="G109">
        <v>1080</v>
      </c>
      <c r="H109">
        <v>3</v>
      </c>
      <c r="I109" t="s">
        <v>158</v>
      </c>
      <c r="J109" t="s">
        <v>160</v>
      </c>
      <c r="K109" t="s">
        <v>159</v>
      </c>
      <c r="L109">
        <v>1354</v>
      </c>
      <c r="N109">
        <v>1010</v>
      </c>
      <c r="O109" t="s">
        <v>49</v>
      </c>
      <c r="P109" t="s">
        <v>49</v>
      </c>
      <c r="Q109">
        <v>1</v>
      </c>
      <c r="W109">
        <v>0</v>
      </c>
      <c r="X109">
        <v>409571409</v>
      </c>
      <c r="Y109">
        <f>AT109</f>
        <v>1</v>
      </c>
      <c r="AA109">
        <v>2621.49</v>
      </c>
      <c r="AB109">
        <v>0</v>
      </c>
      <c r="AC109">
        <v>0</v>
      </c>
      <c r="AD109">
        <v>0</v>
      </c>
      <c r="AE109">
        <v>372.9</v>
      </c>
      <c r="AF109">
        <v>0</v>
      </c>
      <c r="AG109">
        <v>0</v>
      </c>
      <c r="AH109">
        <v>0</v>
      </c>
      <c r="AI109">
        <v>7.03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 t="s">
        <v>3</v>
      </c>
      <c r="AT109">
        <v>1</v>
      </c>
      <c r="AU109" t="s">
        <v>3</v>
      </c>
      <c r="AV109">
        <v>0</v>
      </c>
      <c r="AW109">
        <v>1</v>
      </c>
      <c r="AX109">
        <v>-1</v>
      </c>
      <c r="AY109">
        <v>0</v>
      </c>
      <c r="AZ109">
        <v>0</v>
      </c>
      <c r="BA109" t="s">
        <v>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ROUND(Y109*Source!I140,9)</f>
        <v>0</v>
      </c>
      <c r="CY109">
        <f>AA109</f>
        <v>2621.49</v>
      </c>
      <c r="CZ109">
        <f>AE109</f>
        <v>372.9</v>
      </c>
      <c r="DA109">
        <f>AI109</f>
        <v>7.03</v>
      </c>
      <c r="DB109">
        <f>ROUND(ROUND(AT109*CZ109,2),6)</f>
        <v>372.9</v>
      </c>
      <c r="DC109">
        <f>ROUND(ROUND(AT109*AG109,2),6)</f>
        <v>0</v>
      </c>
      <c r="DD109" t="s">
        <v>3</v>
      </c>
      <c r="DE109" t="s">
        <v>3</v>
      </c>
      <c r="DF109">
        <f>ROUND(ROUND(AE109*AI109,2)*CX109,2)</f>
        <v>0</v>
      </c>
      <c r="DG109">
        <f t="shared" si="65"/>
        <v>0</v>
      </c>
      <c r="DH109">
        <f t="shared" si="66"/>
        <v>0</v>
      </c>
      <c r="DI109">
        <f t="shared" si="45"/>
        <v>0</v>
      </c>
      <c r="DJ109">
        <f>DF109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ROW(Source!A140)</f>
        <v>140</v>
      </c>
      <c r="B110">
        <v>59209200</v>
      </c>
      <c r="C110">
        <v>59209544</v>
      </c>
      <c r="D110">
        <v>58330407</v>
      </c>
      <c r="E110">
        <v>1</v>
      </c>
      <c r="F110">
        <v>1</v>
      </c>
      <c r="G110">
        <v>1080</v>
      </c>
      <c r="H110">
        <v>3</v>
      </c>
      <c r="I110" t="s">
        <v>695</v>
      </c>
      <c r="J110" t="s">
        <v>696</v>
      </c>
      <c r="K110" t="s">
        <v>697</v>
      </c>
      <c r="L110">
        <v>1346</v>
      </c>
      <c r="N110">
        <v>1009</v>
      </c>
      <c r="O110" t="s">
        <v>641</v>
      </c>
      <c r="P110" t="s">
        <v>641</v>
      </c>
      <c r="Q110">
        <v>1</v>
      </c>
      <c r="W110">
        <v>0</v>
      </c>
      <c r="X110">
        <v>883542614</v>
      </c>
      <c r="Y110">
        <f>AT110</f>
        <v>0.04</v>
      </c>
      <c r="AA110">
        <v>169.66</v>
      </c>
      <c r="AB110">
        <v>0</v>
      </c>
      <c r="AC110">
        <v>0</v>
      </c>
      <c r="AD110">
        <v>0</v>
      </c>
      <c r="AE110">
        <v>19.28</v>
      </c>
      <c r="AF110">
        <v>0</v>
      </c>
      <c r="AG110">
        <v>0</v>
      </c>
      <c r="AH110">
        <v>0</v>
      </c>
      <c r="AI110">
        <v>8.8000000000000007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0.04</v>
      </c>
      <c r="AU110" t="s">
        <v>3</v>
      </c>
      <c r="AV110">
        <v>0</v>
      </c>
      <c r="AW110">
        <v>2</v>
      </c>
      <c r="AX110">
        <v>59211358</v>
      </c>
      <c r="AY110">
        <v>1</v>
      </c>
      <c r="AZ110">
        <v>0</v>
      </c>
      <c r="BA110">
        <v>114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ROUND(Y110*Source!I140,9)</f>
        <v>0</v>
      </c>
      <c r="CY110">
        <f>AA110</f>
        <v>169.66</v>
      </c>
      <c r="CZ110">
        <f>AE110</f>
        <v>19.28</v>
      </c>
      <c r="DA110">
        <f>AI110</f>
        <v>8.8000000000000007</v>
      </c>
      <c r="DB110">
        <f>ROUND(ROUND(AT110*CZ110,2),6)</f>
        <v>0.77</v>
      </c>
      <c r="DC110">
        <f>ROUND(ROUND(AT110*AG110,2),6)</f>
        <v>0</v>
      </c>
      <c r="DD110" t="s">
        <v>3</v>
      </c>
      <c r="DE110" t="s">
        <v>3</v>
      </c>
      <c r="DF110">
        <f>ROUND(ROUND(AE110*AI110,2)*CX110,2)</f>
        <v>0</v>
      </c>
      <c r="DG110">
        <f t="shared" si="65"/>
        <v>0</v>
      </c>
      <c r="DH110">
        <f t="shared" si="66"/>
        <v>0</v>
      </c>
      <c r="DI110">
        <f t="shared" si="45"/>
        <v>0</v>
      </c>
      <c r="DJ110">
        <f>DF110</f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ROW(Source!A143)</f>
        <v>143</v>
      </c>
      <c r="B111">
        <v>59209203</v>
      </c>
      <c r="C111">
        <v>60528633</v>
      </c>
      <c r="D111">
        <v>58266404</v>
      </c>
      <c r="E111">
        <v>1080</v>
      </c>
      <c r="F111">
        <v>1</v>
      </c>
      <c r="G111">
        <v>1080</v>
      </c>
      <c r="H111">
        <v>1</v>
      </c>
      <c r="I111" t="s">
        <v>620</v>
      </c>
      <c r="J111" t="s">
        <v>3</v>
      </c>
      <c r="K111" t="s">
        <v>621</v>
      </c>
      <c r="L111">
        <v>1191</v>
      </c>
      <c r="N111">
        <v>1013</v>
      </c>
      <c r="O111" t="s">
        <v>622</v>
      </c>
      <c r="P111" t="s">
        <v>622</v>
      </c>
      <c r="Q111">
        <v>1</v>
      </c>
      <c r="W111">
        <v>0</v>
      </c>
      <c r="X111">
        <v>476480486</v>
      </c>
      <c r="Y111">
        <f>(AT111*1.1)</f>
        <v>0.57200000000000006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0.52</v>
      </c>
      <c r="AU111" t="s">
        <v>169</v>
      </c>
      <c r="AV111">
        <v>1</v>
      </c>
      <c r="AW111">
        <v>2</v>
      </c>
      <c r="AX111">
        <v>60528634</v>
      </c>
      <c r="AY111">
        <v>1</v>
      </c>
      <c r="AZ111">
        <v>0</v>
      </c>
      <c r="BA111">
        <v>117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ROUND(AT111*Source!I143*AH111*AL111,2)</f>
        <v>0</v>
      </c>
      <c r="CV111">
        <f>ROUND(Y111*Source!I143,9)</f>
        <v>0.57199999999999995</v>
      </c>
      <c r="CW111">
        <v>0</v>
      </c>
      <c r="CX111">
        <f>ROUND(Y111*Source!I143,9)</f>
        <v>0.57199999999999995</v>
      </c>
      <c r="CY111">
        <f>AD111</f>
        <v>0</v>
      </c>
      <c r="CZ111">
        <f>AH111</f>
        <v>0</v>
      </c>
      <c r="DA111">
        <f>AL111</f>
        <v>1</v>
      </c>
      <c r="DB111">
        <f>ROUND((ROUND(AT111*CZ111,2)*1.1),6)</f>
        <v>0</v>
      </c>
      <c r="DC111">
        <f>ROUND((ROUND(AT111*AG111,2)*1.1),6)</f>
        <v>0</v>
      </c>
      <c r="DD111" t="s">
        <v>3</v>
      </c>
      <c r="DE111" t="s">
        <v>3</v>
      </c>
      <c r="DF111">
        <f t="shared" ref="DF111:DF117" si="67">ROUND(ROUND(AE111,2)*CX111,2)</f>
        <v>0</v>
      </c>
      <c r="DG111">
        <f t="shared" si="65"/>
        <v>0</v>
      </c>
      <c r="DH111">
        <f t="shared" si="66"/>
        <v>0</v>
      </c>
      <c r="DI111">
        <f t="shared" si="45"/>
        <v>0</v>
      </c>
      <c r="DJ111">
        <f>DI111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ROW(Source!A143)</f>
        <v>143</v>
      </c>
      <c r="B112">
        <v>59209203</v>
      </c>
      <c r="C112">
        <v>60528633</v>
      </c>
      <c r="D112">
        <v>58340578</v>
      </c>
      <c r="E112">
        <v>1</v>
      </c>
      <c r="F112">
        <v>1</v>
      </c>
      <c r="G112">
        <v>1080</v>
      </c>
      <c r="H112">
        <v>2</v>
      </c>
      <c r="I112" t="s">
        <v>646</v>
      </c>
      <c r="J112" t="s">
        <v>647</v>
      </c>
      <c r="K112" t="s">
        <v>648</v>
      </c>
      <c r="L112">
        <v>1368</v>
      </c>
      <c r="N112">
        <v>1011</v>
      </c>
      <c r="O112" t="s">
        <v>626</v>
      </c>
      <c r="P112" t="s">
        <v>626</v>
      </c>
      <c r="Q112">
        <v>1</v>
      </c>
      <c r="W112">
        <v>0</v>
      </c>
      <c r="X112">
        <v>-1985943078</v>
      </c>
      <c r="Y112">
        <f>(AT112*1.1)</f>
        <v>2.2000000000000002E-2</v>
      </c>
      <c r="AA112">
        <v>0</v>
      </c>
      <c r="AB112">
        <v>87.01</v>
      </c>
      <c r="AC112">
        <v>13.21</v>
      </c>
      <c r="AD112">
        <v>0</v>
      </c>
      <c r="AE112">
        <v>0</v>
      </c>
      <c r="AF112">
        <v>83.1</v>
      </c>
      <c r="AG112">
        <v>12.62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0.02</v>
      </c>
      <c r="AU112" t="s">
        <v>169</v>
      </c>
      <c r="AV112">
        <v>0</v>
      </c>
      <c r="AW112">
        <v>2</v>
      </c>
      <c r="AX112">
        <v>60528635</v>
      </c>
      <c r="AY112">
        <v>1</v>
      </c>
      <c r="AZ112">
        <v>0</v>
      </c>
      <c r="BA112">
        <v>118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ROUND(Y112*Source!I143*DO112,9)</f>
        <v>0.27764</v>
      </c>
      <c r="CX112">
        <f>ROUND(Y112*Source!I143,9)</f>
        <v>2.1999999999999999E-2</v>
      </c>
      <c r="CY112">
        <f>AB112</f>
        <v>87.01</v>
      </c>
      <c r="CZ112">
        <f>AF112</f>
        <v>83.1</v>
      </c>
      <c r="DA112">
        <f>AJ112</f>
        <v>1</v>
      </c>
      <c r="DB112">
        <f>ROUND((ROUND(AT112*CZ112,2)*1.1),6)</f>
        <v>1.8260000000000001</v>
      </c>
      <c r="DC112">
        <f>ROUND((ROUND(AT112*AG112,2)*1.1),6)</f>
        <v>0.27500000000000002</v>
      </c>
      <c r="DD112" t="s">
        <v>3</v>
      </c>
      <c r="DE112" t="s">
        <v>3</v>
      </c>
      <c r="DF112">
        <f t="shared" si="67"/>
        <v>0</v>
      </c>
      <c r="DG112">
        <f t="shared" si="65"/>
        <v>1.83</v>
      </c>
      <c r="DH112">
        <f t="shared" si="66"/>
        <v>0.28000000000000003</v>
      </c>
      <c r="DI112">
        <f t="shared" si="45"/>
        <v>0</v>
      </c>
      <c r="DJ112">
        <f>DG112</f>
        <v>1.83</v>
      </c>
      <c r="DK112">
        <v>0</v>
      </c>
      <c r="DL112" t="s">
        <v>628</v>
      </c>
      <c r="DM112">
        <v>0</v>
      </c>
      <c r="DN112" t="s">
        <v>622</v>
      </c>
      <c r="DO112">
        <v>12.62</v>
      </c>
    </row>
    <row r="113" spans="1:119" x14ac:dyDescent="0.2">
      <c r="A113">
        <f>ROW(Source!A143)</f>
        <v>143</v>
      </c>
      <c r="B113">
        <v>59209203</v>
      </c>
      <c r="C113">
        <v>60528633</v>
      </c>
      <c r="D113">
        <v>58339890</v>
      </c>
      <c r="E113">
        <v>1</v>
      </c>
      <c r="F113">
        <v>1</v>
      </c>
      <c r="G113">
        <v>1080</v>
      </c>
      <c r="H113">
        <v>2</v>
      </c>
      <c r="I113" t="s">
        <v>698</v>
      </c>
      <c r="J113" t="s">
        <v>699</v>
      </c>
      <c r="K113" t="s">
        <v>700</v>
      </c>
      <c r="L113">
        <v>1368</v>
      </c>
      <c r="N113">
        <v>1011</v>
      </c>
      <c r="O113" t="s">
        <v>626</v>
      </c>
      <c r="P113" t="s">
        <v>626</v>
      </c>
      <c r="Q113">
        <v>1</v>
      </c>
      <c r="W113">
        <v>0</v>
      </c>
      <c r="X113">
        <v>1362397990</v>
      </c>
      <c r="Y113">
        <f>(AT113*1.1)</f>
        <v>0.22000000000000003</v>
      </c>
      <c r="AA113">
        <v>0</v>
      </c>
      <c r="AB113">
        <v>138.9</v>
      </c>
      <c r="AC113">
        <v>15.22</v>
      </c>
      <c r="AD113">
        <v>0</v>
      </c>
      <c r="AE113">
        <v>0</v>
      </c>
      <c r="AF113">
        <v>132.66</v>
      </c>
      <c r="AG113">
        <v>14.54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0.2</v>
      </c>
      <c r="AU113" t="s">
        <v>169</v>
      </c>
      <c r="AV113">
        <v>0</v>
      </c>
      <c r="AW113">
        <v>2</v>
      </c>
      <c r="AX113">
        <v>60528636</v>
      </c>
      <c r="AY113">
        <v>1</v>
      </c>
      <c r="AZ113">
        <v>0</v>
      </c>
      <c r="BA113">
        <v>119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ROUND(Y113*Source!I143*DO113,9)</f>
        <v>3.1987999999999999</v>
      </c>
      <c r="CX113">
        <f>ROUND(Y113*Source!I143,9)</f>
        <v>0.22</v>
      </c>
      <c r="CY113">
        <f>AB113</f>
        <v>138.9</v>
      </c>
      <c r="CZ113">
        <f>AF113</f>
        <v>132.66</v>
      </c>
      <c r="DA113">
        <f>AJ113</f>
        <v>1</v>
      </c>
      <c r="DB113">
        <f>ROUND((ROUND(AT113*CZ113,2)*1.1),6)</f>
        <v>29.183</v>
      </c>
      <c r="DC113">
        <f>ROUND((ROUND(AT113*AG113,2)*1.1),6)</f>
        <v>3.2010000000000001</v>
      </c>
      <c r="DD113" t="s">
        <v>3</v>
      </c>
      <c r="DE113" t="s">
        <v>3</v>
      </c>
      <c r="DF113">
        <f t="shared" si="67"/>
        <v>0</v>
      </c>
      <c r="DG113">
        <f t="shared" si="65"/>
        <v>29.19</v>
      </c>
      <c r="DH113">
        <f t="shared" si="66"/>
        <v>3.2</v>
      </c>
      <c r="DI113">
        <f t="shared" si="45"/>
        <v>0</v>
      </c>
      <c r="DJ113">
        <f>DG113</f>
        <v>29.19</v>
      </c>
      <c r="DK113">
        <v>0</v>
      </c>
      <c r="DL113" t="s">
        <v>628</v>
      </c>
      <c r="DM113">
        <v>0</v>
      </c>
      <c r="DN113" t="s">
        <v>622</v>
      </c>
      <c r="DO113">
        <v>14.54</v>
      </c>
    </row>
    <row r="114" spans="1:119" x14ac:dyDescent="0.2">
      <c r="A114">
        <f>ROW(Source!A143)</f>
        <v>143</v>
      </c>
      <c r="B114">
        <v>59209203</v>
      </c>
      <c r="C114">
        <v>60528633</v>
      </c>
      <c r="D114">
        <v>0</v>
      </c>
      <c r="E114">
        <v>1080</v>
      </c>
      <c r="F114">
        <v>1</v>
      </c>
      <c r="G114">
        <v>1080</v>
      </c>
      <c r="H114">
        <v>3</v>
      </c>
      <c r="I114" t="s">
        <v>175</v>
      </c>
      <c r="J114" t="s">
        <v>3</v>
      </c>
      <c r="K114" t="s">
        <v>176</v>
      </c>
      <c r="L114">
        <v>1354</v>
      </c>
      <c r="N114">
        <v>1010</v>
      </c>
      <c r="O114" t="s">
        <v>49</v>
      </c>
      <c r="P114" t="s">
        <v>49</v>
      </c>
      <c r="Q114">
        <v>1</v>
      </c>
      <c r="W114">
        <v>0</v>
      </c>
      <c r="X114">
        <v>-375487239</v>
      </c>
      <c r="Y114">
        <f>AT114</f>
        <v>1</v>
      </c>
      <c r="AA114">
        <v>5628.51</v>
      </c>
      <c r="AB114">
        <v>0</v>
      </c>
      <c r="AC114">
        <v>0</v>
      </c>
      <c r="AD114">
        <v>0</v>
      </c>
      <c r="AE114">
        <v>5628.5099999999993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</v>
      </c>
      <c r="AU114" t="s">
        <v>3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ROUND(Y114*Source!I143,9)</f>
        <v>1</v>
      </c>
      <c r="CY114">
        <f>AA114</f>
        <v>5628.51</v>
      </c>
      <c r="CZ114">
        <f>AE114</f>
        <v>5628.5099999999993</v>
      </c>
      <c r="DA114">
        <f>AI114</f>
        <v>1</v>
      </c>
      <c r="DB114">
        <f>ROUND(ROUND(AT114*CZ114,2),6)</f>
        <v>5628.51</v>
      </c>
      <c r="DC114">
        <f>ROUND(ROUND(AT114*AG114,2),6)</f>
        <v>0</v>
      </c>
      <c r="DD114" t="s">
        <v>3</v>
      </c>
      <c r="DE114" t="s">
        <v>3</v>
      </c>
      <c r="DF114">
        <f t="shared" si="67"/>
        <v>5628.51</v>
      </c>
      <c r="DG114">
        <f t="shared" si="65"/>
        <v>0</v>
      </c>
      <c r="DH114">
        <f t="shared" si="66"/>
        <v>0</v>
      </c>
      <c r="DI114">
        <f t="shared" si="45"/>
        <v>0</v>
      </c>
      <c r="DJ114">
        <f>DF114</f>
        <v>5628.51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ROW(Source!A144)</f>
        <v>144</v>
      </c>
      <c r="B115">
        <v>59209200</v>
      </c>
      <c r="C115">
        <v>60528633</v>
      </c>
      <c r="D115">
        <v>58266404</v>
      </c>
      <c r="E115">
        <v>1080</v>
      </c>
      <c r="F115">
        <v>1</v>
      </c>
      <c r="G115">
        <v>1080</v>
      </c>
      <c r="H115">
        <v>1</v>
      </c>
      <c r="I115" t="s">
        <v>620</v>
      </c>
      <c r="J115" t="s">
        <v>3</v>
      </c>
      <c r="K115" t="s">
        <v>621</v>
      </c>
      <c r="L115">
        <v>1191</v>
      </c>
      <c r="N115">
        <v>1013</v>
      </c>
      <c r="O115" t="s">
        <v>622</v>
      </c>
      <c r="P115" t="s">
        <v>622</v>
      </c>
      <c r="Q115">
        <v>1</v>
      </c>
      <c r="W115">
        <v>0</v>
      </c>
      <c r="X115">
        <v>476480486</v>
      </c>
      <c r="Y115">
        <f>(AT115*1.1)</f>
        <v>0.57200000000000006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5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0.52</v>
      </c>
      <c r="AU115" t="s">
        <v>169</v>
      </c>
      <c r="AV115">
        <v>1</v>
      </c>
      <c r="AW115">
        <v>2</v>
      </c>
      <c r="AX115">
        <v>60528634</v>
      </c>
      <c r="AY115">
        <v>1</v>
      </c>
      <c r="AZ115">
        <v>0</v>
      </c>
      <c r="BA115">
        <v>122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ROUND(AT115*Source!I144*AH115*AL115,2)</f>
        <v>0</v>
      </c>
      <c r="CV115">
        <f>ROUND(Y115*Source!I144,9)</f>
        <v>0.57199999999999995</v>
      </c>
      <c r="CW115">
        <v>0</v>
      </c>
      <c r="CX115">
        <f>ROUND(Y115*Source!I144,9)</f>
        <v>0.57199999999999995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ROUND((ROUND(AT115*CZ115,2)*1.1),6)</f>
        <v>0</v>
      </c>
      <c r="DC115">
        <f>ROUND((ROUND(AT115*AG115,2)*1.1),6)</f>
        <v>0</v>
      </c>
      <c r="DD115" t="s">
        <v>3</v>
      </c>
      <c r="DE115" t="s">
        <v>3</v>
      </c>
      <c r="DF115">
        <f t="shared" si="67"/>
        <v>0</v>
      </c>
      <c r="DG115">
        <f t="shared" si="65"/>
        <v>0</v>
      </c>
      <c r="DH115">
        <f t="shared" si="66"/>
        <v>0</v>
      </c>
      <c r="DI115">
        <f t="shared" si="45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ROW(Source!A144)</f>
        <v>144</v>
      </c>
      <c r="B116">
        <v>59209200</v>
      </c>
      <c r="C116">
        <v>60528633</v>
      </c>
      <c r="D116">
        <v>58340578</v>
      </c>
      <c r="E116">
        <v>1</v>
      </c>
      <c r="F116">
        <v>1</v>
      </c>
      <c r="G116">
        <v>1080</v>
      </c>
      <c r="H116">
        <v>2</v>
      </c>
      <c r="I116" t="s">
        <v>646</v>
      </c>
      <c r="J116" t="s">
        <v>647</v>
      </c>
      <c r="K116" t="s">
        <v>648</v>
      </c>
      <c r="L116">
        <v>1368</v>
      </c>
      <c r="N116">
        <v>1011</v>
      </c>
      <c r="O116" t="s">
        <v>626</v>
      </c>
      <c r="P116" t="s">
        <v>626</v>
      </c>
      <c r="Q116">
        <v>1</v>
      </c>
      <c r="W116">
        <v>0</v>
      </c>
      <c r="X116">
        <v>-1985943078</v>
      </c>
      <c r="Y116">
        <f>(AT116*1.1)</f>
        <v>2.2000000000000002E-2</v>
      </c>
      <c r="AA116">
        <v>0</v>
      </c>
      <c r="AB116">
        <v>1418.19</v>
      </c>
      <c r="AC116">
        <v>726.59</v>
      </c>
      <c r="AD116">
        <v>0</v>
      </c>
      <c r="AE116">
        <v>0</v>
      </c>
      <c r="AF116">
        <v>83.1</v>
      </c>
      <c r="AG116">
        <v>12.62</v>
      </c>
      <c r="AH116">
        <v>0</v>
      </c>
      <c r="AI116">
        <v>1</v>
      </c>
      <c r="AJ116">
        <v>16.3</v>
      </c>
      <c r="AK116">
        <v>54.99</v>
      </c>
      <c r="AL116">
        <v>1</v>
      </c>
      <c r="AM116">
        <v>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0.02</v>
      </c>
      <c r="AU116" t="s">
        <v>169</v>
      </c>
      <c r="AV116">
        <v>0</v>
      </c>
      <c r="AW116">
        <v>2</v>
      </c>
      <c r="AX116">
        <v>60528635</v>
      </c>
      <c r="AY116">
        <v>1</v>
      </c>
      <c r="AZ116">
        <v>0</v>
      </c>
      <c r="BA116">
        <v>123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f>ROUND(Y116*Source!I144*DO116,9)</f>
        <v>0.27764</v>
      </c>
      <c r="CX116">
        <f>ROUND(Y116*Source!I144,9)</f>
        <v>2.1999999999999999E-2</v>
      </c>
      <c r="CY116">
        <f>AB116</f>
        <v>1418.19</v>
      </c>
      <c r="CZ116">
        <f>AF116</f>
        <v>83.1</v>
      </c>
      <c r="DA116">
        <f>AJ116</f>
        <v>16.3</v>
      </c>
      <c r="DB116">
        <f>ROUND((ROUND(AT116*CZ116,2)*1.1),6)</f>
        <v>1.8260000000000001</v>
      </c>
      <c r="DC116">
        <f>ROUND((ROUND(AT116*AG116,2)*1.1),6)</f>
        <v>0.27500000000000002</v>
      </c>
      <c r="DD116" t="s">
        <v>3</v>
      </c>
      <c r="DE116" t="s">
        <v>3</v>
      </c>
      <c r="DF116">
        <f t="shared" si="67"/>
        <v>0</v>
      </c>
      <c r="DG116">
        <f>ROUND(ROUND(AF116*AJ116,2)*CX116,2)</f>
        <v>29.8</v>
      </c>
      <c r="DH116">
        <f>ROUND(ROUND(AG116*AK116,2)*CX116,2)</f>
        <v>15.27</v>
      </c>
      <c r="DI116">
        <f t="shared" si="45"/>
        <v>0</v>
      </c>
      <c r="DJ116">
        <f>DG116</f>
        <v>29.8</v>
      </c>
      <c r="DK116">
        <v>0</v>
      </c>
      <c r="DL116" t="s">
        <v>628</v>
      </c>
      <c r="DM116">
        <v>0</v>
      </c>
      <c r="DN116" t="s">
        <v>622</v>
      </c>
      <c r="DO116">
        <v>12.62</v>
      </c>
    </row>
    <row r="117" spans="1:119" x14ac:dyDescent="0.2">
      <c r="A117">
        <f>ROW(Source!A144)</f>
        <v>144</v>
      </c>
      <c r="B117">
        <v>59209200</v>
      </c>
      <c r="C117">
        <v>60528633</v>
      </c>
      <c r="D117">
        <v>58339890</v>
      </c>
      <c r="E117">
        <v>1</v>
      </c>
      <c r="F117">
        <v>1</v>
      </c>
      <c r="G117">
        <v>1080</v>
      </c>
      <c r="H117">
        <v>2</v>
      </c>
      <c r="I117" t="s">
        <v>698</v>
      </c>
      <c r="J117" t="s">
        <v>699</v>
      </c>
      <c r="K117" t="s">
        <v>700</v>
      </c>
      <c r="L117">
        <v>1368</v>
      </c>
      <c r="N117">
        <v>1011</v>
      </c>
      <c r="O117" t="s">
        <v>626</v>
      </c>
      <c r="P117" t="s">
        <v>626</v>
      </c>
      <c r="Q117">
        <v>1</v>
      </c>
      <c r="W117">
        <v>0</v>
      </c>
      <c r="X117">
        <v>1362397990</v>
      </c>
      <c r="Y117">
        <f>(AT117*1.1)</f>
        <v>0.22000000000000003</v>
      </c>
      <c r="AA117">
        <v>0</v>
      </c>
      <c r="AB117">
        <v>2038.98</v>
      </c>
      <c r="AC117">
        <v>837.13</v>
      </c>
      <c r="AD117">
        <v>0</v>
      </c>
      <c r="AE117">
        <v>0</v>
      </c>
      <c r="AF117">
        <v>132.66</v>
      </c>
      <c r="AG117">
        <v>14.54</v>
      </c>
      <c r="AH117">
        <v>0</v>
      </c>
      <c r="AI117">
        <v>1</v>
      </c>
      <c r="AJ117">
        <v>14.68</v>
      </c>
      <c r="AK117">
        <v>54.99</v>
      </c>
      <c r="AL117">
        <v>1</v>
      </c>
      <c r="AM117">
        <v>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0.2</v>
      </c>
      <c r="AU117" t="s">
        <v>169</v>
      </c>
      <c r="AV117">
        <v>0</v>
      </c>
      <c r="AW117">
        <v>2</v>
      </c>
      <c r="AX117">
        <v>60528636</v>
      </c>
      <c r="AY117">
        <v>1</v>
      </c>
      <c r="AZ117">
        <v>0</v>
      </c>
      <c r="BA117">
        <v>124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f>ROUND(Y117*Source!I144*DO117,9)</f>
        <v>3.1987999999999999</v>
      </c>
      <c r="CX117">
        <f>ROUND(Y117*Source!I144,9)</f>
        <v>0.22</v>
      </c>
      <c r="CY117">
        <f>AB117</f>
        <v>2038.98</v>
      </c>
      <c r="CZ117">
        <f>AF117</f>
        <v>132.66</v>
      </c>
      <c r="DA117">
        <f>AJ117</f>
        <v>14.68</v>
      </c>
      <c r="DB117">
        <f>ROUND((ROUND(AT117*CZ117,2)*1.1),6)</f>
        <v>29.183</v>
      </c>
      <c r="DC117">
        <f>ROUND((ROUND(AT117*AG117,2)*1.1),6)</f>
        <v>3.2010000000000001</v>
      </c>
      <c r="DD117" t="s">
        <v>3</v>
      </c>
      <c r="DE117" t="s">
        <v>3</v>
      </c>
      <c r="DF117">
        <f t="shared" si="67"/>
        <v>0</v>
      </c>
      <c r="DG117">
        <f>ROUND(ROUND(AF117*AJ117,2)*CX117,2)</f>
        <v>428.44</v>
      </c>
      <c r="DH117">
        <f>ROUND(ROUND(AG117*AK117,2)*CX117,2)</f>
        <v>175.9</v>
      </c>
      <c r="DI117">
        <f t="shared" si="45"/>
        <v>0</v>
      </c>
      <c r="DJ117">
        <f>DG117</f>
        <v>428.44</v>
      </c>
      <c r="DK117">
        <v>0</v>
      </c>
      <c r="DL117" t="s">
        <v>628</v>
      </c>
      <c r="DM117">
        <v>0</v>
      </c>
      <c r="DN117" t="s">
        <v>622</v>
      </c>
      <c r="DO117">
        <v>14.54</v>
      </c>
    </row>
    <row r="118" spans="1:119" x14ac:dyDescent="0.2">
      <c r="A118">
        <f>ROW(Source!A144)</f>
        <v>144</v>
      </c>
      <c r="B118">
        <v>59209200</v>
      </c>
      <c r="C118">
        <v>60528633</v>
      </c>
      <c r="D118">
        <v>0</v>
      </c>
      <c r="E118">
        <v>1080</v>
      </c>
      <c r="F118">
        <v>1</v>
      </c>
      <c r="G118">
        <v>1080</v>
      </c>
      <c r="H118">
        <v>3</v>
      </c>
      <c r="I118" t="s">
        <v>175</v>
      </c>
      <c r="J118" t="s">
        <v>3</v>
      </c>
      <c r="K118" t="s">
        <v>176</v>
      </c>
      <c r="L118">
        <v>1354</v>
      </c>
      <c r="N118">
        <v>1010</v>
      </c>
      <c r="O118" t="s">
        <v>49</v>
      </c>
      <c r="P118" t="s">
        <v>49</v>
      </c>
      <c r="Q118">
        <v>1</v>
      </c>
      <c r="W118">
        <v>0</v>
      </c>
      <c r="X118">
        <v>-375487239</v>
      </c>
      <c r="Y118">
        <f>AT118</f>
        <v>1</v>
      </c>
      <c r="AA118">
        <v>43114.39</v>
      </c>
      <c r="AB118">
        <v>0</v>
      </c>
      <c r="AC118">
        <v>0</v>
      </c>
      <c r="AD118">
        <v>0</v>
      </c>
      <c r="AE118">
        <v>5628.5099999999993</v>
      </c>
      <c r="AF118">
        <v>0</v>
      </c>
      <c r="AG118">
        <v>0</v>
      </c>
      <c r="AH118">
        <v>0</v>
      </c>
      <c r="AI118">
        <v>7.66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1</v>
      </c>
      <c r="AU118" t="s">
        <v>3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ROUND(Y118*Source!I144,9)</f>
        <v>1</v>
      </c>
      <c r="CY118">
        <f>AA118</f>
        <v>43114.39</v>
      </c>
      <c r="CZ118">
        <f>AE118</f>
        <v>5628.5099999999993</v>
      </c>
      <c r="DA118">
        <f>AI118</f>
        <v>7.66</v>
      </c>
      <c r="DB118">
        <f>ROUND(ROUND(AT118*CZ118,2),6)</f>
        <v>5628.51</v>
      </c>
      <c r="DC118">
        <f>ROUND(ROUND(AT118*AG118,2),6)</f>
        <v>0</v>
      </c>
      <c r="DD118" t="s">
        <v>3</v>
      </c>
      <c r="DE118" t="s">
        <v>3</v>
      </c>
      <c r="DF118">
        <f>ROUND(ROUND(AE118*AI118,2)*CX118,2)</f>
        <v>43114.39</v>
      </c>
      <c r="DG118">
        <f t="shared" ref="DG118:DG129" si="68">ROUND(ROUND(AF118,2)*CX118,2)</f>
        <v>0</v>
      </c>
      <c r="DH118">
        <f t="shared" ref="DH118:DH129" si="69">ROUND(ROUND(AG118,2)*CX118,2)</f>
        <v>0</v>
      </c>
      <c r="DI118">
        <f t="shared" si="45"/>
        <v>0</v>
      </c>
      <c r="DJ118">
        <f>DF118</f>
        <v>43114.39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ROW(Source!A147)</f>
        <v>147</v>
      </c>
      <c r="B119">
        <v>59209203</v>
      </c>
      <c r="C119">
        <v>59209561</v>
      </c>
      <c r="D119">
        <v>58266404</v>
      </c>
      <c r="E119">
        <v>1080</v>
      </c>
      <c r="F119">
        <v>1</v>
      </c>
      <c r="G119">
        <v>1080</v>
      </c>
      <c r="H119">
        <v>1</v>
      </c>
      <c r="I119" t="s">
        <v>620</v>
      </c>
      <c r="J119" t="s">
        <v>3</v>
      </c>
      <c r="K119" t="s">
        <v>621</v>
      </c>
      <c r="L119">
        <v>1191</v>
      </c>
      <c r="N119">
        <v>1013</v>
      </c>
      <c r="O119" t="s">
        <v>622</v>
      </c>
      <c r="P119" t="s">
        <v>622</v>
      </c>
      <c r="Q119">
        <v>1</v>
      </c>
      <c r="W119">
        <v>0</v>
      </c>
      <c r="X119">
        <v>476480486</v>
      </c>
      <c r="Y119">
        <f>((AT119*1.15)*1.1)</f>
        <v>16.8245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13.3</v>
      </c>
      <c r="AU119" t="s">
        <v>28</v>
      </c>
      <c r="AV119">
        <v>1</v>
      </c>
      <c r="AW119">
        <v>2</v>
      </c>
      <c r="AX119">
        <v>59211361</v>
      </c>
      <c r="AY119">
        <v>1</v>
      </c>
      <c r="AZ119">
        <v>0</v>
      </c>
      <c r="BA119">
        <v>127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ROUND(AT119*Source!I147*AH119*AL119,2)</f>
        <v>0</v>
      </c>
      <c r="CV119">
        <f>ROUND(Y119*Source!I147,9)</f>
        <v>0</v>
      </c>
      <c r="CW119">
        <v>0</v>
      </c>
      <c r="CX119">
        <f>ROUND(Y119*Source!I147,9)</f>
        <v>0</v>
      </c>
      <c r="CY119">
        <f>AD119</f>
        <v>0</v>
      </c>
      <c r="CZ119">
        <f>AH119</f>
        <v>0</v>
      </c>
      <c r="DA119">
        <f>AL119</f>
        <v>1</v>
      </c>
      <c r="DB119">
        <f>ROUND(((ROUND(AT119*CZ119,2)*1.15)*1.1),6)</f>
        <v>0</v>
      </c>
      <c r="DC119">
        <f>ROUND(((ROUND(AT119*AG119,2)*1.15)*1.1),6)</f>
        <v>0</v>
      </c>
      <c r="DD119" t="s">
        <v>3</v>
      </c>
      <c r="DE119" t="s">
        <v>3</v>
      </c>
      <c r="DF119">
        <f t="shared" ref="DF119:DF132" si="70">ROUND(ROUND(AE119,2)*CX119,2)</f>
        <v>0</v>
      </c>
      <c r="DG119">
        <f t="shared" si="68"/>
        <v>0</v>
      </c>
      <c r="DH119">
        <f t="shared" si="69"/>
        <v>0</v>
      </c>
      <c r="DI119">
        <f t="shared" si="45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ROW(Source!A147)</f>
        <v>147</v>
      </c>
      <c r="B120">
        <v>59209203</v>
      </c>
      <c r="C120">
        <v>59209561</v>
      </c>
      <c r="D120">
        <v>58340279</v>
      </c>
      <c r="E120">
        <v>1</v>
      </c>
      <c r="F120">
        <v>1</v>
      </c>
      <c r="G120">
        <v>1080</v>
      </c>
      <c r="H120">
        <v>2</v>
      </c>
      <c r="I120" t="s">
        <v>686</v>
      </c>
      <c r="J120" t="s">
        <v>687</v>
      </c>
      <c r="K120" t="s">
        <v>688</v>
      </c>
      <c r="L120">
        <v>1368</v>
      </c>
      <c r="N120">
        <v>1011</v>
      </c>
      <c r="O120" t="s">
        <v>626</v>
      </c>
      <c r="P120" t="s">
        <v>626</v>
      </c>
      <c r="Q120">
        <v>1</v>
      </c>
      <c r="W120">
        <v>0</v>
      </c>
      <c r="X120">
        <v>-2065404138</v>
      </c>
      <c r="Y120">
        <f>((AT120*1.25)*1.1)</f>
        <v>0.70125000000000004</v>
      </c>
      <c r="AA120">
        <v>0</v>
      </c>
      <c r="AB120">
        <v>7.59</v>
      </c>
      <c r="AC120">
        <v>0</v>
      </c>
      <c r="AD120">
        <v>0</v>
      </c>
      <c r="AE120">
        <v>0</v>
      </c>
      <c r="AF120">
        <v>7.11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0.51</v>
      </c>
      <c r="AU120" t="s">
        <v>627</v>
      </c>
      <c r="AV120">
        <v>0</v>
      </c>
      <c r="AW120">
        <v>2</v>
      </c>
      <c r="AX120">
        <v>59211362</v>
      </c>
      <c r="AY120">
        <v>1</v>
      </c>
      <c r="AZ120">
        <v>0</v>
      </c>
      <c r="BA120">
        <v>128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ROUND(Y120*Source!I147*DO120,9)</f>
        <v>0</v>
      </c>
      <c r="CX120">
        <f>ROUND(Y120*Source!I147,9)</f>
        <v>0</v>
      </c>
      <c r="CY120">
        <f>AB120</f>
        <v>7.59</v>
      </c>
      <c r="CZ120">
        <f>AF120</f>
        <v>7.11</v>
      </c>
      <c r="DA120">
        <f>AJ120</f>
        <v>1</v>
      </c>
      <c r="DB120">
        <f>ROUND(((ROUND(AT120*CZ120,2)*1.25)*1.1),6)</f>
        <v>4.99125</v>
      </c>
      <c r="DC120">
        <f>ROUND(((ROUND(AT120*AG120,2)*1.25)*1.1),6)</f>
        <v>0</v>
      </c>
      <c r="DD120" t="s">
        <v>3</v>
      </c>
      <c r="DE120" t="s">
        <v>3</v>
      </c>
      <c r="DF120">
        <f t="shared" si="70"/>
        <v>0</v>
      </c>
      <c r="DG120">
        <f t="shared" si="68"/>
        <v>0</v>
      </c>
      <c r="DH120">
        <f t="shared" si="69"/>
        <v>0</v>
      </c>
      <c r="DI120">
        <f t="shared" si="45"/>
        <v>0</v>
      </c>
      <c r="DJ120">
        <f>DG120</f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ROW(Source!A147)</f>
        <v>147</v>
      </c>
      <c r="B121">
        <v>59209203</v>
      </c>
      <c r="C121">
        <v>59209561</v>
      </c>
      <c r="D121">
        <v>58340578</v>
      </c>
      <c r="E121">
        <v>1</v>
      </c>
      <c r="F121">
        <v>1</v>
      </c>
      <c r="G121">
        <v>1080</v>
      </c>
      <c r="H121">
        <v>2</v>
      </c>
      <c r="I121" t="s">
        <v>646</v>
      </c>
      <c r="J121" t="s">
        <v>647</v>
      </c>
      <c r="K121" t="s">
        <v>648</v>
      </c>
      <c r="L121">
        <v>1368</v>
      </c>
      <c r="N121">
        <v>1011</v>
      </c>
      <c r="O121" t="s">
        <v>626</v>
      </c>
      <c r="P121" t="s">
        <v>626</v>
      </c>
      <c r="Q121">
        <v>1</v>
      </c>
      <c r="W121">
        <v>0</v>
      </c>
      <c r="X121">
        <v>-1985943078</v>
      </c>
      <c r="Y121">
        <f>((AT121*1.25)*1.1)</f>
        <v>1.3750000000000002E-2</v>
      </c>
      <c r="AA121">
        <v>0</v>
      </c>
      <c r="AB121">
        <v>88.67</v>
      </c>
      <c r="AC121">
        <v>13.47</v>
      </c>
      <c r="AD121">
        <v>0</v>
      </c>
      <c r="AE121">
        <v>0</v>
      </c>
      <c r="AF121">
        <v>83.1</v>
      </c>
      <c r="AG121">
        <v>12.62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0.01</v>
      </c>
      <c r="AU121" t="s">
        <v>627</v>
      </c>
      <c r="AV121">
        <v>0</v>
      </c>
      <c r="AW121">
        <v>2</v>
      </c>
      <c r="AX121">
        <v>59211363</v>
      </c>
      <c r="AY121">
        <v>1</v>
      </c>
      <c r="AZ121">
        <v>0</v>
      </c>
      <c r="BA121">
        <v>129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ROUND(Y121*Source!I147*DO121,9)</f>
        <v>0</v>
      </c>
      <c r="CX121">
        <f>ROUND(Y121*Source!I147,9)</f>
        <v>0</v>
      </c>
      <c r="CY121">
        <f>AB121</f>
        <v>88.67</v>
      </c>
      <c r="CZ121">
        <f>AF121</f>
        <v>83.1</v>
      </c>
      <c r="DA121">
        <f>AJ121</f>
        <v>1</v>
      </c>
      <c r="DB121">
        <f>ROUND(((ROUND(AT121*CZ121,2)*1.25)*1.1),6)</f>
        <v>1.1412500000000001</v>
      </c>
      <c r="DC121">
        <f>ROUND(((ROUND(AT121*AG121,2)*1.25)*1.1),6)</f>
        <v>0.17874999999999999</v>
      </c>
      <c r="DD121" t="s">
        <v>3</v>
      </c>
      <c r="DE121" t="s">
        <v>3</v>
      </c>
      <c r="DF121">
        <f t="shared" si="70"/>
        <v>0</v>
      </c>
      <c r="DG121">
        <f t="shared" si="68"/>
        <v>0</v>
      </c>
      <c r="DH121">
        <f t="shared" si="69"/>
        <v>0</v>
      </c>
      <c r="DI121">
        <f t="shared" si="45"/>
        <v>0</v>
      </c>
      <c r="DJ121">
        <f>DG121</f>
        <v>0</v>
      </c>
      <c r="DK121">
        <v>0</v>
      </c>
      <c r="DL121" t="s">
        <v>628</v>
      </c>
      <c r="DM121">
        <v>0</v>
      </c>
      <c r="DN121" t="s">
        <v>622</v>
      </c>
      <c r="DO121">
        <v>12.62</v>
      </c>
    </row>
    <row r="122" spans="1:119" x14ac:dyDescent="0.2">
      <c r="A122">
        <f>ROW(Source!A147)</f>
        <v>147</v>
      </c>
      <c r="B122">
        <v>59209203</v>
      </c>
      <c r="C122">
        <v>59209561</v>
      </c>
      <c r="D122">
        <v>58339814</v>
      </c>
      <c r="E122">
        <v>1</v>
      </c>
      <c r="F122">
        <v>1</v>
      </c>
      <c r="G122">
        <v>1080</v>
      </c>
      <c r="H122">
        <v>2</v>
      </c>
      <c r="I122" t="s">
        <v>635</v>
      </c>
      <c r="J122" t="s">
        <v>636</v>
      </c>
      <c r="K122" t="s">
        <v>637</v>
      </c>
      <c r="L122">
        <v>1368</v>
      </c>
      <c r="N122">
        <v>1011</v>
      </c>
      <c r="O122" t="s">
        <v>626</v>
      </c>
      <c r="P122" t="s">
        <v>626</v>
      </c>
      <c r="Q122">
        <v>1</v>
      </c>
      <c r="W122">
        <v>0</v>
      </c>
      <c r="X122">
        <v>1087580389</v>
      </c>
      <c r="Y122">
        <f>((AT122*1.25)*1.1)</f>
        <v>1.3750000000000002E-2</v>
      </c>
      <c r="AA122">
        <v>0</v>
      </c>
      <c r="AB122">
        <v>191.17</v>
      </c>
      <c r="AC122">
        <v>18.059999999999999</v>
      </c>
      <c r="AD122">
        <v>0</v>
      </c>
      <c r="AE122">
        <v>0</v>
      </c>
      <c r="AF122">
        <v>179.17</v>
      </c>
      <c r="AG122">
        <v>16.93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0.01</v>
      </c>
      <c r="AU122" t="s">
        <v>627</v>
      </c>
      <c r="AV122">
        <v>0</v>
      </c>
      <c r="AW122">
        <v>2</v>
      </c>
      <c r="AX122">
        <v>59211364</v>
      </c>
      <c r="AY122">
        <v>1</v>
      </c>
      <c r="AZ122">
        <v>0</v>
      </c>
      <c r="BA122">
        <v>130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ROUND(Y122*Source!I147*DO122,9)</f>
        <v>0</v>
      </c>
      <c r="CX122">
        <f>ROUND(Y122*Source!I147,9)</f>
        <v>0</v>
      </c>
      <c r="CY122">
        <f>AB122</f>
        <v>191.17</v>
      </c>
      <c r="CZ122">
        <f>AF122</f>
        <v>179.17</v>
      </c>
      <c r="DA122">
        <f>AJ122</f>
        <v>1</v>
      </c>
      <c r="DB122">
        <f>ROUND(((ROUND(AT122*CZ122,2)*1.25)*1.1),6)</f>
        <v>2.4612500000000002</v>
      </c>
      <c r="DC122">
        <f>ROUND(((ROUND(AT122*AG122,2)*1.25)*1.1),6)</f>
        <v>0.23375000000000001</v>
      </c>
      <c r="DD122" t="s">
        <v>3</v>
      </c>
      <c r="DE122" t="s">
        <v>3</v>
      </c>
      <c r="DF122">
        <f t="shared" si="70"/>
        <v>0</v>
      </c>
      <c r="DG122">
        <f t="shared" si="68"/>
        <v>0</v>
      </c>
      <c r="DH122">
        <f t="shared" si="69"/>
        <v>0</v>
      </c>
      <c r="DI122">
        <f t="shared" si="45"/>
        <v>0</v>
      </c>
      <c r="DJ122">
        <f>DG122</f>
        <v>0</v>
      </c>
      <c r="DK122">
        <v>0</v>
      </c>
      <c r="DL122" t="s">
        <v>628</v>
      </c>
      <c r="DM122">
        <v>0</v>
      </c>
      <c r="DN122" t="s">
        <v>622</v>
      </c>
      <c r="DO122">
        <v>16.93</v>
      </c>
    </row>
    <row r="123" spans="1:119" x14ac:dyDescent="0.2">
      <c r="A123">
        <f>ROW(Source!A147)</f>
        <v>147</v>
      </c>
      <c r="B123">
        <v>59209203</v>
      </c>
      <c r="C123">
        <v>59209561</v>
      </c>
      <c r="D123">
        <v>58309417</v>
      </c>
      <c r="E123">
        <v>1</v>
      </c>
      <c r="F123">
        <v>1</v>
      </c>
      <c r="G123">
        <v>1080</v>
      </c>
      <c r="H123">
        <v>3</v>
      </c>
      <c r="I123" t="s">
        <v>701</v>
      </c>
      <c r="J123" t="s">
        <v>702</v>
      </c>
      <c r="K123" t="s">
        <v>703</v>
      </c>
      <c r="L123">
        <v>1348</v>
      </c>
      <c r="N123">
        <v>1009</v>
      </c>
      <c r="O123" t="s">
        <v>658</v>
      </c>
      <c r="P123" t="s">
        <v>658</v>
      </c>
      <c r="Q123">
        <v>1000</v>
      </c>
      <c r="W123">
        <v>0</v>
      </c>
      <c r="X123">
        <v>704579933</v>
      </c>
      <c r="Y123">
        <f t="shared" ref="Y123:Y128" si="71">AT123</f>
        <v>5.0000000000000002E-5</v>
      </c>
      <c r="AA123">
        <v>23114.43</v>
      </c>
      <c r="AB123">
        <v>0</v>
      </c>
      <c r="AC123">
        <v>0</v>
      </c>
      <c r="AD123">
        <v>0</v>
      </c>
      <c r="AE123">
        <v>23114.43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5.0000000000000002E-5</v>
      </c>
      <c r="AU123" t="s">
        <v>3</v>
      </c>
      <c r="AV123">
        <v>0</v>
      </c>
      <c r="AW123">
        <v>2</v>
      </c>
      <c r="AX123">
        <v>59211365</v>
      </c>
      <c r="AY123">
        <v>1</v>
      </c>
      <c r="AZ123">
        <v>0</v>
      </c>
      <c r="BA123">
        <v>131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ROUND(Y123*Source!I147,9)</f>
        <v>0</v>
      </c>
      <c r="CY123">
        <f t="shared" ref="CY123:CY128" si="72">AA123</f>
        <v>23114.43</v>
      </c>
      <c r="CZ123">
        <f t="shared" ref="CZ123:CZ128" si="73">AE123</f>
        <v>23114.43</v>
      </c>
      <c r="DA123">
        <f t="shared" ref="DA123:DA128" si="74">AI123</f>
        <v>1</v>
      </c>
      <c r="DB123">
        <f t="shared" ref="DB123:DB128" si="75">ROUND(ROUND(AT123*CZ123,2),6)</f>
        <v>1.1599999999999999</v>
      </c>
      <c r="DC123">
        <f t="shared" ref="DC123:DC128" si="76">ROUND(ROUND(AT123*AG123,2),6)</f>
        <v>0</v>
      </c>
      <c r="DD123" t="s">
        <v>3</v>
      </c>
      <c r="DE123" t="s">
        <v>3</v>
      </c>
      <c r="DF123">
        <f t="shared" si="70"/>
        <v>0</v>
      </c>
      <c r="DG123">
        <f t="shared" si="68"/>
        <v>0</v>
      </c>
      <c r="DH123">
        <f t="shared" si="69"/>
        <v>0</v>
      </c>
      <c r="DI123">
        <f t="shared" si="45"/>
        <v>0</v>
      </c>
      <c r="DJ123">
        <f t="shared" ref="DJ123:DJ128" si="77">DF123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ROW(Source!A147)</f>
        <v>147</v>
      </c>
      <c r="B124">
        <v>59209203</v>
      </c>
      <c r="C124">
        <v>59209561</v>
      </c>
      <c r="D124">
        <v>58309958</v>
      </c>
      <c r="E124">
        <v>1</v>
      </c>
      <c r="F124">
        <v>1</v>
      </c>
      <c r="G124">
        <v>1080</v>
      </c>
      <c r="H124">
        <v>3</v>
      </c>
      <c r="I124" t="s">
        <v>704</v>
      </c>
      <c r="J124" t="s">
        <v>705</v>
      </c>
      <c r="K124" t="s">
        <v>706</v>
      </c>
      <c r="L124">
        <v>1348</v>
      </c>
      <c r="N124">
        <v>1009</v>
      </c>
      <c r="O124" t="s">
        <v>658</v>
      </c>
      <c r="P124" t="s">
        <v>658</v>
      </c>
      <c r="Q124">
        <v>1000</v>
      </c>
      <c r="W124">
        <v>0</v>
      </c>
      <c r="X124">
        <v>-1792704725</v>
      </c>
      <c r="Y124">
        <f t="shared" si="71"/>
        <v>2.0000000000000001E-4</v>
      </c>
      <c r="AA124">
        <v>8590.86</v>
      </c>
      <c r="AB124">
        <v>0</v>
      </c>
      <c r="AC124">
        <v>0</v>
      </c>
      <c r="AD124">
        <v>0</v>
      </c>
      <c r="AE124">
        <v>8590.86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2.0000000000000001E-4</v>
      </c>
      <c r="AU124" t="s">
        <v>3</v>
      </c>
      <c r="AV124">
        <v>0</v>
      </c>
      <c r="AW124">
        <v>2</v>
      </c>
      <c r="AX124">
        <v>59211366</v>
      </c>
      <c r="AY124">
        <v>1</v>
      </c>
      <c r="AZ124">
        <v>0</v>
      </c>
      <c r="BA124">
        <v>132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ROUND(Y124*Source!I147,9)</f>
        <v>0</v>
      </c>
      <c r="CY124">
        <f t="shared" si="72"/>
        <v>8590.86</v>
      </c>
      <c r="CZ124">
        <f t="shared" si="73"/>
        <v>8590.86</v>
      </c>
      <c r="DA124">
        <f t="shared" si="74"/>
        <v>1</v>
      </c>
      <c r="DB124">
        <f t="shared" si="75"/>
        <v>1.72</v>
      </c>
      <c r="DC124">
        <f t="shared" si="76"/>
        <v>0</v>
      </c>
      <c r="DD124" t="s">
        <v>3</v>
      </c>
      <c r="DE124" t="s">
        <v>3</v>
      </c>
      <c r="DF124">
        <f t="shared" si="70"/>
        <v>0</v>
      </c>
      <c r="DG124">
        <f t="shared" si="68"/>
        <v>0</v>
      </c>
      <c r="DH124">
        <f t="shared" si="69"/>
        <v>0</v>
      </c>
      <c r="DI124">
        <f t="shared" si="45"/>
        <v>0</v>
      </c>
      <c r="DJ124">
        <f t="shared" si="77"/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ROW(Source!A147)</f>
        <v>147</v>
      </c>
      <c r="B125">
        <v>59209203</v>
      </c>
      <c r="C125">
        <v>59209561</v>
      </c>
      <c r="D125">
        <v>58308765</v>
      </c>
      <c r="E125">
        <v>1</v>
      </c>
      <c r="F125">
        <v>1</v>
      </c>
      <c r="G125">
        <v>1080</v>
      </c>
      <c r="H125">
        <v>3</v>
      </c>
      <c r="I125" t="s">
        <v>692</v>
      </c>
      <c r="J125" t="s">
        <v>693</v>
      </c>
      <c r="K125" t="s">
        <v>694</v>
      </c>
      <c r="L125">
        <v>1348</v>
      </c>
      <c r="N125">
        <v>1009</v>
      </c>
      <c r="O125" t="s">
        <v>658</v>
      </c>
      <c r="P125" t="s">
        <v>658</v>
      </c>
      <c r="Q125">
        <v>1000</v>
      </c>
      <c r="W125">
        <v>0</v>
      </c>
      <c r="X125">
        <v>-1123198217</v>
      </c>
      <c r="Y125">
        <f t="shared" si="71"/>
        <v>1.2999999999999999E-3</v>
      </c>
      <c r="AA125">
        <v>17868.28</v>
      </c>
      <c r="AB125">
        <v>0</v>
      </c>
      <c r="AC125">
        <v>0</v>
      </c>
      <c r="AD125">
        <v>0</v>
      </c>
      <c r="AE125">
        <v>17868.28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1.2999999999999999E-3</v>
      </c>
      <c r="AU125" t="s">
        <v>3</v>
      </c>
      <c r="AV125">
        <v>0</v>
      </c>
      <c r="AW125">
        <v>2</v>
      </c>
      <c r="AX125">
        <v>59211367</v>
      </c>
      <c r="AY125">
        <v>1</v>
      </c>
      <c r="AZ125">
        <v>0</v>
      </c>
      <c r="BA125">
        <v>133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ROUND(Y125*Source!I147,9)</f>
        <v>0</v>
      </c>
      <c r="CY125">
        <f t="shared" si="72"/>
        <v>17868.28</v>
      </c>
      <c r="CZ125">
        <f t="shared" si="73"/>
        <v>17868.28</v>
      </c>
      <c r="DA125">
        <f t="shared" si="74"/>
        <v>1</v>
      </c>
      <c r="DB125">
        <f t="shared" si="75"/>
        <v>23.23</v>
      </c>
      <c r="DC125">
        <f t="shared" si="76"/>
        <v>0</v>
      </c>
      <c r="DD125" t="s">
        <v>3</v>
      </c>
      <c r="DE125" t="s">
        <v>3</v>
      </c>
      <c r="DF125">
        <f t="shared" si="70"/>
        <v>0</v>
      </c>
      <c r="DG125">
        <f t="shared" si="68"/>
        <v>0</v>
      </c>
      <c r="DH125">
        <f t="shared" si="69"/>
        <v>0</v>
      </c>
      <c r="DI125">
        <f t="shared" si="45"/>
        <v>0</v>
      </c>
      <c r="DJ125">
        <f t="shared" si="77"/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ROW(Source!A147)</f>
        <v>147</v>
      </c>
      <c r="B126">
        <v>59209203</v>
      </c>
      <c r="C126">
        <v>59209561</v>
      </c>
      <c r="D126">
        <v>58325914</v>
      </c>
      <c r="E126">
        <v>1</v>
      </c>
      <c r="F126">
        <v>1</v>
      </c>
      <c r="G126">
        <v>1080</v>
      </c>
      <c r="H126">
        <v>3</v>
      </c>
      <c r="I126" t="s">
        <v>707</v>
      </c>
      <c r="J126" t="s">
        <v>708</v>
      </c>
      <c r="K126" t="s">
        <v>709</v>
      </c>
      <c r="L126">
        <v>1354</v>
      </c>
      <c r="N126">
        <v>1010</v>
      </c>
      <c r="O126" t="s">
        <v>49</v>
      </c>
      <c r="P126" t="s">
        <v>49</v>
      </c>
      <c r="Q126">
        <v>1</v>
      </c>
      <c r="W126">
        <v>0</v>
      </c>
      <c r="X126">
        <v>1913341472</v>
      </c>
      <c r="Y126">
        <f t="shared" si="71"/>
        <v>1</v>
      </c>
      <c r="AA126">
        <v>37.619999999999997</v>
      </c>
      <c r="AB126">
        <v>0</v>
      </c>
      <c r="AC126">
        <v>0</v>
      </c>
      <c r="AD126">
        <v>0</v>
      </c>
      <c r="AE126">
        <v>37.619999999999997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1</v>
      </c>
      <c r="AU126" t="s">
        <v>3</v>
      </c>
      <c r="AV126">
        <v>0</v>
      </c>
      <c r="AW126">
        <v>2</v>
      </c>
      <c r="AX126">
        <v>59211368</v>
      </c>
      <c r="AY126">
        <v>1</v>
      </c>
      <c r="AZ126">
        <v>0</v>
      </c>
      <c r="BA126">
        <v>134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ROUND(Y126*Source!I147,9)</f>
        <v>0</v>
      </c>
      <c r="CY126">
        <f t="shared" si="72"/>
        <v>37.619999999999997</v>
      </c>
      <c r="CZ126">
        <f t="shared" si="73"/>
        <v>37.619999999999997</v>
      </c>
      <c r="DA126">
        <f t="shared" si="74"/>
        <v>1</v>
      </c>
      <c r="DB126">
        <f t="shared" si="75"/>
        <v>37.619999999999997</v>
      </c>
      <c r="DC126">
        <f t="shared" si="76"/>
        <v>0</v>
      </c>
      <c r="DD126" t="s">
        <v>3</v>
      </c>
      <c r="DE126" t="s">
        <v>3</v>
      </c>
      <c r="DF126">
        <f t="shared" si="70"/>
        <v>0</v>
      </c>
      <c r="DG126">
        <f t="shared" si="68"/>
        <v>0</v>
      </c>
      <c r="DH126">
        <f t="shared" si="69"/>
        <v>0</v>
      </c>
      <c r="DI126">
        <f t="shared" si="45"/>
        <v>0</v>
      </c>
      <c r="DJ126">
        <f t="shared" si="77"/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ROW(Source!A147)</f>
        <v>147</v>
      </c>
      <c r="B127">
        <v>59209203</v>
      </c>
      <c r="C127">
        <v>59209561</v>
      </c>
      <c r="D127">
        <v>58325915</v>
      </c>
      <c r="E127">
        <v>1</v>
      </c>
      <c r="F127">
        <v>1</v>
      </c>
      <c r="G127">
        <v>1080</v>
      </c>
      <c r="H127">
        <v>3</v>
      </c>
      <c r="I127" t="s">
        <v>710</v>
      </c>
      <c r="J127" t="s">
        <v>711</v>
      </c>
      <c r="K127" t="s">
        <v>712</v>
      </c>
      <c r="L127">
        <v>1354</v>
      </c>
      <c r="N127">
        <v>1010</v>
      </c>
      <c r="O127" t="s">
        <v>49</v>
      </c>
      <c r="P127" t="s">
        <v>49</v>
      </c>
      <c r="Q127">
        <v>1</v>
      </c>
      <c r="W127">
        <v>0</v>
      </c>
      <c r="X127">
        <v>882442382</v>
      </c>
      <c r="Y127">
        <f t="shared" si="71"/>
        <v>1</v>
      </c>
      <c r="AA127">
        <v>45.93</v>
      </c>
      <c r="AB127">
        <v>0</v>
      </c>
      <c r="AC127">
        <v>0</v>
      </c>
      <c r="AD127">
        <v>0</v>
      </c>
      <c r="AE127">
        <v>45.93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</v>
      </c>
      <c r="AU127" t="s">
        <v>3</v>
      </c>
      <c r="AV127">
        <v>0</v>
      </c>
      <c r="AW127">
        <v>2</v>
      </c>
      <c r="AX127">
        <v>59211369</v>
      </c>
      <c r="AY127">
        <v>1</v>
      </c>
      <c r="AZ127">
        <v>0</v>
      </c>
      <c r="BA127">
        <v>135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ROUND(Y127*Source!I147,9)</f>
        <v>0</v>
      </c>
      <c r="CY127">
        <f t="shared" si="72"/>
        <v>45.93</v>
      </c>
      <c r="CZ127">
        <f t="shared" si="73"/>
        <v>45.93</v>
      </c>
      <c r="DA127">
        <f t="shared" si="74"/>
        <v>1</v>
      </c>
      <c r="DB127">
        <f t="shared" si="75"/>
        <v>45.93</v>
      </c>
      <c r="DC127">
        <f t="shared" si="76"/>
        <v>0</v>
      </c>
      <c r="DD127" t="s">
        <v>3</v>
      </c>
      <c r="DE127" t="s">
        <v>3</v>
      </c>
      <c r="DF127">
        <f t="shared" si="70"/>
        <v>0</v>
      </c>
      <c r="DG127">
        <f t="shared" si="68"/>
        <v>0</v>
      </c>
      <c r="DH127">
        <f t="shared" si="69"/>
        <v>0</v>
      </c>
      <c r="DI127">
        <f t="shared" si="45"/>
        <v>0</v>
      </c>
      <c r="DJ127">
        <f t="shared" si="77"/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ROW(Source!A147)</f>
        <v>147</v>
      </c>
      <c r="B128">
        <v>59209203</v>
      </c>
      <c r="C128">
        <v>59209561</v>
      </c>
      <c r="D128">
        <v>0</v>
      </c>
      <c r="E128">
        <v>1080</v>
      </c>
      <c r="F128">
        <v>1</v>
      </c>
      <c r="G128">
        <v>1080</v>
      </c>
      <c r="H128">
        <v>3</v>
      </c>
      <c r="I128" t="s">
        <v>175</v>
      </c>
      <c r="J128" t="s">
        <v>3</v>
      </c>
      <c r="K128" t="s">
        <v>176</v>
      </c>
      <c r="L128">
        <v>1354</v>
      </c>
      <c r="N128">
        <v>1010</v>
      </c>
      <c r="O128" t="s">
        <v>49</v>
      </c>
      <c r="P128" t="s">
        <v>49</v>
      </c>
      <c r="Q128">
        <v>1</v>
      </c>
      <c r="W128">
        <v>0</v>
      </c>
      <c r="X128">
        <v>-375487239</v>
      </c>
      <c r="Y128">
        <f t="shared" si="71"/>
        <v>1</v>
      </c>
      <c r="AA128">
        <v>5628.51</v>
      </c>
      <c r="AB128">
        <v>0</v>
      </c>
      <c r="AC128">
        <v>0</v>
      </c>
      <c r="AD128">
        <v>0</v>
      </c>
      <c r="AE128">
        <v>5628.5099999999993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 t="s">
        <v>3</v>
      </c>
      <c r="AT128">
        <v>1</v>
      </c>
      <c r="AU128" t="s">
        <v>3</v>
      </c>
      <c r="AV128">
        <v>0</v>
      </c>
      <c r="AW128">
        <v>1</v>
      </c>
      <c r="AX128">
        <v>-1</v>
      </c>
      <c r="AY128">
        <v>0</v>
      </c>
      <c r="AZ128">
        <v>0</v>
      </c>
      <c r="BA128" t="s">
        <v>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ROUND(Y128*Source!I147,9)</f>
        <v>0</v>
      </c>
      <c r="CY128">
        <f t="shared" si="72"/>
        <v>5628.51</v>
      </c>
      <c r="CZ128">
        <f t="shared" si="73"/>
        <v>5628.5099999999993</v>
      </c>
      <c r="DA128">
        <f t="shared" si="74"/>
        <v>1</v>
      </c>
      <c r="DB128">
        <f t="shared" si="75"/>
        <v>5628.51</v>
      </c>
      <c r="DC128">
        <f t="shared" si="76"/>
        <v>0</v>
      </c>
      <c r="DD128" t="s">
        <v>3</v>
      </c>
      <c r="DE128" t="s">
        <v>3</v>
      </c>
      <c r="DF128">
        <f t="shared" si="70"/>
        <v>0</v>
      </c>
      <c r="DG128">
        <f t="shared" si="68"/>
        <v>0</v>
      </c>
      <c r="DH128">
        <f t="shared" si="69"/>
        <v>0</v>
      </c>
      <c r="DI128">
        <f t="shared" si="45"/>
        <v>0</v>
      </c>
      <c r="DJ128">
        <f t="shared" si="77"/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ROW(Source!A148)</f>
        <v>148</v>
      </c>
      <c r="B129">
        <v>59209200</v>
      </c>
      <c r="C129">
        <v>59209561</v>
      </c>
      <c r="D129">
        <v>58266404</v>
      </c>
      <c r="E129">
        <v>1080</v>
      </c>
      <c r="F129">
        <v>1</v>
      </c>
      <c r="G129">
        <v>1080</v>
      </c>
      <c r="H129">
        <v>1</v>
      </c>
      <c r="I129" t="s">
        <v>620</v>
      </c>
      <c r="J129" t="s">
        <v>3</v>
      </c>
      <c r="K129" t="s">
        <v>621</v>
      </c>
      <c r="L129">
        <v>1191</v>
      </c>
      <c r="N129">
        <v>1013</v>
      </c>
      <c r="O129" t="s">
        <v>622</v>
      </c>
      <c r="P129" t="s">
        <v>622</v>
      </c>
      <c r="Q129">
        <v>1</v>
      </c>
      <c r="W129">
        <v>0</v>
      </c>
      <c r="X129">
        <v>476480486</v>
      </c>
      <c r="Y129">
        <f>((AT129*1.15)*1.1)</f>
        <v>16.8245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5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13.3</v>
      </c>
      <c r="AU129" t="s">
        <v>28</v>
      </c>
      <c r="AV129">
        <v>1</v>
      </c>
      <c r="AW129">
        <v>2</v>
      </c>
      <c r="AX129">
        <v>59211361</v>
      </c>
      <c r="AY129">
        <v>1</v>
      </c>
      <c r="AZ129">
        <v>0</v>
      </c>
      <c r="BA129">
        <v>137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ROUND(AT129*Source!I148*AH129*AL129,2)</f>
        <v>0</v>
      </c>
      <c r="CV129">
        <f>ROUND(Y129*Source!I148,9)</f>
        <v>0</v>
      </c>
      <c r="CW129">
        <v>0</v>
      </c>
      <c r="CX129">
        <f>ROUND(Y129*Source!I148,9)</f>
        <v>0</v>
      </c>
      <c r="CY129">
        <f>AD129</f>
        <v>0</v>
      </c>
      <c r="CZ129">
        <f>AH129</f>
        <v>0</v>
      </c>
      <c r="DA129">
        <f>AL129</f>
        <v>1</v>
      </c>
      <c r="DB129">
        <f>ROUND(((ROUND(AT129*CZ129,2)*1.15)*1.1),6)</f>
        <v>0</v>
      </c>
      <c r="DC129">
        <f>ROUND(((ROUND(AT129*AG129,2)*1.15)*1.1),6)</f>
        <v>0</v>
      </c>
      <c r="DD129" t="s">
        <v>3</v>
      </c>
      <c r="DE129" t="s">
        <v>3</v>
      </c>
      <c r="DF129">
        <f t="shared" si="70"/>
        <v>0</v>
      </c>
      <c r="DG129">
        <f t="shared" si="68"/>
        <v>0</v>
      </c>
      <c r="DH129">
        <f t="shared" si="69"/>
        <v>0</v>
      </c>
      <c r="DI129">
        <f t="shared" ref="DI129:DI192" si="78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ROW(Source!A148)</f>
        <v>148</v>
      </c>
      <c r="B130">
        <v>59209200</v>
      </c>
      <c r="C130">
        <v>59209561</v>
      </c>
      <c r="D130">
        <v>58340279</v>
      </c>
      <c r="E130">
        <v>1</v>
      </c>
      <c r="F130">
        <v>1</v>
      </c>
      <c r="G130">
        <v>1080</v>
      </c>
      <c r="H130">
        <v>2</v>
      </c>
      <c r="I130" t="s">
        <v>686</v>
      </c>
      <c r="J130" t="s">
        <v>687</v>
      </c>
      <c r="K130" t="s">
        <v>688</v>
      </c>
      <c r="L130">
        <v>1368</v>
      </c>
      <c r="N130">
        <v>1011</v>
      </c>
      <c r="O130" t="s">
        <v>626</v>
      </c>
      <c r="P130" t="s">
        <v>626</v>
      </c>
      <c r="Q130">
        <v>1</v>
      </c>
      <c r="W130">
        <v>0</v>
      </c>
      <c r="X130">
        <v>-2065404138</v>
      </c>
      <c r="Y130">
        <f>((AT130*1.25)*1.1)</f>
        <v>0.70125000000000004</v>
      </c>
      <c r="AA130">
        <v>0</v>
      </c>
      <c r="AB130">
        <v>87.47</v>
      </c>
      <c r="AC130">
        <v>0</v>
      </c>
      <c r="AD130">
        <v>0</v>
      </c>
      <c r="AE130">
        <v>0</v>
      </c>
      <c r="AF130">
        <v>7.11</v>
      </c>
      <c r="AG130">
        <v>0</v>
      </c>
      <c r="AH130">
        <v>0</v>
      </c>
      <c r="AI130">
        <v>1</v>
      </c>
      <c r="AJ130">
        <v>11.53</v>
      </c>
      <c r="AK130">
        <v>54.99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0.51</v>
      </c>
      <c r="AU130" t="s">
        <v>627</v>
      </c>
      <c r="AV130">
        <v>0</v>
      </c>
      <c r="AW130">
        <v>2</v>
      </c>
      <c r="AX130">
        <v>59211362</v>
      </c>
      <c r="AY130">
        <v>1</v>
      </c>
      <c r="AZ130">
        <v>0</v>
      </c>
      <c r="BA130">
        <v>138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ROUND(Y130*Source!I148*DO130,9)</f>
        <v>0</v>
      </c>
      <c r="CX130">
        <f>ROUND(Y130*Source!I148,9)</f>
        <v>0</v>
      </c>
      <c r="CY130">
        <f>AB130</f>
        <v>87.47</v>
      </c>
      <c r="CZ130">
        <f>AF130</f>
        <v>7.11</v>
      </c>
      <c r="DA130">
        <f>AJ130</f>
        <v>11.53</v>
      </c>
      <c r="DB130">
        <f>ROUND(((ROUND(AT130*CZ130,2)*1.25)*1.1),6)</f>
        <v>4.99125</v>
      </c>
      <c r="DC130">
        <f>ROUND(((ROUND(AT130*AG130,2)*1.25)*1.1),6)</f>
        <v>0</v>
      </c>
      <c r="DD130" t="s">
        <v>3</v>
      </c>
      <c r="DE130" t="s">
        <v>3</v>
      </c>
      <c r="DF130">
        <f t="shared" si="70"/>
        <v>0</v>
      </c>
      <c r="DG130">
        <f>ROUND(ROUND(AF130*AJ130,2)*CX130,2)</f>
        <v>0</v>
      </c>
      <c r="DH130">
        <f>ROUND(ROUND(AG130*AK130,2)*CX130,2)</f>
        <v>0</v>
      </c>
      <c r="DI130">
        <f t="shared" si="78"/>
        <v>0</v>
      </c>
      <c r="DJ130">
        <f>DG130</f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ROW(Source!A148)</f>
        <v>148</v>
      </c>
      <c r="B131">
        <v>59209200</v>
      </c>
      <c r="C131">
        <v>59209561</v>
      </c>
      <c r="D131">
        <v>58340578</v>
      </c>
      <c r="E131">
        <v>1</v>
      </c>
      <c r="F131">
        <v>1</v>
      </c>
      <c r="G131">
        <v>1080</v>
      </c>
      <c r="H131">
        <v>2</v>
      </c>
      <c r="I131" t="s">
        <v>646</v>
      </c>
      <c r="J131" t="s">
        <v>647</v>
      </c>
      <c r="K131" t="s">
        <v>648</v>
      </c>
      <c r="L131">
        <v>1368</v>
      </c>
      <c r="N131">
        <v>1011</v>
      </c>
      <c r="O131" t="s">
        <v>626</v>
      </c>
      <c r="P131" t="s">
        <v>626</v>
      </c>
      <c r="Q131">
        <v>1</v>
      </c>
      <c r="W131">
        <v>0</v>
      </c>
      <c r="X131">
        <v>-1985943078</v>
      </c>
      <c r="Y131">
        <f>((AT131*1.25)*1.1)</f>
        <v>1.3750000000000002E-2</v>
      </c>
      <c r="AA131">
        <v>0</v>
      </c>
      <c r="AB131">
        <v>1445.28</v>
      </c>
      <c r="AC131">
        <v>740.47</v>
      </c>
      <c r="AD131">
        <v>0</v>
      </c>
      <c r="AE131">
        <v>0</v>
      </c>
      <c r="AF131">
        <v>83.1</v>
      </c>
      <c r="AG131">
        <v>12.62</v>
      </c>
      <c r="AH131">
        <v>0</v>
      </c>
      <c r="AI131">
        <v>1</v>
      </c>
      <c r="AJ131">
        <v>16.3</v>
      </c>
      <c r="AK131">
        <v>54.99</v>
      </c>
      <c r="AL131">
        <v>1</v>
      </c>
      <c r="AM131">
        <v>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0.01</v>
      </c>
      <c r="AU131" t="s">
        <v>627</v>
      </c>
      <c r="AV131">
        <v>0</v>
      </c>
      <c r="AW131">
        <v>2</v>
      </c>
      <c r="AX131">
        <v>59211363</v>
      </c>
      <c r="AY131">
        <v>1</v>
      </c>
      <c r="AZ131">
        <v>0</v>
      </c>
      <c r="BA131">
        <v>139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ROUND(Y131*Source!I148*DO131,9)</f>
        <v>0</v>
      </c>
      <c r="CX131">
        <f>ROUND(Y131*Source!I148,9)</f>
        <v>0</v>
      </c>
      <c r="CY131">
        <f>AB131</f>
        <v>1445.28</v>
      </c>
      <c r="CZ131">
        <f>AF131</f>
        <v>83.1</v>
      </c>
      <c r="DA131">
        <f>AJ131</f>
        <v>16.3</v>
      </c>
      <c r="DB131">
        <f>ROUND(((ROUND(AT131*CZ131,2)*1.25)*1.1),6)</f>
        <v>1.1412500000000001</v>
      </c>
      <c r="DC131">
        <f>ROUND(((ROUND(AT131*AG131,2)*1.25)*1.1),6)</f>
        <v>0.17874999999999999</v>
      </c>
      <c r="DD131" t="s">
        <v>3</v>
      </c>
      <c r="DE131" t="s">
        <v>3</v>
      </c>
      <c r="DF131">
        <f t="shared" si="70"/>
        <v>0</v>
      </c>
      <c r="DG131">
        <f>ROUND(ROUND(AF131*AJ131,2)*CX131,2)</f>
        <v>0</v>
      </c>
      <c r="DH131">
        <f>ROUND(ROUND(AG131*AK131,2)*CX131,2)</f>
        <v>0</v>
      </c>
      <c r="DI131">
        <f t="shared" si="78"/>
        <v>0</v>
      </c>
      <c r="DJ131">
        <f>DG131</f>
        <v>0</v>
      </c>
      <c r="DK131">
        <v>0</v>
      </c>
      <c r="DL131" t="s">
        <v>628</v>
      </c>
      <c r="DM131">
        <v>0</v>
      </c>
      <c r="DN131" t="s">
        <v>622</v>
      </c>
      <c r="DO131">
        <v>12.62</v>
      </c>
    </row>
    <row r="132" spans="1:119" x14ac:dyDescent="0.2">
      <c r="A132">
        <f>ROW(Source!A148)</f>
        <v>148</v>
      </c>
      <c r="B132">
        <v>59209200</v>
      </c>
      <c r="C132">
        <v>59209561</v>
      </c>
      <c r="D132">
        <v>58339814</v>
      </c>
      <c r="E132">
        <v>1</v>
      </c>
      <c r="F132">
        <v>1</v>
      </c>
      <c r="G132">
        <v>1080</v>
      </c>
      <c r="H132">
        <v>2</v>
      </c>
      <c r="I132" t="s">
        <v>635</v>
      </c>
      <c r="J132" t="s">
        <v>636</v>
      </c>
      <c r="K132" t="s">
        <v>637</v>
      </c>
      <c r="L132">
        <v>1368</v>
      </c>
      <c r="N132">
        <v>1011</v>
      </c>
      <c r="O132" t="s">
        <v>626</v>
      </c>
      <c r="P132" t="s">
        <v>626</v>
      </c>
      <c r="Q132">
        <v>1</v>
      </c>
      <c r="W132">
        <v>0</v>
      </c>
      <c r="X132">
        <v>1087580389</v>
      </c>
      <c r="Y132">
        <f>((AT132*1.25)*1.1)</f>
        <v>1.3750000000000002E-2</v>
      </c>
      <c r="AA132">
        <v>0</v>
      </c>
      <c r="AB132">
        <v>2628.65</v>
      </c>
      <c r="AC132">
        <v>993.36</v>
      </c>
      <c r="AD132">
        <v>0</v>
      </c>
      <c r="AE132">
        <v>0</v>
      </c>
      <c r="AF132">
        <v>179.17</v>
      </c>
      <c r="AG132">
        <v>16.93</v>
      </c>
      <c r="AH132">
        <v>0</v>
      </c>
      <c r="AI132">
        <v>1</v>
      </c>
      <c r="AJ132">
        <v>13.75</v>
      </c>
      <c r="AK132">
        <v>54.99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0.01</v>
      </c>
      <c r="AU132" t="s">
        <v>627</v>
      </c>
      <c r="AV132">
        <v>0</v>
      </c>
      <c r="AW132">
        <v>2</v>
      </c>
      <c r="AX132">
        <v>59211364</v>
      </c>
      <c r="AY132">
        <v>1</v>
      </c>
      <c r="AZ132">
        <v>0</v>
      </c>
      <c r="BA132">
        <v>140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ROUND(Y132*Source!I148*DO132,9)</f>
        <v>0</v>
      </c>
      <c r="CX132">
        <f>ROUND(Y132*Source!I148,9)</f>
        <v>0</v>
      </c>
      <c r="CY132">
        <f>AB132</f>
        <v>2628.65</v>
      </c>
      <c r="CZ132">
        <f>AF132</f>
        <v>179.17</v>
      </c>
      <c r="DA132">
        <f>AJ132</f>
        <v>13.75</v>
      </c>
      <c r="DB132">
        <f>ROUND(((ROUND(AT132*CZ132,2)*1.25)*1.1),6)</f>
        <v>2.4612500000000002</v>
      </c>
      <c r="DC132">
        <f>ROUND(((ROUND(AT132*AG132,2)*1.25)*1.1),6)</f>
        <v>0.23375000000000001</v>
      </c>
      <c r="DD132" t="s">
        <v>3</v>
      </c>
      <c r="DE132" t="s">
        <v>3</v>
      </c>
      <c r="DF132">
        <f t="shared" si="70"/>
        <v>0</v>
      </c>
      <c r="DG132">
        <f>ROUND(ROUND(AF132*AJ132,2)*CX132,2)</f>
        <v>0</v>
      </c>
      <c r="DH132">
        <f>ROUND(ROUND(AG132*AK132,2)*CX132,2)</f>
        <v>0</v>
      </c>
      <c r="DI132">
        <f t="shared" si="78"/>
        <v>0</v>
      </c>
      <c r="DJ132">
        <f>DG132</f>
        <v>0</v>
      </c>
      <c r="DK132">
        <v>0</v>
      </c>
      <c r="DL132" t="s">
        <v>628</v>
      </c>
      <c r="DM132">
        <v>0</v>
      </c>
      <c r="DN132" t="s">
        <v>622</v>
      </c>
      <c r="DO132">
        <v>16.93</v>
      </c>
    </row>
    <row r="133" spans="1:119" x14ac:dyDescent="0.2">
      <c r="A133">
        <f>ROW(Source!A148)</f>
        <v>148</v>
      </c>
      <c r="B133">
        <v>59209200</v>
      </c>
      <c r="C133">
        <v>59209561</v>
      </c>
      <c r="D133">
        <v>58309417</v>
      </c>
      <c r="E133">
        <v>1</v>
      </c>
      <c r="F133">
        <v>1</v>
      </c>
      <c r="G133">
        <v>1080</v>
      </c>
      <c r="H133">
        <v>3</v>
      </c>
      <c r="I133" t="s">
        <v>701</v>
      </c>
      <c r="J133" t="s">
        <v>702</v>
      </c>
      <c r="K133" t="s">
        <v>703</v>
      </c>
      <c r="L133">
        <v>1348</v>
      </c>
      <c r="N133">
        <v>1009</v>
      </c>
      <c r="O133" t="s">
        <v>658</v>
      </c>
      <c r="P133" t="s">
        <v>658</v>
      </c>
      <c r="Q133">
        <v>1000</v>
      </c>
      <c r="W133">
        <v>0</v>
      </c>
      <c r="X133">
        <v>704579933</v>
      </c>
      <c r="Y133">
        <f t="shared" ref="Y133:Y138" si="79">AT133</f>
        <v>5.0000000000000002E-5</v>
      </c>
      <c r="AA133">
        <v>103783.79</v>
      </c>
      <c r="AB133">
        <v>0</v>
      </c>
      <c r="AC133">
        <v>0</v>
      </c>
      <c r="AD133">
        <v>0</v>
      </c>
      <c r="AE133">
        <v>23114.43</v>
      </c>
      <c r="AF133">
        <v>0</v>
      </c>
      <c r="AG133">
        <v>0</v>
      </c>
      <c r="AH133">
        <v>0</v>
      </c>
      <c r="AI133">
        <v>4.49</v>
      </c>
      <c r="AJ133">
        <v>1</v>
      </c>
      <c r="AK133">
        <v>1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5.0000000000000002E-5</v>
      </c>
      <c r="AU133" t="s">
        <v>3</v>
      </c>
      <c r="AV133">
        <v>0</v>
      </c>
      <c r="AW133">
        <v>2</v>
      </c>
      <c r="AX133">
        <v>59211365</v>
      </c>
      <c r="AY133">
        <v>1</v>
      </c>
      <c r="AZ133">
        <v>0</v>
      </c>
      <c r="BA133">
        <v>141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ROUND(Y133*Source!I148,9)</f>
        <v>0</v>
      </c>
      <c r="CY133">
        <f t="shared" ref="CY133:CY138" si="80">AA133</f>
        <v>103783.79</v>
      </c>
      <c r="CZ133">
        <f t="shared" ref="CZ133:CZ138" si="81">AE133</f>
        <v>23114.43</v>
      </c>
      <c r="DA133">
        <f t="shared" ref="DA133:DA138" si="82">AI133</f>
        <v>4.49</v>
      </c>
      <c r="DB133">
        <f t="shared" ref="DB133:DB138" si="83">ROUND(ROUND(AT133*CZ133,2),6)</f>
        <v>1.1599999999999999</v>
      </c>
      <c r="DC133">
        <f t="shared" ref="DC133:DC138" si="84">ROUND(ROUND(AT133*AG133,2),6)</f>
        <v>0</v>
      </c>
      <c r="DD133" t="s">
        <v>3</v>
      </c>
      <c r="DE133" t="s">
        <v>3</v>
      </c>
      <c r="DF133">
        <f t="shared" ref="DF133:DF138" si="85">ROUND(ROUND(AE133*AI133,2)*CX133,2)</f>
        <v>0</v>
      </c>
      <c r="DG133">
        <f t="shared" ref="DG133:DG156" si="86">ROUND(ROUND(AF133,2)*CX133,2)</f>
        <v>0</v>
      </c>
      <c r="DH133">
        <f t="shared" ref="DH133:DH156" si="87">ROUND(ROUND(AG133,2)*CX133,2)</f>
        <v>0</v>
      </c>
      <c r="DI133">
        <f t="shared" si="78"/>
        <v>0</v>
      </c>
      <c r="DJ133">
        <f t="shared" ref="DJ133:DJ138" si="88">DF133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ROW(Source!A148)</f>
        <v>148</v>
      </c>
      <c r="B134">
        <v>59209200</v>
      </c>
      <c r="C134">
        <v>59209561</v>
      </c>
      <c r="D134">
        <v>58309958</v>
      </c>
      <c r="E134">
        <v>1</v>
      </c>
      <c r="F134">
        <v>1</v>
      </c>
      <c r="G134">
        <v>1080</v>
      </c>
      <c r="H134">
        <v>3</v>
      </c>
      <c r="I134" t="s">
        <v>704</v>
      </c>
      <c r="J134" t="s">
        <v>705</v>
      </c>
      <c r="K134" t="s">
        <v>706</v>
      </c>
      <c r="L134">
        <v>1348</v>
      </c>
      <c r="N134">
        <v>1009</v>
      </c>
      <c r="O134" t="s">
        <v>658</v>
      </c>
      <c r="P134" t="s">
        <v>658</v>
      </c>
      <c r="Q134">
        <v>1000</v>
      </c>
      <c r="W134">
        <v>0</v>
      </c>
      <c r="X134">
        <v>-1792704725</v>
      </c>
      <c r="Y134">
        <f t="shared" si="79"/>
        <v>2.0000000000000001E-4</v>
      </c>
      <c r="AA134">
        <v>159875.9</v>
      </c>
      <c r="AB134">
        <v>0</v>
      </c>
      <c r="AC134">
        <v>0</v>
      </c>
      <c r="AD134">
        <v>0</v>
      </c>
      <c r="AE134">
        <v>8590.86</v>
      </c>
      <c r="AF134">
        <v>0</v>
      </c>
      <c r="AG134">
        <v>0</v>
      </c>
      <c r="AH134">
        <v>0</v>
      </c>
      <c r="AI134">
        <v>18.61</v>
      </c>
      <c r="AJ134">
        <v>1</v>
      </c>
      <c r="AK134">
        <v>1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2.0000000000000001E-4</v>
      </c>
      <c r="AU134" t="s">
        <v>3</v>
      </c>
      <c r="AV134">
        <v>0</v>
      </c>
      <c r="AW134">
        <v>2</v>
      </c>
      <c r="AX134">
        <v>59211366</v>
      </c>
      <c r="AY134">
        <v>1</v>
      </c>
      <c r="AZ134">
        <v>0</v>
      </c>
      <c r="BA134">
        <v>142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ROUND(Y134*Source!I148,9)</f>
        <v>0</v>
      </c>
      <c r="CY134">
        <f t="shared" si="80"/>
        <v>159875.9</v>
      </c>
      <c r="CZ134">
        <f t="shared" si="81"/>
        <v>8590.86</v>
      </c>
      <c r="DA134">
        <f t="shared" si="82"/>
        <v>18.61</v>
      </c>
      <c r="DB134">
        <f t="shared" si="83"/>
        <v>1.72</v>
      </c>
      <c r="DC134">
        <f t="shared" si="84"/>
        <v>0</v>
      </c>
      <c r="DD134" t="s">
        <v>3</v>
      </c>
      <c r="DE134" t="s">
        <v>3</v>
      </c>
      <c r="DF134">
        <f t="shared" si="85"/>
        <v>0</v>
      </c>
      <c r="DG134">
        <f t="shared" si="86"/>
        <v>0</v>
      </c>
      <c r="DH134">
        <f t="shared" si="87"/>
        <v>0</v>
      </c>
      <c r="DI134">
        <f t="shared" si="78"/>
        <v>0</v>
      </c>
      <c r="DJ134">
        <f t="shared" si="88"/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ROW(Source!A148)</f>
        <v>148</v>
      </c>
      <c r="B135">
        <v>59209200</v>
      </c>
      <c r="C135">
        <v>59209561</v>
      </c>
      <c r="D135">
        <v>58308765</v>
      </c>
      <c r="E135">
        <v>1</v>
      </c>
      <c r="F135">
        <v>1</v>
      </c>
      <c r="G135">
        <v>1080</v>
      </c>
      <c r="H135">
        <v>3</v>
      </c>
      <c r="I135" t="s">
        <v>692</v>
      </c>
      <c r="J135" t="s">
        <v>693</v>
      </c>
      <c r="K135" t="s">
        <v>694</v>
      </c>
      <c r="L135">
        <v>1348</v>
      </c>
      <c r="N135">
        <v>1009</v>
      </c>
      <c r="O135" t="s">
        <v>658</v>
      </c>
      <c r="P135" t="s">
        <v>658</v>
      </c>
      <c r="Q135">
        <v>1000</v>
      </c>
      <c r="W135">
        <v>0</v>
      </c>
      <c r="X135">
        <v>-1123198217</v>
      </c>
      <c r="Y135">
        <f t="shared" si="79"/>
        <v>1.2999999999999999E-3</v>
      </c>
      <c r="AA135">
        <v>134905.51</v>
      </c>
      <c r="AB135">
        <v>0</v>
      </c>
      <c r="AC135">
        <v>0</v>
      </c>
      <c r="AD135">
        <v>0</v>
      </c>
      <c r="AE135">
        <v>17868.28</v>
      </c>
      <c r="AF135">
        <v>0</v>
      </c>
      <c r="AG135">
        <v>0</v>
      </c>
      <c r="AH135">
        <v>0</v>
      </c>
      <c r="AI135">
        <v>7.55</v>
      </c>
      <c r="AJ135">
        <v>1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1.2999999999999999E-3</v>
      </c>
      <c r="AU135" t="s">
        <v>3</v>
      </c>
      <c r="AV135">
        <v>0</v>
      </c>
      <c r="AW135">
        <v>2</v>
      </c>
      <c r="AX135">
        <v>59211367</v>
      </c>
      <c r="AY135">
        <v>1</v>
      </c>
      <c r="AZ135">
        <v>0</v>
      </c>
      <c r="BA135">
        <v>143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ROUND(Y135*Source!I148,9)</f>
        <v>0</v>
      </c>
      <c r="CY135">
        <f t="shared" si="80"/>
        <v>134905.51</v>
      </c>
      <c r="CZ135">
        <f t="shared" si="81"/>
        <v>17868.28</v>
      </c>
      <c r="DA135">
        <f t="shared" si="82"/>
        <v>7.55</v>
      </c>
      <c r="DB135">
        <f t="shared" si="83"/>
        <v>23.23</v>
      </c>
      <c r="DC135">
        <f t="shared" si="84"/>
        <v>0</v>
      </c>
      <c r="DD135" t="s">
        <v>3</v>
      </c>
      <c r="DE135" t="s">
        <v>3</v>
      </c>
      <c r="DF135">
        <f t="shared" si="85"/>
        <v>0</v>
      </c>
      <c r="DG135">
        <f t="shared" si="86"/>
        <v>0</v>
      </c>
      <c r="DH135">
        <f t="shared" si="87"/>
        <v>0</v>
      </c>
      <c r="DI135">
        <f t="shared" si="78"/>
        <v>0</v>
      </c>
      <c r="DJ135">
        <f t="shared" si="88"/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ROW(Source!A148)</f>
        <v>148</v>
      </c>
      <c r="B136">
        <v>59209200</v>
      </c>
      <c r="C136">
        <v>59209561</v>
      </c>
      <c r="D136">
        <v>58325914</v>
      </c>
      <c r="E136">
        <v>1</v>
      </c>
      <c r="F136">
        <v>1</v>
      </c>
      <c r="G136">
        <v>1080</v>
      </c>
      <c r="H136">
        <v>3</v>
      </c>
      <c r="I136" t="s">
        <v>707</v>
      </c>
      <c r="J136" t="s">
        <v>708</v>
      </c>
      <c r="K136" t="s">
        <v>709</v>
      </c>
      <c r="L136">
        <v>1354</v>
      </c>
      <c r="N136">
        <v>1010</v>
      </c>
      <c r="O136" t="s">
        <v>49</v>
      </c>
      <c r="P136" t="s">
        <v>49</v>
      </c>
      <c r="Q136">
        <v>1</v>
      </c>
      <c r="W136">
        <v>0</v>
      </c>
      <c r="X136">
        <v>1913341472</v>
      </c>
      <c r="Y136">
        <f t="shared" si="79"/>
        <v>1</v>
      </c>
      <c r="AA136">
        <v>274.25</v>
      </c>
      <c r="AB136">
        <v>0</v>
      </c>
      <c r="AC136">
        <v>0</v>
      </c>
      <c r="AD136">
        <v>0</v>
      </c>
      <c r="AE136">
        <v>37.619999999999997</v>
      </c>
      <c r="AF136">
        <v>0</v>
      </c>
      <c r="AG136">
        <v>0</v>
      </c>
      <c r="AH136">
        <v>0</v>
      </c>
      <c r="AI136">
        <v>7.29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1</v>
      </c>
      <c r="AU136" t="s">
        <v>3</v>
      </c>
      <c r="AV136">
        <v>0</v>
      </c>
      <c r="AW136">
        <v>2</v>
      </c>
      <c r="AX136">
        <v>59211368</v>
      </c>
      <c r="AY136">
        <v>1</v>
      </c>
      <c r="AZ136">
        <v>0</v>
      </c>
      <c r="BA136">
        <v>144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ROUND(Y136*Source!I148,9)</f>
        <v>0</v>
      </c>
      <c r="CY136">
        <f t="shared" si="80"/>
        <v>274.25</v>
      </c>
      <c r="CZ136">
        <f t="shared" si="81"/>
        <v>37.619999999999997</v>
      </c>
      <c r="DA136">
        <f t="shared" si="82"/>
        <v>7.29</v>
      </c>
      <c r="DB136">
        <f t="shared" si="83"/>
        <v>37.619999999999997</v>
      </c>
      <c r="DC136">
        <f t="shared" si="84"/>
        <v>0</v>
      </c>
      <c r="DD136" t="s">
        <v>3</v>
      </c>
      <c r="DE136" t="s">
        <v>3</v>
      </c>
      <c r="DF136">
        <f t="shared" si="85"/>
        <v>0</v>
      </c>
      <c r="DG136">
        <f t="shared" si="86"/>
        <v>0</v>
      </c>
      <c r="DH136">
        <f t="shared" si="87"/>
        <v>0</v>
      </c>
      <c r="DI136">
        <f t="shared" si="78"/>
        <v>0</v>
      </c>
      <c r="DJ136">
        <f t="shared" si="88"/>
        <v>0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ROW(Source!A148)</f>
        <v>148</v>
      </c>
      <c r="B137">
        <v>59209200</v>
      </c>
      <c r="C137">
        <v>59209561</v>
      </c>
      <c r="D137">
        <v>58325915</v>
      </c>
      <c r="E137">
        <v>1</v>
      </c>
      <c r="F137">
        <v>1</v>
      </c>
      <c r="G137">
        <v>1080</v>
      </c>
      <c r="H137">
        <v>3</v>
      </c>
      <c r="I137" t="s">
        <v>710</v>
      </c>
      <c r="J137" t="s">
        <v>711</v>
      </c>
      <c r="K137" t="s">
        <v>712</v>
      </c>
      <c r="L137">
        <v>1354</v>
      </c>
      <c r="N137">
        <v>1010</v>
      </c>
      <c r="O137" t="s">
        <v>49</v>
      </c>
      <c r="P137" t="s">
        <v>49</v>
      </c>
      <c r="Q137">
        <v>1</v>
      </c>
      <c r="W137">
        <v>0</v>
      </c>
      <c r="X137">
        <v>882442382</v>
      </c>
      <c r="Y137">
        <f t="shared" si="79"/>
        <v>1</v>
      </c>
      <c r="AA137">
        <v>348.15</v>
      </c>
      <c r="AB137">
        <v>0</v>
      </c>
      <c r="AC137">
        <v>0</v>
      </c>
      <c r="AD137">
        <v>0</v>
      </c>
      <c r="AE137">
        <v>45.93</v>
      </c>
      <c r="AF137">
        <v>0</v>
      </c>
      <c r="AG137">
        <v>0</v>
      </c>
      <c r="AH137">
        <v>0</v>
      </c>
      <c r="AI137">
        <v>7.58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1</v>
      </c>
      <c r="AU137" t="s">
        <v>3</v>
      </c>
      <c r="AV137">
        <v>0</v>
      </c>
      <c r="AW137">
        <v>2</v>
      </c>
      <c r="AX137">
        <v>59211369</v>
      </c>
      <c r="AY137">
        <v>1</v>
      </c>
      <c r="AZ137">
        <v>0</v>
      </c>
      <c r="BA137">
        <v>145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ROUND(Y137*Source!I148,9)</f>
        <v>0</v>
      </c>
      <c r="CY137">
        <f t="shared" si="80"/>
        <v>348.15</v>
      </c>
      <c r="CZ137">
        <f t="shared" si="81"/>
        <v>45.93</v>
      </c>
      <c r="DA137">
        <f t="shared" si="82"/>
        <v>7.58</v>
      </c>
      <c r="DB137">
        <f t="shared" si="83"/>
        <v>45.93</v>
      </c>
      <c r="DC137">
        <f t="shared" si="84"/>
        <v>0</v>
      </c>
      <c r="DD137" t="s">
        <v>3</v>
      </c>
      <c r="DE137" t="s">
        <v>3</v>
      </c>
      <c r="DF137">
        <f t="shared" si="85"/>
        <v>0</v>
      </c>
      <c r="DG137">
        <f t="shared" si="86"/>
        <v>0</v>
      </c>
      <c r="DH137">
        <f t="shared" si="87"/>
        <v>0</v>
      </c>
      <c r="DI137">
        <f t="shared" si="78"/>
        <v>0</v>
      </c>
      <c r="DJ137">
        <f t="shared" si="88"/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ROW(Source!A148)</f>
        <v>148</v>
      </c>
      <c r="B138">
        <v>59209200</v>
      </c>
      <c r="C138">
        <v>59209561</v>
      </c>
      <c r="D138">
        <v>0</v>
      </c>
      <c r="E138">
        <v>1080</v>
      </c>
      <c r="F138">
        <v>1</v>
      </c>
      <c r="G138">
        <v>1080</v>
      </c>
      <c r="H138">
        <v>3</v>
      </c>
      <c r="I138" t="s">
        <v>175</v>
      </c>
      <c r="J138" t="s">
        <v>3</v>
      </c>
      <c r="K138" t="s">
        <v>176</v>
      </c>
      <c r="L138">
        <v>1354</v>
      </c>
      <c r="N138">
        <v>1010</v>
      </c>
      <c r="O138" t="s">
        <v>49</v>
      </c>
      <c r="P138" t="s">
        <v>49</v>
      </c>
      <c r="Q138">
        <v>1</v>
      </c>
      <c r="W138">
        <v>0</v>
      </c>
      <c r="X138">
        <v>-375487239</v>
      </c>
      <c r="Y138">
        <f t="shared" si="79"/>
        <v>1</v>
      </c>
      <c r="AA138">
        <v>43114.39</v>
      </c>
      <c r="AB138">
        <v>0</v>
      </c>
      <c r="AC138">
        <v>0</v>
      </c>
      <c r="AD138">
        <v>0</v>
      </c>
      <c r="AE138">
        <v>5628.5099999999993</v>
      </c>
      <c r="AF138">
        <v>0</v>
      </c>
      <c r="AG138">
        <v>0</v>
      </c>
      <c r="AH138">
        <v>0</v>
      </c>
      <c r="AI138">
        <v>7.66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1</v>
      </c>
      <c r="AU138" t="s">
        <v>3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ROUND(Y138*Source!I148,9)</f>
        <v>0</v>
      </c>
      <c r="CY138">
        <f t="shared" si="80"/>
        <v>43114.39</v>
      </c>
      <c r="CZ138">
        <f t="shared" si="81"/>
        <v>5628.5099999999993</v>
      </c>
      <c r="DA138">
        <f t="shared" si="82"/>
        <v>7.66</v>
      </c>
      <c r="DB138">
        <f t="shared" si="83"/>
        <v>5628.51</v>
      </c>
      <c r="DC138">
        <f t="shared" si="84"/>
        <v>0</v>
      </c>
      <c r="DD138" t="s">
        <v>3</v>
      </c>
      <c r="DE138" t="s">
        <v>3</v>
      </c>
      <c r="DF138">
        <f t="shared" si="85"/>
        <v>0</v>
      </c>
      <c r="DG138">
        <f t="shared" si="86"/>
        <v>0</v>
      </c>
      <c r="DH138">
        <f t="shared" si="87"/>
        <v>0</v>
      </c>
      <c r="DI138">
        <f t="shared" si="78"/>
        <v>0</v>
      </c>
      <c r="DJ138">
        <f t="shared" si="88"/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ROW(Source!A151)</f>
        <v>151</v>
      </c>
      <c r="B139">
        <v>59209203</v>
      </c>
      <c r="C139">
        <v>59209583</v>
      </c>
      <c r="D139">
        <v>58266404</v>
      </c>
      <c r="E139">
        <v>1080</v>
      </c>
      <c r="F139">
        <v>1</v>
      </c>
      <c r="G139">
        <v>1080</v>
      </c>
      <c r="H139">
        <v>1</v>
      </c>
      <c r="I139" t="s">
        <v>620</v>
      </c>
      <c r="J139" t="s">
        <v>3</v>
      </c>
      <c r="K139" t="s">
        <v>621</v>
      </c>
      <c r="L139">
        <v>1191</v>
      </c>
      <c r="N139">
        <v>1013</v>
      </c>
      <c r="O139" t="s">
        <v>622</v>
      </c>
      <c r="P139" t="s">
        <v>622</v>
      </c>
      <c r="Q139">
        <v>1</v>
      </c>
      <c r="W139">
        <v>0</v>
      </c>
      <c r="X139">
        <v>476480486</v>
      </c>
      <c r="Y139">
        <f>((AT139*1.15)*1.1)</f>
        <v>42.630500000000005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33.700000000000003</v>
      </c>
      <c r="AU139" t="s">
        <v>28</v>
      </c>
      <c r="AV139">
        <v>1</v>
      </c>
      <c r="AW139">
        <v>2</v>
      </c>
      <c r="AX139">
        <v>59211371</v>
      </c>
      <c r="AY139">
        <v>1</v>
      </c>
      <c r="AZ139">
        <v>0</v>
      </c>
      <c r="BA139">
        <v>147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U139">
        <f>ROUND(AT139*Source!I151*AH139*AL139,2)</f>
        <v>0</v>
      </c>
      <c r="CV139">
        <f>ROUND(Y139*Source!I151,9)</f>
        <v>4.2630499999999998</v>
      </c>
      <c r="CW139">
        <v>0</v>
      </c>
      <c r="CX139">
        <f>ROUND(Y139*Source!I151,9)</f>
        <v>4.2630499999999998</v>
      </c>
      <c r="CY139">
        <f>AD139</f>
        <v>0</v>
      </c>
      <c r="CZ139">
        <f>AH139</f>
        <v>0</v>
      </c>
      <c r="DA139">
        <f>AL139</f>
        <v>1</v>
      </c>
      <c r="DB139">
        <f>ROUND(((ROUND(AT139*CZ139,2)*1.15)*1.1),6)</f>
        <v>0</v>
      </c>
      <c r="DC139">
        <f>ROUND(((ROUND(AT139*AG139,2)*1.15)*1.1),6)</f>
        <v>0</v>
      </c>
      <c r="DD139" t="s">
        <v>3</v>
      </c>
      <c r="DE139" t="s">
        <v>3</v>
      </c>
      <c r="DF139">
        <f t="shared" ref="DF139:DF159" si="89">ROUND(ROUND(AE139,2)*CX139,2)</f>
        <v>0</v>
      </c>
      <c r="DG139">
        <f t="shared" si="86"/>
        <v>0</v>
      </c>
      <c r="DH139">
        <f t="shared" si="87"/>
        <v>0</v>
      </c>
      <c r="DI139">
        <f t="shared" si="78"/>
        <v>0</v>
      </c>
      <c r="DJ139">
        <f>DI139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ROW(Source!A151)</f>
        <v>151</v>
      </c>
      <c r="B140">
        <v>59209203</v>
      </c>
      <c r="C140">
        <v>59209583</v>
      </c>
      <c r="D140">
        <v>58340276</v>
      </c>
      <c r="E140">
        <v>1</v>
      </c>
      <c r="F140">
        <v>1</v>
      </c>
      <c r="G140">
        <v>1080</v>
      </c>
      <c r="H140">
        <v>2</v>
      </c>
      <c r="I140" t="s">
        <v>662</v>
      </c>
      <c r="J140" t="s">
        <v>663</v>
      </c>
      <c r="K140" t="s">
        <v>664</v>
      </c>
      <c r="L140">
        <v>1368</v>
      </c>
      <c r="N140">
        <v>1011</v>
      </c>
      <c r="O140" t="s">
        <v>626</v>
      </c>
      <c r="P140" t="s">
        <v>626</v>
      </c>
      <c r="Q140">
        <v>1</v>
      </c>
      <c r="W140">
        <v>0</v>
      </c>
      <c r="X140">
        <v>-886582249</v>
      </c>
      <c r="Y140">
        <f>((AT140*1.25)*1.1)</f>
        <v>1.63625</v>
      </c>
      <c r="AA140">
        <v>0</v>
      </c>
      <c r="AB140">
        <v>3.39</v>
      </c>
      <c r="AC140">
        <v>0</v>
      </c>
      <c r="AD140">
        <v>0</v>
      </c>
      <c r="AE140">
        <v>0</v>
      </c>
      <c r="AF140">
        <v>3.18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1.19</v>
      </c>
      <c r="AU140" t="s">
        <v>627</v>
      </c>
      <c r="AV140">
        <v>0</v>
      </c>
      <c r="AW140">
        <v>2</v>
      </c>
      <c r="AX140">
        <v>59211372</v>
      </c>
      <c r="AY140">
        <v>1</v>
      </c>
      <c r="AZ140">
        <v>0</v>
      </c>
      <c r="BA140">
        <v>148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ROUND(Y140*Source!I151*DO140,9)</f>
        <v>0</v>
      </c>
      <c r="CX140">
        <f>ROUND(Y140*Source!I151,9)</f>
        <v>0.16362499999999999</v>
      </c>
      <c r="CY140">
        <f>AB140</f>
        <v>3.39</v>
      </c>
      <c r="CZ140">
        <f>AF140</f>
        <v>3.18</v>
      </c>
      <c r="DA140">
        <f>AJ140</f>
        <v>1</v>
      </c>
      <c r="DB140">
        <f>ROUND(((ROUND(AT140*CZ140,2)*1.25)*1.1),6)</f>
        <v>5.1974999999999998</v>
      </c>
      <c r="DC140">
        <f>ROUND(((ROUND(AT140*AG140,2)*1.25)*1.1),6)</f>
        <v>0</v>
      </c>
      <c r="DD140" t="s">
        <v>3</v>
      </c>
      <c r="DE140" t="s">
        <v>3</v>
      </c>
      <c r="DF140">
        <f t="shared" si="89"/>
        <v>0</v>
      </c>
      <c r="DG140">
        <f t="shared" si="86"/>
        <v>0.52</v>
      </c>
      <c r="DH140">
        <f t="shared" si="87"/>
        <v>0</v>
      </c>
      <c r="DI140">
        <f t="shared" si="78"/>
        <v>0</v>
      </c>
      <c r="DJ140">
        <f>DG140</f>
        <v>0.52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ROW(Source!A151)</f>
        <v>151</v>
      </c>
      <c r="B141">
        <v>59209203</v>
      </c>
      <c r="C141">
        <v>59209583</v>
      </c>
      <c r="D141">
        <v>58340578</v>
      </c>
      <c r="E141">
        <v>1</v>
      </c>
      <c r="F141">
        <v>1</v>
      </c>
      <c r="G141">
        <v>1080</v>
      </c>
      <c r="H141">
        <v>2</v>
      </c>
      <c r="I141" t="s">
        <v>646</v>
      </c>
      <c r="J141" t="s">
        <v>647</v>
      </c>
      <c r="K141" t="s">
        <v>648</v>
      </c>
      <c r="L141">
        <v>1368</v>
      </c>
      <c r="N141">
        <v>1011</v>
      </c>
      <c r="O141" t="s">
        <v>626</v>
      </c>
      <c r="P141" t="s">
        <v>626</v>
      </c>
      <c r="Q141">
        <v>1</v>
      </c>
      <c r="W141">
        <v>0</v>
      </c>
      <c r="X141">
        <v>-1985943078</v>
      </c>
      <c r="Y141">
        <f>((AT141*1.25)*1.1)</f>
        <v>0.55000000000000004</v>
      </c>
      <c r="AA141">
        <v>0</v>
      </c>
      <c r="AB141">
        <v>88.67</v>
      </c>
      <c r="AC141">
        <v>13.47</v>
      </c>
      <c r="AD141">
        <v>0</v>
      </c>
      <c r="AE141">
        <v>0</v>
      </c>
      <c r="AF141">
        <v>83.1</v>
      </c>
      <c r="AG141">
        <v>12.62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0.4</v>
      </c>
      <c r="AU141" t="s">
        <v>627</v>
      </c>
      <c r="AV141">
        <v>0</v>
      </c>
      <c r="AW141">
        <v>2</v>
      </c>
      <c r="AX141">
        <v>59211373</v>
      </c>
      <c r="AY141">
        <v>1</v>
      </c>
      <c r="AZ141">
        <v>0</v>
      </c>
      <c r="BA141">
        <v>149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ROUND(Y141*Source!I151*DO141,9)</f>
        <v>0.69410000000000005</v>
      </c>
      <c r="CX141">
        <f>ROUND(Y141*Source!I151,9)</f>
        <v>5.5E-2</v>
      </c>
      <c r="CY141">
        <f>AB141</f>
        <v>88.67</v>
      </c>
      <c r="CZ141">
        <f>AF141</f>
        <v>83.1</v>
      </c>
      <c r="DA141">
        <f>AJ141</f>
        <v>1</v>
      </c>
      <c r="DB141">
        <f>ROUND(((ROUND(AT141*CZ141,2)*1.25)*1.1),6)</f>
        <v>45.704999999999998</v>
      </c>
      <c r="DC141">
        <f>ROUND(((ROUND(AT141*AG141,2)*1.25)*1.1),6)</f>
        <v>6.9437499999999996</v>
      </c>
      <c r="DD141" t="s">
        <v>3</v>
      </c>
      <c r="DE141" t="s">
        <v>3</v>
      </c>
      <c r="DF141">
        <f t="shared" si="89"/>
        <v>0</v>
      </c>
      <c r="DG141">
        <f t="shared" si="86"/>
        <v>4.57</v>
      </c>
      <c r="DH141">
        <f t="shared" si="87"/>
        <v>0.69</v>
      </c>
      <c r="DI141">
        <f t="shared" si="78"/>
        <v>0</v>
      </c>
      <c r="DJ141">
        <f>DG141</f>
        <v>4.57</v>
      </c>
      <c r="DK141">
        <v>0</v>
      </c>
      <c r="DL141" t="s">
        <v>628</v>
      </c>
      <c r="DM141">
        <v>0</v>
      </c>
      <c r="DN141" t="s">
        <v>622</v>
      </c>
      <c r="DO141">
        <v>12.62</v>
      </c>
    </row>
    <row r="142" spans="1:119" x14ac:dyDescent="0.2">
      <c r="A142">
        <f>ROW(Source!A151)</f>
        <v>151</v>
      </c>
      <c r="B142">
        <v>59209203</v>
      </c>
      <c r="C142">
        <v>59209583</v>
      </c>
      <c r="D142">
        <v>58339814</v>
      </c>
      <c r="E142">
        <v>1</v>
      </c>
      <c r="F142">
        <v>1</v>
      </c>
      <c r="G142">
        <v>1080</v>
      </c>
      <c r="H142">
        <v>2</v>
      </c>
      <c r="I142" t="s">
        <v>635</v>
      </c>
      <c r="J142" t="s">
        <v>636</v>
      </c>
      <c r="K142" t="s">
        <v>637</v>
      </c>
      <c r="L142">
        <v>1368</v>
      </c>
      <c r="N142">
        <v>1011</v>
      </c>
      <c r="O142" t="s">
        <v>626</v>
      </c>
      <c r="P142" t="s">
        <v>626</v>
      </c>
      <c r="Q142">
        <v>1</v>
      </c>
      <c r="W142">
        <v>0</v>
      </c>
      <c r="X142">
        <v>1087580389</v>
      </c>
      <c r="Y142">
        <f>((AT142*1.25)*1.1)</f>
        <v>8.2500000000000004E-2</v>
      </c>
      <c r="AA142">
        <v>0</v>
      </c>
      <c r="AB142">
        <v>191.17</v>
      </c>
      <c r="AC142">
        <v>18.059999999999999</v>
      </c>
      <c r="AD142">
        <v>0</v>
      </c>
      <c r="AE142">
        <v>0</v>
      </c>
      <c r="AF142">
        <v>179.17</v>
      </c>
      <c r="AG142">
        <v>16.93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0.06</v>
      </c>
      <c r="AU142" t="s">
        <v>627</v>
      </c>
      <c r="AV142">
        <v>0</v>
      </c>
      <c r="AW142">
        <v>2</v>
      </c>
      <c r="AX142">
        <v>59211374</v>
      </c>
      <c r="AY142">
        <v>1</v>
      </c>
      <c r="AZ142">
        <v>0</v>
      </c>
      <c r="BA142">
        <v>150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ROUND(Y142*Source!I151*DO142,9)</f>
        <v>0.1396725</v>
      </c>
      <c r="CX142">
        <f>ROUND(Y142*Source!I151,9)</f>
        <v>8.2500000000000004E-3</v>
      </c>
      <c r="CY142">
        <f>AB142</f>
        <v>191.17</v>
      </c>
      <c r="CZ142">
        <f>AF142</f>
        <v>179.17</v>
      </c>
      <c r="DA142">
        <f>AJ142</f>
        <v>1</v>
      </c>
      <c r="DB142">
        <f>ROUND(((ROUND(AT142*CZ142,2)*1.25)*1.1),6)</f>
        <v>14.78125</v>
      </c>
      <c r="DC142">
        <f>ROUND(((ROUND(AT142*AG142,2)*1.25)*1.1),6)</f>
        <v>1.4025000000000001</v>
      </c>
      <c r="DD142" t="s">
        <v>3</v>
      </c>
      <c r="DE142" t="s">
        <v>3</v>
      </c>
      <c r="DF142">
        <f t="shared" si="89"/>
        <v>0</v>
      </c>
      <c r="DG142">
        <f t="shared" si="86"/>
        <v>1.48</v>
      </c>
      <c r="DH142">
        <f t="shared" si="87"/>
        <v>0.14000000000000001</v>
      </c>
      <c r="DI142">
        <f t="shared" si="78"/>
        <v>0</v>
      </c>
      <c r="DJ142">
        <f>DG142</f>
        <v>1.48</v>
      </c>
      <c r="DK142">
        <v>0</v>
      </c>
      <c r="DL142" t="s">
        <v>628</v>
      </c>
      <c r="DM142">
        <v>0</v>
      </c>
      <c r="DN142" t="s">
        <v>622</v>
      </c>
      <c r="DO142">
        <v>16.93</v>
      </c>
    </row>
    <row r="143" spans="1:119" x14ac:dyDescent="0.2">
      <c r="A143">
        <f>ROW(Source!A151)</f>
        <v>151</v>
      </c>
      <c r="B143">
        <v>59209203</v>
      </c>
      <c r="C143">
        <v>59209583</v>
      </c>
      <c r="D143">
        <v>58308814</v>
      </c>
      <c r="E143">
        <v>1</v>
      </c>
      <c r="F143">
        <v>1</v>
      </c>
      <c r="G143">
        <v>1080</v>
      </c>
      <c r="H143">
        <v>3</v>
      </c>
      <c r="I143" t="s">
        <v>642</v>
      </c>
      <c r="J143" t="s">
        <v>643</v>
      </c>
      <c r="K143" t="s">
        <v>644</v>
      </c>
      <c r="L143">
        <v>1339</v>
      </c>
      <c r="N143">
        <v>1007</v>
      </c>
      <c r="O143" t="s">
        <v>645</v>
      </c>
      <c r="P143" t="s">
        <v>645</v>
      </c>
      <c r="Q143">
        <v>1</v>
      </c>
      <c r="W143">
        <v>0</v>
      </c>
      <c r="X143">
        <v>-744103292</v>
      </c>
      <c r="Y143">
        <f t="shared" ref="Y143:Y155" si="90">AT143</f>
        <v>0.15067</v>
      </c>
      <c r="AA143">
        <v>7.07</v>
      </c>
      <c r="AB143">
        <v>0</v>
      </c>
      <c r="AC143">
        <v>0</v>
      </c>
      <c r="AD143">
        <v>0</v>
      </c>
      <c r="AE143">
        <v>7.07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0.15067</v>
      </c>
      <c r="AU143" t="s">
        <v>3</v>
      </c>
      <c r="AV143">
        <v>0</v>
      </c>
      <c r="AW143">
        <v>2</v>
      </c>
      <c r="AX143">
        <v>59211375</v>
      </c>
      <c r="AY143">
        <v>1</v>
      </c>
      <c r="AZ143">
        <v>0</v>
      </c>
      <c r="BA143">
        <v>151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ROUND(Y143*Source!I151,9)</f>
        <v>1.5067000000000001E-2</v>
      </c>
      <c r="CY143">
        <f t="shared" ref="CY143:CY155" si="91">AA143</f>
        <v>7.07</v>
      </c>
      <c r="CZ143">
        <f t="shared" ref="CZ143:CZ155" si="92">AE143</f>
        <v>7.07</v>
      </c>
      <c r="DA143">
        <f t="shared" ref="DA143:DA155" si="93">AI143</f>
        <v>1</v>
      </c>
      <c r="DB143">
        <f t="shared" ref="DB143:DB155" si="94">ROUND(ROUND(AT143*CZ143,2),6)</f>
        <v>1.07</v>
      </c>
      <c r="DC143">
        <f t="shared" ref="DC143:DC155" si="95">ROUND(ROUND(AT143*AG143,2),6)</f>
        <v>0</v>
      </c>
      <c r="DD143" t="s">
        <v>3</v>
      </c>
      <c r="DE143" t="s">
        <v>3</v>
      </c>
      <c r="DF143">
        <f t="shared" si="89"/>
        <v>0.11</v>
      </c>
      <c r="DG143">
        <f t="shared" si="86"/>
        <v>0</v>
      </c>
      <c r="DH143">
        <f t="shared" si="87"/>
        <v>0</v>
      </c>
      <c r="DI143">
        <f t="shared" si="78"/>
        <v>0</v>
      </c>
      <c r="DJ143">
        <f t="shared" ref="DJ143:DJ155" si="96">DF143</f>
        <v>0.11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ROW(Source!A151)</f>
        <v>151</v>
      </c>
      <c r="B144">
        <v>59209203</v>
      </c>
      <c r="C144">
        <v>59209583</v>
      </c>
      <c r="D144">
        <v>58310526</v>
      </c>
      <c r="E144">
        <v>1</v>
      </c>
      <c r="F144">
        <v>1</v>
      </c>
      <c r="G144">
        <v>1080</v>
      </c>
      <c r="H144">
        <v>3</v>
      </c>
      <c r="I144" t="s">
        <v>665</v>
      </c>
      <c r="J144" t="s">
        <v>666</v>
      </c>
      <c r="K144" t="s">
        <v>667</v>
      </c>
      <c r="L144">
        <v>1346</v>
      </c>
      <c r="N144">
        <v>1009</v>
      </c>
      <c r="O144" t="s">
        <v>641</v>
      </c>
      <c r="P144" t="s">
        <v>641</v>
      </c>
      <c r="Q144">
        <v>1</v>
      </c>
      <c r="W144">
        <v>0</v>
      </c>
      <c r="X144">
        <v>-1011812427</v>
      </c>
      <c r="Y144">
        <f t="shared" si="90"/>
        <v>0.05</v>
      </c>
      <c r="AA144">
        <v>37.979999999999997</v>
      </c>
      <c r="AB144">
        <v>0</v>
      </c>
      <c r="AC144">
        <v>0</v>
      </c>
      <c r="AD144">
        <v>0</v>
      </c>
      <c r="AE144">
        <v>37.979999999999997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0.05</v>
      </c>
      <c r="AU144" t="s">
        <v>3</v>
      </c>
      <c r="AV144">
        <v>0</v>
      </c>
      <c r="AW144">
        <v>2</v>
      </c>
      <c r="AX144">
        <v>59211376</v>
      </c>
      <c r="AY144">
        <v>1</v>
      </c>
      <c r="AZ144">
        <v>0</v>
      </c>
      <c r="BA144">
        <v>152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ROUND(Y144*Source!I151,9)</f>
        <v>5.0000000000000001E-3</v>
      </c>
      <c r="CY144">
        <f t="shared" si="91"/>
        <v>37.979999999999997</v>
      </c>
      <c r="CZ144">
        <f t="shared" si="92"/>
        <v>37.979999999999997</v>
      </c>
      <c r="DA144">
        <f t="shared" si="93"/>
        <v>1</v>
      </c>
      <c r="DB144">
        <f t="shared" si="94"/>
        <v>1.9</v>
      </c>
      <c r="DC144">
        <f t="shared" si="95"/>
        <v>0</v>
      </c>
      <c r="DD144" t="s">
        <v>3</v>
      </c>
      <c r="DE144" t="s">
        <v>3</v>
      </c>
      <c r="DF144">
        <f t="shared" si="89"/>
        <v>0.19</v>
      </c>
      <c r="DG144">
        <f t="shared" si="86"/>
        <v>0</v>
      </c>
      <c r="DH144">
        <f t="shared" si="87"/>
        <v>0</v>
      </c>
      <c r="DI144">
        <f t="shared" si="78"/>
        <v>0</v>
      </c>
      <c r="DJ144">
        <f t="shared" si="96"/>
        <v>0.19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ROW(Source!A151)</f>
        <v>151</v>
      </c>
      <c r="B145">
        <v>59209203</v>
      </c>
      <c r="C145">
        <v>59209583</v>
      </c>
      <c r="D145">
        <v>58308933</v>
      </c>
      <c r="E145">
        <v>1</v>
      </c>
      <c r="F145">
        <v>1</v>
      </c>
      <c r="G145">
        <v>1080</v>
      </c>
      <c r="H145">
        <v>3</v>
      </c>
      <c r="I145" t="s">
        <v>668</v>
      </c>
      <c r="J145" t="s">
        <v>669</v>
      </c>
      <c r="K145" t="s">
        <v>670</v>
      </c>
      <c r="L145">
        <v>1348</v>
      </c>
      <c r="N145">
        <v>1009</v>
      </c>
      <c r="O145" t="s">
        <v>658</v>
      </c>
      <c r="P145" t="s">
        <v>658</v>
      </c>
      <c r="Q145">
        <v>1000</v>
      </c>
      <c r="W145">
        <v>0</v>
      </c>
      <c r="X145">
        <v>1469978170</v>
      </c>
      <c r="Y145">
        <f t="shared" si="90"/>
        <v>3.9999999999999998E-6</v>
      </c>
      <c r="AA145">
        <v>3234.81</v>
      </c>
      <c r="AB145">
        <v>0</v>
      </c>
      <c r="AC145">
        <v>0</v>
      </c>
      <c r="AD145">
        <v>0</v>
      </c>
      <c r="AE145">
        <v>3234.81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3.9999999999999998E-6</v>
      </c>
      <c r="AU145" t="s">
        <v>3</v>
      </c>
      <c r="AV145">
        <v>0</v>
      </c>
      <c r="AW145">
        <v>2</v>
      </c>
      <c r="AX145">
        <v>59211377</v>
      </c>
      <c r="AY145">
        <v>1</v>
      </c>
      <c r="AZ145">
        <v>0</v>
      </c>
      <c r="BA145">
        <v>153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ROUND(Y145*Source!I151,9)</f>
        <v>3.9999999999999998E-7</v>
      </c>
      <c r="CY145">
        <f t="shared" si="91"/>
        <v>3234.81</v>
      </c>
      <c r="CZ145">
        <f t="shared" si="92"/>
        <v>3234.81</v>
      </c>
      <c r="DA145">
        <f t="shared" si="93"/>
        <v>1</v>
      </c>
      <c r="DB145">
        <f t="shared" si="94"/>
        <v>0.01</v>
      </c>
      <c r="DC145">
        <f t="shared" si="95"/>
        <v>0</v>
      </c>
      <c r="DD145" t="s">
        <v>3</v>
      </c>
      <c r="DE145" t="s">
        <v>3</v>
      </c>
      <c r="DF145">
        <f t="shared" si="89"/>
        <v>0</v>
      </c>
      <c r="DG145">
        <f t="shared" si="86"/>
        <v>0</v>
      </c>
      <c r="DH145">
        <f t="shared" si="87"/>
        <v>0</v>
      </c>
      <c r="DI145">
        <f t="shared" si="78"/>
        <v>0</v>
      </c>
      <c r="DJ145">
        <f t="shared" si="96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ROW(Source!A151)</f>
        <v>151</v>
      </c>
      <c r="B146">
        <v>59209203</v>
      </c>
      <c r="C146">
        <v>59209583</v>
      </c>
      <c r="D146">
        <v>58308746</v>
      </c>
      <c r="E146">
        <v>1</v>
      </c>
      <c r="F146">
        <v>1</v>
      </c>
      <c r="G146">
        <v>1080</v>
      </c>
      <c r="H146">
        <v>3</v>
      </c>
      <c r="I146" t="s">
        <v>671</v>
      </c>
      <c r="J146" t="s">
        <v>672</v>
      </c>
      <c r="K146" t="s">
        <v>673</v>
      </c>
      <c r="L146">
        <v>1339</v>
      </c>
      <c r="N146">
        <v>1007</v>
      </c>
      <c r="O146" t="s">
        <v>645</v>
      </c>
      <c r="P146" t="s">
        <v>645</v>
      </c>
      <c r="Q146">
        <v>1</v>
      </c>
      <c r="W146">
        <v>0</v>
      </c>
      <c r="X146">
        <v>1565098517</v>
      </c>
      <c r="Y146">
        <f t="shared" si="90"/>
        <v>0.19</v>
      </c>
      <c r="AA146">
        <v>53.42</v>
      </c>
      <c r="AB146">
        <v>0</v>
      </c>
      <c r="AC146">
        <v>0</v>
      </c>
      <c r="AD146">
        <v>0</v>
      </c>
      <c r="AE146">
        <v>53.42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0.19</v>
      </c>
      <c r="AU146" t="s">
        <v>3</v>
      </c>
      <c r="AV146">
        <v>0</v>
      </c>
      <c r="AW146">
        <v>2</v>
      </c>
      <c r="AX146">
        <v>59211378</v>
      </c>
      <c r="AY146">
        <v>1</v>
      </c>
      <c r="AZ146">
        <v>0</v>
      </c>
      <c r="BA146">
        <v>154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ROUND(Y146*Source!I151,9)</f>
        <v>1.9E-2</v>
      </c>
      <c r="CY146">
        <f t="shared" si="91"/>
        <v>53.42</v>
      </c>
      <c r="CZ146">
        <f t="shared" si="92"/>
        <v>53.42</v>
      </c>
      <c r="DA146">
        <f t="shared" si="93"/>
        <v>1</v>
      </c>
      <c r="DB146">
        <f t="shared" si="94"/>
        <v>10.15</v>
      </c>
      <c r="DC146">
        <f t="shared" si="95"/>
        <v>0</v>
      </c>
      <c r="DD146" t="s">
        <v>3</v>
      </c>
      <c r="DE146" t="s">
        <v>3</v>
      </c>
      <c r="DF146">
        <f t="shared" si="89"/>
        <v>1.01</v>
      </c>
      <c r="DG146">
        <f t="shared" si="86"/>
        <v>0</v>
      </c>
      <c r="DH146">
        <f t="shared" si="87"/>
        <v>0</v>
      </c>
      <c r="DI146">
        <f t="shared" si="78"/>
        <v>0</v>
      </c>
      <c r="DJ146">
        <f t="shared" si="96"/>
        <v>1.01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ROW(Source!A151)</f>
        <v>151</v>
      </c>
      <c r="B147">
        <v>59209203</v>
      </c>
      <c r="C147">
        <v>59209583</v>
      </c>
      <c r="D147">
        <v>58309012</v>
      </c>
      <c r="E147">
        <v>1</v>
      </c>
      <c r="F147">
        <v>1</v>
      </c>
      <c r="G147">
        <v>1080</v>
      </c>
      <c r="H147">
        <v>3</v>
      </c>
      <c r="I147" t="s">
        <v>674</v>
      </c>
      <c r="J147" t="s">
        <v>675</v>
      </c>
      <c r="K147" t="s">
        <v>676</v>
      </c>
      <c r="L147">
        <v>1339</v>
      </c>
      <c r="N147">
        <v>1007</v>
      </c>
      <c r="O147" t="s">
        <v>645</v>
      </c>
      <c r="P147" t="s">
        <v>645</v>
      </c>
      <c r="Q147">
        <v>1</v>
      </c>
      <c r="W147">
        <v>0</v>
      </c>
      <c r="X147">
        <v>-388798825</v>
      </c>
      <c r="Y147">
        <f t="shared" si="90"/>
        <v>0.34200000000000003</v>
      </c>
      <c r="AA147">
        <v>5.82</v>
      </c>
      <c r="AB147">
        <v>0</v>
      </c>
      <c r="AC147">
        <v>0</v>
      </c>
      <c r="AD147">
        <v>0</v>
      </c>
      <c r="AE147">
        <v>5.82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0.34200000000000003</v>
      </c>
      <c r="AU147" t="s">
        <v>3</v>
      </c>
      <c r="AV147">
        <v>0</v>
      </c>
      <c r="AW147">
        <v>2</v>
      </c>
      <c r="AX147">
        <v>59211379</v>
      </c>
      <c r="AY147">
        <v>1</v>
      </c>
      <c r="AZ147">
        <v>0</v>
      </c>
      <c r="BA147">
        <v>155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ROUND(Y147*Source!I151,9)</f>
        <v>3.4200000000000001E-2</v>
      </c>
      <c r="CY147">
        <f t="shared" si="91"/>
        <v>5.82</v>
      </c>
      <c r="CZ147">
        <f t="shared" si="92"/>
        <v>5.82</v>
      </c>
      <c r="DA147">
        <f t="shared" si="93"/>
        <v>1</v>
      </c>
      <c r="DB147">
        <f t="shared" si="94"/>
        <v>1.99</v>
      </c>
      <c r="DC147">
        <f t="shared" si="95"/>
        <v>0</v>
      </c>
      <c r="DD147" t="s">
        <v>3</v>
      </c>
      <c r="DE147" t="s">
        <v>3</v>
      </c>
      <c r="DF147">
        <f t="shared" si="89"/>
        <v>0.2</v>
      </c>
      <c r="DG147">
        <f t="shared" si="86"/>
        <v>0</v>
      </c>
      <c r="DH147">
        <f t="shared" si="87"/>
        <v>0</v>
      </c>
      <c r="DI147">
        <f t="shared" si="78"/>
        <v>0</v>
      </c>
      <c r="DJ147">
        <f t="shared" si="96"/>
        <v>0.2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ROW(Source!A151)</f>
        <v>151</v>
      </c>
      <c r="B148">
        <v>59209203</v>
      </c>
      <c r="C148">
        <v>59209583</v>
      </c>
      <c r="D148">
        <v>58309084</v>
      </c>
      <c r="E148">
        <v>1</v>
      </c>
      <c r="F148">
        <v>1</v>
      </c>
      <c r="G148">
        <v>1080</v>
      </c>
      <c r="H148">
        <v>3</v>
      </c>
      <c r="I148" t="s">
        <v>677</v>
      </c>
      <c r="J148" t="s">
        <v>678</v>
      </c>
      <c r="K148" t="s">
        <v>679</v>
      </c>
      <c r="L148">
        <v>1348</v>
      </c>
      <c r="N148">
        <v>1009</v>
      </c>
      <c r="O148" t="s">
        <v>658</v>
      </c>
      <c r="P148" t="s">
        <v>658</v>
      </c>
      <c r="Q148">
        <v>1000</v>
      </c>
      <c r="W148">
        <v>0</v>
      </c>
      <c r="X148">
        <v>356473523</v>
      </c>
      <c r="Y148">
        <f t="shared" si="90"/>
        <v>8.7000000000000001E-4</v>
      </c>
      <c r="AA148">
        <v>16214.84</v>
      </c>
      <c r="AB148">
        <v>0</v>
      </c>
      <c r="AC148">
        <v>0</v>
      </c>
      <c r="AD148">
        <v>0</v>
      </c>
      <c r="AE148">
        <v>16214.84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8.7000000000000001E-4</v>
      </c>
      <c r="AU148" t="s">
        <v>3</v>
      </c>
      <c r="AV148">
        <v>0</v>
      </c>
      <c r="AW148">
        <v>2</v>
      </c>
      <c r="AX148">
        <v>59211380</v>
      </c>
      <c r="AY148">
        <v>1</v>
      </c>
      <c r="AZ148">
        <v>0</v>
      </c>
      <c r="BA148">
        <v>156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ROUND(Y148*Source!I151,9)</f>
        <v>8.7000000000000001E-5</v>
      </c>
      <c r="CY148">
        <f t="shared" si="91"/>
        <v>16214.84</v>
      </c>
      <c r="CZ148">
        <f t="shared" si="92"/>
        <v>16214.84</v>
      </c>
      <c r="DA148">
        <f t="shared" si="93"/>
        <v>1</v>
      </c>
      <c r="DB148">
        <f t="shared" si="94"/>
        <v>14.11</v>
      </c>
      <c r="DC148">
        <f t="shared" si="95"/>
        <v>0</v>
      </c>
      <c r="DD148" t="s">
        <v>3</v>
      </c>
      <c r="DE148" t="s">
        <v>3</v>
      </c>
      <c r="DF148">
        <f t="shared" si="89"/>
        <v>1.41</v>
      </c>
      <c r="DG148">
        <f t="shared" si="86"/>
        <v>0</v>
      </c>
      <c r="DH148">
        <f t="shared" si="87"/>
        <v>0</v>
      </c>
      <c r="DI148">
        <f t="shared" si="78"/>
        <v>0</v>
      </c>
      <c r="DJ148">
        <f t="shared" si="96"/>
        <v>1.41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ROW(Source!A151)</f>
        <v>151</v>
      </c>
      <c r="B149">
        <v>59209203</v>
      </c>
      <c r="C149">
        <v>59209583</v>
      </c>
      <c r="D149">
        <v>58309253</v>
      </c>
      <c r="E149">
        <v>1</v>
      </c>
      <c r="F149">
        <v>1</v>
      </c>
      <c r="G149">
        <v>1080</v>
      </c>
      <c r="H149">
        <v>3</v>
      </c>
      <c r="I149" t="s">
        <v>680</v>
      </c>
      <c r="J149" t="s">
        <v>681</v>
      </c>
      <c r="K149" t="s">
        <v>682</v>
      </c>
      <c r="L149">
        <v>1346</v>
      </c>
      <c r="N149">
        <v>1009</v>
      </c>
      <c r="O149" t="s">
        <v>641</v>
      </c>
      <c r="P149" t="s">
        <v>641</v>
      </c>
      <c r="Q149">
        <v>1</v>
      </c>
      <c r="W149">
        <v>0</v>
      </c>
      <c r="X149">
        <v>1135396300</v>
      </c>
      <c r="Y149">
        <f t="shared" si="90"/>
        <v>0.1</v>
      </c>
      <c r="AA149">
        <v>20.190000000000001</v>
      </c>
      <c r="AB149">
        <v>0</v>
      </c>
      <c r="AC149">
        <v>0</v>
      </c>
      <c r="AD149">
        <v>0</v>
      </c>
      <c r="AE149">
        <v>20.190000000000001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0.1</v>
      </c>
      <c r="AU149" t="s">
        <v>3</v>
      </c>
      <c r="AV149">
        <v>0</v>
      </c>
      <c r="AW149">
        <v>2</v>
      </c>
      <c r="AX149">
        <v>59211381</v>
      </c>
      <c r="AY149">
        <v>1</v>
      </c>
      <c r="AZ149">
        <v>0</v>
      </c>
      <c r="BA149">
        <v>157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ROUND(Y149*Source!I151,9)</f>
        <v>0.01</v>
      </c>
      <c r="CY149">
        <f t="shared" si="91"/>
        <v>20.190000000000001</v>
      </c>
      <c r="CZ149">
        <f t="shared" si="92"/>
        <v>20.190000000000001</v>
      </c>
      <c r="DA149">
        <f t="shared" si="93"/>
        <v>1</v>
      </c>
      <c r="DB149">
        <f t="shared" si="94"/>
        <v>2.02</v>
      </c>
      <c r="DC149">
        <f t="shared" si="95"/>
        <v>0</v>
      </c>
      <c r="DD149" t="s">
        <v>3</v>
      </c>
      <c r="DE149" t="s">
        <v>3</v>
      </c>
      <c r="DF149">
        <f t="shared" si="89"/>
        <v>0.2</v>
      </c>
      <c r="DG149">
        <f t="shared" si="86"/>
        <v>0</v>
      </c>
      <c r="DH149">
        <f t="shared" si="87"/>
        <v>0</v>
      </c>
      <c r="DI149">
        <f t="shared" si="78"/>
        <v>0</v>
      </c>
      <c r="DJ149">
        <f t="shared" si="96"/>
        <v>0.2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ROW(Source!A151)</f>
        <v>151</v>
      </c>
      <c r="B150">
        <v>59209203</v>
      </c>
      <c r="C150">
        <v>59209583</v>
      </c>
      <c r="D150">
        <v>58309395</v>
      </c>
      <c r="E150">
        <v>1</v>
      </c>
      <c r="F150">
        <v>1</v>
      </c>
      <c r="G150">
        <v>1080</v>
      </c>
      <c r="H150">
        <v>3</v>
      </c>
      <c r="I150" t="s">
        <v>683</v>
      </c>
      <c r="J150" t="s">
        <v>684</v>
      </c>
      <c r="K150" t="s">
        <v>685</v>
      </c>
      <c r="L150">
        <v>1348</v>
      </c>
      <c r="N150">
        <v>1009</v>
      </c>
      <c r="O150" t="s">
        <v>658</v>
      </c>
      <c r="P150" t="s">
        <v>658</v>
      </c>
      <c r="Q150">
        <v>1000</v>
      </c>
      <c r="W150">
        <v>0</v>
      </c>
      <c r="X150">
        <v>1017087992</v>
      </c>
      <c r="Y150">
        <f t="shared" si="90"/>
        <v>4.0000000000000002E-4</v>
      </c>
      <c r="AA150">
        <v>35445.93</v>
      </c>
      <c r="AB150">
        <v>0</v>
      </c>
      <c r="AC150">
        <v>0</v>
      </c>
      <c r="AD150">
        <v>0</v>
      </c>
      <c r="AE150">
        <v>35445.93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4.0000000000000002E-4</v>
      </c>
      <c r="AU150" t="s">
        <v>3</v>
      </c>
      <c r="AV150">
        <v>0</v>
      </c>
      <c r="AW150">
        <v>2</v>
      </c>
      <c r="AX150">
        <v>59211382</v>
      </c>
      <c r="AY150">
        <v>1</v>
      </c>
      <c r="AZ150">
        <v>0</v>
      </c>
      <c r="BA150">
        <v>158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ROUND(Y150*Source!I151,9)</f>
        <v>4.0000000000000003E-5</v>
      </c>
      <c r="CY150">
        <f t="shared" si="91"/>
        <v>35445.93</v>
      </c>
      <c r="CZ150">
        <f t="shared" si="92"/>
        <v>35445.93</v>
      </c>
      <c r="DA150">
        <f t="shared" si="93"/>
        <v>1</v>
      </c>
      <c r="DB150">
        <f t="shared" si="94"/>
        <v>14.18</v>
      </c>
      <c r="DC150">
        <f t="shared" si="95"/>
        <v>0</v>
      </c>
      <c r="DD150" t="s">
        <v>3</v>
      </c>
      <c r="DE150" t="s">
        <v>3</v>
      </c>
      <c r="DF150">
        <f t="shared" si="89"/>
        <v>1.42</v>
      </c>
      <c r="DG150">
        <f t="shared" si="86"/>
        <v>0</v>
      </c>
      <c r="DH150">
        <f t="shared" si="87"/>
        <v>0</v>
      </c>
      <c r="DI150">
        <f t="shared" si="78"/>
        <v>0</v>
      </c>
      <c r="DJ150">
        <f t="shared" si="96"/>
        <v>1.42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ROW(Source!A151)</f>
        <v>151</v>
      </c>
      <c r="B151">
        <v>59209203</v>
      </c>
      <c r="C151">
        <v>59209583</v>
      </c>
      <c r="D151">
        <v>58321780</v>
      </c>
      <c r="E151">
        <v>1</v>
      </c>
      <c r="F151">
        <v>1</v>
      </c>
      <c r="G151">
        <v>1080</v>
      </c>
      <c r="H151">
        <v>3</v>
      </c>
      <c r="I151" t="s">
        <v>206</v>
      </c>
      <c r="J151" t="s">
        <v>208</v>
      </c>
      <c r="K151" t="s">
        <v>207</v>
      </c>
      <c r="L151">
        <v>1301</v>
      </c>
      <c r="N151">
        <v>1003</v>
      </c>
      <c r="O151" t="s">
        <v>36</v>
      </c>
      <c r="P151" t="s">
        <v>36</v>
      </c>
      <c r="Q151">
        <v>1</v>
      </c>
      <c r="W151">
        <v>0</v>
      </c>
      <c r="X151">
        <v>-92831099</v>
      </c>
      <c r="Y151">
        <f t="shared" si="90"/>
        <v>100</v>
      </c>
      <c r="AA151">
        <v>51.28</v>
      </c>
      <c r="AB151">
        <v>0</v>
      </c>
      <c r="AC151">
        <v>0</v>
      </c>
      <c r="AD151">
        <v>0</v>
      </c>
      <c r="AE151">
        <v>51.28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 t="s">
        <v>3</v>
      </c>
      <c r="AT151">
        <v>100</v>
      </c>
      <c r="AU151" t="s">
        <v>3</v>
      </c>
      <c r="AV151">
        <v>0</v>
      </c>
      <c r="AW151">
        <v>1</v>
      </c>
      <c r="AX151">
        <v>-1</v>
      </c>
      <c r="AY151">
        <v>0</v>
      </c>
      <c r="AZ151">
        <v>0</v>
      </c>
      <c r="BA151" t="s">
        <v>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ROUND(Y151*Source!I151,9)</f>
        <v>10</v>
      </c>
      <c r="CY151">
        <f t="shared" si="91"/>
        <v>51.28</v>
      </c>
      <c r="CZ151">
        <f t="shared" si="92"/>
        <v>51.28</v>
      </c>
      <c r="DA151">
        <f t="shared" si="93"/>
        <v>1</v>
      </c>
      <c r="DB151">
        <f t="shared" si="94"/>
        <v>5128</v>
      </c>
      <c r="DC151">
        <f t="shared" si="95"/>
        <v>0</v>
      </c>
      <c r="DD151" t="s">
        <v>3</v>
      </c>
      <c r="DE151" t="s">
        <v>3</v>
      </c>
      <c r="DF151">
        <f t="shared" si="89"/>
        <v>512.79999999999995</v>
      </c>
      <c r="DG151">
        <f t="shared" si="86"/>
        <v>0</v>
      </c>
      <c r="DH151">
        <f t="shared" si="87"/>
        <v>0</v>
      </c>
      <c r="DI151">
        <f t="shared" si="78"/>
        <v>0</v>
      </c>
      <c r="DJ151">
        <f t="shared" si="96"/>
        <v>512.79999999999995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ROW(Source!A151)</f>
        <v>151</v>
      </c>
      <c r="B152">
        <v>59209203</v>
      </c>
      <c r="C152">
        <v>59209583</v>
      </c>
      <c r="D152">
        <v>58322460</v>
      </c>
      <c r="E152">
        <v>1</v>
      </c>
      <c r="F152">
        <v>1</v>
      </c>
      <c r="G152">
        <v>1080</v>
      </c>
      <c r="H152">
        <v>3</v>
      </c>
      <c r="I152" t="s">
        <v>146</v>
      </c>
      <c r="J152" t="s">
        <v>148</v>
      </c>
      <c r="K152" t="s">
        <v>192</v>
      </c>
      <c r="L152">
        <v>1354</v>
      </c>
      <c r="N152">
        <v>1010</v>
      </c>
      <c r="O152" t="s">
        <v>49</v>
      </c>
      <c r="P152" t="s">
        <v>49</v>
      </c>
      <c r="Q152">
        <v>1</v>
      </c>
      <c r="W152">
        <v>0</v>
      </c>
      <c r="X152">
        <v>-1503048012</v>
      </c>
      <c r="Y152">
        <f t="shared" si="90"/>
        <v>50</v>
      </c>
      <c r="AA152">
        <v>19.61</v>
      </c>
      <c r="AB152">
        <v>0</v>
      </c>
      <c r="AC152">
        <v>0</v>
      </c>
      <c r="AD152">
        <v>0</v>
      </c>
      <c r="AE152">
        <v>19.61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 t="s">
        <v>3</v>
      </c>
      <c r="AT152">
        <v>50</v>
      </c>
      <c r="AU152" t="s">
        <v>3</v>
      </c>
      <c r="AV152">
        <v>0</v>
      </c>
      <c r="AW152">
        <v>1</v>
      </c>
      <c r="AX152">
        <v>-1</v>
      </c>
      <c r="AY152">
        <v>0</v>
      </c>
      <c r="AZ152">
        <v>0</v>
      </c>
      <c r="BA152" t="s">
        <v>3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ROUND(Y152*Source!I151,9)</f>
        <v>5</v>
      </c>
      <c r="CY152">
        <f t="shared" si="91"/>
        <v>19.61</v>
      </c>
      <c r="CZ152">
        <f t="shared" si="92"/>
        <v>19.61</v>
      </c>
      <c r="DA152">
        <f t="shared" si="93"/>
        <v>1</v>
      </c>
      <c r="DB152">
        <f t="shared" si="94"/>
        <v>980.5</v>
      </c>
      <c r="DC152">
        <f t="shared" si="95"/>
        <v>0</v>
      </c>
      <c r="DD152" t="s">
        <v>3</v>
      </c>
      <c r="DE152" t="s">
        <v>3</v>
      </c>
      <c r="DF152">
        <f t="shared" si="89"/>
        <v>98.05</v>
      </c>
      <c r="DG152">
        <f t="shared" si="86"/>
        <v>0</v>
      </c>
      <c r="DH152">
        <f t="shared" si="87"/>
        <v>0</v>
      </c>
      <c r="DI152">
        <f t="shared" si="78"/>
        <v>0</v>
      </c>
      <c r="DJ152">
        <f t="shared" si="96"/>
        <v>98.05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ROW(Source!A151)</f>
        <v>151</v>
      </c>
      <c r="B153">
        <v>59209203</v>
      </c>
      <c r="C153">
        <v>59209583</v>
      </c>
      <c r="D153">
        <v>58322710</v>
      </c>
      <c r="E153">
        <v>1</v>
      </c>
      <c r="F153">
        <v>1</v>
      </c>
      <c r="G153">
        <v>1080</v>
      </c>
      <c r="H153">
        <v>3</v>
      </c>
      <c r="I153" t="s">
        <v>198</v>
      </c>
      <c r="J153" t="s">
        <v>200</v>
      </c>
      <c r="K153" t="s">
        <v>199</v>
      </c>
      <c r="L153">
        <v>1354</v>
      </c>
      <c r="N153">
        <v>1010</v>
      </c>
      <c r="O153" t="s">
        <v>49</v>
      </c>
      <c r="P153" t="s">
        <v>49</v>
      </c>
      <c r="Q153">
        <v>1</v>
      </c>
      <c r="W153">
        <v>0</v>
      </c>
      <c r="X153">
        <v>367809424</v>
      </c>
      <c r="Y153">
        <f t="shared" si="90"/>
        <v>40</v>
      </c>
      <c r="AA153">
        <v>4.5599999999999996</v>
      </c>
      <c r="AB153">
        <v>0</v>
      </c>
      <c r="AC153">
        <v>0</v>
      </c>
      <c r="AD153">
        <v>0</v>
      </c>
      <c r="AE153">
        <v>4.5599999999999996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3</v>
      </c>
      <c r="AT153">
        <v>40</v>
      </c>
      <c r="AU153" t="s">
        <v>3</v>
      </c>
      <c r="AV153">
        <v>0</v>
      </c>
      <c r="AW153">
        <v>1</v>
      </c>
      <c r="AX153">
        <v>-1</v>
      </c>
      <c r="AY153">
        <v>0</v>
      </c>
      <c r="AZ153">
        <v>0</v>
      </c>
      <c r="BA153" t="s">
        <v>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ROUND(Y153*Source!I151,9)</f>
        <v>4</v>
      </c>
      <c r="CY153">
        <f t="shared" si="91"/>
        <v>4.5599999999999996</v>
      </c>
      <c r="CZ153">
        <f t="shared" si="92"/>
        <v>4.5599999999999996</v>
      </c>
      <c r="DA153">
        <f t="shared" si="93"/>
        <v>1</v>
      </c>
      <c r="DB153">
        <f t="shared" si="94"/>
        <v>182.4</v>
      </c>
      <c r="DC153">
        <f t="shared" si="95"/>
        <v>0</v>
      </c>
      <c r="DD153" t="s">
        <v>3</v>
      </c>
      <c r="DE153" t="s">
        <v>3</v>
      </c>
      <c r="DF153">
        <f t="shared" si="89"/>
        <v>18.239999999999998</v>
      </c>
      <c r="DG153">
        <f t="shared" si="86"/>
        <v>0</v>
      </c>
      <c r="DH153">
        <f t="shared" si="87"/>
        <v>0</v>
      </c>
      <c r="DI153">
        <f t="shared" si="78"/>
        <v>0</v>
      </c>
      <c r="DJ153">
        <f t="shared" si="96"/>
        <v>18.239999999999998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ROW(Source!A151)</f>
        <v>151</v>
      </c>
      <c r="B154">
        <v>59209203</v>
      </c>
      <c r="C154">
        <v>59209583</v>
      </c>
      <c r="D154">
        <v>58323126</v>
      </c>
      <c r="E154">
        <v>1</v>
      </c>
      <c r="F154">
        <v>1</v>
      </c>
      <c r="G154">
        <v>1080</v>
      </c>
      <c r="H154">
        <v>3</v>
      </c>
      <c r="I154" t="s">
        <v>202</v>
      </c>
      <c r="J154" t="s">
        <v>204</v>
      </c>
      <c r="K154" t="s">
        <v>203</v>
      </c>
      <c r="L154">
        <v>1354</v>
      </c>
      <c r="N154">
        <v>1010</v>
      </c>
      <c r="O154" t="s">
        <v>49</v>
      </c>
      <c r="P154" t="s">
        <v>49</v>
      </c>
      <c r="Q154">
        <v>1</v>
      </c>
      <c r="W154">
        <v>0</v>
      </c>
      <c r="X154">
        <v>-1381593253</v>
      </c>
      <c r="Y154">
        <f t="shared" si="90"/>
        <v>20</v>
      </c>
      <c r="AA154">
        <v>122.03</v>
      </c>
      <c r="AB154">
        <v>0</v>
      </c>
      <c r="AC154">
        <v>0</v>
      </c>
      <c r="AD154">
        <v>0</v>
      </c>
      <c r="AE154">
        <v>122.03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20</v>
      </c>
      <c r="AU154" t="s">
        <v>3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ROUND(Y154*Source!I151,9)</f>
        <v>2</v>
      </c>
      <c r="CY154">
        <f t="shared" si="91"/>
        <v>122.03</v>
      </c>
      <c r="CZ154">
        <f t="shared" si="92"/>
        <v>122.03</v>
      </c>
      <c r="DA154">
        <f t="shared" si="93"/>
        <v>1</v>
      </c>
      <c r="DB154">
        <f t="shared" si="94"/>
        <v>2440.6</v>
      </c>
      <c r="DC154">
        <f t="shared" si="95"/>
        <v>0</v>
      </c>
      <c r="DD154" t="s">
        <v>3</v>
      </c>
      <c r="DE154" t="s">
        <v>3</v>
      </c>
      <c r="DF154">
        <f t="shared" si="89"/>
        <v>244.06</v>
      </c>
      <c r="DG154">
        <f t="shared" si="86"/>
        <v>0</v>
      </c>
      <c r="DH154">
        <f t="shared" si="87"/>
        <v>0</v>
      </c>
      <c r="DI154">
        <f t="shared" si="78"/>
        <v>0</v>
      </c>
      <c r="DJ154">
        <f t="shared" si="96"/>
        <v>244.06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ROW(Source!A151)</f>
        <v>151</v>
      </c>
      <c r="B155">
        <v>59209203</v>
      </c>
      <c r="C155">
        <v>59209583</v>
      </c>
      <c r="D155">
        <v>58327572</v>
      </c>
      <c r="E155">
        <v>1</v>
      </c>
      <c r="F155">
        <v>1</v>
      </c>
      <c r="G155">
        <v>1080</v>
      </c>
      <c r="H155">
        <v>3</v>
      </c>
      <c r="I155" t="s">
        <v>194</v>
      </c>
      <c r="J155" t="s">
        <v>196</v>
      </c>
      <c r="K155" t="s">
        <v>195</v>
      </c>
      <c r="L155">
        <v>1354</v>
      </c>
      <c r="N155">
        <v>1010</v>
      </c>
      <c r="O155" t="s">
        <v>49</v>
      </c>
      <c r="P155" t="s">
        <v>49</v>
      </c>
      <c r="Q155">
        <v>1</v>
      </c>
      <c r="W155">
        <v>0</v>
      </c>
      <c r="X155">
        <v>1735639789</v>
      </c>
      <c r="Y155">
        <f t="shared" si="90"/>
        <v>10</v>
      </c>
      <c r="AA155">
        <v>139.83000000000001</v>
      </c>
      <c r="AB155">
        <v>0</v>
      </c>
      <c r="AC155">
        <v>0</v>
      </c>
      <c r="AD155">
        <v>0</v>
      </c>
      <c r="AE155">
        <v>139.83000000000001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 t="s">
        <v>3</v>
      </c>
      <c r="AT155">
        <v>10</v>
      </c>
      <c r="AU155" t="s">
        <v>3</v>
      </c>
      <c r="AV155">
        <v>0</v>
      </c>
      <c r="AW155">
        <v>1</v>
      </c>
      <c r="AX155">
        <v>-1</v>
      </c>
      <c r="AY155">
        <v>0</v>
      </c>
      <c r="AZ155">
        <v>0</v>
      </c>
      <c r="BA155" t="s">
        <v>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ROUND(Y155*Source!I151,9)</f>
        <v>1</v>
      </c>
      <c r="CY155">
        <f t="shared" si="91"/>
        <v>139.83000000000001</v>
      </c>
      <c r="CZ155">
        <f t="shared" si="92"/>
        <v>139.83000000000001</v>
      </c>
      <c r="DA155">
        <f t="shared" si="93"/>
        <v>1</v>
      </c>
      <c r="DB155">
        <f t="shared" si="94"/>
        <v>1398.3</v>
      </c>
      <c r="DC155">
        <f t="shared" si="95"/>
        <v>0</v>
      </c>
      <c r="DD155" t="s">
        <v>3</v>
      </c>
      <c r="DE155" t="s">
        <v>3</v>
      </c>
      <c r="DF155">
        <f t="shared" si="89"/>
        <v>139.83000000000001</v>
      </c>
      <c r="DG155">
        <f t="shared" si="86"/>
        <v>0</v>
      </c>
      <c r="DH155">
        <f t="shared" si="87"/>
        <v>0</v>
      </c>
      <c r="DI155">
        <f t="shared" si="78"/>
        <v>0</v>
      </c>
      <c r="DJ155">
        <f t="shared" si="96"/>
        <v>139.83000000000001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ROW(Source!A152)</f>
        <v>152</v>
      </c>
      <c r="B156">
        <v>59209200</v>
      </c>
      <c r="C156">
        <v>59209583</v>
      </c>
      <c r="D156">
        <v>58266404</v>
      </c>
      <c r="E156">
        <v>1080</v>
      </c>
      <c r="F156">
        <v>1</v>
      </c>
      <c r="G156">
        <v>1080</v>
      </c>
      <c r="H156">
        <v>1</v>
      </c>
      <c r="I156" t="s">
        <v>620</v>
      </c>
      <c r="J156" t="s">
        <v>3</v>
      </c>
      <c r="K156" t="s">
        <v>621</v>
      </c>
      <c r="L156">
        <v>1191</v>
      </c>
      <c r="N156">
        <v>1013</v>
      </c>
      <c r="O156" t="s">
        <v>622</v>
      </c>
      <c r="P156" t="s">
        <v>622</v>
      </c>
      <c r="Q156">
        <v>1</v>
      </c>
      <c r="W156">
        <v>0</v>
      </c>
      <c r="X156">
        <v>476480486</v>
      </c>
      <c r="Y156">
        <f>((AT156*1.15)*1.1)</f>
        <v>42.630500000000005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5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33.700000000000003</v>
      </c>
      <c r="AU156" t="s">
        <v>28</v>
      </c>
      <c r="AV156">
        <v>1</v>
      </c>
      <c r="AW156">
        <v>2</v>
      </c>
      <c r="AX156">
        <v>59211371</v>
      </c>
      <c r="AY156">
        <v>1</v>
      </c>
      <c r="AZ156">
        <v>0</v>
      </c>
      <c r="BA156">
        <v>162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U156">
        <f>ROUND(AT156*Source!I152*AH156*AL156,2)</f>
        <v>0</v>
      </c>
      <c r="CV156">
        <f>ROUND(Y156*Source!I152,9)</f>
        <v>4.2630499999999998</v>
      </c>
      <c r="CW156">
        <v>0</v>
      </c>
      <c r="CX156">
        <f>ROUND(Y156*Source!I152,9)</f>
        <v>4.2630499999999998</v>
      </c>
      <c r="CY156">
        <f>AD156</f>
        <v>0</v>
      </c>
      <c r="CZ156">
        <f>AH156</f>
        <v>0</v>
      </c>
      <c r="DA156">
        <f>AL156</f>
        <v>1</v>
      </c>
      <c r="DB156">
        <f>ROUND(((ROUND(AT156*CZ156,2)*1.15)*1.1),6)</f>
        <v>0</v>
      </c>
      <c r="DC156">
        <f>ROUND(((ROUND(AT156*AG156,2)*1.15)*1.1),6)</f>
        <v>0</v>
      </c>
      <c r="DD156" t="s">
        <v>3</v>
      </c>
      <c r="DE156" t="s">
        <v>3</v>
      </c>
      <c r="DF156">
        <f t="shared" si="89"/>
        <v>0</v>
      </c>
      <c r="DG156">
        <f t="shared" si="86"/>
        <v>0</v>
      </c>
      <c r="DH156">
        <f t="shared" si="87"/>
        <v>0</v>
      </c>
      <c r="DI156">
        <f t="shared" si="78"/>
        <v>0</v>
      </c>
      <c r="DJ156">
        <f>DI156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ROW(Source!A152)</f>
        <v>152</v>
      </c>
      <c r="B157">
        <v>59209200</v>
      </c>
      <c r="C157">
        <v>59209583</v>
      </c>
      <c r="D157">
        <v>58340276</v>
      </c>
      <c r="E157">
        <v>1</v>
      </c>
      <c r="F157">
        <v>1</v>
      </c>
      <c r="G157">
        <v>1080</v>
      </c>
      <c r="H157">
        <v>2</v>
      </c>
      <c r="I157" t="s">
        <v>662</v>
      </c>
      <c r="J157" t="s">
        <v>663</v>
      </c>
      <c r="K157" t="s">
        <v>664</v>
      </c>
      <c r="L157">
        <v>1368</v>
      </c>
      <c r="N157">
        <v>1011</v>
      </c>
      <c r="O157" t="s">
        <v>626</v>
      </c>
      <c r="P157" t="s">
        <v>626</v>
      </c>
      <c r="Q157">
        <v>1</v>
      </c>
      <c r="W157">
        <v>0</v>
      </c>
      <c r="X157">
        <v>-886582249</v>
      </c>
      <c r="Y157">
        <f>((AT157*1.25)*1.1)</f>
        <v>1.63625</v>
      </c>
      <c r="AA157">
        <v>0</v>
      </c>
      <c r="AB157">
        <v>39.799999999999997</v>
      </c>
      <c r="AC157">
        <v>0</v>
      </c>
      <c r="AD157">
        <v>0</v>
      </c>
      <c r="AE157">
        <v>0</v>
      </c>
      <c r="AF157">
        <v>3.18</v>
      </c>
      <c r="AG157">
        <v>0</v>
      </c>
      <c r="AH157">
        <v>0</v>
      </c>
      <c r="AI157">
        <v>1</v>
      </c>
      <c r="AJ157">
        <v>11.73</v>
      </c>
      <c r="AK157">
        <v>54.99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1.19</v>
      </c>
      <c r="AU157" t="s">
        <v>627</v>
      </c>
      <c r="AV157">
        <v>0</v>
      </c>
      <c r="AW157">
        <v>2</v>
      </c>
      <c r="AX157">
        <v>59211372</v>
      </c>
      <c r="AY157">
        <v>1</v>
      </c>
      <c r="AZ157">
        <v>0</v>
      </c>
      <c r="BA157">
        <v>163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f>ROUND(Y157*Source!I152*DO157,9)</f>
        <v>0</v>
      </c>
      <c r="CX157">
        <f>ROUND(Y157*Source!I152,9)</f>
        <v>0.16362499999999999</v>
      </c>
      <c r="CY157">
        <f>AB157</f>
        <v>39.799999999999997</v>
      </c>
      <c r="CZ157">
        <f>AF157</f>
        <v>3.18</v>
      </c>
      <c r="DA157">
        <f>AJ157</f>
        <v>11.73</v>
      </c>
      <c r="DB157">
        <f>ROUND(((ROUND(AT157*CZ157,2)*1.25)*1.1),6)</f>
        <v>5.1974999999999998</v>
      </c>
      <c r="DC157">
        <f>ROUND(((ROUND(AT157*AG157,2)*1.25)*1.1),6)</f>
        <v>0</v>
      </c>
      <c r="DD157" t="s">
        <v>3</v>
      </c>
      <c r="DE157" t="s">
        <v>3</v>
      </c>
      <c r="DF157">
        <f t="shared" si="89"/>
        <v>0</v>
      </c>
      <c r="DG157">
        <f>ROUND(ROUND(AF157*AJ157,2)*CX157,2)</f>
        <v>6.1</v>
      </c>
      <c r="DH157">
        <f>ROUND(ROUND(AG157*AK157,2)*CX157,2)</f>
        <v>0</v>
      </c>
      <c r="DI157">
        <f t="shared" si="78"/>
        <v>0</v>
      </c>
      <c r="DJ157">
        <f>DG157</f>
        <v>6.1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ROW(Source!A152)</f>
        <v>152</v>
      </c>
      <c r="B158">
        <v>59209200</v>
      </c>
      <c r="C158">
        <v>59209583</v>
      </c>
      <c r="D158">
        <v>58340578</v>
      </c>
      <c r="E158">
        <v>1</v>
      </c>
      <c r="F158">
        <v>1</v>
      </c>
      <c r="G158">
        <v>1080</v>
      </c>
      <c r="H158">
        <v>2</v>
      </c>
      <c r="I158" t="s">
        <v>646</v>
      </c>
      <c r="J158" t="s">
        <v>647</v>
      </c>
      <c r="K158" t="s">
        <v>648</v>
      </c>
      <c r="L158">
        <v>1368</v>
      </c>
      <c r="N158">
        <v>1011</v>
      </c>
      <c r="O158" t="s">
        <v>626</v>
      </c>
      <c r="P158" t="s">
        <v>626</v>
      </c>
      <c r="Q158">
        <v>1</v>
      </c>
      <c r="W158">
        <v>0</v>
      </c>
      <c r="X158">
        <v>-1985943078</v>
      </c>
      <c r="Y158">
        <f>((AT158*1.25)*1.1)</f>
        <v>0.55000000000000004</v>
      </c>
      <c r="AA158">
        <v>0</v>
      </c>
      <c r="AB158">
        <v>1445.28</v>
      </c>
      <c r="AC158">
        <v>740.47</v>
      </c>
      <c r="AD158">
        <v>0</v>
      </c>
      <c r="AE158">
        <v>0</v>
      </c>
      <c r="AF158">
        <v>83.1</v>
      </c>
      <c r="AG158">
        <v>12.62</v>
      </c>
      <c r="AH158">
        <v>0</v>
      </c>
      <c r="AI158">
        <v>1</v>
      </c>
      <c r="AJ158">
        <v>16.3</v>
      </c>
      <c r="AK158">
        <v>54.99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0.4</v>
      </c>
      <c r="AU158" t="s">
        <v>627</v>
      </c>
      <c r="AV158">
        <v>0</v>
      </c>
      <c r="AW158">
        <v>2</v>
      </c>
      <c r="AX158">
        <v>59211373</v>
      </c>
      <c r="AY158">
        <v>1</v>
      </c>
      <c r="AZ158">
        <v>0</v>
      </c>
      <c r="BA158">
        <v>164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f>ROUND(Y158*Source!I152*DO158,9)</f>
        <v>0.69410000000000005</v>
      </c>
      <c r="CX158">
        <f>ROUND(Y158*Source!I152,9)</f>
        <v>5.5E-2</v>
      </c>
      <c r="CY158">
        <f>AB158</f>
        <v>1445.28</v>
      </c>
      <c r="CZ158">
        <f>AF158</f>
        <v>83.1</v>
      </c>
      <c r="DA158">
        <f>AJ158</f>
        <v>16.3</v>
      </c>
      <c r="DB158">
        <f>ROUND(((ROUND(AT158*CZ158,2)*1.25)*1.1),6)</f>
        <v>45.704999999999998</v>
      </c>
      <c r="DC158">
        <f>ROUND(((ROUND(AT158*AG158,2)*1.25)*1.1),6)</f>
        <v>6.9437499999999996</v>
      </c>
      <c r="DD158" t="s">
        <v>3</v>
      </c>
      <c r="DE158" t="s">
        <v>3</v>
      </c>
      <c r="DF158">
        <f t="shared" si="89"/>
        <v>0</v>
      </c>
      <c r="DG158">
        <f>ROUND(ROUND(AF158*AJ158,2)*CX158,2)</f>
        <v>74.5</v>
      </c>
      <c r="DH158">
        <f>ROUND(ROUND(AG158*AK158,2)*CX158,2)</f>
        <v>38.17</v>
      </c>
      <c r="DI158">
        <f t="shared" si="78"/>
        <v>0</v>
      </c>
      <c r="DJ158">
        <f>DG158</f>
        <v>74.5</v>
      </c>
      <c r="DK158">
        <v>0</v>
      </c>
      <c r="DL158" t="s">
        <v>628</v>
      </c>
      <c r="DM158">
        <v>0</v>
      </c>
      <c r="DN158" t="s">
        <v>622</v>
      </c>
      <c r="DO158">
        <v>12.62</v>
      </c>
    </row>
    <row r="159" spans="1:119" x14ac:dyDescent="0.2">
      <c r="A159">
        <f>ROW(Source!A152)</f>
        <v>152</v>
      </c>
      <c r="B159">
        <v>59209200</v>
      </c>
      <c r="C159">
        <v>59209583</v>
      </c>
      <c r="D159">
        <v>58339814</v>
      </c>
      <c r="E159">
        <v>1</v>
      </c>
      <c r="F159">
        <v>1</v>
      </c>
      <c r="G159">
        <v>1080</v>
      </c>
      <c r="H159">
        <v>2</v>
      </c>
      <c r="I159" t="s">
        <v>635</v>
      </c>
      <c r="J159" t="s">
        <v>636</v>
      </c>
      <c r="K159" t="s">
        <v>637</v>
      </c>
      <c r="L159">
        <v>1368</v>
      </c>
      <c r="N159">
        <v>1011</v>
      </c>
      <c r="O159" t="s">
        <v>626</v>
      </c>
      <c r="P159" t="s">
        <v>626</v>
      </c>
      <c r="Q159">
        <v>1</v>
      </c>
      <c r="W159">
        <v>0</v>
      </c>
      <c r="X159">
        <v>1087580389</v>
      </c>
      <c r="Y159">
        <f>((AT159*1.25)*1.1)</f>
        <v>8.2500000000000004E-2</v>
      </c>
      <c r="AA159">
        <v>0</v>
      </c>
      <c r="AB159">
        <v>2628.65</v>
      </c>
      <c r="AC159">
        <v>993.36</v>
      </c>
      <c r="AD159">
        <v>0</v>
      </c>
      <c r="AE159">
        <v>0</v>
      </c>
      <c r="AF159">
        <v>179.17</v>
      </c>
      <c r="AG159">
        <v>16.93</v>
      </c>
      <c r="AH159">
        <v>0</v>
      </c>
      <c r="AI159">
        <v>1</v>
      </c>
      <c r="AJ159">
        <v>13.75</v>
      </c>
      <c r="AK159">
        <v>54.99</v>
      </c>
      <c r="AL159">
        <v>1</v>
      </c>
      <c r="AM159">
        <v>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0.06</v>
      </c>
      <c r="AU159" t="s">
        <v>627</v>
      </c>
      <c r="AV159">
        <v>0</v>
      </c>
      <c r="AW159">
        <v>2</v>
      </c>
      <c r="AX159">
        <v>59211374</v>
      </c>
      <c r="AY159">
        <v>1</v>
      </c>
      <c r="AZ159">
        <v>0</v>
      </c>
      <c r="BA159">
        <v>165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f>ROUND(Y159*Source!I152*DO159,9)</f>
        <v>0.1396725</v>
      </c>
      <c r="CX159">
        <f>ROUND(Y159*Source!I152,9)</f>
        <v>8.2500000000000004E-3</v>
      </c>
      <c r="CY159">
        <f>AB159</f>
        <v>2628.65</v>
      </c>
      <c r="CZ159">
        <f>AF159</f>
        <v>179.17</v>
      </c>
      <c r="DA159">
        <f>AJ159</f>
        <v>13.75</v>
      </c>
      <c r="DB159">
        <f>ROUND(((ROUND(AT159*CZ159,2)*1.25)*1.1),6)</f>
        <v>14.78125</v>
      </c>
      <c r="DC159">
        <f>ROUND(((ROUND(AT159*AG159,2)*1.25)*1.1),6)</f>
        <v>1.4025000000000001</v>
      </c>
      <c r="DD159" t="s">
        <v>3</v>
      </c>
      <c r="DE159" t="s">
        <v>3</v>
      </c>
      <c r="DF159">
        <f t="shared" si="89"/>
        <v>0</v>
      </c>
      <c r="DG159">
        <f>ROUND(ROUND(AF159*AJ159,2)*CX159,2)</f>
        <v>20.32</v>
      </c>
      <c r="DH159">
        <f>ROUND(ROUND(AG159*AK159,2)*CX159,2)</f>
        <v>7.68</v>
      </c>
      <c r="DI159">
        <f t="shared" si="78"/>
        <v>0</v>
      </c>
      <c r="DJ159">
        <f>DG159</f>
        <v>20.32</v>
      </c>
      <c r="DK159">
        <v>0</v>
      </c>
      <c r="DL159" t="s">
        <v>628</v>
      </c>
      <c r="DM159">
        <v>0</v>
      </c>
      <c r="DN159" t="s">
        <v>622</v>
      </c>
      <c r="DO159">
        <v>16.93</v>
      </c>
    </row>
    <row r="160" spans="1:119" x14ac:dyDescent="0.2">
      <c r="A160">
        <f>ROW(Source!A152)</f>
        <v>152</v>
      </c>
      <c r="B160">
        <v>59209200</v>
      </c>
      <c r="C160">
        <v>59209583</v>
      </c>
      <c r="D160">
        <v>58308814</v>
      </c>
      <c r="E160">
        <v>1</v>
      </c>
      <c r="F160">
        <v>1</v>
      </c>
      <c r="G160">
        <v>1080</v>
      </c>
      <c r="H160">
        <v>3</v>
      </c>
      <c r="I160" t="s">
        <v>642</v>
      </c>
      <c r="J160" t="s">
        <v>643</v>
      </c>
      <c r="K160" t="s">
        <v>644</v>
      </c>
      <c r="L160">
        <v>1339</v>
      </c>
      <c r="N160">
        <v>1007</v>
      </c>
      <c r="O160" t="s">
        <v>645</v>
      </c>
      <c r="P160" t="s">
        <v>645</v>
      </c>
      <c r="Q160">
        <v>1</v>
      </c>
      <c r="W160">
        <v>0</v>
      </c>
      <c r="X160">
        <v>-744103292</v>
      </c>
      <c r="Y160">
        <f t="shared" ref="Y160:Y172" si="97">AT160</f>
        <v>0.15067</v>
      </c>
      <c r="AA160">
        <v>54.79</v>
      </c>
      <c r="AB160">
        <v>0</v>
      </c>
      <c r="AC160">
        <v>0</v>
      </c>
      <c r="AD160">
        <v>0</v>
      </c>
      <c r="AE160">
        <v>7.07</v>
      </c>
      <c r="AF160">
        <v>0</v>
      </c>
      <c r="AG160">
        <v>0</v>
      </c>
      <c r="AH160">
        <v>0</v>
      </c>
      <c r="AI160">
        <v>7.75</v>
      </c>
      <c r="AJ160">
        <v>1</v>
      </c>
      <c r="AK160">
        <v>1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0.15067</v>
      </c>
      <c r="AU160" t="s">
        <v>3</v>
      </c>
      <c r="AV160">
        <v>0</v>
      </c>
      <c r="AW160">
        <v>2</v>
      </c>
      <c r="AX160">
        <v>59211375</v>
      </c>
      <c r="AY160">
        <v>1</v>
      </c>
      <c r="AZ160">
        <v>0</v>
      </c>
      <c r="BA160">
        <v>166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ROUND(Y160*Source!I152,9)</f>
        <v>1.5067000000000001E-2</v>
      </c>
      <c r="CY160">
        <f t="shared" ref="CY160:CY172" si="98">AA160</f>
        <v>54.79</v>
      </c>
      <c r="CZ160">
        <f t="shared" ref="CZ160:CZ172" si="99">AE160</f>
        <v>7.07</v>
      </c>
      <c r="DA160">
        <f t="shared" ref="DA160:DA172" si="100">AI160</f>
        <v>7.75</v>
      </c>
      <c r="DB160">
        <f t="shared" ref="DB160:DB172" si="101">ROUND(ROUND(AT160*CZ160,2),6)</f>
        <v>1.07</v>
      </c>
      <c r="DC160">
        <f t="shared" ref="DC160:DC172" si="102">ROUND(ROUND(AT160*AG160,2),6)</f>
        <v>0</v>
      </c>
      <c r="DD160" t="s">
        <v>3</v>
      </c>
      <c r="DE160" t="s">
        <v>3</v>
      </c>
      <c r="DF160">
        <f t="shared" ref="DF160:DF168" si="103">ROUND(ROUND(AE160*AI160,2)*CX160,2)</f>
        <v>0.83</v>
      </c>
      <c r="DG160">
        <f t="shared" ref="DG160:DG180" si="104">ROUND(ROUND(AF160,2)*CX160,2)</f>
        <v>0</v>
      </c>
      <c r="DH160">
        <f t="shared" ref="DH160:DH180" si="105">ROUND(ROUND(AG160,2)*CX160,2)</f>
        <v>0</v>
      </c>
      <c r="DI160">
        <f t="shared" si="78"/>
        <v>0</v>
      </c>
      <c r="DJ160">
        <f t="shared" ref="DJ160:DJ172" si="106">DF160</f>
        <v>0.83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ROW(Source!A152)</f>
        <v>152</v>
      </c>
      <c r="B161">
        <v>59209200</v>
      </c>
      <c r="C161">
        <v>59209583</v>
      </c>
      <c r="D161">
        <v>58310526</v>
      </c>
      <c r="E161">
        <v>1</v>
      </c>
      <c r="F161">
        <v>1</v>
      </c>
      <c r="G161">
        <v>1080</v>
      </c>
      <c r="H161">
        <v>3</v>
      </c>
      <c r="I161" t="s">
        <v>665</v>
      </c>
      <c r="J161" t="s">
        <v>666</v>
      </c>
      <c r="K161" t="s">
        <v>667</v>
      </c>
      <c r="L161">
        <v>1346</v>
      </c>
      <c r="N161">
        <v>1009</v>
      </c>
      <c r="O161" t="s">
        <v>641</v>
      </c>
      <c r="P161" t="s">
        <v>641</v>
      </c>
      <c r="Q161">
        <v>1</v>
      </c>
      <c r="W161">
        <v>0</v>
      </c>
      <c r="X161">
        <v>-1011812427</v>
      </c>
      <c r="Y161">
        <f t="shared" si="97"/>
        <v>0.05</v>
      </c>
      <c r="AA161">
        <v>272.7</v>
      </c>
      <c r="AB161">
        <v>0</v>
      </c>
      <c r="AC161">
        <v>0</v>
      </c>
      <c r="AD161">
        <v>0</v>
      </c>
      <c r="AE161">
        <v>37.979999999999997</v>
      </c>
      <c r="AF161">
        <v>0</v>
      </c>
      <c r="AG161">
        <v>0</v>
      </c>
      <c r="AH161">
        <v>0</v>
      </c>
      <c r="AI161">
        <v>7.18</v>
      </c>
      <c r="AJ161">
        <v>1</v>
      </c>
      <c r="AK161">
        <v>1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0.05</v>
      </c>
      <c r="AU161" t="s">
        <v>3</v>
      </c>
      <c r="AV161">
        <v>0</v>
      </c>
      <c r="AW161">
        <v>2</v>
      </c>
      <c r="AX161">
        <v>59211376</v>
      </c>
      <c r="AY161">
        <v>1</v>
      </c>
      <c r="AZ161">
        <v>0</v>
      </c>
      <c r="BA161">
        <v>167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ROUND(Y161*Source!I152,9)</f>
        <v>5.0000000000000001E-3</v>
      </c>
      <c r="CY161">
        <f t="shared" si="98"/>
        <v>272.7</v>
      </c>
      <c r="CZ161">
        <f t="shared" si="99"/>
        <v>37.979999999999997</v>
      </c>
      <c r="DA161">
        <f t="shared" si="100"/>
        <v>7.18</v>
      </c>
      <c r="DB161">
        <f t="shared" si="101"/>
        <v>1.9</v>
      </c>
      <c r="DC161">
        <f t="shared" si="102"/>
        <v>0</v>
      </c>
      <c r="DD161" t="s">
        <v>3</v>
      </c>
      <c r="DE161" t="s">
        <v>3</v>
      </c>
      <c r="DF161">
        <f t="shared" si="103"/>
        <v>1.36</v>
      </c>
      <c r="DG161">
        <f t="shared" si="104"/>
        <v>0</v>
      </c>
      <c r="DH161">
        <f t="shared" si="105"/>
        <v>0</v>
      </c>
      <c r="DI161">
        <f t="shared" si="78"/>
        <v>0</v>
      </c>
      <c r="DJ161">
        <f t="shared" si="106"/>
        <v>1.36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ROW(Source!A152)</f>
        <v>152</v>
      </c>
      <c r="B162">
        <v>59209200</v>
      </c>
      <c r="C162">
        <v>59209583</v>
      </c>
      <c r="D162">
        <v>58308933</v>
      </c>
      <c r="E162">
        <v>1</v>
      </c>
      <c r="F162">
        <v>1</v>
      </c>
      <c r="G162">
        <v>1080</v>
      </c>
      <c r="H162">
        <v>3</v>
      </c>
      <c r="I162" t="s">
        <v>668</v>
      </c>
      <c r="J162" t="s">
        <v>669</v>
      </c>
      <c r="K162" t="s">
        <v>670</v>
      </c>
      <c r="L162">
        <v>1348</v>
      </c>
      <c r="N162">
        <v>1009</v>
      </c>
      <c r="O162" t="s">
        <v>658</v>
      </c>
      <c r="P162" t="s">
        <v>658</v>
      </c>
      <c r="Q162">
        <v>1000</v>
      </c>
      <c r="W162">
        <v>0</v>
      </c>
      <c r="X162">
        <v>1469978170</v>
      </c>
      <c r="Y162">
        <f t="shared" si="97"/>
        <v>3.9999999999999998E-6</v>
      </c>
      <c r="AA162">
        <v>73915.41</v>
      </c>
      <c r="AB162">
        <v>0</v>
      </c>
      <c r="AC162">
        <v>0</v>
      </c>
      <c r="AD162">
        <v>0</v>
      </c>
      <c r="AE162">
        <v>3234.81</v>
      </c>
      <c r="AF162">
        <v>0</v>
      </c>
      <c r="AG162">
        <v>0</v>
      </c>
      <c r="AH162">
        <v>0</v>
      </c>
      <c r="AI162">
        <v>22.85</v>
      </c>
      <c r="AJ162">
        <v>1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3.9999999999999998E-6</v>
      </c>
      <c r="AU162" t="s">
        <v>3</v>
      </c>
      <c r="AV162">
        <v>0</v>
      </c>
      <c r="AW162">
        <v>2</v>
      </c>
      <c r="AX162">
        <v>59211377</v>
      </c>
      <c r="AY162">
        <v>1</v>
      </c>
      <c r="AZ162">
        <v>0</v>
      </c>
      <c r="BA162">
        <v>168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ROUND(Y162*Source!I152,9)</f>
        <v>3.9999999999999998E-7</v>
      </c>
      <c r="CY162">
        <f t="shared" si="98"/>
        <v>73915.41</v>
      </c>
      <c r="CZ162">
        <f t="shared" si="99"/>
        <v>3234.81</v>
      </c>
      <c r="DA162">
        <f t="shared" si="100"/>
        <v>22.85</v>
      </c>
      <c r="DB162">
        <f t="shared" si="101"/>
        <v>0.01</v>
      </c>
      <c r="DC162">
        <f t="shared" si="102"/>
        <v>0</v>
      </c>
      <c r="DD162" t="s">
        <v>3</v>
      </c>
      <c r="DE162" t="s">
        <v>3</v>
      </c>
      <c r="DF162">
        <f t="shared" si="103"/>
        <v>0.03</v>
      </c>
      <c r="DG162">
        <f t="shared" si="104"/>
        <v>0</v>
      </c>
      <c r="DH162">
        <f t="shared" si="105"/>
        <v>0</v>
      </c>
      <c r="DI162">
        <f t="shared" si="78"/>
        <v>0</v>
      </c>
      <c r="DJ162">
        <f t="shared" si="106"/>
        <v>0.03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ROW(Source!A152)</f>
        <v>152</v>
      </c>
      <c r="B163">
        <v>59209200</v>
      </c>
      <c r="C163">
        <v>59209583</v>
      </c>
      <c r="D163">
        <v>58308746</v>
      </c>
      <c r="E163">
        <v>1</v>
      </c>
      <c r="F163">
        <v>1</v>
      </c>
      <c r="G163">
        <v>1080</v>
      </c>
      <c r="H163">
        <v>3</v>
      </c>
      <c r="I163" t="s">
        <v>671</v>
      </c>
      <c r="J163" t="s">
        <v>672</v>
      </c>
      <c r="K163" t="s">
        <v>673</v>
      </c>
      <c r="L163">
        <v>1339</v>
      </c>
      <c r="N163">
        <v>1007</v>
      </c>
      <c r="O163" t="s">
        <v>645</v>
      </c>
      <c r="P163" t="s">
        <v>645</v>
      </c>
      <c r="Q163">
        <v>1</v>
      </c>
      <c r="W163">
        <v>0</v>
      </c>
      <c r="X163">
        <v>1565098517</v>
      </c>
      <c r="Y163">
        <f t="shared" si="97"/>
        <v>0.19</v>
      </c>
      <c r="AA163">
        <v>759.63</v>
      </c>
      <c r="AB163">
        <v>0</v>
      </c>
      <c r="AC163">
        <v>0</v>
      </c>
      <c r="AD163">
        <v>0</v>
      </c>
      <c r="AE163">
        <v>53.42</v>
      </c>
      <c r="AF163">
        <v>0</v>
      </c>
      <c r="AG163">
        <v>0</v>
      </c>
      <c r="AH163">
        <v>0</v>
      </c>
      <c r="AI163">
        <v>14.22</v>
      </c>
      <c r="AJ163">
        <v>1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0.19</v>
      </c>
      <c r="AU163" t="s">
        <v>3</v>
      </c>
      <c r="AV163">
        <v>0</v>
      </c>
      <c r="AW163">
        <v>2</v>
      </c>
      <c r="AX163">
        <v>59211378</v>
      </c>
      <c r="AY163">
        <v>1</v>
      </c>
      <c r="AZ163">
        <v>0</v>
      </c>
      <c r="BA163">
        <v>169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ROUND(Y163*Source!I152,9)</f>
        <v>1.9E-2</v>
      </c>
      <c r="CY163">
        <f t="shared" si="98"/>
        <v>759.63</v>
      </c>
      <c r="CZ163">
        <f t="shared" si="99"/>
        <v>53.42</v>
      </c>
      <c r="DA163">
        <f t="shared" si="100"/>
        <v>14.22</v>
      </c>
      <c r="DB163">
        <f t="shared" si="101"/>
        <v>10.15</v>
      </c>
      <c r="DC163">
        <f t="shared" si="102"/>
        <v>0</v>
      </c>
      <c r="DD163" t="s">
        <v>3</v>
      </c>
      <c r="DE163" t="s">
        <v>3</v>
      </c>
      <c r="DF163">
        <f t="shared" si="103"/>
        <v>14.43</v>
      </c>
      <c r="DG163">
        <f t="shared" si="104"/>
        <v>0</v>
      </c>
      <c r="DH163">
        <f t="shared" si="105"/>
        <v>0</v>
      </c>
      <c r="DI163">
        <f t="shared" si="78"/>
        <v>0</v>
      </c>
      <c r="DJ163">
        <f t="shared" si="106"/>
        <v>14.43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ROW(Source!A152)</f>
        <v>152</v>
      </c>
      <c r="B164">
        <v>59209200</v>
      </c>
      <c r="C164">
        <v>59209583</v>
      </c>
      <c r="D164">
        <v>58309012</v>
      </c>
      <c r="E164">
        <v>1</v>
      </c>
      <c r="F164">
        <v>1</v>
      </c>
      <c r="G164">
        <v>1080</v>
      </c>
      <c r="H164">
        <v>3</v>
      </c>
      <c r="I164" t="s">
        <v>674</v>
      </c>
      <c r="J164" t="s">
        <v>675</v>
      </c>
      <c r="K164" t="s">
        <v>676</v>
      </c>
      <c r="L164">
        <v>1339</v>
      </c>
      <c r="N164">
        <v>1007</v>
      </c>
      <c r="O164" t="s">
        <v>645</v>
      </c>
      <c r="P164" t="s">
        <v>645</v>
      </c>
      <c r="Q164">
        <v>1</v>
      </c>
      <c r="W164">
        <v>0</v>
      </c>
      <c r="X164">
        <v>-388798825</v>
      </c>
      <c r="Y164">
        <f t="shared" si="97"/>
        <v>0.34200000000000003</v>
      </c>
      <c r="AA164">
        <v>94.23</v>
      </c>
      <c r="AB164">
        <v>0</v>
      </c>
      <c r="AC164">
        <v>0</v>
      </c>
      <c r="AD164">
        <v>0</v>
      </c>
      <c r="AE164">
        <v>5.82</v>
      </c>
      <c r="AF164">
        <v>0</v>
      </c>
      <c r="AG164">
        <v>0</v>
      </c>
      <c r="AH164">
        <v>0</v>
      </c>
      <c r="AI164">
        <v>16.190000000000001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0.34200000000000003</v>
      </c>
      <c r="AU164" t="s">
        <v>3</v>
      </c>
      <c r="AV164">
        <v>0</v>
      </c>
      <c r="AW164">
        <v>2</v>
      </c>
      <c r="AX164">
        <v>59211379</v>
      </c>
      <c r="AY164">
        <v>1</v>
      </c>
      <c r="AZ164">
        <v>0</v>
      </c>
      <c r="BA164">
        <v>170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ROUND(Y164*Source!I152,9)</f>
        <v>3.4200000000000001E-2</v>
      </c>
      <c r="CY164">
        <f t="shared" si="98"/>
        <v>94.23</v>
      </c>
      <c r="CZ164">
        <f t="shared" si="99"/>
        <v>5.82</v>
      </c>
      <c r="DA164">
        <f t="shared" si="100"/>
        <v>16.190000000000001</v>
      </c>
      <c r="DB164">
        <f t="shared" si="101"/>
        <v>1.99</v>
      </c>
      <c r="DC164">
        <f t="shared" si="102"/>
        <v>0</v>
      </c>
      <c r="DD164" t="s">
        <v>3</v>
      </c>
      <c r="DE164" t="s">
        <v>3</v>
      </c>
      <c r="DF164">
        <f t="shared" si="103"/>
        <v>3.22</v>
      </c>
      <c r="DG164">
        <f t="shared" si="104"/>
        <v>0</v>
      </c>
      <c r="DH164">
        <f t="shared" si="105"/>
        <v>0</v>
      </c>
      <c r="DI164">
        <f t="shared" si="78"/>
        <v>0</v>
      </c>
      <c r="DJ164">
        <f t="shared" si="106"/>
        <v>3.22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ROW(Source!A152)</f>
        <v>152</v>
      </c>
      <c r="B165">
        <v>59209200</v>
      </c>
      <c r="C165">
        <v>59209583</v>
      </c>
      <c r="D165">
        <v>58309084</v>
      </c>
      <c r="E165">
        <v>1</v>
      </c>
      <c r="F165">
        <v>1</v>
      </c>
      <c r="G165">
        <v>1080</v>
      </c>
      <c r="H165">
        <v>3</v>
      </c>
      <c r="I165" t="s">
        <v>677</v>
      </c>
      <c r="J165" t="s">
        <v>678</v>
      </c>
      <c r="K165" t="s">
        <v>679</v>
      </c>
      <c r="L165">
        <v>1348</v>
      </c>
      <c r="N165">
        <v>1009</v>
      </c>
      <c r="O165" t="s">
        <v>658</v>
      </c>
      <c r="P165" t="s">
        <v>658</v>
      </c>
      <c r="Q165">
        <v>1000</v>
      </c>
      <c r="W165">
        <v>0</v>
      </c>
      <c r="X165">
        <v>356473523</v>
      </c>
      <c r="Y165">
        <f t="shared" si="97"/>
        <v>8.7000000000000001E-4</v>
      </c>
      <c r="AA165">
        <v>55779.05</v>
      </c>
      <c r="AB165">
        <v>0</v>
      </c>
      <c r="AC165">
        <v>0</v>
      </c>
      <c r="AD165">
        <v>0</v>
      </c>
      <c r="AE165">
        <v>16214.84</v>
      </c>
      <c r="AF165">
        <v>0</v>
      </c>
      <c r="AG165">
        <v>0</v>
      </c>
      <c r="AH165">
        <v>0</v>
      </c>
      <c r="AI165">
        <v>3.44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8.7000000000000001E-4</v>
      </c>
      <c r="AU165" t="s">
        <v>3</v>
      </c>
      <c r="AV165">
        <v>0</v>
      </c>
      <c r="AW165">
        <v>2</v>
      </c>
      <c r="AX165">
        <v>59211380</v>
      </c>
      <c r="AY165">
        <v>1</v>
      </c>
      <c r="AZ165">
        <v>0</v>
      </c>
      <c r="BA165">
        <v>171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ROUND(Y165*Source!I152,9)</f>
        <v>8.7000000000000001E-5</v>
      </c>
      <c r="CY165">
        <f t="shared" si="98"/>
        <v>55779.05</v>
      </c>
      <c r="CZ165">
        <f t="shared" si="99"/>
        <v>16214.84</v>
      </c>
      <c r="DA165">
        <f t="shared" si="100"/>
        <v>3.44</v>
      </c>
      <c r="DB165">
        <f t="shared" si="101"/>
        <v>14.11</v>
      </c>
      <c r="DC165">
        <f t="shared" si="102"/>
        <v>0</v>
      </c>
      <c r="DD165" t="s">
        <v>3</v>
      </c>
      <c r="DE165" t="s">
        <v>3</v>
      </c>
      <c r="DF165">
        <f t="shared" si="103"/>
        <v>4.8499999999999996</v>
      </c>
      <c r="DG165">
        <f t="shared" si="104"/>
        <v>0</v>
      </c>
      <c r="DH165">
        <f t="shared" si="105"/>
        <v>0</v>
      </c>
      <c r="DI165">
        <f t="shared" si="78"/>
        <v>0</v>
      </c>
      <c r="DJ165">
        <f t="shared" si="106"/>
        <v>4.8499999999999996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ROW(Source!A152)</f>
        <v>152</v>
      </c>
      <c r="B166">
        <v>59209200</v>
      </c>
      <c r="C166">
        <v>59209583</v>
      </c>
      <c r="D166">
        <v>58309253</v>
      </c>
      <c r="E166">
        <v>1</v>
      </c>
      <c r="F166">
        <v>1</v>
      </c>
      <c r="G166">
        <v>1080</v>
      </c>
      <c r="H166">
        <v>3</v>
      </c>
      <c r="I166" t="s">
        <v>680</v>
      </c>
      <c r="J166" t="s">
        <v>681</v>
      </c>
      <c r="K166" t="s">
        <v>682</v>
      </c>
      <c r="L166">
        <v>1346</v>
      </c>
      <c r="N166">
        <v>1009</v>
      </c>
      <c r="O166" t="s">
        <v>641</v>
      </c>
      <c r="P166" t="s">
        <v>641</v>
      </c>
      <c r="Q166">
        <v>1</v>
      </c>
      <c r="W166">
        <v>0</v>
      </c>
      <c r="X166">
        <v>1135396300</v>
      </c>
      <c r="Y166">
        <f t="shared" si="97"/>
        <v>0.1</v>
      </c>
      <c r="AA166">
        <v>85.4</v>
      </c>
      <c r="AB166">
        <v>0</v>
      </c>
      <c r="AC166">
        <v>0</v>
      </c>
      <c r="AD166">
        <v>0</v>
      </c>
      <c r="AE166">
        <v>20.190000000000001</v>
      </c>
      <c r="AF166">
        <v>0</v>
      </c>
      <c r="AG166">
        <v>0</v>
      </c>
      <c r="AH166">
        <v>0</v>
      </c>
      <c r="AI166">
        <v>4.2300000000000004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0.1</v>
      </c>
      <c r="AU166" t="s">
        <v>3</v>
      </c>
      <c r="AV166">
        <v>0</v>
      </c>
      <c r="AW166">
        <v>2</v>
      </c>
      <c r="AX166">
        <v>59211381</v>
      </c>
      <c r="AY166">
        <v>1</v>
      </c>
      <c r="AZ166">
        <v>0</v>
      </c>
      <c r="BA166">
        <v>172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ROUND(Y166*Source!I152,9)</f>
        <v>0.01</v>
      </c>
      <c r="CY166">
        <f t="shared" si="98"/>
        <v>85.4</v>
      </c>
      <c r="CZ166">
        <f t="shared" si="99"/>
        <v>20.190000000000001</v>
      </c>
      <c r="DA166">
        <f t="shared" si="100"/>
        <v>4.2300000000000004</v>
      </c>
      <c r="DB166">
        <f t="shared" si="101"/>
        <v>2.02</v>
      </c>
      <c r="DC166">
        <f t="shared" si="102"/>
        <v>0</v>
      </c>
      <c r="DD166" t="s">
        <v>3</v>
      </c>
      <c r="DE166" t="s">
        <v>3</v>
      </c>
      <c r="DF166">
        <f t="shared" si="103"/>
        <v>0.85</v>
      </c>
      <c r="DG166">
        <f t="shared" si="104"/>
        <v>0</v>
      </c>
      <c r="DH166">
        <f t="shared" si="105"/>
        <v>0</v>
      </c>
      <c r="DI166">
        <f t="shared" si="78"/>
        <v>0</v>
      </c>
      <c r="DJ166">
        <f t="shared" si="106"/>
        <v>0.85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ROW(Source!A152)</f>
        <v>152</v>
      </c>
      <c r="B167">
        <v>59209200</v>
      </c>
      <c r="C167">
        <v>59209583</v>
      </c>
      <c r="D167">
        <v>58309395</v>
      </c>
      <c r="E167">
        <v>1</v>
      </c>
      <c r="F167">
        <v>1</v>
      </c>
      <c r="G167">
        <v>1080</v>
      </c>
      <c r="H167">
        <v>3</v>
      </c>
      <c r="I167" t="s">
        <v>683</v>
      </c>
      <c r="J167" t="s">
        <v>684</v>
      </c>
      <c r="K167" t="s">
        <v>685</v>
      </c>
      <c r="L167">
        <v>1348</v>
      </c>
      <c r="N167">
        <v>1009</v>
      </c>
      <c r="O167" t="s">
        <v>658</v>
      </c>
      <c r="P167" t="s">
        <v>658</v>
      </c>
      <c r="Q167">
        <v>1000</v>
      </c>
      <c r="W167">
        <v>0</v>
      </c>
      <c r="X167">
        <v>1017087992</v>
      </c>
      <c r="Y167">
        <f t="shared" si="97"/>
        <v>4.0000000000000002E-4</v>
      </c>
      <c r="AA167">
        <v>62739.3</v>
      </c>
      <c r="AB167">
        <v>0</v>
      </c>
      <c r="AC167">
        <v>0</v>
      </c>
      <c r="AD167">
        <v>0</v>
      </c>
      <c r="AE167">
        <v>35445.93</v>
      </c>
      <c r="AF167">
        <v>0</v>
      </c>
      <c r="AG167">
        <v>0</v>
      </c>
      <c r="AH167">
        <v>0</v>
      </c>
      <c r="AI167">
        <v>1.77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4.0000000000000002E-4</v>
      </c>
      <c r="AU167" t="s">
        <v>3</v>
      </c>
      <c r="AV167">
        <v>0</v>
      </c>
      <c r="AW167">
        <v>2</v>
      </c>
      <c r="AX167">
        <v>59211382</v>
      </c>
      <c r="AY167">
        <v>1</v>
      </c>
      <c r="AZ167">
        <v>0</v>
      </c>
      <c r="BA167">
        <v>173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ROUND(Y167*Source!I152,9)</f>
        <v>4.0000000000000003E-5</v>
      </c>
      <c r="CY167">
        <f t="shared" si="98"/>
        <v>62739.3</v>
      </c>
      <c r="CZ167">
        <f t="shared" si="99"/>
        <v>35445.93</v>
      </c>
      <c r="DA167">
        <f t="shared" si="100"/>
        <v>1.77</v>
      </c>
      <c r="DB167">
        <f t="shared" si="101"/>
        <v>14.18</v>
      </c>
      <c r="DC167">
        <f t="shared" si="102"/>
        <v>0</v>
      </c>
      <c r="DD167" t="s">
        <v>3</v>
      </c>
      <c r="DE167" t="s">
        <v>3</v>
      </c>
      <c r="DF167">
        <f t="shared" si="103"/>
        <v>2.5099999999999998</v>
      </c>
      <c r="DG167">
        <f t="shared" si="104"/>
        <v>0</v>
      </c>
      <c r="DH167">
        <f t="shared" si="105"/>
        <v>0</v>
      </c>
      <c r="DI167">
        <f t="shared" si="78"/>
        <v>0</v>
      </c>
      <c r="DJ167">
        <f t="shared" si="106"/>
        <v>2.5099999999999998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ROW(Source!A152)</f>
        <v>152</v>
      </c>
      <c r="B168">
        <v>59209200</v>
      </c>
      <c r="C168">
        <v>59209583</v>
      </c>
      <c r="D168">
        <v>58321780</v>
      </c>
      <c r="E168">
        <v>1</v>
      </c>
      <c r="F168">
        <v>1</v>
      </c>
      <c r="G168">
        <v>1080</v>
      </c>
      <c r="H168">
        <v>3</v>
      </c>
      <c r="I168" t="s">
        <v>206</v>
      </c>
      <c r="J168" t="s">
        <v>208</v>
      </c>
      <c r="K168" t="s">
        <v>207</v>
      </c>
      <c r="L168">
        <v>1301</v>
      </c>
      <c r="N168">
        <v>1003</v>
      </c>
      <c r="O168" t="s">
        <v>36</v>
      </c>
      <c r="P168" t="s">
        <v>36</v>
      </c>
      <c r="Q168">
        <v>1</v>
      </c>
      <c r="W168">
        <v>0</v>
      </c>
      <c r="X168">
        <v>-92831099</v>
      </c>
      <c r="Y168">
        <f t="shared" si="97"/>
        <v>100</v>
      </c>
      <c r="AA168">
        <v>1062.01</v>
      </c>
      <c r="AB168">
        <v>0</v>
      </c>
      <c r="AC168">
        <v>0</v>
      </c>
      <c r="AD168">
        <v>0</v>
      </c>
      <c r="AE168">
        <v>51.28</v>
      </c>
      <c r="AF168">
        <v>0</v>
      </c>
      <c r="AG168">
        <v>0</v>
      </c>
      <c r="AH168">
        <v>0</v>
      </c>
      <c r="AI168">
        <v>20.71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100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ROUND(Y168*Source!I152,9)</f>
        <v>10</v>
      </c>
      <c r="CY168">
        <f t="shared" si="98"/>
        <v>1062.01</v>
      </c>
      <c r="CZ168">
        <f t="shared" si="99"/>
        <v>51.28</v>
      </c>
      <c r="DA168">
        <f t="shared" si="100"/>
        <v>20.71</v>
      </c>
      <c r="DB168">
        <f t="shared" si="101"/>
        <v>5128</v>
      </c>
      <c r="DC168">
        <f t="shared" si="102"/>
        <v>0</v>
      </c>
      <c r="DD168" t="s">
        <v>3</v>
      </c>
      <c r="DE168" t="s">
        <v>3</v>
      </c>
      <c r="DF168">
        <f t="shared" si="103"/>
        <v>10620.1</v>
      </c>
      <c r="DG168">
        <f t="shared" si="104"/>
        <v>0</v>
      </c>
      <c r="DH168">
        <f t="shared" si="105"/>
        <v>0</v>
      </c>
      <c r="DI168">
        <f t="shared" si="78"/>
        <v>0</v>
      </c>
      <c r="DJ168">
        <f t="shared" si="106"/>
        <v>10620.1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ROW(Source!A152)</f>
        <v>152</v>
      </c>
      <c r="B169">
        <v>59209200</v>
      </c>
      <c r="C169">
        <v>59209583</v>
      </c>
      <c r="D169">
        <v>58322460</v>
      </c>
      <c r="E169">
        <v>1</v>
      </c>
      <c r="F169">
        <v>1</v>
      </c>
      <c r="G169">
        <v>1080</v>
      </c>
      <c r="H169">
        <v>3</v>
      </c>
      <c r="I169" t="s">
        <v>146</v>
      </c>
      <c r="J169" t="s">
        <v>148</v>
      </c>
      <c r="K169" t="s">
        <v>192</v>
      </c>
      <c r="L169">
        <v>1354</v>
      </c>
      <c r="N169">
        <v>1010</v>
      </c>
      <c r="O169" t="s">
        <v>49</v>
      </c>
      <c r="P169" t="s">
        <v>49</v>
      </c>
      <c r="Q169">
        <v>1</v>
      </c>
      <c r="W169">
        <v>0</v>
      </c>
      <c r="X169">
        <v>-1503048012</v>
      </c>
      <c r="Y169">
        <f t="shared" si="97"/>
        <v>50</v>
      </c>
      <c r="AA169">
        <v>19.61</v>
      </c>
      <c r="AB169">
        <v>0</v>
      </c>
      <c r="AC169">
        <v>0</v>
      </c>
      <c r="AD169">
        <v>0</v>
      </c>
      <c r="AE169">
        <v>19.61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 t="s">
        <v>3</v>
      </c>
      <c r="AT169">
        <v>50</v>
      </c>
      <c r="AU169" t="s">
        <v>3</v>
      </c>
      <c r="AV169">
        <v>0</v>
      </c>
      <c r="AW169">
        <v>1</v>
      </c>
      <c r="AX169">
        <v>-1</v>
      </c>
      <c r="AY169">
        <v>0</v>
      </c>
      <c r="AZ169">
        <v>0</v>
      </c>
      <c r="BA169" t="s">
        <v>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ROUND(Y169*Source!I152,9)</f>
        <v>5</v>
      </c>
      <c r="CY169">
        <f t="shared" si="98"/>
        <v>19.61</v>
      </c>
      <c r="CZ169">
        <f t="shared" si="99"/>
        <v>19.61</v>
      </c>
      <c r="DA169">
        <f t="shared" si="100"/>
        <v>1</v>
      </c>
      <c r="DB169">
        <f t="shared" si="101"/>
        <v>980.5</v>
      </c>
      <c r="DC169">
        <f t="shared" si="102"/>
        <v>0</v>
      </c>
      <c r="DD169" t="s">
        <v>3</v>
      </c>
      <c r="DE169" t="s">
        <v>3</v>
      </c>
      <c r="DF169">
        <f>ROUND(ROUND(AE169,2)*CX169,2)</f>
        <v>98.05</v>
      </c>
      <c r="DG169">
        <f t="shared" si="104"/>
        <v>0</v>
      </c>
      <c r="DH169">
        <f t="shared" si="105"/>
        <v>0</v>
      </c>
      <c r="DI169">
        <f t="shared" si="78"/>
        <v>0</v>
      </c>
      <c r="DJ169">
        <f t="shared" si="106"/>
        <v>98.05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ROW(Source!A152)</f>
        <v>152</v>
      </c>
      <c r="B170">
        <v>59209200</v>
      </c>
      <c r="C170">
        <v>59209583</v>
      </c>
      <c r="D170">
        <v>58322710</v>
      </c>
      <c r="E170">
        <v>1</v>
      </c>
      <c r="F170">
        <v>1</v>
      </c>
      <c r="G170">
        <v>1080</v>
      </c>
      <c r="H170">
        <v>3</v>
      </c>
      <c r="I170" t="s">
        <v>198</v>
      </c>
      <c r="J170" t="s">
        <v>200</v>
      </c>
      <c r="K170" t="s">
        <v>199</v>
      </c>
      <c r="L170">
        <v>1354</v>
      </c>
      <c r="N170">
        <v>1010</v>
      </c>
      <c r="O170" t="s">
        <v>49</v>
      </c>
      <c r="P170" t="s">
        <v>49</v>
      </c>
      <c r="Q170">
        <v>1</v>
      </c>
      <c r="W170">
        <v>0</v>
      </c>
      <c r="X170">
        <v>367809424</v>
      </c>
      <c r="Y170">
        <f t="shared" si="97"/>
        <v>40</v>
      </c>
      <c r="AA170">
        <v>17.88</v>
      </c>
      <c r="AB170">
        <v>0</v>
      </c>
      <c r="AC170">
        <v>0</v>
      </c>
      <c r="AD170">
        <v>0</v>
      </c>
      <c r="AE170">
        <v>4.5599999999999996</v>
      </c>
      <c r="AF170">
        <v>0</v>
      </c>
      <c r="AG170">
        <v>0</v>
      </c>
      <c r="AH170">
        <v>0</v>
      </c>
      <c r="AI170">
        <v>3.92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40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ROUND(Y170*Source!I152,9)</f>
        <v>4</v>
      </c>
      <c r="CY170">
        <f t="shared" si="98"/>
        <v>17.88</v>
      </c>
      <c r="CZ170">
        <f t="shared" si="99"/>
        <v>4.5599999999999996</v>
      </c>
      <c r="DA170">
        <f t="shared" si="100"/>
        <v>3.92</v>
      </c>
      <c r="DB170">
        <f t="shared" si="101"/>
        <v>182.4</v>
      </c>
      <c r="DC170">
        <f t="shared" si="102"/>
        <v>0</v>
      </c>
      <c r="DD170" t="s">
        <v>3</v>
      </c>
      <c r="DE170" t="s">
        <v>3</v>
      </c>
      <c r="DF170">
        <f>ROUND(ROUND(AE170*AI170,2)*CX170,2)</f>
        <v>71.52</v>
      </c>
      <c r="DG170">
        <f t="shared" si="104"/>
        <v>0</v>
      </c>
      <c r="DH170">
        <f t="shared" si="105"/>
        <v>0</v>
      </c>
      <c r="DI170">
        <f t="shared" si="78"/>
        <v>0</v>
      </c>
      <c r="DJ170">
        <f t="shared" si="106"/>
        <v>71.52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ROW(Source!A152)</f>
        <v>152</v>
      </c>
      <c r="B171">
        <v>59209200</v>
      </c>
      <c r="C171">
        <v>59209583</v>
      </c>
      <c r="D171">
        <v>58323126</v>
      </c>
      <c r="E171">
        <v>1</v>
      </c>
      <c r="F171">
        <v>1</v>
      </c>
      <c r="G171">
        <v>1080</v>
      </c>
      <c r="H171">
        <v>3</v>
      </c>
      <c r="I171" t="s">
        <v>202</v>
      </c>
      <c r="J171" t="s">
        <v>204</v>
      </c>
      <c r="K171" t="s">
        <v>203</v>
      </c>
      <c r="L171">
        <v>1354</v>
      </c>
      <c r="N171">
        <v>1010</v>
      </c>
      <c r="O171" t="s">
        <v>49</v>
      </c>
      <c r="P171" t="s">
        <v>49</v>
      </c>
      <c r="Q171">
        <v>1</v>
      </c>
      <c r="W171">
        <v>0</v>
      </c>
      <c r="X171">
        <v>-1381593253</v>
      </c>
      <c r="Y171">
        <f t="shared" si="97"/>
        <v>20</v>
      </c>
      <c r="AA171">
        <v>878.62</v>
      </c>
      <c r="AB171">
        <v>0</v>
      </c>
      <c r="AC171">
        <v>0</v>
      </c>
      <c r="AD171">
        <v>0</v>
      </c>
      <c r="AE171">
        <v>122.03</v>
      </c>
      <c r="AF171">
        <v>0</v>
      </c>
      <c r="AG171">
        <v>0</v>
      </c>
      <c r="AH171">
        <v>0</v>
      </c>
      <c r="AI171">
        <v>7.2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20</v>
      </c>
      <c r="AU171" t="s">
        <v>3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ROUND(Y171*Source!I152,9)</f>
        <v>2</v>
      </c>
      <c r="CY171">
        <f t="shared" si="98"/>
        <v>878.62</v>
      </c>
      <c r="CZ171">
        <f t="shared" si="99"/>
        <v>122.03</v>
      </c>
      <c r="DA171">
        <f t="shared" si="100"/>
        <v>7.2</v>
      </c>
      <c r="DB171">
        <f t="shared" si="101"/>
        <v>2440.6</v>
      </c>
      <c r="DC171">
        <f t="shared" si="102"/>
        <v>0</v>
      </c>
      <c r="DD171" t="s">
        <v>3</v>
      </c>
      <c r="DE171" t="s">
        <v>3</v>
      </c>
      <c r="DF171">
        <f>ROUND(ROUND(AE171*AI171,2)*CX171,2)</f>
        <v>1757.24</v>
      </c>
      <c r="DG171">
        <f t="shared" si="104"/>
        <v>0</v>
      </c>
      <c r="DH171">
        <f t="shared" si="105"/>
        <v>0</v>
      </c>
      <c r="DI171">
        <f t="shared" si="78"/>
        <v>0</v>
      </c>
      <c r="DJ171">
        <f t="shared" si="106"/>
        <v>1757.24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ROW(Source!A152)</f>
        <v>152</v>
      </c>
      <c r="B172">
        <v>59209200</v>
      </c>
      <c r="C172">
        <v>59209583</v>
      </c>
      <c r="D172">
        <v>58327572</v>
      </c>
      <c r="E172">
        <v>1</v>
      </c>
      <c r="F172">
        <v>1</v>
      </c>
      <c r="G172">
        <v>1080</v>
      </c>
      <c r="H172">
        <v>3</v>
      </c>
      <c r="I172" t="s">
        <v>194</v>
      </c>
      <c r="J172" t="s">
        <v>196</v>
      </c>
      <c r="K172" t="s">
        <v>195</v>
      </c>
      <c r="L172">
        <v>1354</v>
      </c>
      <c r="N172">
        <v>1010</v>
      </c>
      <c r="O172" t="s">
        <v>49</v>
      </c>
      <c r="P172" t="s">
        <v>49</v>
      </c>
      <c r="Q172">
        <v>1</v>
      </c>
      <c r="W172">
        <v>0</v>
      </c>
      <c r="X172">
        <v>1735639789</v>
      </c>
      <c r="Y172">
        <f t="shared" si="97"/>
        <v>10</v>
      </c>
      <c r="AA172">
        <v>468.43</v>
      </c>
      <c r="AB172">
        <v>0</v>
      </c>
      <c r="AC172">
        <v>0</v>
      </c>
      <c r="AD172">
        <v>0</v>
      </c>
      <c r="AE172">
        <v>139.83000000000001</v>
      </c>
      <c r="AF172">
        <v>0</v>
      </c>
      <c r="AG172">
        <v>0</v>
      </c>
      <c r="AH172">
        <v>0</v>
      </c>
      <c r="AI172">
        <v>3.35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10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ROUND(Y172*Source!I152,9)</f>
        <v>1</v>
      </c>
      <c r="CY172">
        <f t="shared" si="98"/>
        <v>468.43</v>
      </c>
      <c r="CZ172">
        <f t="shared" si="99"/>
        <v>139.83000000000001</v>
      </c>
      <c r="DA172">
        <f t="shared" si="100"/>
        <v>3.35</v>
      </c>
      <c r="DB172">
        <f t="shared" si="101"/>
        <v>1398.3</v>
      </c>
      <c r="DC172">
        <f t="shared" si="102"/>
        <v>0</v>
      </c>
      <c r="DD172" t="s">
        <v>3</v>
      </c>
      <c r="DE172" t="s">
        <v>3</v>
      </c>
      <c r="DF172">
        <f>ROUND(ROUND(AE172*AI172,2)*CX172,2)</f>
        <v>468.43</v>
      </c>
      <c r="DG172">
        <f t="shared" si="104"/>
        <v>0</v>
      </c>
      <c r="DH172">
        <f t="shared" si="105"/>
        <v>0</v>
      </c>
      <c r="DI172">
        <f t="shared" si="78"/>
        <v>0</v>
      </c>
      <c r="DJ172">
        <f t="shared" si="106"/>
        <v>468.43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ROW(Source!A165)</f>
        <v>165</v>
      </c>
      <c r="B173">
        <v>59209203</v>
      </c>
      <c r="C173">
        <v>59209621</v>
      </c>
      <c r="D173">
        <v>58266404</v>
      </c>
      <c r="E173">
        <v>1080</v>
      </c>
      <c r="F173">
        <v>1</v>
      </c>
      <c r="G173">
        <v>1080</v>
      </c>
      <c r="H173">
        <v>1</v>
      </c>
      <c r="I173" t="s">
        <v>620</v>
      </c>
      <c r="J173" t="s">
        <v>3</v>
      </c>
      <c r="K173" t="s">
        <v>621</v>
      </c>
      <c r="L173">
        <v>1191</v>
      </c>
      <c r="N173">
        <v>1013</v>
      </c>
      <c r="O173" t="s">
        <v>622</v>
      </c>
      <c r="P173" t="s">
        <v>622</v>
      </c>
      <c r="Q173">
        <v>1</v>
      </c>
      <c r="W173">
        <v>0</v>
      </c>
      <c r="X173">
        <v>476480486</v>
      </c>
      <c r="Y173">
        <f>((AT173*1.15)*1.1)</f>
        <v>1.85955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1.47</v>
      </c>
      <c r="AU173" t="s">
        <v>28</v>
      </c>
      <c r="AV173">
        <v>1</v>
      </c>
      <c r="AW173">
        <v>2</v>
      </c>
      <c r="AX173">
        <v>59211386</v>
      </c>
      <c r="AY173">
        <v>1</v>
      </c>
      <c r="AZ173">
        <v>0</v>
      </c>
      <c r="BA173">
        <v>177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ROUND(AT173*Source!I165*AH173*AL173,2)</f>
        <v>0</v>
      </c>
      <c r="CV173">
        <f>ROUND(Y173*Source!I165,9)</f>
        <v>0</v>
      </c>
      <c r="CW173">
        <v>0</v>
      </c>
      <c r="CX173">
        <f>ROUND(Y173*Source!I165,9)</f>
        <v>0</v>
      </c>
      <c r="CY173">
        <f>AD173</f>
        <v>0</v>
      </c>
      <c r="CZ173">
        <f>AH173</f>
        <v>0</v>
      </c>
      <c r="DA173">
        <f>AL173</f>
        <v>1</v>
      </c>
      <c r="DB173">
        <f>ROUND(((ROUND(AT173*CZ173,2)*1.15)*1.1),6)</f>
        <v>0</v>
      </c>
      <c r="DC173">
        <f>ROUND(((ROUND(AT173*AG173,2)*1.15)*1.1),6)</f>
        <v>0</v>
      </c>
      <c r="DD173" t="s">
        <v>3</v>
      </c>
      <c r="DE173" t="s">
        <v>3</v>
      </c>
      <c r="DF173">
        <f t="shared" ref="DF173:DF182" si="107">ROUND(ROUND(AE173,2)*CX173,2)</f>
        <v>0</v>
      </c>
      <c r="DG173">
        <f t="shared" si="104"/>
        <v>0</v>
      </c>
      <c r="DH173">
        <f t="shared" si="105"/>
        <v>0</v>
      </c>
      <c r="DI173">
        <f t="shared" si="78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ROW(Source!A165)</f>
        <v>165</v>
      </c>
      <c r="B174">
        <v>59209203</v>
      </c>
      <c r="C174">
        <v>59209621</v>
      </c>
      <c r="D174">
        <v>58340279</v>
      </c>
      <c r="E174">
        <v>1</v>
      </c>
      <c r="F174">
        <v>1</v>
      </c>
      <c r="G174">
        <v>1080</v>
      </c>
      <c r="H174">
        <v>2</v>
      </c>
      <c r="I174" t="s">
        <v>686</v>
      </c>
      <c r="J174" t="s">
        <v>687</v>
      </c>
      <c r="K174" t="s">
        <v>688</v>
      </c>
      <c r="L174">
        <v>1368</v>
      </c>
      <c r="N174">
        <v>1011</v>
      </c>
      <c r="O174" t="s">
        <v>626</v>
      </c>
      <c r="P174" t="s">
        <v>626</v>
      </c>
      <c r="Q174">
        <v>1</v>
      </c>
      <c r="W174">
        <v>0</v>
      </c>
      <c r="X174">
        <v>-2065404138</v>
      </c>
      <c r="Y174">
        <f>((AT174*1.25)*1.1)</f>
        <v>0.48125000000000007</v>
      </c>
      <c r="AA174">
        <v>0</v>
      </c>
      <c r="AB174">
        <v>7.59</v>
      </c>
      <c r="AC174">
        <v>0</v>
      </c>
      <c r="AD174">
        <v>0</v>
      </c>
      <c r="AE174">
        <v>0</v>
      </c>
      <c r="AF174">
        <v>7.11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0.35</v>
      </c>
      <c r="AU174" t="s">
        <v>627</v>
      </c>
      <c r="AV174">
        <v>0</v>
      </c>
      <c r="AW174">
        <v>2</v>
      </c>
      <c r="AX174">
        <v>59211387</v>
      </c>
      <c r="AY174">
        <v>1</v>
      </c>
      <c r="AZ174">
        <v>0</v>
      </c>
      <c r="BA174">
        <v>178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ROUND(Y174*Source!I165*DO174,9)</f>
        <v>0</v>
      </c>
      <c r="CX174">
        <f>ROUND(Y174*Source!I165,9)</f>
        <v>0</v>
      </c>
      <c r="CY174">
        <f>AB174</f>
        <v>7.59</v>
      </c>
      <c r="CZ174">
        <f>AF174</f>
        <v>7.11</v>
      </c>
      <c r="DA174">
        <f>AJ174</f>
        <v>1</v>
      </c>
      <c r="DB174">
        <f>ROUND(((ROUND(AT174*CZ174,2)*1.25)*1.1),6)</f>
        <v>3.4237500000000001</v>
      </c>
      <c r="DC174">
        <f>ROUND(((ROUND(AT174*AG174,2)*1.25)*1.1),6)</f>
        <v>0</v>
      </c>
      <c r="DD174" t="s">
        <v>3</v>
      </c>
      <c r="DE174" t="s">
        <v>3</v>
      </c>
      <c r="DF174">
        <f t="shared" si="107"/>
        <v>0</v>
      </c>
      <c r="DG174">
        <f t="shared" si="104"/>
        <v>0</v>
      </c>
      <c r="DH174">
        <f t="shared" si="105"/>
        <v>0</v>
      </c>
      <c r="DI174">
        <f t="shared" si="78"/>
        <v>0</v>
      </c>
      <c r="DJ174">
        <f>DG174</f>
        <v>0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ROW(Source!A165)</f>
        <v>165</v>
      </c>
      <c r="B175">
        <v>59209203</v>
      </c>
      <c r="C175">
        <v>59209621</v>
      </c>
      <c r="D175">
        <v>58340578</v>
      </c>
      <c r="E175">
        <v>1</v>
      </c>
      <c r="F175">
        <v>1</v>
      </c>
      <c r="G175">
        <v>1080</v>
      </c>
      <c r="H175">
        <v>2</v>
      </c>
      <c r="I175" t="s">
        <v>646</v>
      </c>
      <c r="J175" t="s">
        <v>647</v>
      </c>
      <c r="K175" t="s">
        <v>648</v>
      </c>
      <c r="L175">
        <v>1368</v>
      </c>
      <c r="N175">
        <v>1011</v>
      </c>
      <c r="O175" t="s">
        <v>626</v>
      </c>
      <c r="P175" t="s">
        <v>626</v>
      </c>
      <c r="Q175">
        <v>1</v>
      </c>
      <c r="W175">
        <v>0</v>
      </c>
      <c r="X175">
        <v>-1985943078</v>
      </c>
      <c r="Y175">
        <f>((AT175*1.25)*1.1)</f>
        <v>2.7500000000000004E-2</v>
      </c>
      <c r="AA175">
        <v>0</v>
      </c>
      <c r="AB175">
        <v>88.67</v>
      </c>
      <c r="AC175">
        <v>13.47</v>
      </c>
      <c r="AD175">
        <v>0</v>
      </c>
      <c r="AE175">
        <v>0</v>
      </c>
      <c r="AF175">
        <v>83.1</v>
      </c>
      <c r="AG175">
        <v>12.62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0.02</v>
      </c>
      <c r="AU175" t="s">
        <v>627</v>
      </c>
      <c r="AV175">
        <v>0</v>
      </c>
      <c r="AW175">
        <v>2</v>
      </c>
      <c r="AX175">
        <v>59211388</v>
      </c>
      <c r="AY175">
        <v>1</v>
      </c>
      <c r="AZ175">
        <v>0</v>
      </c>
      <c r="BA175">
        <v>179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ROUND(Y175*Source!I165*DO175,9)</f>
        <v>0</v>
      </c>
      <c r="CX175">
        <f>ROUND(Y175*Source!I165,9)</f>
        <v>0</v>
      </c>
      <c r="CY175">
        <f>AB175</f>
        <v>88.67</v>
      </c>
      <c r="CZ175">
        <f>AF175</f>
        <v>83.1</v>
      </c>
      <c r="DA175">
        <f>AJ175</f>
        <v>1</v>
      </c>
      <c r="DB175">
        <f>ROUND(((ROUND(AT175*CZ175,2)*1.25)*1.1),6)</f>
        <v>2.2825000000000002</v>
      </c>
      <c r="DC175">
        <f>ROUND(((ROUND(AT175*AG175,2)*1.25)*1.1),6)</f>
        <v>0.34375</v>
      </c>
      <c r="DD175" t="s">
        <v>3</v>
      </c>
      <c r="DE175" t="s">
        <v>3</v>
      </c>
      <c r="DF175">
        <f t="shared" si="107"/>
        <v>0</v>
      </c>
      <c r="DG175">
        <f t="shared" si="104"/>
        <v>0</v>
      </c>
      <c r="DH175">
        <f t="shared" si="105"/>
        <v>0</v>
      </c>
      <c r="DI175">
        <f t="shared" si="78"/>
        <v>0</v>
      </c>
      <c r="DJ175">
        <f>DG175</f>
        <v>0</v>
      </c>
      <c r="DK175">
        <v>0</v>
      </c>
      <c r="DL175" t="s">
        <v>628</v>
      </c>
      <c r="DM175">
        <v>0</v>
      </c>
      <c r="DN175" t="s">
        <v>622</v>
      </c>
      <c r="DO175">
        <v>12.62</v>
      </c>
    </row>
    <row r="176" spans="1:119" x14ac:dyDescent="0.2">
      <c r="A176">
        <f>ROW(Source!A165)</f>
        <v>165</v>
      </c>
      <c r="B176">
        <v>59209203</v>
      </c>
      <c r="C176">
        <v>59209621</v>
      </c>
      <c r="D176">
        <v>58309957</v>
      </c>
      <c r="E176">
        <v>1</v>
      </c>
      <c r="F176">
        <v>1</v>
      </c>
      <c r="G176">
        <v>1080</v>
      </c>
      <c r="H176">
        <v>3</v>
      </c>
      <c r="I176" t="s">
        <v>689</v>
      </c>
      <c r="J176" t="s">
        <v>690</v>
      </c>
      <c r="K176" t="s">
        <v>691</v>
      </c>
      <c r="L176">
        <v>1348</v>
      </c>
      <c r="N176">
        <v>1009</v>
      </c>
      <c r="O176" t="s">
        <v>658</v>
      </c>
      <c r="P176" t="s">
        <v>658</v>
      </c>
      <c r="Q176">
        <v>1000</v>
      </c>
      <c r="W176">
        <v>0</v>
      </c>
      <c r="X176">
        <v>-1106207263</v>
      </c>
      <c r="Y176">
        <f>AT176</f>
        <v>1.3999999999999999E-4</v>
      </c>
      <c r="AA176">
        <v>9879.51</v>
      </c>
      <c r="AB176">
        <v>0</v>
      </c>
      <c r="AC176">
        <v>0</v>
      </c>
      <c r="AD176">
        <v>0</v>
      </c>
      <c r="AE176">
        <v>9879.51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1.3999999999999999E-4</v>
      </c>
      <c r="AU176" t="s">
        <v>3</v>
      </c>
      <c r="AV176">
        <v>0</v>
      </c>
      <c r="AW176">
        <v>2</v>
      </c>
      <c r="AX176">
        <v>59211389</v>
      </c>
      <c r="AY176">
        <v>1</v>
      </c>
      <c r="AZ176">
        <v>0</v>
      </c>
      <c r="BA176">
        <v>180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ROUND(Y176*Source!I165,9)</f>
        <v>0</v>
      </c>
      <c r="CY176">
        <f>AA176</f>
        <v>9879.51</v>
      </c>
      <c r="CZ176">
        <f>AE176</f>
        <v>9879.51</v>
      </c>
      <c r="DA176">
        <f>AI176</f>
        <v>1</v>
      </c>
      <c r="DB176">
        <f>ROUND(ROUND(AT176*CZ176,2),6)</f>
        <v>1.38</v>
      </c>
      <c r="DC176">
        <f>ROUND(ROUND(AT176*AG176,2),6)</f>
        <v>0</v>
      </c>
      <c r="DD176" t="s">
        <v>3</v>
      </c>
      <c r="DE176" t="s">
        <v>3</v>
      </c>
      <c r="DF176">
        <f t="shared" si="107"/>
        <v>0</v>
      </c>
      <c r="DG176">
        <f t="shared" si="104"/>
        <v>0</v>
      </c>
      <c r="DH176">
        <f t="shared" si="105"/>
        <v>0</v>
      </c>
      <c r="DI176">
        <f t="shared" si="78"/>
        <v>0</v>
      </c>
      <c r="DJ176">
        <f>DF176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ROW(Source!A165)</f>
        <v>165</v>
      </c>
      <c r="B177">
        <v>59209203</v>
      </c>
      <c r="C177">
        <v>59209621</v>
      </c>
      <c r="D177">
        <v>58308765</v>
      </c>
      <c r="E177">
        <v>1</v>
      </c>
      <c r="F177">
        <v>1</v>
      </c>
      <c r="G177">
        <v>1080</v>
      </c>
      <c r="H177">
        <v>3</v>
      </c>
      <c r="I177" t="s">
        <v>692</v>
      </c>
      <c r="J177" t="s">
        <v>693</v>
      </c>
      <c r="K177" t="s">
        <v>694</v>
      </c>
      <c r="L177">
        <v>1348</v>
      </c>
      <c r="N177">
        <v>1009</v>
      </c>
      <c r="O177" t="s">
        <v>658</v>
      </c>
      <c r="P177" t="s">
        <v>658</v>
      </c>
      <c r="Q177">
        <v>1000</v>
      </c>
      <c r="W177">
        <v>0</v>
      </c>
      <c r="X177">
        <v>-1123198217</v>
      </c>
      <c r="Y177">
        <f>AT177</f>
        <v>1.1000000000000001E-3</v>
      </c>
      <c r="AA177">
        <v>17868.28</v>
      </c>
      <c r="AB177">
        <v>0</v>
      </c>
      <c r="AC177">
        <v>0</v>
      </c>
      <c r="AD177">
        <v>0</v>
      </c>
      <c r="AE177">
        <v>17868.28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1.1000000000000001E-3</v>
      </c>
      <c r="AU177" t="s">
        <v>3</v>
      </c>
      <c r="AV177">
        <v>0</v>
      </c>
      <c r="AW177">
        <v>2</v>
      </c>
      <c r="AX177">
        <v>59211390</v>
      </c>
      <c r="AY177">
        <v>1</v>
      </c>
      <c r="AZ177">
        <v>0</v>
      </c>
      <c r="BA177">
        <v>181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ROUND(Y177*Source!I165,9)</f>
        <v>0</v>
      </c>
      <c r="CY177">
        <f>AA177</f>
        <v>17868.28</v>
      </c>
      <c r="CZ177">
        <f>AE177</f>
        <v>17868.28</v>
      </c>
      <c r="DA177">
        <f>AI177</f>
        <v>1</v>
      </c>
      <c r="DB177">
        <f>ROUND(ROUND(AT177*CZ177,2),6)</f>
        <v>19.66</v>
      </c>
      <c r="DC177">
        <f>ROUND(ROUND(AT177*AG177,2),6)</f>
        <v>0</v>
      </c>
      <c r="DD177" t="s">
        <v>3</v>
      </c>
      <c r="DE177" t="s">
        <v>3</v>
      </c>
      <c r="DF177">
        <f t="shared" si="107"/>
        <v>0</v>
      </c>
      <c r="DG177">
        <f t="shared" si="104"/>
        <v>0</v>
      </c>
      <c r="DH177">
        <f t="shared" si="105"/>
        <v>0</v>
      </c>
      <c r="DI177">
        <f t="shared" si="78"/>
        <v>0</v>
      </c>
      <c r="DJ177">
        <f>DF177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ROW(Source!A165)</f>
        <v>165</v>
      </c>
      <c r="B178">
        <v>59209203</v>
      </c>
      <c r="C178">
        <v>59209621</v>
      </c>
      <c r="D178">
        <v>58327276</v>
      </c>
      <c r="E178">
        <v>1</v>
      </c>
      <c r="F178">
        <v>1</v>
      </c>
      <c r="G178">
        <v>1080</v>
      </c>
      <c r="H178">
        <v>3</v>
      </c>
      <c r="I178" t="s">
        <v>210</v>
      </c>
      <c r="J178" t="s">
        <v>212</v>
      </c>
      <c r="K178" t="s">
        <v>211</v>
      </c>
      <c r="L178">
        <v>1354</v>
      </c>
      <c r="N178">
        <v>1010</v>
      </c>
      <c r="O178" t="s">
        <v>49</v>
      </c>
      <c r="P178" t="s">
        <v>49</v>
      </c>
      <c r="Q178">
        <v>1</v>
      </c>
      <c r="W178">
        <v>0</v>
      </c>
      <c r="X178">
        <v>-94298429</v>
      </c>
      <c r="Y178">
        <f>AT178</f>
        <v>1</v>
      </c>
      <c r="AA178">
        <v>279.67</v>
      </c>
      <c r="AB178">
        <v>0</v>
      </c>
      <c r="AC178">
        <v>0</v>
      </c>
      <c r="AD178">
        <v>0</v>
      </c>
      <c r="AE178">
        <v>279.67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 t="s">
        <v>3</v>
      </c>
      <c r="AT178">
        <v>1</v>
      </c>
      <c r="AU178" t="s">
        <v>3</v>
      </c>
      <c r="AV178">
        <v>0</v>
      </c>
      <c r="AW178">
        <v>1</v>
      </c>
      <c r="AX178">
        <v>-1</v>
      </c>
      <c r="AY178">
        <v>0</v>
      </c>
      <c r="AZ178">
        <v>0</v>
      </c>
      <c r="BA178" t="s">
        <v>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ROUND(Y178*Source!I165,9)</f>
        <v>0</v>
      </c>
      <c r="CY178">
        <f>AA178</f>
        <v>279.67</v>
      </c>
      <c r="CZ178">
        <f>AE178</f>
        <v>279.67</v>
      </c>
      <c r="DA178">
        <f>AI178</f>
        <v>1</v>
      </c>
      <c r="DB178">
        <f>ROUND(ROUND(AT178*CZ178,2),6)</f>
        <v>279.67</v>
      </c>
      <c r="DC178">
        <f>ROUND(ROUND(AT178*AG178,2),6)</f>
        <v>0</v>
      </c>
      <c r="DD178" t="s">
        <v>3</v>
      </c>
      <c r="DE178" t="s">
        <v>3</v>
      </c>
      <c r="DF178">
        <f t="shared" si="107"/>
        <v>0</v>
      </c>
      <c r="DG178">
        <f t="shared" si="104"/>
        <v>0</v>
      </c>
      <c r="DH178">
        <f t="shared" si="105"/>
        <v>0</v>
      </c>
      <c r="DI178">
        <f t="shared" si="78"/>
        <v>0</v>
      </c>
      <c r="DJ178">
        <f>DF178</f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ROW(Source!A165)</f>
        <v>165</v>
      </c>
      <c r="B179">
        <v>59209203</v>
      </c>
      <c r="C179">
        <v>59209621</v>
      </c>
      <c r="D179">
        <v>58330407</v>
      </c>
      <c r="E179">
        <v>1</v>
      </c>
      <c r="F179">
        <v>1</v>
      </c>
      <c r="G179">
        <v>1080</v>
      </c>
      <c r="H179">
        <v>3</v>
      </c>
      <c r="I179" t="s">
        <v>695</v>
      </c>
      <c r="J179" t="s">
        <v>696</v>
      </c>
      <c r="K179" t="s">
        <v>697</v>
      </c>
      <c r="L179">
        <v>1346</v>
      </c>
      <c r="N179">
        <v>1009</v>
      </c>
      <c r="O179" t="s">
        <v>641</v>
      </c>
      <c r="P179" t="s">
        <v>641</v>
      </c>
      <c r="Q179">
        <v>1</v>
      </c>
      <c r="W179">
        <v>0</v>
      </c>
      <c r="X179">
        <v>883542614</v>
      </c>
      <c r="Y179">
        <f>AT179</f>
        <v>0.04</v>
      </c>
      <c r="AA179">
        <v>19.28</v>
      </c>
      <c r="AB179">
        <v>0</v>
      </c>
      <c r="AC179">
        <v>0</v>
      </c>
      <c r="AD179">
        <v>0</v>
      </c>
      <c r="AE179">
        <v>19.28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0.04</v>
      </c>
      <c r="AU179" t="s">
        <v>3</v>
      </c>
      <c r="AV179">
        <v>0</v>
      </c>
      <c r="AW179">
        <v>2</v>
      </c>
      <c r="AX179">
        <v>59211391</v>
      </c>
      <c r="AY179">
        <v>1</v>
      </c>
      <c r="AZ179">
        <v>0</v>
      </c>
      <c r="BA179">
        <v>182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ROUND(Y179*Source!I165,9)</f>
        <v>0</v>
      </c>
      <c r="CY179">
        <f>AA179</f>
        <v>19.28</v>
      </c>
      <c r="CZ179">
        <f>AE179</f>
        <v>19.28</v>
      </c>
      <c r="DA179">
        <f>AI179</f>
        <v>1</v>
      </c>
      <c r="DB179">
        <f>ROUND(ROUND(AT179*CZ179,2),6)</f>
        <v>0.77</v>
      </c>
      <c r="DC179">
        <f>ROUND(ROUND(AT179*AG179,2),6)</f>
        <v>0</v>
      </c>
      <c r="DD179" t="s">
        <v>3</v>
      </c>
      <c r="DE179" t="s">
        <v>3</v>
      </c>
      <c r="DF179">
        <f t="shared" si="107"/>
        <v>0</v>
      </c>
      <c r="DG179">
        <f t="shared" si="104"/>
        <v>0</v>
      </c>
      <c r="DH179">
        <f t="shared" si="105"/>
        <v>0</v>
      </c>
      <c r="DI179">
        <f t="shared" si="78"/>
        <v>0</v>
      </c>
      <c r="DJ179">
        <f>DF179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ROW(Source!A166)</f>
        <v>166</v>
      </c>
      <c r="B180">
        <v>59209200</v>
      </c>
      <c r="C180">
        <v>59209621</v>
      </c>
      <c r="D180">
        <v>58266404</v>
      </c>
      <c r="E180">
        <v>1080</v>
      </c>
      <c r="F180">
        <v>1</v>
      </c>
      <c r="G180">
        <v>1080</v>
      </c>
      <c r="H180">
        <v>1</v>
      </c>
      <c r="I180" t="s">
        <v>620</v>
      </c>
      <c r="J180" t="s">
        <v>3</v>
      </c>
      <c r="K180" t="s">
        <v>621</v>
      </c>
      <c r="L180">
        <v>1191</v>
      </c>
      <c r="N180">
        <v>1013</v>
      </c>
      <c r="O180" t="s">
        <v>622</v>
      </c>
      <c r="P180" t="s">
        <v>622</v>
      </c>
      <c r="Q180">
        <v>1</v>
      </c>
      <c r="W180">
        <v>0</v>
      </c>
      <c r="X180">
        <v>476480486</v>
      </c>
      <c r="Y180">
        <f>((AT180*1.15)*1.1)</f>
        <v>1.85955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5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1.47</v>
      </c>
      <c r="AU180" t="s">
        <v>28</v>
      </c>
      <c r="AV180">
        <v>1</v>
      </c>
      <c r="AW180">
        <v>2</v>
      </c>
      <c r="AX180">
        <v>59211386</v>
      </c>
      <c r="AY180">
        <v>1</v>
      </c>
      <c r="AZ180">
        <v>0</v>
      </c>
      <c r="BA180">
        <v>185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U180">
        <f>ROUND(AT180*Source!I166*AH180*AL180,2)</f>
        <v>0</v>
      </c>
      <c r="CV180">
        <f>ROUND(Y180*Source!I166,9)</f>
        <v>0</v>
      </c>
      <c r="CW180">
        <v>0</v>
      </c>
      <c r="CX180">
        <f>ROUND(Y180*Source!I166,9)</f>
        <v>0</v>
      </c>
      <c r="CY180">
        <f>AD180</f>
        <v>0</v>
      </c>
      <c r="CZ180">
        <f>AH180</f>
        <v>0</v>
      </c>
      <c r="DA180">
        <f>AL180</f>
        <v>1</v>
      </c>
      <c r="DB180">
        <f>ROUND(((ROUND(AT180*CZ180,2)*1.15)*1.1),6)</f>
        <v>0</v>
      </c>
      <c r="DC180">
        <f>ROUND(((ROUND(AT180*AG180,2)*1.15)*1.1),6)</f>
        <v>0</v>
      </c>
      <c r="DD180" t="s">
        <v>3</v>
      </c>
      <c r="DE180" t="s">
        <v>3</v>
      </c>
      <c r="DF180">
        <f t="shared" si="107"/>
        <v>0</v>
      </c>
      <c r="DG180">
        <f t="shared" si="104"/>
        <v>0</v>
      </c>
      <c r="DH180">
        <f t="shared" si="105"/>
        <v>0</v>
      </c>
      <c r="DI180">
        <f t="shared" si="78"/>
        <v>0</v>
      </c>
      <c r="DJ180">
        <f>DI180</f>
        <v>0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ROW(Source!A166)</f>
        <v>166</v>
      </c>
      <c r="B181">
        <v>59209200</v>
      </c>
      <c r="C181">
        <v>59209621</v>
      </c>
      <c r="D181">
        <v>58340279</v>
      </c>
      <c r="E181">
        <v>1</v>
      </c>
      <c r="F181">
        <v>1</v>
      </c>
      <c r="G181">
        <v>1080</v>
      </c>
      <c r="H181">
        <v>2</v>
      </c>
      <c r="I181" t="s">
        <v>686</v>
      </c>
      <c r="J181" t="s">
        <v>687</v>
      </c>
      <c r="K181" t="s">
        <v>688</v>
      </c>
      <c r="L181">
        <v>1368</v>
      </c>
      <c r="N181">
        <v>1011</v>
      </c>
      <c r="O181" t="s">
        <v>626</v>
      </c>
      <c r="P181" t="s">
        <v>626</v>
      </c>
      <c r="Q181">
        <v>1</v>
      </c>
      <c r="W181">
        <v>0</v>
      </c>
      <c r="X181">
        <v>-2065404138</v>
      </c>
      <c r="Y181">
        <f>((AT181*1.25)*1.1)</f>
        <v>0.48125000000000007</v>
      </c>
      <c r="AA181">
        <v>0</v>
      </c>
      <c r="AB181">
        <v>87.47</v>
      </c>
      <c r="AC181">
        <v>0</v>
      </c>
      <c r="AD181">
        <v>0</v>
      </c>
      <c r="AE181">
        <v>0</v>
      </c>
      <c r="AF181">
        <v>7.11</v>
      </c>
      <c r="AG181">
        <v>0</v>
      </c>
      <c r="AH181">
        <v>0</v>
      </c>
      <c r="AI181">
        <v>1</v>
      </c>
      <c r="AJ181">
        <v>11.53</v>
      </c>
      <c r="AK181">
        <v>54.99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0.35</v>
      </c>
      <c r="AU181" t="s">
        <v>627</v>
      </c>
      <c r="AV181">
        <v>0</v>
      </c>
      <c r="AW181">
        <v>2</v>
      </c>
      <c r="AX181">
        <v>59211387</v>
      </c>
      <c r="AY181">
        <v>1</v>
      </c>
      <c r="AZ181">
        <v>0</v>
      </c>
      <c r="BA181">
        <v>186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f>ROUND(Y181*Source!I166*DO181,9)</f>
        <v>0</v>
      </c>
      <c r="CX181">
        <f>ROUND(Y181*Source!I166,9)</f>
        <v>0</v>
      </c>
      <c r="CY181">
        <f>AB181</f>
        <v>87.47</v>
      </c>
      <c r="CZ181">
        <f>AF181</f>
        <v>7.11</v>
      </c>
      <c r="DA181">
        <f>AJ181</f>
        <v>11.53</v>
      </c>
      <c r="DB181">
        <f>ROUND(((ROUND(AT181*CZ181,2)*1.25)*1.1),6)</f>
        <v>3.4237500000000001</v>
      </c>
      <c r="DC181">
        <f>ROUND(((ROUND(AT181*AG181,2)*1.25)*1.1),6)</f>
        <v>0</v>
      </c>
      <c r="DD181" t="s">
        <v>3</v>
      </c>
      <c r="DE181" t="s">
        <v>3</v>
      </c>
      <c r="DF181">
        <f t="shared" si="107"/>
        <v>0</v>
      </c>
      <c r="DG181">
        <f>ROUND(ROUND(AF181*AJ181,2)*CX181,2)</f>
        <v>0</v>
      </c>
      <c r="DH181">
        <f>ROUND(ROUND(AG181*AK181,2)*CX181,2)</f>
        <v>0</v>
      </c>
      <c r="DI181">
        <f t="shared" si="78"/>
        <v>0</v>
      </c>
      <c r="DJ181">
        <f>DG181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ROW(Source!A166)</f>
        <v>166</v>
      </c>
      <c r="B182">
        <v>59209200</v>
      </c>
      <c r="C182">
        <v>59209621</v>
      </c>
      <c r="D182">
        <v>58340578</v>
      </c>
      <c r="E182">
        <v>1</v>
      </c>
      <c r="F182">
        <v>1</v>
      </c>
      <c r="G182">
        <v>1080</v>
      </c>
      <c r="H182">
        <v>2</v>
      </c>
      <c r="I182" t="s">
        <v>646</v>
      </c>
      <c r="J182" t="s">
        <v>647</v>
      </c>
      <c r="K182" t="s">
        <v>648</v>
      </c>
      <c r="L182">
        <v>1368</v>
      </c>
      <c r="N182">
        <v>1011</v>
      </c>
      <c r="O182" t="s">
        <v>626</v>
      </c>
      <c r="P182" t="s">
        <v>626</v>
      </c>
      <c r="Q182">
        <v>1</v>
      </c>
      <c r="W182">
        <v>0</v>
      </c>
      <c r="X182">
        <v>-1985943078</v>
      </c>
      <c r="Y182">
        <f>((AT182*1.25)*1.1)</f>
        <v>2.7500000000000004E-2</v>
      </c>
      <c r="AA182">
        <v>0</v>
      </c>
      <c r="AB182">
        <v>1445.28</v>
      </c>
      <c r="AC182">
        <v>740.47</v>
      </c>
      <c r="AD182">
        <v>0</v>
      </c>
      <c r="AE182">
        <v>0</v>
      </c>
      <c r="AF182">
        <v>83.1</v>
      </c>
      <c r="AG182">
        <v>12.62</v>
      </c>
      <c r="AH182">
        <v>0</v>
      </c>
      <c r="AI182">
        <v>1</v>
      </c>
      <c r="AJ182">
        <v>16.3</v>
      </c>
      <c r="AK182">
        <v>54.99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0.02</v>
      </c>
      <c r="AU182" t="s">
        <v>627</v>
      </c>
      <c r="AV182">
        <v>0</v>
      </c>
      <c r="AW182">
        <v>2</v>
      </c>
      <c r="AX182">
        <v>59211388</v>
      </c>
      <c r="AY182">
        <v>1</v>
      </c>
      <c r="AZ182">
        <v>0</v>
      </c>
      <c r="BA182">
        <v>187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f>ROUND(Y182*Source!I166*DO182,9)</f>
        <v>0</v>
      </c>
      <c r="CX182">
        <f>ROUND(Y182*Source!I166,9)</f>
        <v>0</v>
      </c>
      <c r="CY182">
        <f>AB182</f>
        <v>1445.28</v>
      </c>
      <c r="CZ182">
        <f>AF182</f>
        <v>83.1</v>
      </c>
      <c r="DA182">
        <f>AJ182</f>
        <v>16.3</v>
      </c>
      <c r="DB182">
        <f>ROUND(((ROUND(AT182*CZ182,2)*1.25)*1.1),6)</f>
        <v>2.2825000000000002</v>
      </c>
      <c r="DC182">
        <f>ROUND(((ROUND(AT182*AG182,2)*1.25)*1.1),6)</f>
        <v>0.34375</v>
      </c>
      <c r="DD182" t="s">
        <v>3</v>
      </c>
      <c r="DE182" t="s">
        <v>3</v>
      </c>
      <c r="DF182">
        <f t="shared" si="107"/>
        <v>0</v>
      </c>
      <c r="DG182">
        <f>ROUND(ROUND(AF182*AJ182,2)*CX182,2)</f>
        <v>0</v>
      </c>
      <c r="DH182">
        <f>ROUND(ROUND(AG182*AK182,2)*CX182,2)</f>
        <v>0</v>
      </c>
      <c r="DI182">
        <f t="shared" si="78"/>
        <v>0</v>
      </c>
      <c r="DJ182">
        <f>DG182</f>
        <v>0</v>
      </c>
      <c r="DK182">
        <v>0</v>
      </c>
      <c r="DL182" t="s">
        <v>628</v>
      </c>
      <c r="DM182">
        <v>0</v>
      </c>
      <c r="DN182" t="s">
        <v>622</v>
      </c>
      <c r="DO182">
        <v>12.62</v>
      </c>
    </row>
    <row r="183" spans="1:119" x14ac:dyDescent="0.2">
      <c r="A183">
        <f>ROW(Source!A166)</f>
        <v>166</v>
      </c>
      <c r="B183">
        <v>59209200</v>
      </c>
      <c r="C183">
        <v>59209621</v>
      </c>
      <c r="D183">
        <v>58309957</v>
      </c>
      <c r="E183">
        <v>1</v>
      </c>
      <c r="F183">
        <v>1</v>
      </c>
      <c r="G183">
        <v>1080</v>
      </c>
      <c r="H183">
        <v>3</v>
      </c>
      <c r="I183" t="s">
        <v>689</v>
      </c>
      <c r="J183" t="s">
        <v>690</v>
      </c>
      <c r="K183" t="s">
        <v>691</v>
      </c>
      <c r="L183">
        <v>1348</v>
      </c>
      <c r="N183">
        <v>1009</v>
      </c>
      <c r="O183" t="s">
        <v>658</v>
      </c>
      <c r="P183" t="s">
        <v>658</v>
      </c>
      <c r="Q183">
        <v>1000</v>
      </c>
      <c r="W183">
        <v>0</v>
      </c>
      <c r="X183">
        <v>-1106207263</v>
      </c>
      <c r="Y183">
        <f>AT183</f>
        <v>1.3999999999999999E-4</v>
      </c>
      <c r="AA183">
        <v>203517.91</v>
      </c>
      <c r="AB183">
        <v>0</v>
      </c>
      <c r="AC183">
        <v>0</v>
      </c>
      <c r="AD183">
        <v>0</v>
      </c>
      <c r="AE183">
        <v>9879.51</v>
      </c>
      <c r="AF183">
        <v>0</v>
      </c>
      <c r="AG183">
        <v>0</v>
      </c>
      <c r="AH183">
        <v>0</v>
      </c>
      <c r="AI183">
        <v>20.6</v>
      </c>
      <c r="AJ183">
        <v>1</v>
      </c>
      <c r="AK183">
        <v>1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1.3999999999999999E-4</v>
      </c>
      <c r="AU183" t="s">
        <v>3</v>
      </c>
      <c r="AV183">
        <v>0</v>
      </c>
      <c r="AW183">
        <v>2</v>
      </c>
      <c r="AX183">
        <v>59211389</v>
      </c>
      <c r="AY183">
        <v>1</v>
      </c>
      <c r="AZ183">
        <v>0</v>
      </c>
      <c r="BA183">
        <v>188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ROUND(Y183*Source!I166,9)</f>
        <v>0</v>
      </c>
      <c r="CY183">
        <f>AA183</f>
        <v>203517.91</v>
      </c>
      <c r="CZ183">
        <f>AE183</f>
        <v>9879.51</v>
      </c>
      <c r="DA183">
        <f>AI183</f>
        <v>20.6</v>
      </c>
      <c r="DB183">
        <f>ROUND(ROUND(AT183*CZ183,2),6)</f>
        <v>1.38</v>
      </c>
      <c r="DC183">
        <f>ROUND(ROUND(AT183*AG183,2),6)</f>
        <v>0</v>
      </c>
      <c r="DD183" t="s">
        <v>3</v>
      </c>
      <c r="DE183" t="s">
        <v>3</v>
      </c>
      <c r="DF183">
        <f>ROUND(ROUND(AE183*AI183,2)*CX183,2)</f>
        <v>0</v>
      </c>
      <c r="DG183">
        <f t="shared" ref="DG183:DG201" si="108">ROUND(ROUND(AF183,2)*CX183,2)</f>
        <v>0</v>
      </c>
      <c r="DH183">
        <f t="shared" ref="DH183:DH201" si="109">ROUND(ROUND(AG183,2)*CX183,2)</f>
        <v>0</v>
      </c>
      <c r="DI183">
        <f t="shared" si="78"/>
        <v>0</v>
      </c>
      <c r="DJ183">
        <f>DF183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ROW(Source!A166)</f>
        <v>166</v>
      </c>
      <c r="B184">
        <v>59209200</v>
      </c>
      <c r="C184">
        <v>59209621</v>
      </c>
      <c r="D184">
        <v>58308765</v>
      </c>
      <c r="E184">
        <v>1</v>
      </c>
      <c r="F184">
        <v>1</v>
      </c>
      <c r="G184">
        <v>1080</v>
      </c>
      <c r="H184">
        <v>3</v>
      </c>
      <c r="I184" t="s">
        <v>692</v>
      </c>
      <c r="J184" t="s">
        <v>693</v>
      </c>
      <c r="K184" t="s">
        <v>694</v>
      </c>
      <c r="L184">
        <v>1348</v>
      </c>
      <c r="N184">
        <v>1009</v>
      </c>
      <c r="O184" t="s">
        <v>658</v>
      </c>
      <c r="P184" t="s">
        <v>658</v>
      </c>
      <c r="Q184">
        <v>1000</v>
      </c>
      <c r="W184">
        <v>0</v>
      </c>
      <c r="X184">
        <v>-1123198217</v>
      </c>
      <c r="Y184">
        <f>AT184</f>
        <v>1.1000000000000001E-3</v>
      </c>
      <c r="AA184">
        <v>134905.51</v>
      </c>
      <c r="AB184">
        <v>0</v>
      </c>
      <c r="AC184">
        <v>0</v>
      </c>
      <c r="AD184">
        <v>0</v>
      </c>
      <c r="AE184">
        <v>17868.28</v>
      </c>
      <c r="AF184">
        <v>0</v>
      </c>
      <c r="AG184">
        <v>0</v>
      </c>
      <c r="AH184">
        <v>0</v>
      </c>
      <c r="AI184">
        <v>7.55</v>
      </c>
      <c r="AJ184">
        <v>1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1.1000000000000001E-3</v>
      </c>
      <c r="AU184" t="s">
        <v>3</v>
      </c>
      <c r="AV184">
        <v>0</v>
      </c>
      <c r="AW184">
        <v>2</v>
      </c>
      <c r="AX184">
        <v>59211390</v>
      </c>
      <c r="AY184">
        <v>1</v>
      </c>
      <c r="AZ184">
        <v>0</v>
      </c>
      <c r="BA184">
        <v>189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ROUND(Y184*Source!I166,9)</f>
        <v>0</v>
      </c>
      <c r="CY184">
        <f>AA184</f>
        <v>134905.51</v>
      </c>
      <c r="CZ184">
        <f>AE184</f>
        <v>17868.28</v>
      </c>
      <c r="DA184">
        <f>AI184</f>
        <v>7.55</v>
      </c>
      <c r="DB184">
        <f>ROUND(ROUND(AT184*CZ184,2),6)</f>
        <v>19.66</v>
      </c>
      <c r="DC184">
        <f>ROUND(ROUND(AT184*AG184,2),6)</f>
        <v>0</v>
      </c>
      <c r="DD184" t="s">
        <v>3</v>
      </c>
      <c r="DE184" t="s">
        <v>3</v>
      </c>
      <c r="DF184">
        <f>ROUND(ROUND(AE184*AI184,2)*CX184,2)</f>
        <v>0</v>
      </c>
      <c r="DG184">
        <f t="shared" si="108"/>
        <v>0</v>
      </c>
      <c r="DH184">
        <f t="shared" si="109"/>
        <v>0</v>
      </c>
      <c r="DI184">
        <f t="shared" si="78"/>
        <v>0</v>
      </c>
      <c r="DJ184">
        <f>DF184</f>
        <v>0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ROW(Source!A166)</f>
        <v>166</v>
      </c>
      <c r="B185">
        <v>59209200</v>
      </c>
      <c r="C185">
        <v>59209621</v>
      </c>
      <c r="D185">
        <v>58327276</v>
      </c>
      <c r="E185">
        <v>1</v>
      </c>
      <c r="F185">
        <v>1</v>
      </c>
      <c r="G185">
        <v>1080</v>
      </c>
      <c r="H185">
        <v>3</v>
      </c>
      <c r="I185" t="s">
        <v>210</v>
      </c>
      <c r="J185" t="s">
        <v>212</v>
      </c>
      <c r="K185" t="s">
        <v>211</v>
      </c>
      <c r="L185">
        <v>1354</v>
      </c>
      <c r="N185">
        <v>1010</v>
      </c>
      <c r="O185" t="s">
        <v>49</v>
      </c>
      <c r="P185" t="s">
        <v>49</v>
      </c>
      <c r="Q185">
        <v>1</v>
      </c>
      <c r="W185">
        <v>0</v>
      </c>
      <c r="X185">
        <v>-94298429</v>
      </c>
      <c r="Y185">
        <f>AT185</f>
        <v>1</v>
      </c>
      <c r="AA185">
        <v>1747.94</v>
      </c>
      <c r="AB185">
        <v>0</v>
      </c>
      <c r="AC185">
        <v>0</v>
      </c>
      <c r="AD185">
        <v>0</v>
      </c>
      <c r="AE185">
        <v>279.67</v>
      </c>
      <c r="AF185">
        <v>0</v>
      </c>
      <c r="AG185">
        <v>0</v>
      </c>
      <c r="AH185">
        <v>0</v>
      </c>
      <c r="AI185">
        <v>6.25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1</v>
      </c>
      <c r="AU185" t="s">
        <v>3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ROUND(Y185*Source!I166,9)</f>
        <v>0</v>
      </c>
      <c r="CY185">
        <f>AA185</f>
        <v>1747.94</v>
      </c>
      <c r="CZ185">
        <f>AE185</f>
        <v>279.67</v>
      </c>
      <c r="DA185">
        <f>AI185</f>
        <v>6.25</v>
      </c>
      <c r="DB185">
        <f>ROUND(ROUND(AT185*CZ185,2),6)</f>
        <v>279.67</v>
      </c>
      <c r="DC185">
        <f>ROUND(ROUND(AT185*AG185,2),6)</f>
        <v>0</v>
      </c>
      <c r="DD185" t="s">
        <v>3</v>
      </c>
      <c r="DE185" t="s">
        <v>3</v>
      </c>
      <c r="DF185">
        <f>ROUND(ROUND(AE185*AI185,2)*CX185,2)</f>
        <v>0</v>
      </c>
      <c r="DG185">
        <f t="shared" si="108"/>
        <v>0</v>
      </c>
      <c r="DH185">
        <f t="shared" si="109"/>
        <v>0</v>
      </c>
      <c r="DI185">
        <f t="shared" si="78"/>
        <v>0</v>
      </c>
      <c r="DJ185">
        <f>DF185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ROW(Source!A166)</f>
        <v>166</v>
      </c>
      <c r="B186">
        <v>59209200</v>
      </c>
      <c r="C186">
        <v>59209621</v>
      </c>
      <c r="D186">
        <v>58330407</v>
      </c>
      <c r="E186">
        <v>1</v>
      </c>
      <c r="F186">
        <v>1</v>
      </c>
      <c r="G186">
        <v>1080</v>
      </c>
      <c r="H186">
        <v>3</v>
      </c>
      <c r="I186" t="s">
        <v>695</v>
      </c>
      <c r="J186" t="s">
        <v>696</v>
      </c>
      <c r="K186" t="s">
        <v>697</v>
      </c>
      <c r="L186">
        <v>1346</v>
      </c>
      <c r="N186">
        <v>1009</v>
      </c>
      <c r="O186" t="s">
        <v>641</v>
      </c>
      <c r="P186" t="s">
        <v>641</v>
      </c>
      <c r="Q186">
        <v>1</v>
      </c>
      <c r="W186">
        <v>0</v>
      </c>
      <c r="X186">
        <v>883542614</v>
      </c>
      <c r="Y186">
        <f>AT186</f>
        <v>0.04</v>
      </c>
      <c r="AA186">
        <v>169.66</v>
      </c>
      <c r="AB186">
        <v>0</v>
      </c>
      <c r="AC186">
        <v>0</v>
      </c>
      <c r="AD186">
        <v>0</v>
      </c>
      <c r="AE186">
        <v>19.28</v>
      </c>
      <c r="AF186">
        <v>0</v>
      </c>
      <c r="AG186">
        <v>0</v>
      </c>
      <c r="AH186">
        <v>0</v>
      </c>
      <c r="AI186">
        <v>8.8000000000000007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0.04</v>
      </c>
      <c r="AU186" t="s">
        <v>3</v>
      </c>
      <c r="AV186">
        <v>0</v>
      </c>
      <c r="AW186">
        <v>2</v>
      </c>
      <c r="AX186">
        <v>59211391</v>
      </c>
      <c r="AY186">
        <v>1</v>
      </c>
      <c r="AZ186">
        <v>0</v>
      </c>
      <c r="BA186">
        <v>190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ROUND(Y186*Source!I166,9)</f>
        <v>0</v>
      </c>
      <c r="CY186">
        <f>AA186</f>
        <v>169.66</v>
      </c>
      <c r="CZ186">
        <f>AE186</f>
        <v>19.28</v>
      </c>
      <c r="DA186">
        <f>AI186</f>
        <v>8.8000000000000007</v>
      </c>
      <c r="DB186">
        <f>ROUND(ROUND(AT186*CZ186,2),6)</f>
        <v>0.77</v>
      </c>
      <c r="DC186">
        <f>ROUND(ROUND(AT186*AG186,2),6)</f>
        <v>0</v>
      </c>
      <c r="DD186" t="s">
        <v>3</v>
      </c>
      <c r="DE186" t="s">
        <v>3</v>
      </c>
      <c r="DF186">
        <f>ROUND(ROUND(AE186*AI186,2)*CX186,2)</f>
        <v>0</v>
      </c>
      <c r="DG186">
        <f t="shared" si="108"/>
        <v>0</v>
      </c>
      <c r="DH186">
        <f t="shared" si="109"/>
        <v>0</v>
      </c>
      <c r="DI186">
        <f t="shared" si="78"/>
        <v>0</v>
      </c>
      <c r="DJ186">
        <f>DF186</f>
        <v>0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ROW(Source!A169)</f>
        <v>169</v>
      </c>
      <c r="B187">
        <v>59209203</v>
      </c>
      <c r="C187">
        <v>59209638</v>
      </c>
      <c r="D187">
        <v>58266404</v>
      </c>
      <c r="E187">
        <v>1080</v>
      </c>
      <c r="F187">
        <v>1</v>
      </c>
      <c r="G187">
        <v>1080</v>
      </c>
      <c r="H187">
        <v>1</v>
      </c>
      <c r="I187" t="s">
        <v>620</v>
      </c>
      <c r="J187" t="s">
        <v>3</v>
      </c>
      <c r="K187" t="s">
        <v>621</v>
      </c>
      <c r="L187">
        <v>1191</v>
      </c>
      <c r="N187">
        <v>1013</v>
      </c>
      <c r="O187" t="s">
        <v>622</v>
      </c>
      <c r="P187" t="s">
        <v>622</v>
      </c>
      <c r="Q187">
        <v>1</v>
      </c>
      <c r="W187">
        <v>0</v>
      </c>
      <c r="X187">
        <v>476480486</v>
      </c>
      <c r="Y187">
        <f>((AT187*1.15)*1.1)</f>
        <v>6.3376499999999991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5.01</v>
      </c>
      <c r="AU187" t="s">
        <v>28</v>
      </c>
      <c r="AV187">
        <v>1</v>
      </c>
      <c r="AW187">
        <v>2</v>
      </c>
      <c r="AX187">
        <v>59211394</v>
      </c>
      <c r="AY187">
        <v>1</v>
      </c>
      <c r="AZ187">
        <v>0</v>
      </c>
      <c r="BA187">
        <v>193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ROUND(AT187*Source!I169*AH187*AL187,2)</f>
        <v>0</v>
      </c>
      <c r="CV187">
        <f>ROUND(Y187*Source!I169,9)</f>
        <v>1.26753</v>
      </c>
      <c r="CW187">
        <v>0</v>
      </c>
      <c r="CX187">
        <f>ROUND(Y187*Source!I169,9)</f>
        <v>1.26753</v>
      </c>
      <c r="CY187">
        <f>AD187</f>
        <v>0</v>
      </c>
      <c r="CZ187">
        <f>AH187</f>
        <v>0</v>
      </c>
      <c r="DA187">
        <f>AL187</f>
        <v>1</v>
      </c>
      <c r="DB187">
        <f>ROUND(((ROUND(AT187*CZ187,2)*1.15)*1.1),6)</f>
        <v>0</v>
      </c>
      <c r="DC187">
        <f>ROUND(((ROUND(AT187*AG187,2)*1.15)*1.1),6)</f>
        <v>0</v>
      </c>
      <c r="DD187" t="s">
        <v>3</v>
      </c>
      <c r="DE187" t="s">
        <v>3</v>
      </c>
      <c r="DF187">
        <f t="shared" ref="DF187:DF192" si="110">ROUND(ROUND(AE187,2)*CX187,2)</f>
        <v>0</v>
      </c>
      <c r="DG187">
        <f t="shared" si="108"/>
        <v>0</v>
      </c>
      <c r="DH187">
        <f t="shared" si="109"/>
        <v>0</v>
      </c>
      <c r="DI187">
        <f t="shared" si="78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ROW(Source!A169)</f>
        <v>169</v>
      </c>
      <c r="B188">
        <v>59209203</v>
      </c>
      <c r="C188">
        <v>59209638</v>
      </c>
      <c r="D188">
        <v>58308814</v>
      </c>
      <c r="E188">
        <v>1</v>
      </c>
      <c r="F188">
        <v>1</v>
      </c>
      <c r="G188">
        <v>1080</v>
      </c>
      <c r="H188">
        <v>3</v>
      </c>
      <c r="I188" t="s">
        <v>642</v>
      </c>
      <c r="J188" t="s">
        <v>643</v>
      </c>
      <c r="K188" t="s">
        <v>644</v>
      </c>
      <c r="L188">
        <v>1339</v>
      </c>
      <c r="N188">
        <v>1007</v>
      </c>
      <c r="O188" t="s">
        <v>645</v>
      </c>
      <c r="P188" t="s">
        <v>645</v>
      </c>
      <c r="Q188">
        <v>1</v>
      </c>
      <c r="W188">
        <v>0</v>
      </c>
      <c r="X188">
        <v>-744103292</v>
      </c>
      <c r="Y188">
        <f>AT188</f>
        <v>1</v>
      </c>
      <c r="AA188">
        <v>7.07</v>
      </c>
      <c r="AB188">
        <v>0</v>
      </c>
      <c r="AC188">
        <v>0</v>
      </c>
      <c r="AD188">
        <v>0</v>
      </c>
      <c r="AE188">
        <v>7.07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</v>
      </c>
      <c r="AU188" t="s">
        <v>3</v>
      </c>
      <c r="AV188">
        <v>0</v>
      </c>
      <c r="AW188">
        <v>2</v>
      </c>
      <c r="AX188">
        <v>59211395</v>
      </c>
      <c r="AY188">
        <v>1</v>
      </c>
      <c r="AZ188">
        <v>0</v>
      </c>
      <c r="BA188">
        <v>194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ROUND(Y188*Source!I169,9)</f>
        <v>0.2</v>
      </c>
      <c r="CY188">
        <f>AA188</f>
        <v>7.07</v>
      </c>
      <c r="CZ188">
        <f>AE188</f>
        <v>7.07</v>
      </c>
      <c r="DA188">
        <f>AI188</f>
        <v>1</v>
      </c>
      <c r="DB188">
        <f>ROUND(ROUND(AT188*CZ188,2),6)</f>
        <v>7.07</v>
      </c>
      <c r="DC188">
        <f>ROUND(ROUND(AT188*AG188,2),6)</f>
        <v>0</v>
      </c>
      <c r="DD188" t="s">
        <v>3</v>
      </c>
      <c r="DE188" t="s">
        <v>3</v>
      </c>
      <c r="DF188">
        <f t="shared" si="110"/>
        <v>1.41</v>
      </c>
      <c r="DG188">
        <f t="shared" si="108"/>
        <v>0</v>
      </c>
      <c r="DH188">
        <f t="shared" si="109"/>
        <v>0</v>
      </c>
      <c r="DI188">
        <f t="shared" si="78"/>
        <v>0</v>
      </c>
      <c r="DJ188">
        <f>DF188</f>
        <v>1.41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ROW(Source!A169)</f>
        <v>169</v>
      </c>
      <c r="B189">
        <v>59209203</v>
      </c>
      <c r="C189">
        <v>59209638</v>
      </c>
      <c r="D189">
        <v>58310526</v>
      </c>
      <c r="E189">
        <v>1</v>
      </c>
      <c r="F189">
        <v>1</v>
      </c>
      <c r="G189">
        <v>1080</v>
      </c>
      <c r="H189">
        <v>3</v>
      </c>
      <c r="I189" t="s">
        <v>665</v>
      </c>
      <c r="J189" t="s">
        <v>666</v>
      </c>
      <c r="K189" t="s">
        <v>667</v>
      </c>
      <c r="L189">
        <v>1346</v>
      </c>
      <c r="N189">
        <v>1009</v>
      </c>
      <c r="O189" t="s">
        <v>641</v>
      </c>
      <c r="P189" t="s">
        <v>641</v>
      </c>
      <c r="Q189">
        <v>1</v>
      </c>
      <c r="W189">
        <v>0</v>
      </c>
      <c r="X189">
        <v>-1011812427</v>
      </c>
      <c r="Y189">
        <f>AT189</f>
        <v>0.02</v>
      </c>
      <c r="AA189">
        <v>37.979999999999997</v>
      </c>
      <c r="AB189">
        <v>0</v>
      </c>
      <c r="AC189">
        <v>0</v>
      </c>
      <c r="AD189">
        <v>0</v>
      </c>
      <c r="AE189">
        <v>37.979999999999997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0.02</v>
      </c>
      <c r="AU189" t="s">
        <v>3</v>
      </c>
      <c r="AV189">
        <v>0</v>
      </c>
      <c r="AW189">
        <v>2</v>
      </c>
      <c r="AX189">
        <v>59211396</v>
      </c>
      <c r="AY189">
        <v>1</v>
      </c>
      <c r="AZ189">
        <v>0</v>
      </c>
      <c r="BA189">
        <v>195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ROUND(Y189*Source!I169,9)</f>
        <v>4.0000000000000001E-3</v>
      </c>
      <c r="CY189">
        <f>AA189</f>
        <v>37.979999999999997</v>
      </c>
      <c r="CZ189">
        <f>AE189</f>
        <v>37.979999999999997</v>
      </c>
      <c r="DA189">
        <f>AI189</f>
        <v>1</v>
      </c>
      <c r="DB189">
        <f>ROUND(ROUND(AT189*CZ189,2),6)</f>
        <v>0.76</v>
      </c>
      <c r="DC189">
        <f>ROUND(ROUND(AT189*AG189,2),6)</f>
        <v>0</v>
      </c>
      <c r="DD189" t="s">
        <v>3</v>
      </c>
      <c r="DE189" t="s">
        <v>3</v>
      </c>
      <c r="DF189">
        <f t="shared" si="110"/>
        <v>0.15</v>
      </c>
      <c r="DG189">
        <f t="shared" si="108"/>
        <v>0</v>
      </c>
      <c r="DH189">
        <f t="shared" si="109"/>
        <v>0</v>
      </c>
      <c r="DI189">
        <f t="shared" si="78"/>
        <v>0</v>
      </c>
      <c r="DJ189">
        <f>DF189</f>
        <v>0.15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ROW(Source!A169)</f>
        <v>169</v>
      </c>
      <c r="B190">
        <v>59209203</v>
      </c>
      <c r="C190">
        <v>59209638</v>
      </c>
      <c r="D190">
        <v>58309084</v>
      </c>
      <c r="E190">
        <v>1</v>
      </c>
      <c r="F190">
        <v>1</v>
      </c>
      <c r="G190">
        <v>1080</v>
      </c>
      <c r="H190">
        <v>3</v>
      </c>
      <c r="I190" t="s">
        <v>677</v>
      </c>
      <c r="J190" t="s">
        <v>678</v>
      </c>
      <c r="K190" t="s">
        <v>679</v>
      </c>
      <c r="L190">
        <v>1348</v>
      </c>
      <c r="N190">
        <v>1009</v>
      </c>
      <c r="O190" t="s">
        <v>658</v>
      </c>
      <c r="P190" t="s">
        <v>658</v>
      </c>
      <c r="Q190">
        <v>1000</v>
      </c>
      <c r="W190">
        <v>0</v>
      </c>
      <c r="X190">
        <v>356473523</v>
      </c>
      <c r="Y190">
        <f>AT190</f>
        <v>5.0000000000000002E-5</v>
      </c>
      <c r="AA190">
        <v>16214.84</v>
      </c>
      <c r="AB190">
        <v>0</v>
      </c>
      <c r="AC190">
        <v>0</v>
      </c>
      <c r="AD190">
        <v>0</v>
      </c>
      <c r="AE190">
        <v>16214.84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5.0000000000000002E-5</v>
      </c>
      <c r="AU190" t="s">
        <v>3</v>
      </c>
      <c r="AV190">
        <v>0</v>
      </c>
      <c r="AW190">
        <v>2</v>
      </c>
      <c r="AX190">
        <v>59211397</v>
      </c>
      <c r="AY190">
        <v>1</v>
      </c>
      <c r="AZ190">
        <v>0</v>
      </c>
      <c r="BA190">
        <v>196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ROUND(Y190*Source!I169,9)</f>
        <v>1.0000000000000001E-5</v>
      </c>
      <c r="CY190">
        <f>AA190</f>
        <v>16214.84</v>
      </c>
      <c r="CZ190">
        <f>AE190</f>
        <v>16214.84</v>
      </c>
      <c r="DA190">
        <f>AI190</f>
        <v>1</v>
      </c>
      <c r="DB190">
        <f>ROUND(ROUND(AT190*CZ190,2),6)</f>
        <v>0.81</v>
      </c>
      <c r="DC190">
        <f>ROUND(ROUND(AT190*AG190,2),6)</f>
        <v>0</v>
      </c>
      <c r="DD190" t="s">
        <v>3</v>
      </c>
      <c r="DE190" t="s">
        <v>3</v>
      </c>
      <c r="DF190">
        <f t="shared" si="110"/>
        <v>0.16</v>
      </c>
      <c r="DG190">
        <f t="shared" si="108"/>
        <v>0</v>
      </c>
      <c r="DH190">
        <f t="shared" si="109"/>
        <v>0</v>
      </c>
      <c r="DI190">
        <f t="shared" si="78"/>
        <v>0</v>
      </c>
      <c r="DJ190">
        <f>DF190</f>
        <v>0.16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ROW(Source!A169)</f>
        <v>169</v>
      </c>
      <c r="B191">
        <v>59209203</v>
      </c>
      <c r="C191">
        <v>59209638</v>
      </c>
      <c r="D191">
        <v>58309253</v>
      </c>
      <c r="E191">
        <v>1</v>
      </c>
      <c r="F191">
        <v>1</v>
      </c>
      <c r="G191">
        <v>1080</v>
      </c>
      <c r="H191">
        <v>3</v>
      </c>
      <c r="I191" t="s">
        <v>680</v>
      </c>
      <c r="J191" t="s">
        <v>681</v>
      </c>
      <c r="K191" t="s">
        <v>682</v>
      </c>
      <c r="L191">
        <v>1346</v>
      </c>
      <c r="N191">
        <v>1009</v>
      </c>
      <c r="O191" t="s">
        <v>641</v>
      </c>
      <c r="P191" t="s">
        <v>641</v>
      </c>
      <c r="Q191">
        <v>1</v>
      </c>
      <c r="W191">
        <v>0</v>
      </c>
      <c r="X191">
        <v>1135396300</v>
      </c>
      <c r="Y191">
        <f>AT191</f>
        <v>0.02</v>
      </c>
      <c r="AA191">
        <v>20.190000000000001</v>
      </c>
      <c r="AB191">
        <v>0</v>
      </c>
      <c r="AC191">
        <v>0</v>
      </c>
      <c r="AD191">
        <v>0</v>
      </c>
      <c r="AE191">
        <v>20.190000000000001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0.02</v>
      </c>
      <c r="AU191" t="s">
        <v>3</v>
      </c>
      <c r="AV191">
        <v>0</v>
      </c>
      <c r="AW191">
        <v>2</v>
      </c>
      <c r="AX191">
        <v>59211398</v>
      </c>
      <c r="AY191">
        <v>1</v>
      </c>
      <c r="AZ191">
        <v>0</v>
      </c>
      <c r="BA191">
        <v>197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ROUND(Y191*Source!I169,9)</f>
        <v>4.0000000000000001E-3</v>
      </c>
      <c r="CY191">
        <f>AA191</f>
        <v>20.190000000000001</v>
      </c>
      <c r="CZ191">
        <f>AE191</f>
        <v>20.190000000000001</v>
      </c>
      <c r="DA191">
        <f>AI191</f>
        <v>1</v>
      </c>
      <c r="DB191">
        <f>ROUND(ROUND(AT191*CZ191,2),6)</f>
        <v>0.4</v>
      </c>
      <c r="DC191">
        <f>ROUND(ROUND(AT191*AG191,2),6)</f>
        <v>0</v>
      </c>
      <c r="DD191" t="s">
        <v>3</v>
      </c>
      <c r="DE191" t="s">
        <v>3</v>
      </c>
      <c r="DF191">
        <f t="shared" si="110"/>
        <v>0.08</v>
      </c>
      <c r="DG191">
        <f t="shared" si="108"/>
        <v>0</v>
      </c>
      <c r="DH191">
        <f t="shared" si="109"/>
        <v>0</v>
      </c>
      <c r="DI191">
        <f t="shared" si="78"/>
        <v>0</v>
      </c>
      <c r="DJ191">
        <f>DF191</f>
        <v>0.08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ROW(Source!A170)</f>
        <v>170</v>
      </c>
      <c r="B192">
        <v>59209200</v>
      </c>
      <c r="C192">
        <v>59209638</v>
      </c>
      <c r="D192">
        <v>58266404</v>
      </c>
      <c r="E192">
        <v>1080</v>
      </c>
      <c r="F192">
        <v>1</v>
      </c>
      <c r="G192">
        <v>1080</v>
      </c>
      <c r="H192">
        <v>1</v>
      </c>
      <c r="I192" t="s">
        <v>620</v>
      </c>
      <c r="J192" t="s">
        <v>3</v>
      </c>
      <c r="K192" t="s">
        <v>621</v>
      </c>
      <c r="L192">
        <v>1191</v>
      </c>
      <c r="N192">
        <v>1013</v>
      </c>
      <c r="O192" t="s">
        <v>622</v>
      </c>
      <c r="P192" t="s">
        <v>622</v>
      </c>
      <c r="Q192">
        <v>1</v>
      </c>
      <c r="W192">
        <v>0</v>
      </c>
      <c r="X192">
        <v>476480486</v>
      </c>
      <c r="Y192">
        <f>((AT192*1.15)*1.1)</f>
        <v>6.3376499999999991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5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5.01</v>
      </c>
      <c r="AU192" t="s">
        <v>28</v>
      </c>
      <c r="AV192">
        <v>1</v>
      </c>
      <c r="AW192">
        <v>2</v>
      </c>
      <c r="AX192">
        <v>59211394</v>
      </c>
      <c r="AY192">
        <v>1</v>
      </c>
      <c r="AZ192">
        <v>0</v>
      </c>
      <c r="BA192">
        <v>198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U192">
        <f>ROUND(AT192*Source!I170*AH192*AL192,2)</f>
        <v>0</v>
      </c>
      <c r="CV192">
        <f>ROUND(Y192*Source!I170,9)</f>
        <v>1.26753</v>
      </c>
      <c r="CW192">
        <v>0</v>
      </c>
      <c r="CX192">
        <f>ROUND(Y192*Source!I170,9)</f>
        <v>1.26753</v>
      </c>
      <c r="CY192">
        <f>AD192</f>
        <v>0</v>
      </c>
      <c r="CZ192">
        <f>AH192</f>
        <v>0</v>
      </c>
      <c r="DA192">
        <f>AL192</f>
        <v>1</v>
      </c>
      <c r="DB192">
        <f>ROUND(((ROUND(AT192*CZ192,2)*1.15)*1.1),6)</f>
        <v>0</v>
      </c>
      <c r="DC192">
        <f>ROUND(((ROUND(AT192*AG192,2)*1.15)*1.1),6)</f>
        <v>0</v>
      </c>
      <c r="DD192" t="s">
        <v>3</v>
      </c>
      <c r="DE192" t="s">
        <v>3</v>
      </c>
      <c r="DF192">
        <f t="shared" si="110"/>
        <v>0</v>
      </c>
      <c r="DG192">
        <f t="shared" si="108"/>
        <v>0</v>
      </c>
      <c r="DH192">
        <f t="shared" si="109"/>
        <v>0</v>
      </c>
      <c r="DI192">
        <f t="shared" si="78"/>
        <v>0</v>
      </c>
      <c r="DJ192">
        <f>DI192</f>
        <v>0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ROW(Source!A170)</f>
        <v>170</v>
      </c>
      <c r="B193">
        <v>59209200</v>
      </c>
      <c r="C193">
        <v>59209638</v>
      </c>
      <c r="D193">
        <v>58308814</v>
      </c>
      <c r="E193">
        <v>1</v>
      </c>
      <c r="F193">
        <v>1</v>
      </c>
      <c r="G193">
        <v>1080</v>
      </c>
      <c r="H193">
        <v>3</v>
      </c>
      <c r="I193" t="s">
        <v>642</v>
      </c>
      <c r="J193" t="s">
        <v>643</v>
      </c>
      <c r="K193" t="s">
        <v>644</v>
      </c>
      <c r="L193">
        <v>1339</v>
      </c>
      <c r="N193">
        <v>1007</v>
      </c>
      <c r="O193" t="s">
        <v>645</v>
      </c>
      <c r="P193" t="s">
        <v>645</v>
      </c>
      <c r="Q193">
        <v>1</v>
      </c>
      <c r="W193">
        <v>0</v>
      </c>
      <c r="X193">
        <v>-744103292</v>
      </c>
      <c r="Y193">
        <f>AT193</f>
        <v>1</v>
      </c>
      <c r="AA193">
        <v>54.79</v>
      </c>
      <c r="AB193">
        <v>0</v>
      </c>
      <c r="AC193">
        <v>0</v>
      </c>
      <c r="AD193">
        <v>0</v>
      </c>
      <c r="AE193">
        <v>7.07</v>
      </c>
      <c r="AF193">
        <v>0</v>
      </c>
      <c r="AG193">
        <v>0</v>
      </c>
      <c r="AH193">
        <v>0</v>
      </c>
      <c r="AI193">
        <v>7.75</v>
      </c>
      <c r="AJ193">
        <v>1</v>
      </c>
      <c r="AK193">
        <v>1</v>
      </c>
      <c r="AL193">
        <v>1</v>
      </c>
      <c r="AM193">
        <v>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1</v>
      </c>
      <c r="AU193" t="s">
        <v>3</v>
      </c>
      <c r="AV193">
        <v>0</v>
      </c>
      <c r="AW193">
        <v>2</v>
      </c>
      <c r="AX193">
        <v>59211395</v>
      </c>
      <c r="AY193">
        <v>1</v>
      </c>
      <c r="AZ193">
        <v>0</v>
      </c>
      <c r="BA193">
        <v>199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ROUND(Y193*Source!I170,9)</f>
        <v>0.2</v>
      </c>
      <c r="CY193">
        <f>AA193</f>
        <v>54.79</v>
      </c>
      <c r="CZ193">
        <f>AE193</f>
        <v>7.07</v>
      </c>
      <c r="DA193">
        <f>AI193</f>
        <v>7.75</v>
      </c>
      <c r="DB193">
        <f>ROUND(ROUND(AT193*CZ193,2),6)</f>
        <v>7.07</v>
      </c>
      <c r="DC193">
        <f>ROUND(ROUND(AT193*AG193,2),6)</f>
        <v>0</v>
      </c>
      <c r="DD193" t="s">
        <v>3</v>
      </c>
      <c r="DE193" t="s">
        <v>3</v>
      </c>
      <c r="DF193">
        <f>ROUND(ROUND(AE193*AI193,2)*CX193,2)</f>
        <v>10.96</v>
      </c>
      <c r="DG193">
        <f t="shared" si="108"/>
        <v>0</v>
      </c>
      <c r="DH193">
        <f t="shared" si="109"/>
        <v>0</v>
      </c>
      <c r="DI193">
        <f t="shared" ref="DI193:DI256" si="111">ROUND(ROUND(AH193,2)*CX193,2)</f>
        <v>0</v>
      </c>
      <c r="DJ193">
        <f>DF193</f>
        <v>10.96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ROW(Source!A170)</f>
        <v>170</v>
      </c>
      <c r="B194">
        <v>59209200</v>
      </c>
      <c r="C194">
        <v>59209638</v>
      </c>
      <c r="D194">
        <v>58310526</v>
      </c>
      <c r="E194">
        <v>1</v>
      </c>
      <c r="F194">
        <v>1</v>
      </c>
      <c r="G194">
        <v>1080</v>
      </c>
      <c r="H194">
        <v>3</v>
      </c>
      <c r="I194" t="s">
        <v>665</v>
      </c>
      <c r="J194" t="s">
        <v>666</v>
      </c>
      <c r="K194" t="s">
        <v>667</v>
      </c>
      <c r="L194">
        <v>1346</v>
      </c>
      <c r="N194">
        <v>1009</v>
      </c>
      <c r="O194" t="s">
        <v>641</v>
      </c>
      <c r="P194" t="s">
        <v>641</v>
      </c>
      <c r="Q194">
        <v>1</v>
      </c>
      <c r="W194">
        <v>0</v>
      </c>
      <c r="X194">
        <v>-1011812427</v>
      </c>
      <c r="Y194">
        <f>AT194</f>
        <v>0.02</v>
      </c>
      <c r="AA194">
        <v>272.7</v>
      </c>
      <c r="AB194">
        <v>0</v>
      </c>
      <c r="AC194">
        <v>0</v>
      </c>
      <c r="AD194">
        <v>0</v>
      </c>
      <c r="AE194">
        <v>37.979999999999997</v>
      </c>
      <c r="AF194">
        <v>0</v>
      </c>
      <c r="AG194">
        <v>0</v>
      </c>
      <c r="AH194">
        <v>0</v>
      </c>
      <c r="AI194">
        <v>7.18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0.02</v>
      </c>
      <c r="AU194" t="s">
        <v>3</v>
      </c>
      <c r="AV194">
        <v>0</v>
      </c>
      <c r="AW194">
        <v>2</v>
      </c>
      <c r="AX194">
        <v>59211396</v>
      </c>
      <c r="AY194">
        <v>1</v>
      </c>
      <c r="AZ194">
        <v>0</v>
      </c>
      <c r="BA194">
        <v>200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ROUND(Y194*Source!I170,9)</f>
        <v>4.0000000000000001E-3</v>
      </c>
      <c r="CY194">
        <f>AA194</f>
        <v>272.7</v>
      </c>
      <c r="CZ194">
        <f>AE194</f>
        <v>37.979999999999997</v>
      </c>
      <c r="DA194">
        <f>AI194</f>
        <v>7.18</v>
      </c>
      <c r="DB194">
        <f>ROUND(ROUND(AT194*CZ194,2),6)</f>
        <v>0.76</v>
      </c>
      <c r="DC194">
        <f>ROUND(ROUND(AT194*AG194,2),6)</f>
        <v>0</v>
      </c>
      <c r="DD194" t="s">
        <v>3</v>
      </c>
      <c r="DE194" t="s">
        <v>3</v>
      </c>
      <c r="DF194">
        <f>ROUND(ROUND(AE194*AI194,2)*CX194,2)</f>
        <v>1.0900000000000001</v>
      </c>
      <c r="DG194">
        <f t="shared" si="108"/>
        <v>0</v>
      </c>
      <c r="DH194">
        <f t="shared" si="109"/>
        <v>0</v>
      </c>
      <c r="DI194">
        <f t="shared" si="111"/>
        <v>0</v>
      </c>
      <c r="DJ194">
        <f>DF194</f>
        <v>1.0900000000000001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ROW(Source!A170)</f>
        <v>170</v>
      </c>
      <c r="B195">
        <v>59209200</v>
      </c>
      <c r="C195">
        <v>59209638</v>
      </c>
      <c r="D195">
        <v>58309084</v>
      </c>
      <c r="E195">
        <v>1</v>
      </c>
      <c r="F195">
        <v>1</v>
      </c>
      <c r="G195">
        <v>1080</v>
      </c>
      <c r="H195">
        <v>3</v>
      </c>
      <c r="I195" t="s">
        <v>677</v>
      </c>
      <c r="J195" t="s">
        <v>678</v>
      </c>
      <c r="K195" t="s">
        <v>679</v>
      </c>
      <c r="L195">
        <v>1348</v>
      </c>
      <c r="N195">
        <v>1009</v>
      </c>
      <c r="O195" t="s">
        <v>658</v>
      </c>
      <c r="P195" t="s">
        <v>658</v>
      </c>
      <c r="Q195">
        <v>1000</v>
      </c>
      <c r="W195">
        <v>0</v>
      </c>
      <c r="X195">
        <v>356473523</v>
      </c>
      <c r="Y195">
        <f>AT195</f>
        <v>5.0000000000000002E-5</v>
      </c>
      <c r="AA195">
        <v>55779.05</v>
      </c>
      <c r="AB195">
        <v>0</v>
      </c>
      <c r="AC195">
        <v>0</v>
      </c>
      <c r="AD195">
        <v>0</v>
      </c>
      <c r="AE195">
        <v>16214.84</v>
      </c>
      <c r="AF195">
        <v>0</v>
      </c>
      <c r="AG195">
        <v>0</v>
      </c>
      <c r="AH195">
        <v>0</v>
      </c>
      <c r="AI195">
        <v>3.44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5.0000000000000002E-5</v>
      </c>
      <c r="AU195" t="s">
        <v>3</v>
      </c>
      <c r="AV195">
        <v>0</v>
      </c>
      <c r="AW195">
        <v>2</v>
      </c>
      <c r="AX195">
        <v>59211397</v>
      </c>
      <c r="AY195">
        <v>1</v>
      </c>
      <c r="AZ195">
        <v>0</v>
      </c>
      <c r="BA195">
        <v>201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ROUND(Y195*Source!I170,9)</f>
        <v>1.0000000000000001E-5</v>
      </c>
      <c r="CY195">
        <f>AA195</f>
        <v>55779.05</v>
      </c>
      <c r="CZ195">
        <f>AE195</f>
        <v>16214.84</v>
      </c>
      <c r="DA195">
        <f>AI195</f>
        <v>3.44</v>
      </c>
      <c r="DB195">
        <f>ROUND(ROUND(AT195*CZ195,2),6)</f>
        <v>0.81</v>
      </c>
      <c r="DC195">
        <f>ROUND(ROUND(AT195*AG195,2),6)</f>
        <v>0</v>
      </c>
      <c r="DD195" t="s">
        <v>3</v>
      </c>
      <c r="DE195" t="s">
        <v>3</v>
      </c>
      <c r="DF195">
        <f>ROUND(ROUND(AE195*AI195,2)*CX195,2)</f>
        <v>0.56000000000000005</v>
      </c>
      <c r="DG195">
        <f t="shared" si="108"/>
        <v>0</v>
      </c>
      <c r="DH195">
        <f t="shared" si="109"/>
        <v>0</v>
      </c>
      <c r="DI195">
        <f t="shared" si="111"/>
        <v>0</v>
      </c>
      <c r="DJ195">
        <f>DF195</f>
        <v>0.56000000000000005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ROW(Source!A170)</f>
        <v>170</v>
      </c>
      <c r="B196">
        <v>59209200</v>
      </c>
      <c r="C196">
        <v>59209638</v>
      </c>
      <c r="D196">
        <v>58309253</v>
      </c>
      <c r="E196">
        <v>1</v>
      </c>
      <c r="F196">
        <v>1</v>
      </c>
      <c r="G196">
        <v>1080</v>
      </c>
      <c r="H196">
        <v>3</v>
      </c>
      <c r="I196" t="s">
        <v>680</v>
      </c>
      <c r="J196" t="s">
        <v>681</v>
      </c>
      <c r="K196" t="s">
        <v>682</v>
      </c>
      <c r="L196">
        <v>1346</v>
      </c>
      <c r="N196">
        <v>1009</v>
      </c>
      <c r="O196" t="s">
        <v>641</v>
      </c>
      <c r="P196" t="s">
        <v>641</v>
      </c>
      <c r="Q196">
        <v>1</v>
      </c>
      <c r="W196">
        <v>0</v>
      </c>
      <c r="X196">
        <v>1135396300</v>
      </c>
      <c r="Y196">
        <f>AT196</f>
        <v>0.02</v>
      </c>
      <c r="AA196">
        <v>85.4</v>
      </c>
      <c r="AB196">
        <v>0</v>
      </c>
      <c r="AC196">
        <v>0</v>
      </c>
      <c r="AD196">
        <v>0</v>
      </c>
      <c r="AE196">
        <v>20.190000000000001</v>
      </c>
      <c r="AF196">
        <v>0</v>
      </c>
      <c r="AG196">
        <v>0</v>
      </c>
      <c r="AH196">
        <v>0</v>
      </c>
      <c r="AI196">
        <v>4.2300000000000004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0.02</v>
      </c>
      <c r="AU196" t="s">
        <v>3</v>
      </c>
      <c r="AV196">
        <v>0</v>
      </c>
      <c r="AW196">
        <v>2</v>
      </c>
      <c r="AX196">
        <v>59211398</v>
      </c>
      <c r="AY196">
        <v>1</v>
      </c>
      <c r="AZ196">
        <v>0</v>
      </c>
      <c r="BA196">
        <v>202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ROUND(Y196*Source!I170,9)</f>
        <v>4.0000000000000001E-3</v>
      </c>
      <c r="CY196">
        <f>AA196</f>
        <v>85.4</v>
      </c>
      <c r="CZ196">
        <f>AE196</f>
        <v>20.190000000000001</v>
      </c>
      <c r="DA196">
        <f>AI196</f>
        <v>4.2300000000000004</v>
      </c>
      <c r="DB196">
        <f>ROUND(ROUND(AT196*CZ196,2),6)</f>
        <v>0.4</v>
      </c>
      <c r="DC196">
        <f>ROUND(ROUND(AT196*AG196,2),6)</f>
        <v>0</v>
      </c>
      <c r="DD196" t="s">
        <v>3</v>
      </c>
      <c r="DE196" t="s">
        <v>3</v>
      </c>
      <c r="DF196">
        <f>ROUND(ROUND(AE196*AI196,2)*CX196,2)</f>
        <v>0.34</v>
      </c>
      <c r="DG196">
        <f t="shared" si="108"/>
        <v>0</v>
      </c>
      <c r="DH196">
        <f t="shared" si="109"/>
        <v>0</v>
      </c>
      <c r="DI196">
        <f t="shared" si="111"/>
        <v>0</v>
      </c>
      <c r="DJ196">
        <f>DF196</f>
        <v>0.34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ROW(Source!A171)</f>
        <v>171</v>
      </c>
      <c r="B197">
        <v>59209203</v>
      </c>
      <c r="C197">
        <v>59209649</v>
      </c>
      <c r="D197">
        <v>58266404</v>
      </c>
      <c r="E197">
        <v>1080</v>
      </c>
      <c r="F197">
        <v>1</v>
      </c>
      <c r="G197">
        <v>1080</v>
      </c>
      <c r="H197">
        <v>1</v>
      </c>
      <c r="I197" t="s">
        <v>620</v>
      </c>
      <c r="J197" t="s">
        <v>3</v>
      </c>
      <c r="K197" t="s">
        <v>621</v>
      </c>
      <c r="L197">
        <v>1191</v>
      </c>
      <c r="N197">
        <v>1013</v>
      </c>
      <c r="O197" t="s">
        <v>622</v>
      </c>
      <c r="P197" t="s">
        <v>622</v>
      </c>
      <c r="Q197">
        <v>1</v>
      </c>
      <c r="W197">
        <v>0</v>
      </c>
      <c r="X197">
        <v>476480486</v>
      </c>
      <c r="Y197">
        <f>(AT197*1.1)</f>
        <v>0.57200000000000006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0.52</v>
      </c>
      <c r="AU197" t="s">
        <v>169</v>
      </c>
      <c r="AV197">
        <v>1</v>
      </c>
      <c r="AW197">
        <v>2</v>
      </c>
      <c r="AX197">
        <v>59211399</v>
      </c>
      <c r="AY197">
        <v>1</v>
      </c>
      <c r="AZ197">
        <v>0</v>
      </c>
      <c r="BA197">
        <v>203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U197">
        <f>ROUND(AT197*Source!I171*AH197*AL197,2)</f>
        <v>0</v>
      </c>
      <c r="CV197">
        <f>ROUND(Y197*Source!I171,9)</f>
        <v>0.57199999999999995</v>
      </c>
      <c r="CW197">
        <v>0</v>
      </c>
      <c r="CX197">
        <f>ROUND(Y197*Source!I171,9)</f>
        <v>0.57199999999999995</v>
      </c>
      <c r="CY197">
        <f>AD197</f>
        <v>0</v>
      </c>
      <c r="CZ197">
        <f>AH197</f>
        <v>0</v>
      </c>
      <c r="DA197">
        <f>AL197</f>
        <v>1</v>
      </c>
      <c r="DB197">
        <f>ROUND((ROUND(AT197*CZ197,2)*1.1),6)</f>
        <v>0</v>
      </c>
      <c r="DC197">
        <f>ROUND((ROUND(AT197*AG197,2)*1.1),6)</f>
        <v>0</v>
      </c>
      <c r="DD197" t="s">
        <v>3</v>
      </c>
      <c r="DE197" t="s">
        <v>3</v>
      </c>
      <c r="DF197">
        <f t="shared" ref="DF197:DF203" si="112">ROUND(ROUND(AE197,2)*CX197,2)</f>
        <v>0</v>
      </c>
      <c r="DG197">
        <f t="shared" si="108"/>
        <v>0</v>
      </c>
      <c r="DH197">
        <f t="shared" si="109"/>
        <v>0</v>
      </c>
      <c r="DI197">
        <f t="shared" si="111"/>
        <v>0</v>
      </c>
      <c r="DJ197">
        <f>DI197</f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ROW(Source!A171)</f>
        <v>171</v>
      </c>
      <c r="B198">
        <v>59209203</v>
      </c>
      <c r="C198">
        <v>59209649</v>
      </c>
      <c r="D198">
        <v>58340578</v>
      </c>
      <c r="E198">
        <v>1</v>
      </c>
      <c r="F198">
        <v>1</v>
      </c>
      <c r="G198">
        <v>1080</v>
      </c>
      <c r="H198">
        <v>2</v>
      </c>
      <c r="I198" t="s">
        <v>646</v>
      </c>
      <c r="J198" t="s">
        <v>647</v>
      </c>
      <c r="K198" t="s">
        <v>648</v>
      </c>
      <c r="L198">
        <v>1368</v>
      </c>
      <c r="N198">
        <v>1011</v>
      </c>
      <c r="O198" t="s">
        <v>626</v>
      </c>
      <c r="P198" t="s">
        <v>626</v>
      </c>
      <c r="Q198">
        <v>1</v>
      </c>
      <c r="W198">
        <v>0</v>
      </c>
      <c r="X198">
        <v>-1985943078</v>
      </c>
      <c r="Y198">
        <f>(AT198*1.1)</f>
        <v>2.2000000000000002E-2</v>
      </c>
      <c r="AA198">
        <v>0</v>
      </c>
      <c r="AB198">
        <v>87.01</v>
      </c>
      <c r="AC198">
        <v>13.21</v>
      </c>
      <c r="AD198">
        <v>0</v>
      </c>
      <c r="AE198">
        <v>0</v>
      </c>
      <c r="AF198">
        <v>83.1</v>
      </c>
      <c r="AG198">
        <v>12.62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0.02</v>
      </c>
      <c r="AU198" t="s">
        <v>169</v>
      </c>
      <c r="AV198">
        <v>0</v>
      </c>
      <c r="AW198">
        <v>2</v>
      </c>
      <c r="AX198">
        <v>59211400</v>
      </c>
      <c r="AY198">
        <v>1</v>
      </c>
      <c r="AZ198">
        <v>0</v>
      </c>
      <c r="BA198">
        <v>204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f>ROUND(Y198*Source!I171*DO198,9)</f>
        <v>0.27764</v>
      </c>
      <c r="CX198">
        <f>ROUND(Y198*Source!I171,9)</f>
        <v>2.1999999999999999E-2</v>
      </c>
      <c r="CY198">
        <f>AB198</f>
        <v>87.01</v>
      </c>
      <c r="CZ198">
        <f>AF198</f>
        <v>83.1</v>
      </c>
      <c r="DA198">
        <f>AJ198</f>
        <v>1</v>
      </c>
      <c r="DB198">
        <f>ROUND((ROUND(AT198*CZ198,2)*1.1),6)</f>
        <v>1.8260000000000001</v>
      </c>
      <c r="DC198">
        <f>ROUND((ROUND(AT198*AG198,2)*1.1),6)</f>
        <v>0.27500000000000002</v>
      </c>
      <c r="DD198" t="s">
        <v>3</v>
      </c>
      <c r="DE198" t="s">
        <v>3</v>
      </c>
      <c r="DF198">
        <f t="shared" si="112"/>
        <v>0</v>
      </c>
      <c r="DG198">
        <f t="shared" si="108"/>
        <v>1.83</v>
      </c>
      <c r="DH198">
        <f t="shared" si="109"/>
        <v>0.28000000000000003</v>
      </c>
      <c r="DI198">
        <f t="shared" si="111"/>
        <v>0</v>
      </c>
      <c r="DJ198">
        <f>DG198</f>
        <v>1.83</v>
      </c>
      <c r="DK198">
        <v>0</v>
      </c>
      <c r="DL198" t="s">
        <v>628</v>
      </c>
      <c r="DM198">
        <v>0</v>
      </c>
      <c r="DN198" t="s">
        <v>622</v>
      </c>
      <c r="DO198">
        <v>12.62</v>
      </c>
    </row>
    <row r="199" spans="1:119" x14ac:dyDescent="0.2">
      <c r="A199">
        <f>ROW(Source!A171)</f>
        <v>171</v>
      </c>
      <c r="B199">
        <v>59209203</v>
      </c>
      <c r="C199">
        <v>59209649</v>
      </c>
      <c r="D199">
        <v>58339890</v>
      </c>
      <c r="E199">
        <v>1</v>
      </c>
      <c r="F199">
        <v>1</v>
      </c>
      <c r="G199">
        <v>1080</v>
      </c>
      <c r="H199">
        <v>2</v>
      </c>
      <c r="I199" t="s">
        <v>698</v>
      </c>
      <c r="J199" t="s">
        <v>699</v>
      </c>
      <c r="K199" t="s">
        <v>700</v>
      </c>
      <c r="L199">
        <v>1368</v>
      </c>
      <c r="N199">
        <v>1011</v>
      </c>
      <c r="O199" t="s">
        <v>626</v>
      </c>
      <c r="P199" t="s">
        <v>626</v>
      </c>
      <c r="Q199">
        <v>1</v>
      </c>
      <c r="W199">
        <v>0</v>
      </c>
      <c r="X199">
        <v>1362397990</v>
      </c>
      <c r="Y199">
        <f>(AT199*1.1)</f>
        <v>0.22000000000000003</v>
      </c>
      <c r="AA199">
        <v>0</v>
      </c>
      <c r="AB199">
        <v>138.9</v>
      </c>
      <c r="AC199">
        <v>15.22</v>
      </c>
      <c r="AD199">
        <v>0</v>
      </c>
      <c r="AE199">
        <v>0</v>
      </c>
      <c r="AF199">
        <v>132.66</v>
      </c>
      <c r="AG199">
        <v>14.54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0.2</v>
      </c>
      <c r="AU199" t="s">
        <v>169</v>
      </c>
      <c r="AV199">
        <v>0</v>
      </c>
      <c r="AW199">
        <v>2</v>
      </c>
      <c r="AX199">
        <v>59211401</v>
      </c>
      <c r="AY199">
        <v>1</v>
      </c>
      <c r="AZ199">
        <v>0</v>
      </c>
      <c r="BA199">
        <v>205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f>ROUND(Y199*Source!I171*DO199,9)</f>
        <v>3.1987999999999999</v>
      </c>
      <c r="CX199">
        <f>ROUND(Y199*Source!I171,9)</f>
        <v>0.22</v>
      </c>
      <c r="CY199">
        <f>AB199</f>
        <v>138.9</v>
      </c>
      <c r="CZ199">
        <f>AF199</f>
        <v>132.66</v>
      </c>
      <c r="DA199">
        <f>AJ199</f>
        <v>1</v>
      </c>
      <c r="DB199">
        <f>ROUND((ROUND(AT199*CZ199,2)*1.1),6)</f>
        <v>29.183</v>
      </c>
      <c r="DC199">
        <f>ROUND((ROUND(AT199*AG199,2)*1.1),6)</f>
        <v>3.2010000000000001</v>
      </c>
      <c r="DD199" t="s">
        <v>3</v>
      </c>
      <c r="DE199" t="s">
        <v>3</v>
      </c>
      <c r="DF199">
        <f t="shared" si="112"/>
        <v>0</v>
      </c>
      <c r="DG199">
        <f t="shared" si="108"/>
        <v>29.19</v>
      </c>
      <c r="DH199">
        <f t="shared" si="109"/>
        <v>3.2</v>
      </c>
      <c r="DI199">
        <f t="shared" si="111"/>
        <v>0</v>
      </c>
      <c r="DJ199">
        <f>DG199</f>
        <v>29.19</v>
      </c>
      <c r="DK199">
        <v>0</v>
      </c>
      <c r="DL199" t="s">
        <v>628</v>
      </c>
      <c r="DM199">
        <v>0</v>
      </c>
      <c r="DN199" t="s">
        <v>622</v>
      </c>
      <c r="DO199">
        <v>14.54</v>
      </c>
    </row>
    <row r="200" spans="1:119" x14ac:dyDescent="0.2">
      <c r="A200">
        <f>ROW(Source!A171)</f>
        <v>171</v>
      </c>
      <c r="B200">
        <v>59209203</v>
      </c>
      <c r="C200">
        <v>59209649</v>
      </c>
      <c r="D200">
        <v>0</v>
      </c>
      <c r="E200">
        <v>1080</v>
      </c>
      <c r="F200">
        <v>1</v>
      </c>
      <c r="G200">
        <v>1080</v>
      </c>
      <c r="H200">
        <v>3</v>
      </c>
      <c r="I200" t="s">
        <v>219</v>
      </c>
      <c r="J200" t="s">
        <v>3</v>
      </c>
      <c r="K200" t="s">
        <v>220</v>
      </c>
      <c r="L200">
        <v>1354</v>
      </c>
      <c r="N200">
        <v>1010</v>
      </c>
      <c r="O200" t="s">
        <v>49</v>
      </c>
      <c r="P200" t="s">
        <v>49</v>
      </c>
      <c r="Q200">
        <v>1</v>
      </c>
      <c r="W200">
        <v>0</v>
      </c>
      <c r="X200">
        <v>668337801</v>
      </c>
      <c r="Y200">
        <f>AT200</f>
        <v>1</v>
      </c>
      <c r="AA200">
        <v>1504.8</v>
      </c>
      <c r="AB200">
        <v>0</v>
      </c>
      <c r="AC200">
        <v>0</v>
      </c>
      <c r="AD200">
        <v>0</v>
      </c>
      <c r="AE200">
        <v>1504.8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1</v>
      </c>
      <c r="AU200" t="s">
        <v>3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ROUND(Y200*Source!I171,9)</f>
        <v>1</v>
      </c>
      <c r="CY200">
        <f>AA200</f>
        <v>1504.8</v>
      </c>
      <c r="CZ200">
        <f>AE200</f>
        <v>1504.8</v>
      </c>
      <c r="DA200">
        <f>AI200</f>
        <v>1</v>
      </c>
      <c r="DB200">
        <f>ROUND(ROUND(AT200*CZ200,2),6)</f>
        <v>1504.8</v>
      </c>
      <c r="DC200">
        <f>ROUND(ROUND(AT200*AG200,2),6)</f>
        <v>0</v>
      </c>
      <c r="DD200" t="s">
        <v>3</v>
      </c>
      <c r="DE200" t="s">
        <v>3</v>
      </c>
      <c r="DF200">
        <f t="shared" si="112"/>
        <v>1504.8</v>
      </c>
      <c r="DG200">
        <f t="shared" si="108"/>
        <v>0</v>
      </c>
      <c r="DH200">
        <f t="shared" si="109"/>
        <v>0</v>
      </c>
      <c r="DI200">
        <f t="shared" si="111"/>
        <v>0</v>
      </c>
      <c r="DJ200">
        <f>DF200</f>
        <v>1504.8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ROW(Source!A172)</f>
        <v>172</v>
      </c>
      <c r="B201">
        <v>59209200</v>
      </c>
      <c r="C201">
        <v>59209649</v>
      </c>
      <c r="D201">
        <v>58266404</v>
      </c>
      <c r="E201">
        <v>1080</v>
      </c>
      <c r="F201">
        <v>1</v>
      </c>
      <c r="G201">
        <v>1080</v>
      </c>
      <c r="H201">
        <v>1</v>
      </c>
      <c r="I201" t="s">
        <v>620</v>
      </c>
      <c r="J201" t="s">
        <v>3</v>
      </c>
      <c r="K201" t="s">
        <v>621</v>
      </c>
      <c r="L201">
        <v>1191</v>
      </c>
      <c r="N201">
        <v>1013</v>
      </c>
      <c r="O201" t="s">
        <v>622</v>
      </c>
      <c r="P201" t="s">
        <v>622</v>
      </c>
      <c r="Q201">
        <v>1</v>
      </c>
      <c r="W201">
        <v>0</v>
      </c>
      <c r="X201">
        <v>476480486</v>
      </c>
      <c r="Y201">
        <f>(AT201*1.1)</f>
        <v>0.57200000000000006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5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0.52</v>
      </c>
      <c r="AU201" t="s">
        <v>169</v>
      </c>
      <c r="AV201">
        <v>1</v>
      </c>
      <c r="AW201">
        <v>2</v>
      </c>
      <c r="AX201">
        <v>59211399</v>
      </c>
      <c r="AY201">
        <v>1</v>
      </c>
      <c r="AZ201">
        <v>0</v>
      </c>
      <c r="BA201">
        <v>208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ROUND(AT201*Source!I172*AH201*AL201,2)</f>
        <v>0</v>
      </c>
      <c r="CV201">
        <f>ROUND(Y201*Source!I172,9)</f>
        <v>0.57199999999999995</v>
      </c>
      <c r="CW201">
        <v>0</v>
      </c>
      <c r="CX201">
        <f>ROUND(Y201*Source!I172,9)</f>
        <v>0.57199999999999995</v>
      </c>
      <c r="CY201">
        <f>AD201</f>
        <v>0</v>
      </c>
      <c r="CZ201">
        <f>AH201</f>
        <v>0</v>
      </c>
      <c r="DA201">
        <f>AL201</f>
        <v>1</v>
      </c>
      <c r="DB201">
        <f>ROUND((ROUND(AT201*CZ201,2)*1.1),6)</f>
        <v>0</v>
      </c>
      <c r="DC201">
        <f>ROUND((ROUND(AT201*AG201,2)*1.1),6)</f>
        <v>0</v>
      </c>
      <c r="DD201" t="s">
        <v>3</v>
      </c>
      <c r="DE201" t="s">
        <v>3</v>
      </c>
      <c r="DF201">
        <f t="shared" si="112"/>
        <v>0</v>
      </c>
      <c r="DG201">
        <f t="shared" si="108"/>
        <v>0</v>
      </c>
      <c r="DH201">
        <f t="shared" si="109"/>
        <v>0</v>
      </c>
      <c r="DI201">
        <f t="shared" si="111"/>
        <v>0</v>
      </c>
      <c r="DJ201">
        <f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ROW(Source!A172)</f>
        <v>172</v>
      </c>
      <c r="B202">
        <v>59209200</v>
      </c>
      <c r="C202">
        <v>59209649</v>
      </c>
      <c r="D202">
        <v>58340578</v>
      </c>
      <c r="E202">
        <v>1</v>
      </c>
      <c r="F202">
        <v>1</v>
      </c>
      <c r="G202">
        <v>1080</v>
      </c>
      <c r="H202">
        <v>2</v>
      </c>
      <c r="I202" t="s">
        <v>646</v>
      </c>
      <c r="J202" t="s">
        <v>647</v>
      </c>
      <c r="K202" t="s">
        <v>648</v>
      </c>
      <c r="L202">
        <v>1368</v>
      </c>
      <c r="N202">
        <v>1011</v>
      </c>
      <c r="O202" t="s">
        <v>626</v>
      </c>
      <c r="P202" t="s">
        <v>626</v>
      </c>
      <c r="Q202">
        <v>1</v>
      </c>
      <c r="W202">
        <v>0</v>
      </c>
      <c r="X202">
        <v>-1985943078</v>
      </c>
      <c r="Y202">
        <f>(AT202*1.1)</f>
        <v>2.2000000000000002E-2</v>
      </c>
      <c r="AA202">
        <v>0</v>
      </c>
      <c r="AB202">
        <v>1418.19</v>
      </c>
      <c r="AC202">
        <v>726.59</v>
      </c>
      <c r="AD202">
        <v>0</v>
      </c>
      <c r="AE202">
        <v>0</v>
      </c>
      <c r="AF202">
        <v>83.1</v>
      </c>
      <c r="AG202">
        <v>12.62</v>
      </c>
      <c r="AH202">
        <v>0</v>
      </c>
      <c r="AI202">
        <v>1</v>
      </c>
      <c r="AJ202">
        <v>16.3</v>
      </c>
      <c r="AK202">
        <v>54.99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0.02</v>
      </c>
      <c r="AU202" t="s">
        <v>169</v>
      </c>
      <c r="AV202">
        <v>0</v>
      </c>
      <c r="AW202">
        <v>2</v>
      </c>
      <c r="AX202">
        <v>59211400</v>
      </c>
      <c r="AY202">
        <v>1</v>
      </c>
      <c r="AZ202">
        <v>0</v>
      </c>
      <c r="BA202">
        <v>209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ROUND(Y202*Source!I172*DO202,9)</f>
        <v>0.27764</v>
      </c>
      <c r="CX202">
        <f>ROUND(Y202*Source!I172,9)</f>
        <v>2.1999999999999999E-2</v>
      </c>
      <c r="CY202">
        <f>AB202</f>
        <v>1418.19</v>
      </c>
      <c r="CZ202">
        <f>AF202</f>
        <v>83.1</v>
      </c>
      <c r="DA202">
        <f>AJ202</f>
        <v>16.3</v>
      </c>
      <c r="DB202">
        <f>ROUND((ROUND(AT202*CZ202,2)*1.1),6)</f>
        <v>1.8260000000000001</v>
      </c>
      <c r="DC202">
        <f>ROUND((ROUND(AT202*AG202,2)*1.1),6)</f>
        <v>0.27500000000000002</v>
      </c>
      <c r="DD202" t="s">
        <v>3</v>
      </c>
      <c r="DE202" t="s">
        <v>3</v>
      </c>
      <c r="DF202">
        <f t="shared" si="112"/>
        <v>0</v>
      </c>
      <c r="DG202">
        <f>ROUND(ROUND(AF202*AJ202,2)*CX202,2)</f>
        <v>29.8</v>
      </c>
      <c r="DH202">
        <f>ROUND(ROUND(AG202*AK202,2)*CX202,2)</f>
        <v>15.27</v>
      </c>
      <c r="DI202">
        <f t="shared" si="111"/>
        <v>0</v>
      </c>
      <c r="DJ202">
        <f>DG202</f>
        <v>29.8</v>
      </c>
      <c r="DK202">
        <v>0</v>
      </c>
      <c r="DL202" t="s">
        <v>628</v>
      </c>
      <c r="DM202">
        <v>0</v>
      </c>
      <c r="DN202" t="s">
        <v>622</v>
      </c>
      <c r="DO202">
        <v>12.62</v>
      </c>
    </row>
    <row r="203" spans="1:119" x14ac:dyDescent="0.2">
      <c r="A203">
        <f>ROW(Source!A172)</f>
        <v>172</v>
      </c>
      <c r="B203">
        <v>59209200</v>
      </c>
      <c r="C203">
        <v>59209649</v>
      </c>
      <c r="D203">
        <v>58339890</v>
      </c>
      <c r="E203">
        <v>1</v>
      </c>
      <c r="F203">
        <v>1</v>
      </c>
      <c r="G203">
        <v>1080</v>
      </c>
      <c r="H203">
        <v>2</v>
      </c>
      <c r="I203" t="s">
        <v>698</v>
      </c>
      <c r="J203" t="s">
        <v>699</v>
      </c>
      <c r="K203" t="s">
        <v>700</v>
      </c>
      <c r="L203">
        <v>1368</v>
      </c>
      <c r="N203">
        <v>1011</v>
      </c>
      <c r="O203" t="s">
        <v>626</v>
      </c>
      <c r="P203" t="s">
        <v>626</v>
      </c>
      <c r="Q203">
        <v>1</v>
      </c>
      <c r="W203">
        <v>0</v>
      </c>
      <c r="X203">
        <v>1362397990</v>
      </c>
      <c r="Y203">
        <f>(AT203*1.1)</f>
        <v>0.22000000000000003</v>
      </c>
      <c r="AA203">
        <v>0</v>
      </c>
      <c r="AB203">
        <v>2038.98</v>
      </c>
      <c r="AC203">
        <v>837.13</v>
      </c>
      <c r="AD203">
        <v>0</v>
      </c>
      <c r="AE203">
        <v>0</v>
      </c>
      <c r="AF203">
        <v>132.66</v>
      </c>
      <c r="AG203">
        <v>14.54</v>
      </c>
      <c r="AH203">
        <v>0</v>
      </c>
      <c r="AI203">
        <v>1</v>
      </c>
      <c r="AJ203">
        <v>14.68</v>
      </c>
      <c r="AK203">
        <v>54.99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0.2</v>
      </c>
      <c r="AU203" t="s">
        <v>169</v>
      </c>
      <c r="AV203">
        <v>0</v>
      </c>
      <c r="AW203">
        <v>2</v>
      </c>
      <c r="AX203">
        <v>59211401</v>
      </c>
      <c r="AY203">
        <v>1</v>
      </c>
      <c r="AZ203">
        <v>0</v>
      </c>
      <c r="BA203">
        <v>210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f>ROUND(Y203*Source!I172*DO203,9)</f>
        <v>3.1987999999999999</v>
      </c>
      <c r="CX203">
        <f>ROUND(Y203*Source!I172,9)</f>
        <v>0.22</v>
      </c>
      <c r="CY203">
        <f>AB203</f>
        <v>2038.98</v>
      </c>
      <c r="CZ203">
        <f>AF203</f>
        <v>132.66</v>
      </c>
      <c r="DA203">
        <f>AJ203</f>
        <v>14.68</v>
      </c>
      <c r="DB203">
        <f>ROUND((ROUND(AT203*CZ203,2)*1.1),6)</f>
        <v>29.183</v>
      </c>
      <c r="DC203">
        <f>ROUND((ROUND(AT203*AG203,2)*1.1),6)</f>
        <v>3.2010000000000001</v>
      </c>
      <c r="DD203" t="s">
        <v>3</v>
      </c>
      <c r="DE203" t="s">
        <v>3</v>
      </c>
      <c r="DF203">
        <f t="shared" si="112"/>
        <v>0</v>
      </c>
      <c r="DG203">
        <f>ROUND(ROUND(AF203*AJ203,2)*CX203,2)</f>
        <v>428.44</v>
      </c>
      <c r="DH203">
        <f>ROUND(ROUND(AG203*AK203,2)*CX203,2)</f>
        <v>175.9</v>
      </c>
      <c r="DI203">
        <f t="shared" si="111"/>
        <v>0</v>
      </c>
      <c r="DJ203">
        <f>DG203</f>
        <v>428.44</v>
      </c>
      <c r="DK203">
        <v>0</v>
      </c>
      <c r="DL203" t="s">
        <v>628</v>
      </c>
      <c r="DM203">
        <v>0</v>
      </c>
      <c r="DN203" t="s">
        <v>622</v>
      </c>
      <c r="DO203">
        <v>14.54</v>
      </c>
    </row>
    <row r="204" spans="1:119" x14ac:dyDescent="0.2">
      <c r="A204">
        <f>ROW(Source!A172)</f>
        <v>172</v>
      </c>
      <c r="B204">
        <v>59209200</v>
      </c>
      <c r="C204">
        <v>59209649</v>
      </c>
      <c r="D204">
        <v>0</v>
      </c>
      <c r="E204">
        <v>1080</v>
      </c>
      <c r="F204">
        <v>1</v>
      </c>
      <c r="G204">
        <v>1080</v>
      </c>
      <c r="H204">
        <v>3</v>
      </c>
      <c r="I204" t="s">
        <v>219</v>
      </c>
      <c r="J204" t="s">
        <v>3</v>
      </c>
      <c r="K204" t="s">
        <v>220</v>
      </c>
      <c r="L204">
        <v>1354</v>
      </c>
      <c r="N204">
        <v>1010</v>
      </c>
      <c r="O204" t="s">
        <v>49</v>
      </c>
      <c r="P204" t="s">
        <v>49</v>
      </c>
      <c r="Q204">
        <v>1</v>
      </c>
      <c r="W204">
        <v>0</v>
      </c>
      <c r="X204">
        <v>668337801</v>
      </c>
      <c r="Y204">
        <f>AT204</f>
        <v>1</v>
      </c>
      <c r="AA204">
        <v>11526.77</v>
      </c>
      <c r="AB204">
        <v>0</v>
      </c>
      <c r="AC204">
        <v>0</v>
      </c>
      <c r="AD204">
        <v>0</v>
      </c>
      <c r="AE204">
        <v>1504.8</v>
      </c>
      <c r="AF204">
        <v>0</v>
      </c>
      <c r="AG204">
        <v>0</v>
      </c>
      <c r="AH204">
        <v>0</v>
      </c>
      <c r="AI204">
        <v>7.66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1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ROUND(Y204*Source!I172,9)</f>
        <v>1</v>
      </c>
      <c r="CY204">
        <f>AA204</f>
        <v>11526.77</v>
      </c>
      <c r="CZ204">
        <f>AE204</f>
        <v>1504.8</v>
      </c>
      <c r="DA204">
        <f>AI204</f>
        <v>7.66</v>
      </c>
      <c r="DB204">
        <f>ROUND(ROUND(AT204*CZ204,2),6)</f>
        <v>1504.8</v>
      </c>
      <c r="DC204">
        <f>ROUND(ROUND(AT204*AG204,2),6)</f>
        <v>0</v>
      </c>
      <c r="DD204" t="s">
        <v>3</v>
      </c>
      <c r="DE204" t="s">
        <v>3</v>
      </c>
      <c r="DF204">
        <f>ROUND(ROUND(AE204*AI204,2)*CX204,2)</f>
        <v>11526.77</v>
      </c>
      <c r="DG204">
        <f t="shared" ref="DG204:DG214" si="113">ROUND(ROUND(AF204,2)*CX204,2)</f>
        <v>0</v>
      </c>
      <c r="DH204">
        <f t="shared" ref="DH204:DH214" si="114">ROUND(ROUND(AG204,2)*CX204,2)</f>
        <v>0</v>
      </c>
      <c r="DI204">
        <f t="shared" si="111"/>
        <v>0</v>
      </c>
      <c r="DJ204">
        <f>DF204</f>
        <v>11526.77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ROW(Source!A244)</f>
        <v>244</v>
      </c>
      <c r="B205">
        <v>59209203</v>
      </c>
      <c r="C205">
        <v>59209764</v>
      </c>
      <c r="D205">
        <v>58266404</v>
      </c>
      <c r="E205">
        <v>1080</v>
      </c>
      <c r="F205">
        <v>1</v>
      </c>
      <c r="G205">
        <v>1080</v>
      </c>
      <c r="H205">
        <v>1</v>
      </c>
      <c r="I205" t="s">
        <v>620</v>
      </c>
      <c r="J205" t="s">
        <v>3</v>
      </c>
      <c r="K205" t="s">
        <v>621</v>
      </c>
      <c r="L205">
        <v>1191</v>
      </c>
      <c r="N205">
        <v>1013</v>
      </c>
      <c r="O205" t="s">
        <v>622</v>
      </c>
      <c r="P205" t="s">
        <v>622</v>
      </c>
      <c r="Q205">
        <v>1</v>
      </c>
      <c r="W205">
        <v>0</v>
      </c>
      <c r="X205">
        <v>476480486</v>
      </c>
      <c r="Y205">
        <f>((AT205*1.15)*1.1)</f>
        <v>70.84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56</v>
      </c>
      <c r="AU205" t="s">
        <v>28</v>
      </c>
      <c r="AV205">
        <v>1</v>
      </c>
      <c r="AW205">
        <v>2</v>
      </c>
      <c r="AX205">
        <v>59211429</v>
      </c>
      <c r="AY205">
        <v>1</v>
      </c>
      <c r="AZ205">
        <v>0</v>
      </c>
      <c r="BA205">
        <v>213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U205">
        <f>ROUND(AT205*Source!I244*AH205*AL205,2)</f>
        <v>0</v>
      </c>
      <c r="CV205">
        <f>ROUND(Y205*Source!I244,9)</f>
        <v>150.88919999999999</v>
      </c>
      <c r="CW205">
        <v>0</v>
      </c>
      <c r="CX205">
        <f>ROUND(Y205*Source!I244,9)</f>
        <v>150.88919999999999</v>
      </c>
      <c r="CY205">
        <f>AD205</f>
        <v>0</v>
      </c>
      <c r="CZ205">
        <f>AH205</f>
        <v>0</v>
      </c>
      <c r="DA205">
        <f>AL205</f>
        <v>1</v>
      </c>
      <c r="DB205">
        <f>ROUND(((ROUND(AT205*CZ205,2)*1.15)*1.1),6)</f>
        <v>0</v>
      </c>
      <c r="DC205">
        <f>ROUND(((ROUND(AT205*AG205,2)*1.15)*1.1),6)</f>
        <v>0</v>
      </c>
      <c r="DD205" t="s">
        <v>3</v>
      </c>
      <c r="DE205" t="s">
        <v>3</v>
      </c>
      <c r="DF205">
        <f t="shared" ref="DF205:DF216" si="115">ROUND(ROUND(AE205,2)*CX205,2)</f>
        <v>0</v>
      </c>
      <c r="DG205">
        <f t="shared" si="113"/>
        <v>0</v>
      </c>
      <c r="DH205">
        <f t="shared" si="114"/>
        <v>0</v>
      </c>
      <c r="DI205">
        <f t="shared" si="111"/>
        <v>0</v>
      </c>
      <c r="DJ205">
        <f>DI205</f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ROW(Source!A244)</f>
        <v>244</v>
      </c>
      <c r="B206">
        <v>59209203</v>
      </c>
      <c r="C206">
        <v>59209764</v>
      </c>
      <c r="D206">
        <v>58340578</v>
      </c>
      <c r="E206">
        <v>1</v>
      </c>
      <c r="F206">
        <v>1</v>
      </c>
      <c r="G206">
        <v>1080</v>
      </c>
      <c r="H206">
        <v>2</v>
      </c>
      <c r="I206" t="s">
        <v>646</v>
      </c>
      <c r="J206" t="s">
        <v>647</v>
      </c>
      <c r="K206" t="s">
        <v>648</v>
      </c>
      <c r="L206">
        <v>1368</v>
      </c>
      <c r="N206">
        <v>1011</v>
      </c>
      <c r="O206" t="s">
        <v>626</v>
      </c>
      <c r="P206" t="s">
        <v>626</v>
      </c>
      <c r="Q206">
        <v>1</v>
      </c>
      <c r="W206">
        <v>0</v>
      </c>
      <c r="X206">
        <v>-1985943078</v>
      </c>
      <c r="Y206">
        <f>((AT206*1.25)*1.1)</f>
        <v>0.27500000000000002</v>
      </c>
      <c r="AA206">
        <v>0</v>
      </c>
      <c r="AB206">
        <v>88.67</v>
      </c>
      <c r="AC206">
        <v>13.47</v>
      </c>
      <c r="AD206">
        <v>0</v>
      </c>
      <c r="AE206">
        <v>0</v>
      </c>
      <c r="AF206">
        <v>83.1</v>
      </c>
      <c r="AG206">
        <v>12.62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0.2</v>
      </c>
      <c r="AU206" t="s">
        <v>627</v>
      </c>
      <c r="AV206">
        <v>0</v>
      </c>
      <c r="AW206">
        <v>2</v>
      </c>
      <c r="AX206">
        <v>59211430</v>
      </c>
      <c r="AY206">
        <v>1</v>
      </c>
      <c r="AZ206">
        <v>0</v>
      </c>
      <c r="BA206">
        <v>214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f>ROUND(Y206*Source!I244*DO206,9)</f>
        <v>7.3921650000000003</v>
      </c>
      <c r="CX206">
        <f>ROUND(Y206*Source!I244,9)</f>
        <v>0.58574999999999999</v>
      </c>
      <c r="CY206">
        <f>AB206</f>
        <v>88.67</v>
      </c>
      <c r="CZ206">
        <f>AF206</f>
        <v>83.1</v>
      </c>
      <c r="DA206">
        <f>AJ206</f>
        <v>1</v>
      </c>
      <c r="DB206">
        <f>ROUND(((ROUND(AT206*CZ206,2)*1.25)*1.1),6)</f>
        <v>22.852499999999999</v>
      </c>
      <c r="DC206">
        <f>ROUND(((ROUND(AT206*AG206,2)*1.25)*1.1),6)</f>
        <v>3.4649999999999999</v>
      </c>
      <c r="DD206" t="s">
        <v>3</v>
      </c>
      <c r="DE206" t="s">
        <v>3</v>
      </c>
      <c r="DF206">
        <f t="shared" si="115"/>
        <v>0</v>
      </c>
      <c r="DG206">
        <f t="shared" si="113"/>
        <v>48.68</v>
      </c>
      <c r="DH206">
        <f t="shared" si="114"/>
        <v>7.39</v>
      </c>
      <c r="DI206">
        <f t="shared" si="111"/>
        <v>0</v>
      </c>
      <c r="DJ206">
        <f>DG206</f>
        <v>48.68</v>
      </c>
      <c r="DK206">
        <v>0</v>
      </c>
      <c r="DL206" t="s">
        <v>628</v>
      </c>
      <c r="DM206">
        <v>0</v>
      </c>
      <c r="DN206" t="s">
        <v>622</v>
      </c>
      <c r="DO206">
        <v>12.62</v>
      </c>
    </row>
    <row r="207" spans="1:119" x14ac:dyDescent="0.2">
      <c r="A207">
        <f>ROW(Source!A244)</f>
        <v>244</v>
      </c>
      <c r="B207">
        <v>59209203</v>
      </c>
      <c r="C207">
        <v>59209764</v>
      </c>
      <c r="D207">
        <v>58339814</v>
      </c>
      <c r="E207">
        <v>1</v>
      </c>
      <c r="F207">
        <v>1</v>
      </c>
      <c r="G207">
        <v>1080</v>
      </c>
      <c r="H207">
        <v>2</v>
      </c>
      <c r="I207" t="s">
        <v>635</v>
      </c>
      <c r="J207" t="s">
        <v>636</v>
      </c>
      <c r="K207" t="s">
        <v>637</v>
      </c>
      <c r="L207">
        <v>1368</v>
      </c>
      <c r="N207">
        <v>1011</v>
      </c>
      <c r="O207" t="s">
        <v>626</v>
      </c>
      <c r="P207" t="s">
        <v>626</v>
      </c>
      <c r="Q207">
        <v>1</v>
      </c>
      <c r="W207">
        <v>0</v>
      </c>
      <c r="X207">
        <v>1087580389</v>
      </c>
      <c r="Y207">
        <f>((AT207*1.25)*1.1)</f>
        <v>2.7500000000000004E-2</v>
      </c>
      <c r="AA207">
        <v>0</v>
      </c>
      <c r="AB207">
        <v>191.17</v>
      </c>
      <c r="AC207">
        <v>18.059999999999999</v>
      </c>
      <c r="AD207">
        <v>0</v>
      </c>
      <c r="AE207">
        <v>0</v>
      </c>
      <c r="AF207">
        <v>179.17</v>
      </c>
      <c r="AG207">
        <v>16.93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0.02</v>
      </c>
      <c r="AU207" t="s">
        <v>627</v>
      </c>
      <c r="AV207">
        <v>0</v>
      </c>
      <c r="AW207">
        <v>2</v>
      </c>
      <c r="AX207">
        <v>59211431</v>
      </c>
      <c r="AY207">
        <v>1</v>
      </c>
      <c r="AZ207">
        <v>0</v>
      </c>
      <c r="BA207">
        <v>215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f>ROUND(Y207*Source!I244*DO207,9)</f>
        <v>0.99167475000000005</v>
      </c>
      <c r="CX207">
        <f>ROUND(Y207*Source!I244,9)</f>
        <v>5.8575000000000002E-2</v>
      </c>
      <c r="CY207">
        <f>AB207</f>
        <v>191.17</v>
      </c>
      <c r="CZ207">
        <f>AF207</f>
        <v>179.17</v>
      </c>
      <c r="DA207">
        <f>AJ207</f>
        <v>1</v>
      </c>
      <c r="DB207">
        <f>ROUND(((ROUND(AT207*CZ207,2)*1.25)*1.1),6)</f>
        <v>4.9225000000000003</v>
      </c>
      <c r="DC207">
        <f>ROUND(((ROUND(AT207*AG207,2)*1.25)*1.1),6)</f>
        <v>0.46750000000000003</v>
      </c>
      <c r="DD207" t="s">
        <v>3</v>
      </c>
      <c r="DE207" t="s">
        <v>3</v>
      </c>
      <c r="DF207">
        <f t="shared" si="115"/>
        <v>0</v>
      </c>
      <c r="DG207">
        <f t="shared" si="113"/>
        <v>10.49</v>
      </c>
      <c r="DH207">
        <f t="shared" si="114"/>
        <v>0.99</v>
      </c>
      <c r="DI207">
        <f t="shared" si="111"/>
        <v>0</v>
      </c>
      <c r="DJ207">
        <f>DG207</f>
        <v>10.49</v>
      </c>
      <c r="DK207">
        <v>0</v>
      </c>
      <c r="DL207" t="s">
        <v>628</v>
      </c>
      <c r="DM207">
        <v>0</v>
      </c>
      <c r="DN207" t="s">
        <v>622</v>
      </c>
      <c r="DO207">
        <v>16.93</v>
      </c>
    </row>
    <row r="208" spans="1:119" x14ac:dyDescent="0.2">
      <c r="A208">
        <f>ROW(Source!A244)</f>
        <v>244</v>
      </c>
      <c r="B208">
        <v>59209203</v>
      </c>
      <c r="C208">
        <v>59209764</v>
      </c>
      <c r="D208">
        <v>58308814</v>
      </c>
      <c r="E208">
        <v>1</v>
      </c>
      <c r="F208">
        <v>1</v>
      </c>
      <c r="G208">
        <v>1080</v>
      </c>
      <c r="H208">
        <v>3</v>
      </c>
      <c r="I208" t="s">
        <v>642</v>
      </c>
      <c r="J208" t="s">
        <v>643</v>
      </c>
      <c r="K208" t="s">
        <v>644</v>
      </c>
      <c r="L208">
        <v>1339</v>
      </c>
      <c r="N208">
        <v>1007</v>
      </c>
      <c r="O208" t="s">
        <v>645</v>
      </c>
      <c r="P208" t="s">
        <v>645</v>
      </c>
      <c r="Q208">
        <v>1</v>
      </c>
      <c r="W208">
        <v>0</v>
      </c>
      <c r="X208">
        <v>-744103292</v>
      </c>
      <c r="Y208">
        <f t="shared" ref="Y208:Y213" si="116">AT208</f>
        <v>6.4</v>
      </c>
      <c r="AA208">
        <v>7.07</v>
      </c>
      <c r="AB208">
        <v>0</v>
      </c>
      <c r="AC208">
        <v>0</v>
      </c>
      <c r="AD208">
        <v>0</v>
      </c>
      <c r="AE208">
        <v>7.07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6.4</v>
      </c>
      <c r="AU208" t="s">
        <v>3</v>
      </c>
      <c r="AV208">
        <v>0</v>
      </c>
      <c r="AW208">
        <v>2</v>
      </c>
      <c r="AX208">
        <v>59211432</v>
      </c>
      <c r="AY208">
        <v>1</v>
      </c>
      <c r="AZ208">
        <v>0</v>
      </c>
      <c r="BA208">
        <v>216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ROUND(Y208*Source!I244,9)</f>
        <v>13.632</v>
      </c>
      <c r="CY208">
        <f t="shared" ref="CY208:CY213" si="117">AA208</f>
        <v>7.07</v>
      </c>
      <c r="CZ208">
        <f t="shared" ref="CZ208:CZ213" si="118">AE208</f>
        <v>7.07</v>
      </c>
      <c r="DA208">
        <f t="shared" ref="DA208:DA213" si="119">AI208</f>
        <v>1</v>
      </c>
      <c r="DB208">
        <f t="shared" ref="DB208:DB213" si="120">ROUND(ROUND(AT208*CZ208,2),6)</f>
        <v>45.25</v>
      </c>
      <c r="DC208">
        <f t="shared" ref="DC208:DC213" si="121">ROUND(ROUND(AT208*AG208,2),6)</f>
        <v>0</v>
      </c>
      <c r="DD208" t="s">
        <v>3</v>
      </c>
      <c r="DE208" t="s">
        <v>3</v>
      </c>
      <c r="DF208">
        <f t="shared" si="115"/>
        <v>96.38</v>
      </c>
      <c r="DG208">
        <f t="shared" si="113"/>
        <v>0</v>
      </c>
      <c r="DH208">
        <f t="shared" si="114"/>
        <v>0</v>
      </c>
      <c r="DI208">
        <f t="shared" si="111"/>
        <v>0</v>
      </c>
      <c r="DJ208">
        <f t="shared" ref="DJ208:DJ213" si="122">DF208</f>
        <v>96.38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ROW(Source!A244)</f>
        <v>244</v>
      </c>
      <c r="B209">
        <v>59209203</v>
      </c>
      <c r="C209">
        <v>59209764</v>
      </c>
      <c r="D209">
        <v>58315661</v>
      </c>
      <c r="E209">
        <v>1</v>
      </c>
      <c r="F209">
        <v>1</v>
      </c>
      <c r="G209">
        <v>1080</v>
      </c>
      <c r="H209">
        <v>3</v>
      </c>
      <c r="I209" t="s">
        <v>649</v>
      </c>
      <c r="J209" t="s">
        <v>650</v>
      </c>
      <c r="K209" t="s">
        <v>651</v>
      </c>
      <c r="L209">
        <v>1346</v>
      </c>
      <c r="N209">
        <v>1009</v>
      </c>
      <c r="O209" t="s">
        <v>641</v>
      </c>
      <c r="P209" t="s">
        <v>641</v>
      </c>
      <c r="Q209">
        <v>1</v>
      </c>
      <c r="W209">
        <v>0</v>
      </c>
      <c r="X209">
        <v>-2037194753</v>
      </c>
      <c r="Y209">
        <f t="shared" si="116"/>
        <v>2.66</v>
      </c>
      <c r="AA209">
        <v>19.39</v>
      </c>
      <c r="AB209">
        <v>0</v>
      </c>
      <c r="AC209">
        <v>0</v>
      </c>
      <c r="AD209">
        <v>0</v>
      </c>
      <c r="AE209">
        <v>19.39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2.66</v>
      </c>
      <c r="AU209" t="s">
        <v>3</v>
      </c>
      <c r="AV209">
        <v>0</v>
      </c>
      <c r="AW209">
        <v>2</v>
      </c>
      <c r="AX209">
        <v>59211433</v>
      </c>
      <c r="AY209">
        <v>1</v>
      </c>
      <c r="AZ209">
        <v>0</v>
      </c>
      <c r="BA209">
        <v>217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ROUND(Y209*Source!I244,9)</f>
        <v>5.6657999999999999</v>
      </c>
      <c r="CY209">
        <f t="shared" si="117"/>
        <v>19.39</v>
      </c>
      <c r="CZ209">
        <f t="shared" si="118"/>
        <v>19.39</v>
      </c>
      <c r="DA209">
        <f t="shared" si="119"/>
        <v>1</v>
      </c>
      <c r="DB209">
        <f t="shared" si="120"/>
        <v>51.58</v>
      </c>
      <c r="DC209">
        <f t="shared" si="121"/>
        <v>0</v>
      </c>
      <c r="DD209" t="s">
        <v>3</v>
      </c>
      <c r="DE209" t="s">
        <v>3</v>
      </c>
      <c r="DF209">
        <f t="shared" si="115"/>
        <v>109.86</v>
      </c>
      <c r="DG209">
        <f t="shared" si="113"/>
        <v>0</v>
      </c>
      <c r="DH209">
        <f t="shared" si="114"/>
        <v>0</v>
      </c>
      <c r="DI209">
        <f t="shared" si="111"/>
        <v>0</v>
      </c>
      <c r="DJ209">
        <f t="shared" si="122"/>
        <v>109.86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ROW(Source!A244)</f>
        <v>244</v>
      </c>
      <c r="B210">
        <v>59209203</v>
      </c>
      <c r="C210">
        <v>59209764</v>
      </c>
      <c r="D210">
        <v>58321805</v>
      </c>
      <c r="E210">
        <v>1</v>
      </c>
      <c r="F210">
        <v>1</v>
      </c>
      <c r="G210">
        <v>1080</v>
      </c>
      <c r="H210">
        <v>3</v>
      </c>
      <c r="I210" t="s">
        <v>43</v>
      </c>
      <c r="J210" t="s">
        <v>45</v>
      </c>
      <c r="K210" t="s">
        <v>44</v>
      </c>
      <c r="L210">
        <v>1301</v>
      </c>
      <c r="N210">
        <v>1003</v>
      </c>
      <c r="O210" t="s">
        <v>36</v>
      </c>
      <c r="P210" t="s">
        <v>36</v>
      </c>
      <c r="Q210">
        <v>1</v>
      </c>
      <c r="W210">
        <v>0</v>
      </c>
      <c r="X210">
        <v>1873563531</v>
      </c>
      <c r="Y210">
        <f t="shared" si="116"/>
        <v>100</v>
      </c>
      <c r="AA210">
        <v>179.22</v>
      </c>
      <c r="AB210">
        <v>0</v>
      </c>
      <c r="AC210">
        <v>0</v>
      </c>
      <c r="AD210">
        <v>0</v>
      </c>
      <c r="AE210">
        <v>179.22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 t="s">
        <v>3</v>
      </c>
      <c r="AT210">
        <v>100</v>
      </c>
      <c r="AU210" t="s">
        <v>3</v>
      </c>
      <c r="AV210">
        <v>0</v>
      </c>
      <c r="AW210">
        <v>1</v>
      </c>
      <c r="AX210">
        <v>-1</v>
      </c>
      <c r="AY210">
        <v>0</v>
      </c>
      <c r="AZ210">
        <v>0</v>
      </c>
      <c r="BA210" t="s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ROUND(Y210*Source!I244,9)</f>
        <v>213</v>
      </c>
      <c r="CY210">
        <f t="shared" si="117"/>
        <v>179.22</v>
      </c>
      <c r="CZ210">
        <f t="shared" si="118"/>
        <v>179.22</v>
      </c>
      <c r="DA210">
        <f t="shared" si="119"/>
        <v>1</v>
      </c>
      <c r="DB210">
        <f t="shared" si="120"/>
        <v>17922</v>
      </c>
      <c r="DC210">
        <f t="shared" si="121"/>
        <v>0</v>
      </c>
      <c r="DD210" t="s">
        <v>3</v>
      </c>
      <c r="DE210" t="s">
        <v>3</v>
      </c>
      <c r="DF210">
        <f t="shared" si="115"/>
        <v>38173.86</v>
      </c>
      <c r="DG210">
        <f t="shared" si="113"/>
        <v>0</v>
      </c>
      <c r="DH210">
        <f t="shared" si="114"/>
        <v>0</v>
      </c>
      <c r="DI210">
        <f t="shared" si="111"/>
        <v>0</v>
      </c>
      <c r="DJ210">
        <f t="shared" si="122"/>
        <v>38173.86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ROW(Source!A244)</f>
        <v>244</v>
      </c>
      <c r="B211">
        <v>59209203</v>
      </c>
      <c r="C211">
        <v>59209764</v>
      </c>
      <c r="D211">
        <v>58322674</v>
      </c>
      <c r="E211">
        <v>1</v>
      </c>
      <c r="F211">
        <v>1</v>
      </c>
      <c r="G211">
        <v>1080</v>
      </c>
      <c r="H211">
        <v>3</v>
      </c>
      <c r="I211" t="s">
        <v>47</v>
      </c>
      <c r="J211" t="s">
        <v>50</v>
      </c>
      <c r="K211" t="s">
        <v>48</v>
      </c>
      <c r="L211">
        <v>1354</v>
      </c>
      <c r="N211">
        <v>1010</v>
      </c>
      <c r="O211" t="s">
        <v>49</v>
      </c>
      <c r="P211" t="s">
        <v>49</v>
      </c>
      <c r="Q211">
        <v>1</v>
      </c>
      <c r="W211">
        <v>0</v>
      </c>
      <c r="X211">
        <v>-367918804</v>
      </c>
      <c r="Y211">
        <f t="shared" si="116"/>
        <v>8.9201879999999996</v>
      </c>
      <c r="AA211">
        <v>53.05</v>
      </c>
      <c r="AB211">
        <v>0</v>
      </c>
      <c r="AC211">
        <v>0</v>
      </c>
      <c r="AD211">
        <v>0</v>
      </c>
      <c r="AE211">
        <v>53.05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 t="s">
        <v>3</v>
      </c>
      <c r="AT211">
        <v>8.9201879999999996</v>
      </c>
      <c r="AU211" t="s">
        <v>3</v>
      </c>
      <c r="AV211">
        <v>0</v>
      </c>
      <c r="AW211">
        <v>1</v>
      </c>
      <c r="AX211">
        <v>-1</v>
      </c>
      <c r="AY211">
        <v>0</v>
      </c>
      <c r="AZ211">
        <v>0</v>
      </c>
      <c r="BA211" t="s">
        <v>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ROUND(Y211*Source!I244,9)</f>
        <v>19.000000440000001</v>
      </c>
      <c r="CY211">
        <f t="shared" si="117"/>
        <v>53.05</v>
      </c>
      <c r="CZ211">
        <f t="shared" si="118"/>
        <v>53.05</v>
      </c>
      <c r="DA211">
        <f t="shared" si="119"/>
        <v>1</v>
      </c>
      <c r="DB211">
        <f t="shared" si="120"/>
        <v>473.22</v>
      </c>
      <c r="DC211">
        <f t="shared" si="121"/>
        <v>0</v>
      </c>
      <c r="DD211" t="s">
        <v>3</v>
      </c>
      <c r="DE211" t="s">
        <v>3</v>
      </c>
      <c r="DF211">
        <f t="shared" si="115"/>
        <v>1007.95</v>
      </c>
      <c r="DG211">
        <f t="shared" si="113"/>
        <v>0</v>
      </c>
      <c r="DH211">
        <f t="shared" si="114"/>
        <v>0</v>
      </c>
      <c r="DI211">
        <f t="shared" si="111"/>
        <v>0</v>
      </c>
      <c r="DJ211">
        <f t="shared" si="122"/>
        <v>1007.95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ROW(Source!A244)</f>
        <v>244</v>
      </c>
      <c r="B212">
        <v>59209203</v>
      </c>
      <c r="C212">
        <v>59209764</v>
      </c>
      <c r="D212">
        <v>58322674</v>
      </c>
      <c r="E212">
        <v>1</v>
      </c>
      <c r="F212">
        <v>1</v>
      </c>
      <c r="G212">
        <v>1080</v>
      </c>
      <c r="H212">
        <v>3</v>
      </c>
      <c r="I212" t="s">
        <v>47</v>
      </c>
      <c r="J212" t="s">
        <v>50</v>
      </c>
      <c r="K212" t="s">
        <v>52</v>
      </c>
      <c r="L212">
        <v>1354</v>
      </c>
      <c r="N212">
        <v>1010</v>
      </c>
      <c r="O212" t="s">
        <v>49</v>
      </c>
      <c r="P212" t="s">
        <v>49</v>
      </c>
      <c r="Q212">
        <v>1</v>
      </c>
      <c r="W212">
        <v>0</v>
      </c>
      <c r="X212">
        <v>-1159203431</v>
      </c>
      <c r="Y212">
        <f t="shared" si="116"/>
        <v>14.084507</v>
      </c>
      <c r="AA212">
        <v>53.05</v>
      </c>
      <c r="AB212">
        <v>0</v>
      </c>
      <c r="AC212">
        <v>0</v>
      </c>
      <c r="AD212">
        <v>0</v>
      </c>
      <c r="AE212">
        <v>53.05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14.084507</v>
      </c>
      <c r="AU212" t="s">
        <v>3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ROUND(Y212*Source!I244,9)</f>
        <v>29.99999991</v>
      </c>
      <c r="CY212">
        <f t="shared" si="117"/>
        <v>53.05</v>
      </c>
      <c r="CZ212">
        <f t="shared" si="118"/>
        <v>53.05</v>
      </c>
      <c r="DA212">
        <f t="shared" si="119"/>
        <v>1</v>
      </c>
      <c r="DB212">
        <f t="shared" si="120"/>
        <v>747.18</v>
      </c>
      <c r="DC212">
        <f t="shared" si="121"/>
        <v>0</v>
      </c>
      <c r="DD212" t="s">
        <v>3</v>
      </c>
      <c r="DE212" t="s">
        <v>3</v>
      </c>
      <c r="DF212">
        <f t="shared" si="115"/>
        <v>1591.5</v>
      </c>
      <c r="DG212">
        <f t="shared" si="113"/>
        <v>0</v>
      </c>
      <c r="DH212">
        <f t="shared" si="114"/>
        <v>0</v>
      </c>
      <c r="DI212">
        <f t="shared" si="111"/>
        <v>0</v>
      </c>
      <c r="DJ212">
        <f t="shared" si="122"/>
        <v>1591.5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ROW(Source!A244)</f>
        <v>244</v>
      </c>
      <c r="B213">
        <v>59209203</v>
      </c>
      <c r="C213">
        <v>59209764</v>
      </c>
      <c r="D213">
        <v>58322611</v>
      </c>
      <c r="E213">
        <v>1</v>
      </c>
      <c r="F213">
        <v>1</v>
      </c>
      <c r="G213">
        <v>1080</v>
      </c>
      <c r="H213">
        <v>3</v>
      </c>
      <c r="I213" t="s">
        <v>652</v>
      </c>
      <c r="J213" t="s">
        <v>653</v>
      </c>
      <c r="K213" t="s">
        <v>654</v>
      </c>
      <c r="L213">
        <v>1346</v>
      </c>
      <c r="N213">
        <v>1009</v>
      </c>
      <c r="O213" t="s">
        <v>641</v>
      </c>
      <c r="P213" t="s">
        <v>641</v>
      </c>
      <c r="Q213">
        <v>1</v>
      </c>
      <c r="W213">
        <v>0</v>
      </c>
      <c r="X213">
        <v>-2095645039</v>
      </c>
      <c r="Y213">
        <f t="shared" si="116"/>
        <v>4</v>
      </c>
      <c r="AA213">
        <v>33.72</v>
      </c>
      <c r="AB213">
        <v>0</v>
      </c>
      <c r="AC213">
        <v>0</v>
      </c>
      <c r="AD213">
        <v>0</v>
      </c>
      <c r="AE213">
        <v>33.72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4</v>
      </c>
      <c r="AU213" t="s">
        <v>3</v>
      </c>
      <c r="AV213">
        <v>0</v>
      </c>
      <c r="AW213">
        <v>2</v>
      </c>
      <c r="AX213">
        <v>59211434</v>
      </c>
      <c r="AY213">
        <v>1</v>
      </c>
      <c r="AZ213">
        <v>0</v>
      </c>
      <c r="BA213">
        <v>218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ROUND(Y213*Source!I244,9)</f>
        <v>8.52</v>
      </c>
      <c r="CY213">
        <f t="shared" si="117"/>
        <v>33.72</v>
      </c>
      <c r="CZ213">
        <f t="shared" si="118"/>
        <v>33.72</v>
      </c>
      <c r="DA213">
        <f t="shared" si="119"/>
        <v>1</v>
      </c>
      <c r="DB213">
        <f t="shared" si="120"/>
        <v>134.88</v>
      </c>
      <c r="DC213">
        <f t="shared" si="121"/>
        <v>0</v>
      </c>
      <c r="DD213" t="s">
        <v>3</v>
      </c>
      <c r="DE213" t="s">
        <v>3</v>
      </c>
      <c r="DF213">
        <f t="shared" si="115"/>
        <v>287.29000000000002</v>
      </c>
      <c r="DG213">
        <f t="shared" si="113"/>
        <v>0</v>
      </c>
      <c r="DH213">
        <f t="shared" si="114"/>
        <v>0</v>
      </c>
      <c r="DI213">
        <f t="shared" si="111"/>
        <v>0</v>
      </c>
      <c r="DJ213">
        <f t="shared" si="122"/>
        <v>287.29000000000002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ROW(Source!A245)</f>
        <v>245</v>
      </c>
      <c r="B214">
        <v>59209200</v>
      </c>
      <c r="C214">
        <v>59209764</v>
      </c>
      <c r="D214">
        <v>58266404</v>
      </c>
      <c r="E214">
        <v>1080</v>
      </c>
      <c r="F214">
        <v>1</v>
      </c>
      <c r="G214">
        <v>1080</v>
      </c>
      <c r="H214">
        <v>1</v>
      </c>
      <c r="I214" t="s">
        <v>620</v>
      </c>
      <c r="J214" t="s">
        <v>3</v>
      </c>
      <c r="K214" t="s">
        <v>621</v>
      </c>
      <c r="L214">
        <v>1191</v>
      </c>
      <c r="N214">
        <v>1013</v>
      </c>
      <c r="O214" t="s">
        <v>622</v>
      </c>
      <c r="P214" t="s">
        <v>622</v>
      </c>
      <c r="Q214">
        <v>1</v>
      </c>
      <c r="W214">
        <v>0</v>
      </c>
      <c r="X214">
        <v>476480486</v>
      </c>
      <c r="Y214">
        <f>((AT214*1.15)*1.1)</f>
        <v>70.84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5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56</v>
      </c>
      <c r="AU214" t="s">
        <v>28</v>
      </c>
      <c r="AV214">
        <v>1</v>
      </c>
      <c r="AW214">
        <v>2</v>
      </c>
      <c r="AX214">
        <v>59211429</v>
      </c>
      <c r="AY214">
        <v>1</v>
      </c>
      <c r="AZ214">
        <v>0</v>
      </c>
      <c r="BA214">
        <v>222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U214">
        <f>ROUND(AT214*Source!I245*AH214*AL214,2)</f>
        <v>0</v>
      </c>
      <c r="CV214">
        <f>ROUND(Y214*Source!I245,9)</f>
        <v>150.88919999999999</v>
      </c>
      <c r="CW214">
        <v>0</v>
      </c>
      <c r="CX214">
        <f>ROUND(Y214*Source!I245,9)</f>
        <v>150.88919999999999</v>
      </c>
      <c r="CY214">
        <f>AD214</f>
        <v>0</v>
      </c>
      <c r="CZ214">
        <f>AH214</f>
        <v>0</v>
      </c>
      <c r="DA214">
        <f>AL214</f>
        <v>1</v>
      </c>
      <c r="DB214">
        <f>ROUND(((ROUND(AT214*CZ214,2)*1.15)*1.1),6)</f>
        <v>0</v>
      </c>
      <c r="DC214">
        <f>ROUND(((ROUND(AT214*AG214,2)*1.15)*1.1),6)</f>
        <v>0</v>
      </c>
      <c r="DD214" t="s">
        <v>3</v>
      </c>
      <c r="DE214" t="s">
        <v>3</v>
      </c>
      <c r="DF214">
        <f t="shared" si="115"/>
        <v>0</v>
      </c>
      <c r="DG214">
        <f t="shared" si="113"/>
        <v>0</v>
      </c>
      <c r="DH214">
        <f t="shared" si="114"/>
        <v>0</v>
      </c>
      <c r="DI214">
        <f t="shared" si="111"/>
        <v>0</v>
      </c>
      <c r="DJ214">
        <f>DI214</f>
        <v>0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ROW(Source!A245)</f>
        <v>245</v>
      </c>
      <c r="B215">
        <v>59209200</v>
      </c>
      <c r="C215">
        <v>59209764</v>
      </c>
      <c r="D215">
        <v>58340578</v>
      </c>
      <c r="E215">
        <v>1</v>
      </c>
      <c r="F215">
        <v>1</v>
      </c>
      <c r="G215">
        <v>1080</v>
      </c>
      <c r="H215">
        <v>2</v>
      </c>
      <c r="I215" t="s">
        <v>646</v>
      </c>
      <c r="J215" t="s">
        <v>647</v>
      </c>
      <c r="K215" t="s">
        <v>648</v>
      </c>
      <c r="L215">
        <v>1368</v>
      </c>
      <c r="N215">
        <v>1011</v>
      </c>
      <c r="O215" t="s">
        <v>626</v>
      </c>
      <c r="P215" t="s">
        <v>626</v>
      </c>
      <c r="Q215">
        <v>1</v>
      </c>
      <c r="W215">
        <v>0</v>
      </c>
      <c r="X215">
        <v>-1985943078</v>
      </c>
      <c r="Y215">
        <f>((AT215*1.25)*1.1)</f>
        <v>0.27500000000000002</v>
      </c>
      <c r="AA215">
        <v>0</v>
      </c>
      <c r="AB215">
        <v>1445.28</v>
      </c>
      <c r="AC215">
        <v>740.47</v>
      </c>
      <c r="AD215">
        <v>0</v>
      </c>
      <c r="AE215">
        <v>0</v>
      </c>
      <c r="AF215">
        <v>83.1</v>
      </c>
      <c r="AG215">
        <v>12.62</v>
      </c>
      <c r="AH215">
        <v>0</v>
      </c>
      <c r="AI215">
        <v>1</v>
      </c>
      <c r="AJ215">
        <v>16.3</v>
      </c>
      <c r="AK215">
        <v>54.99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0.2</v>
      </c>
      <c r="AU215" t="s">
        <v>627</v>
      </c>
      <c r="AV215">
        <v>0</v>
      </c>
      <c r="AW215">
        <v>2</v>
      </c>
      <c r="AX215">
        <v>59211430</v>
      </c>
      <c r="AY215">
        <v>1</v>
      </c>
      <c r="AZ215">
        <v>0</v>
      </c>
      <c r="BA215">
        <v>223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ROUND(Y215*Source!I245*DO215,9)</f>
        <v>7.3921650000000003</v>
      </c>
      <c r="CX215">
        <f>ROUND(Y215*Source!I245,9)</f>
        <v>0.58574999999999999</v>
      </c>
      <c r="CY215">
        <f>AB215</f>
        <v>1445.28</v>
      </c>
      <c r="CZ215">
        <f>AF215</f>
        <v>83.1</v>
      </c>
      <c r="DA215">
        <f>AJ215</f>
        <v>16.3</v>
      </c>
      <c r="DB215">
        <f>ROUND(((ROUND(AT215*CZ215,2)*1.25)*1.1),6)</f>
        <v>22.852499999999999</v>
      </c>
      <c r="DC215">
        <f>ROUND(((ROUND(AT215*AG215,2)*1.25)*1.1),6)</f>
        <v>3.4649999999999999</v>
      </c>
      <c r="DD215" t="s">
        <v>3</v>
      </c>
      <c r="DE215" t="s">
        <v>3</v>
      </c>
      <c r="DF215">
        <f t="shared" si="115"/>
        <v>0</v>
      </c>
      <c r="DG215">
        <f>ROUND(ROUND(AF215*AJ215,2)*CX215,2)</f>
        <v>793.42</v>
      </c>
      <c r="DH215">
        <f>ROUND(ROUND(AG215*AK215,2)*CX215,2)</f>
        <v>406.49</v>
      </c>
      <c r="DI215">
        <f t="shared" si="111"/>
        <v>0</v>
      </c>
      <c r="DJ215">
        <f>DG215</f>
        <v>793.42</v>
      </c>
      <c r="DK215">
        <v>0</v>
      </c>
      <c r="DL215" t="s">
        <v>628</v>
      </c>
      <c r="DM215">
        <v>0</v>
      </c>
      <c r="DN215" t="s">
        <v>622</v>
      </c>
      <c r="DO215">
        <v>12.62</v>
      </c>
    </row>
    <row r="216" spans="1:119" x14ac:dyDescent="0.2">
      <c r="A216">
        <f>ROW(Source!A245)</f>
        <v>245</v>
      </c>
      <c r="B216">
        <v>59209200</v>
      </c>
      <c r="C216">
        <v>59209764</v>
      </c>
      <c r="D216">
        <v>58339814</v>
      </c>
      <c r="E216">
        <v>1</v>
      </c>
      <c r="F216">
        <v>1</v>
      </c>
      <c r="G216">
        <v>1080</v>
      </c>
      <c r="H216">
        <v>2</v>
      </c>
      <c r="I216" t="s">
        <v>635</v>
      </c>
      <c r="J216" t="s">
        <v>636</v>
      </c>
      <c r="K216" t="s">
        <v>637</v>
      </c>
      <c r="L216">
        <v>1368</v>
      </c>
      <c r="N216">
        <v>1011</v>
      </c>
      <c r="O216" t="s">
        <v>626</v>
      </c>
      <c r="P216" t="s">
        <v>626</v>
      </c>
      <c r="Q216">
        <v>1</v>
      </c>
      <c r="W216">
        <v>0</v>
      </c>
      <c r="X216">
        <v>1087580389</v>
      </c>
      <c r="Y216">
        <f>((AT216*1.25)*1.1)</f>
        <v>2.7500000000000004E-2</v>
      </c>
      <c r="AA216">
        <v>0</v>
      </c>
      <c r="AB216">
        <v>2628.65</v>
      </c>
      <c r="AC216">
        <v>993.36</v>
      </c>
      <c r="AD216">
        <v>0</v>
      </c>
      <c r="AE216">
        <v>0</v>
      </c>
      <c r="AF216">
        <v>179.17</v>
      </c>
      <c r="AG216">
        <v>16.93</v>
      </c>
      <c r="AH216">
        <v>0</v>
      </c>
      <c r="AI216">
        <v>1</v>
      </c>
      <c r="AJ216">
        <v>13.75</v>
      </c>
      <c r="AK216">
        <v>54.99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0.02</v>
      </c>
      <c r="AU216" t="s">
        <v>627</v>
      </c>
      <c r="AV216">
        <v>0</v>
      </c>
      <c r="AW216">
        <v>2</v>
      </c>
      <c r="AX216">
        <v>59211431</v>
      </c>
      <c r="AY216">
        <v>1</v>
      </c>
      <c r="AZ216">
        <v>0</v>
      </c>
      <c r="BA216">
        <v>224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ROUND(Y216*Source!I245*DO216,9)</f>
        <v>0.99167475000000005</v>
      </c>
      <c r="CX216">
        <f>ROUND(Y216*Source!I245,9)</f>
        <v>5.8575000000000002E-2</v>
      </c>
      <c r="CY216">
        <f>AB216</f>
        <v>2628.65</v>
      </c>
      <c r="CZ216">
        <f>AF216</f>
        <v>179.17</v>
      </c>
      <c r="DA216">
        <f>AJ216</f>
        <v>13.75</v>
      </c>
      <c r="DB216">
        <f>ROUND(((ROUND(AT216*CZ216,2)*1.25)*1.1),6)</f>
        <v>4.9225000000000003</v>
      </c>
      <c r="DC216">
        <f>ROUND(((ROUND(AT216*AG216,2)*1.25)*1.1),6)</f>
        <v>0.46750000000000003</v>
      </c>
      <c r="DD216" t="s">
        <v>3</v>
      </c>
      <c r="DE216" t="s">
        <v>3</v>
      </c>
      <c r="DF216">
        <f t="shared" si="115"/>
        <v>0</v>
      </c>
      <c r="DG216">
        <f>ROUND(ROUND(AF216*AJ216,2)*CX216,2)</f>
        <v>144.30000000000001</v>
      </c>
      <c r="DH216">
        <f>ROUND(ROUND(AG216*AK216,2)*CX216,2)</f>
        <v>54.53</v>
      </c>
      <c r="DI216">
        <f t="shared" si="111"/>
        <v>0</v>
      </c>
      <c r="DJ216">
        <f>DG216</f>
        <v>144.30000000000001</v>
      </c>
      <c r="DK216">
        <v>0</v>
      </c>
      <c r="DL216" t="s">
        <v>628</v>
      </c>
      <c r="DM216">
        <v>0</v>
      </c>
      <c r="DN216" t="s">
        <v>622</v>
      </c>
      <c r="DO216">
        <v>16.93</v>
      </c>
    </row>
    <row r="217" spans="1:119" x14ac:dyDescent="0.2">
      <c r="A217">
        <f>ROW(Source!A245)</f>
        <v>245</v>
      </c>
      <c r="B217">
        <v>59209200</v>
      </c>
      <c r="C217">
        <v>59209764</v>
      </c>
      <c r="D217">
        <v>58308814</v>
      </c>
      <c r="E217">
        <v>1</v>
      </c>
      <c r="F217">
        <v>1</v>
      </c>
      <c r="G217">
        <v>1080</v>
      </c>
      <c r="H217">
        <v>3</v>
      </c>
      <c r="I217" t="s">
        <v>642</v>
      </c>
      <c r="J217" t="s">
        <v>643</v>
      </c>
      <c r="K217" t="s">
        <v>644</v>
      </c>
      <c r="L217">
        <v>1339</v>
      </c>
      <c r="N217">
        <v>1007</v>
      </c>
      <c r="O217" t="s">
        <v>645</v>
      </c>
      <c r="P217" t="s">
        <v>645</v>
      </c>
      <c r="Q217">
        <v>1</v>
      </c>
      <c r="W217">
        <v>0</v>
      </c>
      <c r="X217">
        <v>-744103292</v>
      </c>
      <c r="Y217">
        <f t="shared" ref="Y217:Y222" si="123">AT217</f>
        <v>6.4</v>
      </c>
      <c r="AA217">
        <v>54.79</v>
      </c>
      <c r="AB217">
        <v>0</v>
      </c>
      <c r="AC217">
        <v>0</v>
      </c>
      <c r="AD217">
        <v>0</v>
      </c>
      <c r="AE217">
        <v>7.07</v>
      </c>
      <c r="AF217">
        <v>0</v>
      </c>
      <c r="AG217">
        <v>0</v>
      </c>
      <c r="AH217">
        <v>0</v>
      </c>
      <c r="AI217">
        <v>7.75</v>
      </c>
      <c r="AJ217">
        <v>1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6.4</v>
      </c>
      <c r="AU217" t="s">
        <v>3</v>
      </c>
      <c r="AV217">
        <v>0</v>
      </c>
      <c r="AW217">
        <v>2</v>
      </c>
      <c r="AX217">
        <v>59211432</v>
      </c>
      <c r="AY217">
        <v>1</v>
      </c>
      <c r="AZ217">
        <v>0</v>
      </c>
      <c r="BA217">
        <v>225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ROUND(Y217*Source!I245,9)</f>
        <v>13.632</v>
      </c>
      <c r="CY217">
        <f t="shared" ref="CY217:CY222" si="124">AA217</f>
        <v>54.79</v>
      </c>
      <c r="CZ217">
        <f t="shared" ref="CZ217:CZ222" si="125">AE217</f>
        <v>7.07</v>
      </c>
      <c r="DA217">
        <f t="shared" ref="DA217:DA222" si="126">AI217</f>
        <v>7.75</v>
      </c>
      <c r="DB217">
        <f t="shared" ref="DB217:DB222" si="127">ROUND(ROUND(AT217*CZ217,2),6)</f>
        <v>45.25</v>
      </c>
      <c r="DC217">
        <f t="shared" ref="DC217:DC222" si="128">ROUND(ROUND(AT217*AG217,2),6)</f>
        <v>0</v>
      </c>
      <c r="DD217" t="s">
        <v>3</v>
      </c>
      <c r="DE217" t="s">
        <v>3</v>
      </c>
      <c r="DF217">
        <f t="shared" ref="DF217:DF222" si="129">ROUND(ROUND(AE217*AI217,2)*CX217,2)</f>
        <v>746.9</v>
      </c>
      <c r="DG217">
        <f t="shared" ref="DG217:DG232" si="130">ROUND(ROUND(AF217,2)*CX217,2)</f>
        <v>0</v>
      </c>
      <c r="DH217">
        <f t="shared" ref="DH217:DH232" si="131">ROUND(ROUND(AG217,2)*CX217,2)</f>
        <v>0</v>
      </c>
      <c r="DI217">
        <f t="shared" si="111"/>
        <v>0</v>
      </c>
      <c r="DJ217">
        <f t="shared" ref="DJ217:DJ222" si="132">DF217</f>
        <v>746.9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ROW(Source!A245)</f>
        <v>245</v>
      </c>
      <c r="B218">
        <v>59209200</v>
      </c>
      <c r="C218">
        <v>59209764</v>
      </c>
      <c r="D218">
        <v>58315661</v>
      </c>
      <c r="E218">
        <v>1</v>
      </c>
      <c r="F218">
        <v>1</v>
      </c>
      <c r="G218">
        <v>1080</v>
      </c>
      <c r="H218">
        <v>3</v>
      </c>
      <c r="I218" t="s">
        <v>649</v>
      </c>
      <c r="J218" t="s">
        <v>650</v>
      </c>
      <c r="K218" t="s">
        <v>651</v>
      </c>
      <c r="L218">
        <v>1346</v>
      </c>
      <c r="N218">
        <v>1009</v>
      </c>
      <c r="O218" t="s">
        <v>641</v>
      </c>
      <c r="P218" t="s">
        <v>641</v>
      </c>
      <c r="Q218">
        <v>1</v>
      </c>
      <c r="W218">
        <v>0</v>
      </c>
      <c r="X218">
        <v>-2037194753</v>
      </c>
      <c r="Y218">
        <f t="shared" si="123"/>
        <v>2.66</v>
      </c>
      <c r="AA218">
        <v>126.81</v>
      </c>
      <c r="AB218">
        <v>0</v>
      </c>
      <c r="AC218">
        <v>0</v>
      </c>
      <c r="AD218">
        <v>0</v>
      </c>
      <c r="AE218">
        <v>19.39</v>
      </c>
      <c r="AF218">
        <v>0</v>
      </c>
      <c r="AG218">
        <v>0</v>
      </c>
      <c r="AH218">
        <v>0</v>
      </c>
      <c r="AI218">
        <v>6.54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2.66</v>
      </c>
      <c r="AU218" t="s">
        <v>3</v>
      </c>
      <c r="AV218">
        <v>0</v>
      </c>
      <c r="AW218">
        <v>2</v>
      </c>
      <c r="AX218">
        <v>59211433</v>
      </c>
      <c r="AY218">
        <v>1</v>
      </c>
      <c r="AZ218">
        <v>0</v>
      </c>
      <c r="BA218">
        <v>226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ROUND(Y218*Source!I245,9)</f>
        <v>5.6657999999999999</v>
      </c>
      <c r="CY218">
        <f t="shared" si="124"/>
        <v>126.81</v>
      </c>
      <c r="CZ218">
        <f t="shared" si="125"/>
        <v>19.39</v>
      </c>
      <c r="DA218">
        <f t="shared" si="126"/>
        <v>6.54</v>
      </c>
      <c r="DB218">
        <f t="shared" si="127"/>
        <v>51.58</v>
      </c>
      <c r="DC218">
        <f t="shared" si="128"/>
        <v>0</v>
      </c>
      <c r="DD218" t="s">
        <v>3</v>
      </c>
      <c r="DE218" t="s">
        <v>3</v>
      </c>
      <c r="DF218">
        <f t="shared" si="129"/>
        <v>718.48</v>
      </c>
      <c r="DG218">
        <f t="shared" si="130"/>
        <v>0</v>
      </c>
      <c r="DH218">
        <f t="shared" si="131"/>
        <v>0</v>
      </c>
      <c r="DI218">
        <f t="shared" si="111"/>
        <v>0</v>
      </c>
      <c r="DJ218">
        <f t="shared" si="132"/>
        <v>718.48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ROW(Source!A245)</f>
        <v>245</v>
      </c>
      <c r="B219">
        <v>59209200</v>
      </c>
      <c r="C219">
        <v>59209764</v>
      </c>
      <c r="D219">
        <v>58321805</v>
      </c>
      <c r="E219">
        <v>1</v>
      </c>
      <c r="F219">
        <v>1</v>
      </c>
      <c r="G219">
        <v>1080</v>
      </c>
      <c r="H219">
        <v>3</v>
      </c>
      <c r="I219" t="s">
        <v>43</v>
      </c>
      <c r="J219" t="s">
        <v>45</v>
      </c>
      <c r="K219" t="s">
        <v>44</v>
      </c>
      <c r="L219">
        <v>1301</v>
      </c>
      <c r="N219">
        <v>1003</v>
      </c>
      <c r="O219" t="s">
        <v>36</v>
      </c>
      <c r="P219" t="s">
        <v>36</v>
      </c>
      <c r="Q219">
        <v>1</v>
      </c>
      <c r="W219">
        <v>0</v>
      </c>
      <c r="X219">
        <v>1873563531</v>
      </c>
      <c r="Y219">
        <f t="shared" si="123"/>
        <v>100</v>
      </c>
      <c r="AA219">
        <v>385.32</v>
      </c>
      <c r="AB219">
        <v>0</v>
      </c>
      <c r="AC219">
        <v>0</v>
      </c>
      <c r="AD219">
        <v>0</v>
      </c>
      <c r="AE219">
        <v>179.22</v>
      </c>
      <c r="AF219">
        <v>0</v>
      </c>
      <c r="AG219">
        <v>0</v>
      </c>
      <c r="AH219">
        <v>0</v>
      </c>
      <c r="AI219">
        <v>2.15</v>
      </c>
      <c r="AJ219">
        <v>1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 t="s">
        <v>3</v>
      </c>
      <c r="AT219">
        <v>100</v>
      </c>
      <c r="AU219" t="s">
        <v>3</v>
      </c>
      <c r="AV219">
        <v>0</v>
      </c>
      <c r="AW219">
        <v>1</v>
      </c>
      <c r="AX219">
        <v>-1</v>
      </c>
      <c r="AY219">
        <v>0</v>
      </c>
      <c r="AZ219">
        <v>0</v>
      </c>
      <c r="BA219" t="s">
        <v>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ROUND(Y219*Source!I245,9)</f>
        <v>213</v>
      </c>
      <c r="CY219">
        <f t="shared" si="124"/>
        <v>385.32</v>
      </c>
      <c r="CZ219">
        <f t="shared" si="125"/>
        <v>179.22</v>
      </c>
      <c r="DA219">
        <f t="shared" si="126"/>
        <v>2.15</v>
      </c>
      <c r="DB219">
        <f t="shared" si="127"/>
        <v>17922</v>
      </c>
      <c r="DC219">
        <f t="shared" si="128"/>
        <v>0</v>
      </c>
      <c r="DD219" t="s">
        <v>3</v>
      </c>
      <c r="DE219" t="s">
        <v>3</v>
      </c>
      <c r="DF219">
        <f t="shared" si="129"/>
        <v>82073.16</v>
      </c>
      <c r="DG219">
        <f t="shared" si="130"/>
        <v>0</v>
      </c>
      <c r="DH219">
        <f t="shared" si="131"/>
        <v>0</v>
      </c>
      <c r="DI219">
        <f t="shared" si="111"/>
        <v>0</v>
      </c>
      <c r="DJ219">
        <f t="shared" si="132"/>
        <v>82073.16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ROW(Source!A245)</f>
        <v>245</v>
      </c>
      <c r="B220">
        <v>59209200</v>
      </c>
      <c r="C220">
        <v>59209764</v>
      </c>
      <c r="D220">
        <v>58322674</v>
      </c>
      <c r="E220">
        <v>1</v>
      </c>
      <c r="F220">
        <v>1</v>
      </c>
      <c r="G220">
        <v>1080</v>
      </c>
      <c r="H220">
        <v>3</v>
      </c>
      <c r="I220" t="s">
        <v>47</v>
      </c>
      <c r="J220" t="s">
        <v>50</v>
      </c>
      <c r="K220" t="s">
        <v>48</v>
      </c>
      <c r="L220">
        <v>1354</v>
      </c>
      <c r="N220">
        <v>1010</v>
      </c>
      <c r="O220" t="s">
        <v>49</v>
      </c>
      <c r="P220" t="s">
        <v>49</v>
      </c>
      <c r="Q220">
        <v>1</v>
      </c>
      <c r="W220">
        <v>0</v>
      </c>
      <c r="X220">
        <v>-367918804</v>
      </c>
      <c r="Y220">
        <f t="shared" si="123"/>
        <v>8.9201879999999996</v>
      </c>
      <c r="AA220">
        <v>207.96</v>
      </c>
      <c r="AB220">
        <v>0</v>
      </c>
      <c r="AC220">
        <v>0</v>
      </c>
      <c r="AD220">
        <v>0</v>
      </c>
      <c r="AE220">
        <v>53.05</v>
      </c>
      <c r="AF220">
        <v>0</v>
      </c>
      <c r="AG220">
        <v>0</v>
      </c>
      <c r="AH220">
        <v>0</v>
      </c>
      <c r="AI220">
        <v>3.92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s">
        <v>3</v>
      </c>
      <c r="AT220">
        <v>8.9201879999999996</v>
      </c>
      <c r="AU220" t="s">
        <v>3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ROUND(Y220*Source!I245,9)</f>
        <v>19.000000440000001</v>
      </c>
      <c r="CY220">
        <f t="shared" si="124"/>
        <v>207.96</v>
      </c>
      <c r="CZ220">
        <f t="shared" si="125"/>
        <v>53.05</v>
      </c>
      <c r="DA220">
        <f t="shared" si="126"/>
        <v>3.92</v>
      </c>
      <c r="DB220">
        <f t="shared" si="127"/>
        <v>473.22</v>
      </c>
      <c r="DC220">
        <f t="shared" si="128"/>
        <v>0</v>
      </c>
      <c r="DD220" t="s">
        <v>3</v>
      </c>
      <c r="DE220" t="s">
        <v>3</v>
      </c>
      <c r="DF220">
        <f t="shared" si="129"/>
        <v>3951.24</v>
      </c>
      <c r="DG220">
        <f t="shared" si="130"/>
        <v>0</v>
      </c>
      <c r="DH220">
        <f t="shared" si="131"/>
        <v>0</v>
      </c>
      <c r="DI220">
        <f t="shared" si="111"/>
        <v>0</v>
      </c>
      <c r="DJ220">
        <f t="shared" si="132"/>
        <v>3951.24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ROW(Source!A245)</f>
        <v>245</v>
      </c>
      <c r="B221">
        <v>59209200</v>
      </c>
      <c r="C221">
        <v>59209764</v>
      </c>
      <c r="D221">
        <v>58322674</v>
      </c>
      <c r="E221">
        <v>1</v>
      </c>
      <c r="F221">
        <v>1</v>
      </c>
      <c r="G221">
        <v>1080</v>
      </c>
      <c r="H221">
        <v>3</v>
      </c>
      <c r="I221" t="s">
        <v>47</v>
      </c>
      <c r="J221" t="s">
        <v>50</v>
      </c>
      <c r="K221" t="s">
        <v>52</v>
      </c>
      <c r="L221">
        <v>1354</v>
      </c>
      <c r="N221">
        <v>1010</v>
      </c>
      <c r="O221" t="s">
        <v>49</v>
      </c>
      <c r="P221" t="s">
        <v>49</v>
      </c>
      <c r="Q221">
        <v>1</v>
      </c>
      <c r="W221">
        <v>0</v>
      </c>
      <c r="X221">
        <v>-1159203431</v>
      </c>
      <c r="Y221">
        <f t="shared" si="123"/>
        <v>14.084507</v>
      </c>
      <c r="AA221">
        <v>207.96</v>
      </c>
      <c r="AB221">
        <v>0</v>
      </c>
      <c r="AC221">
        <v>0</v>
      </c>
      <c r="AD221">
        <v>0</v>
      </c>
      <c r="AE221">
        <v>53.05</v>
      </c>
      <c r="AF221">
        <v>0</v>
      </c>
      <c r="AG221">
        <v>0</v>
      </c>
      <c r="AH221">
        <v>0</v>
      </c>
      <c r="AI221">
        <v>3.92</v>
      </c>
      <c r="AJ221">
        <v>1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 t="s">
        <v>3</v>
      </c>
      <c r="AT221">
        <v>14.084507</v>
      </c>
      <c r="AU221" t="s">
        <v>3</v>
      </c>
      <c r="AV221">
        <v>0</v>
      </c>
      <c r="AW221">
        <v>1</v>
      </c>
      <c r="AX221">
        <v>-1</v>
      </c>
      <c r="AY221">
        <v>0</v>
      </c>
      <c r="AZ221">
        <v>0</v>
      </c>
      <c r="BA221" t="s">
        <v>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ROUND(Y221*Source!I245,9)</f>
        <v>29.99999991</v>
      </c>
      <c r="CY221">
        <f t="shared" si="124"/>
        <v>207.96</v>
      </c>
      <c r="CZ221">
        <f t="shared" si="125"/>
        <v>53.05</v>
      </c>
      <c r="DA221">
        <f t="shared" si="126"/>
        <v>3.92</v>
      </c>
      <c r="DB221">
        <f t="shared" si="127"/>
        <v>747.18</v>
      </c>
      <c r="DC221">
        <f t="shared" si="128"/>
        <v>0</v>
      </c>
      <c r="DD221" t="s">
        <v>3</v>
      </c>
      <c r="DE221" t="s">
        <v>3</v>
      </c>
      <c r="DF221">
        <f t="shared" si="129"/>
        <v>6238.8</v>
      </c>
      <c r="DG221">
        <f t="shared" si="130"/>
        <v>0</v>
      </c>
      <c r="DH221">
        <f t="shared" si="131"/>
        <v>0</v>
      </c>
      <c r="DI221">
        <f t="shared" si="111"/>
        <v>0</v>
      </c>
      <c r="DJ221">
        <f t="shared" si="132"/>
        <v>6238.8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ROW(Source!A245)</f>
        <v>245</v>
      </c>
      <c r="B222">
        <v>59209200</v>
      </c>
      <c r="C222">
        <v>59209764</v>
      </c>
      <c r="D222">
        <v>58322611</v>
      </c>
      <c r="E222">
        <v>1</v>
      </c>
      <c r="F222">
        <v>1</v>
      </c>
      <c r="G222">
        <v>1080</v>
      </c>
      <c r="H222">
        <v>3</v>
      </c>
      <c r="I222" t="s">
        <v>652</v>
      </c>
      <c r="J222" t="s">
        <v>653</v>
      </c>
      <c r="K222" t="s">
        <v>654</v>
      </c>
      <c r="L222">
        <v>1346</v>
      </c>
      <c r="N222">
        <v>1009</v>
      </c>
      <c r="O222" t="s">
        <v>641</v>
      </c>
      <c r="P222" t="s">
        <v>641</v>
      </c>
      <c r="Q222">
        <v>1</v>
      </c>
      <c r="W222">
        <v>0</v>
      </c>
      <c r="X222">
        <v>-2095645039</v>
      </c>
      <c r="Y222">
        <f t="shared" si="123"/>
        <v>4</v>
      </c>
      <c r="AA222">
        <v>765.78</v>
      </c>
      <c r="AB222">
        <v>0</v>
      </c>
      <c r="AC222">
        <v>0</v>
      </c>
      <c r="AD222">
        <v>0</v>
      </c>
      <c r="AE222">
        <v>33.72</v>
      </c>
      <c r="AF222">
        <v>0</v>
      </c>
      <c r="AG222">
        <v>0</v>
      </c>
      <c r="AH222">
        <v>0</v>
      </c>
      <c r="AI222">
        <v>22.71</v>
      </c>
      <c r="AJ222">
        <v>1</v>
      </c>
      <c r="AK222">
        <v>1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4</v>
      </c>
      <c r="AU222" t="s">
        <v>3</v>
      </c>
      <c r="AV222">
        <v>0</v>
      </c>
      <c r="AW222">
        <v>2</v>
      </c>
      <c r="AX222">
        <v>59211434</v>
      </c>
      <c r="AY222">
        <v>1</v>
      </c>
      <c r="AZ222">
        <v>0</v>
      </c>
      <c r="BA222">
        <v>227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ROUND(Y222*Source!I245,9)</f>
        <v>8.52</v>
      </c>
      <c r="CY222">
        <f t="shared" si="124"/>
        <v>765.78</v>
      </c>
      <c r="CZ222">
        <f t="shared" si="125"/>
        <v>33.72</v>
      </c>
      <c r="DA222">
        <f t="shared" si="126"/>
        <v>22.71</v>
      </c>
      <c r="DB222">
        <f t="shared" si="127"/>
        <v>134.88</v>
      </c>
      <c r="DC222">
        <f t="shared" si="128"/>
        <v>0</v>
      </c>
      <c r="DD222" t="s">
        <v>3</v>
      </c>
      <c r="DE222" t="s">
        <v>3</v>
      </c>
      <c r="DF222">
        <f t="shared" si="129"/>
        <v>6524.45</v>
      </c>
      <c r="DG222">
        <f t="shared" si="130"/>
        <v>0</v>
      </c>
      <c r="DH222">
        <f t="shared" si="131"/>
        <v>0</v>
      </c>
      <c r="DI222">
        <f t="shared" si="111"/>
        <v>0</v>
      </c>
      <c r="DJ222">
        <f t="shared" si="132"/>
        <v>6524.45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ROW(Source!A252)</f>
        <v>252</v>
      </c>
      <c r="B223">
        <v>59209203</v>
      </c>
      <c r="C223">
        <v>59209786</v>
      </c>
      <c r="D223">
        <v>58266404</v>
      </c>
      <c r="E223">
        <v>1080</v>
      </c>
      <c r="F223">
        <v>1</v>
      </c>
      <c r="G223">
        <v>1080</v>
      </c>
      <c r="H223">
        <v>1</v>
      </c>
      <c r="I223" t="s">
        <v>620</v>
      </c>
      <c r="J223" t="s">
        <v>3</v>
      </c>
      <c r="K223" t="s">
        <v>621</v>
      </c>
      <c r="L223">
        <v>1191</v>
      </c>
      <c r="N223">
        <v>1013</v>
      </c>
      <c r="O223" t="s">
        <v>622</v>
      </c>
      <c r="P223" t="s">
        <v>622</v>
      </c>
      <c r="Q223">
        <v>1</v>
      </c>
      <c r="W223">
        <v>0</v>
      </c>
      <c r="X223">
        <v>476480486</v>
      </c>
      <c r="Y223">
        <f>((AT223*1.15)*1.1)</f>
        <v>73.876000000000005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58.4</v>
      </c>
      <c r="AU223" t="s">
        <v>28</v>
      </c>
      <c r="AV223">
        <v>1</v>
      </c>
      <c r="AW223">
        <v>2</v>
      </c>
      <c r="AX223">
        <v>59211438</v>
      </c>
      <c r="AY223">
        <v>1</v>
      </c>
      <c r="AZ223">
        <v>0</v>
      </c>
      <c r="BA223">
        <v>231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ROUND(AT223*Source!I252*AH223*AL223,2)</f>
        <v>0</v>
      </c>
      <c r="CV223">
        <f>ROUND(Y223*Source!I252,9)</f>
        <v>195.03263999999999</v>
      </c>
      <c r="CW223">
        <v>0</v>
      </c>
      <c r="CX223">
        <f>ROUND(Y223*Source!I252,9)</f>
        <v>195.03263999999999</v>
      </c>
      <c r="CY223">
        <f>AD223</f>
        <v>0</v>
      </c>
      <c r="CZ223">
        <f>AH223</f>
        <v>0</v>
      </c>
      <c r="DA223">
        <f>AL223</f>
        <v>1</v>
      </c>
      <c r="DB223">
        <f>ROUND(((ROUND(AT223*CZ223,2)*1.15)*1.1),6)</f>
        <v>0</v>
      </c>
      <c r="DC223">
        <f>ROUND(((ROUND(AT223*AG223,2)*1.15)*1.1),6)</f>
        <v>0</v>
      </c>
      <c r="DD223" t="s">
        <v>3</v>
      </c>
      <c r="DE223" t="s">
        <v>3</v>
      </c>
      <c r="DF223">
        <f t="shared" ref="DF223:DF234" si="133">ROUND(ROUND(AE223,2)*CX223,2)</f>
        <v>0</v>
      </c>
      <c r="DG223">
        <f t="shared" si="130"/>
        <v>0</v>
      </c>
      <c r="DH223">
        <f t="shared" si="131"/>
        <v>0</v>
      </c>
      <c r="DI223">
        <f t="shared" si="111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ROW(Source!A252)</f>
        <v>252</v>
      </c>
      <c r="B224">
        <v>59209203</v>
      </c>
      <c r="C224">
        <v>59209786</v>
      </c>
      <c r="D224">
        <v>58340578</v>
      </c>
      <c r="E224">
        <v>1</v>
      </c>
      <c r="F224">
        <v>1</v>
      </c>
      <c r="G224">
        <v>1080</v>
      </c>
      <c r="H224">
        <v>2</v>
      </c>
      <c r="I224" t="s">
        <v>646</v>
      </c>
      <c r="J224" t="s">
        <v>647</v>
      </c>
      <c r="K224" t="s">
        <v>648</v>
      </c>
      <c r="L224">
        <v>1368</v>
      </c>
      <c r="N224">
        <v>1011</v>
      </c>
      <c r="O224" t="s">
        <v>626</v>
      </c>
      <c r="P224" t="s">
        <v>626</v>
      </c>
      <c r="Q224">
        <v>1</v>
      </c>
      <c r="W224">
        <v>0</v>
      </c>
      <c r="X224">
        <v>-1985943078</v>
      </c>
      <c r="Y224">
        <f>((AT224*1.25)*1.1)</f>
        <v>0.13750000000000001</v>
      </c>
      <c r="AA224">
        <v>0</v>
      </c>
      <c r="AB224">
        <v>88.67</v>
      </c>
      <c r="AC224">
        <v>13.47</v>
      </c>
      <c r="AD224">
        <v>0</v>
      </c>
      <c r="AE224">
        <v>0</v>
      </c>
      <c r="AF224">
        <v>83.1</v>
      </c>
      <c r="AG224">
        <v>12.62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0.1</v>
      </c>
      <c r="AU224" t="s">
        <v>627</v>
      </c>
      <c r="AV224">
        <v>0</v>
      </c>
      <c r="AW224">
        <v>2</v>
      </c>
      <c r="AX224">
        <v>59211439</v>
      </c>
      <c r="AY224">
        <v>1</v>
      </c>
      <c r="AZ224">
        <v>0</v>
      </c>
      <c r="BA224">
        <v>232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f>ROUND(Y224*Source!I252*DO224,9)</f>
        <v>4.5810599999999999</v>
      </c>
      <c r="CX224">
        <f>ROUND(Y224*Source!I252,9)</f>
        <v>0.36299999999999999</v>
      </c>
      <c r="CY224">
        <f>AB224</f>
        <v>88.67</v>
      </c>
      <c r="CZ224">
        <f>AF224</f>
        <v>83.1</v>
      </c>
      <c r="DA224">
        <f>AJ224</f>
        <v>1</v>
      </c>
      <c r="DB224">
        <f>ROUND(((ROUND(AT224*CZ224,2)*1.25)*1.1),6)</f>
        <v>11.42625</v>
      </c>
      <c r="DC224">
        <f>ROUND(((ROUND(AT224*AG224,2)*1.25)*1.1),6)</f>
        <v>1.7324999999999999</v>
      </c>
      <c r="DD224" t="s">
        <v>3</v>
      </c>
      <c r="DE224" t="s">
        <v>3</v>
      </c>
      <c r="DF224">
        <f t="shared" si="133"/>
        <v>0</v>
      </c>
      <c r="DG224">
        <f t="shared" si="130"/>
        <v>30.17</v>
      </c>
      <c r="DH224">
        <f t="shared" si="131"/>
        <v>4.58</v>
      </c>
      <c r="DI224">
        <f t="shared" si="111"/>
        <v>0</v>
      </c>
      <c r="DJ224">
        <f>DG224</f>
        <v>30.17</v>
      </c>
      <c r="DK224">
        <v>0</v>
      </c>
      <c r="DL224" t="s">
        <v>628</v>
      </c>
      <c r="DM224">
        <v>0</v>
      </c>
      <c r="DN224" t="s">
        <v>622</v>
      </c>
      <c r="DO224">
        <v>12.62</v>
      </c>
    </row>
    <row r="225" spans="1:119" x14ac:dyDescent="0.2">
      <c r="A225">
        <f>ROW(Source!A252)</f>
        <v>252</v>
      </c>
      <c r="B225">
        <v>59209203</v>
      </c>
      <c r="C225">
        <v>59209786</v>
      </c>
      <c r="D225">
        <v>58339814</v>
      </c>
      <c r="E225">
        <v>1</v>
      </c>
      <c r="F225">
        <v>1</v>
      </c>
      <c r="G225">
        <v>1080</v>
      </c>
      <c r="H225">
        <v>2</v>
      </c>
      <c r="I225" t="s">
        <v>635</v>
      </c>
      <c r="J225" t="s">
        <v>636</v>
      </c>
      <c r="K225" t="s">
        <v>637</v>
      </c>
      <c r="L225">
        <v>1368</v>
      </c>
      <c r="N225">
        <v>1011</v>
      </c>
      <c r="O225" t="s">
        <v>626</v>
      </c>
      <c r="P225" t="s">
        <v>626</v>
      </c>
      <c r="Q225">
        <v>1</v>
      </c>
      <c r="W225">
        <v>0</v>
      </c>
      <c r="X225">
        <v>1087580389</v>
      </c>
      <c r="Y225">
        <f>((AT225*1.25)*1.1)</f>
        <v>1.3750000000000002E-2</v>
      </c>
      <c r="AA225">
        <v>0</v>
      </c>
      <c r="AB225">
        <v>191.17</v>
      </c>
      <c r="AC225">
        <v>18.059999999999999</v>
      </c>
      <c r="AD225">
        <v>0</v>
      </c>
      <c r="AE225">
        <v>0</v>
      </c>
      <c r="AF225">
        <v>179.17</v>
      </c>
      <c r="AG225">
        <v>16.93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0.01</v>
      </c>
      <c r="AU225" t="s">
        <v>627</v>
      </c>
      <c r="AV225">
        <v>0</v>
      </c>
      <c r="AW225">
        <v>2</v>
      </c>
      <c r="AX225">
        <v>59211440</v>
      </c>
      <c r="AY225">
        <v>1</v>
      </c>
      <c r="AZ225">
        <v>0</v>
      </c>
      <c r="BA225">
        <v>233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f>ROUND(Y225*Source!I252*DO225,9)</f>
        <v>0.61455899999999997</v>
      </c>
      <c r="CX225">
        <f>ROUND(Y225*Source!I252,9)</f>
        <v>3.6299999999999999E-2</v>
      </c>
      <c r="CY225">
        <f>AB225</f>
        <v>191.17</v>
      </c>
      <c r="CZ225">
        <f>AF225</f>
        <v>179.17</v>
      </c>
      <c r="DA225">
        <f>AJ225</f>
        <v>1</v>
      </c>
      <c r="DB225">
        <f>ROUND(((ROUND(AT225*CZ225,2)*1.25)*1.1),6)</f>
        <v>2.4612500000000002</v>
      </c>
      <c r="DC225">
        <f>ROUND(((ROUND(AT225*AG225,2)*1.25)*1.1),6)</f>
        <v>0.23375000000000001</v>
      </c>
      <c r="DD225" t="s">
        <v>3</v>
      </c>
      <c r="DE225" t="s">
        <v>3</v>
      </c>
      <c r="DF225">
        <f t="shared" si="133"/>
        <v>0</v>
      </c>
      <c r="DG225">
        <f t="shared" si="130"/>
        <v>6.5</v>
      </c>
      <c r="DH225">
        <f t="shared" si="131"/>
        <v>0.61</v>
      </c>
      <c r="DI225">
        <f t="shared" si="111"/>
        <v>0</v>
      </c>
      <c r="DJ225">
        <f>DG225</f>
        <v>6.5</v>
      </c>
      <c r="DK225">
        <v>0</v>
      </c>
      <c r="DL225" t="s">
        <v>628</v>
      </c>
      <c r="DM225">
        <v>0</v>
      </c>
      <c r="DN225" t="s">
        <v>622</v>
      </c>
      <c r="DO225">
        <v>16.93</v>
      </c>
    </row>
    <row r="226" spans="1:119" x14ac:dyDescent="0.2">
      <c r="A226">
        <f>ROW(Source!A252)</f>
        <v>252</v>
      </c>
      <c r="B226">
        <v>59209203</v>
      </c>
      <c r="C226">
        <v>59209786</v>
      </c>
      <c r="D226">
        <v>58308814</v>
      </c>
      <c r="E226">
        <v>1</v>
      </c>
      <c r="F226">
        <v>1</v>
      </c>
      <c r="G226">
        <v>1080</v>
      </c>
      <c r="H226">
        <v>3</v>
      </c>
      <c r="I226" t="s">
        <v>642</v>
      </c>
      <c r="J226" t="s">
        <v>643</v>
      </c>
      <c r="K226" t="s">
        <v>644</v>
      </c>
      <c r="L226">
        <v>1339</v>
      </c>
      <c r="N226">
        <v>1007</v>
      </c>
      <c r="O226" t="s">
        <v>645</v>
      </c>
      <c r="P226" t="s">
        <v>645</v>
      </c>
      <c r="Q226">
        <v>1</v>
      </c>
      <c r="W226">
        <v>0</v>
      </c>
      <c r="X226">
        <v>-744103292</v>
      </c>
      <c r="Y226">
        <f t="shared" ref="Y226:Y231" si="134">AT226</f>
        <v>1.6</v>
      </c>
      <c r="AA226">
        <v>7.07</v>
      </c>
      <c r="AB226">
        <v>0</v>
      </c>
      <c r="AC226">
        <v>0</v>
      </c>
      <c r="AD226">
        <v>0</v>
      </c>
      <c r="AE226">
        <v>7.07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1.6</v>
      </c>
      <c r="AU226" t="s">
        <v>3</v>
      </c>
      <c r="AV226">
        <v>0</v>
      </c>
      <c r="AW226">
        <v>2</v>
      </c>
      <c r="AX226">
        <v>59211441</v>
      </c>
      <c r="AY226">
        <v>1</v>
      </c>
      <c r="AZ226">
        <v>0</v>
      </c>
      <c r="BA226">
        <v>234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ROUND(Y226*Source!I252,9)</f>
        <v>4.2240000000000002</v>
      </c>
      <c r="CY226">
        <f t="shared" ref="CY226:CY231" si="135">AA226</f>
        <v>7.07</v>
      </c>
      <c r="CZ226">
        <f t="shared" ref="CZ226:CZ231" si="136">AE226</f>
        <v>7.07</v>
      </c>
      <c r="DA226">
        <f t="shared" ref="DA226:DA231" si="137">AI226</f>
        <v>1</v>
      </c>
      <c r="DB226">
        <f t="shared" ref="DB226:DB231" si="138">ROUND(ROUND(AT226*CZ226,2),6)</f>
        <v>11.31</v>
      </c>
      <c r="DC226">
        <f t="shared" ref="DC226:DC231" si="139">ROUND(ROUND(AT226*AG226,2),6)</f>
        <v>0</v>
      </c>
      <c r="DD226" t="s">
        <v>3</v>
      </c>
      <c r="DE226" t="s">
        <v>3</v>
      </c>
      <c r="DF226">
        <f t="shared" si="133"/>
        <v>29.86</v>
      </c>
      <c r="DG226">
        <f t="shared" si="130"/>
        <v>0</v>
      </c>
      <c r="DH226">
        <f t="shared" si="131"/>
        <v>0</v>
      </c>
      <c r="DI226">
        <f t="shared" si="111"/>
        <v>0</v>
      </c>
      <c r="DJ226">
        <f t="shared" ref="DJ226:DJ231" si="140">DF226</f>
        <v>29.86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ROW(Source!A252)</f>
        <v>252</v>
      </c>
      <c r="B227">
        <v>59209203</v>
      </c>
      <c r="C227">
        <v>59209786</v>
      </c>
      <c r="D227">
        <v>58315661</v>
      </c>
      <c r="E227">
        <v>1</v>
      </c>
      <c r="F227">
        <v>1</v>
      </c>
      <c r="G227">
        <v>1080</v>
      </c>
      <c r="H227">
        <v>3</v>
      </c>
      <c r="I227" t="s">
        <v>649</v>
      </c>
      <c r="J227" t="s">
        <v>650</v>
      </c>
      <c r="K227" t="s">
        <v>651</v>
      </c>
      <c r="L227">
        <v>1346</v>
      </c>
      <c r="N227">
        <v>1009</v>
      </c>
      <c r="O227" t="s">
        <v>641</v>
      </c>
      <c r="P227" t="s">
        <v>641</v>
      </c>
      <c r="Q227">
        <v>1</v>
      </c>
      <c r="W227">
        <v>0</v>
      </c>
      <c r="X227">
        <v>-2037194753</v>
      </c>
      <c r="Y227">
        <f t="shared" si="134"/>
        <v>1.2</v>
      </c>
      <c r="AA227">
        <v>19.39</v>
      </c>
      <c r="AB227">
        <v>0</v>
      </c>
      <c r="AC227">
        <v>0</v>
      </c>
      <c r="AD227">
        <v>0</v>
      </c>
      <c r="AE227">
        <v>19.39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1.2</v>
      </c>
      <c r="AU227" t="s">
        <v>3</v>
      </c>
      <c r="AV227">
        <v>0</v>
      </c>
      <c r="AW227">
        <v>2</v>
      </c>
      <c r="AX227">
        <v>59211442</v>
      </c>
      <c r="AY227">
        <v>1</v>
      </c>
      <c r="AZ227">
        <v>0</v>
      </c>
      <c r="BA227">
        <v>235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ROUND(Y227*Source!I252,9)</f>
        <v>3.1680000000000001</v>
      </c>
      <c r="CY227">
        <f t="shared" si="135"/>
        <v>19.39</v>
      </c>
      <c r="CZ227">
        <f t="shared" si="136"/>
        <v>19.39</v>
      </c>
      <c r="DA227">
        <f t="shared" si="137"/>
        <v>1</v>
      </c>
      <c r="DB227">
        <f t="shared" si="138"/>
        <v>23.27</v>
      </c>
      <c r="DC227">
        <f t="shared" si="139"/>
        <v>0</v>
      </c>
      <c r="DD227" t="s">
        <v>3</v>
      </c>
      <c r="DE227" t="s">
        <v>3</v>
      </c>
      <c r="DF227">
        <f t="shared" si="133"/>
        <v>61.43</v>
      </c>
      <c r="DG227">
        <f t="shared" si="130"/>
        <v>0</v>
      </c>
      <c r="DH227">
        <f t="shared" si="131"/>
        <v>0</v>
      </c>
      <c r="DI227">
        <f t="shared" si="111"/>
        <v>0</v>
      </c>
      <c r="DJ227">
        <f t="shared" si="140"/>
        <v>61.43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ROW(Source!A252)</f>
        <v>252</v>
      </c>
      <c r="B228">
        <v>59209203</v>
      </c>
      <c r="C228">
        <v>59209786</v>
      </c>
      <c r="D228">
        <v>58321804</v>
      </c>
      <c r="E228">
        <v>1</v>
      </c>
      <c r="F228">
        <v>1</v>
      </c>
      <c r="G228">
        <v>1080</v>
      </c>
      <c r="H228">
        <v>3</v>
      </c>
      <c r="I228" t="s">
        <v>58</v>
      </c>
      <c r="J228" t="s">
        <v>60</v>
      </c>
      <c r="K228" t="s">
        <v>59</v>
      </c>
      <c r="L228">
        <v>1301</v>
      </c>
      <c r="N228">
        <v>1003</v>
      </c>
      <c r="O228" t="s">
        <v>36</v>
      </c>
      <c r="P228" t="s">
        <v>36</v>
      </c>
      <c r="Q228">
        <v>1</v>
      </c>
      <c r="W228">
        <v>0</v>
      </c>
      <c r="X228">
        <v>-1698903675</v>
      </c>
      <c r="Y228">
        <f t="shared" si="134"/>
        <v>100</v>
      </c>
      <c r="AA228">
        <v>123.2</v>
      </c>
      <c r="AB228">
        <v>0</v>
      </c>
      <c r="AC228">
        <v>0</v>
      </c>
      <c r="AD228">
        <v>0</v>
      </c>
      <c r="AE228">
        <v>123.2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100</v>
      </c>
      <c r="AU228" t="s">
        <v>3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ROUND(Y228*Source!I252,9)</f>
        <v>264</v>
      </c>
      <c r="CY228">
        <f t="shared" si="135"/>
        <v>123.2</v>
      </c>
      <c r="CZ228">
        <f t="shared" si="136"/>
        <v>123.2</v>
      </c>
      <c r="DA228">
        <f t="shared" si="137"/>
        <v>1</v>
      </c>
      <c r="DB228">
        <f t="shared" si="138"/>
        <v>12320</v>
      </c>
      <c r="DC228">
        <f t="shared" si="139"/>
        <v>0</v>
      </c>
      <c r="DD228" t="s">
        <v>3</v>
      </c>
      <c r="DE228" t="s">
        <v>3</v>
      </c>
      <c r="DF228">
        <f t="shared" si="133"/>
        <v>32524.799999999999</v>
      </c>
      <c r="DG228">
        <f t="shared" si="130"/>
        <v>0</v>
      </c>
      <c r="DH228">
        <f t="shared" si="131"/>
        <v>0</v>
      </c>
      <c r="DI228">
        <f t="shared" si="111"/>
        <v>0</v>
      </c>
      <c r="DJ228">
        <f t="shared" si="140"/>
        <v>32524.799999999999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ROW(Source!A252)</f>
        <v>252</v>
      </c>
      <c r="B229">
        <v>59209203</v>
      </c>
      <c r="C229">
        <v>59209786</v>
      </c>
      <c r="D229">
        <v>58322611</v>
      </c>
      <c r="E229">
        <v>1</v>
      </c>
      <c r="F229">
        <v>1</v>
      </c>
      <c r="G229">
        <v>1080</v>
      </c>
      <c r="H229">
        <v>3</v>
      </c>
      <c r="I229" t="s">
        <v>652</v>
      </c>
      <c r="J229" t="s">
        <v>653</v>
      </c>
      <c r="K229" t="s">
        <v>654</v>
      </c>
      <c r="L229">
        <v>1346</v>
      </c>
      <c r="N229">
        <v>1009</v>
      </c>
      <c r="O229" t="s">
        <v>641</v>
      </c>
      <c r="P229" t="s">
        <v>641</v>
      </c>
      <c r="Q229">
        <v>1</v>
      </c>
      <c r="W229">
        <v>0</v>
      </c>
      <c r="X229">
        <v>-2095645039</v>
      </c>
      <c r="Y229">
        <f t="shared" si="134"/>
        <v>1.5</v>
      </c>
      <c r="AA229">
        <v>33.72</v>
      </c>
      <c r="AB229">
        <v>0</v>
      </c>
      <c r="AC229">
        <v>0</v>
      </c>
      <c r="AD229">
        <v>0</v>
      </c>
      <c r="AE229">
        <v>33.72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1.5</v>
      </c>
      <c r="AU229" t="s">
        <v>3</v>
      </c>
      <c r="AV229">
        <v>0</v>
      </c>
      <c r="AW229">
        <v>2</v>
      </c>
      <c r="AX229">
        <v>59211443</v>
      </c>
      <c r="AY229">
        <v>1</v>
      </c>
      <c r="AZ229">
        <v>0</v>
      </c>
      <c r="BA229">
        <v>236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ROUND(Y229*Source!I252,9)</f>
        <v>3.96</v>
      </c>
      <c r="CY229">
        <f t="shared" si="135"/>
        <v>33.72</v>
      </c>
      <c r="CZ229">
        <f t="shared" si="136"/>
        <v>33.72</v>
      </c>
      <c r="DA229">
        <f t="shared" si="137"/>
        <v>1</v>
      </c>
      <c r="DB229">
        <f t="shared" si="138"/>
        <v>50.58</v>
      </c>
      <c r="DC229">
        <f t="shared" si="139"/>
        <v>0</v>
      </c>
      <c r="DD229" t="s">
        <v>3</v>
      </c>
      <c r="DE229" t="s">
        <v>3</v>
      </c>
      <c r="DF229">
        <f t="shared" si="133"/>
        <v>133.53</v>
      </c>
      <c r="DG229">
        <f t="shared" si="130"/>
        <v>0</v>
      </c>
      <c r="DH229">
        <f t="shared" si="131"/>
        <v>0</v>
      </c>
      <c r="DI229">
        <f t="shared" si="111"/>
        <v>0</v>
      </c>
      <c r="DJ229">
        <f t="shared" si="140"/>
        <v>133.53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ROW(Source!A252)</f>
        <v>252</v>
      </c>
      <c r="B230">
        <v>59209203</v>
      </c>
      <c r="C230">
        <v>59209786</v>
      </c>
      <c r="D230">
        <v>58322638</v>
      </c>
      <c r="E230">
        <v>1</v>
      </c>
      <c r="F230">
        <v>1</v>
      </c>
      <c r="G230">
        <v>1080</v>
      </c>
      <c r="H230">
        <v>3</v>
      </c>
      <c r="I230" t="s">
        <v>62</v>
      </c>
      <c r="J230" t="s">
        <v>64</v>
      </c>
      <c r="K230" t="s">
        <v>63</v>
      </c>
      <c r="L230">
        <v>1354</v>
      </c>
      <c r="N230">
        <v>1010</v>
      </c>
      <c r="O230" t="s">
        <v>49</v>
      </c>
      <c r="P230" t="s">
        <v>49</v>
      </c>
      <c r="Q230">
        <v>1</v>
      </c>
      <c r="W230">
        <v>0</v>
      </c>
      <c r="X230">
        <v>1223095212</v>
      </c>
      <c r="Y230">
        <f t="shared" si="134"/>
        <v>13.2575758</v>
      </c>
      <c r="AA230">
        <v>16.739999999999998</v>
      </c>
      <c r="AB230">
        <v>0</v>
      </c>
      <c r="AC230">
        <v>0</v>
      </c>
      <c r="AD230">
        <v>0</v>
      </c>
      <c r="AE230">
        <v>16.739999999999998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 t="s">
        <v>3</v>
      </c>
      <c r="AT230">
        <v>13.2575758</v>
      </c>
      <c r="AU230" t="s">
        <v>3</v>
      </c>
      <c r="AV230">
        <v>0</v>
      </c>
      <c r="AW230">
        <v>1</v>
      </c>
      <c r="AX230">
        <v>-1</v>
      </c>
      <c r="AY230">
        <v>0</v>
      </c>
      <c r="AZ230">
        <v>0</v>
      </c>
      <c r="BA230" t="s">
        <v>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ROUND(Y230*Source!I252,9)</f>
        <v>35.000000112000002</v>
      </c>
      <c r="CY230">
        <f t="shared" si="135"/>
        <v>16.739999999999998</v>
      </c>
      <c r="CZ230">
        <f t="shared" si="136"/>
        <v>16.739999999999998</v>
      </c>
      <c r="DA230">
        <f t="shared" si="137"/>
        <v>1</v>
      </c>
      <c r="DB230">
        <f t="shared" si="138"/>
        <v>221.93</v>
      </c>
      <c r="DC230">
        <f t="shared" si="139"/>
        <v>0</v>
      </c>
      <c r="DD230" t="s">
        <v>3</v>
      </c>
      <c r="DE230" t="s">
        <v>3</v>
      </c>
      <c r="DF230">
        <f t="shared" si="133"/>
        <v>585.9</v>
      </c>
      <c r="DG230">
        <f t="shared" si="130"/>
        <v>0</v>
      </c>
      <c r="DH230">
        <f t="shared" si="131"/>
        <v>0</v>
      </c>
      <c r="DI230">
        <f t="shared" si="111"/>
        <v>0</v>
      </c>
      <c r="DJ230">
        <f t="shared" si="140"/>
        <v>585.9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ROW(Source!A252)</f>
        <v>252</v>
      </c>
      <c r="B231">
        <v>59209203</v>
      </c>
      <c r="C231">
        <v>59209786</v>
      </c>
      <c r="D231">
        <v>58322638</v>
      </c>
      <c r="E231">
        <v>1</v>
      </c>
      <c r="F231">
        <v>1</v>
      </c>
      <c r="G231">
        <v>1080</v>
      </c>
      <c r="H231">
        <v>3</v>
      </c>
      <c r="I231" t="s">
        <v>62</v>
      </c>
      <c r="J231" t="s">
        <v>64</v>
      </c>
      <c r="K231" t="s">
        <v>66</v>
      </c>
      <c r="L231">
        <v>1354</v>
      </c>
      <c r="N231">
        <v>1010</v>
      </c>
      <c r="O231" t="s">
        <v>49</v>
      </c>
      <c r="P231" t="s">
        <v>49</v>
      </c>
      <c r="Q231">
        <v>1</v>
      </c>
      <c r="W231">
        <v>0</v>
      </c>
      <c r="X231">
        <v>491549712</v>
      </c>
      <c r="Y231">
        <f t="shared" si="134"/>
        <v>4.9242423999999998</v>
      </c>
      <c r="AA231">
        <v>16.739999999999998</v>
      </c>
      <c r="AB231">
        <v>0</v>
      </c>
      <c r="AC231">
        <v>0</v>
      </c>
      <c r="AD231">
        <v>0</v>
      </c>
      <c r="AE231">
        <v>16.739999999999998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 t="s">
        <v>3</v>
      </c>
      <c r="AT231">
        <v>4.9242423999999998</v>
      </c>
      <c r="AU231" t="s">
        <v>3</v>
      </c>
      <c r="AV231">
        <v>0</v>
      </c>
      <c r="AW231">
        <v>1</v>
      </c>
      <c r="AX231">
        <v>-1</v>
      </c>
      <c r="AY231">
        <v>0</v>
      </c>
      <c r="AZ231">
        <v>0</v>
      </c>
      <c r="BA231" t="s">
        <v>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ROUND(Y231*Source!I252,9)</f>
        <v>12.999999936</v>
      </c>
      <c r="CY231">
        <f t="shared" si="135"/>
        <v>16.739999999999998</v>
      </c>
      <c r="CZ231">
        <f t="shared" si="136"/>
        <v>16.739999999999998</v>
      </c>
      <c r="DA231">
        <f t="shared" si="137"/>
        <v>1</v>
      </c>
      <c r="DB231">
        <f t="shared" si="138"/>
        <v>82.43</v>
      </c>
      <c r="DC231">
        <f t="shared" si="139"/>
        <v>0</v>
      </c>
      <c r="DD231" t="s">
        <v>3</v>
      </c>
      <c r="DE231" t="s">
        <v>3</v>
      </c>
      <c r="DF231">
        <f t="shared" si="133"/>
        <v>217.62</v>
      </c>
      <c r="DG231">
        <f t="shared" si="130"/>
        <v>0</v>
      </c>
      <c r="DH231">
        <f t="shared" si="131"/>
        <v>0</v>
      </c>
      <c r="DI231">
        <f t="shared" si="111"/>
        <v>0</v>
      </c>
      <c r="DJ231">
        <f t="shared" si="140"/>
        <v>217.62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ROW(Source!A253)</f>
        <v>253</v>
      </c>
      <c r="B232">
        <v>59209200</v>
      </c>
      <c r="C232">
        <v>59209786</v>
      </c>
      <c r="D232">
        <v>58266404</v>
      </c>
      <c r="E232">
        <v>1080</v>
      </c>
      <c r="F232">
        <v>1</v>
      </c>
      <c r="G232">
        <v>1080</v>
      </c>
      <c r="H232">
        <v>1</v>
      </c>
      <c r="I232" t="s">
        <v>620</v>
      </c>
      <c r="J232" t="s">
        <v>3</v>
      </c>
      <c r="K232" t="s">
        <v>621</v>
      </c>
      <c r="L232">
        <v>1191</v>
      </c>
      <c r="N232">
        <v>1013</v>
      </c>
      <c r="O232" t="s">
        <v>622</v>
      </c>
      <c r="P232" t="s">
        <v>622</v>
      </c>
      <c r="Q232">
        <v>1</v>
      </c>
      <c r="W232">
        <v>0</v>
      </c>
      <c r="X232">
        <v>476480486</v>
      </c>
      <c r="Y232">
        <f>((AT232*1.15)*1.1)</f>
        <v>73.876000000000005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5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58.4</v>
      </c>
      <c r="AU232" t="s">
        <v>28</v>
      </c>
      <c r="AV232">
        <v>1</v>
      </c>
      <c r="AW232">
        <v>2</v>
      </c>
      <c r="AX232">
        <v>59211438</v>
      </c>
      <c r="AY232">
        <v>1</v>
      </c>
      <c r="AZ232">
        <v>0</v>
      </c>
      <c r="BA232">
        <v>240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U232">
        <f>ROUND(AT232*Source!I253*AH232*AL232,2)</f>
        <v>0</v>
      </c>
      <c r="CV232">
        <f>ROUND(Y232*Source!I253,9)</f>
        <v>195.03263999999999</v>
      </c>
      <c r="CW232">
        <v>0</v>
      </c>
      <c r="CX232">
        <f>ROUND(Y232*Source!I253,9)</f>
        <v>195.03263999999999</v>
      </c>
      <c r="CY232">
        <f>AD232</f>
        <v>0</v>
      </c>
      <c r="CZ232">
        <f>AH232</f>
        <v>0</v>
      </c>
      <c r="DA232">
        <f>AL232</f>
        <v>1</v>
      </c>
      <c r="DB232">
        <f>ROUND(((ROUND(AT232*CZ232,2)*1.15)*1.1),6)</f>
        <v>0</v>
      </c>
      <c r="DC232">
        <f>ROUND(((ROUND(AT232*AG232,2)*1.15)*1.1),6)</f>
        <v>0</v>
      </c>
      <c r="DD232" t="s">
        <v>3</v>
      </c>
      <c r="DE232" t="s">
        <v>3</v>
      </c>
      <c r="DF232">
        <f t="shared" si="133"/>
        <v>0</v>
      </c>
      <c r="DG232">
        <f t="shared" si="130"/>
        <v>0</v>
      </c>
      <c r="DH232">
        <f t="shared" si="131"/>
        <v>0</v>
      </c>
      <c r="DI232">
        <f t="shared" si="111"/>
        <v>0</v>
      </c>
      <c r="DJ232">
        <f>DI232</f>
        <v>0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ROW(Source!A253)</f>
        <v>253</v>
      </c>
      <c r="B233">
        <v>59209200</v>
      </c>
      <c r="C233">
        <v>59209786</v>
      </c>
      <c r="D233">
        <v>58340578</v>
      </c>
      <c r="E233">
        <v>1</v>
      </c>
      <c r="F233">
        <v>1</v>
      </c>
      <c r="G233">
        <v>1080</v>
      </c>
      <c r="H233">
        <v>2</v>
      </c>
      <c r="I233" t="s">
        <v>646</v>
      </c>
      <c r="J233" t="s">
        <v>647</v>
      </c>
      <c r="K233" t="s">
        <v>648</v>
      </c>
      <c r="L233">
        <v>1368</v>
      </c>
      <c r="N233">
        <v>1011</v>
      </c>
      <c r="O233" t="s">
        <v>626</v>
      </c>
      <c r="P233" t="s">
        <v>626</v>
      </c>
      <c r="Q233">
        <v>1</v>
      </c>
      <c r="W233">
        <v>0</v>
      </c>
      <c r="X233">
        <v>-1985943078</v>
      </c>
      <c r="Y233">
        <f>((AT233*1.25)*1.1)</f>
        <v>0.13750000000000001</v>
      </c>
      <c r="AA233">
        <v>0</v>
      </c>
      <c r="AB233">
        <v>1445.28</v>
      </c>
      <c r="AC233">
        <v>740.47</v>
      </c>
      <c r="AD233">
        <v>0</v>
      </c>
      <c r="AE233">
        <v>0</v>
      </c>
      <c r="AF233">
        <v>83.1</v>
      </c>
      <c r="AG233">
        <v>12.62</v>
      </c>
      <c r="AH233">
        <v>0</v>
      </c>
      <c r="AI233">
        <v>1</v>
      </c>
      <c r="AJ233">
        <v>16.3</v>
      </c>
      <c r="AK233">
        <v>54.99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0.1</v>
      </c>
      <c r="AU233" t="s">
        <v>627</v>
      </c>
      <c r="AV233">
        <v>0</v>
      </c>
      <c r="AW233">
        <v>2</v>
      </c>
      <c r="AX233">
        <v>59211439</v>
      </c>
      <c r="AY233">
        <v>1</v>
      </c>
      <c r="AZ233">
        <v>0</v>
      </c>
      <c r="BA233">
        <v>241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ROUND(Y233*Source!I253*DO233,9)</f>
        <v>4.5810599999999999</v>
      </c>
      <c r="CX233">
        <f>ROUND(Y233*Source!I253,9)</f>
        <v>0.36299999999999999</v>
      </c>
      <c r="CY233">
        <f>AB233</f>
        <v>1445.28</v>
      </c>
      <c r="CZ233">
        <f>AF233</f>
        <v>83.1</v>
      </c>
      <c r="DA233">
        <f>AJ233</f>
        <v>16.3</v>
      </c>
      <c r="DB233">
        <f>ROUND(((ROUND(AT233*CZ233,2)*1.25)*1.1),6)</f>
        <v>11.42625</v>
      </c>
      <c r="DC233">
        <f>ROUND(((ROUND(AT233*AG233,2)*1.25)*1.1),6)</f>
        <v>1.7324999999999999</v>
      </c>
      <c r="DD233" t="s">
        <v>3</v>
      </c>
      <c r="DE233" t="s">
        <v>3</v>
      </c>
      <c r="DF233">
        <f t="shared" si="133"/>
        <v>0</v>
      </c>
      <c r="DG233">
        <f>ROUND(ROUND(AF233*AJ233,2)*CX233,2)</f>
        <v>491.69</v>
      </c>
      <c r="DH233">
        <f>ROUND(ROUND(AG233*AK233,2)*CX233,2)</f>
        <v>251.91</v>
      </c>
      <c r="DI233">
        <f t="shared" si="111"/>
        <v>0</v>
      </c>
      <c r="DJ233">
        <f>DG233</f>
        <v>491.69</v>
      </c>
      <c r="DK233">
        <v>0</v>
      </c>
      <c r="DL233" t="s">
        <v>628</v>
      </c>
      <c r="DM233">
        <v>0</v>
      </c>
      <c r="DN233" t="s">
        <v>622</v>
      </c>
      <c r="DO233">
        <v>12.62</v>
      </c>
    </row>
    <row r="234" spans="1:119" x14ac:dyDescent="0.2">
      <c r="A234">
        <f>ROW(Source!A253)</f>
        <v>253</v>
      </c>
      <c r="B234">
        <v>59209200</v>
      </c>
      <c r="C234">
        <v>59209786</v>
      </c>
      <c r="D234">
        <v>58339814</v>
      </c>
      <c r="E234">
        <v>1</v>
      </c>
      <c r="F234">
        <v>1</v>
      </c>
      <c r="G234">
        <v>1080</v>
      </c>
      <c r="H234">
        <v>2</v>
      </c>
      <c r="I234" t="s">
        <v>635</v>
      </c>
      <c r="J234" t="s">
        <v>636</v>
      </c>
      <c r="K234" t="s">
        <v>637</v>
      </c>
      <c r="L234">
        <v>1368</v>
      </c>
      <c r="N234">
        <v>1011</v>
      </c>
      <c r="O234" t="s">
        <v>626</v>
      </c>
      <c r="P234" t="s">
        <v>626</v>
      </c>
      <c r="Q234">
        <v>1</v>
      </c>
      <c r="W234">
        <v>0</v>
      </c>
      <c r="X234">
        <v>1087580389</v>
      </c>
      <c r="Y234">
        <f>((AT234*1.25)*1.1)</f>
        <v>1.3750000000000002E-2</v>
      </c>
      <c r="AA234">
        <v>0</v>
      </c>
      <c r="AB234">
        <v>2628.65</v>
      </c>
      <c r="AC234">
        <v>993.36</v>
      </c>
      <c r="AD234">
        <v>0</v>
      </c>
      <c r="AE234">
        <v>0</v>
      </c>
      <c r="AF234">
        <v>179.17</v>
      </c>
      <c r="AG234">
        <v>16.93</v>
      </c>
      <c r="AH234">
        <v>0</v>
      </c>
      <c r="AI234">
        <v>1</v>
      </c>
      <c r="AJ234">
        <v>13.75</v>
      </c>
      <c r="AK234">
        <v>54.99</v>
      </c>
      <c r="AL234">
        <v>1</v>
      </c>
      <c r="AM234">
        <v>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0.01</v>
      </c>
      <c r="AU234" t="s">
        <v>627</v>
      </c>
      <c r="AV234">
        <v>0</v>
      </c>
      <c r="AW234">
        <v>2</v>
      </c>
      <c r="AX234">
        <v>59211440</v>
      </c>
      <c r="AY234">
        <v>1</v>
      </c>
      <c r="AZ234">
        <v>0</v>
      </c>
      <c r="BA234">
        <v>242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f>ROUND(Y234*Source!I253*DO234,9)</f>
        <v>0.61455899999999997</v>
      </c>
      <c r="CX234">
        <f>ROUND(Y234*Source!I253,9)</f>
        <v>3.6299999999999999E-2</v>
      </c>
      <c r="CY234">
        <f>AB234</f>
        <v>2628.65</v>
      </c>
      <c r="CZ234">
        <f>AF234</f>
        <v>179.17</v>
      </c>
      <c r="DA234">
        <f>AJ234</f>
        <v>13.75</v>
      </c>
      <c r="DB234">
        <f>ROUND(((ROUND(AT234*CZ234,2)*1.25)*1.1),6)</f>
        <v>2.4612500000000002</v>
      </c>
      <c r="DC234">
        <f>ROUND(((ROUND(AT234*AG234,2)*1.25)*1.1),6)</f>
        <v>0.23375000000000001</v>
      </c>
      <c r="DD234" t="s">
        <v>3</v>
      </c>
      <c r="DE234" t="s">
        <v>3</v>
      </c>
      <c r="DF234">
        <f t="shared" si="133"/>
        <v>0</v>
      </c>
      <c r="DG234">
        <f>ROUND(ROUND(AF234*AJ234,2)*CX234,2)</f>
        <v>89.43</v>
      </c>
      <c r="DH234">
        <f>ROUND(ROUND(AG234*AK234,2)*CX234,2)</f>
        <v>33.79</v>
      </c>
      <c r="DI234">
        <f t="shared" si="111"/>
        <v>0</v>
      </c>
      <c r="DJ234">
        <f>DG234</f>
        <v>89.43</v>
      </c>
      <c r="DK234">
        <v>0</v>
      </c>
      <c r="DL234" t="s">
        <v>628</v>
      </c>
      <c r="DM234">
        <v>0</v>
      </c>
      <c r="DN234" t="s">
        <v>622</v>
      </c>
      <c r="DO234">
        <v>16.93</v>
      </c>
    </row>
    <row r="235" spans="1:119" x14ac:dyDescent="0.2">
      <c r="A235">
        <f>ROW(Source!A253)</f>
        <v>253</v>
      </c>
      <c r="B235">
        <v>59209200</v>
      </c>
      <c r="C235">
        <v>59209786</v>
      </c>
      <c r="D235">
        <v>58308814</v>
      </c>
      <c r="E235">
        <v>1</v>
      </c>
      <c r="F235">
        <v>1</v>
      </c>
      <c r="G235">
        <v>1080</v>
      </c>
      <c r="H235">
        <v>3</v>
      </c>
      <c r="I235" t="s">
        <v>642</v>
      </c>
      <c r="J235" t="s">
        <v>643</v>
      </c>
      <c r="K235" t="s">
        <v>644</v>
      </c>
      <c r="L235">
        <v>1339</v>
      </c>
      <c r="N235">
        <v>1007</v>
      </c>
      <c r="O235" t="s">
        <v>645</v>
      </c>
      <c r="P235" t="s">
        <v>645</v>
      </c>
      <c r="Q235">
        <v>1</v>
      </c>
      <c r="W235">
        <v>0</v>
      </c>
      <c r="X235">
        <v>-744103292</v>
      </c>
      <c r="Y235">
        <f t="shared" ref="Y235:Y240" si="141">AT235</f>
        <v>1.6</v>
      </c>
      <c r="AA235">
        <v>54.79</v>
      </c>
      <c r="AB235">
        <v>0</v>
      </c>
      <c r="AC235">
        <v>0</v>
      </c>
      <c r="AD235">
        <v>0</v>
      </c>
      <c r="AE235">
        <v>7.07</v>
      </c>
      <c r="AF235">
        <v>0</v>
      </c>
      <c r="AG235">
        <v>0</v>
      </c>
      <c r="AH235">
        <v>0</v>
      </c>
      <c r="AI235">
        <v>7.75</v>
      </c>
      <c r="AJ235">
        <v>1</v>
      </c>
      <c r="AK235">
        <v>1</v>
      </c>
      <c r="AL235">
        <v>1</v>
      </c>
      <c r="AM235">
        <v>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1.6</v>
      </c>
      <c r="AU235" t="s">
        <v>3</v>
      </c>
      <c r="AV235">
        <v>0</v>
      </c>
      <c r="AW235">
        <v>2</v>
      </c>
      <c r="AX235">
        <v>59211441</v>
      </c>
      <c r="AY235">
        <v>1</v>
      </c>
      <c r="AZ235">
        <v>0</v>
      </c>
      <c r="BA235">
        <v>243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ROUND(Y235*Source!I253,9)</f>
        <v>4.2240000000000002</v>
      </c>
      <c r="CY235">
        <f t="shared" ref="CY235:CY240" si="142">AA235</f>
        <v>54.79</v>
      </c>
      <c r="CZ235">
        <f t="shared" ref="CZ235:CZ240" si="143">AE235</f>
        <v>7.07</v>
      </c>
      <c r="DA235">
        <f t="shared" ref="DA235:DA240" si="144">AI235</f>
        <v>7.75</v>
      </c>
      <c r="DB235">
        <f t="shared" ref="DB235:DB240" si="145">ROUND(ROUND(AT235*CZ235,2),6)</f>
        <v>11.31</v>
      </c>
      <c r="DC235">
        <f t="shared" ref="DC235:DC240" si="146">ROUND(ROUND(AT235*AG235,2),6)</f>
        <v>0</v>
      </c>
      <c r="DD235" t="s">
        <v>3</v>
      </c>
      <c r="DE235" t="s">
        <v>3</v>
      </c>
      <c r="DF235">
        <f t="shared" ref="DF235:DF240" si="147">ROUND(ROUND(AE235*AI235,2)*CX235,2)</f>
        <v>231.43</v>
      </c>
      <c r="DG235">
        <f t="shared" ref="DG235:DG262" si="148">ROUND(ROUND(AF235,2)*CX235,2)</f>
        <v>0</v>
      </c>
      <c r="DH235">
        <f t="shared" ref="DH235:DH262" si="149">ROUND(ROUND(AG235,2)*CX235,2)</f>
        <v>0</v>
      </c>
      <c r="DI235">
        <f t="shared" si="111"/>
        <v>0</v>
      </c>
      <c r="DJ235">
        <f t="shared" ref="DJ235:DJ240" si="150">DF235</f>
        <v>231.43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ROW(Source!A253)</f>
        <v>253</v>
      </c>
      <c r="B236">
        <v>59209200</v>
      </c>
      <c r="C236">
        <v>59209786</v>
      </c>
      <c r="D236">
        <v>58315661</v>
      </c>
      <c r="E236">
        <v>1</v>
      </c>
      <c r="F236">
        <v>1</v>
      </c>
      <c r="G236">
        <v>1080</v>
      </c>
      <c r="H236">
        <v>3</v>
      </c>
      <c r="I236" t="s">
        <v>649</v>
      </c>
      <c r="J236" t="s">
        <v>650</v>
      </c>
      <c r="K236" t="s">
        <v>651</v>
      </c>
      <c r="L236">
        <v>1346</v>
      </c>
      <c r="N236">
        <v>1009</v>
      </c>
      <c r="O236" t="s">
        <v>641</v>
      </c>
      <c r="P236" t="s">
        <v>641</v>
      </c>
      <c r="Q236">
        <v>1</v>
      </c>
      <c r="W236">
        <v>0</v>
      </c>
      <c r="X236">
        <v>-2037194753</v>
      </c>
      <c r="Y236">
        <f t="shared" si="141"/>
        <v>1.2</v>
      </c>
      <c r="AA236">
        <v>126.81</v>
      </c>
      <c r="AB236">
        <v>0</v>
      </c>
      <c r="AC236">
        <v>0</v>
      </c>
      <c r="AD236">
        <v>0</v>
      </c>
      <c r="AE236">
        <v>19.39</v>
      </c>
      <c r="AF236">
        <v>0</v>
      </c>
      <c r="AG236">
        <v>0</v>
      </c>
      <c r="AH236">
        <v>0</v>
      </c>
      <c r="AI236">
        <v>6.54</v>
      </c>
      <c r="AJ236">
        <v>1</v>
      </c>
      <c r="AK236">
        <v>1</v>
      </c>
      <c r="AL236">
        <v>1</v>
      </c>
      <c r="AM236">
        <v>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1.2</v>
      </c>
      <c r="AU236" t="s">
        <v>3</v>
      </c>
      <c r="AV236">
        <v>0</v>
      </c>
      <c r="AW236">
        <v>2</v>
      </c>
      <c r="AX236">
        <v>59211442</v>
      </c>
      <c r="AY236">
        <v>1</v>
      </c>
      <c r="AZ236">
        <v>0</v>
      </c>
      <c r="BA236">
        <v>244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ROUND(Y236*Source!I253,9)</f>
        <v>3.1680000000000001</v>
      </c>
      <c r="CY236">
        <f t="shared" si="142"/>
        <v>126.81</v>
      </c>
      <c r="CZ236">
        <f t="shared" si="143"/>
        <v>19.39</v>
      </c>
      <c r="DA236">
        <f t="shared" si="144"/>
        <v>6.54</v>
      </c>
      <c r="DB236">
        <f t="shared" si="145"/>
        <v>23.27</v>
      </c>
      <c r="DC236">
        <f t="shared" si="146"/>
        <v>0</v>
      </c>
      <c r="DD236" t="s">
        <v>3</v>
      </c>
      <c r="DE236" t="s">
        <v>3</v>
      </c>
      <c r="DF236">
        <f t="shared" si="147"/>
        <v>401.73</v>
      </c>
      <c r="DG236">
        <f t="shared" si="148"/>
        <v>0</v>
      </c>
      <c r="DH236">
        <f t="shared" si="149"/>
        <v>0</v>
      </c>
      <c r="DI236">
        <f t="shared" si="111"/>
        <v>0</v>
      </c>
      <c r="DJ236">
        <f t="shared" si="150"/>
        <v>401.73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ROW(Source!A253)</f>
        <v>253</v>
      </c>
      <c r="B237">
        <v>59209200</v>
      </c>
      <c r="C237">
        <v>59209786</v>
      </c>
      <c r="D237">
        <v>58321804</v>
      </c>
      <c r="E237">
        <v>1</v>
      </c>
      <c r="F237">
        <v>1</v>
      </c>
      <c r="G237">
        <v>1080</v>
      </c>
      <c r="H237">
        <v>3</v>
      </c>
      <c r="I237" t="s">
        <v>58</v>
      </c>
      <c r="J237" t="s">
        <v>60</v>
      </c>
      <c r="K237" t="s">
        <v>59</v>
      </c>
      <c r="L237">
        <v>1301</v>
      </c>
      <c r="N237">
        <v>1003</v>
      </c>
      <c r="O237" t="s">
        <v>36</v>
      </c>
      <c r="P237" t="s">
        <v>36</v>
      </c>
      <c r="Q237">
        <v>1</v>
      </c>
      <c r="W237">
        <v>0</v>
      </c>
      <c r="X237">
        <v>-1698903675</v>
      </c>
      <c r="Y237">
        <f t="shared" si="141"/>
        <v>100</v>
      </c>
      <c r="AA237">
        <v>216.83</v>
      </c>
      <c r="AB237">
        <v>0</v>
      </c>
      <c r="AC237">
        <v>0</v>
      </c>
      <c r="AD237">
        <v>0</v>
      </c>
      <c r="AE237">
        <v>123.2</v>
      </c>
      <c r="AF237">
        <v>0</v>
      </c>
      <c r="AG237">
        <v>0</v>
      </c>
      <c r="AH237">
        <v>0</v>
      </c>
      <c r="AI237">
        <v>1.76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 t="s">
        <v>3</v>
      </c>
      <c r="AT237">
        <v>100</v>
      </c>
      <c r="AU237" t="s">
        <v>3</v>
      </c>
      <c r="AV237">
        <v>0</v>
      </c>
      <c r="AW237">
        <v>1</v>
      </c>
      <c r="AX237">
        <v>-1</v>
      </c>
      <c r="AY237">
        <v>0</v>
      </c>
      <c r="AZ237">
        <v>0</v>
      </c>
      <c r="BA237" t="s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ROUND(Y237*Source!I253,9)</f>
        <v>264</v>
      </c>
      <c r="CY237">
        <f t="shared" si="142"/>
        <v>216.83</v>
      </c>
      <c r="CZ237">
        <f t="shared" si="143"/>
        <v>123.2</v>
      </c>
      <c r="DA237">
        <f t="shared" si="144"/>
        <v>1.76</v>
      </c>
      <c r="DB237">
        <f t="shared" si="145"/>
        <v>12320</v>
      </c>
      <c r="DC237">
        <f t="shared" si="146"/>
        <v>0</v>
      </c>
      <c r="DD237" t="s">
        <v>3</v>
      </c>
      <c r="DE237" t="s">
        <v>3</v>
      </c>
      <c r="DF237">
        <f t="shared" si="147"/>
        <v>57243.12</v>
      </c>
      <c r="DG237">
        <f t="shared" si="148"/>
        <v>0</v>
      </c>
      <c r="DH237">
        <f t="shared" si="149"/>
        <v>0</v>
      </c>
      <c r="DI237">
        <f t="shared" si="111"/>
        <v>0</v>
      </c>
      <c r="DJ237">
        <f t="shared" si="150"/>
        <v>57243.12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ROW(Source!A253)</f>
        <v>253</v>
      </c>
      <c r="B238">
        <v>59209200</v>
      </c>
      <c r="C238">
        <v>59209786</v>
      </c>
      <c r="D238">
        <v>58322611</v>
      </c>
      <c r="E238">
        <v>1</v>
      </c>
      <c r="F238">
        <v>1</v>
      </c>
      <c r="G238">
        <v>1080</v>
      </c>
      <c r="H238">
        <v>3</v>
      </c>
      <c r="I238" t="s">
        <v>652</v>
      </c>
      <c r="J238" t="s">
        <v>653</v>
      </c>
      <c r="K238" t="s">
        <v>654</v>
      </c>
      <c r="L238">
        <v>1346</v>
      </c>
      <c r="N238">
        <v>1009</v>
      </c>
      <c r="O238" t="s">
        <v>641</v>
      </c>
      <c r="P238" t="s">
        <v>641</v>
      </c>
      <c r="Q238">
        <v>1</v>
      </c>
      <c r="W238">
        <v>0</v>
      </c>
      <c r="X238">
        <v>-2095645039</v>
      </c>
      <c r="Y238">
        <f t="shared" si="141"/>
        <v>1.5</v>
      </c>
      <c r="AA238">
        <v>765.78</v>
      </c>
      <c r="AB238">
        <v>0</v>
      </c>
      <c r="AC238">
        <v>0</v>
      </c>
      <c r="AD238">
        <v>0</v>
      </c>
      <c r="AE238">
        <v>33.72</v>
      </c>
      <c r="AF238">
        <v>0</v>
      </c>
      <c r="AG238">
        <v>0</v>
      </c>
      <c r="AH238">
        <v>0</v>
      </c>
      <c r="AI238">
        <v>22.71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1.5</v>
      </c>
      <c r="AU238" t="s">
        <v>3</v>
      </c>
      <c r="AV238">
        <v>0</v>
      </c>
      <c r="AW238">
        <v>2</v>
      </c>
      <c r="AX238">
        <v>59211443</v>
      </c>
      <c r="AY238">
        <v>1</v>
      </c>
      <c r="AZ238">
        <v>0</v>
      </c>
      <c r="BA238">
        <v>245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ROUND(Y238*Source!I253,9)</f>
        <v>3.96</v>
      </c>
      <c r="CY238">
        <f t="shared" si="142"/>
        <v>765.78</v>
      </c>
      <c r="CZ238">
        <f t="shared" si="143"/>
        <v>33.72</v>
      </c>
      <c r="DA238">
        <f t="shared" si="144"/>
        <v>22.71</v>
      </c>
      <c r="DB238">
        <f t="shared" si="145"/>
        <v>50.58</v>
      </c>
      <c r="DC238">
        <f t="shared" si="146"/>
        <v>0</v>
      </c>
      <c r="DD238" t="s">
        <v>3</v>
      </c>
      <c r="DE238" t="s">
        <v>3</v>
      </c>
      <c r="DF238">
        <f t="shared" si="147"/>
        <v>3032.49</v>
      </c>
      <c r="DG238">
        <f t="shared" si="148"/>
        <v>0</v>
      </c>
      <c r="DH238">
        <f t="shared" si="149"/>
        <v>0</v>
      </c>
      <c r="DI238">
        <f t="shared" si="111"/>
        <v>0</v>
      </c>
      <c r="DJ238">
        <f t="shared" si="150"/>
        <v>3032.49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ROW(Source!A253)</f>
        <v>253</v>
      </c>
      <c r="B239">
        <v>59209200</v>
      </c>
      <c r="C239">
        <v>59209786</v>
      </c>
      <c r="D239">
        <v>58322638</v>
      </c>
      <c r="E239">
        <v>1</v>
      </c>
      <c r="F239">
        <v>1</v>
      </c>
      <c r="G239">
        <v>1080</v>
      </c>
      <c r="H239">
        <v>3</v>
      </c>
      <c r="I239" t="s">
        <v>62</v>
      </c>
      <c r="J239" t="s">
        <v>64</v>
      </c>
      <c r="K239" t="s">
        <v>63</v>
      </c>
      <c r="L239">
        <v>1354</v>
      </c>
      <c r="N239">
        <v>1010</v>
      </c>
      <c r="O239" t="s">
        <v>49</v>
      </c>
      <c r="P239" t="s">
        <v>49</v>
      </c>
      <c r="Q239">
        <v>1</v>
      </c>
      <c r="W239">
        <v>0</v>
      </c>
      <c r="X239">
        <v>1223095212</v>
      </c>
      <c r="Y239">
        <f t="shared" si="141"/>
        <v>13.2575758</v>
      </c>
      <c r="AA239">
        <v>58.76</v>
      </c>
      <c r="AB239">
        <v>0</v>
      </c>
      <c r="AC239">
        <v>0</v>
      </c>
      <c r="AD239">
        <v>0</v>
      </c>
      <c r="AE239">
        <v>16.739999999999998</v>
      </c>
      <c r="AF239">
        <v>0</v>
      </c>
      <c r="AG239">
        <v>0</v>
      </c>
      <c r="AH239">
        <v>0</v>
      </c>
      <c r="AI239">
        <v>3.51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 t="s">
        <v>3</v>
      </c>
      <c r="AT239">
        <v>13.2575758</v>
      </c>
      <c r="AU239" t="s">
        <v>3</v>
      </c>
      <c r="AV239">
        <v>0</v>
      </c>
      <c r="AW239">
        <v>1</v>
      </c>
      <c r="AX239">
        <v>-1</v>
      </c>
      <c r="AY239">
        <v>0</v>
      </c>
      <c r="AZ239">
        <v>0</v>
      </c>
      <c r="BA239" t="s">
        <v>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ROUND(Y239*Source!I253,9)</f>
        <v>35.000000112000002</v>
      </c>
      <c r="CY239">
        <f t="shared" si="142"/>
        <v>58.76</v>
      </c>
      <c r="CZ239">
        <f t="shared" si="143"/>
        <v>16.739999999999998</v>
      </c>
      <c r="DA239">
        <f t="shared" si="144"/>
        <v>3.51</v>
      </c>
      <c r="DB239">
        <f t="shared" si="145"/>
        <v>221.93</v>
      </c>
      <c r="DC239">
        <f t="shared" si="146"/>
        <v>0</v>
      </c>
      <c r="DD239" t="s">
        <v>3</v>
      </c>
      <c r="DE239" t="s">
        <v>3</v>
      </c>
      <c r="DF239">
        <f t="shared" si="147"/>
        <v>2056.6</v>
      </c>
      <c r="DG239">
        <f t="shared" si="148"/>
        <v>0</v>
      </c>
      <c r="DH239">
        <f t="shared" si="149"/>
        <v>0</v>
      </c>
      <c r="DI239">
        <f t="shared" si="111"/>
        <v>0</v>
      </c>
      <c r="DJ239">
        <f t="shared" si="150"/>
        <v>2056.6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ROW(Source!A253)</f>
        <v>253</v>
      </c>
      <c r="B240">
        <v>59209200</v>
      </c>
      <c r="C240">
        <v>59209786</v>
      </c>
      <c r="D240">
        <v>58322638</v>
      </c>
      <c r="E240">
        <v>1</v>
      </c>
      <c r="F240">
        <v>1</v>
      </c>
      <c r="G240">
        <v>1080</v>
      </c>
      <c r="H240">
        <v>3</v>
      </c>
      <c r="I240" t="s">
        <v>62</v>
      </c>
      <c r="J240" t="s">
        <v>64</v>
      </c>
      <c r="K240" t="s">
        <v>66</v>
      </c>
      <c r="L240">
        <v>1354</v>
      </c>
      <c r="N240">
        <v>1010</v>
      </c>
      <c r="O240" t="s">
        <v>49</v>
      </c>
      <c r="P240" t="s">
        <v>49</v>
      </c>
      <c r="Q240">
        <v>1</v>
      </c>
      <c r="W240">
        <v>0</v>
      </c>
      <c r="X240">
        <v>491549712</v>
      </c>
      <c r="Y240">
        <f t="shared" si="141"/>
        <v>4.9242423999999998</v>
      </c>
      <c r="AA240">
        <v>58.76</v>
      </c>
      <c r="AB240">
        <v>0</v>
      </c>
      <c r="AC240">
        <v>0</v>
      </c>
      <c r="AD240">
        <v>0</v>
      </c>
      <c r="AE240">
        <v>16.739999999999998</v>
      </c>
      <c r="AF240">
        <v>0</v>
      </c>
      <c r="AG240">
        <v>0</v>
      </c>
      <c r="AH240">
        <v>0</v>
      </c>
      <c r="AI240">
        <v>3.51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 t="s">
        <v>3</v>
      </c>
      <c r="AT240">
        <v>4.9242423999999998</v>
      </c>
      <c r="AU240" t="s">
        <v>3</v>
      </c>
      <c r="AV240">
        <v>0</v>
      </c>
      <c r="AW240">
        <v>1</v>
      </c>
      <c r="AX240">
        <v>-1</v>
      </c>
      <c r="AY240">
        <v>0</v>
      </c>
      <c r="AZ240">
        <v>0</v>
      </c>
      <c r="BA240" t="s">
        <v>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ROUND(Y240*Source!I253,9)</f>
        <v>12.999999936</v>
      </c>
      <c r="CY240">
        <f t="shared" si="142"/>
        <v>58.76</v>
      </c>
      <c r="CZ240">
        <f t="shared" si="143"/>
        <v>16.739999999999998</v>
      </c>
      <c r="DA240">
        <f t="shared" si="144"/>
        <v>3.51</v>
      </c>
      <c r="DB240">
        <f t="shared" si="145"/>
        <v>82.43</v>
      </c>
      <c r="DC240">
        <f t="shared" si="146"/>
        <v>0</v>
      </c>
      <c r="DD240" t="s">
        <v>3</v>
      </c>
      <c r="DE240" t="s">
        <v>3</v>
      </c>
      <c r="DF240">
        <f t="shared" si="147"/>
        <v>763.88</v>
      </c>
      <c r="DG240">
        <f t="shared" si="148"/>
        <v>0</v>
      </c>
      <c r="DH240">
        <f t="shared" si="149"/>
        <v>0</v>
      </c>
      <c r="DI240">
        <f t="shared" si="111"/>
        <v>0</v>
      </c>
      <c r="DJ240">
        <f t="shared" si="150"/>
        <v>763.88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ROW(Source!A260)</f>
        <v>260</v>
      </c>
      <c r="B241">
        <v>59209203</v>
      </c>
      <c r="C241">
        <v>59209808</v>
      </c>
      <c r="D241">
        <v>58266404</v>
      </c>
      <c r="E241">
        <v>1080</v>
      </c>
      <c r="F241">
        <v>1</v>
      </c>
      <c r="G241">
        <v>1080</v>
      </c>
      <c r="H241">
        <v>1</v>
      </c>
      <c r="I241" t="s">
        <v>620</v>
      </c>
      <c r="J241" t="s">
        <v>3</v>
      </c>
      <c r="K241" t="s">
        <v>621</v>
      </c>
      <c r="L241">
        <v>1191</v>
      </c>
      <c r="N241">
        <v>1013</v>
      </c>
      <c r="O241" t="s">
        <v>622</v>
      </c>
      <c r="P241" t="s">
        <v>622</v>
      </c>
      <c r="Q241">
        <v>1</v>
      </c>
      <c r="W241">
        <v>0</v>
      </c>
      <c r="X241">
        <v>476480486</v>
      </c>
      <c r="Y241">
        <f>((AT241*1.15)*1.1)</f>
        <v>18.506950000000003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14.63</v>
      </c>
      <c r="AU241" t="s">
        <v>28</v>
      </c>
      <c r="AV241">
        <v>1</v>
      </c>
      <c r="AW241">
        <v>2</v>
      </c>
      <c r="AX241">
        <v>59211447</v>
      </c>
      <c r="AY241">
        <v>1</v>
      </c>
      <c r="AZ241">
        <v>0</v>
      </c>
      <c r="BA241">
        <v>249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U241">
        <f>ROUND(AT241*Source!I260*AH241*AL241,2)</f>
        <v>0</v>
      </c>
      <c r="CV241">
        <f>ROUND(Y241*Source!I260,9)</f>
        <v>17.951741500000001</v>
      </c>
      <c r="CW241">
        <v>0</v>
      </c>
      <c r="CX241">
        <f>ROUND(Y241*Source!I260,9)</f>
        <v>17.951741500000001</v>
      </c>
      <c r="CY241">
        <f>AD241</f>
        <v>0</v>
      </c>
      <c r="CZ241">
        <f>AH241</f>
        <v>0</v>
      </c>
      <c r="DA241">
        <f>AL241</f>
        <v>1</v>
      </c>
      <c r="DB241">
        <f>ROUND(((ROUND(AT241*CZ241,2)*1.15)*1.1),6)</f>
        <v>0</v>
      </c>
      <c r="DC241">
        <f>ROUND(((ROUND(AT241*AG241,2)*1.15)*1.1),6)</f>
        <v>0</v>
      </c>
      <c r="DD241" t="s">
        <v>3</v>
      </c>
      <c r="DE241" t="s">
        <v>3</v>
      </c>
      <c r="DF241">
        <f>ROUND(ROUND(AE241,2)*CX241,2)</f>
        <v>0</v>
      </c>
      <c r="DG241">
        <f t="shared" si="148"/>
        <v>0</v>
      </c>
      <c r="DH241">
        <f t="shared" si="149"/>
        <v>0</v>
      </c>
      <c r="DI241">
        <f t="shared" si="111"/>
        <v>0</v>
      </c>
      <c r="DJ241">
        <f>DI241</f>
        <v>0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ROW(Source!A260)</f>
        <v>260</v>
      </c>
      <c r="B242">
        <v>59209203</v>
      </c>
      <c r="C242">
        <v>59209808</v>
      </c>
      <c r="D242">
        <v>58322893</v>
      </c>
      <c r="E242">
        <v>1</v>
      </c>
      <c r="F242">
        <v>1</v>
      </c>
      <c r="G242">
        <v>1080</v>
      </c>
      <c r="H242">
        <v>3</v>
      </c>
      <c r="I242" t="s">
        <v>78</v>
      </c>
      <c r="J242" t="s">
        <v>80</v>
      </c>
      <c r="K242" t="s">
        <v>79</v>
      </c>
      <c r="L242">
        <v>1354</v>
      </c>
      <c r="N242">
        <v>1010</v>
      </c>
      <c r="O242" t="s">
        <v>49</v>
      </c>
      <c r="P242" t="s">
        <v>49</v>
      </c>
      <c r="Q242">
        <v>1</v>
      </c>
      <c r="W242">
        <v>0</v>
      </c>
      <c r="X242">
        <v>-462889033</v>
      </c>
      <c r="Y242">
        <f>AT242</f>
        <v>44.329897000000003</v>
      </c>
      <c r="AA242">
        <v>265.24</v>
      </c>
      <c r="AB242">
        <v>0</v>
      </c>
      <c r="AC242">
        <v>0</v>
      </c>
      <c r="AD242">
        <v>0</v>
      </c>
      <c r="AE242">
        <v>265.24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 t="s">
        <v>3</v>
      </c>
      <c r="AT242">
        <v>44.329897000000003</v>
      </c>
      <c r="AU242" t="s">
        <v>3</v>
      </c>
      <c r="AV242">
        <v>0</v>
      </c>
      <c r="AW242">
        <v>1</v>
      </c>
      <c r="AX242">
        <v>-1</v>
      </c>
      <c r="AY242">
        <v>0</v>
      </c>
      <c r="AZ242">
        <v>0</v>
      </c>
      <c r="BA242" t="s">
        <v>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ROUND(Y242*Source!I260,9)</f>
        <v>43.00000009</v>
      </c>
      <c r="CY242">
        <f>AA242</f>
        <v>265.24</v>
      </c>
      <c r="CZ242">
        <f>AE242</f>
        <v>265.24</v>
      </c>
      <c r="DA242">
        <f>AI242</f>
        <v>1</v>
      </c>
      <c r="DB242">
        <f>ROUND(ROUND(AT242*CZ242,2),6)</f>
        <v>11758.06</v>
      </c>
      <c r="DC242">
        <f>ROUND(ROUND(AT242*AG242,2),6)</f>
        <v>0</v>
      </c>
      <c r="DD242" t="s">
        <v>3</v>
      </c>
      <c r="DE242" t="s">
        <v>3</v>
      </c>
      <c r="DF242">
        <f>ROUND(ROUND(AE242,2)*CX242,2)</f>
        <v>11405.32</v>
      </c>
      <c r="DG242">
        <f t="shared" si="148"/>
        <v>0</v>
      </c>
      <c r="DH242">
        <f t="shared" si="149"/>
        <v>0</v>
      </c>
      <c r="DI242">
        <f t="shared" si="111"/>
        <v>0</v>
      </c>
      <c r="DJ242">
        <f>DF242</f>
        <v>11405.32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ROW(Source!A260)</f>
        <v>260</v>
      </c>
      <c r="B243">
        <v>59209203</v>
      </c>
      <c r="C243">
        <v>59209808</v>
      </c>
      <c r="D243">
        <v>58322957</v>
      </c>
      <c r="E243">
        <v>1</v>
      </c>
      <c r="F243">
        <v>1</v>
      </c>
      <c r="G243">
        <v>1080</v>
      </c>
      <c r="H243">
        <v>3</v>
      </c>
      <c r="I243" t="s">
        <v>82</v>
      </c>
      <c r="J243" t="s">
        <v>84</v>
      </c>
      <c r="K243" t="s">
        <v>83</v>
      </c>
      <c r="L243">
        <v>1354</v>
      </c>
      <c r="N243">
        <v>1010</v>
      </c>
      <c r="O243" t="s">
        <v>49</v>
      </c>
      <c r="P243" t="s">
        <v>49</v>
      </c>
      <c r="Q243">
        <v>1</v>
      </c>
      <c r="W243">
        <v>0</v>
      </c>
      <c r="X243">
        <v>-1001613449</v>
      </c>
      <c r="Y243">
        <f>AT243</f>
        <v>55.670102999999997</v>
      </c>
      <c r="AA243">
        <v>181.59</v>
      </c>
      <c r="AB243">
        <v>0</v>
      </c>
      <c r="AC243">
        <v>0</v>
      </c>
      <c r="AD243">
        <v>0</v>
      </c>
      <c r="AE243">
        <v>181.59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 t="s">
        <v>3</v>
      </c>
      <c r="AT243">
        <v>55.670102999999997</v>
      </c>
      <c r="AU243" t="s">
        <v>3</v>
      </c>
      <c r="AV243">
        <v>0</v>
      </c>
      <c r="AW243">
        <v>1</v>
      </c>
      <c r="AX243">
        <v>-1</v>
      </c>
      <c r="AY243">
        <v>0</v>
      </c>
      <c r="AZ243">
        <v>0</v>
      </c>
      <c r="BA243" t="s">
        <v>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ROUND(Y243*Source!I260,9)</f>
        <v>53.99999991</v>
      </c>
      <c r="CY243">
        <f>AA243</f>
        <v>181.59</v>
      </c>
      <c r="CZ243">
        <f>AE243</f>
        <v>181.59</v>
      </c>
      <c r="DA243">
        <f>AI243</f>
        <v>1</v>
      </c>
      <c r="DB243">
        <f>ROUND(ROUND(AT243*CZ243,2),6)</f>
        <v>10109.129999999999</v>
      </c>
      <c r="DC243">
        <f>ROUND(ROUND(AT243*AG243,2),6)</f>
        <v>0</v>
      </c>
      <c r="DD243" t="s">
        <v>3</v>
      </c>
      <c r="DE243" t="s">
        <v>3</v>
      </c>
      <c r="DF243">
        <f>ROUND(ROUND(AE243,2)*CX243,2)</f>
        <v>9805.86</v>
      </c>
      <c r="DG243">
        <f t="shared" si="148"/>
        <v>0</v>
      </c>
      <c r="DH243">
        <f t="shared" si="149"/>
        <v>0</v>
      </c>
      <c r="DI243">
        <f t="shared" si="111"/>
        <v>0</v>
      </c>
      <c r="DJ243">
        <f>DF243</f>
        <v>9805.86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ROW(Source!A261)</f>
        <v>261</v>
      </c>
      <c r="B244">
        <v>59209200</v>
      </c>
      <c r="C244">
        <v>59209808</v>
      </c>
      <c r="D244">
        <v>58266404</v>
      </c>
      <c r="E244">
        <v>1080</v>
      </c>
      <c r="F244">
        <v>1</v>
      </c>
      <c r="G244">
        <v>1080</v>
      </c>
      <c r="H244">
        <v>1</v>
      </c>
      <c r="I244" t="s">
        <v>620</v>
      </c>
      <c r="J244" t="s">
        <v>3</v>
      </c>
      <c r="K244" t="s">
        <v>621</v>
      </c>
      <c r="L244">
        <v>1191</v>
      </c>
      <c r="N244">
        <v>1013</v>
      </c>
      <c r="O244" t="s">
        <v>622</v>
      </c>
      <c r="P244" t="s">
        <v>622</v>
      </c>
      <c r="Q244">
        <v>1</v>
      </c>
      <c r="W244">
        <v>0</v>
      </c>
      <c r="X244">
        <v>476480486</v>
      </c>
      <c r="Y244">
        <f>((AT244*1.15)*1.1)</f>
        <v>18.506950000000003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5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14.63</v>
      </c>
      <c r="AU244" t="s">
        <v>28</v>
      </c>
      <c r="AV244">
        <v>1</v>
      </c>
      <c r="AW244">
        <v>2</v>
      </c>
      <c r="AX244">
        <v>59211447</v>
      </c>
      <c r="AY244">
        <v>1</v>
      </c>
      <c r="AZ244">
        <v>0</v>
      </c>
      <c r="BA244">
        <v>251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U244">
        <f>ROUND(AT244*Source!I261*AH244*AL244,2)</f>
        <v>0</v>
      </c>
      <c r="CV244">
        <f>ROUND(Y244*Source!I261,9)</f>
        <v>17.951741500000001</v>
      </c>
      <c r="CW244">
        <v>0</v>
      </c>
      <c r="CX244">
        <f>ROUND(Y244*Source!I261,9)</f>
        <v>17.951741500000001</v>
      </c>
      <c r="CY244">
        <f>AD244</f>
        <v>0</v>
      </c>
      <c r="CZ244">
        <f>AH244</f>
        <v>0</v>
      </c>
      <c r="DA244">
        <f>AL244</f>
        <v>1</v>
      </c>
      <c r="DB244">
        <f>ROUND(((ROUND(AT244*CZ244,2)*1.15)*1.1),6)</f>
        <v>0</v>
      </c>
      <c r="DC244">
        <f>ROUND(((ROUND(AT244*AG244,2)*1.15)*1.1),6)</f>
        <v>0</v>
      </c>
      <c r="DD244" t="s">
        <v>3</v>
      </c>
      <c r="DE244" t="s">
        <v>3</v>
      </c>
      <c r="DF244">
        <f>ROUND(ROUND(AE244,2)*CX244,2)</f>
        <v>0</v>
      </c>
      <c r="DG244">
        <f t="shared" si="148"/>
        <v>0</v>
      </c>
      <c r="DH244">
        <f t="shared" si="149"/>
        <v>0</v>
      </c>
      <c r="DI244">
        <f t="shared" si="111"/>
        <v>0</v>
      </c>
      <c r="DJ244">
        <f>DI244</f>
        <v>0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ROW(Source!A261)</f>
        <v>261</v>
      </c>
      <c r="B245">
        <v>59209200</v>
      </c>
      <c r="C245">
        <v>59209808</v>
      </c>
      <c r="D245">
        <v>58322893</v>
      </c>
      <c r="E245">
        <v>1</v>
      </c>
      <c r="F245">
        <v>1</v>
      </c>
      <c r="G245">
        <v>1080</v>
      </c>
      <c r="H245">
        <v>3</v>
      </c>
      <c r="I245" t="s">
        <v>78</v>
      </c>
      <c r="J245" t="s">
        <v>80</v>
      </c>
      <c r="K245" t="s">
        <v>79</v>
      </c>
      <c r="L245">
        <v>1354</v>
      </c>
      <c r="N245">
        <v>1010</v>
      </c>
      <c r="O245" t="s">
        <v>49</v>
      </c>
      <c r="P245" t="s">
        <v>49</v>
      </c>
      <c r="Q245">
        <v>1</v>
      </c>
      <c r="W245">
        <v>0</v>
      </c>
      <c r="X245">
        <v>-462889033</v>
      </c>
      <c r="Y245">
        <f>AT245</f>
        <v>44.329897000000003</v>
      </c>
      <c r="AA245">
        <v>220.15</v>
      </c>
      <c r="AB245">
        <v>0</v>
      </c>
      <c r="AC245">
        <v>0</v>
      </c>
      <c r="AD245">
        <v>0</v>
      </c>
      <c r="AE245">
        <v>265.24</v>
      </c>
      <c r="AF245">
        <v>0</v>
      </c>
      <c r="AG245">
        <v>0</v>
      </c>
      <c r="AH245">
        <v>0</v>
      </c>
      <c r="AI245">
        <v>0.83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3</v>
      </c>
      <c r="AT245">
        <v>44.329897000000003</v>
      </c>
      <c r="AU245" t="s">
        <v>3</v>
      </c>
      <c r="AV245">
        <v>0</v>
      </c>
      <c r="AW245">
        <v>1</v>
      </c>
      <c r="AX245">
        <v>-1</v>
      </c>
      <c r="AY245">
        <v>0</v>
      </c>
      <c r="AZ245">
        <v>0</v>
      </c>
      <c r="BA245" t="s">
        <v>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ROUND(Y245*Source!I261,9)</f>
        <v>43.00000009</v>
      </c>
      <c r="CY245">
        <f>AA245</f>
        <v>220.15</v>
      </c>
      <c r="CZ245">
        <f>AE245</f>
        <v>265.24</v>
      </c>
      <c r="DA245">
        <f>AI245</f>
        <v>0.83</v>
      </c>
      <c r="DB245">
        <f>ROUND(ROUND(AT245*CZ245,2),6)</f>
        <v>11758.06</v>
      </c>
      <c r="DC245">
        <f>ROUND(ROUND(AT245*AG245,2),6)</f>
        <v>0</v>
      </c>
      <c r="DD245" t="s">
        <v>3</v>
      </c>
      <c r="DE245" t="s">
        <v>3</v>
      </c>
      <c r="DF245">
        <f>ROUND(ROUND(AE245*AI245,2)*CX245,2)</f>
        <v>9466.4500000000007</v>
      </c>
      <c r="DG245">
        <f t="shared" si="148"/>
        <v>0</v>
      </c>
      <c r="DH245">
        <f t="shared" si="149"/>
        <v>0</v>
      </c>
      <c r="DI245">
        <f t="shared" si="111"/>
        <v>0</v>
      </c>
      <c r="DJ245">
        <f>DF245</f>
        <v>9466.4500000000007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ROW(Source!A261)</f>
        <v>261</v>
      </c>
      <c r="B246">
        <v>59209200</v>
      </c>
      <c r="C246">
        <v>59209808</v>
      </c>
      <c r="D246">
        <v>58322957</v>
      </c>
      <c r="E246">
        <v>1</v>
      </c>
      <c r="F246">
        <v>1</v>
      </c>
      <c r="G246">
        <v>1080</v>
      </c>
      <c r="H246">
        <v>3</v>
      </c>
      <c r="I246" t="s">
        <v>82</v>
      </c>
      <c r="J246" t="s">
        <v>84</v>
      </c>
      <c r="K246" t="s">
        <v>83</v>
      </c>
      <c r="L246">
        <v>1354</v>
      </c>
      <c r="N246">
        <v>1010</v>
      </c>
      <c r="O246" t="s">
        <v>49</v>
      </c>
      <c r="P246" t="s">
        <v>49</v>
      </c>
      <c r="Q246">
        <v>1</v>
      </c>
      <c r="W246">
        <v>0</v>
      </c>
      <c r="X246">
        <v>-1001613449</v>
      </c>
      <c r="Y246">
        <f>AT246</f>
        <v>55.670102999999997</v>
      </c>
      <c r="AA246">
        <v>138.01</v>
      </c>
      <c r="AB246">
        <v>0</v>
      </c>
      <c r="AC246">
        <v>0</v>
      </c>
      <c r="AD246">
        <v>0</v>
      </c>
      <c r="AE246">
        <v>181.59</v>
      </c>
      <c r="AF246">
        <v>0</v>
      </c>
      <c r="AG246">
        <v>0</v>
      </c>
      <c r="AH246">
        <v>0</v>
      </c>
      <c r="AI246">
        <v>0.76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55.670102999999997</v>
      </c>
      <c r="AU246" t="s">
        <v>3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ROUND(Y246*Source!I261,9)</f>
        <v>53.99999991</v>
      </c>
      <c r="CY246">
        <f>AA246</f>
        <v>138.01</v>
      </c>
      <c r="CZ246">
        <f>AE246</f>
        <v>181.59</v>
      </c>
      <c r="DA246">
        <f>AI246</f>
        <v>0.76</v>
      </c>
      <c r="DB246">
        <f>ROUND(ROUND(AT246*CZ246,2),6)</f>
        <v>10109.129999999999</v>
      </c>
      <c r="DC246">
        <f>ROUND(ROUND(AT246*AG246,2),6)</f>
        <v>0</v>
      </c>
      <c r="DD246" t="s">
        <v>3</v>
      </c>
      <c r="DE246" t="s">
        <v>3</v>
      </c>
      <c r="DF246">
        <f>ROUND(ROUND(AE246*AI246,2)*CX246,2)</f>
        <v>7452.54</v>
      </c>
      <c r="DG246">
        <f t="shared" si="148"/>
        <v>0</v>
      </c>
      <c r="DH246">
        <f t="shared" si="149"/>
        <v>0</v>
      </c>
      <c r="DI246">
        <f t="shared" si="111"/>
        <v>0</v>
      </c>
      <c r="DJ246">
        <f>DF246</f>
        <v>7452.54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ROW(Source!A266)</f>
        <v>266</v>
      </c>
      <c r="B247">
        <v>59209203</v>
      </c>
      <c r="C247">
        <v>60528646</v>
      </c>
      <c r="D247">
        <v>58266404</v>
      </c>
      <c r="E247">
        <v>1080</v>
      </c>
      <c r="F247">
        <v>1</v>
      </c>
      <c r="G247">
        <v>1080</v>
      </c>
      <c r="H247">
        <v>1</v>
      </c>
      <c r="I247" t="s">
        <v>620</v>
      </c>
      <c r="J247" t="s">
        <v>3</v>
      </c>
      <c r="K247" t="s">
        <v>621</v>
      </c>
      <c r="L247">
        <v>1191</v>
      </c>
      <c r="N247">
        <v>1013</v>
      </c>
      <c r="O247" t="s">
        <v>622</v>
      </c>
      <c r="P247" t="s">
        <v>622</v>
      </c>
      <c r="Q247">
        <v>1</v>
      </c>
      <c r="W247">
        <v>0</v>
      </c>
      <c r="X247">
        <v>476480486</v>
      </c>
      <c r="Y247">
        <f>(AT247*1.1)</f>
        <v>0.33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0.3</v>
      </c>
      <c r="AU247" t="s">
        <v>169</v>
      </c>
      <c r="AV247">
        <v>1</v>
      </c>
      <c r="AW247">
        <v>2</v>
      </c>
      <c r="AX247">
        <v>60528647</v>
      </c>
      <c r="AY247">
        <v>1</v>
      </c>
      <c r="AZ247">
        <v>0</v>
      </c>
      <c r="BA247">
        <v>253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ROUND(AT247*Source!I266*AH247*AL247,2)</f>
        <v>0</v>
      </c>
      <c r="CV247">
        <f>ROUND(Y247*Source!I266,9)</f>
        <v>3.63</v>
      </c>
      <c r="CW247">
        <v>0</v>
      </c>
      <c r="CX247">
        <f>ROUND(Y247*Source!I266,9)</f>
        <v>3.63</v>
      </c>
      <c r="CY247">
        <f>AD247</f>
        <v>0</v>
      </c>
      <c r="CZ247">
        <f>AH247</f>
        <v>0</v>
      </c>
      <c r="DA247">
        <f>AL247</f>
        <v>1</v>
      </c>
      <c r="DB247">
        <f>ROUND((ROUND(AT247*CZ247,2)*1.1),6)</f>
        <v>0</v>
      </c>
      <c r="DC247">
        <f>ROUND((ROUND(AT247*AG247,2)*1.1),6)</f>
        <v>0</v>
      </c>
      <c r="DD247" t="s">
        <v>3</v>
      </c>
      <c r="DE247" t="s">
        <v>3</v>
      </c>
      <c r="DF247">
        <f>ROUND(ROUND(AE247,2)*CX247,2)</f>
        <v>0</v>
      </c>
      <c r="DG247">
        <f t="shared" si="148"/>
        <v>0</v>
      </c>
      <c r="DH247">
        <f t="shared" si="149"/>
        <v>0</v>
      </c>
      <c r="DI247">
        <f t="shared" si="111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ROW(Source!A266)</f>
        <v>266</v>
      </c>
      <c r="B248">
        <v>59209203</v>
      </c>
      <c r="C248">
        <v>60528646</v>
      </c>
      <c r="D248">
        <v>58330407</v>
      </c>
      <c r="E248">
        <v>1</v>
      </c>
      <c r="F248">
        <v>1</v>
      </c>
      <c r="G248">
        <v>1080</v>
      </c>
      <c r="H248">
        <v>3</v>
      </c>
      <c r="I248" t="s">
        <v>695</v>
      </c>
      <c r="J248" t="s">
        <v>696</v>
      </c>
      <c r="K248" t="s">
        <v>697</v>
      </c>
      <c r="L248">
        <v>1346</v>
      </c>
      <c r="N248">
        <v>1009</v>
      </c>
      <c r="O248" t="s">
        <v>641</v>
      </c>
      <c r="P248" t="s">
        <v>641</v>
      </c>
      <c r="Q248">
        <v>1</v>
      </c>
      <c r="W248">
        <v>0</v>
      </c>
      <c r="X248">
        <v>883542614</v>
      </c>
      <c r="Y248">
        <f>AT248</f>
        <v>4.2000000000000003E-2</v>
      </c>
      <c r="AA248">
        <v>19.28</v>
      </c>
      <c r="AB248">
        <v>0</v>
      </c>
      <c r="AC248">
        <v>0</v>
      </c>
      <c r="AD248">
        <v>0</v>
      </c>
      <c r="AE248">
        <v>19.28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4.2000000000000003E-2</v>
      </c>
      <c r="AU248" t="s">
        <v>3</v>
      </c>
      <c r="AV248">
        <v>0</v>
      </c>
      <c r="AW248">
        <v>2</v>
      </c>
      <c r="AX248">
        <v>60528648</v>
      </c>
      <c r="AY248">
        <v>1</v>
      </c>
      <c r="AZ248">
        <v>0</v>
      </c>
      <c r="BA248">
        <v>254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ROUND(Y248*Source!I266,9)</f>
        <v>0.46200000000000002</v>
      </c>
      <c r="CY248">
        <f>AA248</f>
        <v>19.28</v>
      </c>
      <c r="CZ248">
        <f>AE248</f>
        <v>19.28</v>
      </c>
      <c r="DA248">
        <f>AI248</f>
        <v>1</v>
      </c>
      <c r="DB248">
        <f>ROUND(ROUND(AT248*CZ248,2),6)</f>
        <v>0.81</v>
      </c>
      <c r="DC248">
        <f>ROUND(ROUND(AT248*AG248,2),6)</f>
        <v>0</v>
      </c>
      <c r="DD248" t="s">
        <v>3</v>
      </c>
      <c r="DE248" t="s">
        <v>3</v>
      </c>
      <c r="DF248">
        <f>ROUND(ROUND(AE248,2)*CX248,2)</f>
        <v>8.91</v>
      </c>
      <c r="DG248">
        <f t="shared" si="148"/>
        <v>0</v>
      </c>
      <c r="DH248">
        <f t="shared" si="149"/>
        <v>0</v>
      </c>
      <c r="DI248">
        <f t="shared" si="111"/>
        <v>0</v>
      </c>
      <c r="DJ248">
        <f>DF248</f>
        <v>8.91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ROW(Source!A266)</f>
        <v>266</v>
      </c>
      <c r="B249">
        <v>59209203</v>
      </c>
      <c r="C249">
        <v>60528646</v>
      </c>
      <c r="D249">
        <v>58331548</v>
      </c>
      <c r="E249">
        <v>1</v>
      </c>
      <c r="F249">
        <v>1</v>
      </c>
      <c r="G249">
        <v>1080</v>
      </c>
      <c r="H249">
        <v>3</v>
      </c>
      <c r="I249" t="s">
        <v>239</v>
      </c>
      <c r="J249" t="s">
        <v>241</v>
      </c>
      <c r="K249" t="s">
        <v>240</v>
      </c>
      <c r="L249">
        <v>1354</v>
      </c>
      <c r="N249">
        <v>1010</v>
      </c>
      <c r="O249" t="s">
        <v>49</v>
      </c>
      <c r="P249" t="s">
        <v>49</v>
      </c>
      <c r="Q249">
        <v>1</v>
      </c>
      <c r="W249">
        <v>0</v>
      </c>
      <c r="X249">
        <v>870793163</v>
      </c>
      <c r="Y249">
        <f>AT249</f>
        <v>1</v>
      </c>
      <c r="AA249">
        <v>535.77</v>
      </c>
      <c r="AB249">
        <v>0</v>
      </c>
      <c r="AC249">
        <v>0</v>
      </c>
      <c r="AD249">
        <v>0</v>
      </c>
      <c r="AE249">
        <v>535.77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 t="s">
        <v>3</v>
      </c>
      <c r="AT249">
        <v>1</v>
      </c>
      <c r="AU249" t="s">
        <v>3</v>
      </c>
      <c r="AV249">
        <v>0</v>
      </c>
      <c r="AW249">
        <v>1</v>
      </c>
      <c r="AX249">
        <v>-1</v>
      </c>
      <c r="AY249">
        <v>0</v>
      </c>
      <c r="AZ249">
        <v>0</v>
      </c>
      <c r="BA249" t="s">
        <v>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ROUND(Y249*Source!I266,9)</f>
        <v>11</v>
      </c>
      <c r="CY249">
        <f>AA249</f>
        <v>535.77</v>
      </c>
      <c r="CZ249">
        <f>AE249</f>
        <v>535.77</v>
      </c>
      <c r="DA249">
        <f>AI249</f>
        <v>1</v>
      </c>
      <c r="DB249">
        <f>ROUND(ROUND(AT249*CZ249,2),6)</f>
        <v>535.77</v>
      </c>
      <c r="DC249">
        <f>ROUND(ROUND(AT249*AG249,2),6)</f>
        <v>0</v>
      </c>
      <c r="DD249" t="s">
        <v>3</v>
      </c>
      <c r="DE249" t="s">
        <v>3</v>
      </c>
      <c r="DF249">
        <f>ROUND(ROUND(AE249,2)*CX249,2)</f>
        <v>5893.47</v>
      </c>
      <c r="DG249">
        <f t="shared" si="148"/>
        <v>0</v>
      </c>
      <c r="DH249">
        <f t="shared" si="149"/>
        <v>0</v>
      </c>
      <c r="DI249">
        <f t="shared" si="111"/>
        <v>0</v>
      </c>
      <c r="DJ249">
        <f>DF249</f>
        <v>5893.47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ROW(Source!A266)</f>
        <v>266</v>
      </c>
      <c r="B250">
        <v>59209203</v>
      </c>
      <c r="C250">
        <v>60528646</v>
      </c>
      <c r="D250">
        <v>58271406</v>
      </c>
      <c r="E250">
        <v>1080</v>
      </c>
      <c r="F250">
        <v>1</v>
      </c>
      <c r="G250">
        <v>1080</v>
      </c>
      <c r="H250">
        <v>3</v>
      </c>
      <c r="I250" t="s">
        <v>713</v>
      </c>
      <c r="J250" t="s">
        <v>3</v>
      </c>
      <c r="K250" t="s">
        <v>714</v>
      </c>
      <c r="L250">
        <v>1348</v>
      </c>
      <c r="N250">
        <v>1009</v>
      </c>
      <c r="O250" t="s">
        <v>658</v>
      </c>
      <c r="P250" t="s">
        <v>658</v>
      </c>
      <c r="Q250">
        <v>1000</v>
      </c>
      <c r="W250">
        <v>0</v>
      </c>
      <c r="X250">
        <v>-783086922</v>
      </c>
      <c r="Y250">
        <f>AT250</f>
        <v>1.5E-3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-2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1.5E-3</v>
      </c>
      <c r="AU250" t="s">
        <v>3</v>
      </c>
      <c r="AV250">
        <v>0</v>
      </c>
      <c r="AW250">
        <v>2</v>
      </c>
      <c r="AX250">
        <v>60528650</v>
      </c>
      <c r="AY250">
        <v>1</v>
      </c>
      <c r="AZ250">
        <v>0</v>
      </c>
      <c r="BA250">
        <v>256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ROUND(Y250*Source!I266,9)</f>
        <v>1.6500000000000001E-2</v>
      </c>
      <c r="CY250">
        <f>AA250</f>
        <v>0</v>
      </c>
      <c r="CZ250">
        <f>AE250</f>
        <v>0</v>
      </c>
      <c r="DA250">
        <f>AI250</f>
        <v>1</v>
      </c>
      <c r="DB250">
        <f>ROUND(ROUND(AT250*CZ250,2),6)</f>
        <v>0</v>
      </c>
      <c r="DC250">
        <f>ROUND(ROUND(AT250*AG250,2),6)</f>
        <v>0</v>
      </c>
      <c r="DD250" t="s">
        <v>3</v>
      </c>
      <c r="DE250" t="s">
        <v>3</v>
      </c>
      <c r="DF250">
        <f>ROUND(ROUND(AE250,2)*CX250,2)</f>
        <v>0</v>
      </c>
      <c r="DG250">
        <f t="shared" si="148"/>
        <v>0</v>
      </c>
      <c r="DH250">
        <f t="shared" si="149"/>
        <v>0</v>
      </c>
      <c r="DI250">
        <f t="shared" si="111"/>
        <v>0</v>
      </c>
      <c r="DJ250">
        <f>DF250</f>
        <v>0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ROW(Source!A267)</f>
        <v>267</v>
      </c>
      <c r="B251">
        <v>59209200</v>
      </c>
      <c r="C251">
        <v>60528646</v>
      </c>
      <c r="D251">
        <v>58266404</v>
      </c>
      <c r="E251">
        <v>1080</v>
      </c>
      <c r="F251">
        <v>1</v>
      </c>
      <c r="G251">
        <v>1080</v>
      </c>
      <c r="H251">
        <v>1</v>
      </c>
      <c r="I251" t="s">
        <v>620</v>
      </c>
      <c r="J251" t="s">
        <v>3</v>
      </c>
      <c r="K251" t="s">
        <v>621</v>
      </c>
      <c r="L251">
        <v>1191</v>
      </c>
      <c r="N251">
        <v>1013</v>
      </c>
      <c r="O251" t="s">
        <v>622</v>
      </c>
      <c r="P251" t="s">
        <v>622</v>
      </c>
      <c r="Q251">
        <v>1</v>
      </c>
      <c r="W251">
        <v>0</v>
      </c>
      <c r="X251">
        <v>476480486</v>
      </c>
      <c r="Y251">
        <f>(AT251*1.1)</f>
        <v>0.33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5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0.3</v>
      </c>
      <c r="AU251" t="s">
        <v>169</v>
      </c>
      <c r="AV251">
        <v>1</v>
      </c>
      <c r="AW251">
        <v>2</v>
      </c>
      <c r="AX251">
        <v>60528647</v>
      </c>
      <c r="AY251">
        <v>1</v>
      </c>
      <c r="AZ251">
        <v>0</v>
      </c>
      <c r="BA251">
        <v>257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U251">
        <f>ROUND(AT251*Source!I267*AH251*AL251,2)</f>
        <v>0</v>
      </c>
      <c r="CV251">
        <f>ROUND(Y251*Source!I267,9)</f>
        <v>3.63</v>
      </c>
      <c r="CW251">
        <v>0</v>
      </c>
      <c r="CX251">
        <f>ROUND(Y251*Source!I267,9)</f>
        <v>3.63</v>
      </c>
      <c r="CY251">
        <f>AD251</f>
        <v>0</v>
      </c>
      <c r="CZ251">
        <f>AH251</f>
        <v>0</v>
      </c>
      <c r="DA251">
        <f>AL251</f>
        <v>1</v>
      </c>
      <c r="DB251">
        <f>ROUND((ROUND(AT251*CZ251,2)*1.1),6)</f>
        <v>0</v>
      </c>
      <c r="DC251">
        <f>ROUND((ROUND(AT251*AG251,2)*1.1),6)</f>
        <v>0</v>
      </c>
      <c r="DD251" t="s">
        <v>3</v>
      </c>
      <c r="DE251" t="s">
        <v>3</v>
      </c>
      <c r="DF251">
        <f>ROUND(ROUND(AE251,2)*CX251,2)</f>
        <v>0</v>
      </c>
      <c r="DG251">
        <f t="shared" si="148"/>
        <v>0</v>
      </c>
      <c r="DH251">
        <f t="shared" si="149"/>
        <v>0</v>
      </c>
      <c r="DI251">
        <f t="shared" si="111"/>
        <v>0</v>
      </c>
      <c r="DJ251">
        <f>DI251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ROW(Source!A267)</f>
        <v>267</v>
      </c>
      <c r="B252">
        <v>59209200</v>
      </c>
      <c r="C252">
        <v>60528646</v>
      </c>
      <c r="D252">
        <v>58330407</v>
      </c>
      <c r="E252">
        <v>1</v>
      </c>
      <c r="F252">
        <v>1</v>
      </c>
      <c r="G252">
        <v>1080</v>
      </c>
      <c r="H252">
        <v>3</v>
      </c>
      <c r="I252" t="s">
        <v>695</v>
      </c>
      <c r="J252" t="s">
        <v>696</v>
      </c>
      <c r="K252" t="s">
        <v>697</v>
      </c>
      <c r="L252">
        <v>1346</v>
      </c>
      <c r="N252">
        <v>1009</v>
      </c>
      <c r="O252" t="s">
        <v>641</v>
      </c>
      <c r="P252" t="s">
        <v>641</v>
      </c>
      <c r="Q252">
        <v>1</v>
      </c>
      <c r="W252">
        <v>0</v>
      </c>
      <c r="X252">
        <v>883542614</v>
      </c>
      <c r="Y252">
        <f>AT252</f>
        <v>4.2000000000000003E-2</v>
      </c>
      <c r="AA252">
        <v>169.66</v>
      </c>
      <c r="AB252">
        <v>0</v>
      </c>
      <c r="AC252">
        <v>0</v>
      </c>
      <c r="AD252">
        <v>0</v>
      </c>
      <c r="AE252">
        <v>19.28</v>
      </c>
      <c r="AF252">
        <v>0</v>
      </c>
      <c r="AG252">
        <v>0</v>
      </c>
      <c r="AH252">
        <v>0</v>
      </c>
      <c r="AI252">
        <v>8.8000000000000007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4.2000000000000003E-2</v>
      </c>
      <c r="AU252" t="s">
        <v>3</v>
      </c>
      <c r="AV252">
        <v>0</v>
      </c>
      <c r="AW252">
        <v>2</v>
      </c>
      <c r="AX252">
        <v>60528648</v>
      </c>
      <c r="AY252">
        <v>1</v>
      </c>
      <c r="AZ252">
        <v>0</v>
      </c>
      <c r="BA252">
        <v>258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ROUND(Y252*Source!I267,9)</f>
        <v>0.46200000000000002</v>
      </c>
      <c r="CY252">
        <f>AA252</f>
        <v>169.66</v>
      </c>
      <c r="CZ252">
        <f>AE252</f>
        <v>19.28</v>
      </c>
      <c r="DA252">
        <f>AI252</f>
        <v>8.8000000000000007</v>
      </c>
      <c r="DB252">
        <f>ROUND(ROUND(AT252*CZ252,2),6)</f>
        <v>0.81</v>
      </c>
      <c r="DC252">
        <f>ROUND(ROUND(AT252*AG252,2),6)</f>
        <v>0</v>
      </c>
      <c r="DD252" t="s">
        <v>3</v>
      </c>
      <c r="DE252" t="s">
        <v>3</v>
      </c>
      <c r="DF252">
        <f>ROUND(ROUND(AE252*AI252,2)*CX252,2)</f>
        <v>78.38</v>
      </c>
      <c r="DG252">
        <f t="shared" si="148"/>
        <v>0</v>
      </c>
      <c r="DH252">
        <f t="shared" si="149"/>
        <v>0</v>
      </c>
      <c r="DI252">
        <f t="shared" si="111"/>
        <v>0</v>
      </c>
      <c r="DJ252">
        <f>DF252</f>
        <v>78.38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ROW(Source!A267)</f>
        <v>267</v>
      </c>
      <c r="B253">
        <v>59209200</v>
      </c>
      <c r="C253">
        <v>60528646</v>
      </c>
      <c r="D253">
        <v>58331548</v>
      </c>
      <c r="E253">
        <v>1</v>
      </c>
      <c r="F253">
        <v>1</v>
      </c>
      <c r="G253">
        <v>1080</v>
      </c>
      <c r="H253">
        <v>3</v>
      </c>
      <c r="I253" t="s">
        <v>239</v>
      </c>
      <c r="J253" t="s">
        <v>241</v>
      </c>
      <c r="K253" t="s">
        <v>240</v>
      </c>
      <c r="L253">
        <v>1354</v>
      </c>
      <c r="N253">
        <v>1010</v>
      </c>
      <c r="O253" t="s">
        <v>49</v>
      </c>
      <c r="P253" t="s">
        <v>49</v>
      </c>
      <c r="Q253">
        <v>1</v>
      </c>
      <c r="W253">
        <v>0</v>
      </c>
      <c r="X253">
        <v>870793163</v>
      </c>
      <c r="Y253">
        <f>AT253</f>
        <v>1</v>
      </c>
      <c r="AA253">
        <v>3723.6</v>
      </c>
      <c r="AB253">
        <v>0</v>
      </c>
      <c r="AC253">
        <v>0</v>
      </c>
      <c r="AD253">
        <v>0</v>
      </c>
      <c r="AE253">
        <v>535.77</v>
      </c>
      <c r="AF253">
        <v>0</v>
      </c>
      <c r="AG253">
        <v>0</v>
      </c>
      <c r="AH253">
        <v>0</v>
      </c>
      <c r="AI253">
        <v>6.95</v>
      </c>
      <c r="AJ253">
        <v>1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 t="s">
        <v>3</v>
      </c>
      <c r="AT253">
        <v>1</v>
      </c>
      <c r="AU253" t="s">
        <v>3</v>
      </c>
      <c r="AV253">
        <v>0</v>
      </c>
      <c r="AW253">
        <v>1</v>
      </c>
      <c r="AX253">
        <v>-1</v>
      </c>
      <c r="AY253">
        <v>0</v>
      </c>
      <c r="AZ253">
        <v>0</v>
      </c>
      <c r="BA253" t="s">
        <v>3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ROUND(Y253*Source!I267,9)</f>
        <v>11</v>
      </c>
      <c r="CY253">
        <f>AA253</f>
        <v>3723.6</v>
      </c>
      <c r="CZ253">
        <f>AE253</f>
        <v>535.77</v>
      </c>
      <c r="DA253">
        <f>AI253</f>
        <v>6.95</v>
      </c>
      <c r="DB253">
        <f>ROUND(ROUND(AT253*CZ253,2),6)</f>
        <v>535.77</v>
      </c>
      <c r="DC253">
        <f>ROUND(ROUND(AT253*AG253,2),6)</f>
        <v>0</v>
      </c>
      <c r="DD253" t="s">
        <v>3</v>
      </c>
      <c r="DE253" t="s">
        <v>3</v>
      </c>
      <c r="DF253">
        <f>ROUND(ROUND(AE253*AI253,2)*CX253,2)</f>
        <v>40959.599999999999</v>
      </c>
      <c r="DG253">
        <f t="shared" si="148"/>
        <v>0</v>
      </c>
      <c r="DH253">
        <f t="shared" si="149"/>
        <v>0</v>
      </c>
      <c r="DI253">
        <f t="shared" si="111"/>
        <v>0</v>
      </c>
      <c r="DJ253">
        <f>DF253</f>
        <v>40959.599999999999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ROW(Source!A267)</f>
        <v>267</v>
      </c>
      <c r="B254">
        <v>59209200</v>
      </c>
      <c r="C254">
        <v>60528646</v>
      </c>
      <c r="D254">
        <v>58271406</v>
      </c>
      <c r="E254">
        <v>1080</v>
      </c>
      <c r="F254">
        <v>1</v>
      </c>
      <c r="G254">
        <v>1080</v>
      </c>
      <c r="H254">
        <v>3</v>
      </c>
      <c r="I254" t="s">
        <v>713</v>
      </c>
      <c r="J254" t="s">
        <v>3</v>
      </c>
      <c r="K254" t="s">
        <v>714</v>
      </c>
      <c r="L254">
        <v>1348</v>
      </c>
      <c r="N254">
        <v>1009</v>
      </c>
      <c r="O254" t="s">
        <v>658</v>
      </c>
      <c r="P254" t="s">
        <v>658</v>
      </c>
      <c r="Q254">
        <v>1000</v>
      </c>
      <c r="W254">
        <v>0</v>
      </c>
      <c r="X254">
        <v>-783086922</v>
      </c>
      <c r="Y254">
        <f>AT254</f>
        <v>1.5E-3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9.8800000000000008</v>
      </c>
      <c r="AJ254">
        <v>1</v>
      </c>
      <c r="AK254">
        <v>1</v>
      </c>
      <c r="AL254">
        <v>1</v>
      </c>
      <c r="AM254">
        <v>5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1.5E-3</v>
      </c>
      <c r="AU254" t="s">
        <v>3</v>
      </c>
      <c r="AV254">
        <v>0</v>
      </c>
      <c r="AW254">
        <v>2</v>
      </c>
      <c r="AX254">
        <v>60528650</v>
      </c>
      <c r="AY254">
        <v>1</v>
      </c>
      <c r="AZ254">
        <v>0</v>
      </c>
      <c r="BA254">
        <v>260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ROUND(Y254*Source!I267,9)</f>
        <v>1.6500000000000001E-2</v>
      </c>
      <c r="CY254">
        <f>AA254</f>
        <v>0</v>
      </c>
      <c r="CZ254">
        <f>AE254</f>
        <v>0</v>
      </c>
      <c r="DA254">
        <f>AI254</f>
        <v>9.8800000000000008</v>
      </c>
      <c r="DB254">
        <f>ROUND(ROUND(AT254*CZ254,2),6)</f>
        <v>0</v>
      </c>
      <c r="DC254">
        <f>ROUND(ROUND(AT254*AG254,2),6)</f>
        <v>0</v>
      </c>
      <c r="DD254" t="s">
        <v>3</v>
      </c>
      <c r="DE254" t="s">
        <v>3</v>
      </c>
      <c r="DF254">
        <f>ROUND(ROUND(AE254*AI254,2)*CX254,2)</f>
        <v>0</v>
      </c>
      <c r="DG254">
        <f t="shared" si="148"/>
        <v>0</v>
      </c>
      <c r="DH254">
        <f t="shared" si="149"/>
        <v>0</v>
      </c>
      <c r="DI254">
        <f t="shared" si="111"/>
        <v>0</v>
      </c>
      <c r="DJ254">
        <f>DF254</f>
        <v>0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ROW(Source!A270)</f>
        <v>270</v>
      </c>
      <c r="B255">
        <v>59209203</v>
      </c>
      <c r="C255">
        <v>59209816</v>
      </c>
      <c r="D255">
        <v>58266404</v>
      </c>
      <c r="E255">
        <v>1080</v>
      </c>
      <c r="F255">
        <v>1</v>
      </c>
      <c r="G255">
        <v>1080</v>
      </c>
      <c r="H255">
        <v>1</v>
      </c>
      <c r="I255" t="s">
        <v>620</v>
      </c>
      <c r="J255" t="s">
        <v>3</v>
      </c>
      <c r="K255" t="s">
        <v>621</v>
      </c>
      <c r="L255">
        <v>1191</v>
      </c>
      <c r="N255">
        <v>1013</v>
      </c>
      <c r="O255" t="s">
        <v>622</v>
      </c>
      <c r="P255" t="s">
        <v>622</v>
      </c>
      <c r="Q255">
        <v>1</v>
      </c>
      <c r="W255">
        <v>0</v>
      </c>
      <c r="X255">
        <v>476480486</v>
      </c>
      <c r="Y255">
        <f>((AT255*1.15)*1.1)</f>
        <v>3.2637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2.58</v>
      </c>
      <c r="AU255" t="s">
        <v>28</v>
      </c>
      <c r="AV255">
        <v>1</v>
      </c>
      <c r="AW255">
        <v>2</v>
      </c>
      <c r="AX255">
        <v>59211449</v>
      </c>
      <c r="AY255">
        <v>1</v>
      </c>
      <c r="AZ255">
        <v>0</v>
      </c>
      <c r="BA255">
        <v>261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U255">
        <f>ROUND(AT255*Source!I270*AH255*AL255,2)</f>
        <v>0</v>
      </c>
      <c r="CV255">
        <f>ROUND(Y255*Source!I270,9)</f>
        <v>0</v>
      </c>
      <c r="CW255">
        <v>0</v>
      </c>
      <c r="CX255">
        <f>ROUND(Y255*Source!I270,9)</f>
        <v>0</v>
      </c>
      <c r="CY255">
        <f>AD255</f>
        <v>0</v>
      </c>
      <c r="CZ255">
        <f>AH255</f>
        <v>0</v>
      </c>
      <c r="DA255">
        <f>AL255</f>
        <v>1</v>
      </c>
      <c r="DB255">
        <f>ROUND(((ROUND(AT255*CZ255,2)*1.15)*1.1),6)</f>
        <v>0</v>
      </c>
      <c r="DC255">
        <f>ROUND(((ROUND(AT255*AG255,2)*1.15)*1.1),6)</f>
        <v>0</v>
      </c>
      <c r="DD255" t="s">
        <v>3</v>
      </c>
      <c r="DE255" t="s">
        <v>3</v>
      </c>
      <c r="DF255">
        <f t="shared" ref="DF255:DF264" si="151">ROUND(ROUND(AE255,2)*CX255,2)</f>
        <v>0</v>
      </c>
      <c r="DG255">
        <f t="shared" si="148"/>
        <v>0</v>
      </c>
      <c r="DH255">
        <f t="shared" si="149"/>
        <v>0</v>
      </c>
      <c r="DI255">
        <f t="shared" si="111"/>
        <v>0</v>
      </c>
      <c r="DJ255">
        <f>DI255</f>
        <v>0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ROW(Source!A270)</f>
        <v>270</v>
      </c>
      <c r="B256">
        <v>59209203</v>
      </c>
      <c r="C256">
        <v>59209816</v>
      </c>
      <c r="D256">
        <v>58340276</v>
      </c>
      <c r="E256">
        <v>1</v>
      </c>
      <c r="F256">
        <v>1</v>
      </c>
      <c r="G256">
        <v>1080</v>
      </c>
      <c r="H256">
        <v>2</v>
      </c>
      <c r="I256" t="s">
        <v>662</v>
      </c>
      <c r="J256" t="s">
        <v>663</v>
      </c>
      <c r="K256" t="s">
        <v>664</v>
      </c>
      <c r="L256">
        <v>1368</v>
      </c>
      <c r="N256">
        <v>1011</v>
      </c>
      <c r="O256" t="s">
        <v>626</v>
      </c>
      <c r="P256" t="s">
        <v>626</v>
      </c>
      <c r="Q256">
        <v>1</v>
      </c>
      <c r="W256">
        <v>0</v>
      </c>
      <c r="X256">
        <v>-886582249</v>
      </c>
      <c r="Y256">
        <f>((AT256*1.25)*1.1)</f>
        <v>1.8975</v>
      </c>
      <c r="AA256">
        <v>0</v>
      </c>
      <c r="AB256">
        <v>3.39</v>
      </c>
      <c r="AC256">
        <v>0</v>
      </c>
      <c r="AD256">
        <v>0</v>
      </c>
      <c r="AE256">
        <v>0</v>
      </c>
      <c r="AF256">
        <v>3.18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1.38</v>
      </c>
      <c r="AU256" t="s">
        <v>627</v>
      </c>
      <c r="AV256">
        <v>0</v>
      </c>
      <c r="AW256">
        <v>2</v>
      </c>
      <c r="AX256">
        <v>59211450</v>
      </c>
      <c r="AY256">
        <v>1</v>
      </c>
      <c r="AZ256">
        <v>0</v>
      </c>
      <c r="BA256">
        <v>262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f>ROUND(Y256*Source!I270*DO256,9)</f>
        <v>0</v>
      </c>
      <c r="CX256">
        <f>ROUND(Y256*Source!I270,9)</f>
        <v>0</v>
      </c>
      <c r="CY256">
        <f>AB256</f>
        <v>3.39</v>
      </c>
      <c r="CZ256">
        <f>AF256</f>
        <v>3.18</v>
      </c>
      <c r="DA256">
        <f>AJ256</f>
        <v>1</v>
      </c>
      <c r="DB256">
        <f>ROUND(((ROUND(AT256*CZ256,2)*1.25)*1.1),6)</f>
        <v>6.0362499999999999</v>
      </c>
      <c r="DC256">
        <f>ROUND(((ROUND(AT256*AG256,2)*1.25)*1.1),6)</f>
        <v>0</v>
      </c>
      <c r="DD256" t="s">
        <v>3</v>
      </c>
      <c r="DE256" t="s">
        <v>3</v>
      </c>
      <c r="DF256">
        <f t="shared" si="151"/>
        <v>0</v>
      </c>
      <c r="DG256">
        <f t="shared" si="148"/>
        <v>0</v>
      </c>
      <c r="DH256">
        <f t="shared" si="149"/>
        <v>0</v>
      </c>
      <c r="DI256">
        <f t="shared" si="111"/>
        <v>0</v>
      </c>
      <c r="DJ256">
        <f>DG256</f>
        <v>0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ROW(Source!A270)</f>
        <v>270</v>
      </c>
      <c r="B257">
        <v>59209203</v>
      </c>
      <c r="C257">
        <v>59209816</v>
      </c>
      <c r="D257">
        <v>58340578</v>
      </c>
      <c r="E257">
        <v>1</v>
      </c>
      <c r="F257">
        <v>1</v>
      </c>
      <c r="G257">
        <v>1080</v>
      </c>
      <c r="H257">
        <v>2</v>
      </c>
      <c r="I257" t="s">
        <v>646</v>
      </c>
      <c r="J257" t="s">
        <v>647</v>
      </c>
      <c r="K257" t="s">
        <v>648</v>
      </c>
      <c r="L257">
        <v>1368</v>
      </c>
      <c r="N257">
        <v>1011</v>
      </c>
      <c r="O257" t="s">
        <v>626</v>
      </c>
      <c r="P257" t="s">
        <v>626</v>
      </c>
      <c r="Q257">
        <v>1</v>
      </c>
      <c r="W257">
        <v>0</v>
      </c>
      <c r="X257">
        <v>-1985943078</v>
      </c>
      <c r="Y257">
        <f>((AT257*1.25)*1.1)</f>
        <v>2.7500000000000004E-2</v>
      </c>
      <c r="AA257">
        <v>0</v>
      </c>
      <c r="AB257">
        <v>88.67</v>
      </c>
      <c r="AC257">
        <v>13.47</v>
      </c>
      <c r="AD257">
        <v>0</v>
      </c>
      <c r="AE257">
        <v>0</v>
      </c>
      <c r="AF257">
        <v>83.1</v>
      </c>
      <c r="AG257">
        <v>12.62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0.02</v>
      </c>
      <c r="AU257" t="s">
        <v>627</v>
      </c>
      <c r="AV257">
        <v>0</v>
      </c>
      <c r="AW257">
        <v>2</v>
      </c>
      <c r="AX257">
        <v>59211451</v>
      </c>
      <c r="AY257">
        <v>1</v>
      </c>
      <c r="AZ257">
        <v>0</v>
      </c>
      <c r="BA257">
        <v>263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ROUND(Y257*Source!I270*DO257,9)</f>
        <v>0</v>
      </c>
      <c r="CX257">
        <f>ROUND(Y257*Source!I270,9)</f>
        <v>0</v>
      </c>
      <c r="CY257">
        <f>AB257</f>
        <v>88.67</v>
      </c>
      <c r="CZ257">
        <f>AF257</f>
        <v>83.1</v>
      </c>
      <c r="DA257">
        <f>AJ257</f>
        <v>1</v>
      </c>
      <c r="DB257">
        <f>ROUND(((ROUND(AT257*CZ257,2)*1.25)*1.1),6)</f>
        <v>2.2825000000000002</v>
      </c>
      <c r="DC257">
        <f>ROUND(((ROUND(AT257*AG257,2)*1.25)*1.1),6)</f>
        <v>0.34375</v>
      </c>
      <c r="DD257" t="s">
        <v>3</v>
      </c>
      <c r="DE257" t="s">
        <v>3</v>
      </c>
      <c r="DF257">
        <f t="shared" si="151"/>
        <v>0</v>
      </c>
      <c r="DG257">
        <f t="shared" si="148"/>
        <v>0</v>
      </c>
      <c r="DH257">
        <f t="shared" si="149"/>
        <v>0</v>
      </c>
      <c r="DI257">
        <f t="shared" ref="DI257:DI320" si="152">ROUND(ROUND(AH257,2)*CX257,2)</f>
        <v>0</v>
      </c>
      <c r="DJ257">
        <f>DG257</f>
        <v>0</v>
      </c>
      <c r="DK257">
        <v>0</v>
      </c>
      <c r="DL257" t="s">
        <v>628</v>
      </c>
      <c r="DM257">
        <v>0</v>
      </c>
      <c r="DN257" t="s">
        <v>622</v>
      </c>
      <c r="DO257">
        <v>12.62</v>
      </c>
    </row>
    <row r="258" spans="1:119" x14ac:dyDescent="0.2">
      <c r="A258">
        <f>ROW(Source!A270)</f>
        <v>270</v>
      </c>
      <c r="B258">
        <v>59209203</v>
      </c>
      <c r="C258">
        <v>59209816</v>
      </c>
      <c r="D258">
        <v>58309675</v>
      </c>
      <c r="E258">
        <v>1</v>
      </c>
      <c r="F258">
        <v>1</v>
      </c>
      <c r="G258">
        <v>1080</v>
      </c>
      <c r="H258">
        <v>3</v>
      </c>
      <c r="I258" t="s">
        <v>655</v>
      </c>
      <c r="J258" t="s">
        <v>656</v>
      </c>
      <c r="K258" t="s">
        <v>657</v>
      </c>
      <c r="L258">
        <v>1348</v>
      </c>
      <c r="N258">
        <v>1009</v>
      </c>
      <c r="O258" t="s">
        <v>658</v>
      </c>
      <c r="P258" t="s">
        <v>658</v>
      </c>
      <c r="Q258">
        <v>1000</v>
      </c>
      <c r="W258">
        <v>0</v>
      </c>
      <c r="X258">
        <v>-1945610148</v>
      </c>
      <c r="Y258">
        <f>AT258</f>
        <v>1.6000000000000001E-4</v>
      </c>
      <c r="AA258">
        <v>476.07</v>
      </c>
      <c r="AB258">
        <v>0</v>
      </c>
      <c r="AC258">
        <v>0</v>
      </c>
      <c r="AD258">
        <v>0</v>
      </c>
      <c r="AE258">
        <v>476.07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1.6000000000000001E-4</v>
      </c>
      <c r="AU258" t="s">
        <v>3</v>
      </c>
      <c r="AV258">
        <v>0</v>
      </c>
      <c r="AW258">
        <v>2</v>
      </c>
      <c r="AX258">
        <v>59211452</v>
      </c>
      <c r="AY258">
        <v>1</v>
      </c>
      <c r="AZ258">
        <v>0</v>
      </c>
      <c r="BA258">
        <v>264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ROUND(Y258*Source!I270,9)</f>
        <v>0</v>
      </c>
      <c r="CY258">
        <f>AA258</f>
        <v>476.07</v>
      </c>
      <c r="CZ258">
        <f>AE258</f>
        <v>476.07</v>
      </c>
      <c r="DA258">
        <f>AI258</f>
        <v>1</v>
      </c>
      <c r="DB258">
        <f>ROUND(ROUND(AT258*CZ258,2),6)</f>
        <v>0.08</v>
      </c>
      <c r="DC258">
        <f>ROUND(ROUND(AT258*AG258,2),6)</f>
        <v>0</v>
      </c>
      <c r="DD258" t="s">
        <v>3</v>
      </c>
      <c r="DE258" t="s">
        <v>3</v>
      </c>
      <c r="DF258">
        <f t="shared" si="151"/>
        <v>0</v>
      </c>
      <c r="DG258">
        <f t="shared" si="148"/>
        <v>0</v>
      </c>
      <c r="DH258">
        <f t="shared" si="149"/>
        <v>0</v>
      </c>
      <c r="DI258">
        <f t="shared" si="152"/>
        <v>0</v>
      </c>
      <c r="DJ258">
        <f>DF258</f>
        <v>0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ROW(Source!A270)</f>
        <v>270</v>
      </c>
      <c r="B259">
        <v>59209203</v>
      </c>
      <c r="C259">
        <v>59209816</v>
      </c>
      <c r="D259">
        <v>58309878</v>
      </c>
      <c r="E259">
        <v>1</v>
      </c>
      <c r="F259">
        <v>1</v>
      </c>
      <c r="G259">
        <v>1080</v>
      </c>
      <c r="H259">
        <v>3</v>
      </c>
      <c r="I259" t="s">
        <v>715</v>
      </c>
      <c r="J259" t="s">
        <v>716</v>
      </c>
      <c r="K259" t="s">
        <v>717</v>
      </c>
      <c r="L259">
        <v>1348</v>
      </c>
      <c r="N259">
        <v>1009</v>
      </c>
      <c r="O259" t="s">
        <v>658</v>
      </c>
      <c r="P259" t="s">
        <v>658</v>
      </c>
      <c r="Q259">
        <v>1000</v>
      </c>
      <c r="W259">
        <v>0</v>
      </c>
      <c r="X259">
        <v>-2039612599</v>
      </c>
      <c r="Y259">
        <f>AT259</f>
        <v>1.9000000000000001E-4</v>
      </c>
      <c r="AA259">
        <v>7185.82</v>
      </c>
      <c r="AB259">
        <v>0</v>
      </c>
      <c r="AC259">
        <v>0</v>
      </c>
      <c r="AD259">
        <v>0</v>
      </c>
      <c r="AE259">
        <v>7185.82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1.9000000000000001E-4</v>
      </c>
      <c r="AU259" t="s">
        <v>3</v>
      </c>
      <c r="AV259">
        <v>0</v>
      </c>
      <c r="AW259">
        <v>2</v>
      </c>
      <c r="AX259">
        <v>59211453</v>
      </c>
      <c r="AY259">
        <v>1</v>
      </c>
      <c r="AZ259">
        <v>0</v>
      </c>
      <c r="BA259">
        <v>265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ROUND(Y259*Source!I270,9)</f>
        <v>0</v>
      </c>
      <c r="CY259">
        <f>AA259</f>
        <v>7185.82</v>
      </c>
      <c r="CZ259">
        <f>AE259</f>
        <v>7185.82</v>
      </c>
      <c r="DA259">
        <f>AI259</f>
        <v>1</v>
      </c>
      <c r="DB259">
        <f>ROUND(ROUND(AT259*CZ259,2),6)</f>
        <v>1.37</v>
      </c>
      <c r="DC259">
        <f>ROUND(ROUND(AT259*AG259,2),6)</f>
        <v>0</v>
      </c>
      <c r="DD259" t="s">
        <v>3</v>
      </c>
      <c r="DE259" t="s">
        <v>3</v>
      </c>
      <c r="DF259">
        <f t="shared" si="151"/>
        <v>0</v>
      </c>
      <c r="DG259">
        <f t="shared" si="148"/>
        <v>0</v>
      </c>
      <c r="DH259">
        <f t="shared" si="149"/>
        <v>0</v>
      </c>
      <c r="DI259">
        <f t="shared" si="152"/>
        <v>0</v>
      </c>
      <c r="DJ259">
        <f>DF259</f>
        <v>0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ROW(Source!A270)</f>
        <v>270</v>
      </c>
      <c r="B260">
        <v>59209203</v>
      </c>
      <c r="C260">
        <v>59209816</v>
      </c>
      <c r="D260">
        <v>58308946</v>
      </c>
      <c r="E260">
        <v>1</v>
      </c>
      <c r="F260">
        <v>1</v>
      </c>
      <c r="G260">
        <v>1080</v>
      </c>
      <c r="H260">
        <v>3</v>
      </c>
      <c r="I260" t="s">
        <v>718</v>
      </c>
      <c r="J260" t="s">
        <v>719</v>
      </c>
      <c r="K260" t="s">
        <v>720</v>
      </c>
      <c r="L260">
        <v>1348</v>
      </c>
      <c r="N260">
        <v>1009</v>
      </c>
      <c r="O260" t="s">
        <v>658</v>
      </c>
      <c r="P260" t="s">
        <v>658</v>
      </c>
      <c r="Q260">
        <v>1000</v>
      </c>
      <c r="W260">
        <v>0</v>
      </c>
      <c r="X260">
        <v>845389966</v>
      </c>
      <c r="Y260">
        <f>AT260</f>
        <v>6.0000000000000002E-5</v>
      </c>
      <c r="AA260">
        <v>25762.5</v>
      </c>
      <c r="AB260">
        <v>0</v>
      </c>
      <c r="AC260">
        <v>0</v>
      </c>
      <c r="AD260">
        <v>0</v>
      </c>
      <c r="AE260">
        <v>25762.5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-2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6.0000000000000002E-5</v>
      </c>
      <c r="AU260" t="s">
        <v>3</v>
      </c>
      <c r="AV260">
        <v>0</v>
      </c>
      <c r="AW260">
        <v>2</v>
      </c>
      <c r="AX260">
        <v>59211454</v>
      </c>
      <c r="AY260">
        <v>1</v>
      </c>
      <c r="AZ260">
        <v>0</v>
      </c>
      <c r="BA260">
        <v>266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ROUND(Y260*Source!I270,9)</f>
        <v>0</v>
      </c>
      <c r="CY260">
        <f>AA260</f>
        <v>25762.5</v>
      </c>
      <c r="CZ260">
        <f>AE260</f>
        <v>25762.5</v>
      </c>
      <c r="DA260">
        <f>AI260</f>
        <v>1</v>
      </c>
      <c r="DB260">
        <f>ROUND(ROUND(AT260*CZ260,2),6)</f>
        <v>1.55</v>
      </c>
      <c r="DC260">
        <f>ROUND(ROUND(AT260*AG260,2),6)</f>
        <v>0</v>
      </c>
      <c r="DD260" t="s">
        <v>3</v>
      </c>
      <c r="DE260" t="s">
        <v>3</v>
      </c>
      <c r="DF260">
        <f t="shared" si="151"/>
        <v>0</v>
      </c>
      <c r="DG260">
        <f t="shared" si="148"/>
        <v>0</v>
      </c>
      <c r="DH260">
        <f t="shared" si="149"/>
        <v>0</v>
      </c>
      <c r="DI260">
        <f t="shared" si="152"/>
        <v>0</v>
      </c>
      <c r="DJ260">
        <f>DF260</f>
        <v>0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ROW(Source!A270)</f>
        <v>270</v>
      </c>
      <c r="B261">
        <v>59209203</v>
      </c>
      <c r="C261">
        <v>59209816</v>
      </c>
      <c r="D261">
        <v>58331548</v>
      </c>
      <c r="E261">
        <v>1</v>
      </c>
      <c r="F261">
        <v>1</v>
      </c>
      <c r="G261">
        <v>1080</v>
      </c>
      <c r="H261">
        <v>3</v>
      </c>
      <c r="I261" t="s">
        <v>239</v>
      </c>
      <c r="J261" t="s">
        <v>241</v>
      </c>
      <c r="K261" t="s">
        <v>240</v>
      </c>
      <c r="L261">
        <v>1354</v>
      </c>
      <c r="N261">
        <v>1010</v>
      </c>
      <c r="O261" t="s">
        <v>49</v>
      </c>
      <c r="P261" t="s">
        <v>49</v>
      </c>
      <c r="Q261">
        <v>1</v>
      </c>
      <c r="W261">
        <v>0</v>
      </c>
      <c r="X261">
        <v>870793163</v>
      </c>
      <c r="Y261">
        <f>AT261</f>
        <v>1</v>
      </c>
      <c r="AA261">
        <v>535.77</v>
      </c>
      <c r="AB261">
        <v>0</v>
      </c>
      <c r="AC261">
        <v>0</v>
      </c>
      <c r="AD261">
        <v>0</v>
      </c>
      <c r="AE261">
        <v>535.77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 t="s">
        <v>3</v>
      </c>
      <c r="AT261">
        <v>1</v>
      </c>
      <c r="AU261" t="s">
        <v>3</v>
      </c>
      <c r="AV261">
        <v>0</v>
      </c>
      <c r="AW261">
        <v>1</v>
      </c>
      <c r="AX261">
        <v>-1</v>
      </c>
      <c r="AY261">
        <v>0</v>
      </c>
      <c r="AZ261">
        <v>0</v>
      </c>
      <c r="BA261" t="s">
        <v>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ROUND(Y261*Source!I270,9)</f>
        <v>0</v>
      </c>
      <c r="CY261">
        <f>AA261</f>
        <v>535.77</v>
      </c>
      <c r="CZ261">
        <f>AE261</f>
        <v>535.77</v>
      </c>
      <c r="DA261">
        <f>AI261</f>
        <v>1</v>
      </c>
      <c r="DB261">
        <f>ROUND(ROUND(AT261*CZ261,2),6)</f>
        <v>535.77</v>
      </c>
      <c r="DC261">
        <f>ROUND(ROUND(AT261*AG261,2),6)</f>
        <v>0</v>
      </c>
      <c r="DD261" t="s">
        <v>3</v>
      </c>
      <c r="DE261" t="s">
        <v>3</v>
      </c>
      <c r="DF261">
        <f t="shared" si="151"/>
        <v>0</v>
      </c>
      <c r="DG261">
        <f t="shared" si="148"/>
        <v>0</v>
      </c>
      <c r="DH261">
        <f t="shared" si="149"/>
        <v>0</v>
      </c>
      <c r="DI261">
        <f t="shared" si="152"/>
        <v>0</v>
      </c>
      <c r="DJ261">
        <f>DF261</f>
        <v>0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ROW(Source!A271)</f>
        <v>271</v>
      </c>
      <c r="B262">
        <v>59209200</v>
      </c>
      <c r="C262">
        <v>59209816</v>
      </c>
      <c r="D262">
        <v>58266404</v>
      </c>
      <c r="E262">
        <v>1080</v>
      </c>
      <c r="F262">
        <v>1</v>
      </c>
      <c r="G262">
        <v>1080</v>
      </c>
      <c r="H262">
        <v>1</v>
      </c>
      <c r="I262" t="s">
        <v>620</v>
      </c>
      <c r="J262" t="s">
        <v>3</v>
      </c>
      <c r="K262" t="s">
        <v>621</v>
      </c>
      <c r="L262">
        <v>1191</v>
      </c>
      <c r="N262">
        <v>1013</v>
      </c>
      <c r="O262" t="s">
        <v>622</v>
      </c>
      <c r="P262" t="s">
        <v>622</v>
      </c>
      <c r="Q262">
        <v>1</v>
      </c>
      <c r="W262">
        <v>0</v>
      </c>
      <c r="X262">
        <v>476480486</v>
      </c>
      <c r="Y262">
        <f>((AT262*1.15)*1.1)</f>
        <v>3.2637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5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2.58</v>
      </c>
      <c r="AU262" t="s">
        <v>28</v>
      </c>
      <c r="AV262">
        <v>1</v>
      </c>
      <c r="AW262">
        <v>2</v>
      </c>
      <c r="AX262">
        <v>59211449</v>
      </c>
      <c r="AY262">
        <v>1</v>
      </c>
      <c r="AZ262">
        <v>0</v>
      </c>
      <c r="BA262">
        <v>268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U262">
        <f>ROUND(AT262*Source!I271*AH262*AL262,2)</f>
        <v>0</v>
      </c>
      <c r="CV262">
        <f>ROUND(Y262*Source!I271,9)</f>
        <v>0</v>
      </c>
      <c r="CW262">
        <v>0</v>
      </c>
      <c r="CX262">
        <f>ROUND(Y262*Source!I271,9)</f>
        <v>0</v>
      </c>
      <c r="CY262">
        <f>AD262</f>
        <v>0</v>
      </c>
      <c r="CZ262">
        <f>AH262</f>
        <v>0</v>
      </c>
      <c r="DA262">
        <f>AL262</f>
        <v>1</v>
      </c>
      <c r="DB262">
        <f>ROUND(((ROUND(AT262*CZ262,2)*1.15)*1.1),6)</f>
        <v>0</v>
      </c>
      <c r="DC262">
        <f>ROUND(((ROUND(AT262*AG262,2)*1.15)*1.1),6)</f>
        <v>0</v>
      </c>
      <c r="DD262" t="s">
        <v>3</v>
      </c>
      <c r="DE262" t="s">
        <v>3</v>
      </c>
      <c r="DF262">
        <f t="shared" si="151"/>
        <v>0</v>
      </c>
      <c r="DG262">
        <f t="shared" si="148"/>
        <v>0</v>
      </c>
      <c r="DH262">
        <f t="shared" si="149"/>
        <v>0</v>
      </c>
      <c r="DI262">
        <f t="shared" si="152"/>
        <v>0</v>
      </c>
      <c r="DJ262">
        <f>DI262</f>
        <v>0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ROW(Source!A271)</f>
        <v>271</v>
      </c>
      <c r="B263">
        <v>59209200</v>
      </c>
      <c r="C263">
        <v>59209816</v>
      </c>
      <c r="D263">
        <v>58340276</v>
      </c>
      <c r="E263">
        <v>1</v>
      </c>
      <c r="F263">
        <v>1</v>
      </c>
      <c r="G263">
        <v>1080</v>
      </c>
      <c r="H263">
        <v>2</v>
      </c>
      <c r="I263" t="s">
        <v>662</v>
      </c>
      <c r="J263" t="s">
        <v>663</v>
      </c>
      <c r="K263" t="s">
        <v>664</v>
      </c>
      <c r="L263">
        <v>1368</v>
      </c>
      <c r="N263">
        <v>1011</v>
      </c>
      <c r="O263" t="s">
        <v>626</v>
      </c>
      <c r="P263" t="s">
        <v>626</v>
      </c>
      <c r="Q263">
        <v>1</v>
      </c>
      <c r="W263">
        <v>0</v>
      </c>
      <c r="X263">
        <v>-886582249</v>
      </c>
      <c r="Y263">
        <f>((AT263*1.25)*1.1)</f>
        <v>1.8975</v>
      </c>
      <c r="AA263">
        <v>0</v>
      </c>
      <c r="AB263">
        <v>39.799999999999997</v>
      </c>
      <c r="AC263">
        <v>0</v>
      </c>
      <c r="AD263">
        <v>0</v>
      </c>
      <c r="AE263">
        <v>0</v>
      </c>
      <c r="AF263">
        <v>3.18</v>
      </c>
      <c r="AG263">
        <v>0</v>
      </c>
      <c r="AH263">
        <v>0</v>
      </c>
      <c r="AI263">
        <v>1</v>
      </c>
      <c r="AJ263">
        <v>11.73</v>
      </c>
      <c r="AK263">
        <v>54.99</v>
      </c>
      <c r="AL263">
        <v>1</v>
      </c>
      <c r="AM263">
        <v>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1.38</v>
      </c>
      <c r="AU263" t="s">
        <v>627</v>
      </c>
      <c r="AV263">
        <v>0</v>
      </c>
      <c r="AW263">
        <v>2</v>
      </c>
      <c r="AX263">
        <v>59211450</v>
      </c>
      <c r="AY263">
        <v>1</v>
      </c>
      <c r="AZ263">
        <v>0</v>
      </c>
      <c r="BA263">
        <v>269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f>ROUND(Y263*Source!I271*DO263,9)</f>
        <v>0</v>
      </c>
      <c r="CX263">
        <f>ROUND(Y263*Source!I271,9)</f>
        <v>0</v>
      </c>
      <c r="CY263">
        <f>AB263</f>
        <v>39.799999999999997</v>
      </c>
      <c r="CZ263">
        <f>AF263</f>
        <v>3.18</v>
      </c>
      <c r="DA263">
        <f>AJ263</f>
        <v>11.73</v>
      </c>
      <c r="DB263">
        <f>ROUND(((ROUND(AT263*CZ263,2)*1.25)*1.1),6)</f>
        <v>6.0362499999999999</v>
      </c>
      <c r="DC263">
        <f>ROUND(((ROUND(AT263*AG263,2)*1.25)*1.1),6)</f>
        <v>0</v>
      </c>
      <c r="DD263" t="s">
        <v>3</v>
      </c>
      <c r="DE263" t="s">
        <v>3</v>
      </c>
      <c r="DF263">
        <f t="shared" si="151"/>
        <v>0</v>
      </c>
      <c r="DG263">
        <f>ROUND(ROUND(AF263*AJ263,2)*CX263,2)</f>
        <v>0</v>
      </c>
      <c r="DH263">
        <f>ROUND(ROUND(AG263*AK263,2)*CX263,2)</f>
        <v>0</v>
      </c>
      <c r="DI263">
        <f t="shared" si="152"/>
        <v>0</v>
      </c>
      <c r="DJ263">
        <f>DG263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ROW(Source!A271)</f>
        <v>271</v>
      </c>
      <c r="B264">
        <v>59209200</v>
      </c>
      <c r="C264">
        <v>59209816</v>
      </c>
      <c r="D264">
        <v>58340578</v>
      </c>
      <c r="E264">
        <v>1</v>
      </c>
      <c r="F264">
        <v>1</v>
      </c>
      <c r="G264">
        <v>1080</v>
      </c>
      <c r="H264">
        <v>2</v>
      </c>
      <c r="I264" t="s">
        <v>646</v>
      </c>
      <c r="J264" t="s">
        <v>647</v>
      </c>
      <c r="K264" t="s">
        <v>648</v>
      </c>
      <c r="L264">
        <v>1368</v>
      </c>
      <c r="N264">
        <v>1011</v>
      </c>
      <c r="O264" t="s">
        <v>626</v>
      </c>
      <c r="P264" t="s">
        <v>626</v>
      </c>
      <c r="Q264">
        <v>1</v>
      </c>
      <c r="W264">
        <v>0</v>
      </c>
      <c r="X264">
        <v>-1985943078</v>
      </c>
      <c r="Y264">
        <f>((AT264*1.25)*1.1)</f>
        <v>2.7500000000000004E-2</v>
      </c>
      <c r="AA264">
        <v>0</v>
      </c>
      <c r="AB264">
        <v>1445.28</v>
      </c>
      <c r="AC264">
        <v>740.47</v>
      </c>
      <c r="AD264">
        <v>0</v>
      </c>
      <c r="AE264">
        <v>0</v>
      </c>
      <c r="AF264">
        <v>83.1</v>
      </c>
      <c r="AG264">
        <v>12.62</v>
      </c>
      <c r="AH264">
        <v>0</v>
      </c>
      <c r="AI264">
        <v>1</v>
      </c>
      <c r="AJ264">
        <v>16.3</v>
      </c>
      <c r="AK264">
        <v>54.99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0.02</v>
      </c>
      <c r="AU264" t="s">
        <v>627</v>
      </c>
      <c r="AV264">
        <v>0</v>
      </c>
      <c r="AW264">
        <v>2</v>
      </c>
      <c r="AX264">
        <v>59211451</v>
      </c>
      <c r="AY264">
        <v>1</v>
      </c>
      <c r="AZ264">
        <v>0</v>
      </c>
      <c r="BA264">
        <v>270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ROUND(Y264*Source!I271*DO264,9)</f>
        <v>0</v>
      </c>
      <c r="CX264">
        <f>ROUND(Y264*Source!I271,9)</f>
        <v>0</v>
      </c>
      <c r="CY264">
        <f>AB264</f>
        <v>1445.28</v>
      </c>
      <c r="CZ264">
        <f>AF264</f>
        <v>83.1</v>
      </c>
      <c r="DA264">
        <f>AJ264</f>
        <v>16.3</v>
      </c>
      <c r="DB264">
        <f>ROUND(((ROUND(AT264*CZ264,2)*1.25)*1.1),6)</f>
        <v>2.2825000000000002</v>
      </c>
      <c r="DC264">
        <f>ROUND(((ROUND(AT264*AG264,2)*1.25)*1.1),6)</f>
        <v>0.34375</v>
      </c>
      <c r="DD264" t="s">
        <v>3</v>
      </c>
      <c r="DE264" t="s">
        <v>3</v>
      </c>
      <c r="DF264">
        <f t="shared" si="151"/>
        <v>0</v>
      </c>
      <c r="DG264">
        <f>ROUND(ROUND(AF264*AJ264,2)*CX264,2)</f>
        <v>0</v>
      </c>
      <c r="DH264">
        <f>ROUND(ROUND(AG264*AK264,2)*CX264,2)</f>
        <v>0</v>
      </c>
      <c r="DI264">
        <f t="shared" si="152"/>
        <v>0</v>
      </c>
      <c r="DJ264">
        <f>DG264</f>
        <v>0</v>
      </c>
      <c r="DK264">
        <v>0</v>
      </c>
      <c r="DL264" t="s">
        <v>628</v>
      </c>
      <c r="DM264">
        <v>0</v>
      </c>
      <c r="DN264" t="s">
        <v>622</v>
      </c>
      <c r="DO264">
        <v>12.62</v>
      </c>
    </row>
    <row r="265" spans="1:119" x14ac:dyDescent="0.2">
      <c r="A265">
        <f>ROW(Source!A271)</f>
        <v>271</v>
      </c>
      <c r="B265">
        <v>59209200</v>
      </c>
      <c r="C265">
        <v>59209816</v>
      </c>
      <c r="D265">
        <v>58309675</v>
      </c>
      <c r="E265">
        <v>1</v>
      </c>
      <c r="F265">
        <v>1</v>
      </c>
      <c r="G265">
        <v>1080</v>
      </c>
      <c r="H265">
        <v>3</v>
      </c>
      <c r="I265" t="s">
        <v>655</v>
      </c>
      <c r="J265" t="s">
        <v>656</v>
      </c>
      <c r="K265" t="s">
        <v>657</v>
      </c>
      <c r="L265">
        <v>1348</v>
      </c>
      <c r="N265">
        <v>1009</v>
      </c>
      <c r="O265" t="s">
        <v>658</v>
      </c>
      <c r="P265" t="s">
        <v>658</v>
      </c>
      <c r="Q265">
        <v>1000</v>
      </c>
      <c r="W265">
        <v>0</v>
      </c>
      <c r="X265">
        <v>-1945610148</v>
      </c>
      <c r="Y265">
        <f>AT265</f>
        <v>1.6000000000000001E-4</v>
      </c>
      <c r="AA265">
        <v>39161.519999999997</v>
      </c>
      <c r="AB265">
        <v>0</v>
      </c>
      <c r="AC265">
        <v>0</v>
      </c>
      <c r="AD265">
        <v>0</v>
      </c>
      <c r="AE265">
        <v>476.07</v>
      </c>
      <c r="AF265">
        <v>0</v>
      </c>
      <c r="AG265">
        <v>0</v>
      </c>
      <c r="AH265">
        <v>0</v>
      </c>
      <c r="AI265">
        <v>82.26</v>
      </c>
      <c r="AJ265">
        <v>1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1.6000000000000001E-4</v>
      </c>
      <c r="AU265" t="s">
        <v>3</v>
      </c>
      <c r="AV265">
        <v>0</v>
      </c>
      <c r="AW265">
        <v>2</v>
      </c>
      <c r="AX265">
        <v>59211452</v>
      </c>
      <c r="AY265">
        <v>1</v>
      </c>
      <c r="AZ265">
        <v>0</v>
      </c>
      <c r="BA265">
        <v>271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ROUND(Y265*Source!I271,9)</f>
        <v>0</v>
      </c>
      <c r="CY265">
        <f>AA265</f>
        <v>39161.519999999997</v>
      </c>
      <c r="CZ265">
        <f>AE265</f>
        <v>476.07</v>
      </c>
      <c r="DA265">
        <f>AI265</f>
        <v>82.26</v>
      </c>
      <c r="DB265">
        <f>ROUND(ROUND(AT265*CZ265,2),6)</f>
        <v>0.08</v>
      </c>
      <c r="DC265">
        <f>ROUND(ROUND(AT265*AG265,2),6)</f>
        <v>0</v>
      </c>
      <c r="DD265" t="s">
        <v>3</v>
      </c>
      <c r="DE265" t="s">
        <v>3</v>
      </c>
      <c r="DF265">
        <f>ROUND(ROUND(AE265*AI265,2)*CX265,2)</f>
        <v>0</v>
      </c>
      <c r="DG265">
        <f t="shared" ref="DG265:DG278" si="153">ROUND(ROUND(AF265,2)*CX265,2)</f>
        <v>0</v>
      </c>
      <c r="DH265">
        <f t="shared" ref="DH265:DH278" si="154">ROUND(ROUND(AG265,2)*CX265,2)</f>
        <v>0</v>
      </c>
      <c r="DI265">
        <f t="shared" si="152"/>
        <v>0</v>
      </c>
      <c r="DJ265">
        <f>DF265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ROW(Source!A271)</f>
        <v>271</v>
      </c>
      <c r="B266">
        <v>59209200</v>
      </c>
      <c r="C266">
        <v>59209816</v>
      </c>
      <c r="D266">
        <v>58309878</v>
      </c>
      <c r="E266">
        <v>1</v>
      </c>
      <c r="F266">
        <v>1</v>
      </c>
      <c r="G266">
        <v>1080</v>
      </c>
      <c r="H266">
        <v>3</v>
      </c>
      <c r="I266" t="s">
        <v>715</v>
      </c>
      <c r="J266" t="s">
        <v>716</v>
      </c>
      <c r="K266" t="s">
        <v>717</v>
      </c>
      <c r="L266">
        <v>1348</v>
      </c>
      <c r="N266">
        <v>1009</v>
      </c>
      <c r="O266" t="s">
        <v>658</v>
      </c>
      <c r="P266" t="s">
        <v>658</v>
      </c>
      <c r="Q266">
        <v>1000</v>
      </c>
      <c r="W266">
        <v>0</v>
      </c>
      <c r="X266">
        <v>-2039612599</v>
      </c>
      <c r="Y266">
        <f>AT266</f>
        <v>1.9000000000000001E-4</v>
      </c>
      <c r="AA266">
        <v>93559.38</v>
      </c>
      <c r="AB266">
        <v>0</v>
      </c>
      <c r="AC266">
        <v>0</v>
      </c>
      <c r="AD266">
        <v>0</v>
      </c>
      <c r="AE266">
        <v>7185.82</v>
      </c>
      <c r="AF266">
        <v>0</v>
      </c>
      <c r="AG266">
        <v>0</v>
      </c>
      <c r="AH266">
        <v>0</v>
      </c>
      <c r="AI266">
        <v>13.02</v>
      </c>
      <c r="AJ266">
        <v>1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1.9000000000000001E-4</v>
      </c>
      <c r="AU266" t="s">
        <v>3</v>
      </c>
      <c r="AV266">
        <v>0</v>
      </c>
      <c r="AW266">
        <v>2</v>
      </c>
      <c r="AX266">
        <v>59211453</v>
      </c>
      <c r="AY266">
        <v>1</v>
      </c>
      <c r="AZ266">
        <v>0</v>
      </c>
      <c r="BA266">
        <v>272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ROUND(Y266*Source!I271,9)</f>
        <v>0</v>
      </c>
      <c r="CY266">
        <f>AA266</f>
        <v>93559.38</v>
      </c>
      <c r="CZ266">
        <f>AE266</f>
        <v>7185.82</v>
      </c>
      <c r="DA266">
        <f>AI266</f>
        <v>13.02</v>
      </c>
      <c r="DB266">
        <f>ROUND(ROUND(AT266*CZ266,2),6)</f>
        <v>1.37</v>
      </c>
      <c r="DC266">
        <f>ROUND(ROUND(AT266*AG266,2),6)</f>
        <v>0</v>
      </c>
      <c r="DD266" t="s">
        <v>3</v>
      </c>
      <c r="DE266" t="s">
        <v>3</v>
      </c>
      <c r="DF266">
        <f>ROUND(ROUND(AE266*AI266,2)*CX266,2)</f>
        <v>0</v>
      </c>
      <c r="DG266">
        <f t="shared" si="153"/>
        <v>0</v>
      </c>
      <c r="DH266">
        <f t="shared" si="154"/>
        <v>0</v>
      </c>
      <c r="DI266">
        <f t="shared" si="152"/>
        <v>0</v>
      </c>
      <c r="DJ266">
        <f>DF266</f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ROW(Source!A271)</f>
        <v>271</v>
      </c>
      <c r="B267">
        <v>59209200</v>
      </c>
      <c r="C267">
        <v>59209816</v>
      </c>
      <c r="D267">
        <v>58308946</v>
      </c>
      <c r="E267">
        <v>1</v>
      </c>
      <c r="F267">
        <v>1</v>
      </c>
      <c r="G267">
        <v>1080</v>
      </c>
      <c r="H267">
        <v>3</v>
      </c>
      <c r="I267" t="s">
        <v>718</v>
      </c>
      <c r="J267" t="s">
        <v>719</v>
      </c>
      <c r="K267" t="s">
        <v>720</v>
      </c>
      <c r="L267">
        <v>1348</v>
      </c>
      <c r="N267">
        <v>1009</v>
      </c>
      <c r="O267" t="s">
        <v>658</v>
      </c>
      <c r="P267" t="s">
        <v>658</v>
      </c>
      <c r="Q267">
        <v>1000</v>
      </c>
      <c r="W267">
        <v>0</v>
      </c>
      <c r="X267">
        <v>845389966</v>
      </c>
      <c r="Y267">
        <f>AT267</f>
        <v>6.0000000000000002E-5</v>
      </c>
      <c r="AA267">
        <v>205069.5</v>
      </c>
      <c r="AB267">
        <v>0</v>
      </c>
      <c r="AC267">
        <v>0</v>
      </c>
      <c r="AD267">
        <v>0</v>
      </c>
      <c r="AE267">
        <v>25762.5</v>
      </c>
      <c r="AF267">
        <v>0</v>
      </c>
      <c r="AG267">
        <v>0</v>
      </c>
      <c r="AH267">
        <v>0</v>
      </c>
      <c r="AI267">
        <v>7.96</v>
      </c>
      <c r="AJ267">
        <v>1</v>
      </c>
      <c r="AK267">
        <v>1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6.0000000000000002E-5</v>
      </c>
      <c r="AU267" t="s">
        <v>3</v>
      </c>
      <c r="AV267">
        <v>0</v>
      </c>
      <c r="AW267">
        <v>2</v>
      </c>
      <c r="AX267">
        <v>59211454</v>
      </c>
      <c r="AY267">
        <v>1</v>
      </c>
      <c r="AZ267">
        <v>0</v>
      </c>
      <c r="BA267">
        <v>273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ROUND(Y267*Source!I271,9)</f>
        <v>0</v>
      </c>
      <c r="CY267">
        <f>AA267</f>
        <v>205069.5</v>
      </c>
      <c r="CZ267">
        <f>AE267</f>
        <v>25762.5</v>
      </c>
      <c r="DA267">
        <f>AI267</f>
        <v>7.96</v>
      </c>
      <c r="DB267">
        <f>ROUND(ROUND(AT267*CZ267,2),6)</f>
        <v>1.55</v>
      </c>
      <c r="DC267">
        <f>ROUND(ROUND(AT267*AG267,2),6)</f>
        <v>0</v>
      </c>
      <c r="DD267" t="s">
        <v>3</v>
      </c>
      <c r="DE267" t="s">
        <v>3</v>
      </c>
      <c r="DF267">
        <f>ROUND(ROUND(AE267*AI267,2)*CX267,2)</f>
        <v>0</v>
      </c>
      <c r="DG267">
        <f t="shared" si="153"/>
        <v>0</v>
      </c>
      <c r="DH267">
        <f t="shared" si="154"/>
        <v>0</v>
      </c>
      <c r="DI267">
        <f t="shared" si="152"/>
        <v>0</v>
      </c>
      <c r="DJ267">
        <f>DF267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ROW(Source!A271)</f>
        <v>271</v>
      </c>
      <c r="B268">
        <v>59209200</v>
      </c>
      <c r="C268">
        <v>59209816</v>
      </c>
      <c r="D268">
        <v>58331548</v>
      </c>
      <c r="E268">
        <v>1</v>
      </c>
      <c r="F268">
        <v>1</v>
      </c>
      <c r="G268">
        <v>1080</v>
      </c>
      <c r="H268">
        <v>3</v>
      </c>
      <c r="I268" t="s">
        <v>239</v>
      </c>
      <c r="J268" t="s">
        <v>241</v>
      </c>
      <c r="K268" t="s">
        <v>240</v>
      </c>
      <c r="L268">
        <v>1354</v>
      </c>
      <c r="N268">
        <v>1010</v>
      </c>
      <c r="O268" t="s">
        <v>49</v>
      </c>
      <c r="P268" t="s">
        <v>49</v>
      </c>
      <c r="Q268">
        <v>1</v>
      </c>
      <c r="W268">
        <v>0</v>
      </c>
      <c r="X268">
        <v>870793163</v>
      </c>
      <c r="Y268">
        <f>AT268</f>
        <v>1</v>
      </c>
      <c r="AA268">
        <v>3723.6</v>
      </c>
      <c r="AB268">
        <v>0</v>
      </c>
      <c r="AC268">
        <v>0</v>
      </c>
      <c r="AD268">
        <v>0</v>
      </c>
      <c r="AE268">
        <v>535.77</v>
      </c>
      <c r="AF268">
        <v>0</v>
      </c>
      <c r="AG268">
        <v>0</v>
      </c>
      <c r="AH268">
        <v>0</v>
      </c>
      <c r="AI268">
        <v>6.95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3</v>
      </c>
      <c r="AT268">
        <v>1</v>
      </c>
      <c r="AU268" t="s">
        <v>3</v>
      </c>
      <c r="AV268">
        <v>0</v>
      </c>
      <c r="AW268">
        <v>1</v>
      </c>
      <c r="AX268">
        <v>-1</v>
      </c>
      <c r="AY268">
        <v>0</v>
      </c>
      <c r="AZ268">
        <v>0</v>
      </c>
      <c r="BA268" t="s">
        <v>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ROUND(Y268*Source!I271,9)</f>
        <v>0</v>
      </c>
      <c r="CY268">
        <f>AA268</f>
        <v>3723.6</v>
      </c>
      <c r="CZ268">
        <f>AE268</f>
        <v>535.77</v>
      </c>
      <c r="DA268">
        <f>AI268</f>
        <v>6.95</v>
      </c>
      <c r="DB268">
        <f>ROUND(ROUND(AT268*CZ268,2),6)</f>
        <v>535.77</v>
      </c>
      <c r="DC268">
        <f>ROUND(ROUND(AT268*AG268,2),6)</f>
        <v>0</v>
      </c>
      <c r="DD268" t="s">
        <v>3</v>
      </c>
      <c r="DE268" t="s">
        <v>3</v>
      </c>
      <c r="DF268">
        <f>ROUND(ROUND(AE268*AI268,2)*CX268,2)</f>
        <v>0</v>
      </c>
      <c r="DG268">
        <f t="shared" si="153"/>
        <v>0</v>
      </c>
      <c r="DH268">
        <f t="shared" si="154"/>
        <v>0</v>
      </c>
      <c r="DI268">
        <f t="shared" si="152"/>
        <v>0</v>
      </c>
      <c r="DJ268">
        <f>DF268</f>
        <v>0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ROW(Source!A343)</f>
        <v>343</v>
      </c>
      <c r="B269">
        <v>59209203</v>
      </c>
      <c r="C269">
        <v>59209900</v>
      </c>
      <c r="D269">
        <v>58266404</v>
      </c>
      <c r="E269">
        <v>1080</v>
      </c>
      <c r="F269">
        <v>1</v>
      </c>
      <c r="G269">
        <v>1080</v>
      </c>
      <c r="H269">
        <v>1</v>
      </c>
      <c r="I269" t="s">
        <v>620</v>
      </c>
      <c r="J269" t="s">
        <v>3</v>
      </c>
      <c r="K269" t="s">
        <v>621</v>
      </c>
      <c r="L269">
        <v>1191</v>
      </c>
      <c r="N269">
        <v>1013</v>
      </c>
      <c r="O269" t="s">
        <v>622</v>
      </c>
      <c r="P269" t="s">
        <v>622</v>
      </c>
      <c r="Q269">
        <v>1</v>
      </c>
      <c r="W269">
        <v>0</v>
      </c>
      <c r="X269">
        <v>476480486</v>
      </c>
      <c r="Y269">
        <f>((AT269*1.15)*1.1)</f>
        <v>180.02215000000001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142.31</v>
      </c>
      <c r="AU269" t="s">
        <v>28</v>
      </c>
      <c r="AV269">
        <v>1</v>
      </c>
      <c r="AW269">
        <v>2</v>
      </c>
      <c r="AX269">
        <v>59211460</v>
      </c>
      <c r="AY269">
        <v>1</v>
      </c>
      <c r="AZ269">
        <v>0</v>
      </c>
      <c r="BA269">
        <v>275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U269">
        <f>ROUND(AT269*Source!I343*AH269*AL269,2)</f>
        <v>0</v>
      </c>
      <c r="CV269">
        <f>ROUND(Y269*Source!I343,9)</f>
        <v>37.804651499999999</v>
      </c>
      <c r="CW269">
        <v>0</v>
      </c>
      <c r="CX269">
        <f>ROUND(Y269*Source!I343,9)</f>
        <v>37.804651499999999</v>
      </c>
      <c r="CY269">
        <f>AD269</f>
        <v>0</v>
      </c>
      <c r="CZ269">
        <f>AH269</f>
        <v>0</v>
      </c>
      <c r="DA269">
        <f>AL269</f>
        <v>1</v>
      </c>
      <c r="DB269">
        <f>ROUND(((ROUND(AT269*CZ269,2)*1.15)*1.1),6)</f>
        <v>0</v>
      </c>
      <c r="DC269">
        <f>ROUND(((ROUND(AT269*AG269,2)*1.15)*1.1),6)</f>
        <v>0</v>
      </c>
      <c r="DD269" t="s">
        <v>3</v>
      </c>
      <c r="DE269" t="s">
        <v>3</v>
      </c>
      <c r="DF269">
        <f t="shared" ref="DF269:DF282" si="155">ROUND(ROUND(AE269,2)*CX269,2)</f>
        <v>0</v>
      </c>
      <c r="DG269">
        <f t="shared" si="153"/>
        <v>0</v>
      </c>
      <c r="DH269">
        <f t="shared" si="154"/>
        <v>0</v>
      </c>
      <c r="DI269">
        <f t="shared" si="152"/>
        <v>0</v>
      </c>
      <c r="DJ269">
        <f>DI269</f>
        <v>0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ROW(Source!A343)</f>
        <v>343</v>
      </c>
      <c r="B270">
        <v>59209203</v>
      </c>
      <c r="C270">
        <v>59209900</v>
      </c>
      <c r="D270">
        <v>58340581</v>
      </c>
      <c r="E270">
        <v>1</v>
      </c>
      <c r="F270">
        <v>1</v>
      </c>
      <c r="G270">
        <v>1080</v>
      </c>
      <c r="H270">
        <v>2</v>
      </c>
      <c r="I270" t="s">
        <v>623</v>
      </c>
      <c r="J270" t="s">
        <v>624</v>
      </c>
      <c r="K270" t="s">
        <v>625</v>
      </c>
      <c r="L270">
        <v>1368</v>
      </c>
      <c r="N270">
        <v>1011</v>
      </c>
      <c r="O270" t="s">
        <v>626</v>
      </c>
      <c r="P270" t="s">
        <v>626</v>
      </c>
      <c r="Q270">
        <v>1</v>
      </c>
      <c r="W270">
        <v>0</v>
      </c>
      <c r="X270">
        <v>229859724</v>
      </c>
      <c r="Y270">
        <f>((AT270*1.25)*1.1)</f>
        <v>8.2500000000000004E-2</v>
      </c>
      <c r="AA270">
        <v>0</v>
      </c>
      <c r="AB270">
        <v>131.6</v>
      </c>
      <c r="AC270">
        <v>13.47</v>
      </c>
      <c r="AD270">
        <v>0</v>
      </c>
      <c r="AE270">
        <v>0</v>
      </c>
      <c r="AF270">
        <v>123.34</v>
      </c>
      <c r="AG270">
        <v>12.62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-2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0.06</v>
      </c>
      <c r="AU270" t="s">
        <v>627</v>
      </c>
      <c r="AV270">
        <v>0</v>
      </c>
      <c r="AW270">
        <v>2</v>
      </c>
      <c r="AX270">
        <v>59211461</v>
      </c>
      <c r="AY270">
        <v>1</v>
      </c>
      <c r="AZ270">
        <v>0</v>
      </c>
      <c r="BA270">
        <v>276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f>ROUND(Y270*Source!I343*DO270,9)</f>
        <v>0.21864149999999999</v>
      </c>
      <c r="CX270">
        <f>ROUND(Y270*Source!I343,9)</f>
        <v>1.7325E-2</v>
      </c>
      <c r="CY270">
        <f>AB270</f>
        <v>131.6</v>
      </c>
      <c r="CZ270">
        <f>AF270</f>
        <v>123.34</v>
      </c>
      <c r="DA270">
        <f>AJ270</f>
        <v>1</v>
      </c>
      <c r="DB270">
        <f>ROUND(((ROUND(AT270*CZ270,2)*1.25)*1.1),6)</f>
        <v>10.175000000000001</v>
      </c>
      <c r="DC270">
        <f>ROUND(((ROUND(AT270*AG270,2)*1.25)*1.1),6)</f>
        <v>1.0449999999999999</v>
      </c>
      <c r="DD270" t="s">
        <v>3</v>
      </c>
      <c r="DE270" t="s">
        <v>3</v>
      </c>
      <c r="DF270">
        <f t="shared" si="155"/>
        <v>0</v>
      </c>
      <c r="DG270">
        <f t="shared" si="153"/>
        <v>2.14</v>
      </c>
      <c r="DH270">
        <f t="shared" si="154"/>
        <v>0.22</v>
      </c>
      <c r="DI270">
        <f t="shared" si="152"/>
        <v>0</v>
      </c>
      <c r="DJ270">
        <f>DG270</f>
        <v>2.14</v>
      </c>
      <c r="DK270">
        <v>0</v>
      </c>
      <c r="DL270" t="s">
        <v>628</v>
      </c>
      <c r="DM270">
        <v>0</v>
      </c>
      <c r="DN270" t="s">
        <v>622</v>
      </c>
      <c r="DO270">
        <v>12.62</v>
      </c>
    </row>
    <row r="271" spans="1:119" x14ac:dyDescent="0.2">
      <c r="A271">
        <f>ROW(Source!A343)</f>
        <v>343</v>
      </c>
      <c r="B271">
        <v>59209203</v>
      </c>
      <c r="C271">
        <v>59209900</v>
      </c>
      <c r="D271">
        <v>58340697</v>
      </c>
      <c r="E271">
        <v>1</v>
      </c>
      <c r="F271">
        <v>1</v>
      </c>
      <c r="G271">
        <v>1080</v>
      </c>
      <c r="H271">
        <v>2</v>
      </c>
      <c r="I271" t="s">
        <v>629</v>
      </c>
      <c r="J271" t="s">
        <v>630</v>
      </c>
      <c r="K271" t="s">
        <v>631</v>
      </c>
      <c r="L271">
        <v>1368</v>
      </c>
      <c r="N271">
        <v>1011</v>
      </c>
      <c r="O271" t="s">
        <v>626</v>
      </c>
      <c r="P271" t="s">
        <v>626</v>
      </c>
      <c r="Q271">
        <v>1</v>
      </c>
      <c r="W271">
        <v>0</v>
      </c>
      <c r="X271">
        <v>2147454900</v>
      </c>
      <c r="Y271">
        <f>((AT271*1.25)*1.1)</f>
        <v>2.4750000000000001</v>
      </c>
      <c r="AA271">
        <v>0</v>
      </c>
      <c r="AB271">
        <v>0.85</v>
      </c>
      <c r="AC271">
        <v>0</v>
      </c>
      <c r="AD271">
        <v>0</v>
      </c>
      <c r="AE271">
        <v>0</v>
      </c>
      <c r="AF271">
        <v>0.8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1.8</v>
      </c>
      <c r="AU271" t="s">
        <v>627</v>
      </c>
      <c r="AV271">
        <v>0</v>
      </c>
      <c r="AW271">
        <v>2</v>
      </c>
      <c r="AX271">
        <v>59211463</v>
      </c>
      <c r="AY271">
        <v>1</v>
      </c>
      <c r="AZ271">
        <v>0</v>
      </c>
      <c r="BA271">
        <v>277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f>ROUND(Y271*Source!I343*DO271,9)</f>
        <v>0</v>
      </c>
      <c r="CX271">
        <f>ROUND(Y271*Source!I343,9)</f>
        <v>0.51975000000000005</v>
      </c>
      <c r="CY271">
        <f>AB271</f>
        <v>0.85</v>
      </c>
      <c r="CZ271">
        <f>AF271</f>
        <v>0.8</v>
      </c>
      <c r="DA271">
        <f>AJ271</f>
        <v>1</v>
      </c>
      <c r="DB271">
        <f>ROUND(((ROUND(AT271*CZ271,2)*1.25)*1.1),6)</f>
        <v>1.98</v>
      </c>
      <c r="DC271">
        <f>ROUND(((ROUND(AT271*AG271,2)*1.25)*1.1),6)</f>
        <v>0</v>
      </c>
      <c r="DD271" t="s">
        <v>3</v>
      </c>
      <c r="DE271" t="s">
        <v>3</v>
      </c>
      <c r="DF271">
        <f t="shared" si="155"/>
        <v>0</v>
      </c>
      <c r="DG271">
        <f t="shared" si="153"/>
        <v>0.42</v>
      </c>
      <c r="DH271">
        <f t="shared" si="154"/>
        <v>0</v>
      </c>
      <c r="DI271">
        <f t="shared" si="152"/>
        <v>0</v>
      </c>
      <c r="DJ271">
        <f>DG271</f>
        <v>0.42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ROW(Source!A343)</f>
        <v>343</v>
      </c>
      <c r="B272">
        <v>59209203</v>
      </c>
      <c r="C272">
        <v>59209900</v>
      </c>
      <c r="D272">
        <v>58340645</v>
      </c>
      <c r="E272">
        <v>1</v>
      </c>
      <c r="F272">
        <v>1</v>
      </c>
      <c r="G272">
        <v>1080</v>
      </c>
      <c r="H272">
        <v>2</v>
      </c>
      <c r="I272" t="s">
        <v>632</v>
      </c>
      <c r="J272" t="s">
        <v>633</v>
      </c>
      <c r="K272" t="s">
        <v>634</v>
      </c>
      <c r="L272">
        <v>1368</v>
      </c>
      <c r="N272">
        <v>1011</v>
      </c>
      <c r="O272" t="s">
        <v>626</v>
      </c>
      <c r="P272" t="s">
        <v>626</v>
      </c>
      <c r="Q272">
        <v>1</v>
      </c>
      <c r="W272">
        <v>0</v>
      </c>
      <c r="X272">
        <v>-118924016</v>
      </c>
      <c r="Y272">
        <f>((AT272*1.25)*1.1)</f>
        <v>2.5437500000000002</v>
      </c>
      <c r="AA272">
        <v>0</v>
      </c>
      <c r="AB272">
        <v>1.1499999999999999</v>
      </c>
      <c r="AC272">
        <v>0</v>
      </c>
      <c r="AD272">
        <v>0</v>
      </c>
      <c r="AE272">
        <v>0</v>
      </c>
      <c r="AF272">
        <v>1.08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-2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1.85</v>
      </c>
      <c r="AU272" t="s">
        <v>627</v>
      </c>
      <c r="AV272">
        <v>0</v>
      </c>
      <c r="AW272">
        <v>2</v>
      </c>
      <c r="AX272">
        <v>59211464</v>
      </c>
      <c r="AY272">
        <v>1</v>
      </c>
      <c r="AZ272">
        <v>0</v>
      </c>
      <c r="BA272">
        <v>278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f>ROUND(Y272*Source!I343*DO272,9)</f>
        <v>0</v>
      </c>
      <c r="CX272">
        <f>ROUND(Y272*Source!I343,9)</f>
        <v>0.53418750000000004</v>
      </c>
      <c r="CY272">
        <f>AB272</f>
        <v>1.1499999999999999</v>
      </c>
      <c r="CZ272">
        <f>AF272</f>
        <v>1.08</v>
      </c>
      <c r="DA272">
        <f>AJ272</f>
        <v>1</v>
      </c>
      <c r="DB272">
        <f>ROUND(((ROUND(AT272*CZ272,2)*1.25)*1.1),6)</f>
        <v>2.75</v>
      </c>
      <c r="DC272">
        <f>ROUND(((ROUND(AT272*AG272,2)*1.25)*1.1),6)</f>
        <v>0</v>
      </c>
      <c r="DD272" t="s">
        <v>3</v>
      </c>
      <c r="DE272" t="s">
        <v>3</v>
      </c>
      <c r="DF272">
        <f t="shared" si="155"/>
        <v>0</v>
      </c>
      <c r="DG272">
        <f t="shared" si="153"/>
        <v>0.57999999999999996</v>
      </c>
      <c r="DH272">
        <f t="shared" si="154"/>
        <v>0</v>
      </c>
      <c r="DI272">
        <f t="shared" si="152"/>
        <v>0</v>
      </c>
      <c r="DJ272">
        <f>DG272</f>
        <v>0.57999999999999996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ROW(Source!A343)</f>
        <v>343</v>
      </c>
      <c r="B273">
        <v>59209203</v>
      </c>
      <c r="C273">
        <v>59209900</v>
      </c>
      <c r="D273">
        <v>58339814</v>
      </c>
      <c r="E273">
        <v>1</v>
      </c>
      <c r="F273">
        <v>1</v>
      </c>
      <c r="G273">
        <v>1080</v>
      </c>
      <c r="H273">
        <v>2</v>
      </c>
      <c r="I273" t="s">
        <v>635</v>
      </c>
      <c r="J273" t="s">
        <v>636</v>
      </c>
      <c r="K273" t="s">
        <v>637</v>
      </c>
      <c r="L273">
        <v>1368</v>
      </c>
      <c r="N273">
        <v>1011</v>
      </c>
      <c r="O273" t="s">
        <v>626</v>
      </c>
      <c r="P273" t="s">
        <v>626</v>
      </c>
      <c r="Q273">
        <v>1</v>
      </c>
      <c r="W273">
        <v>0</v>
      </c>
      <c r="X273">
        <v>1087580389</v>
      </c>
      <c r="Y273">
        <f>((AT273*1.25)*1.1)</f>
        <v>8.2500000000000004E-2</v>
      </c>
      <c r="AA273">
        <v>0</v>
      </c>
      <c r="AB273">
        <v>191.17</v>
      </c>
      <c r="AC273">
        <v>18.059999999999999</v>
      </c>
      <c r="AD273">
        <v>0</v>
      </c>
      <c r="AE273">
        <v>0</v>
      </c>
      <c r="AF273">
        <v>179.17</v>
      </c>
      <c r="AG273">
        <v>16.93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0.06</v>
      </c>
      <c r="AU273" t="s">
        <v>627</v>
      </c>
      <c r="AV273">
        <v>0</v>
      </c>
      <c r="AW273">
        <v>2</v>
      </c>
      <c r="AX273">
        <v>59211462</v>
      </c>
      <c r="AY273">
        <v>1</v>
      </c>
      <c r="AZ273">
        <v>0</v>
      </c>
      <c r="BA273">
        <v>279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f>ROUND(Y273*Source!I343*DO273,9)</f>
        <v>0.29331225</v>
      </c>
      <c r="CX273">
        <f>ROUND(Y273*Source!I343,9)</f>
        <v>1.7325E-2</v>
      </c>
      <c r="CY273">
        <f>AB273</f>
        <v>191.17</v>
      </c>
      <c r="CZ273">
        <f>AF273</f>
        <v>179.17</v>
      </c>
      <c r="DA273">
        <f>AJ273</f>
        <v>1</v>
      </c>
      <c r="DB273">
        <f>ROUND(((ROUND(AT273*CZ273,2)*1.25)*1.1),6)</f>
        <v>14.78125</v>
      </c>
      <c r="DC273">
        <f>ROUND(((ROUND(AT273*AG273,2)*1.25)*1.1),6)</f>
        <v>1.4025000000000001</v>
      </c>
      <c r="DD273" t="s">
        <v>3</v>
      </c>
      <c r="DE273" t="s">
        <v>3</v>
      </c>
      <c r="DF273">
        <f t="shared" si="155"/>
        <v>0</v>
      </c>
      <c r="DG273">
        <f t="shared" si="153"/>
        <v>3.1</v>
      </c>
      <c r="DH273">
        <f t="shared" si="154"/>
        <v>0.28999999999999998</v>
      </c>
      <c r="DI273">
        <f t="shared" si="152"/>
        <v>0</v>
      </c>
      <c r="DJ273">
        <f>DG273</f>
        <v>3.1</v>
      </c>
      <c r="DK273">
        <v>0</v>
      </c>
      <c r="DL273" t="s">
        <v>628</v>
      </c>
      <c r="DM273">
        <v>0</v>
      </c>
      <c r="DN273" t="s">
        <v>622</v>
      </c>
      <c r="DO273">
        <v>16.93</v>
      </c>
    </row>
    <row r="274" spans="1:119" x14ac:dyDescent="0.2">
      <c r="A274">
        <f>ROW(Source!A343)</f>
        <v>343</v>
      </c>
      <c r="B274">
        <v>59209203</v>
      </c>
      <c r="C274">
        <v>59209900</v>
      </c>
      <c r="D274">
        <v>58308811</v>
      </c>
      <c r="E274">
        <v>1</v>
      </c>
      <c r="F274">
        <v>1</v>
      </c>
      <c r="G274">
        <v>1080</v>
      </c>
      <c r="H274">
        <v>3</v>
      </c>
      <c r="I274" t="s">
        <v>638</v>
      </c>
      <c r="J274" t="s">
        <v>639</v>
      </c>
      <c r="K274" t="s">
        <v>640</v>
      </c>
      <c r="L274">
        <v>1346</v>
      </c>
      <c r="N274">
        <v>1009</v>
      </c>
      <c r="O274" t="s">
        <v>641</v>
      </c>
      <c r="P274" t="s">
        <v>641</v>
      </c>
      <c r="Q274">
        <v>1</v>
      </c>
      <c r="W274">
        <v>0</v>
      </c>
      <c r="X274">
        <v>-709773495</v>
      </c>
      <c r="Y274">
        <f>AT274</f>
        <v>0.34</v>
      </c>
      <c r="AA274">
        <v>1.61</v>
      </c>
      <c r="AB274">
        <v>0</v>
      </c>
      <c r="AC274">
        <v>0</v>
      </c>
      <c r="AD274">
        <v>0</v>
      </c>
      <c r="AE274">
        <v>1.61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0.34</v>
      </c>
      <c r="AU274" t="s">
        <v>3</v>
      </c>
      <c r="AV274">
        <v>0</v>
      </c>
      <c r="AW274">
        <v>2</v>
      </c>
      <c r="AX274">
        <v>59211465</v>
      </c>
      <c r="AY274">
        <v>1</v>
      </c>
      <c r="AZ274">
        <v>0</v>
      </c>
      <c r="BA274">
        <v>280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ROUND(Y274*Source!I343,9)</f>
        <v>7.1400000000000005E-2</v>
      </c>
      <c r="CY274">
        <f>AA274</f>
        <v>1.61</v>
      </c>
      <c r="CZ274">
        <f>AE274</f>
        <v>1.61</v>
      </c>
      <c r="DA274">
        <f>AI274</f>
        <v>1</v>
      </c>
      <c r="DB274">
        <f>ROUND(ROUND(AT274*CZ274,2),6)</f>
        <v>0.55000000000000004</v>
      </c>
      <c r="DC274">
        <f>ROUND(ROUND(AT274*AG274,2),6)</f>
        <v>0</v>
      </c>
      <c r="DD274" t="s">
        <v>3</v>
      </c>
      <c r="DE274" t="s">
        <v>3</v>
      </c>
      <c r="DF274">
        <f t="shared" si="155"/>
        <v>0.11</v>
      </c>
      <c r="DG274">
        <f t="shared" si="153"/>
        <v>0</v>
      </c>
      <c r="DH274">
        <f t="shared" si="154"/>
        <v>0</v>
      </c>
      <c r="DI274">
        <f t="shared" si="152"/>
        <v>0</v>
      </c>
      <c r="DJ274">
        <f>DF274</f>
        <v>0.11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ROW(Source!A343)</f>
        <v>343</v>
      </c>
      <c r="B275">
        <v>59209203</v>
      </c>
      <c r="C275">
        <v>59209900</v>
      </c>
      <c r="D275">
        <v>58308814</v>
      </c>
      <c r="E275">
        <v>1</v>
      </c>
      <c r="F275">
        <v>1</v>
      </c>
      <c r="G275">
        <v>1080</v>
      </c>
      <c r="H275">
        <v>3</v>
      </c>
      <c r="I275" t="s">
        <v>642</v>
      </c>
      <c r="J275" t="s">
        <v>643</v>
      </c>
      <c r="K275" t="s">
        <v>644</v>
      </c>
      <c r="L275">
        <v>1339</v>
      </c>
      <c r="N275">
        <v>1007</v>
      </c>
      <c r="O275" t="s">
        <v>645</v>
      </c>
      <c r="P275" t="s">
        <v>645</v>
      </c>
      <c r="Q275">
        <v>1</v>
      </c>
      <c r="W275">
        <v>0</v>
      </c>
      <c r="X275">
        <v>-744103292</v>
      </c>
      <c r="Y275">
        <f>AT275</f>
        <v>0.39</v>
      </c>
      <c r="AA275">
        <v>7.07</v>
      </c>
      <c r="AB275">
        <v>0</v>
      </c>
      <c r="AC275">
        <v>0</v>
      </c>
      <c r="AD275">
        <v>0</v>
      </c>
      <c r="AE275">
        <v>7.07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0.39</v>
      </c>
      <c r="AU275" t="s">
        <v>3</v>
      </c>
      <c r="AV275">
        <v>0</v>
      </c>
      <c r="AW275">
        <v>2</v>
      </c>
      <c r="AX275">
        <v>59211466</v>
      </c>
      <c r="AY275">
        <v>1</v>
      </c>
      <c r="AZ275">
        <v>0</v>
      </c>
      <c r="BA275">
        <v>281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ROUND(Y275*Source!I343,9)</f>
        <v>8.1900000000000001E-2</v>
      </c>
      <c r="CY275">
        <f>AA275</f>
        <v>7.07</v>
      </c>
      <c r="CZ275">
        <f>AE275</f>
        <v>7.07</v>
      </c>
      <c r="DA275">
        <f>AI275</f>
        <v>1</v>
      </c>
      <c r="DB275">
        <f>ROUND(ROUND(AT275*CZ275,2),6)</f>
        <v>2.76</v>
      </c>
      <c r="DC275">
        <f>ROUND(ROUND(AT275*AG275,2),6)</f>
        <v>0</v>
      </c>
      <c r="DD275" t="s">
        <v>3</v>
      </c>
      <c r="DE275" t="s">
        <v>3</v>
      </c>
      <c r="DF275">
        <f t="shared" si="155"/>
        <v>0.57999999999999996</v>
      </c>
      <c r="DG275">
        <f t="shared" si="153"/>
        <v>0</v>
      </c>
      <c r="DH275">
        <f t="shared" si="154"/>
        <v>0</v>
      </c>
      <c r="DI275">
        <f t="shared" si="152"/>
        <v>0</v>
      </c>
      <c r="DJ275">
        <f>DF275</f>
        <v>0.57999999999999996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ROW(Source!A343)</f>
        <v>343</v>
      </c>
      <c r="B276">
        <v>59209203</v>
      </c>
      <c r="C276">
        <v>59209900</v>
      </c>
      <c r="D276">
        <v>58325480</v>
      </c>
      <c r="E276">
        <v>1</v>
      </c>
      <c r="F276">
        <v>1</v>
      </c>
      <c r="G276">
        <v>1080</v>
      </c>
      <c r="H276">
        <v>3</v>
      </c>
      <c r="I276" t="s">
        <v>34</v>
      </c>
      <c r="J276" t="s">
        <v>37</v>
      </c>
      <c r="K276" t="s">
        <v>35</v>
      </c>
      <c r="L276">
        <v>1301</v>
      </c>
      <c r="N276">
        <v>1003</v>
      </c>
      <c r="O276" t="s">
        <v>36</v>
      </c>
      <c r="P276" t="s">
        <v>36</v>
      </c>
      <c r="Q276">
        <v>1</v>
      </c>
      <c r="W276">
        <v>0</v>
      </c>
      <c r="X276">
        <v>925110201</v>
      </c>
      <c r="Y276">
        <f>AT276</f>
        <v>100</v>
      </c>
      <c r="AA276">
        <v>1328.86</v>
      </c>
      <c r="AB276">
        <v>0</v>
      </c>
      <c r="AC276">
        <v>0</v>
      </c>
      <c r="AD276">
        <v>0</v>
      </c>
      <c r="AE276">
        <v>1328.86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100</v>
      </c>
      <c r="AU276" t="s">
        <v>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ROUND(Y276*Source!I343,9)</f>
        <v>21</v>
      </c>
      <c r="CY276">
        <f>AA276</f>
        <v>1328.86</v>
      </c>
      <c r="CZ276">
        <f>AE276</f>
        <v>1328.86</v>
      </c>
      <c r="DA276">
        <f>AI276</f>
        <v>1</v>
      </c>
      <c r="DB276">
        <f>ROUND(ROUND(AT276*CZ276,2),6)</f>
        <v>132886</v>
      </c>
      <c r="DC276">
        <f>ROUND(ROUND(AT276*AG276,2),6)</f>
        <v>0</v>
      </c>
      <c r="DD276" t="s">
        <v>3</v>
      </c>
      <c r="DE276" t="s">
        <v>3</v>
      </c>
      <c r="DF276">
        <f t="shared" si="155"/>
        <v>27906.06</v>
      </c>
      <c r="DG276">
        <f t="shared" si="153"/>
        <v>0</v>
      </c>
      <c r="DH276">
        <f t="shared" si="154"/>
        <v>0</v>
      </c>
      <c r="DI276">
        <f t="shared" si="152"/>
        <v>0</v>
      </c>
      <c r="DJ276">
        <f>DF276</f>
        <v>27906.06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ROW(Source!A343)</f>
        <v>343</v>
      </c>
      <c r="B277">
        <v>59209203</v>
      </c>
      <c r="C277">
        <v>59209900</v>
      </c>
      <c r="D277">
        <v>0</v>
      </c>
      <c r="E277">
        <v>1080</v>
      </c>
      <c r="F277">
        <v>1</v>
      </c>
      <c r="G277">
        <v>1080</v>
      </c>
      <c r="H277">
        <v>3</v>
      </c>
      <c r="I277" t="s">
        <v>250</v>
      </c>
      <c r="J277" t="s">
        <v>3</v>
      </c>
      <c r="K277" t="s">
        <v>251</v>
      </c>
      <c r="L277">
        <v>1354</v>
      </c>
      <c r="N277">
        <v>1010</v>
      </c>
      <c r="O277" t="s">
        <v>49</v>
      </c>
      <c r="P277" t="s">
        <v>49</v>
      </c>
      <c r="Q277">
        <v>1</v>
      </c>
      <c r="W277">
        <v>0</v>
      </c>
      <c r="X277">
        <v>-886074223</v>
      </c>
      <c r="Y277">
        <f>AT277</f>
        <v>85.714286000000001</v>
      </c>
      <c r="AA277">
        <v>137.93</v>
      </c>
      <c r="AB277">
        <v>0</v>
      </c>
      <c r="AC277">
        <v>0</v>
      </c>
      <c r="AD277">
        <v>0</v>
      </c>
      <c r="AE277">
        <v>137.92999999999998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85.714286000000001</v>
      </c>
      <c r="AU277" t="s">
        <v>3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ROUND(Y277*Source!I343,9)</f>
        <v>18.000000060000001</v>
      </c>
      <c r="CY277">
        <f>AA277</f>
        <v>137.93</v>
      </c>
      <c r="CZ277">
        <f>AE277</f>
        <v>137.92999999999998</v>
      </c>
      <c r="DA277">
        <f>AI277</f>
        <v>1</v>
      </c>
      <c r="DB277">
        <f>ROUND(ROUND(AT277*CZ277,2),6)</f>
        <v>11822.57</v>
      </c>
      <c r="DC277">
        <f>ROUND(ROUND(AT277*AG277,2),6)</f>
        <v>0</v>
      </c>
      <c r="DD277" t="s">
        <v>3</v>
      </c>
      <c r="DE277" t="s">
        <v>3</v>
      </c>
      <c r="DF277">
        <f t="shared" si="155"/>
        <v>2482.7399999999998</v>
      </c>
      <c r="DG277">
        <f t="shared" si="153"/>
        <v>0</v>
      </c>
      <c r="DH277">
        <f t="shared" si="154"/>
        <v>0</v>
      </c>
      <c r="DI277">
        <f t="shared" si="152"/>
        <v>0</v>
      </c>
      <c r="DJ277">
        <f>DF277</f>
        <v>2482.7399999999998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ROW(Source!A344)</f>
        <v>344</v>
      </c>
      <c r="B278">
        <v>59209200</v>
      </c>
      <c r="C278">
        <v>59209900</v>
      </c>
      <c r="D278">
        <v>58266404</v>
      </c>
      <c r="E278">
        <v>1080</v>
      </c>
      <c r="F278">
        <v>1</v>
      </c>
      <c r="G278">
        <v>1080</v>
      </c>
      <c r="H278">
        <v>1</v>
      </c>
      <c r="I278" t="s">
        <v>620</v>
      </c>
      <c r="J278" t="s">
        <v>3</v>
      </c>
      <c r="K278" t="s">
        <v>621</v>
      </c>
      <c r="L278">
        <v>1191</v>
      </c>
      <c r="N278">
        <v>1013</v>
      </c>
      <c r="O278" t="s">
        <v>622</v>
      </c>
      <c r="P278" t="s">
        <v>622</v>
      </c>
      <c r="Q278">
        <v>1</v>
      </c>
      <c r="W278">
        <v>0</v>
      </c>
      <c r="X278">
        <v>476480486</v>
      </c>
      <c r="Y278">
        <f>((AT278*1.15)*1.1)</f>
        <v>180.02215000000001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5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142.31</v>
      </c>
      <c r="AU278" t="s">
        <v>28</v>
      </c>
      <c r="AV278">
        <v>1</v>
      </c>
      <c r="AW278">
        <v>2</v>
      </c>
      <c r="AX278">
        <v>59211460</v>
      </c>
      <c r="AY278">
        <v>1</v>
      </c>
      <c r="AZ278">
        <v>0</v>
      </c>
      <c r="BA278">
        <v>283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U278">
        <f>ROUND(AT278*Source!I344*AH278*AL278,2)</f>
        <v>0</v>
      </c>
      <c r="CV278">
        <f>ROUND(Y278*Source!I344,9)</f>
        <v>37.804651499999999</v>
      </c>
      <c r="CW278">
        <v>0</v>
      </c>
      <c r="CX278">
        <f>ROUND(Y278*Source!I344,9)</f>
        <v>37.804651499999999</v>
      </c>
      <c r="CY278">
        <f>AD278</f>
        <v>0</v>
      </c>
      <c r="CZ278">
        <f>AH278</f>
        <v>0</v>
      </c>
      <c r="DA278">
        <f>AL278</f>
        <v>1</v>
      </c>
      <c r="DB278">
        <f>ROUND(((ROUND(AT278*CZ278,2)*1.15)*1.1),6)</f>
        <v>0</v>
      </c>
      <c r="DC278">
        <f>ROUND(((ROUND(AT278*AG278,2)*1.15)*1.1),6)</f>
        <v>0</v>
      </c>
      <c r="DD278" t="s">
        <v>3</v>
      </c>
      <c r="DE278" t="s">
        <v>3</v>
      </c>
      <c r="DF278">
        <f t="shared" si="155"/>
        <v>0</v>
      </c>
      <c r="DG278">
        <f t="shared" si="153"/>
        <v>0</v>
      </c>
      <c r="DH278">
        <f t="shared" si="154"/>
        <v>0</v>
      </c>
      <c r="DI278">
        <f t="shared" si="152"/>
        <v>0</v>
      </c>
      <c r="DJ278">
        <f>DI278</f>
        <v>0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ROW(Source!A344)</f>
        <v>344</v>
      </c>
      <c r="B279">
        <v>59209200</v>
      </c>
      <c r="C279">
        <v>59209900</v>
      </c>
      <c r="D279">
        <v>58340581</v>
      </c>
      <c r="E279">
        <v>1</v>
      </c>
      <c r="F279">
        <v>1</v>
      </c>
      <c r="G279">
        <v>1080</v>
      </c>
      <c r="H279">
        <v>2</v>
      </c>
      <c r="I279" t="s">
        <v>623</v>
      </c>
      <c r="J279" t="s">
        <v>624</v>
      </c>
      <c r="K279" t="s">
        <v>625</v>
      </c>
      <c r="L279">
        <v>1368</v>
      </c>
      <c r="N279">
        <v>1011</v>
      </c>
      <c r="O279" t="s">
        <v>626</v>
      </c>
      <c r="P279" t="s">
        <v>626</v>
      </c>
      <c r="Q279">
        <v>1</v>
      </c>
      <c r="W279">
        <v>0</v>
      </c>
      <c r="X279">
        <v>229859724</v>
      </c>
      <c r="Y279">
        <f>((AT279*1.25)*1.1)</f>
        <v>8.2500000000000004E-2</v>
      </c>
      <c r="AA279">
        <v>0</v>
      </c>
      <c r="AB279">
        <v>1817.45</v>
      </c>
      <c r="AC279">
        <v>740.47</v>
      </c>
      <c r="AD279">
        <v>0</v>
      </c>
      <c r="AE279">
        <v>0</v>
      </c>
      <c r="AF279">
        <v>123.34</v>
      </c>
      <c r="AG279">
        <v>12.62</v>
      </c>
      <c r="AH279">
        <v>0</v>
      </c>
      <c r="AI279">
        <v>1</v>
      </c>
      <c r="AJ279">
        <v>13.81</v>
      </c>
      <c r="AK279">
        <v>54.99</v>
      </c>
      <c r="AL279">
        <v>1</v>
      </c>
      <c r="AM279">
        <v>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0.06</v>
      </c>
      <c r="AU279" t="s">
        <v>627</v>
      </c>
      <c r="AV279">
        <v>0</v>
      </c>
      <c r="AW279">
        <v>2</v>
      </c>
      <c r="AX279">
        <v>59211461</v>
      </c>
      <c r="AY279">
        <v>1</v>
      </c>
      <c r="AZ279">
        <v>0</v>
      </c>
      <c r="BA279">
        <v>284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f>ROUND(Y279*Source!I344*DO279,9)</f>
        <v>0.21864149999999999</v>
      </c>
      <c r="CX279">
        <f>ROUND(Y279*Source!I344,9)</f>
        <v>1.7325E-2</v>
      </c>
      <c r="CY279">
        <f>AB279</f>
        <v>1817.45</v>
      </c>
      <c r="CZ279">
        <f>AF279</f>
        <v>123.34</v>
      </c>
      <c r="DA279">
        <f>AJ279</f>
        <v>13.81</v>
      </c>
      <c r="DB279">
        <f>ROUND(((ROUND(AT279*CZ279,2)*1.25)*1.1),6)</f>
        <v>10.175000000000001</v>
      </c>
      <c r="DC279">
        <f>ROUND(((ROUND(AT279*AG279,2)*1.25)*1.1),6)</f>
        <v>1.0449999999999999</v>
      </c>
      <c r="DD279" t="s">
        <v>3</v>
      </c>
      <c r="DE279" t="s">
        <v>3</v>
      </c>
      <c r="DF279">
        <f t="shared" si="155"/>
        <v>0</v>
      </c>
      <c r="DG279">
        <f>ROUND(ROUND(AF279*AJ279,2)*CX279,2)</f>
        <v>29.51</v>
      </c>
      <c r="DH279">
        <f>ROUND(ROUND(AG279*AK279,2)*CX279,2)</f>
        <v>12.02</v>
      </c>
      <c r="DI279">
        <f t="shared" si="152"/>
        <v>0</v>
      </c>
      <c r="DJ279">
        <f>DG279</f>
        <v>29.51</v>
      </c>
      <c r="DK279">
        <v>0</v>
      </c>
      <c r="DL279" t="s">
        <v>628</v>
      </c>
      <c r="DM279">
        <v>0</v>
      </c>
      <c r="DN279" t="s">
        <v>622</v>
      </c>
      <c r="DO279">
        <v>12.62</v>
      </c>
    </row>
    <row r="280" spans="1:119" x14ac:dyDescent="0.2">
      <c r="A280">
        <f>ROW(Source!A344)</f>
        <v>344</v>
      </c>
      <c r="B280">
        <v>59209200</v>
      </c>
      <c r="C280">
        <v>59209900</v>
      </c>
      <c r="D280">
        <v>58340697</v>
      </c>
      <c r="E280">
        <v>1</v>
      </c>
      <c r="F280">
        <v>1</v>
      </c>
      <c r="G280">
        <v>1080</v>
      </c>
      <c r="H280">
        <v>2</v>
      </c>
      <c r="I280" t="s">
        <v>629</v>
      </c>
      <c r="J280" t="s">
        <v>630</v>
      </c>
      <c r="K280" t="s">
        <v>631</v>
      </c>
      <c r="L280">
        <v>1368</v>
      </c>
      <c r="N280">
        <v>1011</v>
      </c>
      <c r="O280" t="s">
        <v>626</v>
      </c>
      <c r="P280" t="s">
        <v>626</v>
      </c>
      <c r="Q280">
        <v>1</v>
      </c>
      <c r="W280">
        <v>0</v>
      </c>
      <c r="X280">
        <v>2147454900</v>
      </c>
      <c r="Y280">
        <f>((AT280*1.25)*1.1)</f>
        <v>2.4750000000000001</v>
      </c>
      <c r="AA280">
        <v>0</v>
      </c>
      <c r="AB280">
        <v>7.33</v>
      </c>
      <c r="AC280">
        <v>0</v>
      </c>
      <c r="AD280">
        <v>0</v>
      </c>
      <c r="AE280">
        <v>0</v>
      </c>
      <c r="AF280">
        <v>0.8</v>
      </c>
      <c r="AG280">
        <v>0</v>
      </c>
      <c r="AH280">
        <v>0</v>
      </c>
      <c r="AI280">
        <v>1</v>
      </c>
      <c r="AJ280">
        <v>8.59</v>
      </c>
      <c r="AK280">
        <v>54.99</v>
      </c>
      <c r="AL280">
        <v>1</v>
      </c>
      <c r="AM280">
        <v>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1.8</v>
      </c>
      <c r="AU280" t="s">
        <v>627</v>
      </c>
      <c r="AV280">
        <v>0</v>
      </c>
      <c r="AW280">
        <v>2</v>
      </c>
      <c r="AX280">
        <v>59211463</v>
      </c>
      <c r="AY280">
        <v>1</v>
      </c>
      <c r="AZ280">
        <v>0</v>
      </c>
      <c r="BA280">
        <v>285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f>ROUND(Y280*Source!I344*DO280,9)</f>
        <v>0</v>
      </c>
      <c r="CX280">
        <f>ROUND(Y280*Source!I344,9)</f>
        <v>0.51975000000000005</v>
      </c>
      <c r="CY280">
        <f>AB280</f>
        <v>7.33</v>
      </c>
      <c r="CZ280">
        <f>AF280</f>
        <v>0.8</v>
      </c>
      <c r="DA280">
        <f>AJ280</f>
        <v>8.59</v>
      </c>
      <c r="DB280">
        <f>ROUND(((ROUND(AT280*CZ280,2)*1.25)*1.1),6)</f>
        <v>1.98</v>
      </c>
      <c r="DC280">
        <f>ROUND(((ROUND(AT280*AG280,2)*1.25)*1.1),6)</f>
        <v>0</v>
      </c>
      <c r="DD280" t="s">
        <v>3</v>
      </c>
      <c r="DE280" t="s">
        <v>3</v>
      </c>
      <c r="DF280">
        <f t="shared" si="155"/>
        <v>0</v>
      </c>
      <c r="DG280">
        <f>ROUND(ROUND(AF280*AJ280,2)*CX280,2)</f>
        <v>3.57</v>
      </c>
      <c r="DH280">
        <f>ROUND(ROUND(AG280*AK280,2)*CX280,2)</f>
        <v>0</v>
      </c>
      <c r="DI280">
        <f t="shared" si="152"/>
        <v>0</v>
      </c>
      <c r="DJ280">
        <f>DG280</f>
        <v>3.57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ROW(Source!A344)</f>
        <v>344</v>
      </c>
      <c r="B281">
        <v>59209200</v>
      </c>
      <c r="C281">
        <v>59209900</v>
      </c>
      <c r="D281">
        <v>58340645</v>
      </c>
      <c r="E281">
        <v>1</v>
      </c>
      <c r="F281">
        <v>1</v>
      </c>
      <c r="G281">
        <v>1080</v>
      </c>
      <c r="H281">
        <v>2</v>
      </c>
      <c r="I281" t="s">
        <v>632</v>
      </c>
      <c r="J281" t="s">
        <v>633</v>
      </c>
      <c r="K281" t="s">
        <v>634</v>
      </c>
      <c r="L281">
        <v>1368</v>
      </c>
      <c r="N281">
        <v>1011</v>
      </c>
      <c r="O281" t="s">
        <v>626</v>
      </c>
      <c r="P281" t="s">
        <v>626</v>
      </c>
      <c r="Q281">
        <v>1</v>
      </c>
      <c r="W281">
        <v>0</v>
      </c>
      <c r="X281">
        <v>-118924016</v>
      </c>
      <c r="Y281">
        <f>((AT281*1.25)*1.1)</f>
        <v>2.5437500000000002</v>
      </c>
      <c r="AA281">
        <v>0</v>
      </c>
      <c r="AB281">
        <v>10.08</v>
      </c>
      <c r="AC281">
        <v>0</v>
      </c>
      <c r="AD281">
        <v>0</v>
      </c>
      <c r="AE281">
        <v>0</v>
      </c>
      <c r="AF281">
        <v>1.08</v>
      </c>
      <c r="AG281">
        <v>0</v>
      </c>
      <c r="AH281">
        <v>0</v>
      </c>
      <c r="AI281">
        <v>1</v>
      </c>
      <c r="AJ281">
        <v>8.75</v>
      </c>
      <c r="AK281">
        <v>54.99</v>
      </c>
      <c r="AL281">
        <v>1</v>
      </c>
      <c r="AM281">
        <v>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1.85</v>
      </c>
      <c r="AU281" t="s">
        <v>627</v>
      </c>
      <c r="AV281">
        <v>0</v>
      </c>
      <c r="AW281">
        <v>2</v>
      </c>
      <c r="AX281">
        <v>59211464</v>
      </c>
      <c r="AY281">
        <v>1</v>
      </c>
      <c r="AZ281">
        <v>0</v>
      </c>
      <c r="BA281">
        <v>286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f>ROUND(Y281*Source!I344*DO281,9)</f>
        <v>0</v>
      </c>
      <c r="CX281">
        <f>ROUND(Y281*Source!I344,9)</f>
        <v>0.53418750000000004</v>
      </c>
      <c r="CY281">
        <f>AB281</f>
        <v>10.08</v>
      </c>
      <c r="CZ281">
        <f>AF281</f>
        <v>1.08</v>
      </c>
      <c r="DA281">
        <f>AJ281</f>
        <v>8.75</v>
      </c>
      <c r="DB281">
        <f>ROUND(((ROUND(AT281*CZ281,2)*1.25)*1.1),6)</f>
        <v>2.75</v>
      </c>
      <c r="DC281">
        <f>ROUND(((ROUND(AT281*AG281,2)*1.25)*1.1),6)</f>
        <v>0</v>
      </c>
      <c r="DD281" t="s">
        <v>3</v>
      </c>
      <c r="DE281" t="s">
        <v>3</v>
      </c>
      <c r="DF281">
        <f t="shared" si="155"/>
        <v>0</v>
      </c>
      <c r="DG281">
        <f>ROUND(ROUND(AF281*AJ281,2)*CX281,2)</f>
        <v>5.05</v>
      </c>
      <c r="DH281">
        <f>ROUND(ROUND(AG281*AK281,2)*CX281,2)</f>
        <v>0</v>
      </c>
      <c r="DI281">
        <f t="shared" si="152"/>
        <v>0</v>
      </c>
      <c r="DJ281">
        <f>DG281</f>
        <v>5.05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ROW(Source!A344)</f>
        <v>344</v>
      </c>
      <c r="B282">
        <v>59209200</v>
      </c>
      <c r="C282">
        <v>59209900</v>
      </c>
      <c r="D282">
        <v>58339814</v>
      </c>
      <c r="E282">
        <v>1</v>
      </c>
      <c r="F282">
        <v>1</v>
      </c>
      <c r="G282">
        <v>1080</v>
      </c>
      <c r="H282">
        <v>2</v>
      </c>
      <c r="I282" t="s">
        <v>635</v>
      </c>
      <c r="J282" t="s">
        <v>636</v>
      </c>
      <c r="K282" t="s">
        <v>637</v>
      </c>
      <c r="L282">
        <v>1368</v>
      </c>
      <c r="N282">
        <v>1011</v>
      </c>
      <c r="O282" t="s">
        <v>626</v>
      </c>
      <c r="P282" t="s">
        <v>626</v>
      </c>
      <c r="Q282">
        <v>1</v>
      </c>
      <c r="W282">
        <v>0</v>
      </c>
      <c r="X282">
        <v>1087580389</v>
      </c>
      <c r="Y282">
        <f>((AT282*1.25)*1.1)</f>
        <v>8.2500000000000004E-2</v>
      </c>
      <c r="AA282">
        <v>0</v>
      </c>
      <c r="AB282">
        <v>2628.65</v>
      </c>
      <c r="AC282">
        <v>993.36</v>
      </c>
      <c r="AD282">
        <v>0</v>
      </c>
      <c r="AE282">
        <v>0</v>
      </c>
      <c r="AF282">
        <v>179.17</v>
      </c>
      <c r="AG282">
        <v>16.93</v>
      </c>
      <c r="AH282">
        <v>0</v>
      </c>
      <c r="AI282">
        <v>1</v>
      </c>
      <c r="AJ282">
        <v>13.75</v>
      </c>
      <c r="AK282">
        <v>54.99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0.06</v>
      </c>
      <c r="AU282" t="s">
        <v>627</v>
      </c>
      <c r="AV282">
        <v>0</v>
      </c>
      <c r="AW282">
        <v>2</v>
      </c>
      <c r="AX282">
        <v>59211462</v>
      </c>
      <c r="AY282">
        <v>1</v>
      </c>
      <c r="AZ282">
        <v>0</v>
      </c>
      <c r="BA282">
        <v>287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ROUND(Y282*Source!I344*DO282,9)</f>
        <v>0.29331225</v>
      </c>
      <c r="CX282">
        <f>ROUND(Y282*Source!I344,9)</f>
        <v>1.7325E-2</v>
      </c>
      <c r="CY282">
        <f>AB282</f>
        <v>2628.65</v>
      </c>
      <c r="CZ282">
        <f>AF282</f>
        <v>179.17</v>
      </c>
      <c r="DA282">
        <f>AJ282</f>
        <v>13.75</v>
      </c>
      <c r="DB282">
        <f>ROUND(((ROUND(AT282*CZ282,2)*1.25)*1.1),6)</f>
        <v>14.78125</v>
      </c>
      <c r="DC282">
        <f>ROUND(((ROUND(AT282*AG282,2)*1.25)*1.1),6)</f>
        <v>1.4025000000000001</v>
      </c>
      <c r="DD282" t="s">
        <v>3</v>
      </c>
      <c r="DE282" t="s">
        <v>3</v>
      </c>
      <c r="DF282">
        <f t="shared" si="155"/>
        <v>0</v>
      </c>
      <c r="DG282">
        <f>ROUND(ROUND(AF282*AJ282,2)*CX282,2)</f>
        <v>42.68</v>
      </c>
      <c r="DH282">
        <f>ROUND(ROUND(AG282*AK282,2)*CX282,2)</f>
        <v>16.13</v>
      </c>
      <c r="DI282">
        <f t="shared" si="152"/>
        <v>0</v>
      </c>
      <c r="DJ282">
        <f>DG282</f>
        <v>42.68</v>
      </c>
      <c r="DK282">
        <v>0</v>
      </c>
      <c r="DL282" t="s">
        <v>628</v>
      </c>
      <c r="DM282">
        <v>0</v>
      </c>
      <c r="DN282" t="s">
        <v>622</v>
      </c>
      <c r="DO282">
        <v>16.93</v>
      </c>
    </row>
    <row r="283" spans="1:119" x14ac:dyDescent="0.2">
      <c r="A283">
        <f>ROW(Source!A344)</f>
        <v>344</v>
      </c>
      <c r="B283">
        <v>59209200</v>
      </c>
      <c r="C283">
        <v>59209900</v>
      </c>
      <c r="D283">
        <v>58308811</v>
      </c>
      <c r="E283">
        <v>1</v>
      </c>
      <c r="F283">
        <v>1</v>
      </c>
      <c r="G283">
        <v>1080</v>
      </c>
      <c r="H283">
        <v>3</v>
      </c>
      <c r="I283" t="s">
        <v>638</v>
      </c>
      <c r="J283" t="s">
        <v>639</v>
      </c>
      <c r="K283" t="s">
        <v>640</v>
      </c>
      <c r="L283">
        <v>1346</v>
      </c>
      <c r="N283">
        <v>1009</v>
      </c>
      <c r="O283" t="s">
        <v>641</v>
      </c>
      <c r="P283" t="s">
        <v>641</v>
      </c>
      <c r="Q283">
        <v>1</v>
      </c>
      <c r="W283">
        <v>0</v>
      </c>
      <c r="X283">
        <v>-709773495</v>
      </c>
      <c r="Y283">
        <f>AT283</f>
        <v>0.34</v>
      </c>
      <c r="AA283">
        <v>23.97</v>
      </c>
      <c r="AB283">
        <v>0</v>
      </c>
      <c r="AC283">
        <v>0</v>
      </c>
      <c r="AD283">
        <v>0</v>
      </c>
      <c r="AE283">
        <v>1.61</v>
      </c>
      <c r="AF283">
        <v>0</v>
      </c>
      <c r="AG283">
        <v>0</v>
      </c>
      <c r="AH283">
        <v>0</v>
      </c>
      <c r="AI283">
        <v>14.89</v>
      </c>
      <c r="AJ283">
        <v>1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0.34</v>
      </c>
      <c r="AU283" t="s">
        <v>3</v>
      </c>
      <c r="AV283">
        <v>0</v>
      </c>
      <c r="AW283">
        <v>2</v>
      </c>
      <c r="AX283">
        <v>59211465</v>
      </c>
      <c r="AY283">
        <v>1</v>
      </c>
      <c r="AZ283">
        <v>0</v>
      </c>
      <c r="BA283">
        <v>288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ROUND(Y283*Source!I344,9)</f>
        <v>7.1400000000000005E-2</v>
      </c>
      <c r="CY283">
        <f>AA283</f>
        <v>23.97</v>
      </c>
      <c r="CZ283">
        <f>AE283</f>
        <v>1.61</v>
      </c>
      <c r="DA283">
        <f>AI283</f>
        <v>14.89</v>
      </c>
      <c r="DB283">
        <f>ROUND(ROUND(AT283*CZ283,2),6)</f>
        <v>0.55000000000000004</v>
      </c>
      <c r="DC283">
        <f>ROUND(ROUND(AT283*AG283,2),6)</f>
        <v>0</v>
      </c>
      <c r="DD283" t="s">
        <v>3</v>
      </c>
      <c r="DE283" t="s">
        <v>3</v>
      </c>
      <c r="DF283">
        <f>ROUND(ROUND(AE283*AI283,2)*CX283,2)</f>
        <v>1.71</v>
      </c>
      <c r="DG283">
        <f t="shared" ref="DG283:DG298" si="156">ROUND(ROUND(AF283,2)*CX283,2)</f>
        <v>0</v>
      </c>
      <c r="DH283">
        <f t="shared" ref="DH283:DH298" si="157">ROUND(ROUND(AG283,2)*CX283,2)</f>
        <v>0</v>
      </c>
      <c r="DI283">
        <f t="shared" si="152"/>
        <v>0</v>
      </c>
      <c r="DJ283">
        <f>DF283</f>
        <v>1.71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ROW(Source!A344)</f>
        <v>344</v>
      </c>
      <c r="B284">
        <v>59209200</v>
      </c>
      <c r="C284">
        <v>59209900</v>
      </c>
      <c r="D284">
        <v>58308814</v>
      </c>
      <c r="E284">
        <v>1</v>
      </c>
      <c r="F284">
        <v>1</v>
      </c>
      <c r="G284">
        <v>1080</v>
      </c>
      <c r="H284">
        <v>3</v>
      </c>
      <c r="I284" t="s">
        <v>642</v>
      </c>
      <c r="J284" t="s">
        <v>643</v>
      </c>
      <c r="K284" t="s">
        <v>644</v>
      </c>
      <c r="L284">
        <v>1339</v>
      </c>
      <c r="N284">
        <v>1007</v>
      </c>
      <c r="O284" t="s">
        <v>645</v>
      </c>
      <c r="P284" t="s">
        <v>645</v>
      </c>
      <c r="Q284">
        <v>1</v>
      </c>
      <c r="W284">
        <v>0</v>
      </c>
      <c r="X284">
        <v>-744103292</v>
      </c>
      <c r="Y284">
        <f>AT284</f>
        <v>0.39</v>
      </c>
      <c r="AA284">
        <v>54.79</v>
      </c>
      <c r="AB284">
        <v>0</v>
      </c>
      <c r="AC284">
        <v>0</v>
      </c>
      <c r="AD284">
        <v>0</v>
      </c>
      <c r="AE284">
        <v>7.07</v>
      </c>
      <c r="AF284">
        <v>0</v>
      </c>
      <c r="AG284">
        <v>0</v>
      </c>
      <c r="AH284">
        <v>0</v>
      </c>
      <c r="AI284">
        <v>7.75</v>
      </c>
      <c r="AJ284">
        <v>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0.39</v>
      </c>
      <c r="AU284" t="s">
        <v>3</v>
      </c>
      <c r="AV284">
        <v>0</v>
      </c>
      <c r="AW284">
        <v>2</v>
      </c>
      <c r="AX284">
        <v>59211466</v>
      </c>
      <c r="AY284">
        <v>1</v>
      </c>
      <c r="AZ284">
        <v>0</v>
      </c>
      <c r="BA284">
        <v>289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ROUND(Y284*Source!I344,9)</f>
        <v>8.1900000000000001E-2</v>
      </c>
      <c r="CY284">
        <f>AA284</f>
        <v>54.79</v>
      </c>
      <c r="CZ284">
        <f>AE284</f>
        <v>7.07</v>
      </c>
      <c r="DA284">
        <f>AI284</f>
        <v>7.75</v>
      </c>
      <c r="DB284">
        <f>ROUND(ROUND(AT284*CZ284,2),6)</f>
        <v>2.76</v>
      </c>
      <c r="DC284">
        <f>ROUND(ROUND(AT284*AG284,2),6)</f>
        <v>0</v>
      </c>
      <c r="DD284" t="s">
        <v>3</v>
      </c>
      <c r="DE284" t="s">
        <v>3</v>
      </c>
      <c r="DF284">
        <f>ROUND(ROUND(AE284*AI284,2)*CX284,2)</f>
        <v>4.49</v>
      </c>
      <c r="DG284">
        <f t="shared" si="156"/>
        <v>0</v>
      </c>
      <c r="DH284">
        <f t="shared" si="157"/>
        <v>0</v>
      </c>
      <c r="DI284">
        <f t="shared" si="152"/>
        <v>0</v>
      </c>
      <c r="DJ284">
        <f>DF284</f>
        <v>4.49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ROW(Source!A344)</f>
        <v>344</v>
      </c>
      <c r="B285">
        <v>59209200</v>
      </c>
      <c r="C285">
        <v>59209900</v>
      </c>
      <c r="D285">
        <v>58325480</v>
      </c>
      <c r="E285">
        <v>1</v>
      </c>
      <c r="F285">
        <v>1</v>
      </c>
      <c r="G285">
        <v>1080</v>
      </c>
      <c r="H285">
        <v>3</v>
      </c>
      <c r="I285" t="s">
        <v>34</v>
      </c>
      <c r="J285" t="s">
        <v>37</v>
      </c>
      <c r="K285" t="s">
        <v>35</v>
      </c>
      <c r="L285">
        <v>1301</v>
      </c>
      <c r="N285">
        <v>1003</v>
      </c>
      <c r="O285" t="s">
        <v>36</v>
      </c>
      <c r="P285" t="s">
        <v>36</v>
      </c>
      <c r="Q285">
        <v>1</v>
      </c>
      <c r="W285">
        <v>0</v>
      </c>
      <c r="X285">
        <v>925110201</v>
      </c>
      <c r="Y285">
        <f>AT285</f>
        <v>100</v>
      </c>
      <c r="AA285">
        <v>1262.42</v>
      </c>
      <c r="AB285">
        <v>0</v>
      </c>
      <c r="AC285">
        <v>0</v>
      </c>
      <c r="AD285">
        <v>0</v>
      </c>
      <c r="AE285">
        <v>1328.86</v>
      </c>
      <c r="AF285">
        <v>0</v>
      </c>
      <c r="AG285">
        <v>0</v>
      </c>
      <c r="AH285">
        <v>0</v>
      </c>
      <c r="AI285">
        <v>0.95</v>
      </c>
      <c r="AJ285">
        <v>1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 t="s">
        <v>3</v>
      </c>
      <c r="AT285">
        <v>100</v>
      </c>
      <c r="AU285" t="s">
        <v>3</v>
      </c>
      <c r="AV285">
        <v>0</v>
      </c>
      <c r="AW285">
        <v>1</v>
      </c>
      <c r="AX285">
        <v>-1</v>
      </c>
      <c r="AY285">
        <v>0</v>
      </c>
      <c r="AZ285">
        <v>0</v>
      </c>
      <c r="BA285" t="s">
        <v>3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ROUND(Y285*Source!I344,9)</f>
        <v>21</v>
      </c>
      <c r="CY285">
        <f>AA285</f>
        <v>1262.42</v>
      </c>
      <c r="CZ285">
        <f>AE285</f>
        <v>1328.86</v>
      </c>
      <c r="DA285">
        <f>AI285</f>
        <v>0.95</v>
      </c>
      <c r="DB285">
        <f>ROUND(ROUND(AT285*CZ285,2),6)</f>
        <v>132886</v>
      </c>
      <c r="DC285">
        <f>ROUND(ROUND(AT285*AG285,2),6)</f>
        <v>0</v>
      </c>
      <c r="DD285" t="s">
        <v>3</v>
      </c>
      <c r="DE285" t="s">
        <v>3</v>
      </c>
      <c r="DF285">
        <f>ROUND(ROUND(AE285*AI285,2)*CX285,2)</f>
        <v>26510.82</v>
      </c>
      <c r="DG285">
        <f t="shared" si="156"/>
        <v>0</v>
      </c>
      <c r="DH285">
        <f t="shared" si="157"/>
        <v>0</v>
      </c>
      <c r="DI285">
        <f t="shared" si="152"/>
        <v>0</v>
      </c>
      <c r="DJ285">
        <f>DF285</f>
        <v>26510.82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ROW(Source!A344)</f>
        <v>344</v>
      </c>
      <c r="B286">
        <v>59209200</v>
      </c>
      <c r="C286">
        <v>59209900</v>
      </c>
      <c r="D286">
        <v>0</v>
      </c>
      <c r="E286">
        <v>1080</v>
      </c>
      <c r="F286">
        <v>1</v>
      </c>
      <c r="G286">
        <v>1080</v>
      </c>
      <c r="H286">
        <v>3</v>
      </c>
      <c r="I286" t="s">
        <v>250</v>
      </c>
      <c r="J286" t="s">
        <v>3</v>
      </c>
      <c r="K286" t="s">
        <v>251</v>
      </c>
      <c r="L286">
        <v>1354</v>
      </c>
      <c r="N286">
        <v>1010</v>
      </c>
      <c r="O286" t="s">
        <v>49</v>
      </c>
      <c r="P286" t="s">
        <v>49</v>
      </c>
      <c r="Q286">
        <v>1</v>
      </c>
      <c r="W286">
        <v>0</v>
      </c>
      <c r="X286">
        <v>-886074223</v>
      </c>
      <c r="Y286">
        <f>AT286</f>
        <v>85.714286000000001</v>
      </c>
      <c r="AA286">
        <v>1362.75</v>
      </c>
      <c r="AB286">
        <v>0</v>
      </c>
      <c r="AC286">
        <v>0</v>
      </c>
      <c r="AD286">
        <v>0</v>
      </c>
      <c r="AE286">
        <v>137.92999999999998</v>
      </c>
      <c r="AF286">
        <v>0</v>
      </c>
      <c r="AG286">
        <v>0</v>
      </c>
      <c r="AH286">
        <v>0</v>
      </c>
      <c r="AI286">
        <v>9.8800000000000008</v>
      </c>
      <c r="AJ286">
        <v>1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 t="s">
        <v>3</v>
      </c>
      <c r="AT286">
        <v>85.714286000000001</v>
      </c>
      <c r="AU286" t="s">
        <v>3</v>
      </c>
      <c r="AV286">
        <v>0</v>
      </c>
      <c r="AW286">
        <v>1</v>
      </c>
      <c r="AX286">
        <v>-1</v>
      </c>
      <c r="AY286">
        <v>0</v>
      </c>
      <c r="AZ286">
        <v>0</v>
      </c>
      <c r="BA286" t="s">
        <v>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ROUND(Y286*Source!I344,9)</f>
        <v>18.000000060000001</v>
      </c>
      <c r="CY286">
        <f>AA286</f>
        <v>1362.75</v>
      </c>
      <c r="CZ286">
        <f>AE286</f>
        <v>137.92999999999998</v>
      </c>
      <c r="DA286">
        <f>AI286</f>
        <v>9.8800000000000008</v>
      </c>
      <c r="DB286">
        <f>ROUND(ROUND(AT286*CZ286,2),6)</f>
        <v>11822.57</v>
      </c>
      <c r="DC286">
        <f>ROUND(ROUND(AT286*AG286,2),6)</f>
        <v>0</v>
      </c>
      <c r="DD286" t="s">
        <v>3</v>
      </c>
      <c r="DE286" t="s">
        <v>3</v>
      </c>
      <c r="DF286">
        <f>ROUND(ROUND(AE286*AI286,2)*CX286,2)</f>
        <v>24529.5</v>
      </c>
      <c r="DG286">
        <f t="shared" si="156"/>
        <v>0</v>
      </c>
      <c r="DH286">
        <f t="shared" si="157"/>
        <v>0</v>
      </c>
      <c r="DI286">
        <f t="shared" si="152"/>
        <v>0</v>
      </c>
      <c r="DJ286">
        <f>DF286</f>
        <v>24529.5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ROW(Source!A349)</f>
        <v>349</v>
      </c>
      <c r="B287">
        <v>59209203</v>
      </c>
      <c r="C287">
        <v>59209920</v>
      </c>
      <c r="D287">
        <v>58266404</v>
      </c>
      <c r="E287">
        <v>1080</v>
      </c>
      <c r="F287">
        <v>1</v>
      </c>
      <c r="G287">
        <v>1080</v>
      </c>
      <c r="H287">
        <v>1</v>
      </c>
      <c r="I287" t="s">
        <v>620</v>
      </c>
      <c r="J287" t="s">
        <v>3</v>
      </c>
      <c r="K287" t="s">
        <v>621</v>
      </c>
      <c r="L287">
        <v>1191</v>
      </c>
      <c r="N287">
        <v>1013</v>
      </c>
      <c r="O287" t="s">
        <v>622</v>
      </c>
      <c r="P287" t="s">
        <v>622</v>
      </c>
      <c r="Q287">
        <v>1</v>
      </c>
      <c r="W287">
        <v>0</v>
      </c>
      <c r="X287">
        <v>476480486</v>
      </c>
      <c r="Y287">
        <f>((AT287*1.15)*1.1)</f>
        <v>221.18525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174.85</v>
      </c>
      <c r="AU287" t="s">
        <v>28</v>
      </c>
      <c r="AV287">
        <v>1</v>
      </c>
      <c r="AW287">
        <v>2</v>
      </c>
      <c r="AX287">
        <v>59211468</v>
      </c>
      <c r="AY287">
        <v>1</v>
      </c>
      <c r="AZ287">
        <v>0</v>
      </c>
      <c r="BA287">
        <v>291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U287">
        <f>ROUND(AT287*Source!I349*AH287*AL287,2)</f>
        <v>0</v>
      </c>
      <c r="CV287">
        <f>ROUND(Y287*Source!I349,9)</f>
        <v>172.524495</v>
      </c>
      <c r="CW287">
        <v>0</v>
      </c>
      <c r="CX287">
        <f>ROUND(Y287*Source!I349,9)</f>
        <v>172.524495</v>
      </c>
      <c r="CY287">
        <f>AD287</f>
        <v>0</v>
      </c>
      <c r="CZ287">
        <f>AH287</f>
        <v>0</v>
      </c>
      <c r="DA287">
        <f>AL287</f>
        <v>1</v>
      </c>
      <c r="DB287">
        <f>ROUND(((ROUND(AT287*CZ287,2)*1.15)*1.1),6)</f>
        <v>0</v>
      </c>
      <c r="DC287">
        <f>ROUND(((ROUND(AT287*AG287,2)*1.15)*1.1),6)</f>
        <v>0</v>
      </c>
      <c r="DD287" t="s">
        <v>3</v>
      </c>
      <c r="DE287" t="s">
        <v>3</v>
      </c>
      <c r="DF287">
        <f t="shared" ref="DF287:DF302" si="158">ROUND(ROUND(AE287,2)*CX287,2)</f>
        <v>0</v>
      </c>
      <c r="DG287">
        <f t="shared" si="156"/>
        <v>0</v>
      </c>
      <c r="DH287">
        <f t="shared" si="157"/>
        <v>0</v>
      </c>
      <c r="DI287">
        <f t="shared" si="152"/>
        <v>0</v>
      </c>
      <c r="DJ287">
        <f>DI287</f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ROW(Source!A349)</f>
        <v>349</v>
      </c>
      <c r="B288">
        <v>59209203</v>
      </c>
      <c r="C288">
        <v>59209920</v>
      </c>
      <c r="D288">
        <v>58340581</v>
      </c>
      <c r="E288">
        <v>1</v>
      </c>
      <c r="F288">
        <v>1</v>
      </c>
      <c r="G288">
        <v>1080</v>
      </c>
      <c r="H288">
        <v>2</v>
      </c>
      <c r="I288" t="s">
        <v>623</v>
      </c>
      <c r="J288" t="s">
        <v>624</v>
      </c>
      <c r="K288" t="s">
        <v>625</v>
      </c>
      <c r="L288">
        <v>1368</v>
      </c>
      <c r="N288">
        <v>1011</v>
      </c>
      <c r="O288" t="s">
        <v>626</v>
      </c>
      <c r="P288" t="s">
        <v>626</v>
      </c>
      <c r="Q288">
        <v>1</v>
      </c>
      <c r="W288">
        <v>0</v>
      </c>
      <c r="X288">
        <v>229859724</v>
      </c>
      <c r="Y288">
        <f>((AT288*1.25)*1.1)</f>
        <v>0.15125000000000002</v>
      </c>
      <c r="AA288">
        <v>0</v>
      </c>
      <c r="AB288">
        <v>131.6</v>
      </c>
      <c r="AC288">
        <v>13.47</v>
      </c>
      <c r="AD288">
        <v>0</v>
      </c>
      <c r="AE288">
        <v>0</v>
      </c>
      <c r="AF288">
        <v>123.34</v>
      </c>
      <c r="AG288">
        <v>12.62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0.11</v>
      </c>
      <c r="AU288" t="s">
        <v>627</v>
      </c>
      <c r="AV288">
        <v>0</v>
      </c>
      <c r="AW288">
        <v>2</v>
      </c>
      <c r="AX288">
        <v>59211469</v>
      </c>
      <c r="AY288">
        <v>1</v>
      </c>
      <c r="AZ288">
        <v>0</v>
      </c>
      <c r="BA288">
        <v>292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f>ROUND(Y288*Source!I349*DO288,9)</f>
        <v>1.4888444999999999</v>
      </c>
      <c r="CX288">
        <f>ROUND(Y288*Source!I349,9)</f>
        <v>0.117975</v>
      </c>
      <c r="CY288">
        <f>AB288</f>
        <v>131.6</v>
      </c>
      <c r="CZ288">
        <f>AF288</f>
        <v>123.34</v>
      </c>
      <c r="DA288">
        <f>AJ288</f>
        <v>1</v>
      </c>
      <c r="DB288">
        <f>ROUND(((ROUND(AT288*CZ288,2)*1.25)*1.1),6)</f>
        <v>18.658750000000001</v>
      </c>
      <c r="DC288">
        <f>ROUND(((ROUND(AT288*AG288,2)*1.25)*1.1),6)</f>
        <v>1.9112499999999999</v>
      </c>
      <c r="DD288" t="s">
        <v>3</v>
      </c>
      <c r="DE288" t="s">
        <v>3</v>
      </c>
      <c r="DF288">
        <f t="shared" si="158"/>
        <v>0</v>
      </c>
      <c r="DG288">
        <f t="shared" si="156"/>
        <v>14.55</v>
      </c>
      <c r="DH288">
        <f t="shared" si="157"/>
        <v>1.49</v>
      </c>
      <c r="DI288">
        <f t="shared" si="152"/>
        <v>0</v>
      </c>
      <c r="DJ288">
        <f>DG288</f>
        <v>14.55</v>
      </c>
      <c r="DK288">
        <v>0</v>
      </c>
      <c r="DL288" t="s">
        <v>628</v>
      </c>
      <c r="DM288">
        <v>0</v>
      </c>
      <c r="DN288" t="s">
        <v>622</v>
      </c>
      <c r="DO288">
        <v>12.62</v>
      </c>
    </row>
    <row r="289" spans="1:119" x14ac:dyDescent="0.2">
      <c r="A289">
        <f>ROW(Source!A349)</f>
        <v>349</v>
      </c>
      <c r="B289">
        <v>59209203</v>
      </c>
      <c r="C289">
        <v>59209920</v>
      </c>
      <c r="D289">
        <v>58340697</v>
      </c>
      <c r="E289">
        <v>1</v>
      </c>
      <c r="F289">
        <v>1</v>
      </c>
      <c r="G289">
        <v>1080</v>
      </c>
      <c r="H289">
        <v>2</v>
      </c>
      <c r="I289" t="s">
        <v>629</v>
      </c>
      <c r="J289" t="s">
        <v>630</v>
      </c>
      <c r="K289" t="s">
        <v>631</v>
      </c>
      <c r="L289">
        <v>1368</v>
      </c>
      <c r="N289">
        <v>1011</v>
      </c>
      <c r="O289" t="s">
        <v>626</v>
      </c>
      <c r="P289" t="s">
        <v>626</v>
      </c>
      <c r="Q289">
        <v>1</v>
      </c>
      <c r="W289">
        <v>0</v>
      </c>
      <c r="X289">
        <v>2147454900</v>
      </c>
      <c r="Y289">
        <f>((AT289*1.25)*1.1)</f>
        <v>2.4750000000000001</v>
      </c>
      <c r="AA289">
        <v>0</v>
      </c>
      <c r="AB289">
        <v>0.85</v>
      </c>
      <c r="AC289">
        <v>0</v>
      </c>
      <c r="AD289">
        <v>0</v>
      </c>
      <c r="AE289">
        <v>0</v>
      </c>
      <c r="AF289">
        <v>0.8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1.8</v>
      </c>
      <c r="AU289" t="s">
        <v>627</v>
      </c>
      <c r="AV289">
        <v>0</v>
      </c>
      <c r="AW289">
        <v>2</v>
      </c>
      <c r="AX289">
        <v>59211471</v>
      </c>
      <c r="AY289">
        <v>1</v>
      </c>
      <c r="AZ289">
        <v>0</v>
      </c>
      <c r="BA289">
        <v>293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f>ROUND(Y289*Source!I349*DO289,9)</f>
        <v>0</v>
      </c>
      <c r="CX289">
        <f>ROUND(Y289*Source!I349,9)</f>
        <v>1.9305000000000001</v>
      </c>
      <c r="CY289">
        <f>AB289</f>
        <v>0.85</v>
      </c>
      <c r="CZ289">
        <f>AF289</f>
        <v>0.8</v>
      </c>
      <c r="DA289">
        <f>AJ289</f>
        <v>1</v>
      </c>
      <c r="DB289">
        <f>ROUND(((ROUND(AT289*CZ289,2)*1.25)*1.1),6)</f>
        <v>1.98</v>
      </c>
      <c r="DC289">
        <f>ROUND(((ROUND(AT289*AG289,2)*1.25)*1.1),6)</f>
        <v>0</v>
      </c>
      <c r="DD289" t="s">
        <v>3</v>
      </c>
      <c r="DE289" t="s">
        <v>3</v>
      </c>
      <c r="DF289">
        <f t="shared" si="158"/>
        <v>0</v>
      </c>
      <c r="DG289">
        <f t="shared" si="156"/>
        <v>1.54</v>
      </c>
      <c r="DH289">
        <f t="shared" si="157"/>
        <v>0</v>
      </c>
      <c r="DI289">
        <f t="shared" si="152"/>
        <v>0</v>
      </c>
      <c r="DJ289">
        <f>DG289</f>
        <v>1.54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ROW(Source!A349)</f>
        <v>349</v>
      </c>
      <c r="B290">
        <v>59209203</v>
      </c>
      <c r="C290">
        <v>59209920</v>
      </c>
      <c r="D290">
        <v>58340645</v>
      </c>
      <c r="E290">
        <v>1</v>
      </c>
      <c r="F290">
        <v>1</v>
      </c>
      <c r="G290">
        <v>1080</v>
      </c>
      <c r="H290">
        <v>2</v>
      </c>
      <c r="I290" t="s">
        <v>632</v>
      </c>
      <c r="J290" t="s">
        <v>633</v>
      </c>
      <c r="K290" t="s">
        <v>634</v>
      </c>
      <c r="L290">
        <v>1368</v>
      </c>
      <c r="N290">
        <v>1011</v>
      </c>
      <c r="O290" t="s">
        <v>626</v>
      </c>
      <c r="P290" t="s">
        <v>626</v>
      </c>
      <c r="Q290">
        <v>1</v>
      </c>
      <c r="W290">
        <v>0</v>
      </c>
      <c r="X290">
        <v>-118924016</v>
      </c>
      <c r="Y290">
        <f>((AT290*1.25)*1.1)</f>
        <v>2.5437500000000002</v>
      </c>
      <c r="AA290">
        <v>0</v>
      </c>
      <c r="AB290">
        <v>1.1499999999999999</v>
      </c>
      <c r="AC290">
        <v>0</v>
      </c>
      <c r="AD290">
        <v>0</v>
      </c>
      <c r="AE290">
        <v>0</v>
      </c>
      <c r="AF290">
        <v>1.08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1.85</v>
      </c>
      <c r="AU290" t="s">
        <v>627</v>
      </c>
      <c r="AV290">
        <v>0</v>
      </c>
      <c r="AW290">
        <v>2</v>
      </c>
      <c r="AX290">
        <v>59211472</v>
      </c>
      <c r="AY290">
        <v>1</v>
      </c>
      <c r="AZ290">
        <v>0</v>
      </c>
      <c r="BA290">
        <v>294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f>ROUND(Y290*Source!I349*DO290,9)</f>
        <v>0</v>
      </c>
      <c r="CX290">
        <f>ROUND(Y290*Source!I349,9)</f>
        <v>1.9841249999999999</v>
      </c>
      <c r="CY290">
        <f>AB290</f>
        <v>1.1499999999999999</v>
      </c>
      <c r="CZ290">
        <f>AF290</f>
        <v>1.08</v>
      </c>
      <c r="DA290">
        <f>AJ290</f>
        <v>1</v>
      </c>
      <c r="DB290">
        <f>ROUND(((ROUND(AT290*CZ290,2)*1.25)*1.1),6)</f>
        <v>2.75</v>
      </c>
      <c r="DC290">
        <f>ROUND(((ROUND(AT290*AG290,2)*1.25)*1.1),6)</f>
        <v>0</v>
      </c>
      <c r="DD290" t="s">
        <v>3</v>
      </c>
      <c r="DE290" t="s">
        <v>3</v>
      </c>
      <c r="DF290">
        <f t="shared" si="158"/>
        <v>0</v>
      </c>
      <c r="DG290">
        <f t="shared" si="156"/>
        <v>2.14</v>
      </c>
      <c r="DH290">
        <f t="shared" si="157"/>
        <v>0</v>
      </c>
      <c r="DI290">
        <f t="shared" si="152"/>
        <v>0</v>
      </c>
      <c r="DJ290">
        <f>DG290</f>
        <v>2.14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ROW(Source!A349)</f>
        <v>349</v>
      </c>
      <c r="B291">
        <v>59209203</v>
      </c>
      <c r="C291">
        <v>59209920</v>
      </c>
      <c r="D291">
        <v>58339814</v>
      </c>
      <c r="E291">
        <v>1</v>
      </c>
      <c r="F291">
        <v>1</v>
      </c>
      <c r="G291">
        <v>1080</v>
      </c>
      <c r="H291">
        <v>2</v>
      </c>
      <c r="I291" t="s">
        <v>635</v>
      </c>
      <c r="J291" t="s">
        <v>636</v>
      </c>
      <c r="K291" t="s">
        <v>637</v>
      </c>
      <c r="L291">
        <v>1368</v>
      </c>
      <c r="N291">
        <v>1011</v>
      </c>
      <c r="O291" t="s">
        <v>626</v>
      </c>
      <c r="P291" t="s">
        <v>626</v>
      </c>
      <c r="Q291">
        <v>1</v>
      </c>
      <c r="W291">
        <v>0</v>
      </c>
      <c r="X291">
        <v>1087580389</v>
      </c>
      <c r="Y291">
        <f>((AT291*1.25)*1.1)</f>
        <v>0.15125000000000002</v>
      </c>
      <c r="AA291">
        <v>0</v>
      </c>
      <c r="AB291">
        <v>191.17</v>
      </c>
      <c r="AC291">
        <v>18.059999999999999</v>
      </c>
      <c r="AD291">
        <v>0</v>
      </c>
      <c r="AE291">
        <v>0</v>
      </c>
      <c r="AF291">
        <v>179.17</v>
      </c>
      <c r="AG291">
        <v>16.93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0.11</v>
      </c>
      <c r="AU291" t="s">
        <v>627</v>
      </c>
      <c r="AV291">
        <v>0</v>
      </c>
      <c r="AW291">
        <v>2</v>
      </c>
      <c r="AX291">
        <v>59211470</v>
      </c>
      <c r="AY291">
        <v>1</v>
      </c>
      <c r="AZ291">
        <v>0</v>
      </c>
      <c r="BA291">
        <v>295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f>ROUND(Y291*Source!I349*DO291,9)</f>
        <v>1.99731675</v>
      </c>
      <c r="CX291">
        <f>ROUND(Y291*Source!I349,9)</f>
        <v>0.117975</v>
      </c>
      <c r="CY291">
        <f>AB291</f>
        <v>191.17</v>
      </c>
      <c r="CZ291">
        <f>AF291</f>
        <v>179.17</v>
      </c>
      <c r="DA291">
        <f>AJ291</f>
        <v>1</v>
      </c>
      <c r="DB291">
        <f>ROUND(((ROUND(AT291*CZ291,2)*1.25)*1.1),6)</f>
        <v>27.10125</v>
      </c>
      <c r="DC291">
        <f>ROUND(((ROUND(AT291*AG291,2)*1.25)*1.1),6)</f>
        <v>2.5575000000000001</v>
      </c>
      <c r="DD291" t="s">
        <v>3</v>
      </c>
      <c r="DE291" t="s">
        <v>3</v>
      </c>
      <c r="DF291">
        <f t="shared" si="158"/>
        <v>0</v>
      </c>
      <c r="DG291">
        <f t="shared" si="156"/>
        <v>21.14</v>
      </c>
      <c r="DH291">
        <f t="shared" si="157"/>
        <v>2</v>
      </c>
      <c r="DI291">
        <f t="shared" si="152"/>
        <v>0</v>
      </c>
      <c r="DJ291">
        <f>DG291</f>
        <v>21.14</v>
      </c>
      <c r="DK291">
        <v>0</v>
      </c>
      <c r="DL291" t="s">
        <v>628</v>
      </c>
      <c r="DM291">
        <v>0</v>
      </c>
      <c r="DN291" t="s">
        <v>622</v>
      </c>
      <c r="DO291">
        <v>16.93</v>
      </c>
    </row>
    <row r="292" spans="1:119" x14ac:dyDescent="0.2">
      <c r="A292">
        <f>ROW(Source!A349)</f>
        <v>349</v>
      </c>
      <c r="B292">
        <v>59209203</v>
      </c>
      <c r="C292">
        <v>59209920</v>
      </c>
      <c r="D292">
        <v>58308811</v>
      </c>
      <c r="E292">
        <v>1</v>
      </c>
      <c r="F292">
        <v>1</v>
      </c>
      <c r="G292">
        <v>1080</v>
      </c>
      <c r="H292">
        <v>3</v>
      </c>
      <c r="I292" t="s">
        <v>638</v>
      </c>
      <c r="J292" t="s">
        <v>639</v>
      </c>
      <c r="K292" t="s">
        <v>640</v>
      </c>
      <c r="L292">
        <v>1346</v>
      </c>
      <c r="N292">
        <v>1009</v>
      </c>
      <c r="O292" t="s">
        <v>641</v>
      </c>
      <c r="P292" t="s">
        <v>641</v>
      </c>
      <c r="Q292">
        <v>1</v>
      </c>
      <c r="W292">
        <v>0</v>
      </c>
      <c r="X292">
        <v>-709773495</v>
      </c>
      <c r="Y292">
        <f t="shared" ref="Y292:Y297" si="159">AT292</f>
        <v>0.44</v>
      </c>
      <c r="AA292">
        <v>1.61</v>
      </c>
      <c r="AB292">
        <v>0</v>
      </c>
      <c r="AC292">
        <v>0</v>
      </c>
      <c r="AD292">
        <v>0</v>
      </c>
      <c r="AE292">
        <v>1.61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0.44</v>
      </c>
      <c r="AU292" t="s">
        <v>3</v>
      </c>
      <c r="AV292">
        <v>0</v>
      </c>
      <c r="AW292">
        <v>2</v>
      </c>
      <c r="AX292">
        <v>59211473</v>
      </c>
      <c r="AY292">
        <v>1</v>
      </c>
      <c r="AZ292">
        <v>0</v>
      </c>
      <c r="BA292">
        <v>296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ROUND(Y292*Source!I349,9)</f>
        <v>0.34320000000000001</v>
      </c>
      <c r="CY292">
        <f t="shared" ref="CY292:CY297" si="160">AA292</f>
        <v>1.61</v>
      </c>
      <c r="CZ292">
        <f t="shared" ref="CZ292:CZ297" si="161">AE292</f>
        <v>1.61</v>
      </c>
      <c r="DA292">
        <f t="shared" ref="DA292:DA297" si="162">AI292</f>
        <v>1</v>
      </c>
      <c r="DB292">
        <f t="shared" ref="DB292:DB297" si="163">ROUND(ROUND(AT292*CZ292,2),6)</f>
        <v>0.71</v>
      </c>
      <c r="DC292">
        <f t="shared" ref="DC292:DC297" si="164">ROUND(ROUND(AT292*AG292,2),6)</f>
        <v>0</v>
      </c>
      <c r="DD292" t="s">
        <v>3</v>
      </c>
      <c r="DE292" t="s">
        <v>3</v>
      </c>
      <c r="DF292">
        <f t="shared" si="158"/>
        <v>0.55000000000000004</v>
      </c>
      <c r="DG292">
        <f t="shared" si="156"/>
        <v>0</v>
      </c>
      <c r="DH292">
        <f t="shared" si="157"/>
        <v>0</v>
      </c>
      <c r="DI292">
        <f t="shared" si="152"/>
        <v>0</v>
      </c>
      <c r="DJ292">
        <f t="shared" ref="DJ292:DJ297" si="165">DF292</f>
        <v>0.55000000000000004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ROW(Source!A349)</f>
        <v>349</v>
      </c>
      <c r="B293">
        <v>59209203</v>
      </c>
      <c r="C293">
        <v>59209920</v>
      </c>
      <c r="D293">
        <v>58308814</v>
      </c>
      <c r="E293">
        <v>1</v>
      </c>
      <c r="F293">
        <v>1</v>
      </c>
      <c r="G293">
        <v>1080</v>
      </c>
      <c r="H293">
        <v>3</v>
      </c>
      <c r="I293" t="s">
        <v>642</v>
      </c>
      <c r="J293" t="s">
        <v>643</v>
      </c>
      <c r="K293" t="s">
        <v>644</v>
      </c>
      <c r="L293">
        <v>1339</v>
      </c>
      <c r="N293">
        <v>1007</v>
      </c>
      <c r="O293" t="s">
        <v>645</v>
      </c>
      <c r="P293" t="s">
        <v>645</v>
      </c>
      <c r="Q293">
        <v>1</v>
      </c>
      <c r="W293">
        <v>0</v>
      </c>
      <c r="X293">
        <v>-744103292</v>
      </c>
      <c r="Y293">
        <f t="shared" si="159"/>
        <v>1.57</v>
      </c>
      <c r="AA293">
        <v>7.07</v>
      </c>
      <c r="AB293">
        <v>0</v>
      </c>
      <c r="AC293">
        <v>0</v>
      </c>
      <c r="AD293">
        <v>0</v>
      </c>
      <c r="AE293">
        <v>7.07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1.57</v>
      </c>
      <c r="AU293" t="s">
        <v>3</v>
      </c>
      <c r="AV293">
        <v>0</v>
      </c>
      <c r="AW293">
        <v>2</v>
      </c>
      <c r="AX293">
        <v>59211474</v>
      </c>
      <c r="AY293">
        <v>1</v>
      </c>
      <c r="AZ293">
        <v>0</v>
      </c>
      <c r="BA293">
        <v>297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ROUND(Y293*Source!I349,9)</f>
        <v>1.2245999999999999</v>
      </c>
      <c r="CY293">
        <f t="shared" si="160"/>
        <v>7.07</v>
      </c>
      <c r="CZ293">
        <f t="shared" si="161"/>
        <v>7.07</v>
      </c>
      <c r="DA293">
        <f t="shared" si="162"/>
        <v>1</v>
      </c>
      <c r="DB293">
        <f t="shared" si="163"/>
        <v>11.1</v>
      </c>
      <c r="DC293">
        <f t="shared" si="164"/>
        <v>0</v>
      </c>
      <c r="DD293" t="s">
        <v>3</v>
      </c>
      <c r="DE293" t="s">
        <v>3</v>
      </c>
      <c r="DF293">
        <f t="shared" si="158"/>
        <v>8.66</v>
      </c>
      <c r="DG293">
        <f t="shared" si="156"/>
        <v>0</v>
      </c>
      <c r="DH293">
        <f t="shared" si="157"/>
        <v>0</v>
      </c>
      <c r="DI293">
        <f t="shared" si="152"/>
        <v>0</v>
      </c>
      <c r="DJ293">
        <f t="shared" si="165"/>
        <v>8.66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ROW(Source!A349)</f>
        <v>349</v>
      </c>
      <c r="B294">
        <v>59209203</v>
      </c>
      <c r="C294">
        <v>59209920</v>
      </c>
      <c r="D294">
        <v>58326094</v>
      </c>
      <c r="E294">
        <v>1</v>
      </c>
      <c r="F294">
        <v>1</v>
      </c>
      <c r="G294">
        <v>1080</v>
      </c>
      <c r="H294">
        <v>3</v>
      </c>
      <c r="I294" t="s">
        <v>263</v>
      </c>
      <c r="J294" t="s">
        <v>265</v>
      </c>
      <c r="K294" t="s">
        <v>267</v>
      </c>
      <c r="L294">
        <v>1354</v>
      </c>
      <c r="N294">
        <v>1010</v>
      </c>
      <c r="O294" t="s">
        <v>49</v>
      </c>
      <c r="P294" t="s">
        <v>49</v>
      </c>
      <c r="Q294">
        <v>1</v>
      </c>
      <c r="W294">
        <v>0</v>
      </c>
      <c r="X294">
        <v>1048972163</v>
      </c>
      <c r="Y294">
        <f t="shared" si="159"/>
        <v>5.1282050000000003</v>
      </c>
      <c r="AA294">
        <v>66.36</v>
      </c>
      <c r="AB294">
        <v>0</v>
      </c>
      <c r="AC294">
        <v>0</v>
      </c>
      <c r="AD294">
        <v>0</v>
      </c>
      <c r="AE294">
        <v>66.36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5.1282050000000003</v>
      </c>
      <c r="AU294" t="s">
        <v>3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ROUND(Y294*Source!I349,9)</f>
        <v>3.9999999000000002</v>
      </c>
      <c r="CY294">
        <f t="shared" si="160"/>
        <v>66.36</v>
      </c>
      <c r="CZ294">
        <f t="shared" si="161"/>
        <v>66.36</v>
      </c>
      <c r="DA294">
        <f t="shared" si="162"/>
        <v>1</v>
      </c>
      <c r="DB294">
        <f t="shared" si="163"/>
        <v>340.31</v>
      </c>
      <c r="DC294">
        <f t="shared" si="164"/>
        <v>0</v>
      </c>
      <c r="DD294" t="s">
        <v>3</v>
      </c>
      <c r="DE294" t="s">
        <v>3</v>
      </c>
      <c r="DF294">
        <f t="shared" si="158"/>
        <v>265.44</v>
      </c>
      <c r="DG294">
        <f t="shared" si="156"/>
        <v>0</v>
      </c>
      <c r="DH294">
        <f t="shared" si="157"/>
        <v>0</v>
      </c>
      <c r="DI294">
        <f t="shared" si="152"/>
        <v>0</v>
      </c>
      <c r="DJ294">
        <f t="shared" si="165"/>
        <v>265.44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ROW(Source!A349)</f>
        <v>349</v>
      </c>
      <c r="B295">
        <v>59209203</v>
      </c>
      <c r="C295">
        <v>59209920</v>
      </c>
      <c r="D295">
        <v>58326094</v>
      </c>
      <c r="E295">
        <v>1</v>
      </c>
      <c r="F295">
        <v>1</v>
      </c>
      <c r="G295">
        <v>1080</v>
      </c>
      <c r="H295">
        <v>3</v>
      </c>
      <c r="I295" t="s">
        <v>263</v>
      </c>
      <c r="J295" t="s">
        <v>265</v>
      </c>
      <c r="K295" t="s">
        <v>264</v>
      </c>
      <c r="L295">
        <v>1354</v>
      </c>
      <c r="N295">
        <v>1010</v>
      </c>
      <c r="O295" t="s">
        <v>49</v>
      </c>
      <c r="P295" t="s">
        <v>49</v>
      </c>
      <c r="Q295">
        <v>1</v>
      </c>
      <c r="W295">
        <v>0</v>
      </c>
      <c r="X295">
        <v>-121657733</v>
      </c>
      <c r="Y295">
        <f t="shared" si="159"/>
        <v>1.2820510000000001</v>
      </c>
      <c r="AA295">
        <v>66.36</v>
      </c>
      <c r="AB295">
        <v>0</v>
      </c>
      <c r="AC295">
        <v>0</v>
      </c>
      <c r="AD295">
        <v>0</v>
      </c>
      <c r="AE295">
        <v>66.36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1.2820510000000001</v>
      </c>
      <c r="AU295" t="s">
        <v>3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ROUND(Y295*Source!I349,9)</f>
        <v>0.99999978</v>
      </c>
      <c r="CY295">
        <f t="shared" si="160"/>
        <v>66.36</v>
      </c>
      <c r="CZ295">
        <f t="shared" si="161"/>
        <v>66.36</v>
      </c>
      <c r="DA295">
        <f t="shared" si="162"/>
        <v>1</v>
      </c>
      <c r="DB295">
        <f t="shared" si="163"/>
        <v>85.08</v>
      </c>
      <c r="DC295">
        <f t="shared" si="164"/>
        <v>0</v>
      </c>
      <c r="DD295" t="s">
        <v>3</v>
      </c>
      <c r="DE295" t="s">
        <v>3</v>
      </c>
      <c r="DF295">
        <f t="shared" si="158"/>
        <v>66.36</v>
      </c>
      <c r="DG295">
        <f t="shared" si="156"/>
        <v>0</v>
      </c>
      <c r="DH295">
        <f t="shared" si="157"/>
        <v>0</v>
      </c>
      <c r="DI295">
        <f t="shared" si="152"/>
        <v>0</v>
      </c>
      <c r="DJ295">
        <f t="shared" si="165"/>
        <v>66.36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ROW(Source!A349)</f>
        <v>349</v>
      </c>
      <c r="B296">
        <v>59209203</v>
      </c>
      <c r="C296">
        <v>59209920</v>
      </c>
      <c r="D296">
        <v>58325481</v>
      </c>
      <c r="E296">
        <v>1</v>
      </c>
      <c r="F296">
        <v>1</v>
      </c>
      <c r="G296">
        <v>1080</v>
      </c>
      <c r="H296">
        <v>3</v>
      </c>
      <c r="I296" t="s">
        <v>259</v>
      </c>
      <c r="J296" t="s">
        <v>261</v>
      </c>
      <c r="K296" t="s">
        <v>260</v>
      </c>
      <c r="L296">
        <v>1301</v>
      </c>
      <c r="N296">
        <v>1003</v>
      </c>
      <c r="O296" t="s">
        <v>36</v>
      </c>
      <c r="P296" t="s">
        <v>36</v>
      </c>
      <c r="Q296">
        <v>1</v>
      </c>
      <c r="W296">
        <v>0</v>
      </c>
      <c r="X296">
        <v>-827305553</v>
      </c>
      <c r="Y296">
        <f t="shared" si="159"/>
        <v>100</v>
      </c>
      <c r="AA296">
        <v>1423.74</v>
      </c>
      <c r="AB296">
        <v>0</v>
      </c>
      <c r="AC296">
        <v>0</v>
      </c>
      <c r="AD296">
        <v>0</v>
      </c>
      <c r="AE296">
        <v>1423.74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100</v>
      </c>
      <c r="AU296" t="s">
        <v>3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ROUND(Y296*Source!I349,9)</f>
        <v>78</v>
      </c>
      <c r="CY296">
        <f t="shared" si="160"/>
        <v>1423.74</v>
      </c>
      <c r="CZ296">
        <f t="shared" si="161"/>
        <v>1423.74</v>
      </c>
      <c r="DA296">
        <f t="shared" si="162"/>
        <v>1</v>
      </c>
      <c r="DB296">
        <f t="shared" si="163"/>
        <v>142374</v>
      </c>
      <c r="DC296">
        <f t="shared" si="164"/>
        <v>0</v>
      </c>
      <c r="DD296" t="s">
        <v>3</v>
      </c>
      <c r="DE296" t="s">
        <v>3</v>
      </c>
      <c r="DF296">
        <f t="shared" si="158"/>
        <v>111051.72</v>
      </c>
      <c r="DG296">
        <f t="shared" si="156"/>
        <v>0</v>
      </c>
      <c r="DH296">
        <f t="shared" si="157"/>
        <v>0</v>
      </c>
      <c r="DI296">
        <f t="shared" si="152"/>
        <v>0</v>
      </c>
      <c r="DJ296">
        <f t="shared" si="165"/>
        <v>111051.72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ROW(Source!A349)</f>
        <v>349</v>
      </c>
      <c r="B297">
        <v>59209203</v>
      </c>
      <c r="C297">
        <v>59209920</v>
      </c>
      <c r="D297">
        <v>0</v>
      </c>
      <c r="E297">
        <v>1080</v>
      </c>
      <c r="F297">
        <v>1</v>
      </c>
      <c r="G297">
        <v>1080</v>
      </c>
      <c r="H297">
        <v>3</v>
      </c>
      <c r="I297" t="s">
        <v>269</v>
      </c>
      <c r="J297" t="s">
        <v>3</v>
      </c>
      <c r="K297" t="s">
        <v>270</v>
      </c>
      <c r="L297">
        <v>1354</v>
      </c>
      <c r="N297">
        <v>1010</v>
      </c>
      <c r="O297" t="s">
        <v>49</v>
      </c>
      <c r="P297" t="s">
        <v>49</v>
      </c>
      <c r="Q297">
        <v>1</v>
      </c>
      <c r="W297">
        <v>0</v>
      </c>
      <c r="X297">
        <v>1629785459</v>
      </c>
      <c r="Y297">
        <f t="shared" si="159"/>
        <v>14.102563999999999</v>
      </c>
      <c r="AA297">
        <v>219.34</v>
      </c>
      <c r="AB297">
        <v>0</v>
      </c>
      <c r="AC297">
        <v>0</v>
      </c>
      <c r="AD297">
        <v>0</v>
      </c>
      <c r="AE297">
        <v>219.34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 t="s">
        <v>3</v>
      </c>
      <c r="AT297">
        <v>14.102563999999999</v>
      </c>
      <c r="AU297" t="s">
        <v>3</v>
      </c>
      <c r="AV297">
        <v>0</v>
      </c>
      <c r="AW297">
        <v>1</v>
      </c>
      <c r="AX297">
        <v>-1</v>
      </c>
      <c r="AY297">
        <v>0</v>
      </c>
      <c r="AZ297">
        <v>0</v>
      </c>
      <c r="BA297" t="s">
        <v>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ROUND(Y297*Source!I349,9)</f>
        <v>10.99999992</v>
      </c>
      <c r="CY297">
        <f t="shared" si="160"/>
        <v>219.34</v>
      </c>
      <c r="CZ297">
        <f t="shared" si="161"/>
        <v>219.34</v>
      </c>
      <c r="DA297">
        <f t="shared" si="162"/>
        <v>1</v>
      </c>
      <c r="DB297">
        <f t="shared" si="163"/>
        <v>3093.26</v>
      </c>
      <c r="DC297">
        <f t="shared" si="164"/>
        <v>0</v>
      </c>
      <c r="DD297" t="s">
        <v>3</v>
      </c>
      <c r="DE297" t="s">
        <v>3</v>
      </c>
      <c r="DF297">
        <f t="shared" si="158"/>
        <v>2412.7399999999998</v>
      </c>
      <c r="DG297">
        <f t="shared" si="156"/>
        <v>0</v>
      </c>
      <c r="DH297">
        <f t="shared" si="157"/>
        <v>0</v>
      </c>
      <c r="DI297">
        <f t="shared" si="152"/>
        <v>0</v>
      </c>
      <c r="DJ297">
        <f t="shared" si="165"/>
        <v>2412.7399999999998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ROW(Source!A350)</f>
        <v>350</v>
      </c>
      <c r="B298">
        <v>59209200</v>
      </c>
      <c r="C298">
        <v>59209920</v>
      </c>
      <c r="D298">
        <v>58266404</v>
      </c>
      <c r="E298">
        <v>1080</v>
      </c>
      <c r="F298">
        <v>1</v>
      </c>
      <c r="G298">
        <v>1080</v>
      </c>
      <c r="H298">
        <v>1</v>
      </c>
      <c r="I298" t="s">
        <v>620</v>
      </c>
      <c r="J298" t="s">
        <v>3</v>
      </c>
      <c r="K298" t="s">
        <v>621</v>
      </c>
      <c r="L298">
        <v>1191</v>
      </c>
      <c r="N298">
        <v>1013</v>
      </c>
      <c r="O298" t="s">
        <v>622</v>
      </c>
      <c r="P298" t="s">
        <v>622</v>
      </c>
      <c r="Q298">
        <v>1</v>
      </c>
      <c r="W298">
        <v>0</v>
      </c>
      <c r="X298">
        <v>476480486</v>
      </c>
      <c r="Y298">
        <f>((AT298*1.15)*1.1)</f>
        <v>221.18525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5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174.85</v>
      </c>
      <c r="AU298" t="s">
        <v>28</v>
      </c>
      <c r="AV298">
        <v>1</v>
      </c>
      <c r="AW298">
        <v>2</v>
      </c>
      <c r="AX298">
        <v>59211468</v>
      </c>
      <c r="AY298">
        <v>1</v>
      </c>
      <c r="AZ298">
        <v>0</v>
      </c>
      <c r="BA298">
        <v>299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U298">
        <f>ROUND(AT298*Source!I350*AH298*AL298,2)</f>
        <v>0</v>
      </c>
      <c r="CV298">
        <f>ROUND(Y298*Source!I350,9)</f>
        <v>172.524495</v>
      </c>
      <c r="CW298">
        <v>0</v>
      </c>
      <c r="CX298">
        <f>ROUND(Y298*Source!I350,9)</f>
        <v>172.524495</v>
      </c>
      <c r="CY298">
        <f>AD298</f>
        <v>0</v>
      </c>
      <c r="CZ298">
        <f>AH298</f>
        <v>0</v>
      </c>
      <c r="DA298">
        <f>AL298</f>
        <v>1</v>
      </c>
      <c r="DB298">
        <f>ROUND(((ROUND(AT298*CZ298,2)*1.15)*1.1),6)</f>
        <v>0</v>
      </c>
      <c r="DC298">
        <f>ROUND(((ROUND(AT298*AG298,2)*1.15)*1.1),6)</f>
        <v>0</v>
      </c>
      <c r="DD298" t="s">
        <v>3</v>
      </c>
      <c r="DE298" t="s">
        <v>3</v>
      </c>
      <c r="DF298">
        <f t="shared" si="158"/>
        <v>0</v>
      </c>
      <c r="DG298">
        <f t="shared" si="156"/>
        <v>0</v>
      </c>
      <c r="DH298">
        <f t="shared" si="157"/>
        <v>0</v>
      </c>
      <c r="DI298">
        <f t="shared" si="152"/>
        <v>0</v>
      </c>
      <c r="DJ298">
        <f>DI298</f>
        <v>0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ROW(Source!A350)</f>
        <v>350</v>
      </c>
      <c r="B299">
        <v>59209200</v>
      </c>
      <c r="C299">
        <v>59209920</v>
      </c>
      <c r="D299">
        <v>58340581</v>
      </c>
      <c r="E299">
        <v>1</v>
      </c>
      <c r="F299">
        <v>1</v>
      </c>
      <c r="G299">
        <v>1080</v>
      </c>
      <c r="H299">
        <v>2</v>
      </c>
      <c r="I299" t="s">
        <v>623</v>
      </c>
      <c r="J299" t="s">
        <v>624</v>
      </c>
      <c r="K299" t="s">
        <v>625</v>
      </c>
      <c r="L299">
        <v>1368</v>
      </c>
      <c r="N299">
        <v>1011</v>
      </c>
      <c r="O299" t="s">
        <v>626</v>
      </c>
      <c r="P299" t="s">
        <v>626</v>
      </c>
      <c r="Q299">
        <v>1</v>
      </c>
      <c r="W299">
        <v>0</v>
      </c>
      <c r="X299">
        <v>229859724</v>
      </c>
      <c r="Y299">
        <f>((AT299*1.25)*1.1)</f>
        <v>0.15125000000000002</v>
      </c>
      <c r="AA299">
        <v>0</v>
      </c>
      <c r="AB299">
        <v>1817.45</v>
      </c>
      <c r="AC299">
        <v>740.47</v>
      </c>
      <c r="AD299">
        <v>0</v>
      </c>
      <c r="AE299">
        <v>0</v>
      </c>
      <c r="AF299">
        <v>123.34</v>
      </c>
      <c r="AG299">
        <v>12.62</v>
      </c>
      <c r="AH299">
        <v>0</v>
      </c>
      <c r="AI299">
        <v>1</v>
      </c>
      <c r="AJ299">
        <v>13.81</v>
      </c>
      <c r="AK299">
        <v>54.99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0.11</v>
      </c>
      <c r="AU299" t="s">
        <v>627</v>
      </c>
      <c r="AV299">
        <v>0</v>
      </c>
      <c r="AW299">
        <v>2</v>
      </c>
      <c r="AX299">
        <v>59211469</v>
      </c>
      <c r="AY299">
        <v>1</v>
      </c>
      <c r="AZ299">
        <v>0</v>
      </c>
      <c r="BA299">
        <v>300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f>ROUND(Y299*Source!I350*DO299,9)</f>
        <v>1.4888444999999999</v>
      </c>
      <c r="CX299">
        <f>ROUND(Y299*Source!I350,9)</f>
        <v>0.117975</v>
      </c>
      <c r="CY299">
        <f>AB299</f>
        <v>1817.45</v>
      </c>
      <c r="CZ299">
        <f>AF299</f>
        <v>123.34</v>
      </c>
      <c r="DA299">
        <f>AJ299</f>
        <v>13.81</v>
      </c>
      <c r="DB299">
        <f>ROUND(((ROUND(AT299*CZ299,2)*1.25)*1.1),6)</f>
        <v>18.658750000000001</v>
      </c>
      <c r="DC299">
        <f>ROUND(((ROUND(AT299*AG299,2)*1.25)*1.1),6)</f>
        <v>1.9112499999999999</v>
      </c>
      <c r="DD299" t="s">
        <v>3</v>
      </c>
      <c r="DE299" t="s">
        <v>3</v>
      </c>
      <c r="DF299">
        <f t="shared" si="158"/>
        <v>0</v>
      </c>
      <c r="DG299">
        <f>ROUND(ROUND(AF299*AJ299,2)*CX299,2)</f>
        <v>200.95</v>
      </c>
      <c r="DH299">
        <f>ROUND(ROUND(AG299*AK299,2)*CX299,2)</f>
        <v>81.87</v>
      </c>
      <c r="DI299">
        <f t="shared" si="152"/>
        <v>0</v>
      </c>
      <c r="DJ299">
        <f>DG299</f>
        <v>200.95</v>
      </c>
      <c r="DK299">
        <v>0</v>
      </c>
      <c r="DL299" t="s">
        <v>628</v>
      </c>
      <c r="DM299">
        <v>0</v>
      </c>
      <c r="DN299" t="s">
        <v>622</v>
      </c>
      <c r="DO299">
        <v>12.62</v>
      </c>
    </row>
    <row r="300" spans="1:119" x14ac:dyDescent="0.2">
      <c r="A300">
        <f>ROW(Source!A350)</f>
        <v>350</v>
      </c>
      <c r="B300">
        <v>59209200</v>
      </c>
      <c r="C300">
        <v>59209920</v>
      </c>
      <c r="D300">
        <v>58340697</v>
      </c>
      <c r="E300">
        <v>1</v>
      </c>
      <c r="F300">
        <v>1</v>
      </c>
      <c r="G300">
        <v>1080</v>
      </c>
      <c r="H300">
        <v>2</v>
      </c>
      <c r="I300" t="s">
        <v>629</v>
      </c>
      <c r="J300" t="s">
        <v>630</v>
      </c>
      <c r="K300" t="s">
        <v>631</v>
      </c>
      <c r="L300">
        <v>1368</v>
      </c>
      <c r="N300">
        <v>1011</v>
      </c>
      <c r="O300" t="s">
        <v>626</v>
      </c>
      <c r="P300" t="s">
        <v>626</v>
      </c>
      <c r="Q300">
        <v>1</v>
      </c>
      <c r="W300">
        <v>0</v>
      </c>
      <c r="X300">
        <v>2147454900</v>
      </c>
      <c r="Y300">
        <f>((AT300*1.25)*1.1)</f>
        <v>2.4750000000000001</v>
      </c>
      <c r="AA300">
        <v>0</v>
      </c>
      <c r="AB300">
        <v>7.33</v>
      </c>
      <c r="AC300">
        <v>0</v>
      </c>
      <c r="AD300">
        <v>0</v>
      </c>
      <c r="AE300">
        <v>0</v>
      </c>
      <c r="AF300">
        <v>0.8</v>
      </c>
      <c r="AG300">
        <v>0</v>
      </c>
      <c r="AH300">
        <v>0</v>
      </c>
      <c r="AI300">
        <v>1</v>
      </c>
      <c r="AJ300">
        <v>8.59</v>
      </c>
      <c r="AK300">
        <v>54.99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1.8</v>
      </c>
      <c r="AU300" t="s">
        <v>627</v>
      </c>
      <c r="AV300">
        <v>0</v>
      </c>
      <c r="AW300">
        <v>2</v>
      </c>
      <c r="AX300">
        <v>59211471</v>
      </c>
      <c r="AY300">
        <v>1</v>
      </c>
      <c r="AZ300">
        <v>0</v>
      </c>
      <c r="BA300">
        <v>301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f>ROUND(Y300*Source!I350*DO300,9)</f>
        <v>0</v>
      </c>
      <c r="CX300">
        <f>ROUND(Y300*Source!I350,9)</f>
        <v>1.9305000000000001</v>
      </c>
      <c r="CY300">
        <f>AB300</f>
        <v>7.33</v>
      </c>
      <c r="CZ300">
        <f>AF300</f>
        <v>0.8</v>
      </c>
      <c r="DA300">
        <f>AJ300</f>
        <v>8.59</v>
      </c>
      <c r="DB300">
        <f>ROUND(((ROUND(AT300*CZ300,2)*1.25)*1.1),6)</f>
        <v>1.98</v>
      </c>
      <c r="DC300">
        <f>ROUND(((ROUND(AT300*AG300,2)*1.25)*1.1),6)</f>
        <v>0</v>
      </c>
      <c r="DD300" t="s">
        <v>3</v>
      </c>
      <c r="DE300" t="s">
        <v>3</v>
      </c>
      <c r="DF300">
        <f t="shared" si="158"/>
        <v>0</v>
      </c>
      <c r="DG300">
        <f>ROUND(ROUND(AF300*AJ300,2)*CX300,2)</f>
        <v>13.26</v>
      </c>
      <c r="DH300">
        <f>ROUND(ROUND(AG300*AK300,2)*CX300,2)</f>
        <v>0</v>
      </c>
      <c r="DI300">
        <f t="shared" si="152"/>
        <v>0</v>
      </c>
      <c r="DJ300">
        <f>DG300</f>
        <v>13.26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ROW(Source!A350)</f>
        <v>350</v>
      </c>
      <c r="B301">
        <v>59209200</v>
      </c>
      <c r="C301">
        <v>59209920</v>
      </c>
      <c r="D301">
        <v>58340645</v>
      </c>
      <c r="E301">
        <v>1</v>
      </c>
      <c r="F301">
        <v>1</v>
      </c>
      <c r="G301">
        <v>1080</v>
      </c>
      <c r="H301">
        <v>2</v>
      </c>
      <c r="I301" t="s">
        <v>632</v>
      </c>
      <c r="J301" t="s">
        <v>633</v>
      </c>
      <c r="K301" t="s">
        <v>634</v>
      </c>
      <c r="L301">
        <v>1368</v>
      </c>
      <c r="N301">
        <v>1011</v>
      </c>
      <c r="O301" t="s">
        <v>626</v>
      </c>
      <c r="P301" t="s">
        <v>626</v>
      </c>
      <c r="Q301">
        <v>1</v>
      </c>
      <c r="W301">
        <v>0</v>
      </c>
      <c r="X301">
        <v>-118924016</v>
      </c>
      <c r="Y301">
        <f>((AT301*1.25)*1.1)</f>
        <v>2.5437500000000002</v>
      </c>
      <c r="AA301">
        <v>0</v>
      </c>
      <c r="AB301">
        <v>10.08</v>
      </c>
      <c r="AC301">
        <v>0</v>
      </c>
      <c r="AD301">
        <v>0</v>
      </c>
      <c r="AE301">
        <v>0</v>
      </c>
      <c r="AF301">
        <v>1.08</v>
      </c>
      <c r="AG301">
        <v>0</v>
      </c>
      <c r="AH301">
        <v>0</v>
      </c>
      <c r="AI301">
        <v>1</v>
      </c>
      <c r="AJ301">
        <v>8.75</v>
      </c>
      <c r="AK301">
        <v>54.99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1.85</v>
      </c>
      <c r="AU301" t="s">
        <v>627</v>
      </c>
      <c r="AV301">
        <v>0</v>
      </c>
      <c r="AW301">
        <v>2</v>
      </c>
      <c r="AX301">
        <v>59211472</v>
      </c>
      <c r="AY301">
        <v>1</v>
      </c>
      <c r="AZ301">
        <v>0</v>
      </c>
      <c r="BA301">
        <v>302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f>ROUND(Y301*Source!I350*DO301,9)</f>
        <v>0</v>
      </c>
      <c r="CX301">
        <f>ROUND(Y301*Source!I350,9)</f>
        <v>1.9841249999999999</v>
      </c>
      <c r="CY301">
        <f>AB301</f>
        <v>10.08</v>
      </c>
      <c r="CZ301">
        <f>AF301</f>
        <v>1.08</v>
      </c>
      <c r="DA301">
        <f>AJ301</f>
        <v>8.75</v>
      </c>
      <c r="DB301">
        <f>ROUND(((ROUND(AT301*CZ301,2)*1.25)*1.1),6)</f>
        <v>2.75</v>
      </c>
      <c r="DC301">
        <f>ROUND(((ROUND(AT301*AG301,2)*1.25)*1.1),6)</f>
        <v>0</v>
      </c>
      <c r="DD301" t="s">
        <v>3</v>
      </c>
      <c r="DE301" t="s">
        <v>3</v>
      </c>
      <c r="DF301">
        <f t="shared" si="158"/>
        <v>0</v>
      </c>
      <c r="DG301">
        <f>ROUND(ROUND(AF301*AJ301,2)*CX301,2)</f>
        <v>18.75</v>
      </c>
      <c r="DH301">
        <f>ROUND(ROUND(AG301*AK301,2)*CX301,2)</f>
        <v>0</v>
      </c>
      <c r="DI301">
        <f t="shared" si="152"/>
        <v>0</v>
      </c>
      <c r="DJ301">
        <f>DG301</f>
        <v>18.75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ROW(Source!A350)</f>
        <v>350</v>
      </c>
      <c r="B302">
        <v>59209200</v>
      </c>
      <c r="C302">
        <v>59209920</v>
      </c>
      <c r="D302">
        <v>58339814</v>
      </c>
      <c r="E302">
        <v>1</v>
      </c>
      <c r="F302">
        <v>1</v>
      </c>
      <c r="G302">
        <v>1080</v>
      </c>
      <c r="H302">
        <v>2</v>
      </c>
      <c r="I302" t="s">
        <v>635</v>
      </c>
      <c r="J302" t="s">
        <v>636</v>
      </c>
      <c r="K302" t="s">
        <v>637</v>
      </c>
      <c r="L302">
        <v>1368</v>
      </c>
      <c r="N302">
        <v>1011</v>
      </c>
      <c r="O302" t="s">
        <v>626</v>
      </c>
      <c r="P302" t="s">
        <v>626</v>
      </c>
      <c r="Q302">
        <v>1</v>
      </c>
      <c r="W302">
        <v>0</v>
      </c>
      <c r="X302">
        <v>1087580389</v>
      </c>
      <c r="Y302">
        <f>((AT302*1.25)*1.1)</f>
        <v>0.15125000000000002</v>
      </c>
      <c r="AA302">
        <v>0</v>
      </c>
      <c r="AB302">
        <v>2628.65</v>
      </c>
      <c r="AC302">
        <v>993.36</v>
      </c>
      <c r="AD302">
        <v>0</v>
      </c>
      <c r="AE302">
        <v>0</v>
      </c>
      <c r="AF302">
        <v>179.17</v>
      </c>
      <c r="AG302">
        <v>16.93</v>
      </c>
      <c r="AH302">
        <v>0</v>
      </c>
      <c r="AI302">
        <v>1</v>
      </c>
      <c r="AJ302">
        <v>13.75</v>
      </c>
      <c r="AK302">
        <v>54.99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0.11</v>
      </c>
      <c r="AU302" t="s">
        <v>627</v>
      </c>
      <c r="AV302">
        <v>0</v>
      </c>
      <c r="AW302">
        <v>2</v>
      </c>
      <c r="AX302">
        <v>59211470</v>
      </c>
      <c r="AY302">
        <v>1</v>
      </c>
      <c r="AZ302">
        <v>0</v>
      </c>
      <c r="BA302">
        <v>303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f>ROUND(Y302*Source!I350*DO302,9)</f>
        <v>1.99731675</v>
      </c>
      <c r="CX302">
        <f>ROUND(Y302*Source!I350,9)</f>
        <v>0.117975</v>
      </c>
      <c r="CY302">
        <f>AB302</f>
        <v>2628.65</v>
      </c>
      <c r="CZ302">
        <f>AF302</f>
        <v>179.17</v>
      </c>
      <c r="DA302">
        <f>AJ302</f>
        <v>13.75</v>
      </c>
      <c r="DB302">
        <f>ROUND(((ROUND(AT302*CZ302,2)*1.25)*1.1),6)</f>
        <v>27.10125</v>
      </c>
      <c r="DC302">
        <f>ROUND(((ROUND(AT302*AG302,2)*1.25)*1.1),6)</f>
        <v>2.5575000000000001</v>
      </c>
      <c r="DD302" t="s">
        <v>3</v>
      </c>
      <c r="DE302" t="s">
        <v>3</v>
      </c>
      <c r="DF302">
        <f t="shared" si="158"/>
        <v>0</v>
      </c>
      <c r="DG302">
        <f>ROUND(ROUND(AF302*AJ302,2)*CX302,2)</f>
        <v>290.64</v>
      </c>
      <c r="DH302">
        <f>ROUND(ROUND(AG302*AK302,2)*CX302,2)</f>
        <v>109.83</v>
      </c>
      <c r="DI302">
        <f t="shared" si="152"/>
        <v>0</v>
      </c>
      <c r="DJ302">
        <f>DG302</f>
        <v>290.64</v>
      </c>
      <c r="DK302">
        <v>0</v>
      </c>
      <c r="DL302" t="s">
        <v>628</v>
      </c>
      <c r="DM302">
        <v>0</v>
      </c>
      <c r="DN302" t="s">
        <v>622</v>
      </c>
      <c r="DO302">
        <v>16.93</v>
      </c>
    </row>
    <row r="303" spans="1:119" x14ac:dyDescent="0.2">
      <c r="A303">
        <f>ROW(Source!A350)</f>
        <v>350</v>
      </c>
      <c r="B303">
        <v>59209200</v>
      </c>
      <c r="C303">
        <v>59209920</v>
      </c>
      <c r="D303">
        <v>58308811</v>
      </c>
      <c r="E303">
        <v>1</v>
      </c>
      <c r="F303">
        <v>1</v>
      </c>
      <c r="G303">
        <v>1080</v>
      </c>
      <c r="H303">
        <v>3</v>
      </c>
      <c r="I303" t="s">
        <v>638</v>
      </c>
      <c r="J303" t="s">
        <v>639</v>
      </c>
      <c r="K303" t="s">
        <v>640</v>
      </c>
      <c r="L303">
        <v>1346</v>
      </c>
      <c r="N303">
        <v>1009</v>
      </c>
      <c r="O303" t="s">
        <v>641</v>
      </c>
      <c r="P303" t="s">
        <v>641</v>
      </c>
      <c r="Q303">
        <v>1</v>
      </c>
      <c r="W303">
        <v>0</v>
      </c>
      <c r="X303">
        <v>-709773495</v>
      </c>
      <c r="Y303">
        <f t="shared" ref="Y303:Y308" si="166">AT303</f>
        <v>0.44</v>
      </c>
      <c r="AA303">
        <v>23.97</v>
      </c>
      <c r="AB303">
        <v>0</v>
      </c>
      <c r="AC303">
        <v>0</v>
      </c>
      <c r="AD303">
        <v>0</v>
      </c>
      <c r="AE303">
        <v>1.61</v>
      </c>
      <c r="AF303">
        <v>0</v>
      </c>
      <c r="AG303">
        <v>0</v>
      </c>
      <c r="AH303">
        <v>0</v>
      </c>
      <c r="AI303">
        <v>14.89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0.44</v>
      </c>
      <c r="AU303" t="s">
        <v>3</v>
      </c>
      <c r="AV303">
        <v>0</v>
      </c>
      <c r="AW303">
        <v>2</v>
      </c>
      <c r="AX303">
        <v>59211473</v>
      </c>
      <c r="AY303">
        <v>1</v>
      </c>
      <c r="AZ303">
        <v>0</v>
      </c>
      <c r="BA303">
        <v>304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ROUND(Y303*Source!I350,9)</f>
        <v>0.34320000000000001</v>
      </c>
      <c r="CY303">
        <f t="shared" ref="CY303:CY308" si="167">AA303</f>
        <v>23.97</v>
      </c>
      <c r="CZ303">
        <f t="shared" ref="CZ303:CZ308" si="168">AE303</f>
        <v>1.61</v>
      </c>
      <c r="DA303">
        <f t="shared" ref="DA303:DA308" si="169">AI303</f>
        <v>14.89</v>
      </c>
      <c r="DB303">
        <f t="shared" ref="DB303:DB308" si="170">ROUND(ROUND(AT303*CZ303,2),6)</f>
        <v>0.71</v>
      </c>
      <c r="DC303">
        <f t="shared" ref="DC303:DC308" si="171">ROUND(ROUND(AT303*AG303,2),6)</f>
        <v>0</v>
      </c>
      <c r="DD303" t="s">
        <v>3</v>
      </c>
      <c r="DE303" t="s">
        <v>3</v>
      </c>
      <c r="DF303">
        <f t="shared" ref="DF303:DF308" si="172">ROUND(ROUND(AE303*AI303,2)*CX303,2)</f>
        <v>8.23</v>
      </c>
      <c r="DG303">
        <f t="shared" ref="DG303:DG313" si="173">ROUND(ROUND(AF303,2)*CX303,2)</f>
        <v>0</v>
      </c>
      <c r="DH303">
        <f t="shared" ref="DH303:DH313" si="174">ROUND(ROUND(AG303,2)*CX303,2)</f>
        <v>0</v>
      </c>
      <c r="DI303">
        <f t="shared" si="152"/>
        <v>0</v>
      </c>
      <c r="DJ303">
        <f t="shared" ref="DJ303:DJ308" si="175">DF303</f>
        <v>8.23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ROW(Source!A350)</f>
        <v>350</v>
      </c>
      <c r="B304">
        <v>59209200</v>
      </c>
      <c r="C304">
        <v>59209920</v>
      </c>
      <c r="D304">
        <v>58308814</v>
      </c>
      <c r="E304">
        <v>1</v>
      </c>
      <c r="F304">
        <v>1</v>
      </c>
      <c r="G304">
        <v>1080</v>
      </c>
      <c r="H304">
        <v>3</v>
      </c>
      <c r="I304" t="s">
        <v>642</v>
      </c>
      <c r="J304" t="s">
        <v>643</v>
      </c>
      <c r="K304" t="s">
        <v>644</v>
      </c>
      <c r="L304">
        <v>1339</v>
      </c>
      <c r="N304">
        <v>1007</v>
      </c>
      <c r="O304" t="s">
        <v>645</v>
      </c>
      <c r="P304" t="s">
        <v>645</v>
      </c>
      <c r="Q304">
        <v>1</v>
      </c>
      <c r="W304">
        <v>0</v>
      </c>
      <c r="X304">
        <v>-744103292</v>
      </c>
      <c r="Y304">
        <f t="shared" si="166"/>
        <v>1.57</v>
      </c>
      <c r="AA304">
        <v>54.79</v>
      </c>
      <c r="AB304">
        <v>0</v>
      </c>
      <c r="AC304">
        <v>0</v>
      </c>
      <c r="AD304">
        <v>0</v>
      </c>
      <c r="AE304">
        <v>7.07</v>
      </c>
      <c r="AF304">
        <v>0</v>
      </c>
      <c r="AG304">
        <v>0</v>
      </c>
      <c r="AH304">
        <v>0</v>
      </c>
      <c r="AI304">
        <v>7.75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1.57</v>
      </c>
      <c r="AU304" t="s">
        <v>3</v>
      </c>
      <c r="AV304">
        <v>0</v>
      </c>
      <c r="AW304">
        <v>2</v>
      </c>
      <c r="AX304">
        <v>59211474</v>
      </c>
      <c r="AY304">
        <v>1</v>
      </c>
      <c r="AZ304">
        <v>0</v>
      </c>
      <c r="BA304">
        <v>305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ROUND(Y304*Source!I350,9)</f>
        <v>1.2245999999999999</v>
      </c>
      <c r="CY304">
        <f t="shared" si="167"/>
        <v>54.79</v>
      </c>
      <c r="CZ304">
        <f t="shared" si="168"/>
        <v>7.07</v>
      </c>
      <c r="DA304">
        <f t="shared" si="169"/>
        <v>7.75</v>
      </c>
      <c r="DB304">
        <f t="shared" si="170"/>
        <v>11.1</v>
      </c>
      <c r="DC304">
        <f t="shared" si="171"/>
        <v>0</v>
      </c>
      <c r="DD304" t="s">
        <v>3</v>
      </c>
      <c r="DE304" t="s">
        <v>3</v>
      </c>
      <c r="DF304">
        <f t="shared" si="172"/>
        <v>67.099999999999994</v>
      </c>
      <c r="DG304">
        <f t="shared" si="173"/>
        <v>0</v>
      </c>
      <c r="DH304">
        <f t="shared" si="174"/>
        <v>0</v>
      </c>
      <c r="DI304">
        <f t="shared" si="152"/>
        <v>0</v>
      </c>
      <c r="DJ304">
        <f t="shared" si="175"/>
        <v>67.099999999999994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ROW(Source!A350)</f>
        <v>350</v>
      </c>
      <c r="B305">
        <v>59209200</v>
      </c>
      <c r="C305">
        <v>59209920</v>
      </c>
      <c r="D305">
        <v>58326094</v>
      </c>
      <c r="E305">
        <v>1</v>
      </c>
      <c r="F305">
        <v>1</v>
      </c>
      <c r="G305">
        <v>1080</v>
      </c>
      <c r="H305">
        <v>3</v>
      </c>
      <c r="I305" t="s">
        <v>263</v>
      </c>
      <c r="J305" t="s">
        <v>265</v>
      </c>
      <c r="K305" t="s">
        <v>267</v>
      </c>
      <c r="L305">
        <v>1354</v>
      </c>
      <c r="N305">
        <v>1010</v>
      </c>
      <c r="O305" t="s">
        <v>49</v>
      </c>
      <c r="P305" t="s">
        <v>49</v>
      </c>
      <c r="Q305">
        <v>1</v>
      </c>
      <c r="W305">
        <v>0</v>
      </c>
      <c r="X305">
        <v>1048972163</v>
      </c>
      <c r="Y305">
        <f t="shared" si="166"/>
        <v>5.1282050000000003</v>
      </c>
      <c r="AA305">
        <v>1364.36</v>
      </c>
      <c r="AB305">
        <v>0</v>
      </c>
      <c r="AC305">
        <v>0</v>
      </c>
      <c r="AD305">
        <v>0</v>
      </c>
      <c r="AE305">
        <v>66.36</v>
      </c>
      <c r="AF305">
        <v>0</v>
      </c>
      <c r="AG305">
        <v>0</v>
      </c>
      <c r="AH305">
        <v>0</v>
      </c>
      <c r="AI305">
        <v>20.56</v>
      </c>
      <c r="AJ305">
        <v>1</v>
      </c>
      <c r="AK305">
        <v>1</v>
      </c>
      <c r="AL305">
        <v>1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 t="s">
        <v>3</v>
      </c>
      <c r="AT305">
        <v>5.1282050000000003</v>
      </c>
      <c r="AU305" t="s">
        <v>3</v>
      </c>
      <c r="AV305">
        <v>0</v>
      </c>
      <c r="AW305">
        <v>1</v>
      </c>
      <c r="AX305">
        <v>-1</v>
      </c>
      <c r="AY305">
        <v>0</v>
      </c>
      <c r="AZ305">
        <v>0</v>
      </c>
      <c r="BA305" t="s">
        <v>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ROUND(Y305*Source!I350,9)</f>
        <v>3.9999999000000002</v>
      </c>
      <c r="CY305">
        <f t="shared" si="167"/>
        <v>1364.36</v>
      </c>
      <c r="CZ305">
        <f t="shared" si="168"/>
        <v>66.36</v>
      </c>
      <c r="DA305">
        <f t="shared" si="169"/>
        <v>20.56</v>
      </c>
      <c r="DB305">
        <f t="shared" si="170"/>
        <v>340.31</v>
      </c>
      <c r="DC305">
        <f t="shared" si="171"/>
        <v>0</v>
      </c>
      <c r="DD305" t="s">
        <v>3</v>
      </c>
      <c r="DE305" t="s">
        <v>3</v>
      </c>
      <c r="DF305">
        <f t="shared" si="172"/>
        <v>5457.44</v>
      </c>
      <c r="DG305">
        <f t="shared" si="173"/>
        <v>0</v>
      </c>
      <c r="DH305">
        <f t="shared" si="174"/>
        <v>0</v>
      </c>
      <c r="DI305">
        <f t="shared" si="152"/>
        <v>0</v>
      </c>
      <c r="DJ305">
        <f t="shared" si="175"/>
        <v>5457.44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ROW(Source!A350)</f>
        <v>350</v>
      </c>
      <c r="B306">
        <v>59209200</v>
      </c>
      <c r="C306">
        <v>59209920</v>
      </c>
      <c r="D306">
        <v>58326094</v>
      </c>
      <c r="E306">
        <v>1</v>
      </c>
      <c r="F306">
        <v>1</v>
      </c>
      <c r="G306">
        <v>1080</v>
      </c>
      <c r="H306">
        <v>3</v>
      </c>
      <c r="I306" t="s">
        <v>263</v>
      </c>
      <c r="J306" t="s">
        <v>265</v>
      </c>
      <c r="K306" t="s">
        <v>264</v>
      </c>
      <c r="L306">
        <v>1354</v>
      </c>
      <c r="N306">
        <v>1010</v>
      </c>
      <c r="O306" t="s">
        <v>49</v>
      </c>
      <c r="P306" t="s">
        <v>49</v>
      </c>
      <c r="Q306">
        <v>1</v>
      </c>
      <c r="W306">
        <v>0</v>
      </c>
      <c r="X306">
        <v>-121657733</v>
      </c>
      <c r="Y306">
        <f t="shared" si="166"/>
        <v>1.2820510000000001</v>
      </c>
      <c r="AA306">
        <v>1364.36</v>
      </c>
      <c r="AB306">
        <v>0</v>
      </c>
      <c r="AC306">
        <v>0</v>
      </c>
      <c r="AD306">
        <v>0</v>
      </c>
      <c r="AE306">
        <v>66.36</v>
      </c>
      <c r="AF306">
        <v>0</v>
      </c>
      <c r="AG306">
        <v>0</v>
      </c>
      <c r="AH306">
        <v>0</v>
      </c>
      <c r="AI306">
        <v>20.56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3</v>
      </c>
      <c r="AT306">
        <v>1.2820510000000001</v>
      </c>
      <c r="AU306" t="s">
        <v>3</v>
      </c>
      <c r="AV306">
        <v>0</v>
      </c>
      <c r="AW306">
        <v>1</v>
      </c>
      <c r="AX306">
        <v>-1</v>
      </c>
      <c r="AY306">
        <v>0</v>
      </c>
      <c r="AZ306">
        <v>0</v>
      </c>
      <c r="BA306" t="s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ROUND(Y306*Source!I350,9)</f>
        <v>0.99999978</v>
      </c>
      <c r="CY306">
        <f t="shared" si="167"/>
        <v>1364.36</v>
      </c>
      <c r="CZ306">
        <f t="shared" si="168"/>
        <v>66.36</v>
      </c>
      <c r="DA306">
        <f t="shared" si="169"/>
        <v>20.56</v>
      </c>
      <c r="DB306">
        <f t="shared" si="170"/>
        <v>85.08</v>
      </c>
      <c r="DC306">
        <f t="shared" si="171"/>
        <v>0</v>
      </c>
      <c r="DD306" t="s">
        <v>3</v>
      </c>
      <c r="DE306" t="s">
        <v>3</v>
      </c>
      <c r="DF306">
        <f t="shared" si="172"/>
        <v>1364.36</v>
      </c>
      <c r="DG306">
        <f t="shared" si="173"/>
        <v>0</v>
      </c>
      <c r="DH306">
        <f t="shared" si="174"/>
        <v>0</v>
      </c>
      <c r="DI306">
        <f t="shared" si="152"/>
        <v>0</v>
      </c>
      <c r="DJ306">
        <f t="shared" si="175"/>
        <v>1364.36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ROW(Source!A350)</f>
        <v>350</v>
      </c>
      <c r="B307">
        <v>59209200</v>
      </c>
      <c r="C307">
        <v>59209920</v>
      </c>
      <c r="D307">
        <v>58325481</v>
      </c>
      <c r="E307">
        <v>1</v>
      </c>
      <c r="F307">
        <v>1</v>
      </c>
      <c r="G307">
        <v>1080</v>
      </c>
      <c r="H307">
        <v>3</v>
      </c>
      <c r="I307" t="s">
        <v>259</v>
      </c>
      <c r="J307" t="s">
        <v>261</v>
      </c>
      <c r="K307" t="s">
        <v>260</v>
      </c>
      <c r="L307">
        <v>1301</v>
      </c>
      <c r="N307">
        <v>1003</v>
      </c>
      <c r="O307" t="s">
        <v>36</v>
      </c>
      <c r="P307" t="s">
        <v>36</v>
      </c>
      <c r="Q307">
        <v>1</v>
      </c>
      <c r="W307">
        <v>0</v>
      </c>
      <c r="X307">
        <v>-827305553</v>
      </c>
      <c r="Y307">
        <f t="shared" si="166"/>
        <v>100</v>
      </c>
      <c r="AA307">
        <v>2719.34</v>
      </c>
      <c r="AB307">
        <v>0</v>
      </c>
      <c r="AC307">
        <v>0</v>
      </c>
      <c r="AD307">
        <v>0</v>
      </c>
      <c r="AE307">
        <v>1423.74</v>
      </c>
      <c r="AF307">
        <v>0</v>
      </c>
      <c r="AG307">
        <v>0</v>
      </c>
      <c r="AH307">
        <v>0</v>
      </c>
      <c r="AI307">
        <v>1.91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100</v>
      </c>
      <c r="AU307" t="s">
        <v>3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ROUND(Y307*Source!I350,9)</f>
        <v>78</v>
      </c>
      <c r="CY307">
        <f t="shared" si="167"/>
        <v>2719.34</v>
      </c>
      <c r="CZ307">
        <f t="shared" si="168"/>
        <v>1423.74</v>
      </c>
      <c r="DA307">
        <f t="shared" si="169"/>
        <v>1.91</v>
      </c>
      <c r="DB307">
        <f t="shared" si="170"/>
        <v>142374</v>
      </c>
      <c r="DC307">
        <f t="shared" si="171"/>
        <v>0</v>
      </c>
      <c r="DD307" t="s">
        <v>3</v>
      </c>
      <c r="DE307" t="s">
        <v>3</v>
      </c>
      <c r="DF307">
        <f t="shared" si="172"/>
        <v>212108.52</v>
      </c>
      <c r="DG307">
        <f t="shared" si="173"/>
        <v>0</v>
      </c>
      <c r="DH307">
        <f t="shared" si="174"/>
        <v>0</v>
      </c>
      <c r="DI307">
        <f t="shared" si="152"/>
        <v>0</v>
      </c>
      <c r="DJ307">
        <f t="shared" si="175"/>
        <v>212108.52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ROW(Source!A350)</f>
        <v>350</v>
      </c>
      <c r="B308">
        <v>59209200</v>
      </c>
      <c r="C308">
        <v>59209920</v>
      </c>
      <c r="D308">
        <v>0</v>
      </c>
      <c r="E308">
        <v>1080</v>
      </c>
      <c r="F308">
        <v>1</v>
      </c>
      <c r="G308">
        <v>1080</v>
      </c>
      <c r="H308">
        <v>3</v>
      </c>
      <c r="I308" t="s">
        <v>269</v>
      </c>
      <c r="J308" t="s">
        <v>3</v>
      </c>
      <c r="K308" t="s">
        <v>270</v>
      </c>
      <c r="L308">
        <v>1354</v>
      </c>
      <c r="N308">
        <v>1010</v>
      </c>
      <c r="O308" t="s">
        <v>49</v>
      </c>
      <c r="P308" t="s">
        <v>49</v>
      </c>
      <c r="Q308">
        <v>1</v>
      </c>
      <c r="W308">
        <v>0</v>
      </c>
      <c r="X308">
        <v>1629785459</v>
      </c>
      <c r="Y308">
        <f t="shared" si="166"/>
        <v>14.102563999999999</v>
      </c>
      <c r="AA308">
        <v>2167.08</v>
      </c>
      <c r="AB308">
        <v>0</v>
      </c>
      <c r="AC308">
        <v>0</v>
      </c>
      <c r="AD308">
        <v>0</v>
      </c>
      <c r="AE308">
        <v>219.34</v>
      </c>
      <c r="AF308">
        <v>0</v>
      </c>
      <c r="AG308">
        <v>0</v>
      </c>
      <c r="AH308">
        <v>0</v>
      </c>
      <c r="AI308">
        <v>9.8800000000000008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 t="s">
        <v>3</v>
      </c>
      <c r="AT308">
        <v>14.102563999999999</v>
      </c>
      <c r="AU308" t="s">
        <v>3</v>
      </c>
      <c r="AV308">
        <v>0</v>
      </c>
      <c r="AW308">
        <v>1</v>
      </c>
      <c r="AX308">
        <v>-1</v>
      </c>
      <c r="AY308">
        <v>0</v>
      </c>
      <c r="AZ308">
        <v>0</v>
      </c>
      <c r="BA308" t="s">
        <v>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ROUND(Y308*Source!I350,9)</f>
        <v>10.99999992</v>
      </c>
      <c r="CY308">
        <f t="shared" si="167"/>
        <v>2167.08</v>
      </c>
      <c r="CZ308">
        <f t="shared" si="168"/>
        <v>219.34</v>
      </c>
      <c r="DA308">
        <f t="shared" si="169"/>
        <v>9.8800000000000008</v>
      </c>
      <c r="DB308">
        <f t="shared" si="170"/>
        <v>3093.26</v>
      </c>
      <c r="DC308">
        <f t="shared" si="171"/>
        <v>0</v>
      </c>
      <c r="DD308" t="s">
        <v>3</v>
      </c>
      <c r="DE308" t="s">
        <v>3</v>
      </c>
      <c r="DF308">
        <f t="shared" si="172"/>
        <v>23837.88</v>
      </c>
      <c r="DG308">
        <f t="shared" si="173"/>
        <v>0</v>
      </c>
      <c r="DH308">
        <f t="shared" si="174"/>
        <v>0</v>
      </c>
      <c r="DI308">
        <f t="shared" si="152"/>
        <v>0</v>
      </c>
      <c r="DJ308">
        <f t="shared" si="175"/>
        <v>23837.88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ROW(Source!A359)</f>
        <v>359</v>
      </c>
      <c r="B309">
        <v>59209203</v>
      </c>
      <c r="C309">
        <v>59209944</v>
      </c>
      <c r="D309">
        <v>58266404</v>
      </c>
      <c r="E309">
        <v>1080</v>
      </c>
      <c r="F309">
        <v>1</v>
      </c>
      <c r="G309">
        <v>1080</v>
      </c>
      <c r="H309">
        <v>1</v>
      </c>
      <c r="I309" t="s">
        <v>620</v>
      </c>
      <c r="J309" t="s">
        <v>3</v>
      </c>
      <c r="K309" t="s">
        <v>621</v>
      </c>
      <c r="L309">
        <v>1191</v>
      </c>
      <c r="N309">
        <v>1013</v>
      </c>
      <c r="O309" t="s">
        <v>622</v>
      </c>
      <c r="P309" t="s">
        <v>622</v>
      </c>
      <c r="Q309">
        <v>1</v>
      </c>
      <c r="W309">
        <v>0</v>
      </c>
      <c r="X309">
        <v>476480486</v>
      </c>
      <c r="Y309">
        <f>((AT309*1.15)*1.1)</f>
        <v>11.309099999999999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8.94</v>
      </c>
      <c r="AU309" t="s">
        <v>28</v>
      </c>
      <c r="AV309">
        <v>1</v>
      </c>
      <c r="AW309">
        <v>2</v>
      </c>
      <c r="AX309">
        <v>59211476</v>
      </c>
      <c r="AY309">
        <v>1</v>
      </c>
      <c r="AZ309">
        <v>0</v>
      </c>
      <c r="BA309">
        <v>307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U309">
        <f>ROUND(AT309*Source!I359*AH309*AL309,2)</f>
        <v>0</v>
      </c>
      <c r="CV309">
        <f>ROUND(Y309*Source!I359,9)</f>
        <v>11.309100000000001</v>
      </c>
      <c r="CW309">
        <v>0</v>
      </c>
      <c r="CX309">
        <f>ROUND(Y309*Source!I359,9)</f>
        <v>11.309100000000001</v>
      </c>
      <c r="CY309">
        <f>AD309</f>
        <v>0</v>
      </c>
      <c r="CZ309">
        <f>AH309</f>
        <v>0</v>
      </c>
      <c r="DA309">
        <f>AL309</f>
        <v>1</v>
      </c>
      <c r="DB309">
        <f>ROUND(((ROUND(AT309*CZ309,2)*1.15)*1.1),6)</f>
        <v>0</v>
      </c>
      <c r="DC309">
        <f>ROUND(((ROUND(AT309*AG309,2)*1.15)*1.1),6)</f>
        <v>0</v>
      </c>
      <c r="DD309" t="s">
        <v>3</v>
      </c>
      <c r="DE309" t="s">
        <v>3</v>
      </c>
      <c r="DF309">
        <f t="shared" ref="DF309:DF314" si="176">ROUND(ROUND(AE309,2)*CX309,2)</f>
        <v>0</v>
      </c>
      <c r="DG309">
        <f t="shared" si="173"/>
        <v>0</v>
      </c>
      <c r="DH309">
        <f t="shared" si="174"/>
        <v>0</v>
      </c>
      <c r="DI309">
        <f t="shared" si="152"/>
        <v>0</v>
      </c>
      <c r="DJ309">
        <f>DI309</f>
        <v>0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ROW(Source!A359)</f>
        <v>359</v>
      </c>
      <c r="B310">
        <v>59209203</v>
      </c>
      <c r="C310">
        <v>59209944</v>
      </c>
      <c r="D310">
        <v>58340578</v>
      </c>
      <c r="E310">
        <v>1</v>
      </c>
      <c r="F310">
        <v>1</v>
      </c>
      <c r="G310">
        <v>1080</v>
      </c>
      <c r="H310">
        <v>2</v>
      </c>
      <c r="I310" t="s">
        <v>646</v>
      </c>
      <c r="J310" t="s">
        <v>647</v>
      </c>
      <c r="K310" t="s">
        <v>648</v>
      </c>
      <c r="L310">
        <v>1368</v>
      </c>
      <c r="N310">
        <v>1011</v>
      </c>
      <c r="O310" t="s">
        <v>626</v>
      </c>
      <c r="P310" t="s">
        <v>626</v>
      </c>
      <c r="Q310">
        <v>1</v>
      </c>
      <c r="W310">
        <v>0</v>
      </c>
      <c r="X310">
        <v>-1985943078</v>
      </c>
      <c r="Y310">
        <f>((AT310*1.25)*1.1)</f>
        <v>1.3750000000000002E-2</v>
      </c>
      <c r="AA310">
        <v>0</v>
      </c>
      <c r="AB310">
        <v>88.67</v>
      </c>
      <c r="AC310">
        <v>13.47</v>
      </c>
      <c r="AD310">
        <v>0</v>
      </c>
      <c r="AE310">
        <v>0</v>
      </c>
      <c r="AF310">
        <v>83.1</v>
      </c>
      <c r="AG310">
        <v>12.62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0.01</v>
      </c>
      <c r="AU310" t="s">
        <v>627</v>
      </c>
      <c r="AV310">
        <v>0</v>
      </c>
      <c r="AW310">
        <v>2</v>
      </c>
      <c r="AX310">
        <v>59211477</v>
      </c>
      <c r="AY310">
        <v>1</v>
      </c>
      <c r="AZ310">
        <v>0</v>
      </c>
      <c r="BA310">
        <v>308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ROUND(Y310*Source!I359*DO310,9)</f>
        <v>0.17352500000000001</v>
      </c>
      <c r="CX310">
        <f>ROUND(Y310*Source!I359,9)</f>
        <v>1.375E-2</v>
      </c>
      <c r="CY310">
        <f>AB310</f>
        <v>88.67</v>
      </c>
      <c r="CZ310">
        <f>AF310</f>
        <v>83.1</v>
      </c>
      <c r="DA310">
        <f>AJ310</f>
        <v>1</v>
      </c>
      <c r="DB310">
        <f>ROUND(((ROUND(AT310*CZ310,2)*1.25)*1.1),6)</f>
        <v>1.1412500000000001</v>
      </c>
      <c r="DC310">
        <f>ROUND(((ROUND(AT310*AG310,2)*1.25)*1.1),6)</f>
        <v>0.17874999999999999</v>
      </c>
      <c r="DD310" t="s">
        <v>3</v>
      </c>
      <c r="DE310" t="s">
        <v>3</v>
      </c>
      <c r="DF310">
        <f t="shared" si="176"/>
        <v>0</v>
      </c>
      <c r="DG310">
        <f t="shared" si="173"/>
        <v>1.1399999999999999</v>
      </c>
      <c r="DH310">
        <f t="shared" si="174"/>
        <v>0.17</v>
      </c>
      <c r="DI310">
        <f t="shared" si="152"/>
        <v>0</v>
      </c>
      <c r="DJ310">
        <f>DG310</f>
        <v>1.1399999999999999</v>
      </c>
      <c r="DK310">
        <v>0</v>
      </c>
      <c r="DL310" t="s">
        <v>628</v>
      </c>
      <c r="DM310">
        <v>0</v>
      </c>
      <c r="DN310" t="s">
        <v>622</v>
      </c>
      <c r="DO310">
        <v>12.62</v>
      </c>
    </row>
    <row r="311" spans="1:119" x14ac:dyDescent="0.2">
      <c r="A311">
        <f>ROW(Source!A359)</f>
        <v>359</v>
      </c>
      <c r="B311">
        <v>59209203</v>
      </c>
      <c r="C311">
        <v>59209944</v>
      </c>
      <c r="D311">
        <v>58309675</v>
      </c>
      <c r="E311">
        <v>1</v>
      </c>
      <c r="F311">
        <v>1</v>
      </c>
      <c r="G311">
        <v>1080</v>
      </c>
      <c r="H311">
        <v>3</v>
      </c>
      <c r="I311" t="s">
        <v>655</v>
      </c>
      <c r="J311" t="s">
        <v>656</v>
      </c>
      <c r="K311" t="s">
        <v>657</v>
      </c>
      <c r="L311">
        <v>1348</v>
      </c>
      <c r="N311">
        <v>1009</v>
      </c>
      <c r="O311" t="s">
        <v>658</v>
      </c>
      <c r="P311" t="s">
        <v>658</v>
      </c>
      <c r="Q311">
        <v>1000</v>
      </c>
      <c r="W311">
        <v>0</v>
      </c>
      <c r="X311">
        <v>-1945610148</v>
      </c>
      <c r="Y311">
        <f>AT311</f>
        <v>1.92E-3</v>
      </c>
      <c r="AA311">
        <v>476.07</v>
      </c>
      <c r="AB311">
        <v>0</v>
      </c>
      <c r="AC311">
        <v>0</v>
      </c>
      <c r="AD311">
        <v>0</v>
      </c>
      <c r="AE311">
        <v>476.07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0</v>
      </c>
      <c r="AQ311">
        <v>0</v>
      </c>
      <c r="AR311">
        <v>0</v>
      </c>
      <c r="AS311" t="s">
        <v>3</v>
      </c>
      <c r="AT311">
        <v>1.92E-3</v>
      </c>
      <c r="AU311" t="s">
        <v>3</v>
      </c>
      <c r="AV311">
        <v>0</v>
      </c>
      <c r="AW311">
        <v>2</v>
      </c>
      <c r="AX311">
        <v>59211478</v>
      </c>
      <c r="AY311">
        <v>1</v>
      </c>
      <c r="AZ311">
        <v>0</v>
      </c>
      <c r="BA311">
        <v>309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ROUND(Y311*Source!I359,9)</f>
        <v>1.92E-3</v>
      </c>
      <c r="CY311">
        <f>AA311</f>
        <v>476.07</v>
      </c>
      <c r="CZ311">
        <f>AE311</f>
        <v>476.07</v>
      </c>
      <c r="DA311">
        <f>AI311</f>
        <v>1</v>
      </c>
      <c r="DB311">
        <f>ROUND(ROUND(AT311*CZ311,2),6)</f>
        <v>0.91</v>
      </c>
      <c r="DC311">
        <f>ROUND(ROUND(AT311*AG311,2),6)</f>
        <v>0</v>
      </c>
      <c r="DD311" t="s">
        <v>3</v>
      </c>
      <c r="DE311" t="s">
        <v>3</v>
      </c>
      <c r="DF311">
        <f t="shared" si="176"/>
        <v>0.91</v>
      </c>
      <c r="DG311">
        <f t="shared" si="173"/>
        <v>0</v>
      </c>
      <c r="DH311">
        <f t="shared" si="174"/>
        <v>0</v>
      </c>
      <c r="DI311">
        <f t="shared" si="152"/>
        <v>0</v>
      </c>
      <c r="DJ311">
        <f>DF311</f>
        <v>0.91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ROW(Source!A359)</f>
        <v>359</v>
      </c>
      <c r="B312">
        <v>59209203</v>
      </c>
      <c r="C312">
        <v>59209944</v>
      </c>
      <c r="D312">
        <v>58309259</v>
      </c>
      <c r="E312">
        <v>1</v>
      </c>
      <c r="F312">
        <v>1</v>
      </c>
      <c r="G312">
        <v>1080</v>
      </c>
      <c r="H312">
        <v>3</v>
      </c>
      <c r="I312" t="s">
        <v>659</v>
      </c>
      <c r="J312" t="s">
        <v>660</v>
      </c>
      <c r="K312" t="s">
        <v>661</v>
      </c>
      <c r="L312">
        <v>1346</v>
      </c>
      <c r="N312">
        <v>1009</v>
      </c>
      <c r="O312" t="s">
        <v>641</v>
      </c>
      <c r="P312" t="s">
        <v>641</v>
      </c>
      <c r="Q312">
        <v>1</v>
      </c>
      <c r="W312">
        <v>0</v>
      </c>
      <c r="X312">
        <v>1748768209</v>
      </c>
      <c r="Y312">
        <f>AT312</f>
        <v>0.72</v>
      </c>
      <c r="AA312">
        <v>9.85</v>
      </c>
      <c r="AB312">
        <v>0</v>
      </c>
      <c r="AC312">
        <v>0</v>
      </c>
      <c r="AD312">
        <v>0</v>
      </c>
      <c r="AE312">
        <v>9.85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0</v>
      </c>
      <c r="AQ312">
        <v>0</v>
      </c>
      <c r="AR312">
        <v>0</v>
      </c>
      <c r="AS312" t="s">
        <v>3</v>
      </c>
      <c r="AT312">
        <v>0.72</v>
      </c>
      <c r="AU312" t="s">
        <v>3</v>
      </c>
      <c r="AV312">
        <v>0</v>
      </c>
      <c r="AW312">
        <v>2</v>
      </c>
      <c r="AX312">
        <v>59211479</v>
      </c>
      <c r="AY312">
        <v>1</v>
      </c>
      <c r="AZ312">
        <v>0</v>
      </c>
      <c r="BA312">
        <v>310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ROUND(Y312*Source!I359,9)</f>
        <v>0.72</v>
      </c>
      <c r="CY312">
        <f>AA312</f>
        <v>9.85</v>
      </c>
      <c r="CZ312">
        <f>AE312</f>
        <v>9.85</v>
      </c>
      <c r="DA312">
        <f>AI312</f>
        <v>1</v>
      </c>
      <c r="DB312">
        <f>ROUND(ROUND(AT312*CZ312,2),6)</f>
        <v>7.09</v>
      </c>
      <c r="DC312">
        <f>ROUND(ROUND(AT312*AG312,2),6)</f>
        <v>0</v>
      </c>
      <c r="DD312" t="s">
        <v>3</v>
      </c>
      <c r="DE312" t="s">
        <v>3</v>
      </c>
      <c r="DF312">
        <f t="shared" si="176"/>
        <v>7.09</v>
      </c>
      <c r="DG312">
        <f t="shared" si="173"/>
        <v>0</v>
      </c>
      <c r="DH312">
        <f t="shared" si="174"/>
        <v>0</v>
      </c>
      <c r="DI312">
        <f t="shared" si="152"/>
        <v>0</v>
      </c>
      <c r="DJ312">
        <f>DF312</f>
        <v>7.09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ROW(Source!A360)</f>
        <v>360</v>
      </c>
      <c r="B313">
        <v>59209200</v>
      </c>
      <c r="C313">
        <v>59209944</v>
      </c>
      <c r="D313">
        <v>58266404</v>
      </c>
      <c r="E313">
        <v>1080</v>
      </c>
      <c r="F313">
        <v>1</v>
      </c>
      <c r="G313">
        <v>1080</v>
      </c>
      <c r="H313">
        <v>1</v>
      </c>
      <c r="I313" t="s">
        <v>620</v>
      </c>
      <c r="J313" t="s">
        <v>3</v>
      </c>
      <c r="K313" t="s">
        <v>621</v>
      </c>
      <c r="L313">
        <v>1191</v>
      </c>
      <c r="N313">
        <v>1013</v>
      </c>
      <c r="O313" t="s">
        <v>622</v>
      </c>
      <c r="P313" t="s">
        <v>622</v>
      </c>
      <c r="Q313">
        <v>1</v>
      </c>
      <c r="W313">
        <v>0</v>
      </c>
      <c r="X313">
        <v>476480486</v>
      </c>
      <c r="Y313">
        <f>((AT313*1.15)*1.1)</f>
        <v>11.309099999999999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5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8.94</v>
      </c>
      <c r="AU313" t="s">
        <v>28</v>
      </c>
      <c r="AV313">
        <v>1</v>
      </c>
      <c r="AW313">
        <v>2</v>
      </c>
      <c r="AX313">
        <v>59211476</v>
      </c>
      <c r="AY313">
        <v>1</v>
      </c>
      <c r="AZ313">
        <v>0</v>
      </c>
      <c r="BA313">
        <v>314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U313">
        <f>ROUND(AT313*Source!I360*AH313*AL313,2)</f>
        <v>0</v>
      </c>
      <c r="CV313">
        <f>ROUND(Y313*Source!I360,9)</f>
        <v>11.309100000000001</v>
      </c>
      <c r="CW313">
        <v>0</v>
      </c>
      <c r="CX313">
        <f>ROUND(Y313*Source!I360,9)</f>
        <v>11.309100000000001</v>
      </c>
      <c r="CY313">
        <f>AD313</f>
        <v>0</v>
      </c>
      <c r="CZ313">
        <f>AH313</f>
        <v>0</v>
      </c>
      <c r="DA313">
        <f>AL313</f>
        <v>1</v>
      </c>
      <c r="DB313">
        <f>ROUND(((ROUND(AT313*CZ313,2)*1.15)*1.1),6)</f>
        <v>0</v>
      </c>
      <c r="DC313">
        <f>ROUND(((ROUND(AT313*AG313,2)*1.15)*1.1),6)</f>
        <v>0</v>
      </c>
      <c r="DD313" t="s">
        <v>3</v>
      </c>
      <c r="DE313" t="s">
        <v>3</v>
      </c>
      <c r="DF313">
        <f t="shared" si="176"/>
        <v>0</v>
      </c>
      <c r="DG313">
        <f t="shared" si="173"/>
        <v>0</v>
      </c>
      <c r="DH313">
        <f t="shared" si="174"/>
        <v>0</v>
      </c>
      <c r="DI313">
        <f t="shared" si="152"/>
        <v>0</v>
      </c>
      <c r="DJ313">
        <f>DI313</f>
        <v>0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ROW(Source!A360)</f>
        <v>360</v>
      </c>
      <c r="B314">
        <v>59209200</v>
      </c>
      <c r="C314">
        <v>59209944</v>
      </c>
      <c r="D314">
        <v>58340578</v>
      </c>
      <c r="E314">
        <v>1</v>
      </c>
      <c r="F314">
        <v>1</v>
      </c>
      <c r="G314">
        <v>1080</v>
      </c>
      <c r="H314">
        <v>2</v>
      </c>
      <c r="I314" t="s">
        <v>646</v>
      </c>
      <c r="J314" t="s">
        <v>647</v>
      </c>
      <c r="K314" t="s">
        <v>648</v>
      </c>
      <c r="L314">
        <v>1368</v>
      </c>
      <c r="N314">
        <v>1011</v>
      </c>
      <c r="O314" t="s">
        <v>626</v>
      </c>
      <c r="P314" t="s">
        <v>626</v>
      </c>
      <c r="Q314">
        <v>1</v>
      </c>
      <c r="W314">
        <v>0</v>
      </c>
      <c r="X314">
        <v>-1985943078</v>
      </c>
      <c r="Y314">
        <f>((AT314*1.25)*1.1)</f>
        <v>1.3750000000000002E-2</v>
      </c>
      <c r="AA314">
        <v>0</v>
      </c>
      <c r="AB314">
        <v>1445.28</v>
      </c>
      <c r="AC314">
        <v>740.47</v>
      </c>
      <c r="AD314">
        <v>0</v>
      </c>
      <c r="AE314">
        <v>0</v>
      </c>
      <c r="AF314">
        <v>83.1</v>
      </c>
      <c r="AG314">
        <v>12.62</v>
      </c>
      <c r="AH314">
        <v>0</v>
      </c>
      <c r="AI314">
        <v>1</v>
      </c>
      <c r="AJ314">
        <v>16.3</v>
      </c>
      <c r="AK314">
        <v>54.99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0.01</v>
      </c>
      <c r="AU314" t="s">
        <v>627</v>
      </c>
      <c r="AV314">
        <v>0</v>
      </c>
      <c r="AW314">
        <v>2</v>
      </c>
      <c r="AX314">
        <v>59211477</v>
      </c>
      <c r="AY314">
        <v>1</v>
      </c>
      <c r="AZ314">
        <v>0</v>
      </c>
      <c r="BA314">
        <v>315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ROUND(Y314*Source!I360*DO314,9)</f>
        <v>0.17352500000000001</v>
      </c>
      <c r="CX314">
        <f>ROUND(Y314*Source!I360,9)</f>
        <v>1.375E-2</v>
      </c>
      <c r="CY314">
        <f>AB314</f>
        <v>1445.28</v>
      </c>
      <c r="CZ314">
        <f>AF314</f>
        <v>83.1</v>
      </c>
      <c r="DA314">
        <f>AJ314</f>
        <v>16.3</v>
      </c>
      <c r="DB314">
        <f>ROUND(((ROUND(AT314*CZ314,2)*1.25)*1.1),6)</f>
        <v>1.1412500000000001</v>
      </c>
      <c r="DC314">
        <f>ROUND(((ROUND(AT314*AG314,2)*1.25)*1.1),6)</f>
        <v>0.17874999999999999</v>
      </c>
      <c r="DD314" t="s">
        <v>3</v>
      </c>
      <c r="DE314" t="s">
        <v>3</v>
      </c>
      <c r="DF314">
        <f t="shared" si="176"/>
        <v>0</v>
      </c>
      <c r="DG314">
        <f>ROUND(ROUND(AF314*AJ314,2)*CX314,2)</f>
        <v>18.62</v>
      </c>
      <c r="DH314">
        <f>ROUND(ROUND(AG314*AK314,2)*CX314,2)</f>
        <v>9.5399999999999991</v>
      </c>
      <c r="DI314">
        <f t="shared" si="152"/>
        <v>0</v>
      </c>
      <c r="DJ314">
        <f>DG314</f>
        <v>18.62</v>
      </c>
      <c r="DK314">
        <v>0</v>
      </c>
      <c r="DL314" t="s">
        <v>628</v>
      </c>
      <c r="DM314">
        <v>0</v>
      </c>
      <c r="DN314" t="s">
        <v>622</v>
      </c>
      <c r="DO314">
        <v>12.62</v>
      </c>
    </row>
    <row r="315" spans="1:119" x14ac:dyDescent="0.2">
      <c r="A315">
        <f>ROW(Source!A360)</f>
        <v>360</v>
      </c>
      <c r="B315">
        <v>59209200</v>
      </c>
      <c r="C315">
        <v>59209944</v>
      </c>
      <c r="D315">
        <v>58309675</v>
      </c>
      <c r="E315">
        <v>1</v>
      </c>
      <c r="F315">
        <v>1</v>
      </c>
      <c r="G315">
        <v>1080</v>
      </c>
      <c r="H315">
        <v>3</v>
      </c>
      <c r="I315" t="s">
        <v>655</v>
      </c>
      <c r="J315" t="s">
        <v>656</v>
      </c>
      <c r="K315" t="s">
        <v>657</v>
      </c>
      <c r="L315">
        <v>1348</v>
      </c>
      <c r="N315">
        <v>1009</v>
      </c>
      <c r="O315" t="s">
        <v>658</v>
      </c>
      <c r="P315" t="s">
        <v>658</v>
      </c>
      <c r="Q315">
        <v>1000</v>
      </c>
      <c r="W315">
        <v>0</v>
      </c>
      <c r="X315">
        <v>-1945610148</v>
      </c>
      <c r="Y315">
        <f>AT315</f>
        <v>1.92E-3</v>
      </c>
      <c r="AA315">
        <v>39161.519999999997</v>
      </c>
      <c r="AB315">
        <v>0</v>
      </c>
      <c r="AC315">
        <v>0</v>
      </c>
      <c r="AD315">
        <v>0</v>
      </c>
      <c r="AE315">
        <v>476.07</v>
      </c>
      <c r="AF315">
        <v>0</v>
      </c>
      <c r="AG315">
        <v>0</v>
      </c>
      <c r="AH315">
        <v>0</v>
      </c>
      <c r="AI315">
        <v>82.26</v>
      </c>
      <c r="AJ315">
        <v>1</v>
      </c>
      <c r="AK315">
        <v>1</v>
      </c>
      <c r="AL315">
        <v>1</v>
      </c>
      <c r="AM315">
        <v>2</v>
      </c>
      <c r="AN315">
        <v>0</v>
      </c>
      <c r="AO315">
        <v>1</v>
      </c>
      <c r="AP315">
        <v>0</v>
      </c>
      <c r="AQ315">
        <v>0</v>
      </c>
      <c r="AR315">
        <v>0</v>
      </c>
      <c r="AS315" t="s">
        <v>3</v>
      </c>
      <c r="AT315">
        <v>1.92E-3</v>
      </c>
      <c r="AU315" t="s">
        <v>3</v>
      </c>
      <c r="AV315">
        <v>0</v>
      </c>
      <c r="AW315">
        <v>2</v>
      </c>
      <c r="AX315">
        <v>59211478</v>
      </c>
      <c r="AY315">
        <v>1</v>
      </c>
      <c r="AZ315">
        <v>0</v>
      </c>
      <c r="BA315">
        <v>316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ROUND(Y315*Source!I360,9)</f>
        <v>1.92E-3</v>
      </c>
      <c r="CY315">
        <f>AA315</f>
        <v>39161.519999999997</v>
      </c>
      <c r="CZ315">
        <f>AE315</f>
        <v>476.07</v>
      </c>
      <c r="DA315">
        <f>AI315</f>
        <v>82.26</v>
      </c>
      <c r="DB315">
        <f>ROUND(ROUND(AT315*CZ315,2),6)</f>
        <v>0.91</v>
      </c>
      <c r="DC315">
        <f>ROUND(ROUND(AT315*AG315,2),6)</f>
        <v>0</v>
      </c>
      <c r="DD315" t="s">
        <v>3</v>
      </c>
      <c r="DE315" t="s">
        <v>3</v>
      </c>
      <c r="DF315">
        <f>ROUND(ROUND(AE315*AI315,2)*CX315,2)</f>
        <v>75.19</v>
      </c>
      <c r="DG315">
        <f t="shared" ref="DG315:DG338" si="177">ROUND(ROUND(AF315,2)*CX315,2)</f>
        <v>0</v>
      </c>
      <c r="DH315">
        <f t="shared" ref="DH315:DH338" si="178">ROUND(ROUND(AG315,2)*CX315,2)</f>
        <v>0</v>
      </c>
      <c r="DI315">
        <f t="shared" si="152"/>
        <v>0</v>
      </c>
      <c r="DJ315">
        <f>DF315</f>
        <v>75.19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ROW(Source!A360)</f>
        <v>360</v>
      </c>
      <c r="B316">
        <v>59209200</v>
      </c>
      <c r="C316">
        <v>59209944</v>
      </c>
      <c r="D316">
        <v>58309259</v>
      </c>
      <c r="E316">
        <v>1</v>
      </c>
      <c r="F316">
        <v>1</v>
      </c>
      <c r="G316">
        <v>1080</v>
      </c>
      <c r="H316">
        <v>3</v>
      </c>
      <c r="I316" t="s">
        <v>659</v>
      </c>
      <c r="J316" t="s">
        <v>660</v>
      </c>
      <c r="K316" t="s">
        <v>661</v>
      </c>
      <c r="L316">
        <v>1346</v>
      </c>
      <c r="N316">
        <v>1009</v>
      </c>
      <c r="O316" t="s">
        <v>641</v>
      </c>
      <c r="P316" t="s">
        <v>641</v>
      </c>
      <c r="Q316">
        <v>1</v>
      </c>
      <c r="W316">
        <v>0</v>
      </c>
      <c r="X316">
        <v>1748768209</v>
      </c>
      <c r="Y316">
        <f>AT316</f>
        <v>0.72</v>
      </c>
      <c r="AA316">
        <v>132.58000000000001</v>
      </c>
      <c r="AB316">
        <v>0</v>
      </c>
      <c r="AC316">
        <v>0</v>
      </c>
      <c r="AD316">
        <v>0</v>
      </c>
      <c r="AE316">
        <v>9.85</v>
      </c>
      <c r="AF316">
        <v>0</v>
      </c>
      <c r="AG316">
        <v>0</v>
      </c>
      <c r="AH316">
        <v>0</v>
      </c>
      <c r="AI316">
        <v>13.46</v>
      </c>
      <c r="AJ316">
        <v>1</v>
      </c>
      <c r="AK316">
        <v>1</v>
      </c>
      <c r="AL316">
        <v>1</v>
      </c>
      <c r="AM316">
        <v>2</v>
      </c>
      <c r="AN316">
        <v>0</v>
      </c>
      <c r="AO316">
        <v>1</v>
      </c>
      <c r="AP316">
        <v>0</v>
      </c>
      <c r="AQ316">
        <v>0</v>
      </c>
      <c r="AR316">
        <v>0</v>
      </c>
      <c r="AS316" t="s">
        <v>3</v>
      </c>
      <c r="AT316">
        <v>0.72</v>
      </c>
      <c r="AU316" t="s">
        <v>3</v>
      </c>
      <c r="AV316">
        <v>0</v>
      </c>
      <c r="AW316">
        <v>2</v>
      </c>
      <c r="AX316">
        <v>59211479</v>
      </c>
      <c r="AY316">
        <v>1</v>
      </c>
      <c r="AZ316">
        <v>0</v>
      </c>
      <c r="BA316">
        <v>317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ROUND(Y316*Source!I360,9)</f>
        <v>0.72</v>
      </c>
      <c r="CY316">
        <f>AA316</f>
        <v>132.58000000000001</v>
      </c>
      <c r="CZ316">
        <f>AE316</f>
        <v>9.85</v>
      </c>
      <c r="DA316">
        <f>AI316</f>
        <v>13.46</v>
      </c>
      <c r="DB316">
        <f>ROUND(ROUND(AT316*CZ316,2),6)</f>
        <v>7.09</v>
      </c>
      <c r="DC316">
        <f>ROUND(ROUND(AT316*AG316,2),6)</f>
        <v>0</v>
      </c>
      <c r="DD316" t="s">
        <v>3</v>
      </c>
      <c r="DE316" t="s">
        <v>3</v>
      </c>
      <c r="DF316">
        <f>ROUND(ROUND(AE316*AI316,2)*CX316,2)</f>
        <v>95.46</v>
      </c>
      <c r="DG316">
        <f t="shared" si="177"/>
        <v>0</v>
      </c>
      <c r="DH316">
        <f t="shared" si="178"/>
        <v>0</v>
      </c>
      <c r="DI316">
        <f t="shared" si="152"/>
        <v>0</v>
      </c>
      <c r="DJ316">
        <f>DF316</f>
        <v>95.46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ROW(Source!A361)</f>
        <v>361</v>
      </c>
      <c r="B317">
        <v>59209203</v>
      </c>
      <c r="C317">
        <v>59209956</v>
      </c>
      <c r="D317">
        <v>58266404</v>
      </c>
      <c r="E317">
        <v>1080</v>
      </c>
      <c r="F317">
        <v>1</v>
      </c>
      <c r="G317">
        <v>1080</v>
      </c>
      <c r="H317">
        <v>1</v>
      </c>
      <c r="I317" t="s">
        <v>620</v>
      </c>
      <c r="J317" t="s">
        <v>3</v>
      </c>
      <c r="K317" t="s">
        <v>621</v>
      </c>
      <c r="L317">
        <v>1191</v>
      </c>
      <c r="N317">
        <v>1013</v>
      </c>
      <c r="O317" t="s">
        <v>622</v>
      </c>
      <c r="P317" t="s">
        <v>622</v>
      </c>
      <c r="Q317">
        <v>1</v>
      </c>
      <c r="W317">
        <v>0</v>
      </c>
      <c r="X317">
        <v>476480486</v>
      </c>
      <c r="Y317">
        <f>((AT317*1.15)*1.1)</f>
        <v>18.506950000000003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14.63</v>
      </c>
      <c r="AU317" t="s">
        <v>28</v>
      </c>
      <c r="AV317">
        <v>1</v>
      </c>
      <c r="AW317">
        <v>2</v>
      </c>
      <c r="AX317">
        <v>59211483</v>
      </c>
      <c r="AY317">
        <v>1</v>
      </c>
      <c r="AZ317">
        <v>0</v>
      </c>
      <c r="BA317">
        <v>321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U317">
        <f>ROUND(AT317*Source!I361*AH317*AL317,2)</f>
        <v>0</v>
      </c>
      <c r="CV317">
        <f>ROUND(Y317*Source!I361,9)</f>
        <v>5.3670154999999999</v>
      </c>
      <c r="CW317">
        <v>0</v>
      </c>
      <c r="CX317">
        <f>ROUND(Y317*Source!I361,9)</f>
        <v>5.3670154999999999</v>
      </c>
      <c r="CY317">
        <f>AD317</f>
        <v>0</v>
      </c>
      <c r="CZ317">
        <f>AH317</f>
        <v>0</v>
      </c>
      <c r="DA317">
        <f>AL317</f>
        <v>1</v>
      </c>
      <c r="DB317">
        <f>ROUND(((ROUND(AT317*CZ317,2)*1.15)*1.1),6)</f>
        <v>0</v>
      </c>
      <c r="DC317">
        <f>ROUND(((ROUND(AT317*AG317,2)*1.15)*1.1),6)</f>
        <v>0</v>
      </c>
      <c r="DD317" t="s">
        <v>3</v>
      </c>
      <c r="DE317" t="s">
        <v>3</v>
      </c>
      <c r="DF317">
        <f>ROUND(ROUND(AE317,2)*CX317,2)</f>
        <v>0</v>
      </c>
      <c r="DG317">
        <f t="shared" si="177"/>
        <v>0</v>
      </c>
      <c r="DH317">
        <f t="shared" si="178"/>
        <v>0</v>
      </c>
      <c r="DI317">
        <f t="shared" si="152"/>
        <v>0</v>
      </c>
      <c r="DJ317">
        <f>DI317</f>
        <v>0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ROW(Source!A361)</f>
        <v>361</v>
      </c>
      <c r="B318">
        <v>59209203</v>
      </c>
      <c r="C318">
        <v>59209956</v>
      </c>
      <c r="D318">
        <v>58322893</v>
      </c>
      <c r="E318">
        <v>1</v>
      </c>
      <c r="F318">
        <v>1</v>
      </c>
      <c r="G318">
        <v>1080</v>
      </c>
      <c r="H318">
        <v>3</v>
      </c>
      <c r="I318" t="s">
        <v>78</v>
      </c>
      <c r="J318" t="s">
        <v>80</v>
      </c>
      <c r="K318" t="s">
        <v>79</v>
      </c>
      <c r="L318">
        <v>1354</v>
      </c>
      <c r="N318">
        <v>1010</v>
      </c>
      <c r="O318" t="s">
        <v>49</v>
      </c>
      <c r="P318" t="s">
        <v>49</v>
      </c>
      <c r="Q318">
        <v>1</v>
      </c>
      <c r="W318">
        <v>0</v>
      </c>
      <c r="X318">
        <v>-462889033</v>
      </c>
      <c r="Y318">
        <f>AT318</f>
        <v>62.068966000000003</v>
      </c>
      <c r="AA318">
        <v>265.24</v>
      </c>
      <c r="AB318">
        <v>0</v>
      </c>
      <c r="AC318">
        <v>0</v>
      </c>
      <c r="AD318">
        <v>0</v>
      </c>
      <c r="AE318">
        <v>265.24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 t="s">
        <v>3</v>
      </c>
      <c r="AT318">
        <v>62.068966000000003</v>
      </c>
      <c r="AU318" t="s">
        <v>3</v>
      </c>
      <c r="AV318">
        <v>0</v>
      </c>
      <c r="AW318">
        <v>1</v>
      </c>
      <c r="AX318">
        <v>-1</v>
      </c>
      <c r="AY318">
        <v>0</v>
      </c>
      <c r="AZ318">
        <v>0</v>
      </c>
      <c r="BA318" t="s">
        <v>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ROUND(Y318*Source!I361,9)</f>
        <v>18.000000140000001</v>
      </c>
      <c r="CY318">
        <f>AA318</f>
        <v>265.24</v>
      </c>
      <c r="CZ318">
        <f>AE318</f>
        <v>265.24</v>
      </c>
      <c r="DA318">
        <f>AI318</f>
        <v>1</v>
      </c>
      <c r="DB318">
        <f>ROUND(ROUND(AT318*CZ318,2),6)</f>
        <v>16463.169999999998</v>
      </c>
      <c r="DC318">
        <f>ROUND(ROUND(AT318*AG318,2),6)</f>
        <v>0</v>
      </c>
      <c r="DD318" t="s">
        <v>3</v>
      </c>
      <c r="DE318" t="s">
        <v>3</v>
      </c>
      <c r="DF318">
        <f>ROUND(ROUND(AE318,2)*CX318,2)</f>
        <v>4774.32</v>
      </c>
      <c r="DG318">
        <f t="shared" si="177"/>
        <v>0</v>
      </c>
      <c r="DH318">
        <f t="shared" si="178"/>
        <v>0</v>
      </c>
      <c r="DI318">
        <f t="shared" si="152"/>
        <v>0</v>
      </c>
      <c r="DJ318">
        <f>DF318</f>
        <v>4774.32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ROW(Source!A361)</f>
        <v>361</v>
      </c>
      <c r="B319">
        <v>59209203</v>
      </c>
      <c r="C319">
        <v>59209956</v>
      </c>
      <c r="D319">
        <v>58322957</v>
      </c>
      <c r="E319">
        <v>1</v>
      </c>
      <c r="F319">
        <v>1</v>
      </c>
      <c r="G319">
        <v>1080</v>
      </c>
      <c r="H319">
        <v>3</v>
      </c>
      <c r="I319" t="s">
        <v>82</v>
      </c>
      <c r="J319" t="s">
        <v>84</v>
      </c>
      <c r="K319" t="s">
        <v>83</v>
      </c>
      <c r="L319">
        <v>1354</v>
      </c>
      <c r="N319">
        <v>1010</v>
      </c>
      <c r="O319" t="s">
        <v>49</v>
      </c>
      <c r="P319" t="s">
        <v>49</v>
      </c>
      <c r="Q319">
        <v>1</v>
      </c>
      <c r="W319">
        <v>0</v>
      </c>
      <c r="X319">
        <v>-1001613449</v>
      </c>
      <c r="Y319">
        <f>AT319</f>
        <v>37.931033999999997</v>
      </c>
      <c r="AA319">
        <v>181.59</v>
      </c>
      <c r="AB319">
        <v>0</v>
      </c>
      <c r="AC319">
        <v>0</v>
      </c>
      <c r="AD319">
        <v>0</v>
      </c>
      <c r="AE319">
        <v>181.59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 t="s">
        <v>3</v>
      </c>
      <c r="AT319">
        <v>37.931033999999997</v>
      </c>
      <c r="AU319" t="s">
        <v>3</v>
      </c>
      <c r="AV319">
        <v>0</v>
      </c>
      <c r="AW319">
        <v>1</v>
      </c>
      <c r="AX319">
        <v>-1</v>
      </c>
      <c r="AY319">
        <v>0</v>
      </c>
      <c r="AZ319">
        <v>0</v>
      </c>
      <c r="BA319" t="s">
        <v>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ROUND(Y319*Source!I361,9)</f>
        <v>10.999999860000001</v>
      </c>
      <c r="CY319">
        <f>AA319</f>
        <v>181.59</v>
      </c>
      <c r="CZ319">
        <f>AE319</f>
        <v>181.59</v>
      </c>
      <c r="DA319">
        <f>AI319</f>
        <v>1</v>
      </c>
      <c r="DB319">
        <f>ROUND(ROUND(AT319*CZ319,2),6)</f>
        <v>6887.9</v>
      </c>
      <c r="DC319">
        <f>ROUND(ROUND(AT319*AG319,2),6)</f>
        <v>0</v>
      </c>
      <c r="DD319" t="s">
        <v>3</v>
      </c>
      <c r="DE319" t="s">
        <v>3</v>
      </c>
      <c r="DF319">
        <f>ROUND(ROUND(AE319,2)*CX319,2)</f>
        <v>1997.49</v>
      </c>
      <c r="DG319">
        <f t="shared" si="177"/>
        <v>0</v>
      </c>
      <c r="DH319">
        <f t="shared" si="178"/>
        <v>0</v>
      </c>
      <c r="DI319">
        <f t="shared" si="152"/>
        <v>0</v>
      </c>
      <c r="DJ319">
        <f>DF319</f>
        <v>1997.49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ROW(Source!A362)</f>
        <v>362</v>
      </c>
      <c r="B320">
        <v>59209200</v>
      </c>
      <c r="C320">
        <v>59209956</v>
      </c>
      <c r="D320">
        <v>58266404</v>
      </c>
      <c r="E320">
        <v>1080</v>
      </c>
      <c r="F320">
        <v>1</v>
      </c>
      <c r="G320">
        <v>1080</v>
      </c>
      <c r="H320">
        <v>1</v>
      </c>
      <c r="I320" t="s">
        <v>620</v>
      </c>
      <c r="J320" t="s">
        <v>3</v>
      </c>
      <c r="K320" t="s">
        <v>621</v>
      </c>
      <c r="L320">
        <v>1191</v>
      </c>
      <c r="N320">
        <v>1013</v>
      </c>
      <c r="O320" t="s">
        <v>622</v>
      </c>
      <c r="P320" t="s">
        <v>622</v>
      </c>
      <c r="Q320">
        <v>1</v>
      </c>
      <c r="W320">
        <v>0</v>
      </c>
      <c r="X320">
        <v>476480486</v>
      </c>
      <c r="Y320">
        <f>((AT320*1.15)*1.1)</f>
        <v>18.506950000000003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5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14.63</v>
      </c>
      <c r="AU320" t="s">
        <v>28</v>
      </c>
      <c r="AV320">
        <v>1</v>
      </c>
      <c r="AW320">
        <v>2</v>
      </c>
      <c r="AX320">
        <v>59211483</v>
      </c>
      <c r="AY320">
        <v>1</v>
      </c>
      <c r="AZ320">
        <v>0</v>
      </c>
      <c r="BA320">
        <v>323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U320">
        <f>ROUND(AT320*Source!I362*AH320*AL320,2)</f>
        <v>0</v>
      </c>
      <c r="CV320">
        <f>ROUND(Y320*Source!I362,9)</f>
        <v>5.3670154999999999</v>
      </c>
      <c r="CW320">
        <v>0</v>
      </c>
      <c r="CX320">
        <f>ROUND(Y320*Source!I362,9)</f>
        <v>5.3670154999999999</v>
      </c>
      <c r="CY320">
        <f>AD320</f>
        <v>0</v>
      </c>
      <c r="CZ320">
        <f>AH320</f>
        <v>0</v>
      </c>
      <c r="DA320">
        <f>AL320</f>
        <v>1</v>
      </c>
      <c r="DB320">
        <f>ROUND(((ROUND(AT320*CZ320,2)*1.15)*1.1),6)</f>
        <v>0</v>
      </c>
      <c r="DC320">
        <f>ROUND(((ROUND(AT320*AG320,2)*1.15)*1.1),6)</f>
        <v>0</v>
      </c>
      <c r="DD320" t="s">
        <v>3</v>
      </c>
      <c r="DE320" t="s">
        <v>3</v>
      </c>
      <c r="DF320">
        <f>ROUND(ROUND(AE320,2)*CX320,2)</f>
        <v>0</v>
      </c>
      <c r="DG320">
        <f t="shared" si="177"/>
        <v>0</v>
      </c>
      <c r="DH320">
        <f t="shared" si="178"/>
        <v>0</v>
      </c>
      <c r="DI320">
        <f t="shared" si="152"/>
        <v>0</v>
      </c>
      <c r="DJ320">
        <f>DI320</f>
        <v>0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ROW(Source!A362)</f>
        <v>362</v>
      </c>
      <c r="B321">
        <v>59209200</v>
      </c>
      <c r="C321">
        <v>59209956</v>
      </c>
      <c r="D321">
        <v>58322893</v>
      </c>
      <c r="E321">
        <v>1</v>
      </c>
      <c r="F321">
        <v>1</v>
      </c>
      <c r="G321">
        <v>1080</v>
      </c>
      <c r="H321">
        <v>3</v>
      </c>
      <c r="I321" t="s">
        <v>78</v>
      </c>
      <c r="J321" t="s">
        <v>80</v>
      </c>
      <c r="K321" t="s">
        <v>79</v>
      </c>
      <c r="L321">
        <v>1354</v>
      </c>
      <c r="N321">
        <v>1010</v>
      </c>
      <c r="O321" t="s">
        <v>49</v>
      </c>
      <c r="P321" t="s">
        <v>49</v>
      </c>
      <c r="Q321">
        <v>1</v>
      </c>
      <c r="W321">
        <v>0</v>
      </c>
      <c r="X321">
        <v>-462889033</v>
      </c>
      <c r="Y321">
        <f>AT321</f>
        <v>62.068966000000003</v>
      </c>
      <c r="AA321">
        <v>220.15</v>
      </c>
      <c r="AB321">
        <v>0</v>
      </c>
      <c r="AC321">
        <v>0</v>
      </c>
      <c r="AD321">
        <v>0</v>
      </c>
      <c r="AE321">
        <v>265.24</v>
      </c>
      <c r="AF321">
        <v>0</v>
      </c>
      <c r="AG321">
        <v>0</v>
      </c>
      <c r="AH321">
        <v>0</v>
      </c>
      <c r="AI321">
        <v>0.83</v>
      </c>
      <c r="AJ321">
        <v>1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 t="s">
        <v>3</v>
      </c>
      <c r="AT321">
        <v>62.068966000000003</v>
      </c>
      <c r="AU321" t="s">
        <v>3</v>
      </c>
      <c r="AV321">
        <v>0</v>
      </c>
      <c r="AW321">
        <v>1</v>
      </c>
      <c r="AX321">
        <v>-1</v>
      </c>
      <c r="AY321">
        <v>0</v>
      </c>
      <c r="AZ321">
        <v>0</v>
      </c>
      <c r="BA321" t="s">
        <v>3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ROUND(Y321*Source!I362,9)</f>
        <v>18.000000140000001</v>
      </c>
      <c r="CY321">
        <f>AA321</f>
        <v>220.15</v>
      </c>
      <c r="CZ321">
        <f>AE321</f>
        <v>265.24</v>
      </c>
      <c r="DA321">
        <f>AI321</f>
        <v>0.83</v>
      </c>
      <c r="DB321">
        <f>ROUND(ROUND(AT321*CZ321,2),6)</f>
        <v>16463.169999999998</v>
      </c>
      <c r="DC321">
        <f>ROUND(ROUND(AT321*AG321,2),6)</f>
        <v>0</v>
      </c>
      <c r="DD321" t="s">
        <v>3</v>
      </c>
      <c r="DE321" t="s">
        <v>3</v>
      </c>
      <c r="DF321">
        <f>ROUND(ROUND(AE321*AI321,2)*CX321,2)</f>
        <v>3962.7</v>
      </c>
      <c r="DG321">
        <f t="shared" si="177"/>
        <v>0</v>
      </c>
      <c r="DH321">
        <f t="shared" si="178"/>
        <v>0</v>
      </c>
      <c r="DI321">
        <f t="shared" ref="DI321:DI384" si="179">ROUND(ROUND(AH321,2)*CX321,2)</f>
        <v>0</v>
      </c>
      <c r="DJ321">
        <f>DF321</f>
        <v>3962.7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ROW(Source!A362)</f>
        <v>362</v>
      </c>
      <c r="B322">
        <v>59209200</v>
      </c>
      <c r="C322">
        <v>59209956</v>
      </c>
      <c r="D322">
        <v>58322957</v>
      </c>
      <c r="E322">
        <v>1</v>
      </c>
      <c r="F322">
        <v>1</v>
      </c>
      <c r="G322">
        <v>1080</v>
      </c>
      <c r="H322">
        <v>3</v>
      </c>
      <c r="I322" t="s">
        <v>82</v>
      </c>
      <c r="J322" t="s">
        <v>84</v>
      </c>
      <c r="K322" t="s">
        <v>83</v>
      </c>
      <c r="L322">
        <v>1354</v>
      </c>
      <c r="N322">
        <v>1010</v>
      </c>
      <c r="O322" t="s">
        <v>49</v>
      </c>
      <c r="P322" t="s">
        <v>49</v>
      </c>
      <c r="Q322">
        <v>1</v>
      </c>
      <c r="W322">
        <v>0</v>
      </c>
      <c r="X322">
        <v>-1001613449</v>
      </c>
      <c r="Y322">
        <f>AT322</f>
        <v>37.931033999999997</v>
      </c>
      <c r="AA322">
        <v>138.01</v>
      </c>
      <c r="AB322">
        <v>0</v>
      </c>
      <c r="AC322">
        <v>0</v>
      </c>
      <c r="AD322">
        <v>0</v>
      </c>
      <c r="AE322">
        <v>181.59</v>
      </c>
      <c r="AF322">
        <v>0</v>
      </c>
      <c r="AG322">
        <v>0</v>
      </c>
      <c r="AH322">
        <v>0</v>
      </c>
      <c r="AI322">
        <v>0.76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 t="s">
        <v>3</v>
      </c>
      <c r="AT322">
        <v>37.931033999999997</v>
      </c>
      <c r="AU322" t="s">
        <v>3</v>
      </c>
      <c r="AV322">
        <v>0</v>
      </c>
      <c r="AW322">
        <v>1</v>
      </c>
      <c r="AX322">
        <v>-1</v>
      </c>
      <c r="AY322">
        <v>0</v>
      </c>
      <c r="AZ322">
        <v>0</v>
      </c>
      <c r="BA322" t="s">
        <v>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ROUND(Y322*Source!I362,9)</f>
        <v>10.999999860000001</v>
      </c>
      <c r="CY322">
        <f>AA322</f>
        <v>138.01</v>
      </c>
      <c r="CZ322">
        <f>AE322</f>
        <v>181.59</v>
      </c>
      <c r="DA322">
        <f>AI322</f>
        <v>0.76</v>
      </c>
      <c r="DB322">
        <f>ROUND(ROUND(AT322*CZ322,2),6)</f>
        <v>6887.9</v>
      </c>
      <c r="DC322">
        <f>ROUND(ROUND(AT322*AG322,2),6)</f>
        <v>0</v>
      </c>
      <c r="DD322" t="s">
        <v>3</v>
      </c>
      <c r="DE322" t="s">
        <v>3</v>
      </c>
      <c r="DF322">
        <f>ROUND(ROUND(AE322*AI322,2)*CX322,2)</f>
        <v>1518.11</v>
      </c>
      <c r="DG322">
        <f t="shared" si="177"/>
        <v>0</v>
      </c>
      <c r="DH322">
        <f t="shared" si="178"/>
        <v>0</v>
      </c>
      <c r="DI322">
        <f t="shared" si="179"/>
        <v>0</v>
      </c>
      <c r="DJ322">
        <f>DF322</f>
        <v>1518.11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ROW(Source!A436)</f>
        <v>436</v>
      </c>
      <c r="B323">
        <v>59209203</v>
      </c>
      <c r="C323">
        <v>59210036</v>
      </c>
      <c r="D323">
        <v>58266404</v>
      </c>
      <c r="E323">
        <v>1080</v>
      </c>
      <c r="F323">
        <v>1</v>
      </c>
      <c r="G323">
        <v>1080</v>
      </c>
      <c r="H323">
        <v>1</v>
      </c>
      <c r="I323" t="s">
        <v>620</v>
      </c>
      <c r="J323" t="s">
        <v>3</v>
      </c>
      <c r="K323" t="s">
        <v>621</v>
      </c>
      <c r="L323">
        <v>1191</v>
      </c>
      <c r="N323">
        <v>1013</v>
      </c>
      <c r="O323" t="s">
        <v>622</v>
      </c>
      <c r="P323" t="s">
        <v>622</v>
      </c>
      <c r="Q323">
        <v>1</v>
      </c>
      <c r="W323">
        <v>0</v>
      </c>
      <c r="X323">
        <v>476480486</v>
      </c>
      <c r="Y323">
        <f>((AT323*1.15)*1.1)</f>
        <v>42.630500000000005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33.700000000000003</v>
      </c>
      <c r="AU323" t="s">
        <v>28</v>
      </c>
      <c r="AV323">
        <v>1</v>
      </c>
      <c r="AW323">
        <v>2</v>
      </c>
      <c r="AX323">
        <v>59211491</v>
      </c>
      <c r="AY323">
        <v>1</v>
      </c>
      <c r="AZ323">
        <v>0</v>
      </c>
      <c r="BA323">
        <v>325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ROUND(AT323*Source!I436*AH323*AL323,2)</f>
        <v>0</v>
      </c>
      <c r="CV323">
        <f>ROUND(Y323*Source!I436,9)</f>
        <v>4.2630499999999998</v>
      </c>
      <c r="CW323">
        <v>0</v>
      </c>
      <c r="CX323">
        <f>ROUND(Y323*Source!I436,9)</f>
        <v>4.2630499999999998</v>
      </c>
      <c r="CY323">
        <f>AD323</f>
        <v>0</v>
      </c>
      <c r="CZ323">
        <f>AH323</f>
        <v>0</v>
      </c>
      <c r="DA323">
        <f>AL323</f>
        <v>1</v>
      </c>
      <c r="DB323">
        <f>ROUND(((ROUND(AT323*CZ323,2)*1.15)*1.1),6)</f>
        <v>0</v>
      </c>
      <c r="DC323">
        <f>ROUND(((ROUND(AT323*AG323,2)*1.15)*1.1),6)</f>
        <v>0</v>
      </c>
      <c r="DD323" t="s">
        <v>3</v>
      </c>
      <c r="DE323" t="s">
        <v>3</v>
      </c>
      <c r="DF323">
        <f t="shared" ref="DF323:DF341" si="180">ROUND(ROUND(AE323,2)*CX323,2)</f>
        <v>0</v>
      </c>
      <c r="DG323">
        <f t="shared" si="177"/>
        <v>0</v>
      </c>
      <c r="DH323">
        <f t="shared" si="178"/>
        <v>0</v>
      </c>
      <c r="DI323">
        <f t="shared" si="179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ROW(Source!A436)</f>
        <v>436</v>
      </c>
      <c r="B324">
        <v>59209203</v>
      </c>
      <c r="C324">
        <v>59210036</v>
      </c>
      <c r="D324">
        <v>58340276</v>
      </c>
      <c r="E324">
        <v>1</v>
      </c>
      <c r="F324">
        <v>1</v>
      </c>
      <c r="G324">
        <v>1080</v>
      </c>
      <c r="H324">
        <v>2</v>
      </c>
      <c r="I324" t="s">
        <v>662</v>
      </c>
      <c r="J324" t="s">
        <v>663</v>
      </c>
      <c r="K324" t="s">
        <v>664</v>
      </c>
      <c r="L324">
        <v>1368</v>
      </c>
      <c r="N324">
        <v>1011</v>
      </c>
      <c r="O324" t="s">
        <v>626</v>
      </c>
      <c r="P324" t="s">
        <v>626</v>
      </c>
      <c r="Q324">
        <v>1</v>
      </c>
      <c r="W324">
        <v>0</v>
      </c>
      <c r="X324">
        <v>-886582249</v>
      </c>
      <c r="Y324">
        <f>((AT324*1.25)*1.1)</f>
        <v>1.63625</v>
      </c>
      <c r="AA324">
        <v>0</v>
      </c>
      <c r="AB324">
        <v>3.39</v>
      </c>
      <c r="AC324">
        <v>0</v>
      </c>
      <c r="AD324">
        <v>0</v>
      </c>
      <c r="AE324">
        <v>0</v>
      </c>
      <c r="AF324">
        <v>3.18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1.19</v>
      </c>
      <c r="AU324" t="s">
        <v>627</v>
      </c>
      <c r="AV324">
        <v>0</v>
      </c>
      <c r="AW324">
        <v>2</v>
      </c>
      <c r="AX324">
        <v>59211492</v>
      </c>
      <c r="AY324">
        <v>1</v>
      </c>
      <c r="AZ324">
        <v>0</v>
      </c>
      <c r="BA324">
        <v>326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ROUND(Y324*Source!I436*DO324,9)</f>
        <v>0</v>
      </c>
      <c r="CX324">
        <f>ROUND(Y324*Source!I436,9)</f>
        <v>0.16362499999999999</v>
      </c>
      <c r="CY324">
        <f>AB324</f>
        <v>3.39</v>
      </c>
      <c r="CZ324">
        <f>AF324</f>
        <v>3.18</v>
      </c>
      <c r="DA324">
        <f>AJ324</f>
        <v>1</v>
      </c>
      <c r="DB324">
        <f>ROUND(((ROUND(AT324*CZ324,2)*1.25)*1.1),6)</f>
        <v>5.1974999999999998</v>
      </c>
      <c r="DC324">
        <f>ROUND(((ROUND(AT324*AG324,2)*1.25)*1.1),6)</f>
        <v>0</v>
      </c>
      <c r="DD324" t="s">
        <v>3</v>
      </c>
      <c r="DE324" t="s">
        <v>3</v>
      </c>
      <c r="DF324">
        <f t="shared" si="180"/>
        <v>0</v>
      </c>
      <c r="DG324">
        <f t="shared" si="177"/>
        <v>0.52</v>
      </c>
      <c r="DH324">
        <f t="shared" si="178"/>
        <v>0</v>
      </c>
      <c r="DI324">
        <f t="shared" si="179"/>
        <v>0</v>
      </c>
      <c r="DJ324">
        <f>DG324</f>
        <v>0.52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ROW(Source!A436)</f>
        <v>436</v>
      </c>
      <c r="B325">
        <v>59209203</v>
      </c>
      <c r="C325">
        <v>59210036</v>
      </c>
      <c r="D325">
        <v>58340578</v>
      </c>
      <c r="E325">
        <v>1</v>
      </c>
      <c r="F325">
        <v>1</v>
      </c>
      <c r="G325">
        <v>1080</v>
      </c>
      <c r="H325">
        <v>2</v>
      </c>
      <c r="I325" t="s">
        <v>646</v>
      </c>
      <c r="J325" t="s">
        <v>647</v>
      </c>
      <c r="K325" t="s">
        <v>648</v>
      </c>
      <c r="L325">
        <v>1368</v>
      </c>
      <c r="N325">
        <v>1011</v>
      </c>
      <c r="O325" t="s">
        <v>626</v>
      </c>
      <c r="P325" t="s">
        <v>626</v>
      </c>
      <c r="Q325">
        <v>1</v>
      </c>
      <c r="W325">
        <v>0</v>
      </c>
      <c r="X325">
        <v>-1985943078</v>
      </c>
      <c r="Y325">
        <f>((AT325*1.25)*1.1)</f>
        <v>0.55000000000000004</v>
      </c>
      <c r="AA325">
        <v>0</v>
      </c>
      <c r="AB325">
        <v>88.67</v>
      </c>
      <c r="AC325">
        <v>13.47</v>
      </c>
      <c r="AD325">
        <v>0</v>
      </c>
      <c r="AE325">
        <v>0</v>
      </c>
      <c r="AF325">
        <v>83.1</v>
      </c>
      <c r="AG325">
        <v>12.62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0.4</v>
      </c>
      <c r="AU325" t="s">
        <v>627</v>
      </c>
      <c r="AV325">
        <v>0</v>
      </c>
      <c r="AW325">
        <v>2</v>
      </c>
      <c r="AX325">
        <v>59211493</v>
      </c>
      <c r="AY325">
        <v>1</v>
      </c>
      <c r="AZ325">
        <v>0</v>
      </c>
      <c r="BA325">
        <v>327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f>ROUND(Y325*Source!I436*DO325,9)</f>
        <v>0.69410000000000005</v>
      </c>
      <c r="CX325">
        <f>ROUND(Y325*Source!I436,9)</f>
        <v>5.5E-2</v>
      </c>
      <c r="CY325">
        <f>AB325</f>
        <v>88.67</v>
      </c>
      <c r="CZ325">
        <f>AF325</f>
        <v>83.1</v>
      </c>
      <c r="DA325">
        <f>AJ325</f>
        <v>1</v>
      </c>
      <c r="DB325">
        <f>ROUND(((ROUND(AT325*CZ325,2)*1.25)*1.1),6)</f>
        <v>45.704999999999998</v>
      </c>
      <c r="DC325">
        <f>ROUND(((ROUND(AT325*AG325,2)*1.25)*1.1),6)</f>
        <v>6.9437499999999996</v>
      </c>
      <c r="DD325" t="s">
        <v>3</v>
      </c>
      <c r="DE325" t="s">
        <v>3</v>
      </c>
      <c r="DF325">
        <f t="shared" si="180"/>
        <v>0</v>
      </c>
      <c r="DG325">
        <f t="shared" si="177"/>
        <v>4.57</v>
      </c>
      <c r="DH325">
        <f t="shared" si="178"/>
        <v>0.69</v>
      </c>
      <c r="DI325">
        <f t="shared" si="179"/>
        <v>0</v>
      </c>
      <c r="DJ325">
        <f>DG325</f>
        <v>4.57</v>
      </c>
      <c r="DK325">
        <v>0</v>
      </c>
      <c r="DL325" t="s">
        <v>628</v>
      </c>
      <c r="DM325">
        <v>0</v>
      </c>
      <c r="DN325" t="s">
        <v>622</v>
      </c>
      <c r="DO325">
        <v>12.62</v>
      </c>
    </row>
    <row r="326" spans="1:119" x14ac:dyDescent="0.2">
      <c r="A326">
        <f>ROW(Source!A436)</f>
        <v>436</v>
      </c>
      <c r="B326">
        <v>59209203</v>
      </c>
      <c r="C326">
        <v>59210036</v>
      </c>
      <c r="D326">
        <v>58339814</v>
      </c>
      <c r="E326">
        <v>1</v>
      </c>
      <c r="F326">
        <v>1</v>
      </c>
      <c r="G326">
        <v>1080</v>
      </c>
      <c r="H326">
        <v>2</v>
      </c>
      <c r="I326" t="s">
        <v>635</v>
      </c>
      <c r="J326" t="s">
        <v>636</v>
      </c>
      <c r="K326" t="s">
        <v>637</v>
      </c>
      <c r="L326">
        <v>1368</v>
      </c>
      <c r="N326">
        <v>1011</v>
      </c>
      <c r="O326" t="s">
        <v>626</v>
      </c>
      <c r="P326" t="s">
        <v>626</v>
      </c>
      <c r="Q326">
        <v>1</v>
      </c>
      <c r="W326">
        <v>0</v>
      </c>
      <c r="X326">
        <v>1087580389</v>
      </c>
      <c r="Y326">
        <f>((AT326*1.25)*1.1)</f>
        <v>8.2500000000000004E-2</v>
      </c>
      <c r="AA326">
        <v>0</v>
      </c>
      <c r="AB326">
        <v>191.17</v>
      </c>
      <c r="AC326">
        <v>18.059999999999999</v>
      </c>
      <c r="AD326">
        <v>0</v>
      </c>
      <c r="AE326">
        <v>0</v>
      </c>
      <c r="AF326">
        <v>179.17</v>
      </c>
      <c r="AG326">
        <v>16.93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0.06</v>
      </c>
      <c r="AU326" t="s">
        <v>627</v>
      </c>
      <c r="AV326">
        <v>0</v>
      </c>
      <c r="AW326">
        <v>2</v>
      </c>
      <c r="AX326">
        <v>59211494</v>
      </c>
      <c r="AY326">
        <v>1</v>
      </c>
      <c r="AZ326">
        <v>0</v>
      </c>
      <c r="BA326">
        <v>328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f>ROUND(Y326*Source!I436*DO326,9)</f>
        <v>0.1396725</v>
      </c>
      <c r="CX326">
        <f>ROUND(Y326*Source!I436,9)</f>
        <v>8.2500000000000004E-3</v>
      </c>
      <c r="CY326">
        <f>AB326</f>
        <v>191.17</v>
      </c>
      <c r="CZ326">
        <f>AF326</f>
        <v>179.17</v>
      </c>
      <c r="DA326">
        <f>AJ326</f>
        <v>1</v>
      </c>
      <c r="DB326">
        <f>ROUND(((ROUND(AT326*CZ326,2)*1.25)*1.1),6)</f>
        <v>14.78125</v>
      </c>
      <c r="DC326">
        <f>ROUND(((ROUND(AT326*AG326,2)*1.25)*1.1),6)</f>
        <v>1.4025000000000001</v>
      </c>
      <c r="DD326" t="s">
        <v>3</v>
      </c>
      <c r="DE326" t="s">
        <v>3</v>
      </c>
      <c r="DF326">
        <f t="shared" si="180"/>
        <v>0</v>
      </c>
      <c r="DG326">
        <f t="shared" si="177"/>
        <v>1.48</v>
      </c>
      <c r="DH326">
        <f t="shared" si="178"/>
        <v>0.14000000000000001</v>
      </c>
      <c r="DI326">
        <f t="shared" si="179"/>
        <v>0</v>
      </c>
      <c r="DJ326">
        <f>DG326</f>
        <v>1.48</v>
      </c>
      <c r="DK326">
        <v>0</v>
      </c>
      <c r="DL326" t="s">
        <v>628</v>
      </c>
      <c r="DM326">
        <v>0</v>
      </c>
      <c r="DN326" t="s">
        <v>622</v>
      </c>
      <c r="DO326">
        <v>16.93</v>
      </c>
    </row>
    <row r="327" spans="1:119" x14ac:dyDescent="0.2">
      <c r="A327">
        <f>ROW(Source!A436)</f>
        <v>436</v>
      </c>
      <c r="B327">
        <v>59209203</v>
      </c>
      <c r="C327">
        <v>59210036</v>
      </c>
      <c r="D327">
        <v>58308814</v>
      </c>
      <c r="E327">
        <v>1</v>
      </c>
      <c r="F327">
        <v>1</v>
      </c>
      <c r="G327">
        <v>1080</v>
      </c>
      <c r="H327">
        <v>3</v>
      </c>
      <c r="I327" t="s">
        <v>642</v>
      </c>
      <c r="J327" t="s">
        <v>643</v>
      </c>
      <c r="K327" t="s">
        <v>644</v>
      </c>
      <c r="L327">
        <v>1339</v>
      </c>
      <c r="N327">
        <v>1007</v>
      </c>
      <c r="O327" t="s">
        <v>645</v>
      </c>
      <c r="P327" t="s">
        <v>645</v>
      </c>
      <c r="Q327">
        <v>1</v>
      </c>
      <c r="W327">
        <v>0</v>
      </c>
      <c r="X327">
        <v>-744103292</v>
      </c>
      <c r="Y327">
        <f t="shared" ref="Y327:Y337" si="181">AT327</f>
        <v>0.23466999999999999</v>
      </c>
      <c r="AA327">
        <v>7.07</v>
      </c>
      <c r="AB327">
        <v>0</v>
      </c>
      <c r="AC327">
        <v>0</v>
      </c>
      <c r="AD327">
        <v>0</v>
      </c>
      <c r="AE327">
        <v>7.07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0.23466999999999999</v>
      </c>
      <c r="AU327" t="s">
        <v>3</v>
      </c>
      <c r="AV327">
        <v>0</v>
      </c>
      <c r="AW327">
        <v>2</v>
      </c>
      <c r="AX327">
        <v>59211495</v>
      </c>
      <c r="AY327">
        <v>1</v>
      </c>
      <c r="AZ327">
        <v>0</v>
      </c>
      <c r="BA327">
        <v>329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ROUND(Y327*Source!I436,9)</f>
        <v>2.3466999999999998E-2</v>
      </c>
      <c r="CY327">
        <f t="shared" ref="CY327:CY337" si="182">AA327</f>
        <v>7.07</v>
      </c>
      <c r="CZ327">
        <f t="shared" ref="CZ327:CZ337" si="183">AE327</f>
        <v>7.07</v>
      </c>
      <c r="DA327">
        <f t="shared" ref="DA327:DA337" si="184">AI327</f>
        <v>1</v>
      </c>
      <c r="DB327">
        <f t="shared" ref="DB327:DB337" si="185">ROUND(ROUND(AT327*CZ327,2),6)</f>
        <v>1.66</v>
      </c>
      <c r="DC327">
        <f t="shared" ref="DC327:DC337" si="186">ROUND(ROUND(AT327*AG327,2),6)</f>
        <v>0</v>
      </c>
      <c r="DD327" t="s">
        <v>3</v>
      </c>
      <c r="DE327" t="s">
        <v>3</v>
      </c>
      <c r="DF327">
        <f t="shared" si="180"/>
        <v>0.17</v>
      </c>
      <c r="DG327">
        <f t="shared" si="177"/>
        <v>0</v>
      </c>
      <c r="DH327">
        <f t="shared" si="178"/>
        <v>0</v>
      </c>
      <c r="DI327">
        <f t="shared" si="179"/>
        <v>0</v>
      </c>
      <c r="DJ327">
        <f t="shared" ref="DJ327:DJ337" si="187">DF327</f>
        <v>0.17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ROW(Source!A436)</f>
        <v>436</v>
      </c>
      <c r="B328">
        <v>59209203</v>
      </c>
      <c r="C328">
        <v>59210036</v>
      </c>
      <c r="D328">
        <v>58310526</v>
      </c>
      <c r="E328">
        <v>1</v>
      </c>
      <c r="F328">
        <v>1</v>
      </c>
      <c r="G328">
        <v>1080</v>
      </c>
      <c r="H328">
        <v>3</v>
      </c>
      <c r="I328" t="s">
        <v>665</v>
      </c>
      <c r="J328" t="s">
        <v>666</v>
      </c>
      <c r="K328" t="s">
        <v>667</v>
      </c>
      <c r="L328">
        <v>1346</v>
      </c>
      <c r="N328">
        <v>1009</v>
      </c>
      <c r="O328" t="s">
        <v>641</v>
      </c>
      <c r="P328" t="s">
        <v>641</v>
      </c>
      <c r="Q328">
        <v>1</v>
      </c>
      <c r="W328">
        <v>0</v>
      </c>
      <c r="X328">
        <v>-1011812427</v>
      </c>
      <c r="Y328">
        <f t="shared" si="181"/>
        <v>0.05</v>
      </c>
      <c r="AA328">
        <v>37.979999999999997</v>
      </c>
      <c r="AB328">
        <v>0</v>
      </c>
      <c r="AC328">
        <v>0</v>
      </c>
      <c r="AD328">
        <v>0</v>
      </c>
      <c r="AE328">
        <v>37.979999999999997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0.05</v>
      </c>
      <c r="AU328" t="s">
        <v>3</v>
      </c>
      <c r="AV328">
        <v>0</v>
      </c>
      <c r="AW328">
        <v>2</v>
      </c>
      <c r="AX328">
        <v>59211496</v>
      </c>
      <c r="AY328">
        <v>1</v>
      </c>
      <c r="AZ328">
        <v>0</v>
      </c>
      <c r="BA328">
        <v>330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ROUND(Y328*Source!I436,9)</f>
        <v>5.0000000000000001E-3</v>
      </c>
      <c r="CY328">
        <f t="shared" si="182"/>
        <v>37.979999999999997</v>
      </c>
      <c r="CZ328">
        <f t="shared" si="183"/>
        <v>37.979999999999997</v>
      </c>
      <c r="DA328">
        <f t="shared" si="184"/>
        <v>1</v>
      </c>
      <c r="DB328">
        <f t="shared" si="185"/>
        <v>1.9</v>
      </c>
      <c r="DC328">
        <f t="shared" si="186"/>
        <v>0</v>
      </c>
      <c r="DD328" t="s">
        <v>3</v>
      </c>
      <c r="DE328" t="s">
        <v>3</v>
      </c>
      <c r="DF328">
        <f t="shared" si="180"/>
        <v>0.19</v>
      </c>
      <c r="DG328">
        <f t="shared" si="177"/>
        <v>0</v>
      </c>
      <c r="DH328">
        <f t="shared" si="178"/>
        <v>0</v>
      </c>
      <c r="DI328">
        <f t="shared" si="179"/>
        <v>0</v>
      </c>
      <c r="DJ328">
        <f t="shared" si="187"/>
        <v>0.19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ROW(Source!A436)</f>
        <v>436</v>
      </c>
      <c r="B329">
        <v>59209203</v>
      </c>
      <c r="C329">
        <v>59210036</v>
      </c>
      <c r="D329">
        <v>58308933</v>
      </c>
      <c r="E329">
        <v>1</v>
      </c>
      <c r="F329">
        <v>1</v>
      </c>
      <c r="G329">
        <v>1080</v>
      </c>
      <c r="H329">
        <v>3</v>
      </c>
      <c r="I329" t="s">
        <v>668</v>
      </c>
      <c r="J329" t="s">
        <v>669</v>
      </c>
      <c r="K329" t="s">
        <v>670</v>
      </c>
      <c r="L329">
        <v>1348</v>
      </c>
      <c r="N329">
        <v>1009</v>
      </c>
      <c r="O329" t="s">
        <v>658</v>
      </c>
      <c r="P329" t="s">
        <v>658</v>
      </c>
      <c r="Q329">
        <v>1000</v>
      </c>
      <c r="W329">
        <v>0</v>
      </c>
      <c r="X329">
        <v>1469978170</v>
      </c>
      <c r="Y329">
        <f t="shared" si="181"/>
        <v>6.2999999999999998E-6</v>
      </c>
      <c r="AA329">
        <v>3234.81</v>
      </c>
      <c r="AB329">
        <v>0</v>
      </c>
      <c r="AC329">
        <v>0</v>
      </c>
      <c r="AD329">
        <v>0</v>
      </c>
      <c r="AE329">
        <v>3234.81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6.2999999999999998E-6</v>
      </c>
      <c r="AU329" t="s">
        <v>3</v>
      </c>
      <c r="AV329">
        <v>0</v>
      </c>
      <c r="AW329">
        <v>2</v>
      </c>
      <c r="AX329">
        <v>59211497</v>
      </c>
      <c r="AY329">
        <v>1</v>
      </c>
      <c r="AZ329">
        <v>0</v>
      </c>
      <c r="BA329">
        <v>331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ROUND(Y329*Source!I436,9)</f>
        <v>6.3E-7</v>
      </c>
      <c r="CY329">
        <f t="shared" si="182"/>
        <v>3234.81</v>
      </c>
      <c r="CZ329">
        <f t="shared" si="183"/>
        <v>3234.81</v>
      </c>
      <c r="DA329">
        <f t="shared" si="184"/>
        <v>1</v>
      </c>
      <c r="DB329">
        <f t="shared" si="185"/>
        <v>0.02</v>
      </c>
      <c r="DC329">
        <f t="shared" si="186"/>
        <v>0</v>
      </c>
      <c r="DD329" t="s">
        <v>3</v>
      </c>
      <c r="DE329" t="s">
        <v>3</v>
      </c>
      <c r="DF329">
        <f t="shared" si="180"/>
        <v>0</v>
      </c>
      <c r="DG329">
        <f t="shared" si="177"/>
        <v>0</v>
      </c>
      <c r="DH329">
        <f t="shared" si="178"/>
        <v>0</v>
      </c>
      <c r="DI329">
        <f t="shared" si="179"/>
        <v>0</v>
      </c>
      <c r="DJ329">
        <f t="shared" si="187"/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ROW(Source!A436)</f>
        <v>436</v>
      </c>
      <c r="B330">
        <v>59209203</v>
      </c>
      <c r="C330">
        <v>59210036</v>
      </c>
      <c r="D330">
        <v>58308746</v>
      </c>
      <c r="E330">
        <v>1</v>
      </c>
      <c r="F330">
        <v>1</v>
      </c>
      <c r="G330">
        <v>1080</v>
      </c>
      <c r="H330">
        <v>3</v>
      </c>
      <c r="I330" t="s">
        <v>671</v>
      </c>
      <c r="J330" t="s">
        <v>672</v>
      </c>
      <c r="K330" t="s">
        <v>673</v>
      </c>
      <c r="L330">
        <v>1339</v>
      </c>
      <c r="N330">
        <v>1007</v>
      </c>
      <c r="O330" t="s">
        <v>645</v>
      </c>
      <c r="P330" t="s">
        <v>645</v>
      </c>
      <c r="Q330">
        <v>1</v>
      </c>
      <c r="W330">
        <v>0</v>
      </c>
      <c r="X330">
        <v>1565098517</v>
      </c>
      <c r="Y330">
        <f t="shared" si="181"/>
        <v>0.19</v>
      </c>
      <c r="AA330">
        <v>53.42</v>
      </c>
      <c r="AB330">
        <v>0</v>
      </c>
      <c r="AC330">
        <v>0</v>
      </c>
      <c r="AD330">
        <v>0</v>
      </c>
      <c r="AE330">
        <v>53.42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0.19</v>
      </c>
      <c r="AU330" t="s">
        <v>3</v>
      </c>
      <c r="AV330">
        <v>0</v>
      </c>
      <c r="AW330">
        <v>2</v>
      </c>
      <c r="AX330">
        <v>59211498</v>
      </c>
      <c r="AY330">
        <v>1</v>
      </c>
      <c r="AZ330">
        <v>0</v>
      </c>
      <c r="BA330">
        <v>332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ROUND(Y330*Source!I436,9)</f>
        <v>1.9E-2</v>
      </c>
      <c r="CY330">
        <f t="shared" si="182"/>
        <v>53.42</v>
      </c>
      <c r="CZ330">
        <f t="shared" si="183"/>
        <v>53.42</v>
      </c>
      <c r="DA330">
        <f t="shared" si="184"/>
        <v>1</v>
      </c>
      <c r="DB330">
        <f t="shared" si="185"/>
        <v>10.15</v>
      </c>
      <c r="DC330">
        <f t="shared" si="186"/>
        <v>0</v>
      </c>
      <c r="DD330" t="s">
        <v>3</v>
      </c>
      <c r="DE330" t="s">
        <v>3</v>
      </c>
      <c r="DF330">
        <f t="shared" si="180"/>
        <v>1.01</v>
      </c>
      <c r="DG330">
        <f t="shared" si="177"/>
        <v>0</v>
      </c>
      <c r="DH330">
        <f t="shared" si="178"/>
        <v>0</v>
      </c>
      <c r="DI330">
        <f t="shared" si="179"/>
        <v>0</v>
      </c>
      <c r="DJ330">
        <f t="shared" si="187"/>
        <v>1.01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ROW(Source!A436)</f>
        <v>436</v>
      </c>
      <c r="B331">
        <v>59209203</v>
      </c>
      <c r="C331">
        <v>59210036</v>
      </c>
      <c r="D331">
        <v>58309012</v>
      </c>
      <c r="E331">
        <v>1</v>
      </c>
      <c r="F331">
        <v>1</v>
      </c>
      <c r="G331">
        <v>1080</v>
      </c>
      <c r="H331">
        <v>3</v>
      </c>
      <c r="I331" t="s">
        <v>674</v>
      </c>
      <c r="J331" t="s">
        <v>675</v>
      </c>
      <c r="K331" t="s">
        <v>676</v>
      </c>
      <c r="L331">
        <v>1339</v>
      </c>
      <c r="N331">
        <v>1007</v>
      </c>
      <c r="O331" t="s">
        <v>645</v>
      </c>
      <c r="P331" t="s">
        <v>645</v>
      </c>
      <c r="Q331">
        <v>1</v>
      </c>
      <c r="W331">
        <v>0</v>
      </c>
      <c r="X331">
        <v>-388798825</v>
      </c>
      <c r="Y331">
        <f t="shared" si="181"/>
        <v>0.34200000000000003</v>
      </c>
      <c r="AA331">
        <v>5.82</v>
      </c>
      <c r="AB331">
        <v>0</v>
      </c>
      <c r="AC331">
        <v>0</v>
      </c>
      <c r="AD331">
        <v>0</v>
      </c>
      <c r="AE331">
        <v>5.82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0.34200000000000003</v>
      </c>
      <c r="AU331" t="s">
        <v>3</v>
      </c>
      <c r="AV331">
        <v>0</v>
      </c>
      <c r="AW331">
        <v>2</v>
      </c>
      <c r="AX331">
        <v>59211499</v>
      </c>
      <c r="AY331">
        <v>1</v>
      </c>
      <c r="AZ331">
        <v>0</v>
      </c>
      <c r="BA331">
        <v>333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ROUND(Y331*Source!I436,9)</f>
        <v>3.4200000000000001E-2</v>
      </c>
      <c r="CY331">
        <f t="shared" si="182"/>
        <v>5.82</v>
      </c>
      <c r="CZ331">
        <f t="shared" si="183"/>
        <v>5.82</v>
      </c>
      <c r="DA331">
        <f t="shared" si="184"/>
        <v>1</v>
      </c>
      <c r="DB331">
        <f t="shared" si="185"/>
        <v>1.99</v>
      </c>
      <c r="DC331">
        <f t="shared" si="186"/>
        <v>0</v>
      </c>
      <c r="DD331" t="s">
        <v>3</v>
      </c>
      <c r="DE331" t="s">
        <v>3</v>
      </c>
      <c r="DF331">
        <f t="shared" si="180"/>
        <v>0.2</v>
      </c>
      <c r="DG331">
        <f t="shared" si="177"/>
        <v>0</v>
      </c>
      <c r="DH331">
        <f t="shared" si="178"/>
        <v>0</v>
      </c>
      <c r="DI331">
        <f t="shared" si="179"/>
        <v>0</v>
      </c>
      <c r="DJ331">
        <f t="shared" si="187"/>
        <v>0.2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ROW(Source!A436)</f>
        <v>436</v>
      </c>
      <c r="B332">
        <v>59209203</v>
      </c>
      <c r="C332">
        <v>59210036</v>
      </c>
      <c r="D332">
        <v>58309084</v>
      </c>
      <c r="E332">
        <v>1</v>
      </c>
      <c r="F332">
        <v>1</v>
      </c>
      <c r="G332">
        <v>1080</v>
      </c>
      <c r="H332">
        <v>3</v>
      </c>
      <c r="I332" t="s">
        <v>677</v>
      </c>
      <c r="J332" t="s">
        <v>678</v>
      </c>
      <c r="K332" t="s">
        <v>679</v>
      </c>
      <c r="L332">
        <v>1348</v>
      </c>
      <c r="N332">
        <v>1009</v>
      </c>
      <c r="O332" t="s">
        <v>658</v>
      </c>
      <c r="P332" t="s">
        <v>658</v>
      </c>
      <c r="Q332">
        <v>1000</v>
      </c>
      <c r="W332">
        <v>0</v>
      </c>
      <c r="X332">
        <v>356473523</v>
      </c>
      <c r="Y332">
        <f t="shared" si="181"/>
        <v>8.7000000000000001E-4</v>
      </c>
      <c r="AA332">
        <v>16214.84</v>
      </c>
      <c r="AB332">
        <v>0</v>
      </c>
      <c r="AC332">
        <v>0</v>
      </c>
      <c r="AD332">
        <v>0</v>
      </c>
      <c r="AE332">
        <v>16214.84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8.7000000000000001E-4</v>
      </c>
      <c r="AU332" t="s">
        <v>3</v>
      </c>
      <c r="AV332">
        <v>0</v>
      </c>
      <c r="AW332">
        <v>2</v>
      </c>
      <c r="AX332">
        <v>59211500</v>
      </c>
      <c r="AY332">
        <v>1</v>
      </c>
      <c r="AZ332">
        <v>0</v>
      </c>
      <c r="BA332">
        <v>334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ROUND(Y332*Source!I436,9)</f>
        <v>8.7000000000000001E-5</v>
      </c>
      <c r="CY332">
        <f t="shared" si="182"/>
        <v>16214.84</v>
      </c>
      <c r="CZ332">
        <f t="shared" si="183"/>
        <v>16214.84</v>
      </c>
      <c r="DA332">
        <f t="shared" si="184"/>
        <v>1</v>
      </c>
      <c r="DB332">
        <f t="shared" si="185"/>
        <v>14.11</v>
      </c>
      <c r="DC332">
        <f t="shared" si="186"/>
        <v>0</v>
      </c>
      <c r="DD332" t="s">
        <v>3</v>
      </c>
      <c r="DE332" t="s">
        <v>3</v>
      </c>
      <c r="DF332">
        <f t="shared" si="180"/>
        <v>1.41</v>
      </c>
      <c r="DG332">
        <f t="shared" si="177"/>
        <v>0</v>
      </c>
      <c r="DH332">
        <f t="shared" si="178"/>
        <v>0</v>
      </c>
      <c r="DI332">
        <f t="shared" si="179"/>
        <v>0</v>
      </c>
      <c r="DJ332">
        <f t="shared" si="187"/>
        <v>1.41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ROW(Source!A436)</f>
        <v>436</v>
      </c>
      <c r="B333">
        <v>59209203</v>
      </c>
      <c r="C333">
        <v>59210036</v>
      </c>
      <c r="D333">
        <v>58309253</v>
      </c>
      <c r="E333">
        <v>1</v>
      </c>
      <c r="F333">
        <v>1</v>
      </c>
      <c r="G333">
        <v>1080</v>
      </c>
      <c r="H333">
        <v>3</v>
      </c>
      <c r="I333" t="s">
        <v>680</v>
      </c>
      <c r="J333" t="s">
        <v>681</v>
      </c>
      <c r="K333" t="s">
        <v>682</v>
      </c>
      <c r="L333">
        <v>1346</v>
      </c>
      <c r="N333">
        <v>1009</v>
      </c>
      <c r="O333" t="s">
        <v>641</v>
      </c>
      <c r="P333" t="s">
        <v>641</v>
      </c>
      <c r="Q333">
        <v>1</v>
      </c>
      <c r="W333">
        <v>0</v>
      </c>
      <c r="X333">
        <v>1135396300</v>
      </c>
      <c r="Y333">
        <f t="shared" si="181"/>
        <v>0.1</v>
      </c>
      <c r="AA333">
        <v>20.190000000000001</v>
      </c>
      <c r="AB333">
        <v>0</v>
      </c>
      <c r="AC333">
        <v>0</v>
      </c>
      <c r="AD333">
        <v>0</v>
      </c>
      <c r="AE333">
        <v>20.190000000000001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0.1</v>
      </c>
      <c r="AU333" t="s">
        <v>3</v>
      </c>
      <c r="AV333">
        <v>0</v>
      </c>
      <c r="AW333">
        <v>2</v>
      </c>
      <c r="AX333">
        <v>59211501</v>
      </c>
      <c r="AY333">
        <v>1</v>
      </c>
      <c r="AZ333">
        <v>0</v>
      </c>
      <c r="BA333">
        <v>335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ROUND(Y333*Source!I436,9)</f>
        <v>0.01</v>
      </c>
      <c r="CY333">
        <f t="shared" si="182"/>
        <v>20.190000000000001</v>
      </c>
      <c r="CZ333">
        <f t="shared" si="183"/>
        <v>20.190000000000001</v>
      </c>
      <c r="DA333">
        <f t="shared" si="184"/>
        <v>1</v>
      </c>
      <c r="DB333">
        <f t="shared" si="185"/>
        <v>2.02</v>
      </c>
      <c r="DC333">
        <f t="shared" si="186"/>
        <v>0</v>
      </c>
      <c r="DD333" t="s">
        <v>3</v>
      </c>
      <c r="DE333" t="s">
        <v>3</v>
      </c>
      <c r="DF333">
        <f t="shared" si="180"/>
        <v>0.2</v>
      </c>
      <c r="DG333">
        <f t="shared" si="177"/>
        <v>0</v>
      </c>
      <c r="DH333">
        <f t="shared" si="178"/>
        <v>0</v>
      </c>
      <c r="DI333">
        <f t="shared" si="179"/>
        <v>0</v>
      </c>
      <c r="DJ333">
        <f t="shared" si="187"/>
        <v>0.2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ROW(Source!A436)</f>
        <v>436</v>
      </c>
      <c r="B334">
        <v>59209203</v>
      </c>
      <c r="C334">
        <v>59210036</v>
      </c>
      <c r="D334">
        <v>58309395</v>
      </c>
      <c r="E334">
        <v>1</v>
      </c>
      <c r="F334">
        <v>1</v>
      </c>
      <c r="G334">
        <v>1080</v>
      </c>
      <c r="H334">
        <v>3</v>
      </c>
      <c r="I334" t="s">
        <v>683</v>
      </c>
      <c r="J334" t="s">
        <v>684</v>
      </c>
      <c r="K334" t="s">
        <v>685</v>
      </c>
      <c r="L334">
        <v>1348</v>
      </c>
      <c r="N334">
        <v>1009</v>
      </c>
      <c r="O334" t="s">
        <v>658</v>
      </c>
      <c r="P334" t="s">
        <v>658</v>
      </c>
      <c r="Q334">
        <v>1000</v>
      </c>
      <c r="W334">
        <v>0</v>
      </c>
      <c r="X334">
        <v>1017087992</v>
      </c>
      <c r="Y334">
        <f t="shared" si="181"/>
        <v>4.0000000000000002E-4</v>
      </c>
      <c r="AA334">
        <v>35445.93</v>
      </c>
      <c r="AB334">
        <v>0</v>
      </c>
      <c r="AC334">
        <v>0</v>
      </c>
      <c r="AD334">
        <v>0</v>
      </c>
      <c r="AE334">
        <v>35445.93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4.0000000000000002E-4</v>
      </c>
      <c r="AU334" t="s">
        <v>3</v>
      </c>
      <c r="AV334">
        <v>0</v>
      </c>
      <c r="AW334">
        <v>2</v>
      </c>
      <c r="AX334">
        <v>59211502</v>
      </c>
      <c r="AY334">
        <v>1</v>
      </c>
      <c r="AZ334">
        <v>0</v>
      </c>
      <c r="BA334">
        <v>336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ROUND(Y334*Source!I436,9)</f>
        <v>4.0000000000000003E-5</v>
      </c>
      <c r="CY334">
        <f t="shared" si="182"/>
        <v>35445.93</v>
      </c>
      <c r="CZ334">
        <f t="shared" si="183"/>
        <v>35445.93</v>
      </c>
      <c r="DA334">
        <f t="shared" si="184"/>
        <v>1</v>
      </c>
      <c r="DB334">
        <f t="shared" si="185"/>
        <v>14.18</v>
      </c>
      <c r="DC334">
        <f t="shared" si="186"/>
        <v>0</v>
      </c>
      <c r="DD334" t="s">
        <v>3</v>
      </c>
      <c r="DE334" t="s">
        <v>3</v>
      </c>
      <c r="DF334">
        <f t="shared" si="180"/>
        <v>1.42</v>
      </c>
      <c r="DG334">
        <f t="shared" si="177"/>
        <v>0</v>
      </c>
      <c r="DH334">
        <f t="shared" si="178"/>
        <v>0</v>
      </c>
      <c r="DI334">
        <f t="shared" si="179"/>
        <v>0</v>
      </c>
      <c r="DJ334">
        <f t="shared" si="187"/>
        <v>1.42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ROW(Source!A436)</f>
        <v>436</v>
      </c>
      <c r="B335">
        <v>59209203</v>
      </c>
      <c r="C335">
        <v>59210036</v>
      </c>
      <c r="D335">
        <v>58321781</v>
      </c>
      <c r="E335">
        <v>1</v>
      </c>
      <c r="F335">
        <v>1</v>
      </c>
      <c r="G335">
        <v>1080</v>
      </c>
      <c r="H335">
        <v>3</v>
      </c>
      <c r="I335" t="s">
        <v>154</v>
      </c>
      <c r="J335" t="s">
        <v>156</v>
      </c>
      <c r="K335" t="s">
        <v>155</v>
      </c>
      <c r="L335">
        <v>1301</v>
      </c>
      <c r="N335">
        <v>1003</v>
      </c>
      <c r="O335" t="s">
        <v>36</v>
      </c>
      <c r="P335" t="s">
        <v>36</v>
      </c>
      <c r="Q335">
        <v>1</v>
      </c>
      <c r="W335">
        <v>0</v>
      </c>
      <c r="X335">
        <v>-1904747147</v>
      </c>
      <c r="Y335">
        <f t="shared" si="181"/>
        <v>100</v>
      </c>
      <c r="AA335">
        <v>61.58</v>
      </c>
      <c r="AB335">
        <v>0</v>
      </c>
      <c r="AC335">
        <v>0</v>
      </c>
      <c r="AD335">
        <v>0</v>
      </c>
      <c r="AE335">
        <v>61.58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 t="s">
        <v>3</v>
      </c>
      <c r="AT335">
        <v>100</v>
      </c>
      <c r="AU335" t="s">
        <v>3</v>
      </c>
      <c r="AV335">
        <v>0</v>
      </c>
      <c r="AW335">
        <v>1</v>
      </c>
      <c r="AX335">
        <v>-1</v>
      </c>
      <c r="AY335">
        <v>0</v>
      </c>
      <c r="AZ335">
        <v>0</v>
      </c>
      <c r="BA335" t="s">
        <v>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ROUND(Y335*Source!I436,9)</f>
        <v>10</v>
      </c>
      <c r="CY335">
        <f t="shared" si="182"/>
        <v>61.58</v>
      </c>
      <c r="CZ335">
        <f t="shared" si="183"/>
        <v>61.58</v>
      </c>
      <c r="DA335">
        <f t="shared" si="184"/>
        <v>1</v>
      </c>
      <c r="DB335">
        <f t="shared" si="185"/>
        <v>6158</v>
      </c>
      <c r="DC335">
        <f t="shared" si="186"/>
        <v>0</v>
      </c>
      <c r="DD335" t="s">
        <v>3</v>
      </c>
      <c r="DE335" t="s">
        <v>3</v>
      </c>
      <c r="DF335">
        <f t="shared" si="180"/>
        <v>615.79999999999995</v>
      </c>
      <c r="DG335">
        <f t="shared" si="177"/>
        <v>0</v>
      </c>
      <c r="DH335">
        <f t="shared" si="178"/>
        <v>0</v>
      </c>
      <c r="DI335">
        <f t="shared" si="179"/>
        <v>0</v>
      </c>
      <c r="DJ335">
        <f t="shared" si="187"/>
        <v>615.79999999999995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ROW(Source!A436)</f>
        <v>436</v>
      </c>
      <c r="B336">
        <v>59209203</v>
      </c>
      <c r="C336">
        <v>59210036</v>
      </c>
      <c r="D336">
        <v>58322460</v>
      </c>
      <c r="E336">
        <v>1</v>
      </c>
      <c r="F336">
        <v>1</v>
      </c>
      <c r="G336">
        <v>1080</v>
      </c>
      <c r="H336">
        <v>3</v>
      </c>
      <c r="I336" t="s">
        <v>146</v>
      </c>
      <c r="J336" t="s">
        <v>148</v>
      </c>
      <c r="K336" t="s">
        <v>147</v>
      </c>
      <c r="L336">
        <v>1354</v>
      </c>
      <c r="N336">
        <v>1010</v>
      </c>
      <c r="O336" t="s">
        <v>49</v>
      </c>
      <c r="P336" t="s">
        <v>49</v>
      </c>
      <c r="Q336">
        <v>1</v>
      </c>
      <c r="W336">
        <v>0</v>
      </c>
      <c r="X336">
        <v>793962712</v>
      </c>
      <c r="Y336">
        <f t="shared" si="181"/>
        <v>40</v>
      </c>
      <c r="AA336">
        <v>19.61</v>
      </c>
      <c r="AB336">
        <v>0</v>
      </c>
      <c r="AC336">
        <v>0</v>
      </c>
      <c r="AD336">
        <v>0</v>
      </c>
      <c r="AE336">
        <v>19.61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 t="s">
        <v>3</v>
      </c>
      <c r="AT336">
        <v>40</v>
      </c>
      <c r="AU336" t="s">
        <v>3</v>
      </c>
      <c r="AV336">
        <v>0</v>
      </c>
      <c r="AW336">
        <v>1</v>
      </c>
      <c r="AX336">
        <v>-1</v>
      </c>
      <c r="AY336">
        <v>0</v>
      </c>
      <c r="AZ336">
        <v>0</v>
      </c>
      <c r="BA336" t="s">
        <v>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ROUND(Y336*Source!I436,9)</f>
        <v>4</v>
      </c>
      <c r="CY336">
        <f t="shared" si="182"/>
        <v>19.61</v>
      </c>
      <c r="CZ336">
        <f t="shared" si="183"/>
        <v>19.61</v>
      </c>
      <c r="DA336">
        <f t="shared" si="184"/>
        <v>1</v>
      </c>
      <c r="DB336">
        <f t="shared" si="185"/>
        <v>784.4</v>
      </c>
      <c r="DC336">
        <f t="shared" si="186"/>
        <v>0</v>
      </c>
      <c r="DD336" t="s">
        <v>3</v>
      </c>
      <c r="DE336" t="s">
        <v>3</v>
      </c>
      <c r="DF336">
        <f t="shared" si="180"/>
        <v>78.44</v>
      </c>
      <c r="DG336">
        <f t="shared" si="177"/>
        <v>0</v>
      </c>
      <c r="DH336">
        <f t="shared" si="178"/>
        <v>0</v>
      </c>
      <c r="DI336">
        <f t="shared" si="179"/>
        <v>0</v>
      </c>
      <c r="DJ336">
        <f t="shared" si="187"/>
        <v>78.44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ROW(Source!A436)</f>
        <v>436</v>
      </c>
      <c r="B337">
        <v>59209203</v>
      </c>
      <c r="C337">
        <v>59210036</v>
      </c>
      <c r="D337">
        <v>58327572</v>
      </c>
      <c r="E337">
        <v>1</v>
      </c>
      <c r="F337">
        <v>1</v>
      </c>
      <c r="G337">
        <v>1080</v>
      </c>
      <c r="H337">
        <v>3</v>
      </c>
      <c r="I337" t="s">
        <v>194</v>
      </c>
      <c r="J337" t="s">
        <v>196</v>
      </c>
      <c r="K337" t="s">
        <v>195</v>
      </c>
      <c r="L337">
        <v>1354</v>
      </c>
      <c r="N337">
        <v>1010</v>
      </c>
      <c r="O337" t="s">
        <v>49</v>
      </c>
      <c r="P337" t="s">
        <v>49</v>
      </c>
      <c r="Q337">
        <v>1</v>
      </c>
      <c r="W337">
        <v>0</v>
      </c>
      <c r="X337">
        <v>1735639789</v>
      </c>
      <c r="Y337">
        <f t="shared" si="181"/>
        <v>10</v>
      </c>
      <c r="AA337">
        <v>139.83000000000001</v>
      </c>
      <c r="AB337">
        <v>0</v>
      </c>
      <c r="AC337">
        <v>0</v>
      </c>
      <c r="AD337">
        <v>0</v>
      </c>
      <c r="AE337">
        <v>139.83000000000001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 t="s">
        <v>3</v>
      </c>
      <c r="AT337">
        <v>10</v>
      </c>
      <c r="AU337" t="s">
        <v>3</v>
      </c>
      <c r="AV337">
        <v>0</v>
      </c>
      <c r="AW337">
        <v>1</v>
      </c>
      <c r="AX337">
        <v>-1</v>
      </c>
      <c r="AY337">
        <v>0</v>
      </c>
      <c r="AZ337">
        <v>0</v>
      </c>
      <c r="BA337" t="s">
        <v>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ROUND(Y337*Source!I436,9)</f>
        <v>1</v>
      </c>
      <c r="CY337">
        <f t="shared" si="182"/>
        <v>139.83000000000001</v>
      </c>
      <c r="CZ337">
        <f t="shared" si="183"/>
        <v>139.83000000000001</v>
      </c>
      <c r="DA337">
        <f t="shared" si="184"/>
        <v>1</v>
      </c>
      <c r="DB337">
        <f t="shared" si="185"/>
        <v>1398.3</v>
      </c>
      <c r="DC337">
        <f t="shared" si="186"/>
        <v>0</v>
      </c>
      <c r="DD337" t="s">
        <v>3</v>
      </c>
      <c r="DE337" t="s">
        <v>3</v>
      </c>
      <c r="DF337">
        <f t="shared" si="180"/>
        <v>139.83000000000001</v>
      </c>
      <c r="DG337">
        <f t="shared" si="177"/>
        <v>0</v>
      </c>
      <c r="DH337">
        <f t="shared" si="178"/>
        <v>0</v>
      </c>
      <c r="DI337">
        <f t="shared" si="179"/>
        <v>0</v>
      </c>
      <c r="DJ337">
        <f t="shared" si="187"/>
        <v>139.83000000000001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ROW(Source!A437)</f>
        <v>437</v>
      </c>
      <c r="B338">
        <v>59209200</v>
      </c>
      <c r="C338">
        <v>59210036</v>
      </c>
      <c r="D338">
        <v>58266404</v>
      </c>
      <c r="E338">
        <v>1080</v>
      </c>
      <c r="F338">
        <v>1</v>
      </c>
      <c r="G338">
        <v>1080</v>
      </c>
      <c r="H338">
        <v>1</v>
      </c>
      <c r="I338" t="s">
        <v>620</v>
      </c>
      <c r="J338" t="s">
        <v>3</v>
      </c>
      <c r="K338" t="s">
        <v>621</v>
      </c>
      <c r="L338">
        <v>1191</v>
      </c>
      <c r="N338">
        <v>1013</v>
      </c>
      <c r="O338" t="s">
        <v>622</v>
      </c>
      <c r="P338" t="s">
        <v>622</v>
      </c>
      <c r="Q338">
        <v>1</v>
      </c>
      <c r="W338">
        <v>0</v>
      </c>
      <c r="X338">
        <v>476480486</v>
      </c>
      <c r="Y338">
        <f>((AT338*1.15)*1.1)</f>
        <v>42.630500000000005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5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33.700000000000003</v>
      </c>
      <c r="AU338" t="s">
        <v>28</v>
      </c>
      <c r="AV338">
        <v>1</v>
      </c>
      <c r="AW338">
        <v>2</v>
      </c>
      <c r="AX338">
        <v>59211491</v>
      </c>
      <c r="AY338">
        <v>1</v>
      </c>
      <c r="AZ338">
        <v>0</v>
      </c>
      <c r="BA338">
        <v>340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U338">
        <f>ROUND(AT338*Source!I437*AH338*AL338,2)</f>
        <v>0</v>
      </c>
      <c r="CV338">
        <f>ROUND(Y338*Source!I437,9)</f>
        <v>4.2630499999999998</v>
      </c>
      <c r="CW338">
        <v>0</v>
      </c>
      <c r="CX338">
        <f>ROUND(Y338*Source!I437,9)</f>
        <v>4.2630499999999998</v>
      </c>
      <c r="CY338">
        <f>AD338</f>
        <v>0</v>
      </c>
      <c r="CZ338">
        <f>AH338</f>
        <v>0</v>
      </c>
      <c r="DA338">
        <f>AL338</f>
        <v>1</v>
      </c>
      <c r="DB338">
        <f>ROUND(((ROUND(AT338*CZ338,2)*1.15)*1.1),6)</f>
        <v>0</v>
      </c>
      <c r="DC338">
        <f>ROUND(((ROUND(AT338*AG338,2)*1.15)*1.1),6)</f>
        <v>0</v>
      </c>
      <c r="DD338" t="s">
        <v>3</v>
      </c>
      <c r="DE338" t="s">
        <v>3</v>
      </c>
      <c r="DF338">
        <f t="shared" si="180"/>
        <v>0</v>
      </c>
      <c r="DG338">
        <f t="shared" si="177"/>
        <v>0</v>
      </c>
      <c r="DH338">
        <f t="shared" si="178"/>
        <v>0</v>
      </c>
      <c r="DI338">
        <f t="shared" si="179"/>
        <v>0</v>
      </c>
      <c r="DJ338">
        <f>DI338</f>
        <v>0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ROW(Source!A437)</f>
        <v>437</v>
      </c>
      <c r="B339">
        <v>59209200</v>
      </c>
      <c r="C339">
        <v>59210036</v>
      </c>
      <c r="D339">
        <v>58340276</v>
      </c>
      <c r="E339">
        <v>1</v>
      </c>
      <c r="F339">
        <v>1</v>
      </c>
      <c r="G339">
        <v>1080</v>
      </c>
      <c r="H339">
        <v>2</v>
      </c>
      <c r="I339" t="s">
        <v>662</v>
      </c>
      <c r="J339" t="s">
        <v>663</v>
      </c>
      <c r="K339" t="s">
        <v>664</v>
      </c>
      <c r="L339">
        <v>1368</v>
      </c>
      <c r="N339">
        <v>1011</v>
      </c>
      <c r="O339" t="s">
        <v>626</v>
      </c>
      <c r="P339" t="s">
        <v>626</v>
      </c>
      <c r="Q339">
        <v>1</v>
      </c>
      <c r="W339">
        <v>0</v>
      </c>
      <c r="X339">
        <v>-886582249</v>
      </c>
      <c r="Y339">
        <f>((AT339*1.25)*1.1)</f>
        <v>1.63625</v>
      </c>
      <c r="AA339">
        <v>0</v>
      </c>
      <c r="AB339">
        <v>39.799999999999997</v>
      </c>
      <c r="AC339">
        <v>0</v>
      </c>
      <c r="AD339">
        <v>0</v>
      </c>
      <c r="AE339">
        <v>0</v>
      </c>
      <c r="AF339">
        <v>3.18</v>
      </c>
      <c r="AG339">
        <v>0</v>
      </c>
      <c r="AH339">
        <v>0</v>
      </c>
      <c r="AI339">
        <v>1</v>
      </c>
      <c r="AJ339">
        <v>11.73</v>
      </c>
      <c r="AK339">
        <v>54.99</v>
      </c>
      <c r="AL339">
        <v>1</v>
      </c>
      <c r="AM339">
        <v>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1.19</v>
      </c>
      <c r="AU339" t="s">
        <v>627</v>
      </c>
      <c r="AV339">
        <v>0</v>
      </c>
      <c r="AW339">
        <v>2</v>
      </c>
      <c r="AX339">
        <v>59211492</v>
      </c>
      <c r="AY339">
        <v>1</v>
      </c>
      <c r="AZ339">
        <v>0</v>
      </c>
      <c r="BA339">
        <v>341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f>ROUND(Y339*Source!I437*DO339,9)</f>
        <v>0</v>
      </c>
      <c r="CX339">
        <f>ROUND(Y339*Source!I437,9)</f>
        <v>0.16362499999999999</v>
      </c>
      <c r="CY339">
        <f>AB339</f>
        <v>39.799999999999997</v>
      </c>
      <c r="CZ339">
        <f>AF339</f>
        <v>3.18</v>
      </c>
      <c r="DA339">
        <f>AJ339</f>
        <v>11.73</v>
      </c>
      <c r="DB339">
        <f>ROUND(((ROUND(AT339*CZ339,2)*1.25)*1.1),6)</f>
        <v>5.1974999999999998</v>
      </c>
      <c r="DC339">
        <f>ROUND(((ROUND(AT339*AG339,2)*1.25)*1.1),6)</f>
        <v>0</v>
      </c>
      <c r="DD339" t="s">
        <v>3</v>
      </c>
      <c r="DE339" t="s">
        <v>3</v>
      </c>
      <c r="DF339">
        <f t="shared" si="180"/>
        <v>0</v>
      </c>
      <c r="DG339">
        <f>ROUND(ROUND(AF339*AJ339,2)*CX339,2)</f>
        <v>6.1</v>
      </c>
      <c r="DH339">
        <f>ROUND(ROUND(AG339*AK339,2)*CX339,2)</f>
        <v>0</v>
      </c>
      <c r="DI339">
        <f t="shared" si="179"/>
        <v>0</v>
      </c>
      <c r="DJ339">
        <f>DG339</f>
        <v>6.1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ROW(Source!A437)</f>
        <v>437</v>
      </c>
      <c r="B340">
        <v>59209200</v>
      </c>
      <c r="C340">
        <v>59210036</v>
      </c>
      <c r="D340">
        <v>58340578</v>
      </c>
      <c r="E340">
        <v>1</v>
      </c>
      <c r="F340">
        <v>1</v>
      </c>
      <c r="G340">
        <v>1080</v>
      </c>
      <c r="H340">
        <v>2</v>
      </c>
      <c r="I340" t="s">
        <v>646</v>
      </c>
      <c r="J340" t="s">
        <v>647</v>
      </c>
      <c r="K340" t="s">
        <v>648</v>
      </c>
      <c r="L340">
        <v>1368</v>
      </c>
      <c r="N340">
        <v>1011</v>
      </c>
      <c r="O340" t="s">
        <v>626</v>
      </c>
      <c r="P340" t="s">
        <v>626</v>
      </c>
      <c r="Q340">
        <v>1</v>
      </c>
      <c r="W340">
        <v>0</v>
      </c>
      <c r="X340">
        <v>-1985943078</v>
      </c>
      <c r="Y340">
        <f>((AT340*1.25)*1.1)</f>
        <v>0.55000000000000004</v>
      </c>
      <c r="AA340">
        <v>0</v>
      </c>
      <c r="AB340">
        <v>1445.28</v>
      </c>
      <c r="AC340">
        <v>740.47</v>
      </c>
      <c r="AD340">
        <v>0</v>
      </c>
      <c r="AE340">
        <v>0</v>
      </c>
      <c r="AF340">
        <v>83.1</v>
      </c>
      <c r="AG340">
        <v>12.62</v>
      </c>
      <c r="AH340">
        <v>0</v>
      </c>
      <c r="AI340">
        <v>1</v>
      </c>
      <c r="AJ340">
        <v>16.3</v>
      </c>
      <c r="AK340">
        <v>54.99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0.4</v>
      </c>
      <c r="AU340" t="s">
        <v>627</v>
      </c>
      <c r="AV340">
        <v>0</v>
      </c>
      <c r="AW340">
        <v>2</v>
      </c>
      <c r="AX340">
        <v>59211493</v>
      </c>
      <c r="AY340">
        <v>1</v>
      </c>
      <c r="AZ340">
        <v>0</v>
      </c>
      <c r="BA340">
        <v>342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f>ROUND(Y340*Source!I437*DO340,9)</f>
        <v>0.69410000000000005</v>
      </c>
      <c r="CX340">
        <f>ROUND(Y340*Source!I437,9)</f>
        <v>5.5E-2</v>
      </c>
      <c r="CY340">
        <f>AB340</f>
        <v>1445.28</v>
      </c>
      <c r="CZ340">
        <f>AF340</f>
        <v>83.1</v>
      </c>
      <c r="DA340">
        <f>AJ340</f>
        <v>16.3</v>
      </c>
      <c r="DB340">
        <f>ROUND(((ROUND(AT340*CZ340,2)*1.25)*1.1),6)</f>
        <v>45.704999999999998</v>
      </c>
      <c r="DC340">
        <f>ROUND(((ROUND(AT340*AG340,2)*1.25)*1.1),6)</f>
        <v>6.9437499999999996</v>
      </c>
      <c r="DD340" t="s">
        <v>3</v>
      </c>
      <c r="DE340" t="s">
        <v>3</v>
      </c>
      <c r="DF340">
        <f t="shared" si="180"/>
        <v>0</v>
      </c>
      <c r="DG340">
        <f>ROUND(ROUND(AF340*AJ340,2)*CX340,2)</f>
        <v>74.5</v>
      </c>
      <c r="DH340">
        <f>ROUND(ROUND(AG340*AK340,2)*CX340,2)</f>
        <v>38.17</v>
      </c>
      <c r="DI340">
        <f t="shared" si="179"/>
        <v>0</v>
      </c>
      <c r="DJ340">
        <f>DG340</f>
        <v>74.5</v>
      </c>
      <c r="DK340">
        <v>0</v>
      </c>
      <c r="DL340" t="s">
        <v>628</v>
      </c>
      <c r="DM340">
        <v>0</v>
      </c>
      <c r="DN340" t="s">
        <v>622</v>
      </c>
      <c r="DO340">
        <v>12.62</v>
      </c>
    </row>
    <row r="341" spans="1:119" x14ac:dyDescent="0.2">
      <c r="A341">
        <f>ROW(Source!A437)</f>
        <v>437</v>
      </c>
      <c r="B341">
        <v>59209200</v>
      </c>
      <c r="C341">
        <v>59210036</v>
      </c>
      <c r="D341">
        <v>58339814</v>
      </c>
      <c r="E341">
        <v>1</v>
      </c>
      <c r="F341">
        <v>1</v>
      </c>
      <c r="G341">
        <v>1080</v>
      </c>
      <c r="H341">
        <v>2</v>
      </c>
      <c r="I341" t="s">
        <v>635</v>
      </c>
      <c r="J341" t="s">
        <v>636</v>
      </c>
      <c r="K341" t="s">
        <v>637</v>
      </c>
      <c r="L341">
        <v>1368</v>
      </c>
      <c r="N341">
        <v>1011</v>
      </c>
      <c r="O341" t="s">
        <v>626</v>
      </c>
      <c r="P341" t="s">
        <v>626</v>
      </c>
      <c r="Q341">
        <v>1</v>
      </c>
      <c r="W341">
        <v>0</v>
      </c>
      <c r="X341">
        <v>1087580389</v>
      </c>
      <c r="Y341">
        <f>((AT341*1.25)*1.1)</f>
        <v>8.2500000000000004E-2</v>
      </c>
      <c r="AA341">
        <v>0</v>
      </c>
      <c r="AB341">
        <v>2628.65</v>
      </c>
      <c r="AC341">
        <v>993.36</v>
      </c>
      <c r="AD341">
        <v>0</v>
      </c>
      <c r="AE341">
        <v>0</v>
      </c>
      <c r="AF341">
        <v>179.17</v>
      </c>
      <c r="AG341">
        <v>16.93</v>
      </c>
      <c r="AH341">
        <v>0</v>
      </c>
      <c r="AI341">
        <v>1</v>
      </c>
      <c r="AJ341">
        <v>13.75</v>
      </c>
      <c r="AK341">
        <v>54.99</v>
      </c>
      <c r="AL341">
        <v>1</v>
      </c>
      <c r="AM341">
        <v>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0.06</v>
      </c>
      <c r="AU341" t="s">
        <v>627</v>
      </c>
      <c r="AV341">
        <v>0</v>
      </c>
      <c r="AW341">
        <v>2</v>
      </c>
      <c r="AX341">
        <v>59211494</v>
      </c>
      <c r="AY341">
        <v>1</v>
      </c>
      <c r="AZ341">
        <v>0</v>
      </c>
      <c r="BA341">
        <v>343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ROUND(Y341*Source!I437*DO341,9)</f>
        <v>0.1396725</v>
      </c>
      <c r="CX341">
        <f>ROUND(Y341*Source!I437,9)</f>
        <v>8.2500000000000004E-3</v>
      </c>
      <c r="CY341">
        <f>AB341</f>
        <v>2628.65</v>
      </c>
      <c r="CZ341">
        <f>AF341</f>
        <v>179.17</v>
      </c>
      <c r="DA341">
        <f>AJ341</f>
        <v>13.75</v>
      </c>
      <c r="DB341">
        <f>ROUND(((ROUND(AT341*CZ341,2)*1.25)*1.1),6)</f>
        <v>14.78125</v>
      </c>
      <c r="DC341">
        <f>ROUND(((ROUND(AT341*AG341,2)*1.25)*1.1),6)</f>
        <v>1.4025000000000001</v>
      </c>
      <c r="DD341" t="s">
        <v>3</v>
      </c>
      <c r="DE341" t="s">
        <v>3</v>
      </c>
      <c r="DF341">
        <f t="shared" si="180"/>
        <v>0</v>
      </c>
      <c r="DG341">
        <f>ROUND(ROUND(AF341*AJ341,2)*CX341,2)</f>
        <v>20.32</v>
      </c>
      <c r="DH341">
        <f>ROUND(ROUND(AG341*AK341,2)*CX341,2)</f>
        <v>7.68</v>
      </c>
      <c r="DI341">
        <f t="shared" si="179"/>
        <v>0</v>
      </c>
      <c r="DJ341">
        <f>DG341</f>
        <v>20.32</v>
      </c>
      <c r="DK341">
        <v>0</v>
      </c>
      <c r="DL341" t="s">
        <v>628</v>
      </c>
      <c r="DM341">
        <v>0</v>
      </c>
      <c r="DN341" t="s">
        <v>622</v>
      </c>
      <c r="DO341">
        <v>16.93</v>
      </c>
    </row>
    <row r="342" spans="1:119" x14ac:dyDescent="0.2">
      <c r="A342">
        <f>ROW(Source!A437)</f>
        <v>437</v>
      </c>
      <c r="B342">
        <v>59209200</v>
      </c>
      <c r="C342">
        <v>59210036</v>
      </c>
      <c r="D342">
        <v>58308814</v>
      </c>
      <c r="E342">
        <v>1</v>
      </c>
      <c r="F342">
        <v>1</v>
      </c>
      <c r="G342">
        <v>1080</v>
      </c>
      <c r="H342">
        <v>3</v>
      </c>
      <c r="I342" t="s">
        <v>642</v>
      </c>
      <c r="J342" t="s">
        <v>643</v>
      </c>
      <c r="K342" t="s">
        <v>644</v>
      </c>
      <c r="L342">
        <v>1339</v>
      </c>
      <c r="N342">
        <v>1007</v>
      </c>
      <c r="O342" t="s">
        <v>645</v>
      </c>
      <c r="P342" t="s">
        <v>645</v>
      </c>
      <c r="Q342">
        <v>1</v>
      </c>
      <c r="W342">
        <v>0</v>
      </c>
      <c r="X342">
        <v>-744103292</v>
      </c>
      <c r="Y342">
        <f t="shared" ref="Y342:Y352" si="188">AT342</f>
        <v>0.23466999999999999</v>
      </c>
      <c r="AA342">
        <v>54.79</v>
      </c>
      <c r="AB342">
        <v>0</v>
      </c>
      <c r="AC342">
        <v>0</v>
      </c>
      <c r="AD342">
        <v>0</v>
      </c>
      <c r="AE342">
        <v>7.07</v>
      </c>
      <c r="AF342">
        <v>0</v>
      </c>
      <c r="AG342">
        <v>0</v>
      </c>
      <c r="AH342">
        <v>0</v>
      </c>
      <c r="AI342">
        <v>7.75</v>
      </c>
      <c r="AJ342">
        <v>1</v>
      </c>
      <c r="AK342">
        <v>1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0.23466999999999999</v>
      </c>
      <c r="AU342" t="s">
        <v>3</v>
      </c>
      <c r="AV342">
        <v>0</v>
      </c>
      <c r="AW342">
        <v>2</v>
      </c>
      <c r="AX342">
        <v>59211495</v>
      </c>
      <c r="AY342">
        <v>1</v>
      </c>
      <c r="AZ342">
        <v>0</v>
      </c>
      <c r="BA342">
        <v>344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ROUND(Y342*Source!I437,9)</f>
        <v>2.3466999999999998E-2</v>
      </c>
      <c r="CY342">
        <f t="shared" ref="CY342:CY352" si="189">AA342</f>
        <v>54.79</v>
      </c>
      <c r="CZ342">
        <f t="shared" ref="CZ342:CZ352" si="190">AE342</f>
        <v>7.07</v>
      </c>
      <c r="DA342">
        <f t="shared" ref="DA342:DA352" si="191">AI342</f>
        <v>7.75</v>
      </c>
      <c r="DB342">
        <f t="shared" ref="DB342:DB352" si="192">ROUND(ROUND(AT342*CZ342,2),6)</f>
        <v>1.66</v>
      </c>
      <c r="DC342">
        <f t="shared" ref="DC342:DC352" si="193">ROUND(ROUND(AT342*AG342,2),6)</f>
        <v>0</v>
      </c>
      <c r="DD342" t="s">
        <v>3</v>
      </c>
      <c r="DE342" t="s">
        <v>3</v>
      </c>
      <c r="DF342">
        <f t="shared" ref="DF342:DF350" si="194">ROUND(ROUND(AE342*AI342,2)*CX342,2)</f>
        <v>1.29</v>
      </c>
      <c r="DG342">
        <f t="shared" ref="DG342:DG360" si="195">ROUND(ROUND(AF342,2)*CX342,2)</f>
        <v>0</v>
      </c>
      <c r="DH342">
        <f t="shared" ref="DH342:DH360" si="196">ROUND(ROUND(AG342,2)*CX342,2)</f>
        <v>0</v>
      </c>
      <c r="DI342">
        <f t="shared" si="179"/>
        <v>0</v>
      </c>
      <c r="DJ342">
        <f t="shared" ref="DJ342:DJ352" si="197">DF342</f>
        <v>1.29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ROW(Source!A437)</f>
        <v>437</v>
      </c>
      <c r="B343">
        <v>59209200</v>
      </c>
      <c r="C343">
        <v>59210036</v>
      </c>
      <c r="D343">
        <v>58310526</v>
      </c>
      <c r="E343">
        <v>1</v>
      </c>
      <c r="F343">
        <v>1</v>
      </c>
      <c r="G343">
        <v>1080</v>
      </c>
      <c r="H343">
        <v>3</v>
      </c>
      <c r="I343" t="s">
        <v>665</v>
      </c>
      <c r="J343" t="s">
        <v>666</v>
      </c>
      <c r="K343" t="s">
        <v>667</v>
      </c>
      <c r="L343">
        <v>1346</v>
      </c>
      <c r="N343">
        <v>1009</v>
      </c>
      <c r="O343" t="s">
        <v>641</v>
      </c>
      <c r="P343" t="s">
        <v>641</v>
      </c>
      <c r="Q343">
        <v>1</v>
      </c>
      <c r="W343">
        <v>0</v>
      </c>
      <c r="X343">
        <v>-1011812427</v>
      </c>
      <c r="Y343">
        <f t="shared" si="188"/>
        <v>0.05</v>
      </c>
      <c r="AA343">
        <v>272.7</v>
      </c>
      <c r="AB343">
        <v>0</v>
      </c>
      <c r="AC343">
        <v>0</v>
      </c>
      <c r="AD343">
        <v>0</v>
      </c>
      <c r="AE343">
        <v>37.979999999999997</v>
      </c>
      <c r="AF343">
        <v>0</v>
      </c>
      <c r="AG343">
        <v>0</v>
      </c>
      <c r="AH343">
        <v>0</v>
      </c>
      <c r="AI343">
        <v>7.18</v>
      </c>
      <c r="AJ343">
        <v>1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0.05</v>
      </c>
      <c r="AU343" t="s">
        <v>3</v>
      </c>
      <c r="AV343">
        <v>0</v>
      </c>
      <c r="AW343">
        <v>2</v>
      </c>
      <c r="AX343">
        <v>59211496</v>
      </c>
      <c r="AY343">
        <v>1</v>
      </c>
      <c r="AZ343">
        <v>0</v>
      </c>
      <c r="BA343">
        <v>345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ROUND(Y343*Source!I437,9)</f>
        <v>5.0000000000000001E-3</v>
      </c>
      <c r="CY343">
        <f t="shared" si="189"/>
        <v>272.7</v>
      </c>
      <c r="CZ343">
        <f t="shared" si="190"/>
        <v>37.979999999999997</v>
      </c>
      <c r="DA343">
        <f t="shared" si="191"/>
        <v>7.18</v>
      </c>
      <c r="DB343">
        <f t="shared" si="192"/>
        <v>1.9</v>
      </c>
      <c r="DC343">
        <f t="shared" si="193"/>
        <v>0</v>
      </c>
      <c r="DD343" t="s">
        <v>3</v>
      </c>
      <c r="DE343" t="s">
        <v>3</v>
      </c>
      <c r="DF343">
        <f t="shared" si="194"/>
        <v>1.36</v>
      </c>
      <c r="DG343">
        <f t="shared" si="195"/>
        <v>0</v>
      </c>
      <c r="DH343">
        <f t="shared" si="196"/>
        <v>0</v>
      </c>
      <c r="DI343">
        <f t="shared" si="179"/>
        <v>0</v>
      </c>
      <c r="DJ343">
        <f t="shared" si="197"/>
        <v>1.36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ROW(Source!A437)</f>
        <v>437</v>
      </c>
      <c r="B344">
        <v>59209200</v>
      </c>
      <c r="C344">
        <v>59210036</v>
      </c>
      <c r="D344">
        <v>58308933</v>
      </c>
      <c r="E344">
        <v>1</v>
      </c>
      <c r="F344">
        <v>1</v>
      </c>
      <c r="G344">
        <v>1080</v>
      </c>
      <c r="H344">
        <v>3</v>
      </c>
      <c r="I344" t="s">
        <v>668</v>
      </c>
      <c r="J344" t="s">
        <v>669</v>
      </c>
      <c r="K344" t="s">
        <v>670</v>
      </c>
      <c r="L344">
        <v>1348</v>
      </c>
      <c r="N344">
        <v>1009</v>
      </c>
      <c r="O344" t="s">
        <v>658</v>
      </c>
      <c r="P344" t="s">
        <v>658</v>
      </c>
      <c r="Q344">
        <v>1000</v>
      </c>
      <c r="W344">
        <v>0</v>
      </c>
      <c r="X344">
        <v>1469978170</v>
      </c>
      <c r="Y344">
        <f t="shared" si="188"/>
        <v>6.2999999999999998E-6</v>
      </c>
      <c r="AA344">
        <v>73915.41</v>
      </c>
      <c r="AB344">
        <v>0</v>
      </c>
      <c r="AC344">
        <v>0</v>
      </c>
      <c r="AD344">
        <v>0</v>
      </c>
      <c r="AE344">
        <v>3234.81</v>
      </c>
      <c r="AF344">
        <v>0</v>
      </c>
      <c r="AG344">
        <v>0</v>
      </c>
      <c r="AH344">
        <v>0</v>
      </c>
      <c r="AI344">
        <v>22.85</v>
      </c>
      <c r="AJ344">
        <v>1</v>
      </c>
      <c r="AK344">
        <v>1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6.2999999999999998E-6</v>
      </c>
      <c r="AU344" t="s">
        <v>3</v>
      </c>
      <c r="AV344">
        <v>0</v>
      </c>
      <c r="AW344">
        <v>2</v>
      </c>
      <c r="AX344">
        <v>59211497</v>
      </c>
      <c r="AY344">
        <v>1</v>
      </c>
      <c r="AZ344">
        <v>0</v>
      </c>
      <c r="BA344">
        <v>346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ROUND(Y344*Source!I437,9)</f>
        <v>6.3E-7</v>
      </c>
      <c r="CY344">
        <f t="shared" si="189"/>
        <v>73915.41</v>
      </c>
      <c r="CZ344">
        <f t="shared" si="190"/>
        <v>3234.81</v>
      </c>
      <c r="DA344">
        <f t="shared" si="191"/>
        <v>22.85</v>
      </c>
      <c r="DB344">
        <f t="shared" si="192"/>
        <v>0.02</v>
      </c>
      <c r="DC344">
        <f t="shared" si="193"/>
        <v>0</v>
      </c>
      <c r="DD344" t="s">
        <v>3</v>
      </c>
      <c r="DE344" t="s">
        <v>3</v>
      </c>
      <c r="DF344">
        <f t="shared" si="194"/>
        <v>0.05</v>
      </c>
      <c r="DG344">
        <f t="shared" si="195"/>
        <v>0</v>
      </c>
      <c r="DH344">
        <f t="shared" si="196"/>
        <v>0</v>
      </c>
      <c r="DI344">
        <f t="shared" si="179"/>
        <v>0</v>
      </c>
      <c r="DJ344">
        <f t="shared" si="197"/>
        <v>0.05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ROW(Source!A437)</f>
        <v>437</v>
      </c>
      <c r="B345">
        <v>59209200</v>
      </c>
      <c r="C345">
        <v>59210036</v>
      </c>
      <c r="D345">
        <v>58308746</v>
      </c>
      <c r="E345">
        <v>1</v>
      </c>
      <c r="F345">
        <v>1</v>
      </c>
      <c r="G345">
        <v>1080</v>
      </c>
      <c r="H345">
        <v>3</v>
      </c>
      <c r="I345" t="s">
        <v>671</v>
      </c>
      <c r="J345" t="s">
        <v>672</v>
      </c>
      <c r="K345" t="s">
        <v>673</v>
      </c>
      <c r="L345">
        <v>1339</v>
      </c>
      <c r="N345">
        <v>1007</v>
      </c>
      <c r="O345" t="s">
        <v>645</v>
      </c>
      <c r="P345" t="s">
        <v>645</v>
      </c>
      <c r="Q345">
        <v>1</v>
      </c>
      <c r="W345">
        <v>0</v>
      </c>
      <c r="X345">
        <v>1565098517</v>
      </c>
      <c r="Y345">
        <f t="shared" si="188"/>
        <v>0.19</v>
      </c>
      <c r="AA345">
        <v>759.63</v>
      </c>
      <c r="AB345">
        <v>0</v>
      </c>
      <c r="AC345">
        <v>0</v>
      </c>
      <c r="AD345">
        <v>0</v>
      </c>
      <c r="AE345">
        <v>53.42</v>
      </c>
      <c r="AF345">
        <v>0</v>
      </c>
      <c r="AG345">
        <v>0</v>
      </c>
      <c r="AH345">
        <v>0</v>
      </c>
      <c r="AI345">
        <v>14.22</v>
      </c>
      <c r="AJ345">
        <v>1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0.19</v>
      </c>
      <c r="AU345" t="s">
        <v>3</v>
      </c>
      <c r="AV345">
        <v>0</v>
      </c>
      <c r="AW345">
        <v>2</v>
      </c>
      <c r="AX345">
        <v>59211498</v>
      </c>
      <c r="AY345">
        <v>1</v>
      </c>
      <c r="AZ345">
        <v>0</v>
      </c>
      <c r="BA345">
        <v>347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ROUND(Y345*Source!I437,9)</f>
        <v>1.9E-2</v>
      </c>
      <c r="CY345">
        <f t="shared" si="189"/>
        <v>759.63</v>
      </c>
      <c r="CZ345">
        <f t="shared" si="190"/>
        <v>53.42</v>
      </c>
      <c r="DA345">
        <f t="shared" si="191"/>
        <v>14.22</v>
      </c>
      <c r="DB345">
        <f t="shared" si="192"/>
        <v>10.15</v>
      </c>
      <c r="DC345">
        <f t="shared" si="193"/>
        <v>0</v>
      </c>
      <c r="DD345" t="s">
        <v>3</v>
      </c>
      <c r="DE345" t="s">
        <v>3</v>
      </c>
      <c r="DF345">
        <f t="shared" si="194"/>
        <v>14.43</v>
      </c>
      <c r="DG345">
        <f t="shared" si="195"/>
        <v>0</v>
      </c>
      <c r="DH345">
        <f t="shared" si="196"/>
        <v>0</v>
      </c>
      <c r="DI345">
        <f t="shared" si="179"/>
        <v>0</v>
      </c>
      <c r="DJ345">
        <f t="shared" si="197"/>
        <v>14.43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ROW(Source!A437)</f>
        <v>437</v>
      </c>
      <c r="B346">
        <v>59209200</v>
      </c>
      <c r="C346">
        <v>59210036</v>
      </c>
      <c r="D346">
        <v>58309012</v>
      </c>
      <c r="E346">
        <v>1</v>
      </c>
      <c r="F346">
        <v>1</v>
      </c>
      <c r="G346">
        <v>1080</v>
      </c>
      <c r="H346">
        <v>3</v>
      </c>
      <c r="I346" t="s">
        <v>674</v>
      </c>
      <c r="J346" t="s">
        <v>675</v>
      </c>
      <c r="K346" t="s">
        <v>676</v>
      </c>
      <c r="L346">
        <v>1339</v>
      </c>
      <c r="N346">
        <v>1007</v>
      </c>
      <c r="O346" t="s">
        <v>645</v>
      </c>
      <c r="P346" t="s">
        <v>645</v>
      </c>
      <c r="Q346">
        <v>1</v>
      </c>
      <c r="W346">
        <v>0</v>
      </c>
      <c r="X346">
        <v>-388798825</v>
      </c>
      <c r="Y346">
        <f t="shared" si="188"/>
        <v>0.34200000000000003</v>
      </c>
      <c r="AA346">
        <v>94.23</v>
      </c>
      <c r="AB346">
        <v>0</v>
      </c>
      <c r="AC346">
        <v>0</v>
      </c>
      <c r="AD346">
        <v>0</v>
      </c>
      <c r="AE346">
        <v>5.82</v>
      </c>
      <c r="AF346">
        <v>0</v>
      </c>
      <c r="AG346">
        <v>0</v>
      </c>
      <c r="AH346">
        <v>0</v>
      </c>
      <c r="AI346">
        <v>16.190000000000001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0.34200000000000003</v>
      </c>
      <c r="AU346" t="s">
        <v>3</v>
      </c>
      <c r="AV346">
        <v>0</v>
      </c>
      <c r="AW346">
        <v>2</v>
      </c>
      <c r="AX346">
        <v>59211499</v>
      </c>
      <c r="AY346">
        <v>1</v>
      </c>
      <c r="AZ346">
        <v>0</v>
      </c>
      <c r="BA346">
        <v>348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ROUND(Y346*Source!I437,9)</f>
        <v>3.4200000000000001E-2</v>
      </c>
      <c r="CY346">
        <f t="shared" si="189"/>
        <v>94.23</v>
      </c>
      <c r="CZ346">
        <f t="shared" si="190"/>
        <v>5.82</v>
      </c>
      <c r="DA346">
        <f t="shared" si="191"/>
        <v>16.190000000000001</v>
      </c>
      <c r="DB346">
        <f t="shared" si="192"/>
        <v>1.99</v>
      </c>
      <c r="DC346">
        <f t="shared" si="193"/>
        <v>0</v>
      </c>
      <c r="DD346" t="s">
        <v>3</v>
      </c>
      <c r="DE346" t="s">
        <v>3</v>
      </c>
      <c r="DF346">
        <f t="shared" si="194"/>
        <v>3.22</v>
      </c>
      <c r="DG346">
        <f t="shared" si="195"/>
        <v>0</v>
      </c>
      <c r="DH346">
        <f t="shared" si="196"/>
        <v>0</v>
      </c>
      <c r="DI346">
        <f t="shared" si="179"/>
        <v>0</v>
      </c>
      <c r="DJ346">
        <f t="shared" si="197"/>
        <v>3.22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ROW(Source!A437)</f>
        <v>437</v>
      </c>
      <c r="B347">
        <v>59209200</v>
      </c>
      <c r="C347">
        <v>59210036</v>
      </c>
      <c r="D347">
        <v>58309084</v>
      </c>
      <c r="E347">
        <v>1</v>
      </c>
      <c r="F347">
        <v>1</v>
      </c>
      <c r="G347">
        <v>1080</v>
      </c>
      <c r="H347">
        <v>3</v>
      </c>
      <c r="I347" t="s">
        <v>677</v>
      </c>
      <c r="J347" t="s">
        <v>678</v>
      </c>
      <c r="K347" t="s">
        <v>679</v>
      </c>
      <c r="L347">
        <v>1348</v>
      </c>
      <c r="N347">
        <v>1009</v>
      </c>
      <c r="O347" t="s">
        <v>658</v>
      </c>
      <c r="P347" t="s">
        <v>658</v>
      </c>
      <c r="Q347">
        <v>1000</v>
      </c>
      <c r="W347">
        <v>0</v>
      </c>
      <c r="X347">
        <v>356473523</v>
      </c>
      <c r="Y347">
        <f t="shared" si="188"/>
        <v>8.7000000000000001E-4</v>
      </c>
      <c r="AA347">
        <v>55779.05</v>
      </c>
      <c r="AB347">
        <v>0</v>
      </c>
      <c r="AC347">
        <v>0</v>
      </c>
      <c r="AD347">
        <v>0</v>
      </c>
      <c r="AE347">
        <v>16214.84</v>
      </c>
      <c r="AF347">
        <v>0</v>
      </c>
      <c r="AG347">
        <v>0</v>
      </c>
      <c r="AH347">
        <v>0</v>
      </c>
      <c r="AI347">
        <v>3.44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8.7000000000000001E-4</v>
      </c>
      <c r="AU347" t="s">
        <v>3</v>
      </c>
      <c r="AV347">
        <v>0</v>
      </c>
      <c r="AW347">
        <v>2</v>
      </c>
      <c r="AX347">
        <v>59211500</v>
      </c>
      <c r="AY347">
        <v>1</v>
      </c>
      <c r="AZ347">
        <v>0</v>
      </c>
      <c r="BA347">
        <v>349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ROUND(Y347*Source!I437,9)</f>
        <v>8.7000000000000001E-5</v>
      </c>
      <c r="CY347">
        <f t="shared" si="189"/>
        <v>55779.05</v>
      </c>
      <c r="CZ347">
        <f t="shared" si="190"/>
        <v>16214.84</v>
      </c>
      <c r="DA347">
        <f t="shared" si="191"/>
        <v>3.44</v>
      </c>
      <c r="DB347">
        <f t="shared" si="192"/>
        <v>14.11</v>
      </c>
      <c r="DC347">
        <f t="shared" si="193"/>
        <v>0</v>
      </c>
      <c r="DD347" t="s">
        <v>3</v>
      </c>
      <c r="DE347" t="s">
        <v>3</v>
      </c>
      <c r="DF347">
        <f t="shared" si="194"/>
        <v>4.8499999999999996</v>
      </c>
      <c r="DG347">
        <f t="shared" si="195"/>
        <v>0</v>
      </c>
      <c r="DH347">
        <f t="shared" si="196"/>
        <v>0</v>
      </c>
      <c r="DI347">
        <f t="shared" si="179"/>
        <v>0</v>
      </c>
      <c r="DJ347">
        <f t="shared" si="197"/>
        <v>4.8499999999999996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ROW(Source!A437)</f>
        <v>437</v>
      </c>
      <c r="B348">
        <v>59209200</v>
      </c>
      <c r="C348">
        <v>59210036</v>
      </c>
      <c r="D348">
        <v>58309253</v>
      </c>
      <c r="E348">
        <v>1</v>
      </c>
      <c r="F348">
        <v>1</v>
      </c>
      <c r="G348">
        <v>1080</v>
      </c>
      <c r="H348">
        <v>3</v>
      </c>
      <c r="I348" t="s">
        <v>680</v>
      </c>
      <c r="J348" t="s">
        <v>681</v>
      </c>
      <c r="K348" t="s">
        <v>682</v>
      </c>
      <c r="L348">
        <v>1346</v>
      </c>
      <c r="N348">
        <v>1009</v>
      </c>
      <c r="O348" t="s">
        <v>641</v>
      </c>
      <c r="P348" t="s">
        <v>641</v>
      </c>
      <c r="Q348">
        <v>1</v>
      </c>
      <c r="W348">
        <v>0</v>
      </c>
      <c r="X348">
        <v>1135396300</v>
      </c>
      <c r="Y348">
        <f t="shared" si="188"/>
        <v>0.1</v>
      </c>
      <c r="AA348">
        <v>85.4</v>
      </c>
      <c r="AB348">
        <v>0</v>
      </c>
      <c r="AC348">
        <v>0</v>
      </c>
      <c r="AD348">
        <v>0</v>
      </c>
      <c r="AE348">
        <v>20.190000000000001</v>
      </c>
      <c r="AF348">
        <v>0</v>
      </c>
      <c r="AG348">
        <v>0</v>
      </c>
      <c r="AH348">
        <v>0</v>
      </c>
      <c r="AI348">
        <v>4.2300000000000004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0.1</v>
      </c>
      <c r="AU348" t="s">
        <v>3</v>
      </c>
      <c r="AV348">
        <v>0</v>
      </c>
      <c r="AW348">
        <v>2</v>
      </c>
      <c r="AX348">
        <v>59211501</v>
      </c>
      <c r="AY348">
        <v>1</v>
      </c>
      <c r="AZ348">
        <v>0</v>
      </c>
      <c r="BA348">
        <v>350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ROUND(Y348*Source!I437,9)</f>
        <v>0.01</v>
      </c>
      <c r="CY348">
        <f t="shared" si="189"/>
        <v>85.4</v>
      </c>
      <c r="CZ348">
        <f t="shared" si="190"/>
        <v>20.190000000000001</v>
      </c>
      <c r="DA348">
        <f t="shared" si="191"/>
        <v>4.2300000000000004</v>
      </c>
      <c r="DB348">
        <f t="shared" si="192"/>
        <v>2.02</v>
      </c>
      <c r="DC348">
        <f t="shared" si="193"/>
        <v>0</v>
      </c>
      <c r="DD348" t="s">
        <v>3</v>
      </c>
      <c r="DE348" t="s">
        <v>3</v>
      </c>
      <c r="DF348">
        <f t="shared" si="194"/>
        <v>0.85</v>
      </c>
      <c r="DG348">
        <f t="shared" si="195"/>
        <v>0</v>
      </c>
      <c r="DH348">
        <f t="shared" si="196"/>
        <v>0</v>
      </c>
      <c r="DI348">
        <f t="shared" si="179"/>
        <v>0</v>
      </c>
      <c r="DJ348">
        <f t="shared" si="197"/>
        <v>0.85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ROW(Source!A437)</f>
        <v>437</v>
      </c>
      <c r="B349">
        <v>59209200</v>
      </c>
      <c r="C349">
        <v>59210036</v>
      </c>
      <c r="D349">
        <v>58309395</v>
      </c>
      <c r="E349">
        <v>1</v>
      </c>
      <c r="F349">
        <v>1</v>
      </c>
      <c r="G349">
        <v>1080</v>
      </c>
      <c r="H349">
        <v>3</v>
      </c>
      <c r="I349" t="s">
        <v>683</v>
      </c>
      <c r="J349" t="s">
        <v>684</v>
      </c>
      <c r="K349" t="s">
        <v>685</v>
      </c>
      <c r="L349">
        <v>1348</v>
      </c>
      <c r="N349">
        <v>1009</v>
      </c>
      <c r="O349" t="s">
        <v>658</v>
      </c>
      <c r="P349" t="s">
        <v>658</v>
      </c>
      <c r="Q349">
        <v>1000</v>
      </c>
      <c r="W349">
        <v>0</v>
      </c>
      <c r="X349">
        <v>1017087992</v>
      </c>
      <c r="Y349">
        <f t="shared" si="188"/>
        <v>4.0000000000000002E-4</v>
      </c>
      <c r="AA349">
        <v>62739.3</v>
      </c>
      <c r="AB349">
        <v>0</v>
      </c>
      <c r="AC349">
        <v>0</v>
      </c>
      <c r="AD349">
        <v>0</v>
      </c>
      <c r="AE349">
        <v>35445.93</v>
      </c>
      <c r="AF349">
        <v>0</v>
      </c>
      <c r="AG349">
        <v>0</v>
      </c>
      <c r="AH349">
        <v>0</v>
      </c>
      <c r="AI349">
        <v>1.77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4.0000000000000002E-4</v>
      </c>
      <c r="AU349" t="s">
        <v>3</v>
      </c>
      <c r="AV349">
        <v>0</v>
      </c>
      <c r="AW349">
        <v>2</v>
      </c>
      <c r="AX349">
        <v>59211502</v>
      </c>
      <c r="AY349">
        <v>1</v>
      </c>
      <c r="AZ349">
        <v>0</v>
      </c>
      <c r="BA349">
        <v>351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ROUND(Y349*Source!I437,9)</f>
        <v>4.0000000000000003E-5</v>
      </c>
      <c r="CY349">
        <f t="shared" si="189"/>
        <v>62739.3</v>
      </c>
      <c r="CZ349">
        <f t="shared" si="190"/>
        <v>35445.93</v>
      </c>
      <c r="DA349">
        <f t="shared" si="191"/>
        <v>1.77</v>
      </c>
      <c r="DB349">
        <f t="shared" si="192"/>
        <v>14.18</v>
      </c>
      <c r="DC349">
        <f t="shared" si="193"/>
        <v>0</v>
      </c>
      <c r="DD349" t="s">
        <v>3</v>
      </c>
      <c r="DE349" t="s">
        <v>3</v>
      </c>
      <c r="DF349">
        <f t="shared" si="194"/>
        <v>2.5099999999999998</v>
      </c>
      <c r="DG349">
        <f t="shared" si="195"/>
        <v>0</v>
      </c>
      <c r="DH349">
        <f t="shared" si="196"/>
        <v>0</v>
      </c>
      <c r="DI349">
        <f t="shared" si="179"/>
        <v>0</v>
      </c>
      <c r="DJ349">
        <f t="shared" si="197"/>
        <v>2.5099999999999998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ROW(Source!A437)</f>
        <v>437</v>
      </c>
      <c r="B350">
        <v>59209200</v>
      </c>
      <c r="C350">
        <v>59210036</v>
      </c>
      <c r="D350">
        <v>58321781</v>
      </c>
      <c r="E350">
        <v>1</v>
      </c>
      <c r="F350">
        <v>1</v>
      </c>
      <c r="G350">
        <v>1080</v>
      </c>
      <c r="H350">
        <v>3</v>
      </c>
      <c r="I350" t="s">
        <v>154</v>
      </c>
      <c r="J350" t="s">
        <v>156</v>
      </c>
      <c r="K350" t="s">
        <v>155</v>
      </c>
      <c r="L350">
        <v>1301</v>
      </c>
      <c r="N350">
        <v>1003</v>
      </c>
      <c r="O350" t="s">
        <v>36</v>
      </c>
      <c r="P350" t="s">
        <v>36</v>
      </c>
      <c r="Q350">
        <v>1</v>
      </c>
      <c r="W350">
        <v>0</v>
      </c>
      <c r="X350">
        <v>-1904747147</v>
      </c>
      <c r="Y350">
        <f t="shared" si="188"/>
        <v>100</v>
      </c>
      <c r="AA350">
        <v>731.57</v>
      </c>
      <c r="AB350">
        <v>0</v>
      </c>
      <c r="AC350">
        <v>0</v>
      </c>
      <c r="AD350">
        <v>0</v>
      </c>
      <c r="AE350">
        <v>61.58</v>
      </c>
      <c r="AF350">
        <v>0</v>
      </c>
      <c r="AG350">
        <v>0</v>
      </c>
      <c r="AH350">
        <v>0</v>
      </c>
      <c r="AI350">
        <v>11.88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 t="s">
        <v>3</v>
      </c>
      <c r="AT350">
        <v>100</v>
      </c>
      <c r="AU350" t="s">
        <v>3</v>
      </c>
      <c r="AV350">
        <v>0</v>
      </c>
      <c r="AW350">
        <v>1</v>
      </c>
      <c r="AX350">
        <v>-1</v>
      </c>
      <c r="AY350">
        <v>0</v>
      </c>
      <c r="AZ350">
        <v>0</v>
      </c>
      <c r="BA350" t="s">
        <v>3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ROUND(Y350*Source!I437,9)</f>
        <v>10</v>
      </c>
      <c r="CY350">
        <f t="shared" si="189"/>
        <v>731.57</v>
      </c>
      <c r="CZ350">
        <f t="shared" si="190"/>
        <v>61.58</v>
      </c>
      <c r="DA350">
        <f t="shared" si="191"/>
        <v>11.88</v>
      </c>
      <c r="DB350">
        <f t="shared" si="192"/>
        <v>6158</v>
      </c>
      <c r="DC350">
        <f t="shared" si="193"/>
        <v>0</v>
      </c>
      <c r="DD350" t="s">
        <v>3</v>
      </c>
      <c r="DE350" t="s">
        <v>3</v>
      </c>
      <c r="DF350">
        <f t="shared" si="194"/>
        <v>7315.7</v>
      </c>
      <c r="DG350">
        <f t="shared" si="195"/>
        <v>0</v>
      </c>
      <c r="DH350">
        <f t="shared" si="196"/>
        <v>0</v>
      </c>
      <c r="DI350">
        <f t="shared" si="179"/>
        <v>0</v>
      </c>
      <c r="DJ350">
        <f t="shared" si="197"/>
        <v>7315.7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ROW(Source!A437)</f>
        <v>437</v>
      </c>
      <c r="B351">
        <v>59209200</v>
      </c>
      <c r="C351">
        <v>59210036</v>
      </c>
      <c r="D351">
        <v>58322460</v>
      </c>
      <c r="E351">
        <v>1</v>
      </c>
      <c r="F351">
        <v>1</v>
      </c>
      <c r="G351">
        <v>1080</v>
      </c>
      <c r="H351">
        <v>3</v>
      </c>
      <c r="I351" t="s">
        <v>146</v>
      </c>
      <c r="J351" t="s">
        <v>148</v>
      </c>
      <c r="K351" t="s">
        <v>147</v>
      </c>
      <c r="L351">
        <v>1354</v>
      </c>
      <c r="N351">
        <v>1010</v>
      </c>
      <c r="O351" t="s">
        <v>49</v>
      </c>
      <c r="P351" t="s">
        <v>49</v>
      </c>
      <c r="Q351">
        <v>1</v>
      </c>
      <c r="W351">
        <v>0</v>
      </c>
      <c r="X351">
        <v>793962712</v>
      </c>
      <c r="Y351">
        <f t="shared" si="188"/>
        <v>40</v>
      </c>
      <c r="AA351">
        <v>19.61</v>
      </c>
      <c r="AB351">
        <v>0</v>
      </c>
      <c r="AC351">
        <v>0</v>
      </c>
      <c r="AD351">
        <v>0</v>
      </c>
      <c r="AE351">
        <v>19.61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40</v>
      </c>
      <c r="AU351" t="s">
        <v>3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ROUND(Y351*Source!I437,9)</f>
        <v>4</v>
      </c>
      <c r="CY351">
        <f t="shared" si="189"/>
        <v>19.61</v>
      </c>
      <c r="CZ351">
        <f t="shared" si="190"/>
        <v>19.61</v>
      </c>
      <c r="DA351">
        <f t="shared" si="191"/>
        <v>1</v>
      </c>
      <c r="DB351">
        <f t="shared" si="192"/>
        <v>784.4</v>
      </c>
      <c r="DC351">
        <f t="shared" si="193"/>
        <v>0</v>
      </c>
      <c r="DD351" t="s">
        <v>3</v>
      </c>
      <c r="DE351" t="s">
        <v>3</v>
      </c>
      <c r="DF351">
        <f>ROUND(ROUND(AE351,2)*CX351,2)</f>
        <v>78.44</v>
      </c>
      <c r="DG351">
        <f t="shared" si="195"/>
        <v>0</v>
      </c>
      <c r="DH351">
        <f t="shared" si="196"/>
        <v>0</v>
      </c>
      <c r="DI351">
        <f t="shared" si="179"/>
        <v>0</v>
      </c>
      <c r="DJ351">
        <f t="shared" si="197"/>
        <v>78.44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ROW(Source!A437)</f>
        <v>437</v>
      </c>
      <c r="B352">
        <v>59209200</v>
      </c>
      <c r="C352">
        <v>59210036</v>
      </c>
      <c r="D352">
        <v>58327572</v>
      </c>
      <c r="E352">
        <v>1</v>
      </c>
      <c r="F352">
        <v>1</v>
      </c>
      <c r="G352">
        <v>1080</v>
      </c>
      <c r="H352">
        <v>3</v>
      </c>
      <c r="I352" t="s">
        <v>194</v>
      </c>
      <c r="J352" t="s">
        <v>196</v>
      </c>
      <c r="K352" t="s">
        <v>195</v>
      </c>
      <c r="L352">
        <v>1354</v>
      </c>
      <c r="N352">
        <v>1010</v>
      </c>
      <c r="O352" t="s">
        <v>49</v>
      </c>
      <c r="P352" t="s">
        <v>49</v>
      </c>
      <c r="Q352">
        <v>1</v>
      </c>
      <c r="W352">
        <v>0</v>
      </c>
      <c r="X352">
        <v>1735639789</v>
      </c>
      <c r="Y352">
        <f t="shared" si="188"/>
        <v>10</v>
      </c>
      <c r="AA352">
        <v>468.43</v>
      </c>
      <c r="AB352">
        <v>0</v>
      </c>
      <c r="AC352">
        <v>0</v>
      </c>
      <c r="AD352">
        <v>0</v>
      </c>
      <c r="AE352">
        <v>139.83000000000001</v>
      </c>
      <c r="AF352">
        <v>0</v>
      </c>
      <c r="AG352">
        <v>0</v>
      </c>
      <c r="AH352">
        <v>0</v>
      </c>
      <c r="AI352">
        <v>3.35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 t="s">
        <v>3</v>
      </c>
      <c r="AT352">
        <v>10</v>
      </c>
      <c r="AU352" t="s">
        <v>3</v>
      </c>
      <c r="AV352">
        <v>0</v>
      </c>
      <c r="AW352">
        <v>1</v>
      </c>
      <c r="AX352">
        <v>-1</v>
      </c>
      <c r="AY352">
        <v>0</v>
      </c>
      <c r="AZ352">
        <v>0</v>
      </c>
      <c r="BA352" t="s">
        <v>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ROUND(Y352*Source!I437,9)</f>
        <v>1</v>
      </c>
      <c r="CY352">
        <f t="shared" si="189"/>
        <v>468.43</v>
      </c>
      <c r="CZ352">
        <f t="shared" si="190"/>
        <v>139.83000000000001</v>
      </c>
      <c r="DA352">
        <f t="shared" si="191"/>
        <v>3.35</v>
      </c>
      <c r="DB352">
        <f t="shared" si="192"/>
        <v>1398.3</v>
      </c>
      <c r="DC352">
        <f t="shared" si="193"/>
        <v>0</v>
      </c>
      <c r="DD352" t="s">
        <v>3</v>
      </c>
      <c r="DE352" t="s">
        <v>3</v>
      </c>
      <c r="DF352">
        <f>ROUND(ROUND(AE352*AI352,2)*CX352,2)</f>
        <v>468.43</v>
      </c>
      <c r="DG352">
        <f t="shared" si="195"/>
        <v>0</v>
      </c>
      <c r="DH352">
        <f t="shared" si="196"/>
        <v>0</v>
      </c>
      <c r="DI352">
        <f t="shared" si="179"/>
        <v>0</v>
      </c>
      <c r="DJ352">
        <f t="shared" si="197"/>
        <v>468.43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ROW(Source!A446)</f>
        <v>446</v>
      </c>
      <c r="B353">
        <v>59209203</v>
      </c>
      <c r="C353">
        <v>59210070</v>
      </c>
      <c r="D353">
        <v>58266404</v>
      </c>
      <c r="E353">
        <v>1080</v>
      </c>
      <c r="F353">
        <v>1</v>
      </c>
      <c r="G353">
        <v>1080</v>
      </c>
      <c r="H353">
        <v>1</v>
      </c>
      <c r="I353" t="s">
        <v>620</v>
      </c>
      <c r="J353" t="s">
        <v>3</v>
      </c>
      <c r="K353" t="s">
        <v>621</v>
      </c>
      <c r="L353">
        <v>1191</v>
      </c>
      <c r="N353">
        <v>1013</v>
      </c>
      <c r="O353" t="s">
        <v>622</v>
      </c>
      <c r="P353" t="s">
        <v>622</v>
      </c>
      <c r="Q353">
        <v>1</v>
      </c>
      <c r="W353">
        <v>0</v>
      </c>
      <c r="X353">
        <v>476480486</v>
      </c>
      <c r="Y353">
        <f>((AT353*1.15)*1.1)</f>
        <v>1.85955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1.47</v>
      </c>
      <c r="AU353" t="s">
        <v>28</v>
      </c>
      <c r="AV353">
        <v>1</v>
      </c>
      <c r="AW353">
        <v>2</v>
      </c>
      <c r="AX353">
        <v>59211506</v>
      </c>
      <c r="AY353">
        <v>1</v>
      </c>
      <c r="AZ353">
        <v>0</v>
      </c>
      <c r="BA353">
        <v>355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ROUND(AT353*Source!I446*AH353*AL353,2)</f>
        <v>0</v>
      </c>
      <c r="CV353">
        <f>ROUND(Y353*Source!I446,9)</f>
        <v>0</v>
      </c>
      <c r="CW353">
        <v>0</v>
      </c>
      <c r="CX353">
        <f>ROUND(Y353*Source!I446,9)</f>
        <v>0</v>
      </c>
      <c r="CY353">
        <f>AD353</f>
        <v>0</v>
      </c>
      <c r="CZ353">
        <f>AH353</f>
        <v>0</v>
      </c>
      <c r="DA353">
        <f>AL353</f>
        <v>1</v>
      </c>
      <c r="DB353">
        <f>ROUND(((ROUND(AT353*CZ353,2)*1.15)*1.1),6)</f>
        <v>0</v>
      </c>
      <c r="DC353">
        <f>ROUND(((ROUND(AT353*AG353,2)*1.15)*1.1),6)</f>
        <v>0</v>
      </c>
      <c r="DD353" t="s">
        <v>3</v>
      </c>
      <c r="DE353" t="s">
        <v>3</v>
      </c>
      <c r="DF353">
        <f t="shared" ref="DF353:DF362" si="198">ROUND(ROUND(AE353,2)*CX353,2)</f>
        <v>0</v>
      </c>
      <c r="DG353">
        <f t="shared" si="195"/>
        <v>0</v>
      </c>
      <c r="DH353">
        <f t="shared" si="196"/>
        <v>0</v>
      </c>
      <c r="DI353">
        <f t="shared" si="179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ROW(Source!A446)</f>
        <v>446</v>
      </c>
      <c r="B354">
        <v>59209203</v>
      </c>
      <c r="C354">
        <v>59210070</v>
      </c>
      <c r="D354">
        <v>58340279</v>
      </c>
      <c r="E354">
        <v>1</v>
      </c>
      <c r="F354">
        <v>1</v>
      </c>
      <c r="G354">
        <v>1080</v>
      </c>
      <c r="H354">
        <v>2</v>
      </c>
      <c r="I354" t="s">
        <v>686</v>
      </c>
      <c r="J354" t="s">
        <v>687</v>
      </c>
      <c r="K354" t="s">
        <v>688</v>
      </c>
      <c r="L354">
        <v>1368</v>
      </c>
      <c r="N354">
        <v>1011</v>
      </c>
      <c r="O354" t="s">
        <v>626</v>
      </c>
      <c r="P354" t="s">
        <v>626</v>
      </c>
      <c r="Q354">
        <v>1</v>
      </c>
      <c r="W354">
        <v>0</v>
      </c>
      <c r="X354">
        <v>-2065404138</v>
      </c>
      <c r="Y354">
        <f>((AT354*1.25)*1.1)</f>
        <v>0.48125000000000007</v>
      </c>
      <c r="AA354">
        <v>0</v>
      </c>
      <c r="AB354">
        <v>7.59</v>
      </c>
      <c r="AC354">
        <v>0</v>
      </c>
      <c r="AD354">
        <v>0</v>
      </c>
      <c r="AE354">
        <v>0</v>
      </c>
      <c r="AF354">
        <v>7.11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0.35</v>
      </c>
      <c r="AU354" t="s">
        <v>627</v>
      </c>
      <c r="AV354">
        <v>0</v>
      </c>
      <c r="AW354">
        <v>2</v>
      </c>
      <c r="AX354">
        <v>59211507</v>
      </c>
      <c r="AY354">
        <v>1</v>
      </c>
      <c r="AZ354">
        <v>0</v>
      </c>
      <c r="BA354">
        <v>356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f>ROUND(Y354*Source!I446*DO354,9)</f>
        <v>0</v>
      </c>
      <c r="CX354">
        <f>ROUND(Y354*Source!I446,9)</f>
        <v>0</v>
      </c>
      <c r="CY354">
        <f>AB354</f>
        <v>7.59</v>
      </c>
      <c r="CZ354">
        <f>AF354</f>
        <v>7.11</v>
      </c>
      <c r="DA354">
        <f>AJ354</f>
        <v>1</v>
      </c>
      <c r="DB354">
        <f>ROUND(((ROUND(AT354*CZ354,2)*1.25)*1.1),6)</f>
        <v>3.4237500000000001</v>
      </c>
      <c r="DC354">
        <f>ROUND(((ROUND(AT354*AG354,2)*1.25)*1.1),6)</f>
        <v>0</v>
      </c>
      <c r="DD354" t="s">
        <v>3</v>
      </c>
      <c r="DE354" t="s">
        <v>3</v>
      </c>
      <c r="DF354">
        <f t="shared" si="198"/>
        <v>0</v>
      </c>
      <c r="DG354">
        <f t="shared" si="195"/>
        <v>0</v>
      </c>
      <c r="DH354">
        <f t="shared" si="196"/>
        <v>0</v>
      </c>
      <c r="DI354">
        <f t="shared" si="179"/>
        <v>0</v>
      </c>
      <c r="DJ354">
        <f>DG354</f>
        <v>0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ROW(Source!A446)</f>
        <v>446</v>
      </c>
      <c r="B355">
        <v>59209203</v>
      </c>
      <c r="C355">
        <v>59210070</v>
      </c>
      <c r="D355">
        <v>58340578</v>
      </c>
      <c r="E355">
        <v>1</v>
      </c>
      <c r="F355">
        <v>1</v>
      </c>
      <c r="G355">
        <v>1080</v>
      </c>
      <c r="H355">
        <v>2</v>
      </c>
      <c r="I355" t="s">
        <v>646</v>
      </c>
      <c r="J355" t="s">
        <v>647</v>
      </c>
      <c r="K355" t="s">
        <v>648</v>
      </c>
      <c r="L355">
        <v>1368</v>
      </c>
      <c r="N355">
        <v>1011</v>
      </c>
      <c r="O355" t="s">
        <v>626</v>
      </c>
      <c r="P355" t="s">
        <v>626</v>
      </c>
      <c r="Q355">
        <v>1</v>
      </c>
      <c r="W355">
        <v>0</v>
      </c>
      <c r="X355">
        <v>-1985943078</v>
      </c>
      <c r="Y355">
        <f>((AT355*1.25)*1.1)</f>
        <v>2.7500000000000004E-2</v>
      </c>
      <c r="AA355">
        <v>0</v>
      </c>
      <c r="AB355">
        <v>88.67</v>
      </c>
      <c r="AC355">
        <v>13.47</v>
      </c>
      <c r="AD355">
        <v>0</v>
      </c>
      <c r="AE355">
        <v>0</v>
      </c>
      <c r="AF355">
        <v>83.1</v>
      </c>
      <c r="AG355">
        <v>12.62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0.02</v>
      </c>
      <c r="AU355" t="s">
        <v>627</v>
      </c>
      <c r="AV355">
        <v>0</v>
      </c>
      <c r="AW355">
        <v>2</v>
      </c>
      <c r="AX355">
        <v>59211508</v>
      </c>
      <c r="AY355">
        <v>1</v>
      </c>
      <c r="AZ355">
        <v>0</v>
      </c>
      <c r="BA355">
        <v>357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f>ROUND(Y355*Source!I446*DO355,9)</f>
        <v>0</v>
      </c>
      <c r="CX355">
        <f>ROUND(Y355*Source!I446,9)</f>
        <v>0</v>
      </c>
      <c r="CY355">
        <f>AB355</f>
        <v>88.67</v>
      </c>
      <c r="CZ355">
        <f>AF355</f>
        <v>83.1</v>
      </c>
      <c r="DA355">
        <f>AJ355</f>
        <v>1</v>
      </c>
      <c r="DB355">
        <f>ROUND(((ROUND(AT355*CZ355,2)*1.25)*1.1),6)</f>
        <v>2.2825000000000002</v>
      </c>
      <c r="DC355">
        <f>ROUND(((ROUND(AT355*AG355,2)*1.25)*1.1),6)</f>
        <v>0.34375</v>
      </c>
      <c r="DD355" t="s">
        <v>3</v>
      </c>
      <c r="DE355" t="s">
        <v>3</v>
      </c>
      <c r="DF355">
        <f t="shared" si="198"/>
        <v>0</v>
      </c>
      <c r="DG355">
        <f t="shared" si="195"/>
        <v>0</v>
      </c>
      <c r="DH355">
        <f t="shared" si="196"/>
        <v>0</v>
      </c>
      <c r="DI355">
        <f t="shared" si="179"/>
        <v>0</v>
      </c>
      <c r="DJ355">
        <f>DG355</f>
        <v>0</v>
      </c>
      <c r="DK355">
        <v>0</v>
      </c>
      <c r="DL355" t="s">
        <v>628</v>
      </c>
      <c r="DM355">
        <v>0</v>
      </c>
      <c r="DN355" t="s">
        <v>622</v>
      </c>
      <c r="DO355">
        <v>12.62</v>
      </c>
    </row>
    <row r="356" spans="1:119" x14ac:dyDescent="0.2">
      <c r="A356">
        <f>ROW(Source!A446)</f>
        <v>446</v>
      </c>
      <c r="B356">
        <v>59209203</v>
      </c>
      <c r="C356">
        <v>59210070</v>
      </c>
      <c r="D356">
        <v>58309957</v>
      </c>
      <c r="E356">
        <v>1</v>
      </c>
      <c r="F356">
        <v>1</v>
      </c>
      <c r="G356">
        <v>1080</v>
      </c>
      <c r="H356">
        <v>3</v>
      </c>
      <c r="I356" t="s">
        <v>689</v>
      </c>
      <c r="J356" t="s">
        <v>690</v>
      </c>
      <c r="K356" t="s">
        <v>691</v>
      </c>
      <c r="L356">
        <v>1348</v>
      </c>
      <c r="N356">
        <v>1009</v>
      </c>
      <c r="O356" t="s">
        <v>658</v>
      </c>
      <c r="P356" t="s">
        <v>658</v>
      </c>
      <c r="Q356">
        <v>1000</v>
      </c>
      <c r="W356">
        <v>0</v>
      </c>
      <c r="X356">
        <v>-1106207263</v>
      </c>
      <c r="Y356">
        <f>AT356</f>
        <v>1.3999999999999999E-4</v>
      </c>
      <c r="AA356">
        <v>9879.51</v>
      </c>
      <c r="AB356">
        <v>0</v>
      </c>
      <c r="AC356">
        <v>0</v>
      </c>
      <c r="AD356">
        <v>0</v>
      </c>
      <c r="AE356">
        <v>9879.51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-2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1.3999999999999999E-4</v>
      </c>
      <c r="AU356" t="s">
        <v>3</v>
      </c>
      <c r="AV356">
        <v>0</v>
      </c>
      <c r="AW356">
        <v>2</v>
      </c>
      <c r="AX356">
        <v>59211509</v>
      </c>
      <c r="AY356">
        <v>1</v>
      </c>
      <c r="AZ356">
        <v>0</v>
      </c>
      <c r="BA356">
        <v>358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ROUND(Y356*Source!I446,9)</f>
        <v>0</v>
      </c>
      <c r="CY356">
        <f>AA356</f>
        <v>9879.51</v>
      </c>
      <c r="CZ356">
        <f>AE356</f>
        <v>9879.51</v>
      </c>
      <c r="DA356">
        <f>AI356</f>
        <v>1</v>
      </c>
      <c r="DB356">
        <f>ROUND(ROUND(AT356*CZ356,2),6)</f>
        <v>1.38</v>
      </c>
      <c r="DC356">
        <f>ROUND(ROUND(AT356*AG356,2),6)</f>
        <v>0</v>
      </c>
      <c r="DD356" t="s">
        <v>3</v>
      </c>
      <c r="DE356" t="s">
        <v>3</v>
      </c>
      <c r="DF356">
        <f t="shared" si="198"/>
        <v>0</v>
      </c>
      <c r="DG356">
        <f t="shared" si="195"/>
        <v>0</v>
      </c>
      <c r="DH356">
        <f t="shared" si="196"/>
        <v>0</v>
      </c>
      <c r="DI356">
        <f t="shared" si="179"/>
        <v>0</v>
      </c>
      <c r="DJ356">
        <f>DF356</f>
        <v>0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ROW(Source!A446)</f>
        <v>446</v>
      </c>
      <c r="B357">
        <v>59209203</v>
      </c>
      <c r="C357">
        <v>59210070</v>
      </c>
      <c r="D357">
        <v>58308765</v>
      </c>
      <c r="E357">
        <v>1</v>
      </c>
      <c r="F357">
        <v>1</v>
      </c>
      <c r="G357">
        <v>1080</v>
      </c>
      <c r="H357">
        <v>3</v>
      </c>
      <c r="I357" t="s">
        <v>692</v>
      </c>
      <c r="J357" t="s">
        <v>693</v>
      </c>
      <c r="K357" t="s">
        <v>694</v>
      </c>
      <c r="L357">
        <v>1348</v>
      </c>
      <c r="N357">
        <v>1009</v>
      </c>
      <c r="O357" t="s">
        <v>658</v>
      </c>
      <c r="P357" t="s">
        <v>658</v>
      </c>
      <c r="Q357">
        <v>1000</v>
      </c>
      <c r="W357">
        <v>0</v>
      </c>
      <c r="X357">
        <v>-1123198217</v>
      </c>
      <c r="Y357">
        <f>AT357</f>
        <v>1.1000000000000001E-3</v>
      </c>
      <c r="AA357">
        <v>17868.28</v>
      </c>
      <c r="AB357">
        <v>0</v>
      </c>
      <c r="AC357">
        <v>0</v>
      </c>
      <c r="AD357">
        <v>0</v>
      </c>
      <c r="AE357">
        <v>17868.28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-2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1.1000000000000001E-3</v>
      </c>
      <c r="AU357" t="s">
        <v>3</v>
      </c>
      <c r="AV357">
        <v>0</v>
      </c>
      <c r="AW357">
        <v>2</v>
      </c>
      <c r="AX357">
        <v>59211510</v>
      </c>
      <c r="AY357">
        <v>1</v>
      </c>
      <c r="AZ357">
        <v>0</v>
      </c>
      <c r="BA357">
        <v>359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ROUND(Y357*Source!I446,9)</f>
        <v>0</v>
      </c>
      <c r="CY357">
        <f>AA357</f>
        <v>17868.28</v>
      </c>
      <c r="CZ357">
        <f>AE357</f>
        <v>17868.28</v>
      </c>
      <c r="DA357">
        <f>AI357</f>
        <v>1</v>
      </c>
      <c r="DB357">
        <f>ROUND(ROUND(AT357*CZ357,2),6)</f>
        <v>19.66</v>
      </c>
      <c r="DC357">
        <f>ROUND(ROUND(AT357*AG357,2),6)</f>
        <v>0</v>
      </c>
      <c r="DD357" t="s">
        <v>3</v>
      </c>
      <c r="DE357" t="s">
        <v>3</v>
      </c>
      <c r="DF357">
        <f t="shared" si="198"/>
        <v>0</v>
      </c>
      <c r="DG357">
        <f t="shared" si="195"/>
        <v>0</v>
      </c>
      <c r="DH357">
        <f t="shared" si="196"/>
        <v>0</v>
      </c>
      <c r="DI357">
        <f t="shared" si="179"/>
        <v>0</v>
      </c>
      <c r="DJ357">
        <f>DF357</f>
        <v>0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ROW(Source!A446)</f>
        <v>446</v>
      </c>
      <c r="B358">
        <v>59209203</v>
      </c>
      <c r="C358">
        <v>59210070</v>
      </c>
      <c r="D358">
        <v>58327276</v>
      </c>
      <c r="E358">
        <v>1</v>
      </c>
      <c r="F358">
        <v>1</v>
      </c>
      <c r="G358">
        <v>1080</v>
      </c>
      <c r="H358">
        <v>3</v>
      </c>
      <c r="I358" t="s">
        <v>210</v>
      </c>
      <c r="J358" t="s">
        <v>212</v>
      </c>
      <c r="K358" t="s">
        <v>211</v>
      </c>
      <c r="L358">
        <v>1354</v>
      </c>
      <c r="N358">
        <v>1010</v>
      </c>
      <c r="O358" t="s">
        <v>49</v>
      </c>
      <c r="P358" t="s">
        <v>49</v>
      </c>
      <c r="Q358">
        <v>1</v>
      </c>
      <c r="W358">
        <v>0</v>
      </c>
      <c r="X358">
        <v>-94298429</v>
      </c>
      <c r="Y358">
        <f>AT358</f>
        <v>1</v>
      </c>
      <c r="AA358">
        <v>279.67</v>
      </c>
      <c r="AB358">
        <v>0</v>
      </c>
      <c r="AC358">
        <v>0</v>
      </c>
      <c r="AD358">
        <v>0</v>
      </c>
      <c r="AE358">
        <v>279.67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1</v>
      </c>
      <c r="AU358" t="s">
        <v>3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ROUND(Y358*Source!I446,9)</f>
        <v>0</v>
      </c>
      <c r="CY358">
        <f>AA358</f>
        <v>279.67</v>
      </c>
      <c r="CZ358">
        <f>AE358</f>
        <v>279.67</v>
      </c>
      <c r="DA358">
        <f>AI358</f>
        <v>1</v>
      </c>
      <c r="DB358">
        <f>ROUND(ROUND(AT358*CZ358,2),6)</f>
        <v>279.67</v>
      </c>
      <c r="DC358">
        <f>ROUND(ROUND(AT358*AG358,2),6)</f>
        <v>0</v>
      </c>
      <c r="DD358" t="s">
        <v>3</v>
      </c>
      <c r="DE358" t="s">
        <v>3</v>
      </c>
      <c r="DF358">
        <f t="shared" si="198"/>
        <v>0</v>
      </c>
      <c r="DG358">
        <f t="shared" si="195"/>
        <v>0</v>
      </c>
      <c r="DH358">
        <f t="shared" si="196"/>
        <v>0</v>
      </c>
      <c r="DI358">
        <f t="shared" si="179"/>
        <v>0</v>
      </c>
      <c r="DJ358">
        <f>DF358</f>
        <v>0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ROW(Source!A446)</f>
        <v>446</v>
      </c>
      <c r="B359">
        <v>59209203</v>
      </c>
      <c r="C359">
        <v>59210070</v>
      </c>
      <c r="D359">
        <v>58330407</v>
      </c>
      <c r="E359">
        <v>1</v>
      </c>
      <c r="F359">
        <v>1</v>
      </c>
      <c r="G359">
        <v>1080</v>
      </c>
      <c r="H359">
        <v>3</v>
      </c>
      <c r="I359" t="s">
        <v>695</v>
      </c>
      <c r="J359" t="s">
        <v>696</v>
      </c>
      <c r="K359" t="s">
        <v>697</v>
      </c>
      <c r="L359">
        <v>1346</v>
      </c>
      <c r="N359">
        <v>1009</v>
      </c>
      <c r="O359" t="s">
        <v>641</v>
      </c>
      <c r="P359" t="s">
        <v>641</v>
      </c>
      <c r="Q359">
        <v>1</v>
      </c>
      <c r="W359">
        <v>0</v>
      </c>
      <c r="X359">
        <v>883542614</v>
      </c>
      <c r="Y359">
        <f>AT359</f>
        <v>0.04</v>
      </c>
      <c r="AA359">
        <v>19.28</v>
      </c>
      <c r="AB359">
        <v>0</v>
      </c>
      <c r="AC359">
        <v>0</v>
      </c>
      <c r="AD359">
        <v>0</v>
      </c>
      <c r="AE359">
        <v>19.28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0.04</v>
      </c>
      <c r="AU359" t="s">
        <v>3</v>
      </c>
      <c r="AV359">
        <v>0</v>
      </c>
      <c r="AW359">
        <v>2</v>
      </c>
      <c r="AX359">
        <v>59211511</v>
      </c>
      <c r="AY359">
        <v>1</v>
      </c>
      <c r="AZ359">
        <v>0</v>
      </c>
      <c r="BA359">
        <v>360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ROUND(Y359*Source!I446,9)</f>
        <v>0</v>
      </c>
      <c r="CY359">
        <f>AA359</f>
        <v>19.28</v>
      </c>
      <c r="CZ359">
        <f>AE359</f>
        <v>19.28</v>
      </c>
      <c r="DA359">
        <f>AI359</f>
        <v>1</v>
      </c>
      <c r="DB359">
        <f>ROUND(ROUND(AT359*CZ359,2),6)</f>
        <v>0.77</v>
      </c>
      <c r="DC359">
        <f>ROUND(ROUND(AT359*AG359,2),6)</f>
        <v>0</v>
      </c>
      <c r="DD359" t="s">
        <v>3</v>
      </c>
      <c r="DE359" t="s">
        <v>3</v>
      </c>
      <c r="DF359">
        <f t="shared" si="198"/>
        <v>0</v>
      </c>
      <c r="DG359">
        <f t="shared" si="195"/>
        <v>0</v>
      </c>
      <c r="DH359">
        <f t="shared" si="196"/>
        <v>0</v>
      </c>
      <c r="DI359">
        <f t="shared" si="179"/>
        <v>0</v>
      </c>
      <c r="DJ359">
        <f>DF359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ROW(Source!A447)</f>
        <v>447</v>
      </c>
      <c r="B360">
        <v>59209200</v>
      </c>
      <c r="C360">
        <v>59210070</v>
      </c>
      <c r="D360">
        <v>58266404</v>
      </c>
      <c r="E360">
        <v>1080</v>
      </c>
      <c r="F360">
        <v>1</v>
      </c>
      <c r="G360">
        <v>1080</v>
      </c>
      <c r="H360">
        <v>1</v>
      </c>
      <c r="I360" t="s">
        <v>620</v>
      </c>
      <c r="J360" t="s">
        <v>3</v>
      </c>
      <c r="K360" t="s">
        <v>621</v>
      </c>
      <c r="L360">
        <v>1191</v>
      </c>
      <c r="N360">
        <v>1013</v>
      </c>
      <c r="O360" t="s">
        <v>622</v>
      </c>
      <c r="P360" t="s">
        <v>622</v>
      </c>
      <c r="Q360">
        <v>1</v>
      </c>
      <c r="W360">
        <v>0</v>
      </c>
      <c r="X360">
        <v>476480486</v>
      </c>
      <c r="Y360">
        <f>((AT360*1.15)*1.1)</f>
        <v>1.85955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5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1.47</v>
      </c>
      <c r="AU360" t="s">
        <v>28</v>
      </c>
      <c r="AV360">
        <v>1</v>
      </c>
      <c r="AW360">
        <v>2</v>
      </c>
      <c r="AX360">
        <v>59211506</v>
      </c>
      <c r="AY360">
        <v>1</v>
      </c>
      <c r="AZ360">
        <v>0</v>
      </c>
      <c r="BA360">
        <v>363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U360">
        <f>ROUND(AT360*Source!I447*AH360*AL360,2)</f>
        <v>0</v>
      </c>
      <c r="CV360">
        <f>ROUND(Y360*Source!I447,9)</f>
        <v>0</v>
      </c>
      <c r="CW360">
        <v>0</v>
      </c>
      <c r="CX360">
        <f>ROUND(Y360*Source!I447,9)</f>
        <v>0</v>
      </c>
      <c r="CY360">
        <f>AD360</f>
        <v>0</v>
      </c>
      <c r="CZ360">
        <f>AH360</f>
        <v>0</v>
      </c>
      <c r="DA360">
        <f>AL360</f>
        <v>1</v>
      </c>
      <c r="DB360">
        <f>ROUND(((ROUND(AT360*CZ360,2)*1.15)*1.1),6)</f>
        <v>0</v>
      </c>
      <c r="DC360">
        <f>ROUND(((ROUND(AT360*AG360,2)*1.15)*1.1),6)</f>
        <v>0</v>
      </c>
      <c r="DD360" t="s">
        <v>3</v>
      </c>
      <c r="DE360" t="s">
        <v>3</v>
      </c>
      <c r="DF360">
        <f t="shared" si="198"/>
        <v>0</v>
      </c>
      <c r="DG360">
        <f t="shared" si="195"/>
        <v>0</v>
      </c>
      <c r="DH360">
        <f t="shared" si="196"/>
        <v>0</v>
      </c>
      <c r="DI360">
        <f t="shared" si="179"/>
        <v>0</v>
      </c>
      <c r="DJ360">
        <f>DI360</f>
        <v>0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ROW(Source!A447)</f>
        <v>447</v>
      </c>
      <c r="B361">
        <v>59209200</v>
      </c>
      <c r="C361">
        <v>59210070</v>
      </c>
      <c r="D361">
        <v>58340279</v>
      </c>
      <c r="E361">
        <v>1</v>
      </c>
      <c r="F361">
        <v>1</v>
      </c>
      <c r="G361">
        <v>1080</v>
      </c>
      <c r="H361">
        <v>2</v>
      </c>
      <c r="I361" t="s">
        <v>686</v>
      </c>
      <c r="J361" t="s">
        <v>687</v>
      </c>
      <c r="K361" t="s">
        <v>688</v>
      </c>
      <c r="L361">
        <v>1368</v>
      </c>
      <c r="N361">
        <v>1011</v>
      </c>
      <c r="O361" t="s">
        <v>626</v>
      </c>
      <c r="P361" t="s">
        <v>626</v>
      </c>
      <c r="Q361">
        <v>1</v>
      </c>
      <c r="W361">
        <v>0</v>
      </c>
      <c r="X361">
        <v>-2065404138</v>
      </c>
      <c r="Y361">
        <f>((AT361*1.25)*1.1)</f>
        <v>0.48125000000000007</v>
      </c>
      <c r="AA361">
        <v>0</v>
      </c>
      <c r="AB361">
        <v>87.47</v>
      </c>
      <c r="AC361">
        <v>0</v>
      </c>
      <c r="AD361">
        <v>0</v>
      </c>
      <c r="AE361">
        <v>0</v>
      </c>
      <c r="AF361">
        <v>7.11</v>
      </c>
      <c r="AG361">
        <v>0</v>
      </c>
      <c r="AH361">
        <v>0</v>
      </c>
      <c r="AI361">
        <v>1</v>
      </c>
      <c r="AJ361">
        <v>11.53</v>
      </c>
      <c r="AK361">
        <v>54.99</v>
      </c>
      <c r="AL361">
        <v>1</v>
      </c>
      <c r="AM361">
        <v>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0.35</v>
      </c>
      <c r="AU361" t="s">
        <v>627</v>
      </c>
      <c r="AV361">
        <v>0</v>
      </c>
      <c r="AW361">
        <v>2</v>
      </c>
      <c r="AX361">
        <v>59211507</v>
      </c>
      <c r="AY361">
        <v>1</v>
      </c>
      <c r="AZ361">
        <v>0</v>
      </c>
      <c r="BA361">
        <v>364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ROUND(Y361*Source!I447*DO361,9)</f>
        <v>0</v>
      </c>
      <c r="CX361">
        <f>ROUND(Y361*Source!I447,9)</f>
        <v>0</v>
      </c>
      <c r="CY361">
        <f>AB361</f>
        <v>87.47</v>
      </c>
      <c r="CZ361">
        <f>AF361</f>
        <v>7.11</v>
      </c>
      <c r="DA361">
        <f>AJ361</f>
        <v>11.53</v>
      </c>
      <c r="DB361">
        <f>ROUND(((ROUND(AT361*CZ361,2)*1.25)*1.1),6)</f>
        <v>3.4237500000000001</v>
      </c>
      <c r="DC361">
        <f>ROUND(((ROUND(AT361*AG361,2)*1.25)*1.1),6)</f>
        <v>0</v>
      </c>
      <c r="DD361" t="s">
        <v>3</v>
      </c>
      <c r="DE361" t="s">
        <v>3</v>
      </c>
      <c r="DF361">
        <f t="shared" si="198"/>
        <v>0</v>
      </c>
      <c r="DG361">
        <f>ROUND(ROUND(AF361*AJ361,2)*CX361,2)</f>
        <v>0</v>
      </c>
      <c r="DH361">
        <f>ROUND(ROUND(AG361*AK361,2)*CX361,2)</f>
        <v>0</v>
      </c>
      <c r="DI361">
        <f t="shared" si="179"/>
        <v>0</v>
      </c>
      <c r="DJ361">
        <f>DG361</f>
        <v>0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ROW(Source!A447)</f>
        <v>447</v>
      </c>
      <c r="B362">
        <v>59209200</v>
      </c>
      <c r="C362">
        <v>59210070</v>
      </c>
      <c r="D362">
        <v>58340578</v>
      </c>
      <c r="E362">
        <v>1</v>
      </c>
      <c r="F362">
        <v>1</v>
      </c>
      <c r="G362">
        <v>1080</v>
      </c>
      <c r="H362">
        <v>2</v>
      </c>
      <c r="I362" t="s">
        <v>646</v>
      </c>
      <c r="J362" t="s">
        <v>647</v>
      </c>
      <c r="K362" t="s">
        <v>648</v>
      </c>
      <c r="L362">
        <v>1368</v>
      </c>
      <c r="N362">
        <v>1011</v>
      </c>
      <c r="O362" t="s">
        <v>626</v>
      </c>
      <c r="P362" t="s">
        <v>626</v>
      </c>
      <c r="Q362">
        <v>1</v>
      </c>
      <c r="W362">
        <v>0</v>
      </c>
      <c r="X362">
        <v>-1985943078</v>
      </c>
      <c r="Y362">
        <f>((AT362*1.25)*1.1)</f>
        <v>2.7500000000000004E-2</v>
      </c>
      <c r="AA362">
        <v>0</v>
      </c>
      <c r="AB362">
        <v>1445.28</v>
      </c>
      <c r="AC362">
        <v>740.47</v>
      </c>
      <c r="AD362">
        <v>0</v>
      </c>
      <c r="AE362">
        <v>0</v>
      </c>
      <c r="AF362">
        <v>83.1</v>
      </c>
      <c r="AG362">
        <v>12.62</v>
      </c>
      <c r="AH362">
        <v>0</v>
      </c>
      <c r="AI362">
        <v>1</v>
      </c>
      <c r="AJ362">
        <v>16.3</v>
      </c>
      <c r="AK362">
        <v>54.99</v>
      </c>
      <c r="AL362">
        <v>1</v>
      </c>
      <c r="AM362">
        <v>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0.02</v>
      </c>
      <c r="AU362" t="s">
        <v>627</v>
      </c>
      <c r="AV362">
        <v>0</v>
      </c>
      <c r="AW362">
        <v>2</v>
      </c>
      <c r="AX362">
        <v>59211508</v>
      </c>
      <c r="AY362">
        <v>1</v>
      </c>
      <c r="AZ362">
        <v>0</v>
      </c>
      <c r="BA362">
        <v>365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f>ROUND(Y362*Source!I447*DO362,9)</f>
        <v>0</v>
      </c>
      <c r="CX362">
        <f>ROUND(Y362*Source!I447,9)</f>
        <v>0</v>
      </c>
      <c r="CY362">
        <f>AB362</f>
        <v>1445.28</v>
      </c>
      <c r="CZ362">
        <f>AF362</f>
        <v>83.1</v>
      </c>
      <c r="DA362">
        <f>AJ362</f>
        <v>16.3</v>
      </c>
      <c r="DB362">
        <f>ROUND(((ROUND(AT362*CZ362,2)*1.25)*1.1),6)</f>
        <v>2.2825000000000002</v>
      </c>
      <c r="DC362">
        <f>ROUND(((ROUND(AT362*AG362,2)*1.25)*1.1),6)</f>
        <v>0.34375</v>
      </c>
      <c r="DD362" t="s">
        <v>3</v>
      </c>
      <c r="DE362" t="s">
        <v>3</v>
      </c>
      <c r="DF362">
        <f t="shared" si="198"/>
        <v>0</v>
      </c>
      <c r="DG362">
        <f>ROUND(ROUND(AF362*AJ362,2)*CX362,2)</f>
        <v>0</v>
      </c>
      <c r="DH362">
        <f>ROUND(ROUND(AG362*AK362,2)*CX362,2)</f>
        <v>0</v>
      </c>
      <c r="DI362">
        <f t="shared" si="179"/>
        <v>0</v>
      </c>
      <c r="DJ362">
        <f>DG362</f>
        <v>0</v>
      </c>
      <c r="DK362">
        <v>0</v>
      </c>
      <c r="DL362" t="s">
        <v>628</v>
      </c>
      <c r="DM362">
        <v>0</v>
      </c>
      <c r="DN362" t="s">
        <v>622</v>
      </c>
      <c r="DO362">
        <v>12.62</v>
      </c>
    </row>
    <row r="363" spans="1:119" x14ac:dyDescent="0.2">
      <c r="A363">
        <f>ROW(Source!A447)</f>
        <v>447</v>
      </c>
      <c r="B363">
        <v>59209200</v>
      </c>
      <c r="C363">
        <v>59210070</v>
      </c>
      <c r="D363">
        <v>58309957</v>
      </c>
      <c r="E363">
        <v>1</v>
      </c>
      <c r="F363">
        <v>1</v>
      </c>
      <c r="G363">
        <v>1080</v>
      </c>
      <c r="H363">
        <v>3</v>
      </c>
      <c r="I363" t="s">
        <v>689</v>
      </c>
      <c r="J363" t="s">
        <v>690</v>
      </c>
      <c r="K363" t="s">
        <v>691</v>
      </c>
      <c r="L363">
        <v>1348</v>
      </c>
      <c r="N363">
        <v>1009</v>
      </c>
      <c r="O363" t="s">
        <v>658</v>
      </c>
      <c r="P363" t="s">
        <v>658</v>
      </c>
      <c r="Q363">
        <v>1000</v>
      </c>
      <c r="W363">
        <v>0</v>
      </c>
      <c r="X363">
        <v>-1106207263</v>
      </c>
      <c r="Y363">
        <f>AT363</f>
        <v>1.3999999999999999E-4</v>
      </c>
      <c r="AA363">
        <v>203517.91</v>
      </c>
      <c r="AB363">
        <v>0</v>
      </c>
      <c r="AC363">
        <v>0</v>
      </c>
      <c r="AD363">
        <v>0</v>
      </c>
      <c r="AE363">
        <v>9879.51</v>
      </c>
      <c r="AF363">
        <v>0</v>
      </c>
      <c r="AG363">
        <v>0</v>
      </c>
      <c r="AH363">
        <v>0</v>
      </c>
      <c r="AI363">
        <v>20.6</v>
      </c>
      <c r="AJ363">
        <v>1</v>
      </c>
      <c r="AK363">
        <v>1</v>
      </c>
      <c r="AL363">
        <v>1</v>
      </c>
      <c r="AM363">
        <v>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1.3999999999999999E-4</v>
      </c>
      <c r="AU363" t="s">
        <v>3</v>
      </c>
      <c r="AV363">
        <v>0</v>
      </c>
      <c r="AW363">
        <v>2</v>
      </c>
      <c r="AX363">
        <v>59211509</v>
      </c>
      <c r="AY363">
        <v>1</v>
      </c>
      <c r="AZ363">
        <v>0</v>
      </c>
      <c r="BA363">
        <v>366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ROUND(Y363*Source!I447,9)</f>
        <v>0</v>
      </c>
      <c r="CY363">
        <f>AA363</f>
        <v>203517.91</v>
      </c>
      <c r="CZ363">
        <f>AE363</f>
        <v>9879.51</v>
      </c>
      <c r="DA363">
        <f>AI363</f>
        <v>20.6</v>
      </c>
      <c r="DB363">
        <f>ROUND(ROUND(AT363*CZ363,2),6)</f>
        <v>1.38</v>
      </c>
      <c r="DC363">
        <f>ROUND(ROUND(AT363*AG363,2),6)</f>
        <v>0</v>
      </c>
      <c r="DD363" t="s">
        <v>3</v>
      </c>
      <c r="DE363" t="s">
        <v>3</v>
      </c>
      <c r="DF363">
        <f>ROUND(ROUND(AE363*AI363,2)*CX363,2)</f>
        <v>0</v>
      </c>
      <c r="DG363">
        <f t="shared" ref="DG363:DG381" si="199">ROUND(ROUND(AF363,2)*CX363,2)</f>
        <v>0</v>
      </c>
      <c r="DH363">
        <f t="shared" ref="DH363:DH381" si="200">ROUND(ROUND(AG363,2)*CX363,2)</f>
        <v>0</v>
      </c>
      <c r="DI363">
        <f t="shared" si="179"/>
        <v>0</v>
      </c>
      <c r="DJ363">
        <f>DF363</f>
        <v>0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ROW(Source!A447)</f>
        <v>447</v>
      </c>
      <c r="B364">
        <v>59209200</v>
      </c>
      <c r="C364">
        <v>59210070</v>
      </c>
      <c r="D364">
        <v>58308765</v>
      </c>
      <c r="E364">
        <v>1</v>
      </c>
      <c r="F364">
        <v>1</v>
      </c>
      <c r="G364">
        <v>1080</v>
      </c>
      <c r="H364">
        <v>3</v>
      </c>
      <c r="I364" t="s">
        <v>692</v>
      </c>
      <c r="J364" t="s">
        <v>693</v>
      </c>
      <c r="K364" t="s">
        <v>694</v>
      </c>
      <c r="L364">
        <v>1348</v>
      </c>
      <c r="N364">
        <v>1009</v>
      </c>
      <c r="O364" t="s">
        <v>658</v>
      </c>
      <c r="P364" t="s">
        <v>658</v>
      </c>
      <c r="Q364">
        <v>1000</v>
      </c>
      <c r="W364">
        <v>0</v>
      </c>
      <c r="X364">
        <v>-1123198217</v>
      </c>
      <c r="Y364">
        <f>AT364</f>
        <v>1.1000000000000001E-3</v>
      </c>
      <c r="AA364">
        <v>134905.51</v>
      </c>
      <c r="AB364">
        <v>0</v>
      </c>
      <c r="AC364">
        <v>0</v>
      </c>
      <c r="AD364">
        <v>0</v>
      </c>
      <c r="AE364">
        <v>17868.28</v>
      </c>
      <c r="AF364">
        <v>0</v>
      </c>
      <c r="AG364">
        <v>0</v>
      </c>
      <c r="AH364">
        <v>0</v>
      </c>
      <c r="AI364">
        <v>7.55</v>
      </c>
      <c r="AJ364">
        <v>1</v>
      </c>
      <c r="AK364">
        <v>1</v>
      </c>
      <c r="AL364">
        <v>1</v>
      </c>
      <c r="AM364">
        <v>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1.1000000000000001E-3</v>
      </c>
      <c r="AU364" t="s">
        <v>3</v>
      </c>
      <c r="AV364">
        <v>0</v>
      </c>
      <c r="AW364">
        <v>2</v>
      </c>
      <c r="AX364">
        <v>59211510</v>
      </c>
      <c r="AY364">
        <v>1</v>
      </c>
      <c r="AZ364">
        <v>0</v>
      </c>
      <c r="BA364">
        <v>367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ROUND(Y364*Source!I447,9)</f>
        <v>0</v>
      </c>
      <c r="CY364">
        <f>AA364</f>
        <v>134905.51</v>
      </c>
      <c r="CZ364">
        <f>AE364</f>
        <v>17868.28</v>
      </c>
      <c r="DA364">
        <f>AI364</f>
        <v>7.55</v>
      </c>
      <c r="DB364">
        <f>ROUND(ROUND(AT364*CZ364,2),6)</f>
        <v>19.66</v>
      </c>
      <c r="DC364">
        <f>ROUND(ROUND(AT364*AG364,2),6)</f>
        <v>0</v>
      </c>
      <c r="DD364" t="s">
        <v>3</v>
      </c>
      <c r="DE364" t="s">
        <v>3</v>
      </c>
      <c r="DF364">
        <f>ROUND(ROUND(AE364*AI364,2)*CX364,2)</f>
        <v>0</v>
      </c>
      <c r="DG364">
        <f t="shared" si="199"/>
        <v>0</v>
      </c>
      <c r="DH364">
        <f t="shared" si="200"/>
        <v>0</v>
      </c>
      <c r="DI364">
        <f t="shared" si="179"/>
        <v>0</v>
      </c>
      <c r="DJ364">
        <f>DF364</f>
        <v>0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ROW(Source!A447)</f>
        <v>447</v>
      </c>
      <c r="B365">
        <v>59209200</v>
      </c>
      <c r="C365">
        <v>59210070</v>
      </c>
      <c r="D365">
        <v>58327276</v>
      </c>
      <c r="E365">
        <v>1</v>
      </c>
      <c r="F365">
        <v>1</v>
      </c>
      <c r="G365">
        <v>1080</v>
      </c>
      <c r="H365">
        <v>3</v>
      </c>
      <c r="I365" t="s">
        <v>210</v>
      </c>
      <c r="J365" t="s">
        <v>212</v>
      </c>
      <c r="K365" t="s">
        <v>211</v>
      </c>
      <c r="L365">
        <v>1354</v>
      </c>
      <c r="N365">
        <v>1010</v>
      </c>
      <c r="O365" t="s">
        <v>49</v>
      </c>
      <c r="P365" t="s">
        <v>49</v>
      </c>
      <c r="Q365">
        <v>1</v>
      </c>
      <c r="W365">
        <v>0</v>
      </c>
      <c r="X365">
        <v>-94298429</v>
      </c>
      <c r="Y365">
        <f>AT365</f>
        <v>1</v>
      </c>
      <c r="AA365">
        <v>1747.94</v>
      </c>
      <c r="AB365">
        <v>0</v>
      </c>
      <c r="AC365">
        <v>0</v>
      </c>
      <c r="AD365">
        <v>0</v>
      </c>
      <c r="AE365">
        <v>279.67</v>
      </c>
      <c r="AF365">
        <v>0</v>
      </c>
      <c r="AG365">
        <v>0</v>
      </c>
      <c r="AH365">
        <v>0</v>
      </c>
      <c r="AI365">
        <v>6.25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 t="s">
        <v>3</v>
      </c>
      <c r="AT365">
        <v>1</v>
      </c>
      <c r="AU365" t="s">
        <v>3</v>
      </c>
      <c r="AV365">
        <v>0</v>
      </c>
      <c r="AW365">
        <v>1</v>
      </c>
      <c r="AX365">
        <v>-1</v>
      </c>
      <c r="AY365">
        <v>0</v>
      </c>
      <c r="AZ365">
        <v>0</v>
      </c>
      <c r="BA365" t="s">
        <v>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ROUND(Y365*Source!I447,9)</f>
        <v>0</v>
      </c>
      <c r="CY365">
        <f>AA365</f>
        <v>1747.94</v>
      </c>
      <c r="CZ365">
        <f>AE365</f>
        <v>279.67</v>
      </c>
      <c r="DA365">
        <f>AI365</f>
        <v>6.25</v>
      </c>
      <c r="DB365">
        <f>ROUND(ROUND(AT365*CZ365,2),6)</f>
        <v>279.67</v>
      </c>
      <c r="DC365">
        <f>ROUND(ROUND(AT365*AG365,2),6)</f>
        <v>0</v>
      </c>
      <c r="DD365" t="s">
        <v>3</v>
      </c>
      <c r="DE365" t="s">
        <v>3</v>
      </c>
      <c r="DF365">
        <f>ROUND(ROUND(AE365*AI365,2)*CX365,2)</f>
        <v>0</v>
      </c>
      <c r="DG365">
        <f t="shared" si="199"/>
        <v>0</v>
      </c>
      <c r="DH365">
        <f t="shared" si="200"/>
        <v>0</v>
      </c>
      <c r="DI365">
        <f t="shared" si="179"/>
        <v>0</v>
      </c>
      <c r="DJ365">
        <f>DF365</f>
        <v>0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ROW(Source!A447)</f>
        <v>447</v>
      </c>
      <c r="B366">
        <v>59209200</v>
      </c>
      <c r="C366">
        <v>59210070</v>
      </c>
      <c r="D366">
        <v>58330407</v>
      </c>
      <c r="E366">
        <v>1</v>
      </c>
      <c r="F366">
        <v>1</v>
      </c>
      <c r="G366">
        <v>1080</v>
      </c>
      <c r="H366">
        <v>3</v>
      </c>
      <c r="I366" t="s">
        <v>695</v>
      </c>
      <c r="J366" t="s">
        <v>696</v>
      </c>
      <c r="K366" t="s">
        <v>697</v>
      </c>
      <c r="L366">
        <v>1346</v>
      </c>
      <c r="N366">
        <v>1009</v>
      </c>
      <c r="O366" t="s">
        <v>641</v>
      </c>
      <c r="P366" t="s">
        <v>641</v>
      </c>
      <c r="Q366">
        <v>1</v>
      </c>
      <c r="W366">
        <v>0</v>
      </c>
      <c r="X366">
        <v>883542614</v>
      </c>
      <c r="Y366">
        <f>AT366</f>
        <v>0.04</v>
      </c>
      <c r="AA366">
        <v>169.66</v>
      </c>
      <c r="AB366">
        <v>0</v>
      </c>
      <c r="AC366">
        <v>0</v>
      </c>
      <c r="AD366">
        <v>0</v>
      </c>
      <c r="AE366">
        <v>19.28</v>
      </c>
      <c r="AF366">
        <v>0</v>
      </c>
      <c r="AG366">
        <v>0</v>
      </c>
      <c r="AH366">
        <v>0</v>
      </c>
      <c r="AI366">
        <v>8.8000000000000007</v>
      </c>
      <c r="AJ366">
        <v>1</v>
      </c>
      <c r="AK366">
        <v>1</v>
      </c>
      <c r="AL366">
        <v>1</v>
      </c>
      <c r="AM366">
        <v>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0.04</v>
      </c>
      <c r="AU366" t="s">
        <v>3</v>
      </c>
      <c r="AV366">
        <v>0</v>
      </c>
      <c r="AW366">
        <v>2</v>
      </c>
      <c r="AX366">
        <v>59211511</v>
      </c>
      <c r="AY366">
        <v>1</v>
      </c>
      <c r="AZ366">
        <v>0</v>
      </c>
      <c r="BA366">
        <v>368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ROUND(Y366*Source!I447,9)</f>
        <v>0</v>
      </c>
      <c r="CY366">
        <f>AA366</f>
        <v>169.66</v>
      </c>
      <c r="CZ366">
        <f>AE366</f>
        <v>19.28</v>
      </c>
      <c r="DA366">
        <f>AI366</f>
        <v>8.8000000000000007</v>
      </c>
      <c r="DB366">
        <f>ROUND(ROUND(AT366*CZ366,2),6)</f>
        <v>0.77</v>
      </c>
      <c r="DC366">
        <f>ROUND(ROUND(AT366*AG366,2),6)</f>
        <v>0</v>
      </c>
      <c r="DD366" t="s">
        <v>3</v>
      </c>
      <c r="DE366" t="s">
        <v>3</v>
      </c>
      <c r="DF366">
        <f>ROUND(ROUND(AE366*AI366,2)*CX366,2)</f>
        <v>0</v>
      </c>
      <c r="DG366">
        <f t="shared" si="199"/>
        <v>0</v>
      </c>
      <c r="DH366">
        <f t="shared" si="200"/>
        <v>0</v>
      </c>
      <c r="DI366">
        <f t="shared" si="179"/>
        <v>0</v>
      </c>
      <c r="DJ366">
        <f>DF366</f>
        <v>0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ROW(Source!A450)</f>
        <v>450</v>
      </c>
      <c r="B367">
        <v>59209203</v>
      </c>
      <c r="C367">
        <v>59210087</v>
      </c>
      <c r="D367">
        <v>58266404</v>
      </c>
      <c r="E367">
        <v>1080</v>
      </c>
      <c r="F367">
        <v>1</v>
      </c>
      <c r="G367">
        <v>1080</v>
      </c>
      <c r="H367">
        <v>1</v>
      </c>
      <c r="I367" t="s">
        <v>620</v>
      </c>
      <c r="J367" t="s">
        <v>3</v>
      </c>
      <c r="K367" t="s">
        <v>621</v>
      </c>
      <c r="L367">
        <v>1191</v>
      </c>
      <c r="N367">
        <v>1013</v>
      </c>
      <c r="O367" t="s">
        <v>622</v>
      </c>
      <c r="P367" t="s">
        <v>622</v>
      </c>
      <c r="Q367">
        <v>1</v>
      </c>
      <c r="W367">
        <v>0</v>
      </c>
      <c r="X367">
        <v>476480486</v>
      </c>
      <c r="Y367">
        <f>((AT367*1.15)*1.1)</f>
        <v>6.3376499999999991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5.01</v>
      </c>
      <c r="AU367" t="s">
        <v>28</v>
      </c>
      <c r="AV367">
        <v>1</v>
      </c>
      <c r="AW367">
        <v>2</v>
      </c>
      <c r="AX367">
        <v>59211514</v>
      </c>
      <c r="AY367">
        <v>1</v>
      </c>
      <c r="AZ367">
        <v>0</v>
      </c>
      <c r="BA367">
        <v>371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U367">
        <f>ROUND(AT367*Source!I450*AH367*AL367,2)</f>
        <v>0</v>
      </c>
      <c r="CV367">
        <f>ROUND(Y367*Source!I450,9)</f>
        <v>0.63376500000000002</v>
      </c>
      <c r="CW367">
        <v>0</v>
      </c>
      <c r="CX367">
        <f>ROUND(Y367*Source!I450,9)</f>
        <v>0.63376500000000002</v>
      </c>
      <c r="CY367">
        <f>AD367</f>
        <v>0</v>
      </c>
      <c r="CZ367">
        <f>AH367</f>
        <v>0</v>
      </c>
      <c r="DA367">
        <f>AL367</f>
        <v>1</v>
      </c>
      <c r="DB367">
        <f>ROUND(((ROUND(AT367*CZ367,2)*1.15)*1.1),6)</f>
        <v>0</v>
      </c>
      <c r="DC367">
        <f>ROUND(((ROUND(AT367*AG367,2)*1.15)*1.1),6)</f>
        <v>0</v>
      </c>
      <c r="DD367" t="s">
        <v>3</v>
      </c>
      <c r="DE367" t="s">
        <v>3</v>
      </c>
      <c r="DF367">
        <f t="shared" ref="DF367:DF372" si="201">ROUND(ROUND(AE367,2)*CX367,2)</f>
        <v>0</v>
      </c>
      <c r="DG367">
        <f t="shared" si="199"/>
        <v>0</v>
      </c>
      <c r="DH367">
        <f t="shared" si="200"/>
        <v>0</v>
      </c>
      <c r="DI367">
        <f t="shared" si="179"/>
        <v>0</v>
      </c>
      <c r="DJ367">
        <f>DI367</f>
        <v>0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ROW(Source!A450)</f>
        <v>450</v>
      </c>
      <c r="B368">
        <v>59209203</v>
      </c>
      <c r="C368">
        <v>59210087</v>
      </c>
      <c r="D368">
        <v>58308814</v>
      </c>
      <c r="E368">
        <v>1</v>
      </c>
      <c r="F368">
        <v>1</v>
      </c>
      <c r="G368">
        <v>1080</v>
      </c>
      <c r="H368">
        <v>3</v>
      </c>
      <c r="I368" t="s">
        <v>642</v>
      </c>
      <c r="J368" t="s">
        <v>643</v>
      </c>
      <c r="K368" t="s">
        <v>644</v>
      </c>
      <c r="L368">
        <v>1339</v>
      </c>
      <c r="N368">
        <v>1007</v>
      </c>
      <c r="O368" t="s">
        <v>645</v>
      </c>
      <c r="P368" t="s">
        <v>645</v>
      </c>
      <c r="Q368">
        <v>1</v>
      </c>
      <c r="W368">
        <v>0</v>
      </c>
      <c r="X368">
        <v>-744103292</v>
      </c>
      <c r="Y368">
        <f>AT368</f>
        <v>1</v>
      </c>
      <c r="AA368">
        <v>7.07</v>
      </c>
      <c r="AB368">
        <v>0</v>
      </c>
      <c r="AC368">
        <v>0</v>
      </c>
      <c r="AD368">
        <v>0</v>
      </c>
      <c r="AE368">
        <v>7.07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1</v>
      </c>
      <c r="AU368" t="s">
        <v>3</v>
      </c>
      <c r="AV368">
        <v>0</v>
      </c>
      <c r="AW368">
        <v>2</v>
      </c>
      <c r="AX368">
        <v>59211515</v>
      </c>
      <c r="AY368">
        <v>1</v>
      </c>
      <c r="AZ368">
        <v>0</v>
      </c>
      <c r="BA368">
        <v>372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ROUND(Y368*Source!I450,9)</f>
        <v>0.1</v>
      </c>
      <c r="CY368">
        <f>AA368</f>
        <v>7.07</v>
      </c>
      <c r="CZ368">
        <f>AE368</f>
        <v>7.07</v>
      </c>
      <c r="DA368">
        <f>AI368</f>
        <v>1</v>
      </c>
      <c r="DB368">
        <f>ROUND(ROUND(AT368*CZ368,2),6)</f>
        <v>7.07</v>
      </c>
      <c r="DC368">
        <f>ROUND(ROUND(AT368*AG368,2),6)</f>
        <v>0</v>
      </c>
      <c r="DD368" t="s">
        <v>3</v>
      </c>
      <c r="DE368" t="s">
        <v>3</v>
      </c>
      <c r="DF368">
        <f t="shared" si="201"/>
        <v>0.71</v>
      </c>
      <c r="DG368">
        <f t="shared" si="199"/>
        <v>0</v>
      </c>
      <c r="DH368">
        <f t="shared" si="200"/>
        <v>0</v>
      </c>
      <c r="DI368">
        <f t="shared" si="179"/>
        <v>0</v>
      </c>
      <c r="DJ368">
        <f>DF368</f>
        <v>0.71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ROW(Source!A450)</f>
        <v>450</v>
      </c>
      <c r="B369">
        <v>59209203</v>
      </c>
      <c r="C369">
        <v>59210087</v>
      </c>
      <c r="D369">
        <v>58310526</v>
      </c>
      <c r="E369">
        <v>1</v>
      </c>
      <c r="F369">
        <v>1</v>
      </c>
      <c r="G369">
        <v>1080</v>
      </c>
      <c r="H369">
        <v>3</v>
      </c>
      <c r="I369" t="s">
        <v>665</v>
      </c>
      <c r="J369" t="s">
        <v>666</v>
      </c>
      <c r="K369" t="s">
        <v>667</v>
      </c>
      <c r="L369">
        <v>1346</v>
      </c>
      <c r="N369">
        <v>1009</v>
      </c>
      <c r="O369" t="s">
        <v>641</v>
      </c>
      <c r="P369" t="s">
        <v>641</v>
      </c>
      <c r="Q369">
        <v>1</v>
      </c>
      <c r="W369">
        <v>0</v>
      </c>
      <c r="X369">
        <v>-1011812427</v>
      </c>
      <c r="Y369">
        <f>AT369</f>
        <v>0.02</v>
      </c>
      <c r="AA369">
        <v>37.979999999999997</v>
      </c>
      <c r="AB369">
        <v>0</v>
      </c>
      <c r="AC369">
        <v>0</v>
      </c>
      <c r="AD369">
        <v>0</v>
      </c>
      <c r="AE369">
        <v>37.979999999999997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-2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0.02</v>
      </c>
      <c r="AU369" t="s">
        <v>3</v>
      </c>
      <c r="AV369">
        <v>0</v>
      </c>
      <c r="AW369">
        <v>2</v>
      </c>
      <c r="AX369">
        <v>59211516</v>
      </c>
      <c r="AY369">
        <v>1</v>
      </c>
      <c r="AZ369">
        <v>0</v>
      </c>
      <c r="BA369">
        <v>373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ROUND(Y369*Source!I450,9)</f>
        <v>2E-3</v>
      </c>
      <c r="CY369">
        <f>AA369</f>
        <v>37.979999999999997</v>
      </c>
      <c r="CZ369">
        <f>AE369</f>
        <v>37.979999999999997</v>
      </c>
      <c r="DA369">
        <f>AI369</f>
        <v>1</v>
      </c>
      <c r="DB369">
        <f>ROUND(ROUND(AT369*CZ369,2),6)</f>
        <v>0.76</v>
      </c>
      <c r="DC369">
        <f>ROUND(ROUND(AT369*AG369,2),6)</f>
        <v>0</v>
      </c>
      <c r="DD369" t="s">
        <v>3</v>
      </c>
      <c r="DE369" t="s">
        <v>3</v>
      </c>
      <c r="DF369">
        <f t="shared" si="201"/>
        <v>0.08</v>
      </c>
      <c r="DG369">
        <f t="shared" si="199"/>
        <v>0</v>
      </c>
      <c r="DH369">
        <f t="shared" si="200"/>
        <v>0</v>
      </c>
      <c r="DI369">
        <f t="shared" si="179"/>
        <v>0</v>
      </c>
      <c r="DJ369">
        <f>DF369</f>
        <v>0.08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ROW(Source!A450)</f>
        <v>450</v>
      </c>
      <c r="B370">
        <v>59209203</v>
      </c>
      <c r="C370">
        <v>59210087</v>
      </c>
      <c r="D370">
        <v>58309084</v>
      </c>
      <c r="E370">
        <v>1</v>
      </c>
      <c r="F370">
        <v>1</v>
      </c>
      <c r="G370">
        <v>1080</v>
      </c>
      <c r="H370">
        <v>3</v>
      </c>
      <c r="I370" t="s">
        <v>677</v>
      </c>
      <c r="J370" t="s">
        <v>678</v>
      </c>
      <c r="K370" t="s">
        <v>679</v>
      </c>
      <c r="L370">
        <v>1348</v>
      </c>
      <c r="N370">
        <v>1009</v>
      </c>
      <c r="O370" t="s">
        <v>658</v>
      </c>
      <c r="P370" t="s">
        <v>658</v>
      </c>
      <c r="Q370">
        <v>1000</v>
      </c>
      <c r="W370">
        <v>0</v>
      </c>
      <c r="X370">
        <v>356473523</v>
      </c>
      <c r="Y370">
        <f>AT370</f>
        <v>5.0000000000000002E-5</v>
      </c>
      <c r="AA370">
        <v>16214.84</v>
      </c>
      <c r="AB370">
        <v>0</v>
      </c>
      <c r="AC370">
        <v>0</v>
      </c>
      <c r="AD370">
        <v>0</v>
      </c>
      <c r="AE370">
        <v>16214.84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-2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5.0000000000000002E-5</v>
      </c>
      <c r="AU370" t="s">
        <v>3</v>
      </c>
      <c r="AV370">
        <v>0</v>
      </c>
      <c r="AW370">
        <v>2</v>
      </c>
      <c r="AX370">
        <v>59211517</v>
      </c>
      <c r="AY370">
        <v>1</v>
      </c>
      <c r="AZ370">
        <v>0</v>
      </c>
      <c r="BA370">
        <v>374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ROUND(Y370*Source!I450,9)</f>
        <v>5.0000000000000004E-6</v>
      </c>
      <c r="CY370">
        <f>AA370</f>
        <v>16214.84</v>
      </c>
      <c r="CZ370">
        <f>AE370</f>
        <v>16214.84</v>
      </c>
      <c r="DA370">
        <f>AI370</f>
        <v>1</v>
      </c>
      <c r="DB370">
        <f>ROUND(ROUND(AT370*CZ370,2),6)</f>
        <v>0.81</v>
      </c>
      <c r="DC370">
        <f>ROUND(ROUND(AT370*AG370,2),6)</f>
        <v>0</v>
      </c>
      <c r="DD370" t="s">
        <v>3</v>
      </c>
      <c r="DE370" t="s">
        <v>3</v>
      </c>
      <c r="DF370">
        <f t="shared" si="201"/>
        <v>0.08</v>
      </c>
      <c r="DG370">
        <f t="shared" si="199"/>
        <v>0</v>
      </c>
      <c r="DH370">
        <f t="shared" si="200"/>
        <v>0</v>
      </c>
      <c r="DI370">
        <f t="shared" si="179"/>
        <v>0</v>
      </c>
      <c r="DJ370">
        <f>DF370</f>
        <v>0.08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ROW(Source!A450)</f>
        <v>450</v>
      </c>
      <c r="B371">
        <v>59209203</v>
      </c>
      <c r="C371">
        <v>59210087</v>
      </c>
      <c r="D371">
        <v>58309253</v>
      </c>
      <c r="E371">
        <v>1</v>
      </c>
      <c r="F371">
        <v>1</v>
      </c>
      <c r="G371">
        <v>1080</v>
      </c>
      <c r="H371">
        <v>3</v>
      </c>
      <c r="I371" t="s">
        <v>680</v>
      </c>
      <c r="J371" t="s">
        <v>681</v>
      </c>
      <c r="K371" t="s">
        <v>682</v>
      </c>
      <c r="L371">
        <v>1346</v>
      </c>
      <c r="N371">
        <v>1009</v>
      </c>
      <c r="O371" t="s">
        <v>641</v>
      </c>
      <c r="P371" t="s">
        <v>641</v>
      </c>
      <c r="Q371">
        <v>1</v>
      </c>
      <c r="W371">
        <v>0</v>
      </c>
      <c r="X371">
        <v>1135396300</v>
      </c>
      <c r="Y371">
        <f>AT371</f>
        <v>0.02</v>
      </c>
      <c r="AA371">
        <v>20.190000000000001</v>
      </c>
      <c r="AB371">
        <v>0</v>
      </c>
      <c r="AC371">
        <v>0</v>
      </c>
      <c r="AD371">
        <v>0</v>
      </c>
      <c r="AE371">
        <v>20.190000000000001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-2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0.02</v>
      </c>
      <c r="AU371" t="s">
        <v>3</v>
      </c>
      <c r="AV371">
        <v>0</v>
      </c>
      <c r="AW371">
        <v>2</v>
      </c>
      <c r="AX371">
        <v>59211518</v>
      </c>
      <c r="AY371">
        <v>1</v>
      </c>
      <c r="AZ371">
        <v>0</v>
      </c>
      <c r="BA371">
        <v>375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ROUND(Y371*Source!I450,9)</f>
        <v>2E-3</v>
      </c>
      <c r="CY371">
        <f>AA371</f>
        <v>20.190000000000001</v>
      </c>
      <c r="CZ371">
        <f>AE371</f>
        <v>20.190000000000001</v>
      </c>
      <c r="DA371">
        <f>AI371</f>
        <v>1</v>
      </c>
      <c r="DB371">
        <f>ROUND(ROUND(AT371*CZ371,2),6)</f>
        <v>0.4</v>
      </c>
      <c r="DC371">
        <f>ROUND(ROUND(AT371*AG371,2),6)</f>
        <v>0</v>
      </c>
      <c r="DD371" t="s">
        <v>3</v>
      </c>
      <c r="DE371" t="s">
        <v>3</v>
      </c>
      <c r="DF371">
        <f t="shared" si="201"/>
        <v>0.04</v>
      </c>
      <c r="DG371">
        <f t="shared" si="199"/>
        <v>0</v>
      </c>
      <c r="DH371">
        <f t="shared" si="200"/>
        <v>0</v>
      </c>
      <c r="DI371">
        <f t="shared" si="179"/>
        <v>0</v>
      </c>
      <c r="DJ371">
        <f>DF371</f>
        <v>0.04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ROW(Source!A451)</f>
        <v>451</v>
      </c>
      <c r="B372">
        <v>59209200</v>
      </c>
      <c r="C372">
        <v>59210087</v>
      </c>
      <c r="D372">
        <v>58266404</v>
      </c>
      <c r="E372">
        <v>1080</v>
      </c>
      <c r="F372">
        <v>1</v>
      </c>
      <c r="G372">
        <v>1080</v>
      </c>
      <c r="H372">
        <v>1</v>
      </c>
      <c r="I372" t="s">
        <v>620</v>
      </c>
      <c r="J372" t="s">
        <v>3</v>
      </c>
      <c r="K372" t="s">
        <v>621</v>
      </c>
      <c r="L372">
        <v>1191</v>
      </c>
      <c r="N372">
        <v>1013</v>
      </c>
      <c r="O372" t="s">
        <v>622</v>
      </c>
      <c r="P372" t="s">
        <v>622</v>
      </c>
      <c r="Q372">
        <v>1</v>
      </c>
      <c r="W372">
        <v>0</v>
      </c>
      <c r="X372">
        <v>476480486</v>
      </c>
      <c r="Y372">
        <f>((AT372*1.15)*1.1)</f>
        <v>6.3376499999999991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5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5.01</v>
      </c>
      <c r="AU372" t="s">
        <v>28</v>
      </c>
      <c r="AV372">
        <v>1</v>
      </c>
      <c r="AW372">
        <v>2</v>
      </c>
      <c r="AX372">
        <v>59211514</v>
      </c>
      <c r="AY372">
        <v>1</v>
      </c>
      <c r="AZ372">
        <v>0</v>
      </c>
      <c r="BA372">
        <v>376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U372">
        <f>ROUND(AT372*Source!I451*AH372*AL372,2)</f>
        <v>0</v>
      </c>
      <c r="CV372">
        <f>ROUND(Y372*Source!I451,9)</f>
        <v>0.63376500000000002</v>
      </c>
      <c r="CW372">
        <v>0</v>
      </c>
      <c r="CX372">
        <f>ROUND(Y372*Source!I451,9)</f>
        <v>0.63376500000000002</v>
      </c>
      <c r="CY372">
        <f>AD372</f>
        <v>0</v>
      </c>
      <c r="CZ372">
        <f>AH372</f>
        <v>0</v>
      </c>
      <c r="DA372">
        <f>AL372</f>
        <v>1</v>
      </c>
      <c r="DB372">
        <f>ROUND(((ROUND(AT372*CZ372,2)*1.15)*1.1),6)</f>
        <v>0</v>
      </c>
      <c r="DC372">
        <f>ROUND(((ROUND(AT372*AG372,2)*1.15)*1.1),6)</f>
        <v>0</v>
      </c>
      <c r="DD372" t="s">
        <v>3</v>
      </c>
      <c r="DE372" t="s">
        <v>3</v>
      </c>
      <c r="DF372">
        <f t="shared" si="201"/>
        <v>0</v>
      </c>
      <c r="DG372">
        <f t="shared" si="199"/>
        <v>0</v>
      </c>
      <c r="DH372">
        <f t="shared" si="200"/>
        <v>0</v>
      </c>
      <c r="DI372">
        <f t="shared" si="179"/>
        <v>0</v>
      </c>
      <c r="DJ372">
        <f>DI372</f>
        <v>0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ROW(Source!A451)</f>
        <v>451</v>
      </c>
      <c r="B373">
        <v>59209200</v>
      </c>
      <c r="C373">
        <v>59210087</v>
      </c>
      <c r="D373">
        <v>58308814</v>
      </c>
      <c r="E373">
        <v>1</v>
      </c>
      <c r="F373">
        <v>1</v>
      </c>
      <c r="G373">
        <v>1080</v>
      </c>
      <c r="H373">
        <v>3</v>
      </c>
      <c r="I373" t="s">
        <v>642</v>
      </c>
      <c r="J373" t="s">
        <v>643</v>
      </c>
      <c r="K373" t="s">
        <v>644</v>
      </c>
      <c r="L373">
        <v>1339</v>
      </c>
      <c r="N373">
        <v>1007</v>
      </c>
      <c r="O373" t="s">
        <v>645</v>
      </c>
      <c r="P373" t="s">
        <v>645</v>
      </c>
      <c r="Q373">
        <v>1</v>
      </c>
      <c r="W373">
        <v>0</v>
      </c>
      <c r="X373">
        <v>-744103292</v>
      </c>
      <c r="Y373">
        <f>AT373</f>
        <v>1</v>
      </c>
      <c r="AA373">
        <v>54.79</v>
      </c>
      <c r="AB373">
        <v>0</v>
      </c>
      <c r="AC373">
        <v>0</v>
      </c>
      <c r="AD373">
        <v>0</v>
      </c>
      <c r="AE373">
        <v>7.07</v>
      </c>
      <c r="AF373">
        <v>0</v>
      </c>
      <c r="AG373">
        <v>0</v>
      </c>
      <c r="AH373">
        <v>0</v>
      </c>
      <c r="AI373">
        <v>7.75</v>
      </c>
      <c r="AJ373">
        <v>1</v>
      </c>
      <c r="AK373">
        <v>1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1</v>
      </c>
      <c r="AU373" t="s">
        <v>3</v>
      </c>
      <c r="AV373">
        <v>0</v>
      </c>
      <c r="AW373">
        <v>2</v>
      </c>
      <c r="AX373">
        <v>59211515</v>
      </c>
      <c r="AY373">
        <v>1</v>
      </c>
      <c r="AZ373">
        <v>0</v>
      </c>
      <c r="BA373">
        <v>377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ROUND(Y373*Source!I451,9)</f>
        <v>0.1</v>
      </c>
      <c r="CY373">
        <f>AA373</f>
        <v>54.79</v>
      </c>
      <c r="CZ373">
        <f>AE373</f>
        <v>7.07</v>
      </c>
      <c r="DA373">
        <f>AI373</f>
        <v>7.75</v>
      </c>
      <c r="DB373">
        <f>ROUND(ROUND(AT373*CZ373,2),6)</f>
        <v>7.07</v>
      </c>
      <c r="DC373">
        <f>ROUND(ROUND(AT373*AG373,2),6)</f>
        <v>0</v>
      </c>
      <c r="DD373" t="s">
        <v>3</v>
      </c>
      <c r="DE373" t="s">
        <v>3</v>
      </c>
      <c r="DF373">
        <f>ROUND(ROUND(AE373*AI373,2)*CX373,2)</f>
        <v>5.48</v>
      </c>
      <c r="DG373">
        <f t="shared" si="199"/>
        <v>0</v>
      </c>
      <c r="DH373">
        <f t="shared" si="200"/>
        <v>0</v>
      </c>
      <c r="DI373">
        <f t="shared" si="179"/>
        <v>0</v>
      </c>
      <c r="DJ373">
        <f>DF373</f>
        <v>5.48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ROW(Source!A451)</f>
        <v>451</v>
      </c>
      <c r="B374">
        <v>59209200</v>
      </c>
      <c r="C374">
        <v>59210087</v>
      </c>
      <c r="D374">
        <v>58310526</v>
      </c>
      <c r="E374">
        <v>1</v>
      </c>
      <c r="F374">
        <v>1</v>
      </c>
      <c r="G374">
        <v>1080</v>
      </c>
      <c r="H374">
        <v>3</v>
      </c>
      <c r="I374" t="s">
        <v>665</v>
      </c>
      <c r="J374" t="s">
        <v>666</v>
      </c>
      <c r="K374" t="s">
        <v>667</v>
      </c>
      <c r="L374">
        <v>1346</v>
      </c>
      <c r="N374">
        <v>1009</v>
      </c>
      <c r="O374" t="s">
        <v>641</v>
      </c>
      <c r="P374" t="s">
        <v>641</v>
      </c>
      <c r="Q374">
        <v>1</v>
      </c>
      <c r="W374">
        <v>0</v>
      </c>
      <c r="X374">
        <v>-1011812427</v>
      </c>
      <c r="Y374">
        <f>AT374</f>
        <v>0.02</v>
      </c>
      <c r="AA374">
        <v>272.7</v>
      </c>
      <c r="AB374">
        <v>0</v>
      </c>
      <c r="AC374">
        <v>0</v>
      </c>
      <c r="AD374">
        <v>0</v>
      </c>
      <c r="AE374">
        <v>37.979999999999997</v>
      </c>
      <c r="AF374">
        <v>0</v>
      </c>
      <c r="AG374">
        <v>0</v>
      </c>
      <c r="AH374">
        <v>0</v>
      </c>
      <c r="AI374">
        <v>7.18</v>
      </c>
      <c r="AJ374">
        <v>1</v>
      </c>
      <c r="AK374">
        <v>1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0.02</v>
      </c>
      <c r="AU374" t="s">
        <v>3</v>
      </c>
      <c r="AV374">
        <v>0</v>
      </c>
      <c r="AW374">
        <v>2</v>
      </c>
      <c r="AX374">
        <v>59211516</v>
      </c>
      <c r="AY374">
        <v>1</v>
      </c>
      <c r="AZ374">
        <v>0</v>
      </c>
      <c r="BA374">
        <v>378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ROUND(Y374*Source!I451,9)</f>
        <v>2E-3</v>
      </c>
      <c r="CY374">
        <f>AA374</f>
        <v>272.7</v>
      </c>
      <c r="CZ374">
        <f>AE374</f>
        <v>37.979999999999997</v>
      </c>
      <c r="DA374">
        <f>AI374</f>
        <v>7.18</v>
      </c>
      <c r="DB374">
        <f>ROUND(ROUND(AT374*CZ374,2),6)</f>
        <v>0.76</v>
      </c>
      <c r="DC374">
        <f>ROUND(ROUND(AT374*AG374,2),6)</f>
        <v>0</v>
      </c>
      <c r="DD374" t="s">
        <v>3</v>
      </c>
      <c r="DE374" t="s">
        <v>3</v>
      </c>
      <c r="DF374">
        <f>ROUND(ROUND(AE374*AI374,2)*CX374,2)</f>
        <v>0.55000000000000004</v>
      </c>
      <c r="DG374">
        <f t="shared" si="199"/>
        <v>0</v>
      </c>
      <c r="DH374">
        <f t="shared" si="200"/>
        <v>0</v>
      </c>
      <c r="DI374">
        <f t="shared" si="179"/>
        <v>0</v>
      </c>
      <c r="DJ374">
        <f>DF374</f>
        <v>0.55000000000000004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ROW(Source!A451)</f>
        <v>451</v>
      </c>
      <c r="B375">
        <v>59209200</v>
      </c>
      <c r="C375">
        <v>59210087</v>
      </c>
      <c r="D375">
        <v>58309084</v>
      </c>
      <c r="E375">
        <v>1</v>
      </c>
      <c r="F375">
        <v>1</v>
      </c>
      <c r="G375">
        <v>1080</v>
      </c>
      <c r="H375">
        <v>3</v>
      </c>
      <c r="I375" t="s">
        <v>677</v>
      </c>
      <c r="J375" t="s">
        <v>678</v>
      </c>
      <c r="K375" t="s">
        <v>679</v>
      </c>
      <c r="L375">
        <v>1348</v>
      </c>
      <c r="N375">
        <v>1009</v>
      </c>
      <c r="O375" t="s">
        <v>658</v>
      </c>
      <c r="P375" t="s">
        <v>658</v>
      </c>
      <c r="Q375">
        <v>1000</v>
      </c>
      <c r="W375">
        <v>0</v>
      </c>
      <c r="X375">
        <v>356473523</v>
      </c>
      <c r="Y375">
        <f>AT375</f>
        <v>5.0000000000000002E-5</v>
      </c>
      <c r="AA375">
        <v>55779.05</v>
      </c>
      <c r="AB375">
        <v>0</v>
      </c>
      <c r="AC375">
        <v>0</v>
      </c>
      <c r="AD375">
        <v>0</v>
      </c>
      <c r="AE375">
        <v>16214.84</v>
      </c>
      <c r="AF375">
        <v>0</v>
      </c>
      <c r="AG375">
        <v>0</v>
      </c>
      <c r="AH375">
        <v>0</v>
      </c>
      <c r="AI375">
        <v>3.44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5.0000000000000002E-5</v>
      </c>
      <c r="AU375" t="s">
        <v>3</v>
      </c>
      <c r="AV375">
        <v>0</v>
      </c>
      <c r="AW375">
        <v>2</v>
      </c>
      <c r="AX375">
        <v>59211517</v>
      </c>
      <c r="AY375">
        <v>1</v>
      </c>
      <c r="AZ375">
        <v>0</v>
      </c>
      <c r="BA375">
        <v>379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ROUND(Y375*Source!I451,9)</f>
        <v>5.0000000000000004E-6</v>
      </c>
      <c r="CY375">
        <f>AA375</f>
        <v>55779.05</v>
      </c>
      <c r="CZ375">
        <f>AE375</f>
        <v>16214.84</v>
      </c>
      <c r="DA375">
        <f>AI375</f>
        <v>3.44</v>
      </c>
      <c r="DB375">
        <f>ROUND(ROUND(AT375*CZ375,2),6)</f>
        <v>0.81</v>
      </c>
      <c r="DC375">
        <f>ROUND(ROUND(AT375*AG375,2),6)</f>
        <v>0</v>
      </c>
      <c r="DD375" t="s">
        <v>3</v>
      </c>
      <c r="DE375" t="s">
        <v>3</v>
      </c>
      <c r="DF375">
        <f>ROUND(ROUND(AE375*AI375,2)*CX375,2)</f>
        <v>0.28000000000000003</v>
      </c>
      <c r="DG375">
        <f t="shared" si="199"/>
        <v>0</v>
      </c>
      <c r="DH375">
        <f t="shared" si="200"/>
        <v>0</v>
      </c>
      <c r="DI375">
        <f t="shared" si="179"/>
        <v>0</v>
      </c>
      <c r="DJ375">
        <f>DF375</f>
        <v>0.28000000000000003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ROW(Source!A451)</f>
        <v>451</v>
      </c>
      <c r="B376">
        <v>59209200</v>
      </c>
      <c r="C376">
        <v>59210087</v>
      </c>
      <c r="D376">
        <v>58309253</v>
      </c>
      <c r="E376">
        <v>1</v>
      </c>
      <c r="F376">
        <v>1</v>
      </c>
      <c r="G376">
        <v>1080</v>
      </c>
      <c r="H376">
        <v>3</v>
      </c>
      <c r="I376" t="s">
        <v>680</v>
      </c>
      <c r="J376" t="s">
        <v>681</v>
      </c>
      <c r="K376" t="s">
        <v>682</v>
      </c>
      <c r="L376">
        <v>1346</v>
      </c>
      <c r="N376">
        <v>1009</v>
      </c>
      <c r="O376" t="s">
        <v>641</v>
      </c>
      <c r="P376" t="s">
        <v>641</v>
      </c>
      <c r="Q376">
        <v>1</v>
      </c>
      <c r="W376">
        <v>0</v>
      </c>
      <c r="X376">
        <v>1135396300</v>
      </c>
      <c r="Y376">
        <f>AT376</f>
        <v>0.02</v>
      </c>
      <c r="AA376">
        <v>85.4</v>
      </c>
      <c r="AB376">
        <v>0</v>
      </c>
      <c r="AC376">
        <v>0</v>
      </c>
      <c r="AD376">
        <v>0</v>
      </c>
      <c r="AE376">
        <v>20.190000000000001</v>
      </c>
      <c r="AF376">
        <v>0</v>
      </c>
      <c r="AG376">
        <v>0</v>
      </c>
      <c r="AH376">
        <v>0</v>
      </c>
      <c r="AI376">
        <v>4.2300000000000004</v>
      </c>
      <c r="AJ376">
        <v>1</v>
      </c>
      <c r="AK376">
        <v>1</v>
      </c>
      <c r="AL376">
        <v>1</v>
      </c>
      <c r="AM376">
        <v>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0.02</v>
      </c>
      <c r="AU376" t="s">
        <v>3</v>
      </c>
      <c r="AV376">
        <v>0</v>
      </c>
      <c r="AW376">
        <v>2</v>
      </c>
      <c r="AX376">
        <v>59211518</v>
      </c>
      <c r="AY376">
        <v>1</v>
      </c>
      <c r="AZ376">
        <v>0</v>
      </c>
      <c r="BA376">
        <v>380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ROUND(Y376*Source!I451,9)</f>
        <v>2E-3</v>
      </c>
      <c r="CY376">
        <f>AA376</f>
        <v>85.4</v>
      </c>
      <c r="CZ376">
        <f>AE376</f>
        <v>20.190000000000001</v>
      </c>
      <c r="DA376">
        <f>AI376</f>
        <v>4.2300000000000004</v>
      </c>
      <c r="DB376">
        <f>ROUND(ROUND(AT376*CZ376,2),6)</f>
        <v>0.4</v>
      </c>
      <c r="DC376">
        <f>ROUND(ROUND(AT376*AG376,2),6)</f>
        <v>0</v>
      </c>
      <c r="DD376" t="s">
        <v>3</v>
      </c>
      <c r="DE376" t="s">
        <v>3</v>
      </c>
      <c r="DF376">
        <f>ROUND(ROUND(AE376*AI376,2)*CX376,2)</f>
        <v>0.17</v>
      </c>
      <c r="DG376">
        <f t="shared" si="199"/>
        <v>0</v>
      </c>
      <c r="DH376">
        <f t="shared" si="200"/>
        <v>0</v>
      </c>
      <c r="DI376">
        <f t="shared" si="179"/>
        <v>0</v>
      </c>
      <c r="DJ376">
        <f>DF376</f>
        <v>0.17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ROW(Source!A452)</f>
        <v>452</v>
      </c>
      <c r="B377">
        <v>59209203</v>
      </c>
      <c r="C377">
        <v>59210098</v>
      </c>
      <c r="D377">
        <v>58266404</v>
      </c>
      <c r="E377">
        <v>1080</v>
      </c>
      <c r="F377">
        <v>1</v>
      </c>
      <c r="G377">
        <v>1080</v>
      </c>
      <c r="H377">
        <v>1</v>
      </c>
      <c r="I377" t="s">
        <v>620</v>
      </c>
      <c r="J377" t="s">
        <v>3</v>
      </c>
      <c r="K377" t="s">
        <v>621</v>
      </c>
      <c r="L377">
        <v>1191</v>
      </c>
      <c r="N377">
        <v>1013</v>
      </c>
      <c r="O377" t="s">
        <v>622</v>
      </c>
      <c r="P377" t="s">
        <v>622</v>
      </c>
      <c r="Q377">
        <v>1</v>
      </c>
      <c r="W377">
        <v>0</v>
      </c>
      <c r="X377">
        <v>476480486</v>
      </c>
      <c r="Y377">
        <f>(AT377*1.1)</f>
        <v>0.57200000000000006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0.52</v>
      </c>
      <c r="AU377" t="s">
        <v>169</v>
      </c>
      <c r="AV377">
        <v>1</v>
      </c>
      <c r="AW377">
        <v>2</v>
      </c>
      <c r="AX377">
        <v>59211519</v>
      </c>
      <c r="AY377">
        <v>1</v>
      </c>
      <c r="AZ377">
        <v>0</v>
      </c>
      <c r="BA377">
        <v>381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U377">
        <f>ROUND(AT377*Source!I452*AH377*AL377,2)</f>
        <v>0</v>
      </c>
      <c r="CV377">
        <f>ROUND(Y377*Source!I452,9)</f>
        <v>0.57199999999999995</v>
      </c>
      <c r="CW377">
        <v>0</v>
      </c>
      <c r="CX377">
        <f>ROUND(Y377*Source!I452,9)</f>
        <v>0.57199999999999995</v>
      </c>
      <c r="CY377">
        <f>AD377</f>
        <v>0</v>
      </c>
      <c r="CZ377">
        <f>AH377</f>
        <v>0</v>
      </c>
      <c r="DA377">
        <f>AL377</f>
        <v>1</v>
      </c>
      <c r="DB377">
        <f>ROUND((ROUND(AT377*CZ377,2)*1.1),6)</f>
        <v>0</v>
      </c>
      <c r="DC377">
        <f>ROUND((ROUND(AT377*AG377,2)*1.1),6)</f>
        <v>0</v>
      </c>
      <c r="DD377" t="s">
        <v>3</v>
      </c>
      <c r="DE377" t="s">
        <v>3</v>
      </c>
      <c r="DF377">
        <f t="shared" ref="DF377:DF383" si="202">ROUND(ROUND(AE377,2)*CX377,2)</f>
        <v>0</v>
      </c>
      <c r="DG377">
        <f t="shared" si="199"/>
        <v>0</v>
      </c>
      <c r="DH377">
        <f t="shared" si="200"/>
        <v>0</v>
      </c>
      <c r="DI377">
        <f t="shared" si="179"/>
        <v>0</v>
      </c>
      <c r="DJ377">
        <f>DI377</f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ROW(Source!A452)</f>
        <v>452</v>
      </c>
      <c r="B378">
        <v>59209203</v>
      </c>
      <c r="C378">
        <v>59210098</v>
      </c>
      <c r="D378">
        <v>58340578</v>
      </c>
      <c r="E378">
        <v>1</v>
      </c>
      <c r="F378">
        <v>1</v>
      </c>
      <c r="G378">
        <v>1080</v>
      </c>
      <c r="H378">
        <v>2</v>
      </c>
      <c r="I378" t="s">
        <v>646</v>
      </c>
      <c r="J378" t="s">
        <v>647</v>
      </c>
      <c r="K378" t="s">
        <v>648</v>
      </c>
      <c r="L378">
        <v>1368</v>
      </c>
      <c r="N378">
        <v>1011</v>
      </c>
      <c r="O378" t="s">
        <v>626</v>
      </c>
      <c r="P378" t="s">
        <v>626</v>
      </c>
      <c r="Q378">
        <v>1</v>
      </c>
      <c r="W378">
        <v>0</v>
      </c>
      <c r="X378">
        <v>-1985943078</v>
      </c>
      <c r="Y378">
        <f>(AT378*1.1)</f>
        <v>2.2000000000000002E-2</v>
      </c>
      <c r="AA378">
        <v>0</v>
      </c>
      <c r="AB378">
        <v>87.01</v>
      </c>
      <c r="AC378">
        <v>13.21</v>
      </c>
      <c r="AD378">
        <v>0</v>
      </c>
      <c r="AE378">
        <v>0</v>
      </c>
      <c r="AF378">
        <v>83.1</v>
      </c>
      <c r="AG378">
        <v>12.62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-2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0.02</v>
      </c>
      <c r="AU378" t="s">
        <v>169</v>
      </c>
      <c r="AV378">
        <v>0</v>
      </c>
      <c r="AW378">
        <v>2</v>
      </c>
      <c r="AX378">
        <v>59211520</v>
      </c>
      <c r="AY378">
        <v>1</v>
      </c>
      <c r="AZ378">
        <v>0</v>
      </c>
      <c r="BA378">
        <v>382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f>ROUND(Y378*Source!I452*DO378,9)</f>
        <v>0.27764</v>
      </c>
      <c r="CX378">
        <f>ROUND(Y378*Source!I452,9)</f>
        <v>2.1999999999999999E-2</v>
      </c>
      <c r="CY378">
        <f>AB378</f>
        <v>87.01</v>
      </c>
      <c r="CZ378">
        <f>AF378</f>
        <v>83.1</v>
      </c>
      <c r="DA378">
        <f>AJ378</f>
        <v>1</v>
      </c>
      <c r="DB378">
        <f>ROUND((ROUND(AT378*CZ378,2)*1.1),6)</f>
        <v>1.8260000000000001</v>
      </c>
      <c r="DC378">
        <f>ROUND((ROUND(AT378*AG378,2)*1.1),6)</f>
        <v>0.27500000000000002</v>
      </c>
      <c r="DD378" t="s">
        <v>3</v>
      </c>
      <c r="DE378" t="s">
        <v>3</v>
      </c>
      <c r="DF378">
        <f t="shared" si="202"/>
        <v>0</v>
      </c>
      <c r="DG378">
        <f t="shared" si="199"/>
        <v>1.83</v>
      </c>
      <c r="DH378">
        <f t="shared" si="200"/>
        <v>0.28000000000000003</v>
      </c>
      <c r="DI378">
        <f t="shared" si="179"/>
        <v>0</v>
      </c>
      <c r="DJ378">
        <f>DG378</f>
        <v>1.83</v>
      </c>
      <c r="DK378">
        <v>0</v>
      </c>
      <c r="DL378" t="s">
        <v>628</v>
      </c>
      <c r="DM378">
        <v>0</v>
      </c>
      <c r="DN378" t="s">
        <v>622</v>
      </c>
      <c r="DO378">
        <v>12.62</v>
      </c>
    </row>
    <row r="379" spans="1:119" x14ac:dyDescent="0.2">
      <c r="A379">
        <f>ROW(Source!A452)</f>
        <v>452</v>
      </c>
      <c r="B379">
        <v>59209203</v>
      </c>
      <c r="C379">
        <v>59210098</v>
      </c>
      <c r="D379">
        <v>58339890</v>
      </c>
      <c r="E379">
        <v>1</v>
      </c>
      <c r="F379">
        <v>1</v>
      </c>
      <c r="G379">
        <v>1080</v>
      </c>
      <c r="H379">
        <v>2</v>
      </c>
      <c r="I379" t="s">
        <v>698</v>
      </c>
      <c r="J379" t="s">
        <v>699</v>
      </c>
      <c r="K379" t="s">
        <v>700</v>
      </c>
      <c r="L379">
        <v>1368</v>
      </c>
      <c r="N379">
        <v>1011</v>
      </c>
      <c r="O379" t="s">
        <v>626</v>
      </c>
      <c r="P379" t="s">
        <v>626</v>
      </c>
      <c r="Q379">
        <v>1</v>
      </c>
      <c r="W379">
        <v>0</v>
      </c>
      <c r="X379">
        <v>1362397990</v>
      </c>
      <c r="Y379">
        <f>(AT379*1.1)</f>
        <v>0.22000000000000003</v>
      </c>
      <c r="AA379">
        <v>0</v>
      </c>
      <c r="AB379">
        <v>138.9</v>
      </c>
      <c r="AC379">
        <v>15.22</v>
      </c>
      <c r="AD379">
        <v>0</v>
      </c>
      <c r="AE379">
        <v>0</v>
      </c>
      <c r="AF379">
        <v>132.66</v>
      </c>
      <c r="AG379">
        <v>14.54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-2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0.2</v>
      </c>
      <c r="AU379" t="s">
        <v>169</v>
      </c>
      <c r="AV379">
        <v>0</v>
      </c>
      <c r="AW379">
        <v>2</v>
      </c>
      <c r="AX379">
        <v>59211521</v>
      </c>
      <c r="AY379">
        <v>1</v>
      </c>
      <c r="AZ379">
        <v>0</v>
      </c>
      <c r="BA379">
        <v>383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f>ROUND(Y379*Source!I452*DO379,9)</f>
        <v>3.1987999999999999</v>
      </c>
      <c r="CX379">
        <f>ROUND(Y379*Source!I452,9)</f>
        <v>0.22</v>
      </c>
      <c r="CY379">
        <f>AB379</f>
        <v>138.9</v>
      </c>
      <c r="CZ379">
        <f>AF379</f>
        <v>132.66</v>
      </c>
      <c r="DA379">
        <f>AJ379</f>
        <v>1</v>
      </c>
      <c r="DB379">
        <f>ROUND((ROUND(AT379*CZ379,2)*1.1),6)</f>
        <v>29.183</v>
      </c>
      <c r="DC379">
        <f>ROUND((ROUND(AT379*AG379,2)*1.1),6)</f>
        <v>3.2010000000000001</v>
      </c>
      <c r="DD379" t="s">
        <v>3</v>
      </c>
      <c r="DE379" t="s">
        <v>3</v>
      </c>
      <c r="DF379">
        <f t="shared" si="202"/>
        <v>0</v>
      </c>
      <c r="DG379">
        <f t="shared" si="199"/>
        <v>29.19</v>
      </c>
      <c r="DH379">
        <f t="shared" si="200"/>
        <v>3.2</v>
      </c>
      <c r="DI379">
        <f t="shared" si="179"/>
        <v>0</v>
      </c>
      <c r="DJ379">
        <f>DG379</f>
        <v>29.19</v>
      </c>
      <c r="DK379">
        <v>0</v>
      </c>
      <c r="DL379" t="s">
        <v>628</v>
      </c>
      <c r="DM379">
        <v>0</v>
      </c>
      <c r="DN379" t="s">
        <v>622</v>
      </c>
      <c r="DO379">
        <v>14.54</v>
      </c>
    </row>
    <row r="380" spans="1:119" x14ac:dyDescent="0.2">
      <c r="A380">
        <f>ROW(Source!A452)</f>
        <v>452</v>
      </c>
      <c r="B380">
        <v>59209203</v>
      </c>
      <c r="C380">
        <v>59210098</v>
      </c>
      <c r="D380">
        <v>0</v>
      </c>
      <c r="E380">
        <v>1080</v>
      </c>
      <c r="F380">
        <v>1</v>
      </c>
      <c r="G380">
        <v>1080</v>
      </c>
      <c r="H380">
        <v>3</v>
      </c>
      <c r="I380" t="s">
        <v>219</v>
      </c>
      <c r="J380" t="s">
        <v>3</v>
      </c>
      <c r="K380" t="s">
        <v>220</v>
      </c>
      <c r="L380">
        <v>1354</v>
      </c>
      <c r="N380">
        <v>1010</v>
      </c>
      <c r="O380" t="s">
        <v>49</v>
      </c>
      <c r="P380" t="s">
        <v>49</v>
      </c>
      <c r="Q380">
        <v>1</v>
      </c>
      <c r="W380">
        <v>0</v>
      </c>
      <c r="X380">
        <v>668337801</v>
      </c>
      <c r="Y380">
        <f>AT380</f>
        <v>1</v>
      </c>
      <c r="AA380">
        <v>1504.8</v>
      </c>
      <c r="AB380">
        <v>0</v>
      </c>
      <c r="AC380">
        <v>0</v>
      </c>
      <c r="AD380">
        <v>0</v>
      </c>
      <c r="AE380">
        <v>1504.8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 t="s">
        <v>3</v>
      </c>
      <c r="AT380">
        <v>1</v>
      </c>
      <c r="AU380" t="s">
        <v>3</v>
      </c>
      <c r="AV380">
        <v>0</v>
      </c>
      <c r="AW380">
        <v>1</v>
      </c>
      <c r="AX380">
        <v>-1</v>
      </c>
      <c r="AY380">
        <v>0</v>
      </c>
      <c r="AZ380">
        <v>0</v>
      </c>
      <c r="BA380" t="s">
        <v>3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ROUND(Y380*Source!I452,9)</f>
        <v>1</v>
      </c>
      <c r="CY380">
        <f>AA380</f>
        <v>1504.8</v>
      </c>
      <c r="CZ380">
        <f>AE380</f>
        <v>1504.8</v>
      </c>
      <c r="DA380">
        <f>AI380</f>
        <v>1</v>
      </c>
      <c r="DB380">
        <f>ROUND(ROUND(AT380*CZ380,2),6)</f>
        <v>1504.8</v>
      </c>
      <c r="DC380">
        <f>ROUND(ROUND(AT380*AG380,2),6)</f>
        <v>0</v>
      </c>
      <c r="DD380" t="s">
        <v>3</v>
      </c>
      <c r="DE380" t="s">
        <v>3</v>
      </c>
      <c r="DF380">
        <f t="shared" si="202"/>
        <v>1504.8</v>
      </c>
      <c r="DG380">
        <f t="shared" si="199"/>
        <v>0</v>
      </c>
      <c r="DH380">
        <f t="shared" si="200"/>
        <v>0</v>
      </c>
      <c r="DI380">
        <f t="shared" si="179"/>
        <v>0</v>
      </c>
      <c r="DJ380">
        <f>DF380</f>
        <v>1504.8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ROW(Source!A453)</f>
        <v>453</v>
      </c>
      <c r="B381">
        <v>59209200</v>
      </c>
      <c r="C381">
        <v>59210098</v>
      </c>
      <c r="D381">
        <v>58266404</v>
      </c>
      <c r="E381">
        <v>1080</v>
      </c>
      <c r="F381">
        <v>1</v>
      </c>
      <c r="G381">
        <v>1080</v>
      </c>
      <c r="H381">
        <v>1</v>
      </c>
      <c r="I381" t="s">
        <v>620</v>
      </c>
      <c r="J381" t="s">
        <v>3</v>
      </c>
      <c r="K381" t="s">
        <v>621</v>
      </c>
      <c r="L381">
        <v>1191</v>
      </c>
      <c r="N381">
        <v>1013</v>
      </c>
      <c r="O381" t="s">
        <v>622</v>
      </c>
      <c r="P381" t="s">
        <v>622</v>
      </c>
      <c r="Q381">
        <v>1</v>
      </c>
      <c r="W381">
        <v>0</v>
      </c>
      <c r="X381">
        <v>476480486</v>
      </c>
      <c r="Y381">
        <f>(AT381*1.1)</f>
        <v>0.57200000000000006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5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0.52</v>
      </c>
      <c r="AU381" t="s">
        <v>169</v>
      </c>
      <c r="AV381">
        <v>1</v>
      </c>
      <c r="AW381">
        <v>2</v>
      </c>
      <c r="AX381">
        <v>59211519</v>
      </c>
      <c r="AY381">
        <v>1</v>
      </c>
      <c r="AZ381">
        <v>0</v>
      </c>
      <c r="BA381">
        <v>386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U381">
        <f>ROUND(AT381*Source!I453*AH381*AL381,2)</f>
        <v>0</v>
      </c>
      <c r="CV381">
        <f>ROUND(Y381*Source!I453,9)</f>
        <v>0.57199999999999995</v>
      </c>
      <c r="CW381">
        <v>0</v>
      </c>
      <c r="CX381">
        <f>ROUND(Y381*Source!I453,9)</f>
        <v>0.57199999999999995</v>
      </c>
      <c r="CY381">
        <f>AD381</f>
        <v>0</v>
      </c>
      <c r="CZ381">
        <f>AH381</f>
        <v>0</v>
      </c>
      <c r="DA381">
        <f>AL381</f>
        <v>1</v>
      </c>
      <c r="DB381">
        <f>ROUND((ROUND(AT381*CZ381,2)*1.1),6)</f>
        <v>0</v>
      </c>
      <c r="DC381">
        <f>ROUND((ROUND(AT381*AG381,2)*1.1),6)</f>
        <v>0</v>
      </c>
      <c r="DD381" t="s">
        <v>3</v>
      </c>
      <c r="DE381" t="s">
        <v>3</v>
      </c>
      <c r="DF381">
        <f t="shared" si="202"/>
        <v>0</v>
      </c>
      <c r="DG381">
        <f t="shared" si="199"/>
        <v>0</v>
      </c>
      <c r="DH381">
        <f t="shared" si="200"/>
        <v>0</v>
      </c>
      <c r="DI381">
        <f t="shared" si="179"/>
        <v>0</v>
      </c>
      <c r="DJ381">
        <f>DI381</f>
        <v>0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ROW(Source!A453)</f>
        <v>453</v>
      </c>
      <c r="B382">
        <v>59209200</v>
      </c>
      <c r="C382">
        <v>59210098</v>
      </c>
      <c r="D382">
        <v>58340578</v>
      </c>
      <c r="E382">
        <v>1</v>
      </c>
      <c r="F382">
        <v>1</v>
      </c>
      <c r="G382">
        <v>1080</v>
      </c>
      <c r="H382">
        <v>2</v>
      </c>
      <c r="I382" t="s">
        <v>646</v>
      </c>
      <c r="J382" t="s">
        <v>647</v>
      </c>
      <c r="K382" t="s">
        <v>648</v>
      </c>
      <c r="L382">
        <v>1368</v>
      </c>
      <c r="N382">
        <v>1011</v>
      </c>
      <c r="O382" t="s">
        <v>626</v>
      </c>
      <c r="P382" t="s">
        <v>626</v>
      </c>
      <c r="Q382">
        <v>1</v>
      </c>
      <c r="W382">
        <v>0</v>
      </c>
      <c r="X382">
        <v>-1985943078</v>
      </c>
      <c r="Y382">
        <f>(AT382*1.1)</f>
        <v>2.2000000000000002E-2</v>
      </c>
      <c r="AA382">
        <v>0</v>
      </c>
      <c r="AB382">
        <v>1418.19</v>
      </c>
      <c r="AC382">
        <v>726.59</v>
      </c>
      <c r="AD382">
        <v>0</v>
      </c>
      <c r="AE382">
        <v>0</v>
      </c>
      <c r="AF382">
        <v>83.1</v>
      </c>
      <c r="AG382">
        <v>12.62</v>
      </c>
      <c r="AH382">
        <v>0</v>
      </c>
      <c r="AI382">
        <v>1</v>
      </c>
      <c r="AJ382">
        <v>16.3</v>
      </c>
      <c r="AK382">
        <v>54.99</v>
      </c>
      <c r="AL382">
        <v>1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0.02</v>
      </c>
      <c r="AU382" t="s">
        <v>169</v>
      </c>
      <c r="AV382">
        <v>0</v>
      </c>
      <c r="AW382">
        <v>2</v>
      </c>
      <c r="AX382">
        <v>59211520</v>
      </c>
      <c r="AY382">
        <v>1</v>
      </c>
      <c r="AZ382">
        <v>0</v>
      </c>
      <c r="BA382">
        <v>387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f>ROUND(Y382*Source!I453*DO382,9)</f>
        <v>0.27764</v>
      </c>
      <c r="CX382">
        <f>ROUND(Y382*Source!I453,9)</f>
        <v>2.1999999999999999E-2</v>
      </c>
      <c r="CY382">
        <f>AB382</f>
        <v>1418.19</v>
      </c>
      <c r="CZ382">
        <f>AF382</f>
        <v>83.1</v>
      </c>
      <c r="DA382">
        <f>AJ382</f>
        <v>16.3</v>
      </c>
      <c r="DB382">
        <f>ROUND((ROUND(AT382*CZ382,2)*1.1),6)</f>
        <v>1.8260000000000001</v>
      </c>
      <c r="DC382">
        <f>ROUND((ROUND(AT382*AG382,2)*1.1),6)</f>
        <v>0.27500000000000002</v>
      </c>
      <c r="DD382" t="s">
        <v>3</v>
      </c>
      <c r="DE382" t="s">
        <v>3</v>
      </c>
      <c r="DF382">
        <f t="shared" si="202"/>
        <v>0</v>
      </c>
      <c r="DG382">
        <f>ROUND(ROUND(AF382*AJ382,2)*CX382,2)</f>
        <v>29.8</v>
      </c>
      <c r="DH382">
        <f>ROUND(ROUND(AG382*AK382,2)*CX382,2)</f>
        <v>15.27</v>
      </c>
      <c r="DI382">
        <f t="shared" si="179"/>
        <v>0</v>
      </c>
      <c r="DJ382">
        <f>DG382</f>
        <v>29.8</v>
      </c>
      <c r="DK382">
        <v>0</v>
      </c>
      <c r="DL382" t="s">
        <v>628</v>
      </c>
      <c r="DM382">
        <v>0</v>
      </c>
      <c r="DN382" t="s">
        <v>622</v>
      </c>
      <c r="DO382">
        <v>12.62</v>
      </c>
    </row>
    <row r="383" spans="1:119" x14ac:dyDescent="0.2">
      <c r="A383">
        <f>ROW(Source!A453)</f>
        <v>453</v>
      </c>
      <c r="B383">
        <v>59209200</v>
      </c>
      <c r="C383">
        <v>59210098</v>
      </c>
      <c r="D383">
        <v>58339890</v>
      </c>
      <c r="E383">
        <v>1</v>
      </c>
      <c r="F383">
        <v>1</v>
      </c>
      <c r="G383">
        <v>1080</v>
      </c>
      <c r="H383">
        <v>2</v>
      </c>
      <c r="I383" t="s">
        <v>698</v>
      </c>
      <c r="J383" t="s">
        <v>699</v>
      </c>
      <c r="K383" t="s">
        <v>700</v>
      </c>
      <c r="L383">
        <v>1368</v>
      </c>
      <c r="N383">
        <v>1011</v>
      </c>
      <c r="O383" t="s">
        <v>626</v>
      </c>
      <c r="P383" t="s">
        <v>626</v>
      </c>
      <c r="Q383">
        <v>1</v>
      </c>
      <c r="W383">
        <v>0</v>
      </c>
      <c r="X383">
        <v>1362397990</v>
      </c>
      <c r="Y383">
        <f>(AT383*1.1)</f>
        <v>0.22000000000000003</v>
      </c>
      <c r="AA383">
        <v>0</v>
      </c>
      <c r="AB383">
        <v>2038.98</v>
      </c>
      <c r="AC383">
        <v>837.13</v>
      </c>
      <c r="AD383">
        <v>0</v>
      </c>
      <c r="AE383">
        <v>0</v>
      </c>
      <c r="AF383">
        <v>132.66</v>
      </c>
      <c r="AG383">
        <v>14.54</v>
      </c>
      <c r="AH383">
        <v>0</v>
      </c>
      <c r="AI383">
        <v>1</v>
      </c>
      <c r="AJ383">
        <v>14.68</v>
      </c>
      <c r="AK383">
        <v>54.99</v>
      </c>
      <c r="AL383">
        <v>1</v>
      </c>
      <c r="AM383">
        <v>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0.2</v>
      </c>
      <c r="AU383" t="s">
        <v>169</v>
      </c>
      <c r="AV383">
        <v>0</v>
      </c>
      <c r="AW383">
        <v>2</v>
      </c>
      <c r="AX383">
        <v>59211521</v>
      </c>
      <c r="AY383">
        <v>1</v>
      </c>
      <c r="AZ383">
        <v>0</v>
      </c>
      <c r="BA383">
        <v>388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f>ROUND(Y383*Source!I453*DO383,9)</f>
        <v>3.1987999999999999</v>
      </c>
      <c r="CX383">
        <f>ROUND(Y383*Source!I453,9)</f>
        <v>0.22</v>
      </c>
      <c r="CY383">
        <f>AB383</f>
        <v>2038.98</v>
      </c>
      <c r="CZ383">
        <f>AF383</f>
        <v>132.66</v>
      </c>
      <c r="DA383">
        <f>AJ383</f>
        <v>14.68</v>
      </c>
      <c r="DB383">
        <f>ROUND((ROUND(AT383*CZ383,2)*1.1),6)</f>
        <v>29.183</v>
      </c>
      <c r="DC383">
        <f>ROUND((ROUND(AT383*AG383,2)*1.1),6)</f>
        <v>3.2010000000000001</v>
      </c>
      <c r="DD383" t="s">
        <v>3</v>
      </c>
      <c r="DE383" t="s">
        <v>3</v>
      </c>
      <c r="DF383">
        <f t="shared" si="202"/>
        <v>0</v>
      </c>
      <c r="DG383">
        <f>ROUND(ROUND(AF383*AJ383,2)*CX383,2)</f>
        <v>428.44</v>
      </c>
      <c r="DH383">
        <f>ROUND(ROUND(AG383*AK383,2)*CX383,2)</f>
        <v>175.9</v>
      </c>
      <c r="DI383">
        <f t="shared" si="179"/>
        <v>0</v>
      </c>
      <c r="DJ383">
        <f>DG383</f>
        <v>428.44</v>
      </c>
      <c r="DK383">
        <v>0</v>
      </c>
      <c r="DL383" t="s">
        <v>628</v>
      </c>
      <c r="DM383">
        <v>0</v>
      </c>
      <c r="DN383" t="s">
        <v>622</v>
      </c>
      <c r="DO383">
        <v>14.54</v>
      </c>
    </row>
    <row r="384" spans="1:119" x14ac:dyDescent="0.2">
      <c r="A384">
        <f>ROW(Source!A453)</f>
        <v>453</v>
      </c>
      <c r="B384">
        <v>59209200</v>
      </c>
      <c r="C384">
        <v>59210098</v>
      </c>
      <c r="D384">
        <v>0</v>
      </c>
      <c r="E384">
        <v>1080</v>
      </c>
      <c r="F384">
        <v>1</v>
      </c>
      <c r="G384">
        <v>1080</v>
      </c>
      <c r="H384">
        <v>3</v>
      </c>
      <c r="I384" t="s">
        <v>219</v>
      </c>
      <c r="J384" t="s">
        <v>3</v>
      </c>
      <c r="K384" t="s">
        <v>220</v>
      </c>
      <c r="L384">
        <v>1354</v>
      </c>
      <c r="N384">
        <v>1010</v>
      </c>
      <c r="O384" t="s">
        <v>49</v>
      </c>
      <c r="P384" t="s">
        <v>49</v>
      </c>
      <c r="Q384">
        <v>1</v>
      </c>
      <c r="W384">
        <v>0</v>
      </c>
      <c r="X384">
        <v>668337801</v>
      </c>
      <c r="Y384">
        <f>AT384</f>
        <v>1</v>
      </c>
      <c r="AA384">
        <v>11526.77</v>
      </c>
      <c r="AB384">
        <v>0</v>
      </c>
      <c r="AC384">
        <v>0</v>
      </c>
      <c r="AD384">
        <v>0</v>
      </c>
      <c r="AE384">
        <v>1504.8</v>
      </c>
      <c r="AF384">
        <v>0</v>
      </c>
      <c r="AG384">
        <v>0</v>
      </c>
      <c r="AH384">
        <v>0</v>
      </c>
      <c r="AI384">
        <v>7.66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1</v>
      </c>
      <c r="AU384" t="s">
        <v>3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ROUND(Y384*Source!I453,9)</f>
        <v>1</v>
      </c>
      <c r="CY384">
        <f>AA384</f>
        <v>11526.77</v>
      </c>
      <c r="CZ384">
        <f>AE384</f>
        <v>1504.8</v>
      </c>
      <c r="DA384">
        <f>AI384</f>
        <v>7.66</v>
      </c>
      <c r="DB384">
        <f>ROUND(ROUND(AT384*CZ384,2),6)</f>
        <v>1504.8</v>
      </c>
      <c r="DC384">
        <f>ROUND(ROUND(AT384*AG384,2),6)</f>
        <v>0</v>
      </c>
      <c r="DD384" t="s">
        <v>3</v>
      </c>
      <c r="DE384" t="s">
        <v>3</v>
      </c>
      <c r="DF384">
        <f>ROUND(ROUND(AE384*AI384,2)*CX384,2)</f>
        <v>11526.77</v>
      </c>
      <c r="DG384">
        <f t="shared" ref="DG384:DG393" si="203">ROUND(ROUND(AF384,2)*CX384,2)</f>
        <v>0</v>
      </c>
      <c r="DH384">
        <f t="shared" ref="DH384:DH393" si="204">ROUND(ROUND(AG384,2)*CX384,2)</f>
        <v>0</v>
      </c>
      <c r="DI384">
        <f t="shared" si="179"/>
        <v>0</v>
      </c>
      <c r="DJ384">
        <f>DF384</f>
        <v>11526.77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ROW(Source!A525)</f>
        <v>525</v>
      </c>
      <c r="B385">
        <v>59209203</v>
      </c>
      <c r="C385">
        <v>59210199</v>
      </c>
      <c r="D385">
        <v>58266404</v>
      </c>
      <c r="E385">
        <v>1080</v>
      </c>
      <c r="F385">
        <v>1</v>
      </c>
      <c r="G385">
        <v>1080</v>
      </c>
      <c r="H385">
        <v>1</v>
      </c>
      <c r="I385" t="s">
        <v>620</v>
      </c>
      <c r="J385" t="s">
        <v>3</v>
      </c>
      <c r="K385" t="s">
        <v>621</v>
      </c>
      <c r="L385">
        <v>1191</v>
      </c>
      <c r="N385">
        <v>1013</v>
      </c>
      <c r="O385" t="s">
        <v>622</v>
      </c>
      <c r="P385" t="s">
        <v>622</v>
      </c>
      <c r="Q385">
        <v>1</v>
      </c>
      <c r="W385">
        <v>0</v>
      </c>
      <c r="X385">
        <v>476480486</v>
      </c>
      <c r="Y385">
        <f>((AT385*1.15)*1.1)</f>
        <v>73.876000000000005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58.4</v>
      </c>
      <c r="AU385" t="s">
        <v>28</v>
      </c>
      <c r="AV385">
        <v>1</v>
      </c>
      <c r="AW385">
        <v>2</v>
      </c>
      <c r="AX385">
        <v>59211542</v>
      </c>
      <c r="AY385">
        <v>1</v>
      </c>
      <c r="AZ385">
        <v>0</v>
      </c>
      <c r="BA385">
        <v>391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ROUND(AT385*Source!I525*AH385*AL385,2)</f>
        <v>0</v>
      </c>
      <c r="CV385">
        <f>ROUND(Y385*Source!I525,9)</f>
        <v>39.15428</v>
      </c>
      <c r="CW385">
        <v>0</v>
      </c>
      <c r="CX385">
        <f>ROUND(Y385*Source!I525,9)</f>
        <v>39.15428</v>
      </c>
      <c r="CY385">
        <f>AD385</f>
        <v>0</v>
      </c>
      <c r="CZ385">
        <f>AH385</f>
        <v>0</v>
      </c>
      <c r="DA385">
        <f>AL385</f>
        <v>1</v>
      </c>
      <c r="DB385">
        <f>ROUND(((ROUND(AT385*CZ385,2)*1.15)*1.1),6)</f>
        <v>0</v>
      </c>
      <c r="DC385">
        <f>ROUND(((ROUND(AT385*AG385,2)*1.15)*1.1),6)</f>
        <v>0</v>
      </c>
      <c r="DD385" t="s">
        <v>3</v>
      </c>
      <c r="DE385" t="s">
        <v>3</v>
      </c>
      <c r="DF385">
        <f t="shared" ref="DF385:DF395" si="205">ROUND(ROUND(AE385,2)*CX385,2)</f>
        <v>0</v>
      </c>
      <c r="DG385">
        <f t="shared" si="203"/>
        <v>0</v>
      </c>
      <c r="DH385">
        <f t="shared" si="204"/>
        <v>0</v>
      </c>
      <c r="DI385">
        <f t="shared" ref="DI385:DI448" si="206">ROUND(ROUND(AH385,2)*CX385,2)</f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ROW(Source!A525)</f>
        <v>525</v>
      </c>
      <c r="B386">
        <v>59209203</v>
      </c>
      <c r="C386">
        <v>59210199</v>
      </c>
      <c r="D386">
        <v>58340578</v>
      </c>
      <c r="E386">
        <v>1</v>
      </c>
      <c r="F386">
        <v>1</v>
      </c>
      <c r="G386">
        <v>1080</v>
      </c>
      <c r="H386">
        <v>2</v>
      </c>
      <c r="I386" t="s">
        <v>646</v>
      </c>
      <c r="J386" t="s">
        <v>647</v>
      </c>
      <c r="K386" t="s">
        <v>648</v>
      </c>
      <c r="L386">
        <v>1368</v>
      </c>
      <c r="N386">
        <v>1011</v>
      </c>
      <c r="O386" t="s">
        <v>626</v>
      </c>
      <c r="P386" t="s">
        <v>626</v>
      </c>
      <c r="Q386">
        <v>1</v>
      </c>
      <c r="W386">
        <v>0</v>
      </c>
      <c r="X386">
        <v>-1985943078</v>
      </c>
      <c r="Y386">
        <f>((AT386*1.25)*1.1)</f>
        <v>0.13750000000000001</v>
      </c>
      <c r="AA386">
        <v>0</v>
      </c>
      <c r="AB386">
        <v>88.67</v>
      </c>
      <c r="AC386">
        <v>13.47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-2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0.1</v>
      </c>
      <c r="AU386" t="s">
        <v>627</v>
      </c>
      <c r="AV386">
        <v>0</v>
      </c>
      <c r="AW386">
        <v>2</v>
      </c>
      <c r="AX386">
        <v>59211543</v>
      </c>
      <c r="AY386">
        <v>1</v>
      </c>
      <c r="AZ386">
        <v>0</v>
      </c>
      <c r="BA386">
        <v>392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ROUND(Y386*Source!I525*DO386,9)</f>
        <v>0.91968249999999996</v>
      </c>
      <c r="CX386">
        <f>ROUND(Y386*Source!I525,9)</f>
        <v>7.2874999999999995E-2</v>
      </c>
      <c r="CY386">
        <f>AB386</f>
        <v>88.67</v>
      </c>
      <c r="CZ386">
        <f>AF386</f>
        <v>83.1</v>
      </c>
      <c r="DA386">
        <f>AJ386</f>
        <v>1</v>
      </c>
      <c r="DB386">
        <f>ROUND(((ROUND(AT386*CZ386,2)*1.25)*1.1),6)</f>
        <v>11.42625</v>
      </c>
      <c r="DC386">
        <f>ROUND(((ROUND(AT386*AG386,2)*1.25)*1.1),6)</f>
        <v>1.7324999999999999</v>
      </c>
      <c r="DD386" t="s">
        <v>3</v>
      </c>
      <c r="DE386" t="s">
        <v>3</v>
      </c>
      <c r="DF386">
        <f t="shared" si="205"/>
        <v>0</v>
      </c>
      <c r="DG386">
        <f t="shared" si="203"/>
        <v>6.06</v>
      </c>
      <c r="DH386">
        <f t="shared" si="204"/>
        <v>0.92</v>
      </c>
      <c r="DI386">
        <f t="shared" si="206"/>
        <v>0</v>
      </c>
      <c r="DJ386">
        <f>DG386</f>
        <v>6.06</v>
      </c>
      <c r="DK386">
        <v>0</v>
      </c>
      <c r="DL386" t="s">
        <v>628</v>
      </c>
      <c r="DM386">
        <v>0</v>
      </c>
      <c r="DN386" t="s">
        <v>622</v>
      </c>
      <c r="DO386">
        <v>12.62</v>
      </c>
    </row>
    <row r="387" spans="1:119" x14ac:dyDescent="0.2">
      <c r="A387">
        <f>ROW(Source!A525)</f>
        <v>525</v>
      </c>
      <c r="B387">
        <v>59209203</v>
      </c>
      <c r="C387">
        <v>59210199</v>
      </c>
      <c r="D387">
        <v>58339814</v>
      </c>
      <c r="E387">
        <v>1</v>
      </c>
      <c r="F387">
        <v>1</v>
      </c>
      <c r="G387">
        <v>1080</v>
      </c>
      <c r="H387">
        <v>2</v>
      </c>
      <c r="I387" t="s">
        <v>635</v>
      </c>
      <c r="J387" t="s">
        <v>636</v>
      </c>
      <c r="K387" t="s">
        <v>637</v>
      </c>
      <c r="L387">
        <v>1368</v>
      </c>
      <c r="N387">
        <v>1011</v>
      </c>
      <c r="O387" t="s">
        <v>626</v>
      </c>
      <c r="P387" t="s">
        <v>626</v>
      </c>
      <c r="Q387">
        <v>1</v>
      </c>
      <c r="W387">
        <v>0</v>
      </c>
      <c r="X387">
        <v>1087580389</v>
      </c>
      <c r="Y387">
        <f>((AT387*1.25)*1.1)</f>
        <v>1.3750000000000002E-2</v>
      </c>
      <c r="AA387">
        <v>0</v>
      </c>
      <c r="AB387">
        <v>191.17</v>
      </c>
      <c r="AC387">
        <v>18.059999999999999</v>
      </c>
      <c r="AD387">
        <v>0</v>
      </c>
      <c r="AE387">
        <v>0</v>
      </c>
      <c r="AF387">
        <v>179.17</v>
      </c>
      <c r="AG387">
        <v>16.93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-2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0.01</v>
      </c>
      <c r="AU387" t="s">
        <v>627</v>
      </c>
      <c r="AV387">
        <v>0</v>
      </c>
      <c r="AW387">
        <v>2</v>
      </c>
      <c r="AX387">
        <v>59211544</v>
      </c>
      <c r="AY387">
        <v>1</v>
      </c>
      <c r="AZ387">
        <v>0</v>
      </c>
      <c r="BA387">
        <v>393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f>ROUND(Y387*Source!I525*DO387,9)</f>
        <v>0.123377375</v>
      </c>
      <c r="CX387">
        <f>ROUND(Y387*Source!I525,9)</f>
        <v>7.2874999999999997E-3</v>
      </c>
      <c r="CY387">
        <f>AB387</f>
        <v>191.17</v>
      </c>
      <c r="CZ387">
        <f>AF387</f>
        <v>179.17</v>
      </c>
      <c r="DA387">
        <f>AJ387</f>
        <v>1</v>
      </c>
      <c r="DB387">
        <f>ROUND(((ROUND(AT387*CZ387,2)*1.25)*1.1),6)</f>
        <v>2.4612500000000002</v>
      </c>
      <c r="DC387">
        <f>ROUND(((ROUND(AT387*AG387,2)*1.25)*1.1),6)</f>
        <v>0.23375000000000001</v>
      </c>
      <c r="DD387" t="s">
        <v>3</v>
      </c>
      <c r="DE387" t="s">
        <v>3</v>
      </c>
      <c r="DF387">
        <f t="shared" si="205"/>
        <v>0</v>
      </c>
      <c r="DG387">
        <f t="shared" si="203"/>
        <v>1.31</v>
      </c>
      <c r="DH387">
        <f t="shared" si="204"/>
        <v>0.12</v>
      </c>
      <c r="DI387">
        <f t="shared" si="206"/>
        <v>0</v>
      </c>
      <c r="DJ387">
        <f>DG387</f>
        <v>1.31</v>
      </c>
      <c r="DK387">
        <v>0</v>
      </c>
      <c r="DL387" t="s">
        <v>628</v>
      </c>
      <c r="DM387">
        <v>0</v>
      </c>
      <c r="DN387" t="s">
        <v>622</v>
      </c>
      <c r="DO387">
        <v>16.93</v>
      </c>
    </row>
    <row r="388" spans="1:119" x14ac:dyDescent="0.2">
      <c r="A388">
        <f>ROW(Source!A525)</f>
        <v>525</v>
      </c>
      <c r="B388">
        <v>59209203</v>
      </c>
      <c r="C388">
        <v>59210199</v>
      </c>
      <c r="D388">
        <v>58308814</v>
      </c>
      <c r="E388">
        <v>1</v>
      </c>
      <c r="F388">
        <v>1</v>
      </c>
      <c r="G388">
        <v>1080</v>
      </c>
      <c r="H388">
        <v>3</v>
      </c>
      <c r="I388" t="s">
        <v>642</v>
      </c>
      <c r="J388" t="s">
        <v>643</v>
      </c>
      <c r="K388" t="s">
        <v>644</v>
      </c>
      <c r="L388">
        <v>1339</v>
      </c>
      <c r="N388">
        <v>1007</v>
      </c>
      <c r="O388" t="s">
        <v>645</v>
      </c>
      <c r="P388" t="s">
        <v>645</v>
      </c>
      <c r="Q388">
        <v>1</v>
      </c>
      <c r="W388">
        <v>0</v>
      </c>
      <c r="X388">
        <v>-744103292</v>
      </c>
      <c r="Y388">
        <f>AT388</f>
        <v>1.6</v>
      </c>
      <c r="AA388">
        <v>7.07</v>
      </c>
      <c r="AB388">
        <v>0</v>
      </c>
      <c r="AC388">
        <v>0</v>
      </c>
      <c r="AD388">
        <v>0</v>
      </c>
      <c r="AE388">
        <v>7.07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1</v>
      </c>
      <c r="AL388">
        <v>1</v>
      </c>
      <c r="AM388">
        <v>-2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1.6</v>
      </c>
      <c r="AU388" t="s">
        <v>3</v>
      </c>
      <c r="AV388">
        <v>0</v>
      </c>
      <c r="AW388">
        <v>2</v>
      </c>
      <c r="AX388">
        <v>59211545</v>
      </c>
      <c r="AY388">
        <v>1</v>
      </c>
      <c r="AZ388">
        <v>0</v>
      </c>
      <c r="BA388">
        <v>394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ROUND(Y388*Source!I525,9)</f>
        <v>0.84799999999999998</v>
      </c>
      <c r="CY388">
        <f>AA388</f>
        <v>7.07</v>
      </c>
      <c r="CZ388">
        <f>AE388</f>
        <v>7.07</v>
      </c>
      <c r="DA388">
        <f>AI388</f>
        <v>1</v>
      </c>
      <c r="DB388">
        <f>ROUND(ROUND(AT388*CZ388,2),6)</f>
        <v>11.31</v>
      </c>
      <c r="DC388">
        <f>ROUND(ROUND(AT388*AG388,2),6)</f>
        <v>0</v>
      </c>
      <c r="DD388" t="s">
        <v>3</v>
      </c>
      <c r="DE388" t="s">
        <v>3</v>
      </c>
      <c r="DF388">
        <f t="shared" si="205"/>
        <v>6</v>
      </c>
      <c r="DG388">
        <f t="shared" si="203"/>
        <v>0</v>
      </c>
      <c r="DH388">
        <f t="shared" si="204"/>
        <v>0</v>
      </c>
      <c r="DI388">
        <f t="shared" si="206"/>
        <v>0</v>
      </c>
      <c r="DJ388">
        <f>DF388</f>
        <v>6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ROW(Source!A525)</f>
        <v>525</v>
      </c>
      <c r="B389">
        <v>59209203</v>
      </c>
      <c r="C389">
        <v>59210199</v>
      </c>
      <c r="D389">
        <v>58315661</v>
      </c>
      <c r="E389">
        <v>1</v>
      </c>
      <c r="F389">
        <v>1</v>
      </c>
      <c r="G389">
        <v>1080</v>
      </c>
      <c r="H389">
        <v>3</v>
      </c>
      <c r="I389" t="s">
        <v>649</v>
      </c>
      <c r="J389" t="s">
        <v>650</v>
      </c>
      <c r="K389" t="s">
        <v>651</v>
      </c>
      <c r="L389">
        <v>1346</v>
      </c>
      <c r="N389">
        <v>1009</v>
      </c>
      <c r="O389" t="s">
        <v>641</v>
      </c>
      <c r="P389" t="s">
        <v>641</v>
      </c>
      <c r="Q389">
        <v>1</v>
      </c>
      <c r="W389">
        <v>0</v>
      </c>
      <c r="X389">
        <v>-2037194753</v>
      </c>
      <c r="Y389">
        <f>AT389</f>
        <v>1.2</v>
      </c>
      <c r="AA389">
        <v>19.39</v>
      </c>
      <c r="AB389">
        <v>0</v>
      </c>
      <c r="AC389">
        <v>0</v>
      </c>
      <c r="AD389">
        <v>0</v>
      </c>
      <c r="AE389">
        <v>19.39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1.2</v>
      </c>
      <c r="AU389" t="s">
        <v>3</v>
      </c>
      <c r="AV389">
        <v>0</v>
      </c>
      <c r="AW389">
        <v>2</v>
      </c>
      <c r="AX389">
        <v>59211546</v>
      </c>
      <c r="AY389">
        <v>1</v>
      </c>
      <c r="AZ389">
        <v>0</v>
      </c>
      <c r="BA389">
        <v>395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ROUND(Y389*Source!I525,9)</f>
        <v>0.63600000000000001</v>
      </c>
      <c r="CY389">
        <f>AA389</f>
        <v>19.39</v>
      </c>
      <c r="CZ389">
        <f>AE389</f>
        <v>19.39</v>
      </c>
      <c r="DA389">
        <f>AI389</f>
        <v>1</v>
      </c>
      <c r="DB389">
        <f>ROUND(ROUND(AT389*CZ389,2),6)</f>
        <v>23.27</v>
      </c>
      <c r="DC389">
        <f>ROUND(ROUND(AT389*AG389,2),6)</f>
        <v>0</v>
      </c>
      <c r="DD389" t="s">
        <v>3</v>
      </c>
      <c r="DE389" t="s">
        <v>3</v>
      </c>
      <c r="DF389">
        <f t="shared" si="205"/>
        <v>12.33</v>
      </c>
      <c r="DG389">
        <f t="shared" si="203"/>
        <v>0</v>
      </c>
      <c r="DH389">
        <f t="shared" si="204"/>
        <v>0</v>
      </c>
      <c r="DI389">
        <f t="shared" si="206"/>
        <v>0</v>
      </c>
      <c r="DJ389">
        <f>DF389</f>
        <v>12.33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ROW(Source!A525)</f>
        <v>525</v>
      </c>
      <c r="B390">
        <v>59209203</v>
      </c>
      <c r="C390">
        <v>59210199</v>
      </c>
      <c r="D390">
        <v>58321804</v>
      </c>
      <c r="E390">
        <v>1</v>
      </c>
      <c r="F390">
        <v>1</v>
      </c>
      <c r="G390">
        <v>1080</v>
      </c>
      <c r="H390">
        <v>3</v>
      </c>
      <c r="I390" t="s">
        <v>58</v>
      </c>
      <c r="J390" t="s">
        <v>60</v>
      </c>
      <c r="K390" t="s">
        <v>59</v>
      </c>
      <c r="L390">
        <v>1301</v>
      </c>
      <c r="N390">
        <v>1003</v>
      </c>
      <c r="O390" t="s">
        <v>36</v>
      </c>
      <c r="P390" t="s">
        <v>36</v>
      </c>
      <c r="Q390">
        <v>1</v>
      </c>
      <c r="W390">
        <v>0</v>
      </c>
      <c r="X390">
        <v>-1698903675</v>
      </c>
      <c r="Y390">
        <f>AT390</f>
        <v>100</v>
      </c>
      <c r="AA390">
        <v>123.2</v>
      </c>
      <c r="AB390">
        <v>0</v>
      </c>
      <c r="AC390">
        <v>0</v>
      </c>
      <c r="AD390">
        <v>0</v>
      </c>
      <c r="AE390">
        <v>123.2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100</v>
      </c>
      <c r="AU390" t="s">
        <v>3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ROUND(Y390*Source!I525,9)</f>
        <v>53</v>
      </c>
      <c r="CY390">
        <f>AA390</f>
        <v>123.2</v>
      </c>
      <c r="CZ390">
        <f>AE390</f>
        <v>123.2</v>
      </c>
      <c r="DA390">
        <f>AI390</f>
        <v>1</v>
      </c>
      <c r="DB390">
        <f>ROUND(ROUND(AT390*CZ390,2),6)</f>
        <v>12320</v>
      </c>
      <c r="DC390">
        <f>ROUND(ROUND(AT390*AG390,2),6)</f>
        <v>0</v>
      </c>
      <c r="DD390" t="s">
        <v>3</v>
      </c>
      <c r="DE390" t="s">
        <v>3</v>
      </c>
      <c r="DF390">
        <f t="shared" si="205"/>
        <v>6529.6</v>
      </c>
      <c r="DG390">
        <f t="shared" si="203"/>
        <v>0</v>
      </c>
      <c r="DH390">
        <f t="shared" si="204"/>
        <v>0</v>
      </c>
      <c r="DI390">
        <f t="shared" si="206"/>
        <v>0</v>
      </c>
      <c r="DJ390">
        <f>DF390</f>
        <v>6529.6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ROW(Source!A525)</f>
        <v>525</v>
      </c>
      <c r="B391">
        <v>59209203</v>
      </c>
      <c r="C391">
        <v>59210199</v>
      </c>
      <c r="D391">
        <v>58322611</v>
      </c>
      <c r="E391">
        <v>1</v>
      </c>
      <c r="F391">
        <v>1</v>
      </c>
      <c r="G391">
        <v>1080</v>
      </c>
      <c r="H391">
        <v>3</v>
      </c>
      <c r="I391" t="s">
        <v>652</v>
      </c>
      <c r="J391" t="s">
        <v>653</v>
      </c>
      <c r="K391" t="s">
        <v>654</v>
      </c>
      <c r="L391">
        <v>1346</v>
      </c>
      <c r="N391">
        <v>1009</v>
      </c>
      <c r="O391" t="s">
        <v>641</v>
      </c>
      <c r="P391" t="s">
        <v>641</v>
      </c>
      <c r="Q391">
        <v>1</v>
      </c>
      <c r="W391">
        <v>0</v>
      </c>
      <c r="X391">
        <v>-2095645039</v>
      </c>
      <c r="Y391">
        <f>AT391</f>
        <v>1.5</v>
      </c>
      <c r="AA391">
        <v>33.72</v>
      </c>
      <c r="AB391">
        <v>0</v>
      </c>
      <c r="AC391">
        <v>0</v>
      </c>
      <c r="AD391">
        <v>0</v>
      </c>
      <c r="AE391">
        <v>33.72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1.5</v>
      </c>
      <c r="AU391" t="s">
        <v>3</v>
      </c>
      <c r="AV391">
        <v>0</v>
      </c>
      <c r="AW391">
        <v>2</v>
      </c>
      <c r="AX391">
        <v>59211547</v>
      </c>
      <c r="AY391">
        <v>1</v>
      </c>
      <c r="AZ391">
        <v>0</v>
      </c>
      <c r="BA391">
        <v>396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ROUND(Y391*Source!I525,9)</f>
        <v>0.79500000000000004</v>
      </c>
      <c r="CY391">
        <f>AA391</f>
        <v>33.72</v>
      </c>
      <c r="CZ391">
        <f>AE391</f>
        <v>33.72</v>
      </c>
      <c r="DA391">
        <f>AI391</f>
        <v>1</v>
      </c>
      <c r="DB391">
        <f>ROUND(ROUND(AT391*CZ391,2),6)</f>
        <v>50.58</v>
      </c>
      <c r="DC391">
        <f>ROUND(ROUND(AT391*AG391,2),6)</f>
        <v>0</v>
      </c>
      <c r="DD391" t="s">
        <v>3</v>
      </c>
      <c r="DE391" t="s">
        <v>3</v>
      </c>
      <c r="DF391">
        <f t="shared" si="205"/>
        <v>26.81</v>
      </c>
      <c r="DG391">
        <f t="shared" si="203"/>
        <v>0</v>
      </c>
      <c r="DH391">
        <f t="shared" si="204"/>
        <v>0</v>
      </c>
      <c r="DI391">
        <f t="shared" si="206"/>
        <v>0</v>
      </c>
      <c r="DJ391">
        <f>DF391</f>
        <v>26.81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ROW(Source!A525)</f>
        <v>525</v>
      </c>
      <c r="B392">
        <v>59209203</v>
      </c>
      <c r="C392">
        <v>59210199</v>
      </c>
      <c r="D392">
        <v>58322638</v>
      </c>
      <c r="E392">
        <v>1</v>
      </c>
      <c r="F392">
        <v>1</v>
      </c>
      <c r="G392">
        <v>1080</v>
      </c>
      <c r="H392">
        <v>3</v>
      </c>
      <c r="I392" t="s">
        <v>62</v>
      </c>
      <c r="J392" t="s">
        <v>64</v>
      </c>
      <c r="K392" t="s">
        <v>66</v>
      </c>
      <c r="L392">
        <v>1354</v>
      </c>
      <c r="N392">
        <v>1010</v>
      </c>
      <c r="O392" t="s">
        <v>49</v>
      </c>
      <c r="P392" t="s">
        <v>49</v>
      </c>
      <c r="Q392">
        <v>1</v>
      </c>
      <c r="W392">
        <v>0</v>
      </c>
      <c r="X392">
        <v>491549712</v>
      </c>
      <c r="Y392">
        <f>AT392</f>
        <v>20.754716999999999</v>
      </c>
      <c r="AA392">
        <v>16.739999999999998</v>
      </c>
      <c r="AB392">
        <v>0</v>
      </c>
      <c r="AC392">
        <v>0</v>
      </c>
      <c r="AD392">
        <v>0</v>
      </c>
      <c r="AE392">
        <v>16.739999999999998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t="s">
        <v>3</v>
      </c>
      <c r="AT392">
        <v>20.754716999999999</v>
      </c>
      <c r="AU392" t="s">
        <v>3</v>
      </c>
      <c r="AV392">
        <v>0</v>
      </c>
      <c r="AW392">
        <v>1</v>
      </c>
      <c r="AX392">
        <v>-1</v>
      </c>
      <c r="AY392">
        <v>0</v>
      </c>
      <c r="AZ392">
        <v>0</v>
      </c>
      <c r="BA392" t="s">
        <v>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ROUND(Y392*Source!I525,9)</f>
        <v>11.000000010000001</v>
      </c>
      <c r="CY392">
        <f>AA392</f>
        <v>16.739999999999998</v>
      </c>
      <c r="CZ392">
        <f>AE392</f>
        <v>16.739999999999998</v>
      </c>
      <c r="DA392">
        <f>AI392</f>
        <v>1</v>
      </c>
      <c r="DB392">
        <f>ROUND(ROUND(AT392*CZ392,2),6)</f>
        <v>347.43</v>
      </c>
      <c r="DC392">
        <f>ROUND(ROUND(AT392*AG392,2),6)</f>
        <v>0</v>
      </c>
      <c r="DD392" t="s">
        <v>3</v>
      </c>
      <c r="DE392" t="s">
        <v>3</v>
      </c>
      <c r="DF392">
        <f t="shared" si="205"/>
        <v>184.14</v>
      </c>
      <c r="DG392">
        <f t="shared" si="203"/>
        <v>0</v>
      </c>
      <c r="DH392">
        <f t="shared" si="204"/>
        <v>0</v>
      </c>
      <c r="DI392">
        <f t="shared" si="206"/>
        <v>0</v>
      </c>
      <c r="DJ392">
        <f>DF392</f>
        <v>184.14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ROW(Source!A526)</f>
        <v>526</v>
      </c>
      <c r="B393">
        <v>59209200</v>
      </c>
      <c r="C393">
        <v>59210199</v>
      </c>
      <c r="D393">
        <v>58266404</v>
      </c>
      <c r="E393">
        <v>1080</v>
      </c>
      <c r="F393">
        <v>1</v>
      </c>
      <c r="G393">
        <v>1080</v>
      </c>
      <c r="H393">
        <v>1</v>
      </c>
      <c r="I393" t="s">
        <v>620</v>
      </c>
      <c r="J393" t="s">
        <v>3</v>
      </c>
      <c r="K393" t="s">
        <v>621</v>
      </c>
      <c r="L393">
        <v>1191</v>
      </c>
      <c r="N393">
        <v>1013</v>
      </c>
      <c r="O393" t="s">
        <v>622</v>
      </c>
      <c r="P393" t="s">
        <v>622</v>
      </c>
      <c r="Q393">
        <v>1</v>
      </c>
      <c r="W393">
        <v>0</v>
      </c>
      <c r="X393">
        <v>476480486</v>
      </c>
      <c r="Y393">
        <f>((AT393*1.15)*1.1)</f>
        <v>73.876000000000005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5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58.4</v>
      </c>
      <c r="AU393" t="s">
        <v>28</v>
      </c>
      <c r="AV393">
        <v>1</v>
      </c>
      <c r="AW393">
        <v>2</v>
      </c>
      <c r="AX393">
        <v>59211542</v>
      </c>
      <c r="AY393">
        <v>1</v>
      </c>
      <c r="AZ393">
        <v>0</v>
      </c>
      <c r="BA393">
        <v>400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U393">
        <f>ROUND(AT393*Source!I526*AH393*AL393,2)</f>
        <v>0</v>
      </c>
      <c r="CV393">
        <f>ROUND(Y393*Source!I526,9)</f>
        <v>39.15428</v>
      </c>
      <c r="CW393">
        <v>0</v>
      </c>
      <c r="CX393">
        <f>ROUND(Y393*Source!I526,9)</f>
        <v>39.15428</v>
      </c>
      <c r="CY393">
        <f>AD393</f>
        <v>0</v>
      </c>
      <c r="CZ393">
        <f>AH393</f>
        <v>0</v>
      </c>
      <c r="DA393">
        <f>AL393</f>
        <v>1</v>
      </c>
      <c r="DB393">
        <f>ROUND(((ROUND(AT393*CZ393,2)*1.15)*1.1),6)</f>
        <v>0</v>
      </c>
      <c r="DC393">
        <f>ROUND(((ROUND(AT393*AG393,2)*1.15)*1.1),6)</f>
        <v>0</v>
      </c>
      <c r="DD393" t="s">
        <v>3</v>
      </c>
      <c r="DE393" t="s">
        <v>3</v>
      </c>
      <c r="DF393">
        <f t="shared" si="205"/>
        <v>0</v>
      </c>
      <c r="DG393">
        <f t="shared" si="203"/>
        <v>0</v>
      </c>
      <c r="DH393">
        <f t="shared" si="204"/>
        <v>0</v>
      </c>
      <c r="DI393">
        <f t="shared" si="206"/>
        <v>0</v>
      </c>
      <c r="DJ393">
        <f>DI393</f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ROW(Source!A526)</f>
        <v>526</v>
      </c>
      <c r="B394">
        <v>59209200</v>
      </c>
      <c r="C394">
        <v>59210199</v>
      </c>
      <c r="D394">
        <v>58340578</v>
      </c>
      <c r="E394">
        <v>1</v>
      </c>
      <c r="F394">
        <v>1</v>
      </c>
      <c r="G394">
        <v>1080</v>
      </c>
      <c r="H394">
        <v>2</v>
      </c>
      <c r="I394" t="s">
        <v>646</v>
      </c>
      <c r="J394" t="s">
        <v>647</v>
      </c>
      <c r="K394" t="s">
        <v>648</v>
      </c>
      <c r="L394">
        <v>1368</v>
      </c>
      <c r="N394">
        <v>1011</v>
      </c>
      <c r="O394" t="s">
        <v>626</v>
      </c>
      <c r="P394" t="s">
        <v>626</v>
      </c>
      <c r="Q394">
        <v>1</v>
      </c>
      <c r="W394">
        <v>0</v>
      </c>
      <c r="X394">
        <v>-1985943078</v>
      </c>
      <c r="Y394">
        <f>((AT394*1.25)*1.1)</f>
        <v>0.13750000000000001</v>
      </c>
      <c r="AA394">
        <v>0</v>
      </c>
      <c r="AB394">
        <v>1445.28</v>
      </c>
      <c r="AC394">
        <v>740.47</v>
      </c>
      <c r="AD394">
        <v>0</v>
      </c>
      <c r="AE394">
        <v>0</v>
      </c>
      <c r="AF394">
        <v>83.1</v>
      </c>
      <c r="AG394">
        <v>12.62</v>
      </c>
      <c r="AH394">
        <v>0</v>
      </c>
      <c r="AI394">
        <v>1</v>
      </c>
      <c r="AJ394">
        <v>16.3</v>
      </c>
      <c r="AK394">
        <v>54.99</v>
      </c>
      <c r="AL394">
        <v>1</v>
      </c>
      <c r="AM394">
        <v>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0.1</v>
      </c>
      <c r="AU394" t="s">
        <v>627</v>
      </c>
      <c r="AV394">
        <v>0</v>
      </c>
      <c r="AW394">
        <v>2</v>
      </c>
      <c r="AX394">
        <v>59211543</v>
      </c>
      <c r="AY394">
        <v>1</v>
      </c>
      <c r="AZ394">
        <v>0</v>
      </c>
      <c r="BA394">
        <v>401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f>ROUND(Y394*Source!I526*DO394,9)</f>
        <v>0.91968249999999996</v>
      </c>
      <c r="CX394">
        <f>ROUND(Y394*Source!I526,9)</f>
        <v>7.2874999999999995E-2</v>
      </c>
      <c r="CY394">
        <f>AB394</f>
        <v>1445.28</v>
      </c>
      <c r="CZ394">
        <f>AF394</f>
        <v>83.1</v>
      </c>
      <c r="DA394">
        <f>AJ394</f>
        <v>16.3</v>
      </c>
      <c r="DB394">
        <f>ROUND(((ROUND(AT394*CZ394,2)*1.25)*1.1),6)</f>
        <v>11.42625</v>
      </c>
      <c r="DC394">
        <f>ROUND(((ROUND(AT394*AG394,2)*1.25)*1.1),6)</f>
        <v>1.7324999999999999</v>
      </c>
      <c r="DD394" t="s">
        <v>3</v>
      </c>
      <c r="DE394" t="s">
        <v>3</v>
      </c>
      <c r="DF394">
        <f t="shared" si="205"/>
        <v>0</v>
      </c>
      <c r="DG394">
        <f>ROUND(ROUND(AF394*AJ394,2)*CX394,2)</f>
        <v>98.71</v>
      </c>
      <c r="DH394">
        <f>ROUND(ROUND(AG394*AK394,2)*CX394,2)</f>
        <v>50.57</v>
      </c>
      <c r="DI394">
        <f t="shared" si="206"/>
        <v>0</v>
      </c>
      <c r="DJ394">
        <f>DG394</f>
        <v>98.71</v>
      </c>
      <c r="DK394">
        <v>0</v>
      </c>
      <c r="DL394" t="s">
        <v>628</v>
      </c>
      <c r="DM394">
        <v>0</v>
      </c>
      <c r="DN394" t="s">
        <v>622</v>
      </c>
      <c r="DO394">
        <v>12.62</v>
      </c>
    </row>
    <row r="395" spans="1:119" x14ac:dyDescent="0.2">
      <c r="A395">
        <f>ROW(Source!A526)</f>
        <v>526</v>
      </c>
      <c r="B395">
        <v>59209200</v>
      </c>
      <c r="C395">
        <v>59210199</v>
      </c>
      <c r="D395">
        <v>58339814</v>
      </c>
      <c r="E395">
        <v>1</v>
      </c>
      <c r="F395">
        <v>1</v>
      </c>
      <c r="G395">
        <v>1080</v>
      </c>
      <c r="H395">
        <v>2</v>
      </c>
      <c r="I395" t="s">
        <v>635</v>
      </c>
      <c r="J395" t="s">
        <v>636</v>
      </c>
      <c r="K395" t="s">
        <v>637</v>
      </c>
      <c r="L395">
        <v>1368</v>
      </c>
      <c r="N395">
        <v>1011</v>
      </c>
      <c r="O395" t="s">
        <v>626</v>
      </c>
      <c r="P395" t="s">
        <v>626</v>
      </c>
      <c r="Q395">
        <v>1</v>
      </c>
      <c r="W395">
        <v>0</v>
      </c>
      <c r="X395">
        <v>1087580389</v>
      </c>
      <c r="Y395">
        <f>((AT395*1.25)*1.1)</f>
        <v>1.3750000000000002E-2</v>
      </c>
      <c r="AA395">
        <v>0</v>
      </c>
      <c r="AB395">
        <v>2628.65</v>
      </c>
      <c r="AC395">
        <v>993.36</v>
      </c>
      <c r="AD395">
        <v>0</v>
      </c>
      <c r="AE395">
        <v>0</v>
      </c>
      <c r="AF395">
        <v>179.17</v>
      </c>
      <c r="AG395">
        <v>16.93</v>
      </c>
      <c r="AH395">
        <v>0</v>
      </c>
      <c r="AI395">
        <v>1</v>
      </c>
      <c r="AJ395">
        <v>13.75</v>
      </c>
      <c r="AK395">
        <v>54.99</v>
      </c>
      <c r="AL395">
        <v>1</v>
      </c>
      <c r="AM395">
        <v>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0.01</v>
      </c>
      <c r="AU395" t="s">
        <v>627</v>
      </c>
      <c r="AV395">
        <v>0</v>
      </c>
      <c r="AW395">
        <v>2</v>
      </c>
      <c r="AX395">
        <v>59211544</v>
      </c>
      <c r="AY395">
        <v>1</v>
      </c>
      <c r="AZ395">
        <v>0</v>
      </c>
      <c r="BA395">
        <v>402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f>ROUND(Y395*Source!I526*DO395,9)</f>
        <v>0.123377375</v>
      </c>
      <c r="CX395">
        <f>ROUND(Y395*Source!I526,9)</f>
        <v>7.2874999999999997E-3</v>
      </c>
      <c r="CY395">
        <f>AB395</f>
        <v>2628.65</v>
      </c>
      <c r="CZ395">
        <f>AF395</f>
        <v>179.17</v>
      </c>
      <c r="DA395">
        <f>AJ395</f>
        <v>13.75</v>
      </c>
      <c r="DB395">
        <f>ROUND(((ROUND(AT395*CZ395,2)*1.25)*1.1),6)</f>
        <v>2.4612500000000002</v>
      </c>
      <c r="DC395">
        <f>ROUND(((ROUND(AT395*AG395,2)*1.25)*1.1),6)</f>
        <v>0.23375000000000001</v>
      </c>
      <c r="DD395" t="s">
        <v>3</v>
      </c>
      <c r="DE395" t="s">
        <v>3</v>
      </c>
      <c r="DF395">
        <f t="shared" si="205"/>
        <v>0</v>
      </c>
      <c r="DG395">
        <f>ROUND(ROUND(AF395*AJ395,2)*CX395,2)</f>
        <v>17.95</v>
      </c>
      <c r="DH395">
        <f>ROUND(ROUND(AG395*AK395,2)*CX395,2)</f>
        <v>6.78</v>
      </c>
      <c r="DI395">
        <f t="shared" si="206"/>
        <v>0</v>
      </c>
      <c r="DJ395">
        <f>DG395</f>
        <v>17.95</v>
      </c>
      <c r="DK395">
        <v>0</v>
      </c>
      <c r="DL395" t="s">
        <v>628</v>
      </c>
      <c r="DM395">
        <v>0</v>
      </c>
      <c r="DN395" t="s">
        <v>622</v>
      </c>
      <c r="DO395">
        <v>16.93</v>
      </c>
    </row>
    <row r="396" spans="1:119" x14ac:dyDescent="0.2">
      <c r="A396">
        <f>ROW(Source!A526)</f>
        <v>526</v>
      </c>
      <c r="B396">
        <v>59209200</v>
      </c>
      <c r="C396">
        <v>59210199</v>
      </c>
      <c r="D396">
        <v>58308814</v>
      </c>
      <c r="E396">
        <v>1</v>
      </c>
      <c r="F396">
        <v>1</v>
      </c>
      <c r="G396">
        <v>1080</v>
      </c>
      <c r="H396">
        <v>3</v>
      </c>
      <c r="I396" t="s">
        <v>642</v>
      </c>
      <c r="J396" t="s">
        <v>643</v>
      </c>
      <c r="K396" t="s">
        <v>644</v>
      </c>
      <c r="L396">
        <v>1339</v>
      </c>
      <c r="N396">
        <v>1007</v>
      </c>
      <c r="O396" t="s">
        <v>645</v>
      </c>
      <c r="P396" t="s">
        <v>645</v>
      </c>
      <c r="Q396">
        <v>1</v>
      </c>
      <c r="W396">
        <v>0</v>
      </c>
      <c r="X396">
        <v>-744103292</v>
      </c>
      <c r="Y396">
        <f>AT396</f>
        <v>1.6</v>
      </c>
      <c r="AA396">
        <v>54.79</v>
      </c>
      <c r="AB396">
        <v>0</v>
      </c>
      <c r="AC396">
        <v>0</v>
      </c>
      <c r="AD396">
        <v>0</v>
      </c>
      <c r="AE396">
        <v>7.07</v>
      </c>
      <c r="AF396">
        <v>0</v>
      </c>
      <c r="AG396">
        <v>0</v>
      </c>
      <c r="AH396">
        <v>0</v>
      </c>
      <c r="AI396">
        <v>7.75</v>
      </c>
      <c r="AJ396">
        <v>1</v>
      </c>
      <c r="AK396">
        <v>1</v>
      </c>
      <c r="AL396">
        <v>1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1.6</v>
      </c>
      <c r="AU396" t="s">
        <v>3</v>
      </c>
      <c r="AV396">
        <v>0</v>
      </c>
      <c r="AW396">
        <v>2</v>
      </c>
      <c r="AX396">
        <v>59211545</v>
      </c>
      <c r="AY396">
        <v>1</v>
      </c>
      <c r="AZ396">
        <v>0</v>
      </c>
      <c r="BA396">
        <v>403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ROUND(Y396*Source!I526,9)</f>
        <v>0.84799999999999998</v>
      </c>
      <c r="CY396">
        <f>AA396</f>
        <v>54.79</v>
      </c>
      <c r="CZ396">
        <f>AE396</f>
        <v>7.07</v>
      </c>
      <c r="DA396">
        <f>AI396</f>
        <v>7.75</v>
      </c>
      <c r="DB396">
        <f>ROUND(ROUND(AT396*CZ396,2),6)</f>
        <v>11.31</v>
      </c>
      <c r="DC396">
        <f>ROUND(ROUND(AT396*AG396,2),6)</f>
        <v>0</v>
      </c>
      <c r="DD396" t="s">
        <v>3</v>
      </c>
      <c r="DE396" t="s">
        <v>3</v>
      </c>
      <c r="DF396">
        <f>ROUND(ROUND(AE396*AI396,2)*CX396,2)</f>
        <v>46.46</v>
      </c>
      <c r="DG396">
        <f t="shared" ref="DG396:DG410" si="207">ROUND(ROUND(AF396,2)*CX396,2)</f>
        <v>0</v>
      </c>
      <c r="DH396">
        <f t="shared" ref="DH396:DH410" si="208">ROUND(ROUND(AG396,2)*CX396,2)</f>
        <v>0</v>
      </c>
      <c r="DI396">
        <f t="shared" si="206"/>
        <v>0</v>
      </c>
      <c r="DJ396">
        <f>DF396</f>
        <v>46.46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ROW(Source!A526)</f>
        <v>526</v>
      </c>
      <c r="B397">
        <v>59209200</v>
      </c>
      <c r="C397">
        <v>59210199</v>
      </c>
      <c r="D397">
        <v>58315661</v>
      </c>
      <c r="E397">
        <v>1</v>
      </c>
      <c r="F397">
        <v>1</v>
      </c>
      <c r="G397">
        <v>1080</v>
      </c>
      <c r="H397">
        <v>3</v>
      </c>
      <c r="I397" t="s">
        <v>649</v>
      </c>
      <c r="J397" t="s">
        <v>650</v>
      </c>
      <c r="K397" t="s">
        <v>651</v>
      </c>
      <c r="L397">
        <v>1346</v>
      </c>
      <c r="N397">
        <v>1009</v>
      </c>
      <c r="O397" t="s">
        <v>641</v>
      </c>
      <c r="P397" t="s">
        <v>641</v>
      </c>
      <c r="Q397">
        <v>1</v>
      </c>
      <c r="W397">
        <v>0</v>
      </c>
      <c r="X397">
        <v>-2037194753</v>
      </c>
      <c r="Y397">
        <f>AT397</f>
        <v>1.2</v>
      </c>
      <c r="AA397">
        <v>126.81</v>
      </c>
      <c r="AB397">
        <v>0</v>
      </c>
      <c r="AC397">
        <v>0</v>
      </c>
      <c r="AD397">
        <v>0</v>
      </c>
      <c r="AE397">
        <v>19.39</v>
      </c>
      <c r="AF397">
        <v>0</v>
      </c>
      <c r="AG397">
        <v>0</v>
      </c>
      <c r="AH397">
        <v>0</v>
      </c>
      <c r="AI397">
        <v>6.54</v>
      </c>
      <c r="AJ397">
        <v>1</v>
      </c>
      <c r="AK397">
        <v>1</v>
      </c>
      <c r="AL397">
        <v>1</v>
      </c>
      <c r="AM397">
        <v>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1.2</v>
      </c>
      <c r="AU397" t="s">
        <v>3</v>
      </c>
      <c r="AV397">
        <v>0</v>
      </c>
      <c r="AW397">
        <v>2</v>
      </c>
      <c r="AX397">
        <v>59211546</v>
      </c>
      <c r="AY397">
        <v>1</v>
      </c>
      <c r="AZ397">
        <v>0</v>
      </c>
      <c r="BA397">
        <v>404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ROUND(Y397*Source!I526,9)</f>
        <v>0.63600000000000001</v>
      </c>
      <c r="CY397">
        <f>AA397</f>
        <v>126.81</v>
      </c>
      <c r="CZ397">
        <f>AE397</f>
        <v>19.39</v>
      </c>
      <c r="DA397">
        <f>AI397</f>
        <v>6.54</v>
      </c>
      <c r="DB397">
        <f>ROUND(ROUND(AT397*CZ397,2),6)</f>
        <v>23.27</v>
      </c>
      <c r="DC397">
        <f>ROUND(ROUND(AT397*AG397,2),6)</f>
        <v>0</v>
      </c>
      <c r="DD397" t="s">
        <v>3</v>
      </c>
      <c r="DE397" t="s">
        <v>3</v>
      </c>
      <c r="DF397">
        <f>ROUND(ROUND(AE397*AI397,2)*CX397,2)</f>
        <v>80.650000000000006</v>
      </c>
      <c r="DG397">
        <f t="shared" si="207"/>
        <v>0</v>
      </c>
      <c r="DH397">
        <f t="shared" si="208"/>
        <v>0</v>
      </c>
      <c r="DI397">
        <f t="shared" si="206"/>
        <v>0</v>
      </c>
      <c r="DJ397">
        <f>DF397</f>
        <v>80.650000000000006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ROW(Source!A526)</f>
        <v>526</v>
      </c>
      <c r="B398">
        <v>59209200</v>
      </c>
      <c r="C398">
        <v>59210199</v>
      </c>
      <c r="D398">
        <v>58321804</v>
      </c>
      <c r="E398">
        <v>1</v>
      </c>
      <c r="F398">
        <v>1</v>
      </c>
      <c r="G398">
        <v>1080</v>
      </c>
      <c r="H398">
        <v>3</v>
      </c>
      <c r="I398" t="s">
        <v>58</v>
      </c>
      <c r="J398" t="s">
        <v>60</v>
      </c>
      <c r="K398" t="s">
        <v>59</v>
      </c>
      <c r="L398">
        <v>1301</v>
      </c>
      <c r="N398">
        <v>1003</v>
      </c>
      <c r="O398" t="s">
        <v>36</v>
      </c>
      <c r="P398" t="s">
        <v>36</v>
      </c>
      <c r="Q398">
        <v>1</v>
      </c>
      <c r="W398">
        <v>0</v>
      </c>
      <c r="X398">
        <v>-1698903675</v>
      </c>
      <c r="Y398">
        <f>AT398</f>
        <v>100</v>
      </c>
      <c r="AA398">
        <v>216.83</v>
      </c>
      <c r="AB398">
        <v>0</v>
      </c>
      <c r="AC398">
        <v>0</v>
      </c>
      <c r="AD398">
        <v>0</v>
      </c>
      <c r="AE398">
        <v>123.2</v>
      </c>
      <c r="AF398">
        <v>0</v>
      </c>
      <c r="AG398">
        <v>0</v>
      </c>
      <c r="AH398">
        <v>0</v>
      </c>
      <c r="AI398">
        <v>1.76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3</v>
      </c>
      <c r="AT398">
        <v>100</v>
      </c>
      <c r="AU398" t="s">
        <v>3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ROUND(Y398*Source!I526,9)</f>
        <v>53</v>
      </c>
      <c r="CY398">
        <f>AA398</f>
        <v>216.83</v>
      </c>
      <c r="CZ398">
        <f>AE398</f>
        <v>123.2</v>
      </c>
      <c r="DA398">
        <f>AI398</f>
        <v>1.76</v>
      </c>
      <c r="DB398">
        <f>ROUND(ROUND(AT398*CZ398,2),6)</f>
        <v>12320</v>
      </c>
      <c r="DC398">
        <f>ROUND(ROUND(AT398*AG398,2),6)</f>
        <v>0</v>
      </c>
      <c r="DD398" t="s">
        <v>3</v>
      </c>
      <c r="DE398" t="s">
        <v>3</v>
      </c>
      <c r="DF398">
        <f>ROUND(ROUND(AE398*AI398,2)*CX398,2)</f>
        <v>11491.99</v>
      </c>
      <c r="DG398">
        <f t="shared" si="207"/>
        <v>0</v>
      </c>
      <c r="DH398">
        <f t="shared" si="208"/>
        <v>0</v>
      </c>
      <c r="DI398">
        <f t="shared" si="206"/>
        <v>0</v>
      </c>
      <c r="DJ398">
        <f>DF398</f>
        <v>11491.99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ROW(Source!A526)</f>
        <v>526</v>
      </c>
      <c r="B399">
        <v>59209200</v>
      </c>
      <c r="C399">
        <v>59210199</v>
      </c>
      <c r="D399">
        <v>58322611</v>
      </c>
      <c r="E399">
        <v>1</v>
      </c>
      <c r="F399">
        <v>1</v>
      </c>
      <c r="G399">
        <v>1080</v>
      </c>
      <c r="H399">
        <v>3</v>
      </c>
      <c r="I399" t="s">
        <v>652</v>
      </c>
      <c r="J399" t="s">
        <v>653</v>
      </c>
      <c r="K399" t="s">
        <v>654</v>
      </c>
      <c r="L399">
        <v>1346</v>
      </c>
      <c r="N399">
        <v>1009</v>
      </c>
      <c r="O399" t="s">
        <v>641</v>
      </c>
      <c r="P399" t="s">
        <v>641</v>
      </c>
      <c r="Q399">
        <v>1</v>
      </c>
      <c r="W399">
        <v>0</v>
      </c>
      <c r="X399">
        <v>-2095645039</v>
      </c>
      <c r="Y399">
        <f>AT399</f>
        <v>1.5</v>
      </c>
      <c r="AA399">
        <v>765.78</v>
      </c>
      <c r="AB399">
        <v>0</v>
      </c>
      <c r="AC399">
        <v>0</v>
      </c>
      <c r="AD399">
        <v>0</v>
      </c>
      <c r="AE399">
        <v>33.72</v>
      </c>
      <c r="AF399">
        <v>0</v>
      </c>
      <c r="AG399">
        <v>0</v>
      </c>
      <c r="AH399">
        <v>0</v>
      </c>
      <c r="AI399">
        <v>22.71</v>
      </c>
      <c r="AJ399">
        <v>1</v>
      </c>
      <c r="AK399">
        <v>1</v>
      </c>
      <c r="AL399">
        <v>1</v>
      </c>
      <c r="AM399">
        <v>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1.5</v>
      </c>
      <c r="AU399" t="s">
        <v>3</v>
      </c>
      <c r="AV399">
        <v>0</v>
      </c>
      <c r="AW399">
        <v>2</v>
      </c>
      <c r="AX399">
        <v>59211547</v>
      </c>
      <c r="AY399">
        <v>1</v>
      </c>
      <c r="AZ399">
        <v>0</v>
      </c>
      <c r="BA399">
        <v>405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ROUND(Y399*Source!I526,9)</f>
        <v>0.79500000000000004</v>
      </c>
      <c r="CY399">
        <f>AA399</f>
        <v>765.78</v>
      </c>
      <c r="CZ399">
        <f>AE399</f>
        <v>33.72</v>
      </c>
      <c r="DA399">
        <f>AI399</f>
        <v>22.71</v>
      </c>
      <c r="DB399">
        <f>ROUND(ROUND(AT399*CZ399,2),6)</f>
        <v>50.58</v>
      </c>
      <c r="DC399">
        <f>ROUND(ROUND(AT399*AG399,2),6)</f>
        <v>0</v>
      </c>
      <c r="DD399" t="s">
        <v>3</v>
      </c>
      <c r="DE399" t="s">
        <v>3</v>
      </c>
      <c r="DF399">
        <f>ROUND(ROUND(AE399*AI399,2)*CX399,2)</f>
        <v>608.79999999999995</v>
      </c>
      <c r="DG399">
        <f t="shared" si="207"/>
        <v>0</v>
      </c>
      <c r="DH399">
        <f t="shared" si="208"/>
        <v>0</v>
      </c>
      <c r="DI399">
        <f t="shared" si="206"/>
        <v>0</v>
      </c>
      <c r="DJ399">
        <f>DF399</f>
        <v>608.79999999999995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ROW(Source!A526)</f>
        <v>526</v>
      </c>
      <c r="B400">
        <v>59209200</v>
      </c>
      <c r="C400">
        <v>59210199</v>
      </c>
      <c r="D400">
        <v>58322638</v>
      </c>
      <c r="E400">
        <v>1</v>
      </c>
      <c r="F400">
        <v>1</v>
      </c>
      <c r="G400">
        <v>1080</v>
      </c>
      <c r="H400">
        <v>3</v>
      </c>
      <c r="I400" t="s">
        <v>62</v>
      </c>
      <c r="J400" t="s">
        <v>64</v>
      </c>
      <c r="K400" t="s">
        <v>66</v>
      </c>
      <c r="L400">
        <v>1354</v>
      </c>
      <c r="N400">
        <v>1010</v>
      </c>
      <c r="O400" t="s">
        <v>49</v>
      </c>
      <c r="P400" t="s">
        <v>49</v>
      </c>
      <c r="Q400">
        <v>1</v>
      </c>
      <c r="W400">
        <v>0</v>
      </c>
      <c r="X400">
        <v>491549712</v>
      </c>
      <c r="Y400">
        <f>AT400</f>
        <v>20.754716999999999</v>
      </c>
      <c r="AA400">
        <v>58.76</v>
      </c>
      <c r="AB400">
        <v>0</v>
      </c>
      <c r="AC400">
        <v>0</v>
      </c>
      <c r="AD400">
        <v>0</v>
      </c>
      <c r="AE400">
        <v>16.739999999999998</v>
      </c>
      <c r="AF400">
        <v>0</v>
      </c>
      <c r="AG400">
        <v>0</v>
      </c>
      <c r="AH400">
        <v>0</v>
      </c>
      <c r="AI400">
        <v>3.51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t="s">
        <v>3</v>
      </c>
      <c r="AT400">
        <v>20.754716999999999</v>
      </c>
      <c r="AU400" t="s">
        <v>3</v>
      </c>
      <c r="AV400">
        <v>0</v>
      </c>
      <c r="AW400">
        <v>1</v>
      </c>
      <c r="AX400">
        <v>-1</v>
      </c>
      <c r="AY400">
        <v>0</v>
      </c>
      <c r="AZ400">
        <v>0</v>
      </c>
      <c r="BA400" t="s">
        <v>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ROUND(Y400*Source!I526,9)</f>
        <v>11.000000010000001</v>
      </c>
      <c r="CY400">
        <f>AA400</f>
        <v>58.76</v>
      </c>
      <c r="CZ400">
        <f>AE400</f>
        <v>16.739999999999998</v>
      </c>
      <c r="DA400">
        <f>AI400</f>
        <v>3.51</v>
      </c>
      <c r="DB400">
        <f>ROUND(ROUND(AT400*CZ400,2),6)</f>
        <v>347.43</v>
      </c>
      <c r="DC400">
        <f>ROUND(ROUND(AT400*AG400,2),6)</f>
        <v>0</v>
      </c>
      <c r="DD400" t="s">
        <v>3</v>
      </c>
      <c r="DE400" t="s">
        <v>3</v>
      </c>
      <c r="DF400">
        <f>ROUND(ROUND(AE400*AI400,2)*CX400,2)</f>
        <v>646.36</v>
      </c>
      <c r="DG400">
        <f t="shared" si="207"/>
        <v>0</v>
      </c>
      <c r="DH400">
        <f t="shared" si="208"/>
        <v>0</v>
      </c>
      <c r="DI400">
        <f t="shared" si="206"/>
        <v>0</v>
      </c>
      <c r="DJ400">
        <f>DF400</f>
        <v>646.36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ROW(Source!A531)</f>
        <v>531</v>
      </c>
      <c r="B401">
        <v>59209203</v>
      </c>
      <c r="C401">
        <v>59210219</v>
      </c>
      <c r="D401">
        <v>58266404</v>
      </c>
      <c r="E401">
        <v>1080</v>
      </c>
      <c r="F401">
        <v>1</v>
      </c>
      <c r="G401">
        <v>1080</v>
      </c>
      <c r="H401">
        <v>1</v>
      </c>
      <c r="I401" t="s">
        <v>620</v>
      </c>
      <c r="J401" t="s">
        <v>3</v>
      </c>
      <c r="K401" t="s">
        <v>621</v>
      </c>
      <c r="L401">
        <v>1191</v>
      </c>
      <c r="N401">
        <v>1013</v>
      </c>
      <c r="O401" t="s">
        <v>622</v>
      </c>
      <c r="P401" t="s">
        <v>622</v>
      </c>
      <c r="Q401">
        <v>1</v>
      </c>
      <c r="W401">
        <v>0</v>
      </c>
      <c r="X401">
        <v>476480486</v>
      </c>
      <c r="Y401">
        <f>((AT401*1.15)*1.1)</f>
        <v>70.84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56</v>
      </c>
      <c r="AU401" t="s">
        <v>28</v>
      </c>
      <c r="AV401">
        <v>1</v>
      </c>
      <c r="AW401">
        <v>2</v>
      </c>
      <c r="AX401">
        <v>59211551</v>
      </c>
      <c r="AY401">
        <v>1</v>
      </c>
      <c r="AZ401">
        <v>0</v>
      </c>
      <c r="BA401">
        <v>409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U401">
        <f>ROUND(AT401*Source!I531*AH401*AL401,2)</f>
        <v>0</v>
      </c>
      <c r="CV401">
        <f>ROUND(Y401*Source!I531,9)</f>
        <v>26.9192</v>
      </c>
      <c r="CW401">
        <v>0</v>
      </c>
      <c r="CX401">
        <f>ROUND(Y401*Source!I531,9)</f>
        <v>26.9192</v>
      </c>
      <c r="CY401">
        <f>AD401</f>
        <v>0</v>
      </c>
      <c r="CZ401">
        <f>AH401</f>
        <v>0</v>
      </c>
      <c r="DA401">
        <f>AL401</f>
        <v>1</v>
      </c>
      <c r="DB401">
        <f>ROUND(((ROUND(AT401*CZ401,2)*1.15)*1.1),6)</f>
        <v>0</v>
      </c>
      <c r="DC401">
        <f>ROUND(((ROUND(AT401*AG401,2)*1.15)*1.1),6)</f>
        <v>0</v>
      </c>
      <c r="DD401" t="s">
        <v>3</v>
      </c>
      <c r="DE401" t="s">
        <v>3</v>
      </c>
      <c r="DF401">
        <f t="shared" ref="DF401:DF412" si="209">ROUND(ROUND(AE401,2)*CX401,2)</f>
        <v>0</v>
      </c>
      <c r="DG401">
        <f t="shared" si="207"/>
        <v>0</v>
      </c>
      <c r="DH401">
        <f t="shared" si="208"/>
        <v>0</v>
      </c>
      <c r="DI401">
        <f t="shared" si="206"/>
        <v>0</v>
      </c>
      <c r="DJ401">
        <f>DI401</f>
        <v>0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ROW(Source!A531)</f>
        <v>531</v>
      </c>
      <c r="B402">
        <v>59209203</v>
      </c>
      <c r="C402">
        <v>59210219</v>
      </c>
      <c r="D402">
        <v>58340578</v>
      </c>
      <c r="E402">
        <v>1</v>
      </c>
      <c r="F402">
        <v>1</v>
      </c>
      <c r="G402">
        <v>1080</v>
      </c>
      <c r="H402">
        <v>2</v>
      </c>
      <c r="I402" t="s">
        <v>646</v>
      </c>
      <c r="J402" t="s">
        <v>647</v>
      </c>
      <c r="K402" t="s">
        <v>648</v>
      </c>
      <c r="L402">
        <v>1368</v>
      </c>
      <c r="N402">
        <v>1011</v>
      </c>
      <c r="O402" t="s">
        <v>626</v>
      </c>
      <c r="P402" t="s">
        <v>626</v>
      </c>
      <c r="Q402">
        <v>1</v>
      </c>
      <c r="W402">
        <v>0</v>
      </c>
      <c r="X402">
        <v>-1985943078</v>
      </c>
      <c r="Y402">
        <f>((AT402*1.25)*1.1)</f>
        <v>0.27500000000000002</v>
      </c>
      <c r="AA402">
        <v>0</v>
      </c>
      <c r="AB402">
        <v>88.67</v>
      </c>
      <c r="AC402">
        <v>13.47</v>
      </c>
      <c r="AD402">
        <v>0</v>
      </c>
      <c r="AE402">
        <v>0</v>
      </c>
      <c r="AF402">
        <v>83.1</v>
      </c>
      <c r="AG402">
        <v>12.62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0.2</v>
      </c>
      <c r="AU402" t="s">
        <v>627</v>
      </c>
      <c r="AV402">
        <v>0</v>
      </c>
      <c r="AW402">
        <v>2</v>
      </c>
      <c r="AX402">
        <v>59211552</v>
      </c>
      <c r="AY402">
        <v>1</v>
      </c>
      <c r="AZ402">
        <v>0</v>
      </c>
      <c r="BA402">
        <v>410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f>ROUND(Y402*Source!I531*DO402,9)</f>
        <v>1.3187899999999999</v>
      </c>
      <c r="CX402">
        <f>ROUND(Y402*Source!I531,9)</f>
        <v>0.1045</v>
      </c>
      <c r="CY402">
        <f>AB402</f>
        <v>88.67</v>
      </c>
      <c r="CZ402">
        <f>AF402</f>
        <v>83.1</v>
      </c>
      <c r="DA402">
        <f>AJ402</f>
        <v>1</v>
      </c>
      <c r="DB402">
        <f>ROUND(((ROUND(AT402*CZ402,2)*1.25)*1.1),6)</f>
        <v>22.852499999999999</v>
      </c>
      <c r="DC402">
        <f>ROUND(((ROUND(AT402*AG402,2)*1.25)*1.1),6)</f>
        <v>3.4649999999999999</v>
      </c>
      <c r="DD402" t="s">
        <v>3</v>
      </c>
      <c r="DE402" t="s">
        <v>3</v>
      </c>
      <c r="DF402">
        <f t="shared" si="209"/>
        <v>0</v>
      </c>
      <c r="DG402">
        <f t="shared" si="207"/>
        <v>8.68</v>
      </c>
      <c r="DH402">
        <f t="shared" si="208"/>
        <v>1.32</v>
      </c>
      <c r="DI402">
        <f t="shared" si="206"/>
        <v>0</v>
      </c>
      <c r="DJ402">
        <f>DG402</f>
        <v>8.68</v>
      </c>
      <c r="DK402">
        <v>0</v>
      </c>
      <c r="DL402" t="s">
        <v>628</v>
      </c>
      <c r="DM402">
        <v>0</v>
      </c>
      <c r="DN402" t="s">
        <v>622</v>
      </c>
      <c r="DO402">
        <v>12.62</v>
      </c>
    </row>
    <row r="403" spans="1:119" x14ac:dyDescent="0.2">
      <c r="A403">
        <f>ROW(Source!A531)</f>
        <v>531</v>
      </c>
      <c r="B403">
        <v>59209203</v>
      </c>
      <c r="C403">
        <v>59210219</v>
      </c>
      <c r="D403">
        <v>58339814</v>
      </c>
      <c r="E403">
        <v>1</v>
      </c>
      <c r="F403">
        <v>1</v>
      </c>
      <c r="G403">
        <v>1080</v>
      </c>
      <c r="H403">
        <v>2</v>
      </c>
      <c r="I403" t="s">
        <v>635</v>
      </c>
      <c r="J403" t="s">
        <v>636</v>
      </c>
      <c r="K403" t="s">
        <v>637</v>
      </c>
      <c r="L403">
        <v>1368</v>
      </c>
      <c r="N403">
        <v>1011</v>
      </c>
      <c r="O403" t="s">
        <v>626</v>
      </c>
      <c r="P403" t="s">
        <v>626</v>
      </c>
      <c r="Q403">
        <v>1</v>
      </c>
      <c r="W403">
        <v>0</v>
      </c>
      <c r="X403">
        <v>1087580389</v>
      </c>
      <c r="Y403">
        <f>((AT403*1.25)*1.1)</f>
        <v>2.7500000000000004E-2</v>
      </c>
      <c r="AA403">
        <v>0</v>
      </c>
      <c r="AB403">
        <v>191.17</v>
      </c>
      <c r="AC403">
        <v>18.059999999999999</v>
      </c>
      <c r="AD403">
        <v>0</v>
      </c>
      <c r="AE403">
        <v>0</v>
      </c>
      <c r="AF403">
        <v>179.17</v>
      </c>
      <c r="AG403">
        <v>16.93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0.02</v>
      </c>
      <c r="AU403" t="s">
        <v>627</v>
      </c>
      <c r="AV403">
        <v>0</v>
      </c>
      <c r="AW403">
        <v>2</v>
      </c>
      <c r="AX403">
        <v>59211553</v>
      </c>
      <c r="AY403">
        <v>1</v>
      </c>
      <c r="AZ403">
        <v>0</v>
      </c>
      <c r="BA403">
        <v>411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f>ROUND(Y403*Source!I531*DO403,9)</f>
        <v>0.17691850000000001</v>
      </c>
      <c r="CX403">
        <f>ROUND(Y403*Source!I531,9)</f>
        <v>1.0449999999999999E-2</v>
      </c>
      <c r="CY403">
        <f>AB403</f>
        <v>191.17</v>
      </c>
      <c r="CZ403">
        <f>AF403</f>
        <v>179.17</v>
      </c>
      <c r="DA403">
        <f>AJ403</f>
        <v>1</v>
      </c>
      <c r="DB403">
        <f>ROUND(((ROUND(AT403*CZ403,2)*1.25)*1.1),6)</f>
        <v>4.9225000000000003</v>
      </c>
      <c r="DC403">
        <f>ROUND(((ROUND(AT403*AG403,2)*1.25)*1.1),6)</f>
        <v>0.46750000000000003</v>
      </c>
      <c r="DD403" t="s">
        <v>3</v>
      </c>
      <c r="DE403" t="s">
        <v>3</v>
      </c>
      <c r="DF403">
        <f t="shared" si="209"/>
        <v>0</v>
      </c>
      <c r="DG403">
        <f t="shared" si="207"/>
        <v>1.87</v>
      </c>
      <c r="DH403">
        <f t="shared" si="208"/>
        <v>0.18</v>
      </c>
      <c r="DI403">
        <f t="shared" si="206"/>
        <v>0</v>
      </c>
      <c r="DJ403">
        <f>DG403</f>
        <v>1.87</v>
      </c>
      <c r="DK403">
        <v>0</v>
      </c>
      <c r="DL403" t="s">
        <v>628</v>
      </c>
      <c r="DM403">
        <v>0</v>
      </c>
      <c r="DN403" t="s">
        <v>622</v>
      </c>
      <c r="DO403">
        <v>16.93</v>
      </c>
    </row>
    <row r="404" spans="1:119" x14ac:dyDescent="0.2">
      <c r="A404">
        <f>ROW(Source!A531)</f>
        <v>531</v>
      </c>
      <c r="B404">
        <v>59209203</v>
      </c>
      <c r="C404">
        <v>59210219</v>
      </c>
      <c r="D404">
        <v>58308814</v>
      </c>
      <c r="E404">
        <v>1</v>
      </c>
      <c r="F404">
        <v>1</v>
      </c>
      <c r="G404">
        <v>1080</v>
      </c>
      <c r="H404">
        <v>3</v>
      </c>
      <c r="I404" t="s">
        <v>642</v>
      </c>
      <c r="J404" t="s">
        <v>643</v>
      </c>
      <c r="K404" t="s">
        <v>644</v>
      </c>
      <c r="L404">
        <v>1339</v>
      </c>
      <c r="N404">
        <v>1007</v>
      </c>
      <c r="O404" t="s">
        <v>645</v>
      </c>
      <c r="P404" t="s">
        <v>645</v>
      </c>
      <c r="Q404">
        <v>1</v>
      </c>
      <c r="W404">
        <v>0</v>
      </c>
      <c r="X404">
        <v>-744103292</v>
      </c>
      <c r="Y404">
        <f t="shared" ref="Y404:Y409" si="210">AT404</f>
        <v>6.4</v>
      </c>
      <c r="AA404">
        <v>7.07</v>
      </c>
      <c r="AB404">
        <v>0</v>
      </c>
      <c r="AC404">
        <v>0</v>
      </c>
      <c r="AD404">
        <v>0</v>
      </c>
      <c r="AE404">
        <v>7.07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-2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6.4</v>
      </c>
      <c r="AU404" t="s">
        <v>3</v>
      </c>
      <c r="AV404">
        <v>0</v>
      </c>
      <c r="AW404">
        <v>2</v>
      </c>
      <c r="AX404">
        <v>59211554</v>
      </c>
      <c r="AY404">
        <v>1</v>
      </c>
      <c r="AZ404">
        <v>0</v>
      </c>
      <c r="BA404">
        <v>412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ROUND(Y404*Source!I531,9)</f>
        <v>2.4319999999999999</v>
      </c>
      <c r="CY404">
        <f t="shared" ref="CY404:CY409" si="211">AA404</f>
        <v>7.07</v>
      </c>
      <c r="CZ404">
        <f t="shared" ref="CZ404:CZ409" si="212">AE404</f>
        <v>7.07</v>
      </c>
      <c r="DA404">
        <f t="shared" ref="DA404:DA409" si="213">AI404</f>
        <v>1</v>
      </c>
      <c r="DB404">
        <f t="shared" ref="DB404:DB409" si="214">ROUND(ROUND(AT404*CZ404,2),6)</f>
        <v>45.25</v>
      </c>
      <c r="DC404">
        <f t="shared" ref="DC404:DC409" si="215">ROUND(ROUND(AT404*AG404,2),6)</f>
        <v>0</v>
      </c>
      <c r="DD404" t="s">
        <v>3</v>
      </c>
      <c r="DE404" t="s">
        <v>3</v>
      </c>
      <c r="DF404">
        <f t="shared" si="209"/>
        <v>17.190000000000001</v>
      </c>
      <c r="DG404">
        <f t="shared" si="207"/>
        <v>0</v>
      </c>
      <c r="DH404">
        <f t="shared" si="208"/>
        <v>0</v>
      </c>
      <c r="DI404">
        <f t="shared" si="206"/>
        <v>0</v>
      </c>
      <c r="DJ404">
        <f t="shared" ref="DJ404:DJ409" si="216">DF404</f>
        <v>17.190000000000001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ROW(Source!A531)</f>
        <v>531</v>
      </c>
      <c r="B405">
        <v>59209203</v>
      </c>
      <c r="C405">
        <v>59210219</v>
      </c>
      <c r="D405">
        <v>58315661</v>
      </c>
      <c r="E405">
        <v>1</v>
      </c>
      <c r="F405">
        <v>1</v>
      </c>
      <c r="G405">
        <v>1080</v>
      </c>
      <c r="H405">
        <v>3</v>
      </c>
      <c r="I405" t="s">
        <v>649</v>
      </c>
      <c r="J405" t="s">
        <v>650</v>
      </c>
      <c r="K405" t="s">
        <v>651</v>
      </c>
      <c r="L405">
        <v>1346</v>
      </c>
      <c r="N405">
        <v>1009</v>
      </c>
      <c r="O405" t="s">
        <v>641</v>
      </c>
      <c r="P405" t="s">
        <v>641</v>
      </c>
      <c r="Q405">
        <v>1</v>
      </c>
      <c r="W405">
        <v>0</v>
      </c>
      <c r="X405">
        <v>-2037194753</v>
      </c>
      <c r="Y405">
        <f t="shared" si="210"/>
        <v>2.66</v>
      </c>
      <c r="AA405">
        <v>19.39</v>
      </c>
      <c r="AB405">
        <v>0</v>
      </c>
      <c r="AC405">
        <v>0</v>
      </c>
      <c r="AD405">
        <v>0</v>
      </c>
      <c r="AE405">
        <v>19.39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-2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2.66</v>
      </c>
      <c r="AU405" t="s">
        <v>3</v>
      </c>
      <c r="AV405">
        <v>0</v>
      </c>
      <c r="AW405">
        <v>2</v>
      </c>
      <c r="AX405">
        <v>59211555</v>
      </c>
      <c r="AY405">
        <v>1</v>
      </c>
      <c r="AZ405">
        <v>0</v>
      </c>
      <c r="BA405">
        <v>413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ROUND(Y405*Source!I531,9)</f>
        <v>1.0107999999999999</v>
      </c>
      <c r="CY405">
        <f t="shared" si="211"/>
        <v>19.39</v>
      </c>
      <c r="CZ405">
        <f t="shared" si="212"/>
        <v>19.39</v>
      </c>
      <c r="DA405">
        <f t="shared" si="213"/>
        <v>1</v>
      </c>
      <c r="DB405">
        <f t="shared" si="214"/>
        <v>51.58</v>
      </c>
      <c r="DC405">
        <f t="shared" si="215"/>
        <v>0</v>
      </c>
      <c r="DD405" t="s">
        <v>3</v>
      </c>
      <c r="DE405" t="s">
        <v>3</v>
      </c>
      <c r="DF405">
        <f t="shared" si="209"/>
        <v>19.600000000000001</v>
      </c>
      <c r="DG405">
        <f t="shared" si="207"/>
        <v>0</v>
      </c>
      <c r="DH405">
        <f t="shared" si="208"/>
        <v>0</v>
      </c>
      <c r="DI405">
        <f t="shared" si="206"/>
        <v>0</v>
      </c>
      <c r="DJ405">
        <f t="shared" si="216"/>
        <v>19.600000000000001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ROW(Source!A531)</f>
        <v>531</v>
      </c>
      <c r="B406">
        <v>59209203</v>
      </c>
      <c r="C406">
        <v>59210219</v>
      </c>
      <c r="D406">
        <v>58321805</v>
      </c>
      <c r="E406">
        <v>1</v>
      </c>
      <c r="F406">
        <v>1</v>
      </c>
      <c r="G406">
        <v>1080</v>
      </c>
      <c r="H406">
        <v>3</v>
      </c>
      <c r="I406" t="s">
        <v>43</v>
      </c>
      <c r="J406" t="s">
        <v>45</v>
      </c>
      <c r="K406" t="s">
        <v>44</v>
      </c>
      <c r="L406">
        <v>1301</v>
      </c>
      <c r="N406">
        <v>1003</v>
      </c>
      <c r="O406" t="s">
        <v>36</v>
      </c>
      <c r="P406" t="s">
        <v>36</v>
      </c>
      <c r="Q406">
        <v>1</v>
      </c>
      <c r="W406">
        <v>0</v>
      </c>
      <c r="X406">
        <v>1873563531</v>
      </c>
      <c r="Y406">
        <f t="shared" si="210"/>
        <v>100</v>
      </c>
      <c r="AA406">
        <v>179.22</v>
      </c>
      <c r="AB406">
        <v>0</v>
      </c>
      <c r="AC406">
        <v>0</v>
      </c>
      <c r="AD406">
        <v>0</v>
      </c>
      <c r="AE406">
        <v>179.22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100</v>
      </c>
      <c r="AU406" t="s">
        <v>3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ROUND(Y406*Source!I531,9)</f>
        <v>38</v>
      </c>
      <c r="CY406">
        <f t="shared" si="211"/>
        <v>179.22</v>
      </c>
      <c r="CZ406">
        <f t="shared" si="212"/>
        <v>179.22</v>
      </c>
      <c r="DA406">
        <f t="shared" si="213"/>
        <v>1</v>
      </c>
      <c r="DB406">
        <f t="shared" si="214"/>
        <v>17922</v>
      </c>
      <c r="DC406">
        <f t="shared" si="215"/>
        <v>0</v>
      </c>
      <c r="DD406" t="s">
        <v>3</v>
      </c>
      <c r="DE406" t="s">
        <v>3</v>
      </c>
      <c r="DF406">
        <f t="shared" si="209"/>
        <v>6810.36</v>
      </c>
      <c r="DG406">
        <f t="shared" si="207"/>
        <v>0</v>
      </c>
      <c r="DH406">
        <f t="shared" si="208"/>
        <v>0</v>
      </c>
      <c r="DI406">
        <f t="shared" si="206"/>
        <v>0</v>
      </c>
      <c r="DJ406">
        <f t="shared" si="216"/>
        <v>6810.36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ROW(Source!A531)</f>
        <v>531</v>
      </c>
      <c r="B407">
        <v>59209203</v>
      </c>
      <c r="C407">
        <v>59210219</v>
      </c>
      <c r="D407">
        <v>58322674</v>
      </c>
      <c r="E407">
        <v>1</v>
      </c>
      <c r="F407">
        <v>1</v>
      </c>
      <c r="G407">
        <v>1080</v>
      </c>
      <c r="H407">
        <v>3</v>
      </c>
      <c r="I407" t="s">
        <v>47</v>
      </c>
      <c r="J407" t="s">
        <v>50</v>
      </c>
      <c r="K407" t="s">
        <v>48</v>
      </c>
      <c r="L407">
        <v>1354</v>
      </c>
      <c r="N407">
        <v>1010</v>
      </c>
      <c r="O407" t="s">
        <v>49</v>
      </c>
      <c r="P407" t="s">
        <v>49</v>
      </c>
      <c r="Q407">
        <v>1</v>
      </c>
      <c r="W407">
        <v>0</v>
      </c>
      <c r="X407">
        <v>-367918804</v>
      </c>
      <c r="Y407">
        <f t="shared" si="210"/>
        <v>5.2631579999999998</v>
      </c>
      <c r="AA407">
        <v>53.05</v>
      </c>
      <c r="AB407">
        <v>0</v>
      </c>
      <c r="AC407">
        <v>0</v>
      </c>
      <c r="AD407">
        <v>0</v>
      </c>
      <c r="AE407">
        <v>53.05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5.2631579999999998</v>
      </c>
      <c r="AU407" t="s">
        <v>3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ROUND(Y407*Source!I531,9)</f>
        <v>2.0000000400000002</v>
      </c>
      <c r="CY407">
        <f t="shared" si="211"/>
        <v>53.05</v>
      </c>
      <c r="CZ407">
        <f t="shared" si="212"/>
        <v>53.05</v>
      </c>
      <c r="DA407">
        <f t="shared" si="213"/>
        <v>1</v>
      </c>
      <c r="DB407">
        <f t="shared" si="214"/>
        <v>279.20999999999998</v>
      </c>
      <c r="DC407">
        <f t="shared" si="215"/>
        <v>0</v>
      </c>
      <c r="DD407" t="s">
        <v>3</v>
      </c>
      <c r="DE407" t="s">
        <v>3</v>
      </c>
      <c r="DF407">
        <f t="shared" si="209"/>
        <v>106.1</v>
      </c>
      <c r="DG407">
        <f t="shared" si="207"/>
        <v>0</v>
      </c>
      <c r="DH407">
        <f t="shared" si="208"/>
        <v>0</v>
      </c>
      <c r="DI407">
        <f t="shared" si="206"/>
        <v>0</v>
      </c>
      <c r="DJ407">
        <f t="shared" si="216"/>
        <v>106.1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ROW(Source!A531)</f>
        <v>531</v>
      </c>
      <c r="B408">
        <v>59209203</v>
      </c>
      <c r="C408">
        <v>59210219</v>
      </c>
      <c r="D408">
        <v>58322674</v>
      </c>
      <c r="E408">
        <v>1</v>
      </c>
      <c r="F408">
        <v>1</v>
      </c>
      <c r="G408">
        <v>1080</v>
      </c>
      <c r="H408">
        <v>3</v>
      </c>
      <c r="I408" t="s">
        <v>47</v>
      </c>
      <c r="J408" t="s">
        <v>50</v>
      </c>
      <c r="K408" t="s">
        <v>52</v>
      </c>
      <c r="L408">
        <v>1354</v>
      </c>
      <c r="N408">
        <v>1010</v>
      </c>
      <c r="O408" t="s">
        <v>49</v>
      </c>
      <c r="P408" t="s">
        <v>49</v>
      </c>
      <c r="Q408">
        <v>1</v>
      </c>
      <c r="W408">
        <v>0</v>
      </c>
      <c r="X408">
        <v>-1159203431</v>
      </c>
      <c r="Y408">
        <f t="shared" si="210"/>
        <v>26.315788999999999</v>
      </c>
      <c r="AA408">
        <v>53.05</v>
      </c>
      <c r="AB408">
        <v>0</v>
      </c>
      <c r="AC408">
        <v>0</v>
      </c>
      <c r="AD408">
        <v>0</v>
      </c>
      <c r="AE408">
        <v>53.05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t="s">
        <v>3</v>
      </c>
      <c r="AT408">
        <v>26.315788999999999</v>
      </c>
      <c r="AU408" t="s">
        <v>3</v>
      </c>
      <c r="AV408">
        <v>0</v>
      </c>
      <c r="AW408">
        <v>1</v>
      </c>
      <c r="AX408">
        <v>-1</v>
      </c>
      <c r="AY408">
        <v>0</v>
      </c>
      <c r="AZ408">
        <v>0</v>
      </c>
      <c r="BA408" t="s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ROUND(Y408*Source!I531,9)</f>
        <v>9.9999998199999993</v>
      </c>
      <c r="CY408">
        <f t="shared" si="211"/>
        <v>53.05</v>
      </c>
      <c r="CZ408">
        <f t="shared" si="212"/>
        <v>53.05</v>
      </c>
      <c r="DA408">
        <f t="shared" si="213"/>
        <v>1</v>
      </c>
      <c r="DB408">
        <f t="shared" si="214"/>
        <v>1396.05</v>
      </c>
      <c r="DC408">
        <f t="shared" si="215"/>
        <v>0</v>
      </c>
      <c r="DD408" t="s">
        <v>3</v>
      </c>
      <c r="DE408" t="s">
        <v>3</v>
      </c>
      <c r="DF408">
        <f t="shared" si="209"/>
        <v>530.5</v>
      </c>
      <c r="DG408">
        <f t="shared" si="207"/>
        <v>0</v>
      </c>
      <c r="DH408">
        <f t="shared" si="208"/>
        <v>0</v>
      </c>
      <c r="DI408">
        <f t="shared" si="206"/>
        <v>0</v>
      </c>
      <c r="DJ408">
        <f t="shared" si="216"/>
        <v>530.5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ROW(Source!A531)</f>
        <v>531</v>
      </c>
      <c r="B409">
        <v>59209203</v>
      </c>
      <c r="C409">
        <v>59210219</v>
      </c>
      <c r="D409">
        <v>58322611</v>
      </c>
      <c r="E409">
        <v>1</v>
      </c>
      <c r="F409">
        <v>1</v>
      </c>
      <c r="G409">
        <v>1080</v>
      </c>
      <c r="H409">
        <v>3</v>
      </c>
      <c r="I409" t="s">
        <v>652</v>
      </c>
      <c r="J409" t="s">
        <v>653</v>
      </c>
      <c r="K409" t="s">
        <v>654</v>
      </c>
      <c r="L409">
        <v>1346</v>
      </c>
      <c r="N409">
        <v>1009</v>
      </c>
      <c r="O409" t="s">
        <v>641</v>
      </c>
      <c r="P409" t="s">
        <v>641</v>
      </c>
      <c r="Q409">
        <v>1</v>
      </c>
      <c r="W409">
        <v>0</v>
      </c>
      <c r="X409">
        <v>-2095645039</v>
      </c>
      <c r="Y409">
        <f t="shared" si="210"/>
        <v>4</v>
      </c>
      <c r="AA409">
        <v>33.72</v>
      </c>
      <c r="AB409">
        <v>0</v>
      </c>
      <c r="AC409">
        <v>0</v>
      </c>
      <c r="AD409">
        <v>0</v>
      </c>
      <c r="AE409">
        <v>33.72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4</v>
      </c>
      <c r="AU409" t="s">
        <v>3</v>
      </c>
      <c r="AV409">
        <v>0</v>
      </c>
      <c r="AW409">
        <v>2</v>
      </c>
      <c r="AX409">
        <v>59211556</v>
      </c>
      <c r="AY409">
        <v>1</v>
      </c>
      <c r="AZ409">
        <v>0</v>
      </c>
      <c r="BA409">
        <v>414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ROUND(Y409*Source!I531,9)</f>
        <v>1.52</v>
      </c>
      <c r="CY409">
        <f t="shared" si="211"/>
        <v>33.72</v>
      </c>
      <c r="CZ409">
        <f t="shared" si="212"/>
        <v>33.72</v>
      </c>
      <c r="DA409">
        <f t="shared" si="213"/>
        <v>1</v>
      </c>
      <c r="DB409">
        <f t="shared" si="214"/>
        <v>134.88</v>
      </c>
      <c r="DC409">
        <f t="shared" si="215"/>
        <v>0</v>
      </c>
      <c r="DD409" t="s">
        <v>3</v>
      </c>
      <c r="DE409" t="s">
        <v>3</v>
      </c>
      <c r="DF409">
        <f t="shared" si="209"/>
        <v>51.25</v>
      </c>
      <c r="DG409">
        <f t="shared" si="207"/>
        <v>0</v>
      </c>
      <c r="DH409">
        <f t="shared" si="208"/>
        <v>0</v>
      </c>
      <c r="DI409">
        <f t="shared" si="206"/>
        <v>0</v>
      </c>
      <c r="DJ409">
        <f t="shared" si="216"/>
        <v>51.25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ROW(Source!A532)</f>
        <v>532</v>
      </c>
      <c r="B410">
        <v>59209200</v>
      </c>
      <c r="C410">
        <v>59210219</v>
      </c>
      <c r="D410">
        <v>58266404</v>
      </c>
      <c r="E410">
        <v>1080</v>
      </c>
      <c r="F410">
        <v>1</v>
      </c>
      <c r="G410">
        <v>1080</v>
      </c>
      <c r="H410">
        <v>1</v>
      </c>
      <c r="I410" t="s">
        <v>620</v>
      </c>
      <c r="J410" t="s">
        <v>3</v>
      </c>
      <c r="K410" t="s">
        <v>621</v>
      </c>
      <c r="L410">
        <v>1191</v>
      </c>
      <c r="N410">
        <v>1013</v>
      </c>
      <c r="O410" t="s">
        <v>622</v>
      </c>
      <c r="P410" t="s">
        <v>622</v>
      </c>
      <c r="Q410">
        <v>1</v>
      </c>
      <c r="W410">
        <v>0</v>
      </c>
      <c r="X410">
        <v>476480486</v>
      </c>
      <c r="Y410">
        <f>((AT410*1.15)*1.1)</f>
        <v>70.84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5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56</v>
      </c>
      <c r="AU410" t="s">
        <v>28</v>
      </c>
      <c r="AV410">
        <v>1</v>
      </c>
      <c r="AW410">
        <v>2</v>
      </c>
      <c r="AX410">
        <v>59211551</v>
      </c>
      <c r="AY410">
        <v>1</v>
      </c>
      <c r="AZ410">
        <v>0</v>
      </c>
      <c r="BA410">
        <v>418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U410">
        <f>ROUND(AT410*Source!I532*AH410*AL410,2)</f>
        <v>0</v>
      </c>
      <c r="CV410">
        <f>ROUND(Y410*Source!I532,9)</f>
        <v>26.9192</v>
      </c>
      <c r="CW410">
        <v>0</v>
      </c>
      <c r="CX410">
        <f>ROUND(Y410*Source!I532,9)</f>
        <v>26.9192</v>
      </c>
      <c r="CY410">
        <f>AD410</f>
        <v>0</v>
      </c>
      <c r="CZ410">
        <f>AH410</f>
        <v>0</v>
      </c>
      <c r="DA410">
        <f>AL410</f>
        <v>1</v>
      </c>
      <c r="DB410">
        <f>ROUND(((ROUND(AT410*CZ410,2)*1.15)*1.1),6)</f>
        <v>0</v>
      </c>
      <c r="DC410">
        <f>ROUND(((ROUND(AT410*AG410,2)*1.15)*1.1),6)</f>
        <v>0</v>
      </c>
      <c r="DD410" t="s">
        <v>3</v>
      </c>
      <c r="DE410" t="s">
        <v>3</v>
      </c>
      <c r="DF410">
        <f t="shared" si="209"/>
        <v>0</v>
      </c>
      <c r="DG410">
        <f t="shared" si="207"/>
        <v>0</v>
      </c>
      <c r="DH410">
        <f t="shared" si="208"/>
        <v>0</v>
      </c>
      <c r="DI410">
        <f t="shared" si="206"/>
        <v>0</v>
      </c>
      <c r="DJ410">
        <f>DI410</f>
        <v>0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ROW(Source!A532)</f>
        <v>532</v>
      </c>
      <c r="B411">
        <v>59209200</v>
      </c>
      <c r="C411">
        <v>59210219</v>
      </c>
      <c r="D411">
        <v>58340578</v>
      </c>
      <c r="E411">
        <v>1</v>
      </c>
      <c r="F411">
        <v>1</v>
      </c>
      <c r="G411">
        <v>1080</v>
      </c>
      <c r="H411">
        <v>2</v>
      </c>
      <c r="I411" t="s">
        <v>646</v>
      </c>
      <c r="J411" t="s">
        <v>647</v>
      </c>
      <c r="K411" t="s">
        <v>648</v>
      </c>
      <c r="L411">
        <v>1368</v>
      </c>
      <c r="N411">
        <v>1011</v>
      </c>
      <c r="O411" t="s">
        <v>626</v>
      </c>
      <c r="P411" t="s">
        <v>626</v>
      </c>
      <c r="Q411">
        <v>1</v>
      </c>
      <c r="W411">
        <v>0</v>
      </c>
      <c r="X411">
        <v>-1985943078</v>
      </c>
      <c r="Y411">
        <f>((AT411*1.25)*1.1)</f>
        <v>0.27500000000000002</v>
      </c>
      <c r="AA411">
        <v>0</v>
      </c>
      <c r="AB411">
        <v>1445.28</v>
      </c>
      <c r="AC411">
        <v>740.47</v>
      </c>
      <c r="AD411">
        <v>0</v>
      </c>
      <c r="AE411">
        <v>0</v>
      </c>
      <c r="AF411">
        <v>83.1</v>
      </c>
      <c r="AG411">
        <v>12.62</v>
      </c>
      <c r="AH411">
        <v>0</v>
      </c>
      <c r="AI411">
        <v>1</v>
      </c>
      <c r="AJ411">
        <v>16.3</v>
      </c>
      <c r="AK411">
        <v>54.99</v>
      </c>
      <c r="AL411">
        <v>1</v>
      </c>
      <c r="AM411">
        <v>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0.2</v>
      </c>
      <c r="AU411" t="s">
        <v>627</v>
      </c>
      <c r="AV411">
        <v>0</v>
      </c>
      <c r="AW411">
        <v>2</v>
      </c>
      <c r="AX411">
        <v>59211552</v>
      </c>
      <c r="AY411">
        <v>1</v>
      </c>
      <c r="AZ411">
        <v>0</v>
      </c>
      <c r="BA411">
        <v>419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ROUND(Y411*Source!I532*DO411,9)</f>
        <v>1.3187899999999999</v>
      </c>
      <c r="CX411">
        <f>ROUND(Y411*Source!I532,9)</f>
        <v>0.1045</v>
      </c>
      <c r="CY411">
        <f>AB411</f>
        <v>1445.28</v>
      </c>
      <c r="CZ411">
        <f>AF411</f>
        <v>83.1</v>
      </c>
      <c r="DA411">
        <f>AJ411</f>
        <v>16.3</v>
      </c>
      <c r="DB411">
        <f>ROUND(((ROUND(AT411*CZ411,2)*1.25)*1.1),6)</f>
        <v>22.852499999999999</v>
      </c>
      <c r="DC411">
        <f>ROUND(((ROUND(AT411*AG411,2)*1.25)*1.1),6)</f>
        <v>3.4649999999999999</v>
      </c>
      <c r="DD411" t="s">
        <v>3</v>
      </c>
      <c r="DE411" t="s">
        <v>3</v>
      </c>
      <c r="DF411">
        <f t="shared" si="209"/>
        <v>0</v>
      </c>
      <c r="DG411">
        <f>ROUND(ROUND(AF411*AJ411,2)*CX411,2)</f>
        <v>141.55000000000001</v>
      </c>
      <c r="DH411">
        <f>ROUND(ROUND(AG411*AK411,2)*CX411,2)</f>
        <v>72.52</v>
      </c>
      <c r="DI411">
        <f t="shared" si="206"/>
        <v>0</v>
      </c>
      <c r="DJ411">
        <f>DG411</f>
        <v>141.55000000000001</v>
      </c>
      <c r="DK411">
        <v>0</v>
      </c>
      <c r="DL411" t="s">
        <v>628</v>
      </c>
      <c r="DM411">
        <v>0</v>
      </c>
      <c r="DN411" t="s">
        <v>622</v>
      </c>
      <c r="DO411">
        <v>12.62</v>
      </c>
    </row>
    <row r="412" spans="1:119" x14ac:dyDescent="0.2">
      <c r="A412">
        <f>ROW(Source!A532)</f>
        <v>532</v>
      </c>
      <c r="B412">
        <v>59209200</v>
      </c>
      <c r="C412">
        <v>59210219</v>
      </c>
      <c r="D412">
        <v>58339814</v>
      </c>
      <c r="E412">
        <v>1</v>
      </c>
      <c r="F412">
        <v>1</v>
      </c>
      <c r="G412">
        <v>1080</v>
      </c>
      <c r="H412">
        <v>2</v>
      </c>
      <c r="I412" t="s">
        <v>635</v>
      </c>
      <c r="J412" t="s">
        <v>636</v>
      </c>
      <c r="K412" t="s">
        <v>637</v>
      </c>
      <c r="L412">
        <v>1368</v>
      </c>
      <c r="N412">
        <v>1011</v>
      </c>
      <c r="O412" t="s">
        <v>626</v>
      </c>
      <c r="P412" t="s">
        <v>626</v>
      </c>
      <c r="Q412">
        <v>1</v>
      </c>
      <c r="W412">
        <v>0</v>
      </c>
      <c r="X412">
        <v>1087580389</v>
      </c>
      <c r="Y412">
        <f>((AT412*1.25)*1.1)</f>
        <v>2.7500000000000004E-2</v>
      </c>
      <c r="AA412">
        <v>0</v>
      </c>
      <c r="AB412">
        <v>2628.65</v>
      </c>
      <c r="AC412">
        <v>993.36</v>
      </c>
      <c r="AD412">
        <v>0</v>
      </c>
      <c r="AE412">
        <v>0</v>
      </c>
      <c r="AF412">
        <v>179.17</v>
      </c>
      <c r="AG412">
        <v>16.93</v>
      </c>
      <c r="AH412">
        <v>0</v>
      </c>
      <c r="AI412">
        <v>1</v>
      </c>
      <c r="AJ412">
        <v>13.75</v>
      </c>
      <c r="AK412">
        <v>54.99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0.02</v>
      </c>
      <c r="AU412" t="s">
        <v>627</v>
      </c>
      <c r="AV412">
        <v>0</v>
      </c>
      <c r="AW412">
        <v>2</v>
      </c>
      <c r="AX412">
        <v>59211553</v>
      </c>
      <c r="AY412">
        <v>1</v>
      </c>
      <c r="AZ412">
        <v>0</v>
      </c>
      <c r="BA412">
        <v>420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ROUND(Y412*Source!I532*DO412,9)</f>
        <v>0.17691850000000001</v>
      </c>
      <c r="CX412">
        <f>ROUND(Y412*Source!I532,9)</f>
        <v>1.0449999999999999E-2</v>
      </c>
      <c r="CY412">
        <f>AB412</f>
        <v>2628.65</v>
      </c>
      <c r="CZ412">
        <f>AF412</f>
        <v>179.17</v>
      </c>
      <c r="DA412">
        <f>AJ412</f>
        <v>13.75</v>
      </c>
      <c r="DB412">
        <f>ROUND(((ROUND(AT412*CZ412,2)*1.25)*1.1),6)</f>
        <v>4.9225000000000003</v>
      </c>
      <c r="DC412">
        <f>ROUND(((ROUND(AT412*AG412,2)*1.25)*1.1),6)</f>
        <v>0.46750000000000003</v>
      </c>
      <c r="DD412" t="s">
        <v>3</v>
      </c>
      <c r="DE412" t="s">
        <v>3</v>
      </c>
      <c r="DF412">
        <f t="shared" si="209"/>
        <v>0</v>
      </c>
      <c r="DG412">
        <f>ROUND(ROUND(AF412*AJ412,2)*CX412,2)</f>
        <v>25.74</v>
      </c>
      <c r="DH412">
        <f>ROUND(ROUND(AG412*AK412,2)*CX412,2)</f>
        <v>9.73</v>
      </c>
      <c r="DI412">
        <f t="shared" si="206"/>
        <v>0</v>
      </c>
      <c r="DJ412">
        <f>DG412</f>
        <v>25.74</v>
      </c>
      <c r="DK412">
        <v>0</v>
      </c>
      <c r="DL412" t="s">
        <v>628</v>
      </c>
      <c r="DM412">
        <v>0</v>
      </c>
      <c r="DN412" t="s">
        <v>622</v>
      </c>
      <c r="DO412">
        <v>16.93</v>
      </c>
    </row>
    <row r="413" spans="1:119" x14ac:dyDescent="0.2">
      <c r="A413">
        <f>ROW(Source!A532)</f>
        <v>532</v>
      </c>
      <c r="B413">
        <v>59209200</v>
      </c>
      <c r="C413">
        <v>59210219</v>
      </c>
      <c r="D413">
        <v>58308814</v>
      </c>
      <c r="E413">
        <v>1</v>
      </c>
      <c r="F413">
        <v>1</v>
      </c>
      <c r="G413">
        <v>1080</v>
      </c>
      <c r="H413">
        <v>3</v>
      </c>
      <c r="I413" t="s">
        <v>642</v>
      </c>
      <c r="J413" t="s">
        <v>643</v>
      </c>
      <c r="K413" t="s">
        <v>644</v>
      </c>
      <c r="L413">
        <v>1339</v>
      </c>
      <c r="N413">
        <v>1007</v>
      </c>
      <c r="O413" t="s">
        <v>645</v>
      </c>
      <c r="P413" t="s">
        <v>645</v>
      </c>
      <c r="Q413">
        <v>1</v>
      </c>
      <c r="W413">
        <v>0</v>
      </c>
      <c r="X413">
        <v>-744103292</v>
      </c>
      <c r="Y413">
        <f t="shared" ref="Y413:Y418" si="217">AT413</f>
        <v>6.4</v>
      </c>
      <c r="AA413">
        <v>54.79</v>
      </c>
      <c r="AB413">
        <v>0</v>
      </c>
      <c r="AC413">
        <v>0</v>
      </c>
      <c r="AD413">
        <v>0</v>
      </c>
      <c r="AE413">
        <v>7.07</v>
      </c>
      <c r="AF413">
        <v>0</v>
      </c>
      <c r="AG413">
        <v>0</v>
      </c>
      <c r="AH413">
        <v>0</v>
      </c>
      <c r="AI413">
        <v>7.75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6.4</v>
      </c>
      <c r="AU413" t="s">
        <v>3</v>
      </c>
      <c r="AV413">
        <v>0</v>
      </c>
      <c r="AW413">
        <v>2</v>
      </c>
      <c r="AX413">
        <v>59211554</v>
      </c>
      <c r="AY413">
        <v>1</v>
      </c>
      <c r="AZ413">
        <v>0</v>
      </c>
      <c r="BA413">
        <v>421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ROUND(Y413*Source!I532,9)</f>
        <v>2.4319999999999999</v>
      </c>
      <c r="CY413">
        <f t="shared" ref="CY413:CY418" si="218">AA413</f>
        <v>54.79</v>
      </c>
      <c r="CZ413">
        <f t="shared" ref="CZ413:CZ418" si="219">AE413</f>
        <v>7.07</v>
      </c>
      <c r="DA413">
        <f t="shared" ref="DA413:DA418" si="220">AI413</f>
        <v>7.75</v>
      </c>
      <c r="DB413">
        <f t="shared" ref="DB413:DB418" si="221">ROUND(ROUND(AT413*CZ413,2),6)</f>
        <v>45.25</v>
      </c>
      <c r="DC413">
        <f t="shared" ref="DC413:DC418" si="222">ROUND(ROUND(AT413*AG413,2),6)</f>
        <v>0</v>
      </c>
      <c r="DD413" t="s">
        <v>3</v>
      </c>
      <c r="DE413" t="s">
        <v>3</v>
      </c>
      <c r="DF413">
        <f t="shared" ref="DF413:DF418" si="223">ROUND(ROUND(AE413*AI413,2)*CX413,2)</f>
        <v>133.25</v>
      </c>
      <c r="DG413">
        <f t="shared" ref="DG413:DG429" si="224">ROUND(ROUND(AF413,2)*CX413,2)</f>
        <v>0</v>
      </c>
      <c r="DH413">
        <f t="shared" ref="DH413:DH429" si="225">ROUND(ROUND(AG413,2)*CX413,2)</f>
        <v>0</v>
      </c>
      <c r="DI413">
        <f t="shared" si="206"/>
        <v>0</v>
      </c>
      <c r="DJ413">
        <f t="shared" ref="DJ413:DJ418" si="226">DF413</f>
        <v>133.25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ROW(Source!A532)</f>
        <v>532</v>
      </c>
      <c r="B414">
        <v>59209200</v>
      </c>
      <c r="C414">
        <v>59210219</v>
      </c>
      <c r="D414">
        <v>58315661</v>
      </c>
      <c r="E414">
        <v>1</v>
      </c>
      <c r="F414">
        <v>1</v>
      </c>
      <c r="G414">
        <v>1080</v>
      </c>
      <c r="H414">
        <v>3</v>
      </c>
      <c r="I414" t="s">
        <v>649</v>
      </c>
      <c r="J414" t="s">
        <v>650</v>
      </c>
      <c r="K414" t="s">
        <v>651</v>
      </c>
      <c r="L414">
        <v>1346</v>
      </c>
      <c r="N414">
        <v>1009</v>
      </c>
      <c r="O414" t="s">
        <v>641</v>
      </c>
      <c r="P414" t="s">
        <v>641</v>
      </c>
      <c r="Q414">
        <v>1</v>
      </c>
      <c r="W414">
        <v>0</v>
      </c>
      <c r="X414">
        <v>-2037194753</v>
      </c>
      <c r="Y414">
        <f t="shared" si="217"/>
        <v>2.66</v>
      </c>
      <c r="AA414">
        <v>126.81</v>
      </c>
      <c r="AB414">
        <v>0</v>
      </c>
      <c r="AC414">
        <v>0</v>
      </c>
      <c r="AD414">
        <v>0</v>
      </c>
      <c r="AE414">
        <v>19.39</v>
      </c>
      <c r="AF414">
        <v>0</v>
      </c>
      <c r="AG414">
        <v>0</v>
      </c>
      <c r="AH414">
        <v>0</v>
      </c>
      <c r="AI414">
        <v>6.54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2.66</v>
      </c>
      <c r="AU414" t="s">
        <v>3</v>
      </c>
      <c r="AV414">
        <v>0</v>
      </c>
      <c r="AW414">
        <v>2</v>
      </c>
      <c r="AX414">
        <v>59211555</v>
      </c>
      <c r="AY414">
        <v>1</v>
      </c>
      <c r="AZ414">
        <v>0</v>
      </c>
      <c r="BA414">
        <v>422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ROUND(Y414*Source!I532,9)</f>
        <v>1.0107999999999999</v>
      </c>
      <c r="CY414">
        <f t="shared" si="218"/>
        <v>126.81</v>
      </c>
      <c r="CZ414">
        <f t="shared" si="219"/>
        <v>19.39</v>
      </c>
      <c r="DA414">
        <f t="shared" si="220"/>
        <v>6.54</v>
      </c>
      <c r="DB414">
        <f t="shared" si="221"/>
        <v>51.58</v>
      </c>
      <c r="DC414">
        <f t="shared" si="222"/>
        <v>0</v>
      </c>
      <c r="DD414" t="s">
        <v>3</v>
      </c>
      <c r="DE414" t="s">
        <v>3</v>
      </c>
      <c r="DF414">
        <f t="shared" si="223"/>
        <v>128.18</v>
      </c>
      <c r="DG414">
        <f t="shared" si="224"/>
        <v>0</v>
      </c>
      <c r="DH414">
        <f t="shared" si="225"/>
        <v>0</v>
      </c>
      <c r="DI414">
        <f t="shared" si="206"/>
        <v>0</v>
      </c>
      <c r="DJ414">
        <f t="shared" si="226"/>
        <v>128.18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ROW(Source!A532)</f>
        <v>532</v>
      </c>
      <c r="B415">
        <v>59209200</v>
      </c>
      <c r="C415">
        <v>59210219</v>
      </c>
      <c r="D415">
        <v>58321805</v>
      </c>
      <c r="E415">
        <v>1</v>
      </c>
      <c r="F415">
        <v>1</v>
      </c>
      <c r="G415">
        <v>1080</v>
      </c>
      <c r="H415">
        <v>3</v>
      </c>
      <c r="I415" t="s">
        <v>43</v>
      </c>
      <c r="J415" t="s">
        <v>45</v>
      </c>
      <c r="K415" t="s">
        <v>44</v>
      </c>
      <c r="L415">
        <v>1301</v>
      </c>
      <c r="N415">
        <v>1003</v>
      </c>
      <c r="O415" t="s">
        <v>36</v>
      </c>
      <c r="P415" t="s">
        <v>36</v>
      </c>
      <c r="Q415">
        <v>1</v>
      </c>
      <c r="W415">
        <v>0</v>
      </c>
      <c r="X415">
        <v>1873563531</v>
      </c>
      <c r="Y415">
        <f t="shared" si="217"/>
        <v>100</v>
      </c>
      <c r="AA415">
        <v>385.32</v>
      </c>
      <c r="AB415">
        <v>0</v>
      </c>
      <c r="AC415">
        <v>0</v>
      </c>
      <c r="AD415">
        <v>0</v>
      </c>
      <c r="AE415">
        <v>179.22</v>
      </c>
      <c r="AF415">
        <v>0</v>
      </c>
      <c r="AG415">
        <v>0</v>
      </c>
      <c r="AH415">
        <v>0</v>
      </c>
      <c r="AI415">
        <v>2.15</v>
      </c>
      <c r="AJ415">
        <v>1</v>
      </c>
      <c r="AK415">
        <v>1</v>
      </c>
      <c r="AL415">
        <v>1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 t="s">
        <v>3</v>
      </c>
      <c r="AT415">
        <v>100</v>
      </c>
      <c r="AU415" t="s">
        <v>3</v>
      </c>
      <c r="AV415">
        <v>0</v>
      </c>
      <c r="AW415">
        <v>1</v>
      </c>
      <c r="AX415">
        <v>-1</v>
      </c>
      <c r="AY415">
        <v>0</v>
      </c>
      <c r="AZ415">
        <v>0</v>
      </c>
      <c r="BA415" t="s">
        <v>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ROUND(Y415*Source!I532,9)</f>
        <v>38</v>
      </c>
      <c r="CY415">
        <f t="shared" si="218"/>
        <v>385.32</v>
      </c>
      <c r="CZ415">
        <f t="shared" si="219"/>
        <v>179.22</v>
      </c>
      <c r="DA415">
        <f t="shared" si="220"/>
        <v>2.15</v>
      </c>
      <c r="DB415">
        <f t="shared" si="221"/>
        <v>17922</v>
      </c>
      <c r="DC415">
        <f t="shared" si="222"/>
        <v>0</v>
      </c>
      <c r="DD415" t="s">
        <v>3</v>
      </c>
      <c r="DE415" t="s">
        <v>3</v>
      </c>
      <c r="DF415">
        <f t="shared" si="223"/>
        <v>14642.16</v>
      </c>
      <c r="DG415">
        <f t="shared" si="224"/>
        <v>0</v>
      </c>
      <c r="DH415">
        <f t="shared" si="225"/>
        <v>0</v>
      </c>
      <c r="DI415">
        <f t="shared" si="206"/>
        <v>0</v>
      </c>
      <c r="DJ415">
        <f t="shared" si="226"/>
        <v>14642.16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ROW(Source!A532)</f>
        <v>532</v>
      </c>
      <c r="B416">
        <v>59209200</v>
      </c>
      <c r="C416">
        <v>59210219</v>
      </c>
      <c r="D416">
        <v>58322674</v>
      </c>
      <c r="E416">
        <v>1</v>
      </c>
      <c r="F416">
        <v>1</v>
      </c>
      <c r="G416">
        <v>1080</v>
      </c>
      <c r="H416">
        <v>3</v>
      </c>
      <c r="I416" t="s">
        <v>47</v>
      </c>
      <c r="J416" t="s">
        <v>50</v>
      </c>
      <c r="K416" t="s">
        <v>48</v>
      </c>
      <c r="L416">
        <v>1354</v>
      </c>
      <c r="N416">
        <v>1010</v>
      </c>
      <c r="O416" t="s">
        <v>49</v>
      </c>
      <c r="P416" t="s">
        <v>49</v>
      </c>
      <c r="Q416">
        <v>1</v>
      </c>
      <c r="W416">
        <v>0</v>
      </c>
      <c r="X416">
        <v>-367918804</v>
      </c>
      <c r="Y416">
        <f t="shared" si="217"/>
        <v>5.2631579999999998</v>
      </c>
      <c r="AA416">
        <v>207.96</v>
      </c>
      <c r="AB416">
        <v>0</v>
      </c>
      <c r="AC416">
        <v>0</v>
      </c>
      <c r="AD416">
        <v>0</v>
      </c>
      <c r="AE416">
        <v>53.05</v>
      </c>
      <c r="AF416">
        <v>0</v>
      </c>
      <c r="AG416">
        <v>0</v>
      </c>
      <c r="AH416">
        <v>0</v>
      </c>
      <c r="AI416">
        <v>3.92</v>
      </c>
      <c r="AJ416">
        <v>1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 t="s">
        <v>3</v>
      </c>
      <c r="AT416">
        <v>5.2631579999999998</v>
      </c>
      <c r="AU416" t="s">
        <v>3</v>
      </c>
      <c r="AV416">
        <v>0</v>
      </c>
      <c r="AW416">
        <v>1</v>
      </c>
      <c r="AX416">
        <v>-1</v>
      </c>
      <c r="AY416">
        <v>0</v>
      </c>
      <c r="AZ416">
        <v>0</v>
      </c>
      <c r="BA416" t="s">
        <v>3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ROUND(Y416*Source!I532,9)</f>
        <v>2.0000000400000002</v>
      </c>
      <c r="CY416">
        <f t="shared" si="218"/>
        <v>207.96</v>
      </c>
      <c r="CZ416">
        <f t="shared" si="219"/>
        <v>53.05</v>
      </c>
      <c r="DA416">
        <f t="shared" si="220"/>
        <v>3.92</v>
      </c>
      <c r="DB416">
        <f t="shared" si="221"/>
        <v>279.20999999999998</v>
      </c>
      <c r="DC416">
        <f t="shared" si="222"/>
        <v>0</v>
      </c>
      <c r="DD416" t="s">
        <v>3</v>
      </c>
      <c r="DE416" t="s">
        <v>3</v>
      </c>
      <c r="DF416">
        <f t="shared" si="223"/>
        <v>415.92</v>
      </c>
      <c r="DG416">
        <f t="shared" si="224"/>
        <v>0</v>
      </c>
      <c r="DH416">
        <f t="shared" si="225"/>
        <v>0</v>
      </c>
      <c r="DI416">
        <f t="shared" si="206"/>
        <v>0</v>
      </c>
      <c r="DJ416">
        <f t="shared" si="226"/>
        <v>415.92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ROW(Source!A532)</f>
        <v>532</v>
      </c>
      <c r="B417">
        <v>59209200</v>
      </c>
      <c r="C417">
        <v>59210219</v>
      </c>
      <c r="D417">
        <v>58322674</v>
      </c>
      <c r="E417">
        <v>1</v>
      </c>
      <c r="F417">
        <v>1</v>
      </c>
      <c r="G417">
        <v>1080</v>
      </c>
      <c r="H417">
        <v>3</v>
      </c>
      <c r="I417" t="s">
        <v>47</v>
      </c>
      <c r="J417" t="s">
        <v>50</v>
      </c>
      <c r="K417" t="s">
        <v>52</v>
      </c>
      <c r="L417">
        <v>1354</v>
      </c>
      <c r="N417">
        <v>1010</v>
      </c>
      <c r="O417" t="s">
        <v>49</v>
      </c>
      <c r="P417" t="s">
        <v>49</v>
      </c>
      <c r="Q417">
        <v>1</v>
      </c>
      <c r="W417">
        <v>0</v>
      </c>
      <c r="X417">
        <v>-1159203431</v>
      </c>
      <c r="Y417">
        <f t="shared" si="217"/>
        <v>26.315788999999999</v>
      </c>
      <c r="AA417">
        <v>207.96</v>
      </c>
      <c r="AB417">
        <v>0</v>
      </c>
      <c r="AC417">
        <v>0</v>
      </c>
      <c r="AD417">
        <v>0</v>
      </c>
      <c r="AE417">
        <v>53.05</v>
      </c>
      <c r="AF417">
        <v>0</v>
      </c>
      <c r="AG417">
        <v>0</v>
      </c>
      <c r="AH417">
        <v>0</v>
      </c>
      <c r="AI417">
        <v>3.92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t="s">
        <v>3</v>
      </c>
      <c r="AT417">
        <v>26.315788999999999</v>
      </c>
      <c r="AU417" t="s">
        <v>3</v>
      </c>
      <c r="AV417">
        <v>0</v>
      </c>
      <c r="AW417">
        <v>1</v>
      </c>
      <c r="AX417">
        <v>-1</v>
      </c>
      <c r="AY417">
        <v>0</v>
      </c>
      <c r="AZ417">
        <v>0</v>
      </c>
      <c r="BA417" t="s">
        <v>3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ROUND(Y417*Source!I532,9)</f>
        <v>9.9999998199999993</v>
      </c>
      <c r="CY417">
        <f t="shared" si="218"/>
        <v>207.96</v>
      </c>
      <c r="CZ417">
        <f t="shared" si="219"/>
        <v>53.05</v>
      </c>
      <c r="DA417">
        <f t="shared" si="220"/>
        <v>3.92</v>
      </c>
      <c r="DB417">
        <f t="shared" si="221"/>
        <v>1396.05</v>
      </c>
      <c r="DC417">
        <f t="shared" si="222"/>
        <v>0</v>
      </c>
      <c r="DD417" t="s">
        <v>3</v>
      </c>
      <c r="DE417" t="s">
        <v>3</v>
      </c>
      <c r="DF417">
        <f t="shared" si="223"/>
        <v>2079.6</v>
      </c>
      <c r="DG417">
        <f t="shared" si="224"/>
        <v>0</v>
      </c>
      <c r="DH417">
        <f t="shared" si="225"/>
        <v>0</v>
      </c>
      <c r="DI417">
        <f t="shared" si="206"/>
        <v>0</v>
      </c>
      <c r="DJ417">
        <f t="shared" si="226"/>
        <v>2079.6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ROW(Source!A532)</f>
        <v>532</v>
      </c>
      <c r="B418">
        <v>59209200</v>
      </c>
      <c r="C418">
        <v>59210219</v>
      </c>
      <c r="D418">
        <v>58322611</v>
      </c>
      <c r="E418">
        <v>1</v>
      </c>
      <c r="F418">
        <v>1</v>
      </c>
      <c r="G418">
        <v>1080</v>
      </c>
      <c r="H418">
        <v>3</v>
      </c>
      <c r="I418" t="s">
        <v>652</v>
      </c>
      <c r="J418" t="s">
        <v>653</v>
      </c>
      <c r="K418" t="s">
        <v>654</v>
      </c>
      <c r="L418">
        <v>1346</v>
      </c>
      <c r="N418">
        <v>1009</v>
      </c>
      <c r="O418" t="s">
        <v>641</v>
      </c>
      <c r="P418" t="s">
        <v>641</v>
      </c>
      <c r="Q418">
        <v>1</v>
      </c>
      <c r="W418">
        <v>0</v>
      </c>
      <c r="X418">
        <v>-2095645039</v>
      </c>
      <c r="Y418">
        <f t="shared" si="217"/>
        <v>4</v>
      </c>
      <c r="AA418">
        <v>765.78</v>
      </c>
      <c r="AB418">
        <v>0</v>
      </c>
      <c r="AC418">
        <v>0</v>
      </c>
      <c r="AD418">
        <v>0</v>
      </c>
      <c r="AE418">
        <v>33.72</v>
      </c>
      <c r="AF418">
        <v>0</v>
      </c>
      <c r="AG418">
        <v>0</v>
      </c>
      <c r="AH418">
        <v>0</v>
      </c>
      <c r="AI418">
        <v>22.71</v>
      </c>
      <c r="AJ418">
        <v>1</v>
      </c>
      <c r="AK418">
        <v>1</v>
      </c>
      <c r="AL418">
        <v>1</v>
      </c>
      <c r="AM418">
        <v>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4</v>
      </c>
      <c r="AU418" t="s">
        <v>3</v>
      </c>
      <c r="AV418">
        <v>0</v>
      </c>
      <c r="AW418">
        <v>2</v>
      </c>
      <c r="AX418">
        <v>59211556</v>
      </c>
      <c r="AY418">
        <v>1</v>
      </c>
      <c r="AZ418">
        <v>0</v>
      </c>
      <c r="BA418">
        <v>423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ROUND(Y418*Source!I532,9)</f>
        <v>1.52</v>
      </c>
      <c r="CY418">
        <f t="shared" si="218"/>
        <v>765.78</v>
      </c>
      <c r="CZ418">
        <f t="shared" si="219"/>
        <v>33.72</v>
      </c>
      <c r="DA418">
        <f t="shared" si="220"/>
        <v>22.71</v>
      </c>
      <c r="DB418">
        <f t="shared" si="221"/>
        <v>134.88</v>
      </c>
      <c r="DC418">
        <f t="shared" si="222"/>
        <v>0</v>
      </c>
      <c r="DD418" t="s">
        <v>3</v>
      </c>
      <c r="DE418" t="s">
        <v>3</v>
      </c>
      <c r="DF418">
        <f t="shared" si="223"/>
        <v>1163.99</v>
      </c>
      <c r="DG418">
        <f t="shared" si="224"/>
        <v>0</v>
      </c>
      <c r="DH418">
        <f t="shared" si="225"/>
        <v>0</v>
      </c>
      <c r="DI418">
        <f t="shared" si="206"/>
        <v>0</v>
      </c>
      <c r="DJ418">
        <f t="shared" si="226"/>
        <v>1163.99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ROW(Source!A539)</f>
        <v>539</v>
      </c>
      <c r="B419">
        <v>59209203</v>
      </c>
      <c r="C419">
        <v>59210241</v>
      </c>
      <c r="D419">
        <v>58266404</v>
      </c>
      <c r="E419">
        <v>1080</v>
      </c>
      <c r="F419">
        <v>1</v>
      </c>
      <c r="G419">
        <v>1080</v>
      </c>
      <c r="H419">
        <v>1</v>
      </c>
      <c r="I419" t="s">
        <v>620</v>
      </c>
      <c r="J419" t="s">
        <v>3</v>
      </c>
      <c r="K419" t="s">
        <v>621</v>
      </c>
      <c r="L419">
        <v>1191</v>
      </c>
      <c r="N419">
        <v>1013</v>
      </c>
      <c r="O419" t="s">
        <v>622</v>
      </c>
      <c r="P419" t="s">
        <v>622</v>
      </c>
      <c r="Q419">
        <v>1</v>
      </c>
      <c r="W419">
        <v>0</v>
      </c>
      <c r="X419">
        <v>476480486</v>
      </c>
      <c r="Y419">
        <f>((AT419*1.15)*1.1)</f>
        <v>18.506950000000003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-2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14.63</v>
      </c>
      <c r="AU419" t="s">
        <v>28</v>
      </c>
      <c r="AV419">
        <v>1</v>
      </c>
      <c r="AW419">
        <v>2</v>
      </c>
      <c r="AX419">
        <v>59211560</v>
      </c>
      <c r="AY419">
        <v>1</v>
      </c>
      <c r="AZ419">
        <v>0</v>
      </c>
      <c r="BA419">
        <v>427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ROUND(AT419*Source!I539*AH419*AL419,2)</f>
        <v>0</v>
      </c>
      <c r="CV419">
        <f>ROUND(Y419*Source!I539,9)</f>
        <v>0.55520849999999999</v>
      </c>
      <c r="CW419">
        <v>0</v>
      </c>
      <c r="CX419">
        <f>ROUND(Y419*Source!I539,9)</f>
        <v>0.55520849999999999</v>
      </c>
      <c r="CY419">
        <f>AD419</f>
        <v>0</v>
      </c>
      <c r="CZ419">
        <f>AH419</f>
        <v>0</v>
      </c>
      <c r="DA419">
        <f>AL419</f>
        <v>1</v>
      </c>
      <c r="DB419">
        <f>ROUND(((ROUND(AT419*CZ419,2)*1.15)*1.1),6)</f>
        <v>0</v>
      </c>
      <c r="DC419">
        <f>ROUND(((ROUND(AT419*AG419,2)*1.15)*1.1),6)</f>
        <v>0</v>
      </c>
      <c r="DD419" t="s">
        <v>3</v>
      </c>
      <c r="DE419" t="s">
        <v>3</v>
      </c>
      <c r="DF419">
        <f>ROUND(ROUND(AE419,2)*CX419,2)</f>
        <v>0</v>
      </c>
      <c r="DG419">
        <f t="shared" si="224"/>
        <v>0</v>
      </c>
      <c r="DH419">
        <f t="shared" si="225"/>
        <v>0</v>
      </c>
      <c r="DI419">
        <f t="shared" si="206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ROW(Source!A539)</f>
        <v>539</v>
      </c>
      <c r="B420">
        <v>59209203</v>
      </c>
      <c r="C420">
        <v>59210241</v>
      </c>
      <c r="D420">
        <v>58322893</v>
      </c>
      <c r="E420">
        <v>1</v>
      </c>
      <c r="F420">
        <v>1</v>
      </c>
      <c r="G420">
        <v>1080</v>
      </c>
      <c r="H420">
        <v>3</v>
      </c>
      <c r="I420" t="s">
        <v>78</v>
      </c>
      <c r="J420" t="s">
        <v>80</v>
      </c>
      <c r="K420" t="s">
        <v>79</v>
      </c>
      <c r="L420">
        <v>1354</v>
      </c>
      <c r="N420">
        <v>1010</v>
      </c>
      <c r="O420" t="s">
        <v>49</v>
      </c>
      <c r="P420" t="s">
        <v>49</v>
      </c>
      <c r="Q420">
        <v>1</v>
      </c>
      <c r="W420">
        <v>0</v>
      </c>
      <c r="X420">
        <v>-462889033</v>
      </c>
      <c r="Y420">
        <f>AT420</f>
        <v>100</v>
      </c>
      <c r="AA420">
        <v>265.24</v>
      </c>
      <c r="AB420">
        <v>0</v>
      </c>
      <c r="AC420">
        <v>0</v>
      </c>
      <c r="AD420">
        <v>0</v>
      </c>
      <c r="AE420">
        <v>265.24</v>
      </c>
      <c r="AF420">
        <v>0</v>
      </c>
      <c r="AG420">
        <v>0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  <c r="AS420" t="s">
        <v>3</v>
      </c>
      <c r="AT420">
        <v>100</v>
      </c>
      <c r="AU420" t="s">
        <v>3</v>
      </c>
      <c r="AV420">
        <v>0</v>
      </c>
      <c r="AW420">
        <v>1</v>
      </c>
      <c r="AX420">
        <v>-1</v>
      </c>
      <c r="AY420">
        <v>0</v>
      </c>
      <c r="AZ420">
        <v>0</v>
      </c>
      <c r="BA420" t="s">
        <v>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ROUND(Y420*Source!I539,9)</f>
        <v>3</v>
      </c>
      <c r="CY420">
        <f>AA420</f>
        <v>265.24</v>
      </c>
      <c r="CZ420">
        <f>AE420</f>
        <v>265.24</v>
      </c>
      <c r="DA420">
        <f>AI420</f>
        <v>1</v>
      </c>
      <c r="DB420">
        <f>ROUND(ROUND(AT420*CZ420,2),6)</f>
        <v>26524</v>
      </c>
      <c r="DC420">
        <f>ROUND(ROUND(AT420*AG420,2),6)</f>
        <v>0</v>
      </c>
      <c r="DD420" t="s">
        <v>3</v>
      </c>
      <c r="DE420" t="s">
        <v>3</v>
      </c>
      <c r="DF420">
        <f>ROUND(ROUND(AE420,2)*CX420,2)</f>
        <v>795.72</v>
      </c>
      <c r="DG420">
        <f t="shared" si="224"/>
        <v>0</v>
      </c>
      <c r="DH420">
        <f t="shared" si="225"/>
        <v>0</v>
      </c>
      <c r="DI420">
        <f t="shared" si="206"/>
        <v>0</v>
      </c>
      <c r="DJ420">
        <f>DF420</f>
        <v>795.72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ROW(Source!A540)</f>
        <v>540</v>
      </c>
      <c r="B421">
        <v>59209200</v>
      </c>
      <c r="C421">
        <v>59210241</v>
      </c>
      <c r="D421">
        <v>58266404</v>
      </c>
      <c r="E421">
        <v>1080</v>
      </c>
      <c r="F421">
        <v>1</v>
      </c>
      <c r="G421">
        <v>1080</v>
      </c>
      <c r="H421">
        <v>1</v>
      </c>
      <c r="I421" t="s">
        <v>620</v>
      </c>
      <c r="J421" t="s">
        <v>3</v>
      </c>
      <c r="K421" t="s">
        <v>621</v>
      </c>
      <c r="L421">
        <v>1191</v>
      </c>
      <c r="N421">
        <v>1013</v>
      </c>
      <c r="O421" t="s">
        <v>622</v>
      </c>
      <c r="P421" t="s">
        <v>622</v>
      </c>
      <c r="Q421">
        <v>1</v>
      </c>
      <c r="W421">
        <v>0</v>
      </c>
      <c r="X421">
        <v>476480486</v>
      </c>
      <c r="Y421">
        <f>((AT421*1.15)*1.1)</f>
        <v>18.506950000000003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5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14.63</v>
      </c>
      <c r="AU421" t="s">
        <v>28</v>
      </c>
      <c r="AV421">
        <v>1</v>
      </c>
      <c r="AW421">
        <v>2</v>
      </c>
      <c r="AX421">
        <v>59211560</v>
      </c>
      <c r="AY421">
        <v>1</v>
      </c>
      <c r="AZ421">
        <v>0</v>
      </c>
      <c r="BA421">
        <v>429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U421">
        <f>ROUND(AT421*Source!I540*AH421*AL421,2)</f>
        <v>0</v>
      </c>
      <c r="CV421">
        <f>ROUND(Y421*Source!I540,9)</f>
        <v>0.55520849999999999</v>
      </c>
      <c r="CW421">
        <v>0</v>
      </c>
      <c r="CX421">
        <f>ROUND(Y421*Source!I540,9)</f>
        <v>0.55520849999999999</v>
      </c>
      <c r="CY421">
        <f>AD421</f>
        <v>0</v>
      </c>
      <c r="CZ421">
        <f>AH421</f>
        <v>0</v>
      </c>
      <c r="DA421">
        <f>AL421</f>
        <v>1</v>
      </c>
      <c r="DB421">
        <f>ROUND(((ROUND(AT421*CZ421,2)*1.15)*1.1),6)</f>
        <v>0</v>
      </c>
      <c r="DC421">
        <f>ROUND(((ROUND(AT421*AG421,2)*1.15)*1.1),6)</f>
        <v>0</v>
      </c>
      <c r="DD421" t="s">
        <v>3</v>
      </c>
      <c r="DE421" t="s">
        <v>3</v>
      </c>
      <c r="DF421">
        <f>ROUND(ROUND(AE421,2)*CX421,2)</f>
        <v>0</v>
      </c>
      <c r="DG421">
        <f t="shared" si="224"/>
        <v>0</v>
      </c>
      <c r="DH421">
        <f t="shared" si="225"/>
        <v>0</v>
      </c>
      <c r="DI421">
        <f t="shared" si="206"/>
        <v>0</v>
      </c>
      <c r="DJ421">
        <f>DI421</f>
        <v>0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ROW(Source!A540)</f>
        <v>540</v>
      </c>
      <c r="B422">
        <v>59209200</v>
      </c>
      <c r="C422">
        <v>59210241</v>
      </c>
      <c r="D422">
        <v>58322893</v>
      </c>
      <c r="E422">
        <v>1</v>
      </c>
      <c r="F422">
        <v>1</v>
      </c>
      <c r="G422">
        <v>1080</v>
      </c>
      <c r="H422">
        <v>3</v>
      </c>
      <c r="I422" t="s">
        <v>78</v>
      </c>
      <c r="J422" t="s">
        <v>80</v>
      </c>
      <c r="K422" t="s">
        <v>79</v>
      </c>
      <c r="L422">
        <v>1354</v>
      </c>
      <c r="N422">
        <v>1010</v>
      </c>
      <c r="O422" t="s">
        <v>49</v>
      </c>
      <c r="P422" t="s">
        <v>49</v>
      </c>
      <c r="Q422">
        <v>1</v>
      </c>
      <c r="W422">
        <v>0</v>
      </c>
      <c r="X422">
        <v>-462889033</v>
      </c>
      <c r="Y422">
        <f>AT422</f>
        <v>100</v>
      </c>
      <c r="AA422">
        <v>220.15</v>
      </c>
      <c r="AB422">
        <v>0</v>
      </c>
      <c r="AC422">
        <v>0</v>
      </c>
      <c r="AD422">
        <v>0</v>
      </c>
      <c r="AE422">
        <v>265.24</v>
      </c>
      <c r="AF422">
        <v>0</v>
      </c>
      <c r="AG422">
        <v>0</v>
      </c>
      <c r="AH422">
        <v>0</v>
      </c>
      <c r="AI422">
        <v>0.83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 t="s">
        <v>3</v>
      </c>
      <c r="AT422">
        <v>100</v>
      </c>
      <c r="AU422" t="s">
        <v>3</v>
      </c>
      <c r="AV422">
        <v>0</v>
      </c>
      <c r="AW422">
        <v>1</v>
      </c>
      <c r="AX422">
        <v>-1</v>
      </c>
      <c r="AY422">
        <v>0</v>
      </c>
      <c r="AZ422">
        <v>0</v>
      </c>
      <c r="BA422" t="s">
        <v>3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ROUND(Y422*Source!I540,9)</f>
        <v>3</v>
      </c>
      <c r="CY422">
        <f>AA422</f>
        <v>220.15</v>
      </c>
      <c r="CZ422">
        <f>AE422</f>
        <v>265.24</v>
      </c>
      <c r="DA422">
        <f>AI422</f>
        <v>0.83</v>
      </c>
      <c r="DB422">
        <f>ROUND(ROUND(AT422*CZ422,2),6)</f>
        <v>26524</v>
      </c>
      <c r="DC422">
        <f>ROUND(ROUND(AT422*AG422,2),6)</f>
        <v>0</v>
      </c>
      <c r="DD422" t="s">
        <v>3</v>
      </c>
      <c r="DE422" t="s">
        <v>3</v>
      </c>
      <c r="DF422">
        <f>ROUND(ROUND(AE422*AI422,2)*CX422,2)</f>
        <v>660.45</v>
      </c>
      <c r="DG422">
        <f t="shared" si="224"/>
        <v>0</v>
      </c>
      <c r="DH422">
        <f t="shared" si="225"/>
        <v>0</v>
      </c>
      <c r="DI422">
        <f t="shared" si="206"/>
        <v>0</v>
      </c>
      <c r="DJ422">
        <f>DF422</f>
        <v>660.45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ROW(Source!A612)</f>
        <v>612</v>
      </c>
      <c r="B423">
        <v>59209203</v>
      </c>
      <c r="C423">
        <v>59210351</v>
      </c>
      <c r="D423">
        <v>58266404</v>
      </c>
      <c r="E423">
        <v>1080</v>
      </c>
      <c r="F423">
        <v>1</v>
      </c>
      <c r="G423">
        <v>1080</v>
      </c>
      <c r="H423">
        <v>1</v>
      </c>
      <c r="I423" t="s">
        <v>620</v>
      </c>
      <c r="J423" t="s">
        <v>3</v>
      </c>
      <c r="K423" t="s">
        <v>621</v>
      </c>
      <c r="L423">
        <v>1191</v>
      </c>
      <c r="N423">
        <v>1013</v>
      </c>
      <c r="O423" t="s">
        <v>622</v>
      </c>
      <c r="P423" t="s">
        <v>622</v>
      </c>
      <c r="Q423">
        <v>1</v>
      </c>
      <c r="W423">
        <v>0</v>
      </c>
      <c r="X423">
        <v>476480486</v>
      </c>
      <c r="Y423">
        <f>((AT423*1.15)*1.1)</f>
        <v>0.92344999999999999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1</v>
      </c>
      <c r="AL423">
        <v>1</v>
      </c>
      <c r="AM423">
        <v>-2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0.73</v>
      </c>
      <c r="AU423" t="s">
        <v>28</v>
      </c>
      <c r="AV423">
        <v>1</v>
      </c>
      <c r="AW423">
        <v>2</v>
      </c>
      <c r="AX423">
        <v>59211584</v>
      </c>
      <c r="AY423">
        <v>1</v>
      </c>
      <c r="AZ423">
        <v>0</v>
      </c>
      <c r="BA423">
        <v>431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U423">
        <f>ROUND(AT423*Source!I612*AH423*AL423,2)</f>
        <v>0</v>
      </c>
      <c r="CV423">
        <f>ROUND(Y423*Source!I612,9)</f>
        <v>33.244199999999999</v>
      </c>
      <c r="CW423">
        <v>0</v>
      </c>
      <c r="CX423">
        <f>ROUND(Y423*Source!I612,9)</f>
        <v>33.244199999999999</v>
      </c>
      <c r="CY423">
        <f>AD423</f>
        <v>0</v>
      </c>
      <c r="CZ423">
        <f>AH423</f>
        <v>0</v>
      </c>
      <c r="DA423">
        <f>AL423</f>
        <v>1</v>
      </c>
      <c r="DB423">
        <f>ROUND(((ROUND(AT423*CZ423,2)*1.15)*1.1),6)</f>
        <v>0</v>
      </c>
      <c r="DC423">
        <f>ROUND(((ROUND(AT423*AG423,2)*1.15)*1.1),6)</f>
        <v>0</v>
      </c>
      <c r="DD423" t="s">
        <v>3</v>
      </c>
      <c r="DE423" t="s">
        <v>3</v>
      </c>
      <c r="DF423">
        <f t="shared" ref="DF423:DF430" si="227">ROUND(ROUND(AE423,2)*CX423,2)</f>
        <v>0</v>
      </c>
      <c r="DG423">
        <f t="shared" si="224"/>
        <v>0</v>
      </c>
      <c r="DH423">
        <f t="shared" si="225"/>
        <v>0</v>
      </c>
      <c r="DI423">
        <f t="shared" si="206"/>
        <v>0</v>
      </c>
      <c r="DJ423">
        <f>DI423</f>
        <v>0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ROW(Source!A612)</f>
        <v>612</v>
      </c>
      <c r="B424">
        <v>59209203</v>
      </c>
      <c r="C424">
        <v>59210351</v>
      </c>
      <c r="D424">
        <v>58340578</v>
      </c>
      <c r="E424">
        <v>1</v>
      </c>
      <c r="F424">
        <v>1</v>
      </c>
      <c r="G424">
        <v>1080</v>
      </c>
      <c r="H424">
        <v>2</v>
      </c>
      <c r="I424" t="s">
        <v>646</v>
      </c>
      <c r="J424" t="s">
        <v>647</v>
      </c>
      <c r="K424" t="s">
        <v>648</v>
      </c>
      <c r="L424">
        <v>1368</v>
      </c>
      <c r="N424">
        <v>1011</v>
      </c>
      <c r="O424" t="s">
        <v>626</v>
      </c>
      <c r="P424" t="s">
        <v>626</v>
      </c>
      <c r="Q424">
        <v>1</v>
      </c>
      <c r="W424">
        <v>0</v>
      </c>
      <c r="X424">
        <v>-1985943078</v>
      </c>
      <c r="Y424">
        <f>((AT424*1.25)*1.1)</f>
        <v>4.1250000000000002E-2</v>
      </c>
      <c r="AA424">
        <v>0</v>
      </c>
      <c r="AB424">
        <v>88.67</v>
      </c>
      <c r="AC424">
        <v>13.47</v>
      </c>
      <c r="AD424">
        <v>0</v>
      </c>
      <c r="AE424">
        <v>0</v>
      </c>
      <c r="AF424">
        <v>83.1</v>
      </c>
      <c r="AG424">
        <v>12.62</v>
      </c>
      <c r="AH424">
        <v>0</v>
      </c>
      <c r="AI424">
        <v>1</v>
      </c>
      <c r="AJ424">
        <v>1</v>
      </c>
      <c r="AK424">
        <v>1</v>
      </c>
      <c r="AL424">
        <v>1</v>
      </c>
      <c r="AM424">
        <v>-2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0.03</v>
      </c>
      <c r="AU424" t="s">
        <v>627</v>
      </c>
      <c r="AV424">
        <v>0</v>
      </c>
      <c r="AW424">
        <v>2</v>
      </c>
      <c r="AX424">
        <v>59211585</v>
      </c>
      <c r="AY424">
        <v>1</v>
      </c>
      <c r="AZ424">
        <v>0</v>
      </c>
      <c r="BA424">
        <v>432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f>ROUND(Y424*Source!I612*DO424,9)</f>
        <v>18.7407</v>
      </c>
      <c r="CX424">
        <f>ROUND(Y424*Source!I612,9)</f>
        <v>1.4850000000000001</v>
      </c>
      <c r="CY424">
        <f>AB424</f>
        <v>88.67</v>
      </c>
      <c r="CZ424">
        <f>AF424</f>
        <v>83.1</v>
      </c>
      <c r="DA424">
        <f>AJ424</f>
        <v>1</v>
      </c>
      <c r="DB424">
        <f>ROUND(((ROUND(AT424*CZ424,2)*1.25)*1.1),6)</f>
        <v>3.4237500000000001</v>
      </c>
      <c r="DC424">
        <f>ROUND(((ROUND(AT424*AG424,2)*1.25)*1.1),6)</f>
        <v>0.52249999999999996</v>
      </c>
      <c r="DD424" t="s">
        <v>3</v>
      </c>
      <c r="DE424" t="s">
        <v>3</v>
      </c>
      <c r="DF424">
        <f t="shared" si="227"/>
        <v>0</v>
      </c>
      <c r="DG424">
        <f t="shared" si="224"/>
        <v>123.4</v>
      </c>
      <c r="DH424">
        <f t="shared" si="225"/>
        <v>18.739999999999998</v>
      </c>
      <c r="DI424">
        <f t="shared" si="206"/>
        <v>0</v>
      </c>
      <c r="DJ424">
        <f>DG424</f>
        <v>123.4</v>
      </c>
      <c r="DK424">
        <v>0</v>
      </c>
      <c r="DL424" t="s">
        <v>628</v>
      </c>
      <c r="DM424">
        <v>0</v>
      </c>
      <c r="DN424" t="s">
        <v>622</v>
      </c>
      <c r="DO424">
        <v>12.62</v>
      </c>
    </row>
    <row r="425" spans="1:119" x14ac:dyDescent="0.2">
      <c r="A425">
        <f>ROW(Source!A612)</f>
        <v>612</v>
      </c>
      <c r="B425">
        <v>59209203</v>
      </c>
      <c r="C425">
        <v>59210351</v>
      </c>
      <c r="D425">
        <v>58311260</v>
      </c>
      <c r="E425">
        <v>1</v>
      </c>
      <c r="F425">
        <v>1</v>
      </c>
      <c r="G425">
        <v>1080</v>
      </c>
      <c r="H425">
        <v>3</v>
      </c>
      <c r="I425" t="s">
        <v>721</v>
      </c>
      <c r="J425" t="s">
        <v>722</v>
      </c>
      <c r="K425" t="s">
        <v>723</v>
      </c>
      <c r="L425">
        <v>1354</v>
      </c>
      <c r="N425">
        <v>1010</v>
      </c>
      <c r="O425" t="s">
        <v>49</v>
      </c>
      <c r="P425" t="s">
        <v>49</v>
      </c>
      <c r="Q425">
        <v>1</v>
      </c>
      <c r="W425">
        <v>0</v>
      </c>
      <c r="X425">
        <v>-1633575099</v>
      </c>
      <c r="Y425">
        <f>AT425</f>
        <v>0.43330000000000002</v>
      </c>
      <c r="AA425">
        <v>38</v>
      </c>
      <c r="AB425">
        <v>0</v>
      </c>
      <c r="AC425">
        <v>0</v>
      </c>
      <c r="AD425">
        <v>0</v>
      </c>
      <c r="AE425">
        <v>38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0.43330000000000002</v>
      </c>
      <c r="AU425" t="s">
        <v>3</v>
      </c>
      <c r="AV425">
        <v>0</v>
      </c>
      <c r="AW425">
        <v>2</v>
      </c>
      <c r="AX425">
        <v>59211586</v>
      </c>
      <c r="AY425">
        <v>1</v>
      </c>
      <c r="AZ425">
        <v>0</v>
      </c>
      <c r="BA425">
        <v>433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ROUND(Y425*Source!I612,9)</f>
        <v>15.598800000000001</v>
      </c>
      <c r="CY425">
        <f>AA425</f>
        <v>38</v>
      </c>
      <c r="CZ425">
        <f>AE425</f>
        <v>38</v>
      </c>
      <c r="DA425">
        <f>AI425</f>
        <v>1</v>
      </c>
      <c r="DB425">
        <f>ROUND(ROUND(AT425*CZ425,2),6)</f>
        <v>16.47</v>
      </c>
      <c r="DC425">
        <f>ROUND(ROUND(AT425*AG425,2),6)</f>
        <v>0</v>
      </c>
      <c r="DD425" t="s">
        <v>3</v>
      </c>
      <c r="DE425" t="s">
        <v>3</v>
      </c>
      <c r="DF425">
        <f t="shared" si="227"/>
        <v>592.75</v>
      </c>
      <c r="DG425">
        <f t="shared" si="224"/>
        <v>0</v>
      </c>
      <c r="DH425">
        <f t="shared" si="225"/>
        <v>0</v>
      </c>
      <c r="DI425">
        <f t="shared" si="206"/>
        <v>0</v>
      </c>
      <c r="DJ425">
        <f>DF425</f>
        <v>592.75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ROW(Source!A612)</f>
        <v>612</v>
      </c>
      <c r="B426">
        <v>59209203</v>
      </c>
      <c r="C426">
        <v>59210351</v>
      </c>
      <c r="D426">
        <v>58325456</v>
      </c>
      <c r="E426">
        <v>1</v>
      </c>
      <c r="F426">
        <v>1</v>
      </c>
      <c r="G426">
        <v>1080</v>
      </c>
      <c r="H426">
        <v>3</v>
      </c>
      <c r="I426" t="s">
        <v>311</v>
      </c>
      <c r="J426" t="s">
        <v>313</v>
      </c>
      <c r="K426" t="s">
        <v>312</v>
      </c>
      <c r="L426">
        <v>1354</v>
      </c>
      <c r="N426">
        <v>1010</v>
      </c>
      <c r="O426" t="s">
        <v>49</v>
      </c>
      <c r="P426" t="s">
        <v>49</v>
      </c>
      <c r="Q426">
        <v>1</v>
      </c>
      <c r="W426">
        <v>0</v>
      </c>
      <c r="X426">
        <v>-2002685043</v>
      </c>
      <c r="Y426">
        <f>AT426</f>
        <v>1</v>
      </c>
      <c r="AA426">
        <v>3.35</v>
      </c>
      <c r="AB426">
        <v>0</v>
      </c>
      <c r="AC426">
        <v>0</v>
      </c>
      <c r="AD426">
        <v>0</v>
      </c>
      <c r="AE426">
        <v>3.35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 t="s">
        <v>3</v>
      </c>
      <c r="AT426">
        <v>1</v>
      </c>
      <c r="AU426" t="s">
        <v>3</v>
      </c>
      <c r="AV426">
        <v>0</v>
      </c>
      <c r="AW426">
        <v>1</v>
      </c>
      <c r="AX426">
        <v>-1</v>
      </c>
      <c r="AY426">
        <v>0</v>
      </c>
      <c r="AZ426">
        <v>0</v>
      </c>
      <c r="BA426" t="s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ROUND(Y426*Source!I612,9)</f>
        <v>36</v>
      </c>
      <c r="CY426">
        <f>AA426</f>
        <v>3.35</v>
      </c>
      <c r="CZ426">
        <f>AE426</f>
        <v>3.35</v>
      </c>
      <c r="DA426">
        <f>AI426</f>
        <v>1</v>
      </c>
      <c r="DB426">
        <f>ROUND(ROUND(AT426*CZ426,2),6)</f>
        <v>3.35</v>
      </c>
      <c r="DC426">
        <f>ROUND(ROUND(AT426*AG426,2),6)</f>
        <v>0</v>
      </c>
      <c r="DD426" t="s">
        <v>3</v>
      </c>
      <c r="DE426" t="s">
        <v>3</v>
      </c>
      <c r="DF426">
        <f t="shared" si="227"/>
        <v>120.6</v>
      </c>
      <c r="DG426">
        <f t="shared" si="224"/>
        <v>0</v>
      </c>
      <c r="DH426">
        <f t="shared" si="225"/>
        <v>0</v>
      </c>
      <c r="DI426">
        <f t="shared" si="206"/>
        <v>0</v>
      </c>
      <c r="DJ426">
        <f>DF426</f>
        <v>120.6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ROW(Source!A612)</f>
        <v>612</v>
      </c>
      <c r="B427">
        <v>59209203</v>
      </c>
      <c r="C427">
        <v>59210351</v>
      </c>
      <c r="D427">
        <v>58328627</v>
      </c>
      <c r="E427">
        <v>1</v>
      </c>
      <c r="F427">
        <v>1</v>
      </c>
      <c r="G427">
        <v>1080</v>
      </c>
      <c r="H427">
        <v>3</v>
      </c>
      <c r="I427" t="s">
        <v>302</v>
      </c>
      <c r="J427" t="s">
        <v>305</v>
      </c>
      <c r="K427" t="s">
        <v>303</v>
      </c>
      <c r="L427">
        <v>1391</v>
      </c>
      <c r="N427">
        <v>1013</v>
      </c>
      <c r="O427" t="s">
        <v>304</v>
      </c>
      <c r="P427" t="s">
        <v>304</v>
      </c>
      <c r="Q427">
        <v>1</v>
      </c>
      <c r="W427">
        <v>0</v>
      </c>
      <c r="X427">
        <v>-1195054802</v>
      </c>
      <c r="Y427">
        <f>AT427</f>
        <v>1</v>
      </c>
      <c r="AA427">
        <v>2350.2399999999998</v>
      </c>
      <c r="AB427">
        <v>0</v>
      </c>
      <c r="AC427">
        <v>0</v>
      </c>
      <c r="AD427">
        <v>0</v>
      </c>
      <c r="AE427">
        <v>2350.2399999999998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 t="s">
        <v>3</v>
      </c>
      <c r="AT427">
        <v>1</v>
      </c>
      <c r="AU427" t="s">
        <v>3</v>
      </c>
      <c r="AV427">
        <v>0</v>
      </c>
      <c r="AW427">
        <v>1</v>
      </c>
      <c r="AX427">
        <v>-1</v>
      </c>
      <c r="AY427">
        <v>0</v>
      </c>
      <c r="AZ427">
        <v>0</v>
      </c>
      <c r="BA427" t="s">
        <v>3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ROUND(Y427*Source!I612,9)</f>
        <v>36</v>
      </c>
      <c r="CY427">
        <f>AA427</f>
        <v>2350.2399999999998</v>
      </c>
      <c r="CZ427">
        <f>AE427</f>
        <v>2350.2399999999998</v>
      </c>
      <c r="DA427">
        <f>AI427</f>
        <v>1</v>
      </c>
      <c r="DB427">
        <f>ROUND(ROUND(AT427*CZ427,2),6)</f>
        <v>2350.2399999999998</v>
      </c>
      <c r="DC427">
        <f>ROUND(ROUND(AT427*AG427,2),6)</f>
        <v>0</v>
      </c>
      <c r="DD427" t="s">
        <v>3</v>
      </c>
      <c r="DE427" t="s">
        <v>3</v>
      </c>
      <c r="DF427">
        <f t="shared" si="227"/>
        <v>84608.639999999999</v>
      </c>
      <c r="DG427">
        <f t="shared" si="224"/>
        <v>0</v>
      </c>
      <c r="DH427">
        <f t="shared" si="225"/>
        <v>0</v>
      </c>
      <c r="DI427">
        <f t="shared" si="206"/>
        <v>0</v>
      </c>
      <c r="DJ427">
        <f>DF427</f>
        <v>84608.639999999999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ROW(Source!A612)</f>
        <v>612</v>
      </c>
      <c r="B428">
        <v>59209203</v>
      </c>
      <c r="C428">
        <v>59210351</v>
      </c>
      <c r="D428">
        <v>58328675</v>
      </c>
      <c r="E428">
        <v>1</v>
      </c>
      <c r="F428">
        <v>1</v>
      </c>
      <c r="G428">
        <v>1080</v>
      </c>
      <c r="H428">
        <v>3</v>
      </c>
      <c r="I428" t="s">
        <v>307</v>
      </c>
      <c r="J428" t="s">
        <v>309</v>
      </c>
      <c r="K428" t="s">
        <v>308</v>
      </c>
      <c r="L428">
        <v>1354</v>
      </c>
      <c r="N428">
        <v>1010</v>
      </c>
      <c r="O428" t="s">
        <v>49</v>
      </c>
      <c r="P428" t="s">
        <v>49</v>
      </c>
      <c r="Q428">
        <v>1</v>
      </c>
      <c r="W428">
        <v>0</v>
      </c>
      <c r="X428">
        <v>172179517</v>
      </c>
      <c r="Y428">
        <f>AT428</f>
        <v>1</v>
      </c>
      <c r="AA428">
        <v>124.28</v>
      </c>
      <c r="AB428">
        <v>0</v>
      </c>
      <c r="AC428">
        <v>0</v>
      </c>
      <c r="AD428">
        <v>0</v>
      </c>
      <c r="AE428">
        <v>124.28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 t="s">
        <v>3</v>
      </c>
      <c r="AT428">
        <v>1</v>
      </c>
      <c r="AU428" t="s">
        <v>3</v>
      </c>
      <c r="AV428">
        <v>0</v>
      </c>
      <c r="AW428">
        <v>1</v>
      </c>
      <c r="AX428">
        <v>-1</v>
      </c>
      <c r="AY428">
        <v>0</v>
      </c>
      <c r="AZ428">
        <v>0</v>
      </c>
      <c r="BA428" t="s">
        <v>3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ROUND(Y428*Source!I612,9)</f>
        <v>36</v>
      </c>
      <c r="CY428">
        <f>AA428</f>
        <v>124.28</v>
      </c>
      <c r="CZ428">
        <f>AE428</f>
        <v>124.28</v>
      </c>
      <c r="DA428">
        <f>AI428</f>
        <v>1</v>
      </c>
      <c r="DB428">
        <f>ROUND(ROUND(AT428*CZ428,2),6)</f>
        <v>124.28</v>
      </c>
      <c r="DC428">
        <f>ROUND(ROUND(AT428*AG428,2),6)</f>
        <v>0</v>
      </c>
      <c r="DD428" t="s">
        <v>3</v>
      </c>
      <c r="DE428" t="s">
        <v>3</v>
      </c>
      <c r="DF428">
        <f t="shared" si="227"/>
        <v>4474.08</v>
      </c>
      <c r="DG428">
        <f t="shared" si="224"/>
        <v>0</v>
      </c>
      <c r="DH428">
        <f t="shared" si="225"/>
        <v>0</v>
      </c>
      <c r="DI428">
        <f t="shared" si="206"/>
        <v>0</v>
      </c>
      <c r="DJ428">
        <f>DF428</f>
        <v>4474.08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">
      <c r="A429">
        <f>ROW(Source!A613)</f>
        <v>613</v>
      </c>
      <c r="B429">
        <v>59209200</v>
      </c>
      <c r="C429">
        <v>59210351</v>
      </c>
      <c r="D429">
        <v>58266404</v>
      </c>
      <c r="E429">
        <v>1080</v>
      </c>
      <c r="F429">
        <v>1</v>
      </c>
      <c r="G429">
        <v>1080</v>
      </c>
      <c r="H429">
        <v>1</v>
      </c>
      <c r="I429" t="s">
        <v>620</v>
      </c>
      <c r="J429" t="s">
        <v>3</v>
      </c>
      <c r="K429" t="s">
        <v>621</v>
      </c>
      <c r="L429">
        <v>1191</v>
      </c>
      <c r="N429">
        <v>1013</v>
      </c>
      <c r="O429" t="s">
        <v>622</v>
      </c>
      <c r="P429" t="s">
        <v>622</v>
      </c>
      <c r="Q429">
        <v>1</v>
      </c>
      <c r="W429">
        <v>0</v>
      </c>
      <c r="X429">
        <v>476480486</v>
      </c>
      <c r="Y429">
        <f>((AT429*1.15)*1.1)</f>
        <v>0.92344999999999999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5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0.73</v>
      </c>
      <c r="AU429" t="s">
        <v>28</v>
      </c>
      <c r="AV429">
        <v>1</v>
      </c>
      <c r="AW429">
        <v>2</v>
      </c>
      <c r="AX429">
        <v>59211584</v>
      </c>
      <c r="AY429">
        <v>1</v>
      </c>
      <c r="AZ429">
        <v>0</v>
      </c>
      <c r="BA429">
        <v>435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U429">
        <f>ROUND(AT429*Source!I613*AH429*AL429,2)</f>
        <v>0</v>
      </c>
      <c r="CV429">
        <f>ROUND(Y429*Source!I613,9)</f>
        <v>33.244199999999999</v>
      </c>
      <c r="CW429">
        <v>0</v>
      </c>
      <c r="CX429">
        <f>ROUND(Y429*Source!I613,9)</f>
        <v>33.244199999999999</v>
      </c>
      <c r="CY429">
        <f>AD429</f>
        <v>0</v>
      </c>
      <c r="CZ429">
        <f>AH429</f>
        <v>0</v>
      </c>
      <c r="DA429">
        <f>AL429</f>
        <v>1</v>
      </c>
      <c r="DB429">
        <f>ROUND(((ROUND(AT429*CZ429,2)*1.15)*1.1),6)</f>
        <v>0</v>
      </c>
      <c r="DC429">
        <f>ROUND(((ROUND(AT429*AG429,2)*1.15)*1.1),6)</f>
        <v>0</v>
      </c>
      <c r="DD429" t="s">
        <v>3</v>
      </c>
      <c r="DE429" t="s">
        <v>3</v>
      </c>
      <c r="DF429">
        <f t="shared" si="227"/>
        <v>0</v>
      </c>
      <c r="DG429">
        <f t="shared" si="224"/>
        <v>0</v>
      </c>
      <c r="DH429">
        <f t="shared" si="225"/>
        <v>0</v>
      </c>
      <c r="DI429">
        <f t="shared" si="206"/>
        <v>0</v>
      </c>
      <c r="DJ429">
        <f>DI429</f>
        <v>0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ROW(Source!A613)</f>
        <v>613</v>
      </c>
      <c r="B430">
        <v>59209200</v>
      </c>
      <c r="C430">
        <v>59210351</v>
      </c>
      <c r="D430">
        <v>58340578</v>
      </c>
      <c r="E430">
        <v>1</v>
      </c>
      <c r="F430">
        <v>1</v>
      </c>
      <c r="G430">
        <v>1080</v>
      </c>
      <c r="H430">
        <v>2</v>
      </c>
      <c r="I430" t="s">
        <v>646</v>
      </c>
      <c r="J430" t="s">
        <v>647</v>
      </c>
      <c r="K430" t="s">
        <v>648</v>
      </c>
      <c r="L430">
        <v>1368</v>
      </c>
      <c r="N430">
        <v>1011</v>
      </c>
      <c r="O430" t="s">
        <v>626</v>
      </c>
      <c r="P430" t="s">
        <v>626</v>
      </c>
      <c r="Q430">
        <v>1</v>
      </c>
      <c r="W430">
        <v>0</v>
      </c>
      <c r="X430">
        <v>-1985943078</v>
      </c>
      <c r="Y430">
        <f>((AT430*1.25)*1.1)</f>
        <v>4.1250000000000002E-2</v>
      </c>
      <c r="AA430">
        <v>0</v>
      </c>
      <c r="AB430">
        <v>1445.28</v>
      </c>
      <c r="AC430">
        <v>740.47</v>
      </c>
      <c r="AD430">
        <v>0</v>
      </c>
      <c r="AE430">
        <v>0</v>
      </c>
      <c r="AF430">
        <v>83.1</v>
      </c>
      <c r="AG430">
        <v>12.62</v>
      </c>
      <c r="AH430">
        <v>0</v>
      </c>
      <c r="AI430">
        <v>1</v>
      </c>
      <c r="AJ430">
        <v>16.3</v>
      </c>
      <c r="AK430">
        <v>54.99</v>
      </c>
      <c r="AL430">
        <v>1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0.03</v>
      </c>
      <c r="AU430" t="s">
        <v>627</v>
      </c>
      <c r="AV430">
        <v>0</v>
      </c>
      <c r="AW430">
        <v>2</v>
      </c>
      <c r="AX430">
        <v>59211585</v>
      </c>
      <c r="AY430">
        <v>1</v>
      </c>
      <c r="AZ430">
        <v>0</v>
      </c>
      <c r="BA430">
        <v>436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f>ROUND(Y430*Source!I613*DO430,9)</f>
        <v>18.7407</v>
      </c>
      <c r="CX430">
        <f>ROUND(Y430*Source!I613,9)</f>
        <v>1.4850000000000001</v>
      </c>
      <c r="CY430">
        <f>AB430</f>
        <v>1445.28</v>
      </c>
      <c r="CZ430">
        <f>AF430</f>
        <v>83.1</v>
      </c>
      <c r="DA430">
        <f>AJ430</f>
        <v>16.3</v>
      </c>
      <c r="DB430">
        <f>ROUND(((ROUND(AT430*CZ430,2)*1.25)*1.1),6)</f>
        <v>3.4237500000000001</v>
      </c>
      <c r="DC430">
        <f>ROUND(((ROUND(AT430*AG430,2)*1.25)*1.1),6)</f>
        <v>0.52249999999999996</v>
      </c>
      <c r="DD430" t="s">
        <v>3</v>
      </c>
      <c r="DE430" t="s">
        <v>3</v>
      </c>
      <c r="DF430">
        <f t="shared" si="227"/>
        <v>0</v>
      </c>
      <c r="DG430">
        <f>ROUND(ROUND(AF430*AJ430,2)*CX430,2)</f>
        <v>2011.48</v>
      </c>
      <c r="DH430">
        <f>ROUND(ROUND(AG430*AK430,2)*CX430,2)</f>
        <v>1030.55</v>
      </c>
      <c r="DI430">
        <f t="shared" si="206"/>
        <v>0</v>
      </c>
      <c r="DJ430">
        <f>DG430</f>
        <v>2011.48</v>
      </c>
      <c r="DK430">
        <v>0</v>
      </c>
      <c r="DL430" t="s">
        <v>628</v>
      </c>
      <c r="DM430">
        <v>0</v>
      </c>
      <c r="DN430" t="s">
        <v>622</v>
      </c>
      <c r="DO430">
        <v>12.62</v>
      </c>
    </row>
    <row r="431" spans="1:119" x14ac:dyDescent="0.2">
      <c r="A431">
        <f>ROW(Source!A613)</f>
        <v>613</v>
      </c>
      <c r="B431">
        <v>59209200</v>
      </c>
      <c r="C431">
        <v>59210351</v>
      </c>
      <c r="D431">
        <v>58311260</v>
      </c>
      <c r="E431">
        <v>1</v>
      </c>
      <c r="F431">
        <v>1</v>
      </c>
      <c r="G431">
        <v>1080</v>
      </c>
      <c r="H431">
        <v>3</v>
      </c>
      <c r="I431" t="s">
        <v>721</v>
      </c>
      <c r="J431" t="s">
        <v>722</v>
      </c>
      <c r="K431" t="s">
        <v>723</v>
      </c>
      <c r="L431">
        <v>1354</v>
      </c>
      <c r="N431">
        <v>1010</v>
      </c>
      <c r="O431" t="s">
        <v>49</v>
      </c>
      <c r="P431" t="s">
        <v>49</v>
      </c>
      <c r="Q431">
        <v>1</v>
      </c>
      <c r="W431">
        <v>0</v>
      </c>
      <c r="X431">
        <v>-1633575099</v>
      </c>
      <c r="Y431">
        <f>AT431</f>
        <v>0.43330000000000002</v>
      </c>
      <c r="AA431">
        <v>212.42</v>
      </c>
      <c r="AB431">
        <v>0</v>
      </c>
      <c r="AC431">
        <v>0</v>
      </c>
      <c r="AD431">
        <v>0</v>
      </c>
      <c r="AE431">
        <v>38</v>
      </c>
      <c r="AF431">
        <v>0</v>
      </c>
      <c r="AG431">
        <v>0</v>
      </c>
      <c r="AH431">
        <v>0</v>
      </c>
      <c r="AI431">
        <v>5.59</v>
      </c>
      <c r="AJ431">
        <v>1</v>
      </c>
      <c r="AK431">
        <v>1</v>
      </c>
      <c r="AL431">
        <v>1</v>
      </c>
      <c r="AM431">
        <v>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0.43330000000000002</v>
      </c>
      <c r="AU431" t="s">
        <v>3</v>
      </c>
      <c r="AV431">
        <v>0</v>
      </c>
      <c r="AW431">
        <v>2</v>
      </c>
      <c r="AX431">
        <v>59211586</v>
      </c>
      <c r="AY431">
        <v>1</v>
      </c>
      <c r="AZ431">
        <v>0</v>
      </c>
      <c r="BA431">
        <v>437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ROUND(Y431*Source!I613,9)</f>
        <v>15.598800000000001</v>
      </c>
      <c r="CY431">
        <f>AA431</f>
        <v>212.42</v>
      </c>
      <c r="CZ431">
        <f>AE431</f>
        <v>38</v>
      </c>
      <c r="DA431">
        <f>AI431</f>
        <v>5.59</v>
      </c>
      <c r="DB431">
        <f>ROUND(ROUND(AT431*CZ431,2),6)</f>
        <v>16.47</v>
      </c>
      <c r="DC431">
        <f>ROUND(ROUND(AT431*AG431,2),6)</f>
        <v>0</v>
      </c>
      <c r="DD431" t="s">
        <v>3</v>
      </c>
      <c r="DE431" t="s">
        <v>3</v>
      </c>
      <c r="DF431">
        <f>ROUND(ROUND(AE431*AI431,2)*CX431,2)</f>
        <v>3313.5</v>
      </c>
      <c r="DG431">
        <f t="shared" ref="DG431:DG441" si="228">ROUND(ROUND(AF431,2)*CX431,2)</f>
        <v>0</v>
      </c>
      <c r="DH431">
        <f t="shared" ref="DH431:DH441" si="229">ROUND(ROUND(AG431,2)*CX431,2)</f>
        <v>0</v>
      </c>
      <c r="DI431">
        <f t="shared" si="206"/>
        <v>0</v>
      </c>
      <c r="DJ431">
        <f>DF431</f>
        <v>3313.5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ROW(Source!A613)</f>
        <v>613</v>
      </c>
      <c r="B432">
        <v>59209200</v>
      </c>
      <c r="C432">
        <v>59210351</v>
      </c>
      <c r="D432">
        <v>58325456</v>
      </c>
      <c r="E432">
        <v>1</v>
      </c>
      <c r="F432">
        <v>1</v>
      </c>
      <c r="G432">
        <v>1080</v>
      </c>
      <c r="H432">
        <v>3</v>
      </c>
      <c r="I432" t="s">
        <v>311</v>
      </c>
      <c r="J432" t="s">
        <v>313</v>
      </c>
      <c r="K432" t="s">
        <v>312</v>
      </c>
      <c r="L432">
        <v>1354</v>
      </c>
      <c r="N432">
        <v>1010</v>
      </c>
      <c r="O432" t="s">
        <v>49</v>
      </c>
      <c r="P432" t="s">
        <v>49</v>
      </c>
      <c r="Q432">
        <v>1</v>
      </c>
      <c r="W432">
        <v>0</v>
      </c>
      <c r="X432">
        <v>-2002685043</v>
      </c>
      <c r="Y432">
        <f>AT432</f>
        <v>1</v>
      </c>
      <c r="AA432">
        <v>16.149999999999999</v>
      </c>
      <c r="AB432">
        <v>0</v>
      </c>
      <c r="AC432">
        <v>0</v>
      </c>
      <c r="AD432">
        <v>0</v>
      </c>
      <c r="AE432">
        <v>3.35</v>
      </c>
      <c r="AF432">
        <v>0</v>
      </c>
      <c r="AG432">
        <v>0</v>
      </c>
      <c r="AH432">
        <v>0</v>
      </c>
      <c r="AI432">
        <v>4.82</v>
      </c>
      <c r="AJ432">
        <v>1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 t="s">
        <v>3</v>
      </c>
      <c r="AT432">
        <v>1</v>
      </c>
      <c r="AU432" t="s">
        <v>3</v>
      </c>
      <c r="AV432">
        <v>0</v>
      </c>
      <c r="AW432">
        <v>1</v>
      </c>
      <c r="AX432">
        <v>-1</v>
      </c>
      <c r="AY432">
        <v>0</v>
      </c>
      <c r="AZ432">
        <v>0</v>
      </c>
      <c r="BA432" t="s">
        <v>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ROUND(Y432*Source!I613,9)</f>
        <v>36</v>
      </c>
      <c r="CY432">
        <f>AA432</f>
        <v>16.149999999999999</v>
      </c>
      <c r="CZ432">
        <f>AE432</f>
        <v>3.35</v>
      </c>
      <c r="DA432">
        <f>AI432</f>
        <v>4.82</v>
      </c>
      <c r="DB432">
        <f>ROUND(ROUND(AT432*CZ432,2),6)</f>
        <v>3.35</v>
      </c>
      <c r="DC432">
        <f>ROUND(ROUND(AT432*AG432,2),6)</f>
        <v>0</v>
      </c>
      <c r="DD432" t="s">
        <v>3</v>
      </c>
      <c r="DE432" t="s">
        <v>3</v>
      </c>
      <c r="DF432">
        <f>ROUND(ROUND(AE432*AI432,2)*CX432,2)</f>
        <v>581.4</v>
      </c>
      <c r="DG432">
        <f t="shared" si="228"/>
        <v>0</v>
      </c>
      <c r="DH432">
        <f t="shared" si="229"/>
        <v>0</v>
      </c>
      <c r="DI432">
        <f t="shared" si="206"/>
        <v>0</v>
      </c>
      <c r="DJ432">
        <f>DF432</f>
        <v>581.4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ROW(Source!A613)</f>
        <v>613</v>
      </c>
      <c r="B433">
        <v>59209200</v>
      </c>
      <c r="C433">
        <v>59210351</v>
      </c>
      <c r="D433">
        <v>58328627</v>
      </c>
      <c r="E433">
        <v>1</v>
      </c>
      <c r="F433">
        <v>1</v>
      </c>
      <c r="G433">
        <v>1080</v>
      </c>
      <c r="H433">
        <v>3</v>
      </c>
      <c r="I433" t="s">
        <v>302</v>
      </c>
      <c r="J433" t="s">
        <v>305</v>
      </c>
      <c r="K433" t="s">
        <v>303</v>
      </c>
      <c r="L433">
        <v>1391</v>
      </c>
      <c r="N433">
        <v>1013</v>
      </c>
      <c r="O433" t="s">
        <v>304</v>
      </c>
      <c r="P433" t="s">
        <v>304</v>
      </c>
      <c r="Q433">
        <v>1</v>
      </c>
      <c r="W433">
        <v>0</v>
      </c>
      <c r="X433">
        <v>-1195054802</v>
      </c>
      <c r="Y433">
        <f>AT433</f>
        <v>1</v>
      </c>
      <c r="AA433">
        <v>18942.93</v>
      </c>
      <c r="AB433">
        <v>0</v>
      </c>
      <c r="AC433">
        <v>0</v>
      </c>
      <c r="AD433">
        <v>0</v>
      </c>
      <c r="AE433">
        <v>2350.2399999999998</v>
      </c>
      <c r="AF433">
        <v>0</v>
      </c>
      <c r="AG433">
        <v>0</v>
      </c>
      <c r="AH433">
        <v>0</v>
      </c>
      <c r="AI433">
        <v>8.06</v>
      </c>
      <c r="AJ433">
        <v>1</v>
      </c>
      <c r="AK433">
        <v>1</v>
      </c>
      <c r="AL433">
        <v>1</v>
      </c>
      <c r="AM433">
        <v>0</v>
      </c>
      <c r="AN433">
        <v>0</v>
      </c>
      <c r="AO433">
        <v>0</v>
      </c>
      <c r="AP433">
        <v>1</v>
      </c>
      <c r="AQ433">
        <v>0</v>
      </c>
      <c r="AR433">
        <v>0</v>
      </c>
      <c r="AS433" t="s">
        <v>3</v>
      </c>
      <c r="AT433">
        <v>1</v>
      </c>
      <c r="AU433" t="s">
        <v>3</v>
      </c>
      <c r="AV433">
        <v>0</v>
      </c>
      <c r="AW433">
        <v>1</v>
      </c>
      <c r="AX433">
        <v>-1</v>
      </c>
      <c r="AY433">
        <v>0</v>
      </c>
      <c r="AZ433">
        <v>0</v>
      </c>
      <c r="BA433" t="s">
        <v>3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ROUND(Y433*Source!I613,9)</f>
        <v>36</v>
      </c>
      <c r="CY433">
        <f>AA433</f>
        <v>18942.93</v>
      </c>
      <c r="CZ433">
        <f>AE433</f>
        <v>2350.2399999999998</v>
      </c>
      <c r="DA433">
        <f>AI433</f>
        <v>8.06</v>
      </c>
      <c r="DB433">
        <f>ROUND(ROUND(AT433*CZ433,2),6)</f>
        <v>2350.2399999999998</v>
      </c>
      <c r="DC433">
        <f>ROUND(ROUND(AT433*AG433,2),6)</f>
        <v>0</v>
      </c>
      <c r="DD433" t="s">
        <v>3</v>
      </c>
      <c r="DE433" t="s">
        <v>3</v>
      </c>
      <c r="DF433">
        <f>ROUND(ROUND(AE433*AI433,2)*CX433,2)</f>
        <v>681945.48</v>
      </c>
      <c r="DG433">
        <f t="shared" si="228"/>
        <v>0</v>
      </c>
      <c r="DH433">
        <f t="shared" si="229"/>
        <v>0</v>
      </c>
      <c r="DI433">
        <f t="shared" si="206"/>
        <v>0</v>
      </c>
      <c r="DJ433">
        <f>DF433</f>
        <v>681945.48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ROW(Source!A613)</f>
        <v>613</v>
      </c>
      <c r="B434">
        <v>59209200</v>
      </c>
      <c r="C434">
        <v>59210351</v>
      </c>
      <c r="D434">
        <v>58328675</v>
      </c>
      <c r="E434">
        <v>1</v>
      </c>
      <c r="F434">
        <v>1</v>
      </c>
      <c r="G434">
        <v>1080</v>
      </c>
      <c r="H434">
        <v>3</v>
      </c>
      <c r="I434" t="s">
        <v>307</v>
      </c>
      <c r="J434" t="s">
        <v>309</v>
      </c>
      <c r="K434" t="s">
        <v>308</v>
      </c>
      <c r="L434">
        <v>1354</v>
      </c>
      <c r="N434">
        <v>1010</v>
      </c>
      <c r="O434" t="s">
        <v>49</v>
      </c>
      <c r="P434" t="s">
        <v>49</v>
      </c>
      <c r="Q434">
        <v>1</v>
      </c>
      <c r="W434">
        <v>0</v>
      </c>
      <c r="X434">
        <v>172179517</v>
      </c>
      <c r="Y434">
        <f>AT434</f>
        <v>1</v>
      </c>
      <c r="AA434">
        <v>129.25</v>
      </c>
      <c r="AB434">
        <v>0</v>
      </c>
      <c r="AC434">
        <v>0</v>
      </c>
      <c r="AD434">
        <v>0</v>
      </c>
      <c r="AE434">
        <v>124.28</v>
      </c>
      <c r="AF434">
        <v>0</v>
      </c>
      <c r="AG434">
        <v>0</v>
      </c>
      <c r="AH434">
        <v>0</v>
      </c>
      <c r="AI434">
        <v>1.04</v>
      </c>
      <c r="AJ434">
        <v>1</v>
      </c>
      <c r="AK434">
        <v>1</v>
      </c>
      <c r="AL434">
        <v>1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 t="s">
        <v>3</v>
      </c>
      <c r="AT434">
        <v>1</v>
      </c>
      <c r="AU434" t="s">
        <v>3</v>
      </c>
      <c r="AV434">
        <v>0</v>
      </c>
      <c r="AW434">
        <v>1</v>
      </c>
      <c r="AX434">
        <v>-1</v>
      </c>
      <c r="AY434">
        <v>0</v>
      </c>
      <c r="AZ434">
        <v>0</v>
      </c>
      <c r="BA434" t="s">
        <v>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ROUND(Y434*Source!I613,9)</f>
        <v>36</v>
      </c>
      <c r="CY434">
        <f>AA434</f>
        <v>129.25</v>
      </c>
      <c r="CZ434">
        <f>AE434</f>
        <v>124.28</v>
      </c>
      <c r="DA434">
        <f>AI434</f>
        <v>1.04</v>
      </c>
      <c r="DB434">
        <f>ROUND(ROUND(AT434*CZ434,2),6)</f>
        <v>124.28</v>
      </c>
      <c r="DC434">
        <f>ROUND(ROUND(AT434*AG434,2),6)</f>
        <v>0</v>
      </c>
      <c r="DD434" t="s">
        <v>3</v>
      </c>
      <c r="DE434" t="s">
        <v>3</v>
      </c>
      <c r="DF434">
        <f>ROUND(ROUND(AE434*AI434,2)*CX434,2)</f>
        <v>4653</v>
      </c>
      <c r="DG434">
        <f t="shared" si="228"/>
        <v>0</v>
      </c>
      <c r="DH434">
        <f t="shared" si="229"/>
        <v>0</v>
      </c>
      <c r="DI434">
        <f t="shared" si="206"/>
        <v>0</v>
      </c>
      <c r="DJ434">
        <f>DF434</f>
        <v>4653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ROW(Source!A620)</f>
        <v>620</v>
      </c>
      <c r="B435">
        <v>59209203</v>
      </c>
      <c r="C435">
        <v>59210365</v>
      </c>
      <c r="D435">
        <v>58266404</v>
      </c>
      <c r="E435">
        <v>1080</v>
      </c>
      <c r="F435">
        <v>1</v>
      </c>
      <c r="G435">
        <v>1080</v>
      </c>
      <c r="H435">
        <v>1</v>
      </c>
      <c r="I435" t="s">
        <v>620</v>
      </c>
      <c r="J435" t="s">
        <v>3</v>
      </c>
      <c r="K435" t="s">
        <v>621</v>
      </c>
      <c r="L435">
        <v>1191</v>
      </c>
      <c r="N435">
        <v>1013</v>
      </c>
      <c r="O435" t="s">
        <v>622</v>
      </c>
      <c r="P435" t="s">
        <v>622</v>
      </c>
      <c r="Q435">
        <v>1</v>
      </c>
      <c r="W435">
        <v>0</v>
      </c>
      <c r="X435">
        <v>476480486</v>
      </c>
      <c r="Y435">
        <f>((AT435*1.15)*1.1)</f>
        <v>1.45475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1.1499999999999999</v>
      </c>
      <c r="AU435" t="s">
        <v>28</v>
      </c>
      <c r="AV435">
        <v>1</v>
      </c>
      <c r="AW435">
        <v>2</v>
      </c>
      <c r="AX435">
        <v>59211588</v>
      </c>
      <c r="AY435">
        <v>1</v>
      </c>
      <c r="AZ435">
        <v>0</v>
      </c>
      <c r="BA435">
        <v>439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U435">
        <f>ROUND(AT435*Source!I620*AH435*AL435,2)</f>
        <v>0</v>
      </c>
      <c r="CV435">
        <f>ROUND(Y435*Source!I620,9)</f>
        <v>52.371000000000002</v>
      </c>
      <c r="CW435">
        <v>0</v>
      </c>
      <c r="CX435">
        <f>ROUND(Y435*Source!I620,9)</f>
        <v>52.371000000000002</v>
      </c>
      <c r="CY435">
        <f>AD435</f>
        <v>0</v>
      </c>
      <c r="CZ435">
        <f>AH435</f>
        <v>0</v>
      </c>
      <c r="DA435">
        <f>AL435</f>
        <v>1</v>
      </c>
      <c r="DB435">
        <f>ROUND(((ROUND(AT435*CZ435,2)*1.15)*1.1),6)</f>
        <v>0</v>
      </c>
      <c r="DC435">
        <f>ROUND(((ROUND(AT435*AG435,2)*1.15)*1.1),6)</f>
        <v>0</v>
      </c>
      <c r="DD435" t="s">
        <v>3</v>
      </c>
      <c r="DE435" t="s">
        <v>3</v>
      </c>
      <c r="DF435">
        <f t="shared" ref="DF435:DF443" si="230">ROUND(ROUND(AE435,2)*CX435,2)</f>
        <v>0</v>
      </c>
      <c r="DG435">
        <f t="shared" si="228"/>
        <v>0</v>
      </c>
      <c r="DH435">
        <f t="shared" si="229"/>
        <v>0</v>
      </c>
      <c r="DI435">
        <f t="shared" si="206"/>
        <v>0</v>
      </c>
      <c r="DJ435">
        <f>DI435</f>
        <v>0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ROW(Source!A620)</f>
        <v>620</v>
      </c>
      <c r="B436">
        <v>59209203</v>
      </c>
      <c r="C436">
        <v>59210365</v>
      </c>
      <c r="D436">
        <v>58340578</v>
      </c>
      <c r="E436">
        <v>1</v>
      </c>
      <c r="F436">
        <v>1</v>
      </c>
      <c r="G436">
        <v>1080</v>
      </c>
      <c r="H436">
        <v>2</v>
      </c>
      <c r="I436" t="s">
        <v>646</v>
      </c>
      <c r="J436" t="s">
        <v>647</v>
      </c>
      <c r="K436" t="s">
        <v>648</v>
      </c>
      <c r="L436">
        <v>1368</v>
      </c>
      <c r="N436">
        <v>1011</v>
      </c>
      <c r="O436" t="s">
        <v>626</v>
      </c>
      <c r="P436" t="s">
        <v>626</v>
      </c>
      <c r="Q436">
        <v>1</v>
      </c>
      <c r="W436">
        <v>0</v>
      </c>
      <c r="X436">
        <v>-1985943078</v>
      </c>
      <c r="Y436">
        <f>((AT436*1.25)*1.1)</f>
        <v>1.3750000000000002E-2</v>
      </c>
      <c r="AA436">
        <v>0</v>
      </c>
      <c r="AB436">
        <v>88.67</v>
      </c>
      <c r="AC436">
        <v>13.47</v>
      </c>
      <c r="AD436">
        <v>0</v>
      </c>
      <c r="AE436">
        <v>0</v>
      </c>
      <c r="AF436">
        <v>83.1</v>
      </c>
      <c r="AG436">
        <v>12.62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0.01</v>
      </c>
      <c r="AU436" t="s">
        <v>627</v>
      </c>
      <c r="AV436">
        <v>0</v>
      </c>
      <c r="AW436">
        <v>2</v>
      </c>
      <c r="AX436">
        <v>59211589</v>
      </c>
      <c r="AY436">
        <v>1</v>
      </c>
      <c r="AZ436">
        <v>0</v>
      </c>
      <c r="BA436">
        <v>440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f>ROUND(Y436*Source!I620*DO436,9)</f>
        <v>6.2469000000000001</v>
      </c>
      <c r="CX436">
        <f>ROUND(Y436*Source!I620,9)</f>
        <v>0.495</v>
      </c>
      <c r="CY436">
        <f>AB436</f>
        <v>88.67</v>
      </c>
      <c r="CZ436">
        <f>AF436</f>
        <v>83.1</v>
      </c>
      <c r="DA436">
        <f>AJ436</f>
        <v>1</v>
      </c>
      <c r="DB436">
        <f>ROUND(((ROUND(AT436*CZ436,2)*1.25)*1.1),6)</f>
        <v>1.1412500000000001</v>
      </c>
      <c r="DC436">
        <f>ROUND(((ROUND(AT436*AG436,2)*1.25)*1.1),6)</f>
        <v>0.17874999999999999</v>
      </c>
      <c r="DD436" t="s">
        <v>3</v>
      </c>
      <c r="DE436" t="s">
        <v>3</v>
      </c>
      <c r="DF436">
        <f t="shared" si="230"/>
        <v>0</v>
      </c>
      <c r="DG436">
        <f t="shared" si="228"/>
        <v>41.13</v>
      </c>
      <c r="DH436">
        <f t="shared" si="229"/>
        <v>6.25</v>
      </c>
      <c r="DI436">
        <f t="shared" si="206"/>
        <v>0</v>
      </c>
      <c r="DJ436">
        <f>DG436</f>
        <v>41.13</v>
      </c>
      <c r="DK436">
        <v>0</v>
      </c>
      <c r="DL436" t="s">
        <v>628</v>
      </c>
      <c r="DM436">
        <v>0</v>
      </c>
      <c r="DN436" t="s">
        <v>622</v>
      </c>
      <c r="DO436">
        <v>12.62</v>
      </c>
    </row>
    <row r="437" spans="1:119" x14ac:dyDescent="0.2">
      <c r="A437">
        <f>ROW(Source!A620)</f>
        <v>620</v>
      </c>
      <c r="B437">
        <v>59209203</v>
      </c>
      <c r="C437">
        <v>59210365</v>
      </c>
      <c r="D437">
        <v>58340630</v>
      </c>
      <c r="E437">
        <v>1</v>
      </c>
      <c r="F437">
        <v>1</v>
      </c>
      <c r="G437">
        <v>1080</v>
      </c>
      <c r="H437">
        <v>2</v>
      </c>
      <c r="I437" t="s">
        <v>724</v>
      </c>
      <c r="J437" t="s">
        <v>725</v>
      </c>
      <c r="K437" t="s">
        <v>726</v>
      </c>
      <c r="L437">
        <v>1368</v>
      </c>
      <c r="N437">
        <v>1011</v>
      </c>
      <c r="O437" t="s">
        <v>626</v>
      </c>
      <c r="P437" t="s">
        <v>626</v>
      </c>
      <c r="Q437">
        <v>1</v>
      </c>
      <c r="W437">
        <v>0</v>
      </c>
      <c r="X437">
        <v>1387779639</v>
      </c>
      <c r="Y437">
        <f>((AT437*1.25)*1.1)</f>
        <v>0.11000000000000001</v>
      </c>
      <c r="AA437">
        <v>0</v>
      </c>
      <c r="AB437">
        <v>0.82</v>
      </c>
      <c r="AC437">
        <v>0</v>
      </c>
      <c r="AD437">
        <v>0</v>
      </c>
      <c r="AE437">
        <v>0</v>
      </c>
      <c r="AF437">
        <v>0.77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0.08</v>
      </c>
      <c r="AU437" t="s">
        <v>627</v>
      </c>
      <c r="AV437">
        <v>0</v>
      </c>
      <c r="AW437">
        <v>2</v>
      </c>
      <c r="AX437">
        <v>59211590</v>
      </c>
      <c r="AY437">
        <v>1</v>
      </c>
      <c r="AZ437">
        <v>0</v>
      </c>
      <c r="BA437">
        <v>441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f>ROUND(Y437*Source!I620*DO437,9)</f>
        <v>0</v>
      </c>
      <c r="CX437">
        <f>ROUND(Y437*Source!I620,9)</f>
        <v>3.96</v>
      </c>
      <c r="CY437">
        <f>AB437</f>
        <v>0.82</v>
      </c>
      <c r="CZ437">
        <f>AF437</f>
        <v>0.77</v>
      </c>
      <c r="DA437">
        <f>AJ437</f>
        <v>1</v>
      </c>
      <c r="DB437">
        <f>ROUND(((ROUND(AT437*CZ437,2)*1.25)*1.1),6)</f>
        <v>8.2500000000000004E-2</v>
      </c>
      <c r="DC437">
        <f>ROUND(((ROUND(AT437*AG437,2)*1.25)*1.1),6)</f>
        <v>0</v>
      </c>
      <c r="DD437" t="s">
        <v>3</v>
      </c>
      <c r="DE437" t="s">
        <v>3</v>
      </c>
      <c r="DF437">
        <f t="shared" si="230"/>
        <v>0</v>
      </c>
      <c r="DG437">
        <f t="shared" si="228"/>
        <v>3.05</v>
      </c>
      <c r="DH437">
        <f t="shared" si="229"/>
        <v>0</v>
      </c>
      <c r="DI437">
        <f t="shared" si="206"/>
        <v>0</v>
      </c>
      <c r="DJ437">
        <f>DG437</f>
        <v>3.05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ROW(Source!A620)</f>
        <v>620</v>
      </c>
      <c r="B438">
        <v>59209203</v>
      </c>
      <c r="C438">
        <v>59210365</v>
      </c>
      <c r="D438">
        <v>58311260</v>
      </c>
      <c r="E438">
        <v>1</v>
      </c>
      <c r="F438">
        <v>1</v>
      </c>
      <c r="G438">
        <v>1080</v>
      </c>
      <c r="H438">
        <v>3</v>
      </c>
      <c r="I438" t="s">
        <v>721</v>
      </c>
      <c r="J438" t="s">
        <v>722</v>
      </c>
      <c r="K438" t="s">
        <v>723</v>
      </c>
      <c r="L438">
        <v>1354</v>
      </c>
      <c r="N438">
        <v>1010</v>
      </c>
      <c r="O438" t="s">
        <v>49</v>
      </c>
      <c r="P438" t="s">
        <v>49</v>
      </c>
      <c r="Q438">
        <v>1</v>
      </c>
      <c r="W438">
        <v>0</v>
      </c>
      <c r="X438">
        <v>-1633575099</v>
      </c>
      <c r="Y438">
        <f>AT438</f>
        <v>0.72219999999999995</v>
      </c>
      <c r="AA438">
        <v>38</v>
      </c>
      <c r="AB438">
        <v>0</v>
      </c>
      <c r="AC438">
        <v>0</v>
      </c>
      <c r="AD438">
        <v>0</v>
      </c>
      <c r="AE438">
        <v>38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0.72219999999999995</v>
      </c>
      <c r="AU438" t="s">
        <v>3</v>
      </c>
      <c r="AV438">
        <v>0</v>
      </c>
      <c r="AW438">
        <v>2</v>
      </c>
      <c r="AX438">
        <v>59211591</v>
      </c>
      <c r="AY438">
        <v>1</v>
      </c>
      <c r="AZ438">
        <v>0</v>
      </c>
      <c r="BA438">
        <v>442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ROUND(Y438*Source!I620,9)</f>
        <v>25.999199999999998</v>
      </c>
      <c r="CY438">
        <f>AA438</f>
        <v>38</v>
      </c>
      <c r="CZ438">
        <f>AE438</f>
        <v>38</v>
      </c>
      <c r="DA438">
        <f>AI438</f>
        <v>1</v>
      </c>
      <c r="DB438">
        <f>ROUND(ROUND(AT438*CZ438,2),6)</f>
        <v>27.44</v>
      </c>
      <c r="DC438">
        <f>ROUND(ROUND(AT438*AG438,2),6)</f>
        <v>0</v>
      </c>
      <c r="DD438" t="s">
        <v>3</v>
      </c>
      <c r="DE438" t="s">
        <v>3</v>
      </c>
      <c r="DF438">
        <f t="shared" si="230"/>
        <v>987.97</v>
      </c>
      <c r="DG438">
        <f t="shared" si="228"/>
        <v>0</v>
      </c>
      <c r="DH438">
        <f t="shared" si="229"/>
        <v>0</v>
      </c>
      <c r="DI438">
        <f t="shared" si="206"/>
        <v>0</v>
      </c>
      <c r="DJ438">
        <f>DF438</f>
        <v>987.97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ROW(Source!A620)</f>
        <v>620</v>
      </c>
      <c r="B439">
        <v>59209203</v>
      </c>
      <c r="C439">
        <v>59210365</v>
      </c>
      <c r="D439">
        <v>58328625</v>
      </c>
      <c r="E439">
        <v>1</v>
      </c>
      <c r="F439">
        <v>1</v>
      </c>
      <c r="G439">
        <v>1080</v>
      </c>
      <c r="H439">
        <v>3</v>
      </c>
      <c r="I439" t="s">
        <v>319</v>
      </c>
      <c r="J439" t="s">
        <v>321</v>
      </c>
      <c r="K439" t="s">
        <v>320</v>
      </c>
      <c r="L439">
        <v>1391</v>
      </c>
      <c r="N439">
        <v>1013</v>
      </c>
      <c r="O439" t="s">
        <v>304</v>
      </c>
      <c r="P439" t="s">
        <v>304</v>
      </c>
      <c r="Q439">
        <v>1</v>
      </c>
      <c r="W439">
        <v>0</v>
      </c>
      <c r="X439">
        <v>-1092859747</v>
      </c>
      <c r="Y439">
        <f>AT439</f>
        <v>1</v>
      </c>
      <c r="AA439">
        <v>1590.64</v>
      </c>
      <c r="AB439">
        <v>0</v>
      </c>
      <c r="AC439">
        <v>0</v>
      </c>
      <c r="AD439">
        <v>0</v>
      </c>
      <c r="AE439">
        <v>1590.64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 t="s">
        <v>3</v>
      </c>
      <c r="AT439">
        <v>1</v>
      </c>
      <c r="AU439" t="s">
        <v>3</v>
      </c>
      <c r="AV439">
        <v>0</v>
      </c>
      <c r="AW439">
        <v>1</v>
      </c>
      <c r="AX439">
        <v>-1</v>
      </c>
      <c r="AY439">
        <v>0</v>
      </c>
      <c r="AZ439">
        <v>0</v>
      </c>
      <c r="BA439" t="s">
        <v>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ROUND(Y439*Source!I620,9)</f>
        <v>36</v>
      </c>
      <c r="CY439">
        <f>AA439</f>
        <v>1590.64</v>
      </c>
      <c r="CZ439">
        <f>AE439</f>
        <v>1590.64</v>
      </c>
      <c r="DA439">
        <f>AI439</f>
        <v>1</v>
      </c>
      <c r="DB439">
        <f>ROUND(ROUND(AT439*CZ439,2),6)</f>
        <v>1590.64</v>
      </c>
      <c r="DC439">
        <f>ROUND(ROUND(AT439*AG439,2),6)</f>
        <v>0</v>
      </c>
      <c r="DD439" t="s">
        <v>3</v>
      </c>
      <c r="DE439" t="s">
        <v>3</v>
      </c>
      <c r="DF439">
        <f t="shared" si="230"/>
        <v>57263.040000000001</v>
      </c>
      <c r="DG439">
        <f t="shared" si="228"/>
        <v>0</v>
      </c>
      <c r="DH439">
        <f t="shared" si="229"/>
        <v>0</v>
      </c>
      <c r="DI439">
        <f t="shared" si="206"/>
        <v>0</v>
      </c>
      <c r="DJ439">
        <f>DF439</f>
        <v>57263.040000000001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ROW(Source!A620)</f>
        <v>620</v>
      </c>
      <c r="B440">
        <v>59209203</v>
      </c>
      <c r="C440">
        <v>59210365</v>
      </c>
      <c r="D440">
        <v>58319272</v>
      </c>
      <c r="E440">
        <v>1</v>
      </c>
      <c r="F440">
        <v>1</v>
      </c>
      <c r="G440">
        <v>1080</v>
      </c>
      <c r="H440">
        <v>3</v>
      </c>
      <c r="I440" t="s">
        <v>727</v>
      </c>
      <c r="J440" t="s">
        <v>728</v>
      </c>
      <c r="K440" t="s">
        <v>729</v>
      </c>
      <c r="L440">
        <v>1354</v>
      </c>
      <c r="N440">
        <v>1010</v>
      </c>
      <c r="O440" t="s">
        <v>49</v>
      </c>
      <c r="P440" t="s">
        <v>49</v>
      </c>
      <c r="Q440">
        <v>1</v>
      </c>
      <c r="W440">
        <v>0</v>
      </c>
      <c r="X440">
        <v>905269425</v>
      </c>
      <c r="Y440">
        <f>AT440</f>
        <v>4.0000000000000001E-3</v>
      </c>
      <c r="AA440">
        <v>10.53</v>
      </c>
      <c r="AB440">
        <v>0</v>
      </c>
      <c r="AC440">
        <v>0</v>
      </c>
      <c r="AD440">
        <v>0</v>
      </c>
      <c r="AE440">
        <v>10.53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-2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4.0000000000000001E-3</v>
      </c>
      <c r="AU440" t="s">
        <v>3</v>
      </c>
      <c r="AV440">
        <v>0</v>
      </c>
      <c r="AW440">
        <v>2</v>
      </c>
      <c r="AX440">
        <v>59211592</v>
      </c>
      <c r="AY440">
        <v>1</v>
      </c>
      <c r="AZ440">
        <v>0</v>
      </c>
      <c r="BA440">
        <v>443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ROUND(Y440*Source!I620,9)</f>
        <v>0.14399999999999999</v>
      </c>
      <c r="CY440">
        <f>AA440</f>
        <v>10.53</v>
      </c>
      <c r="CZ440">
        <f>AE440</f>
        <v>10.53</v>
      </c>
      <c r="DA440">
        <f>AI440</f>
        <v>1</v>
      </c>
      <c r="DB440">
        <f>ROUND(ROUND(AT440*CZ440,2),6)</f>
        <v>0.04</v>
      </c>
      <c r="DC440">
        <f>ROUND(ROUND(AT440*AG440,2),6)</f>
        <v>0</v>
      </c>
      <c r="DD440" t="s">
        <v>3</v>
      </c>
      <c r="DE440" t="s">
        <v>3</v>
      </c>
      <c r="DF440">
        <f t="shared" si="230"/>
        <v>1.52</v>
      </c>
      <c r="DG440">
        <f t="shared" si="228"/>
        <v>0</v>
      </c>
      <c r="DH440">
        <f t="shared" si="229"/>
        <v>0</v>
      </c>
      <c r="DI440">
        <f t="shared" si="206"/>
        <v>0</v>
      </c>
      <c r="DJ440">
        <f>DF440</f>
        <v>1.52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ROW(Source!A621)</f>
        <v>621</v>
      </c>
      <c r="B441">
        <v>59209200</v>
      </c>
      <c r="C441">
        <v>59210365</v>
      </c>
      <c r="D441">
        <v>58266404</v>
      </c>
      <c r="E441">
        <v>1080</v>
      </c>
      <c r="F441">
        <v>1</v>
      </c>
      <c r="G441">
        <v>1080</v>
      </c>
      <c r="H441">
        <v>1</v>
      </c>
      <c r="I441" t="s">
        <v>620</v>
      </c>
      <c r="J441" t="s">
        <v>3</v>
      </c>
      <c r="K441" t="s">
        <v>621</v>
      </c>
      <c r="L441">
        <v>1191</v>
      </c>
      <c r="N441">
        <v>1013</v>
      </c>
      <c r="O441" t="s">
        <v>622</v>
      </c>
      <c r="P441" t="s">
        <v>622</v>
      </c>
      <c r="Q441">
        <v>1</v>
      </c>
      <c r="W441">
        <v>0</v>
      </c>
      <c r="X441">
        <v>476480486</v>
      </c>
      <c r="Y441">
        <f>((AT441*1.15)*1.1)</f>
        <v>1.45475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5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1.1499999999999999</v>
      </c>
      <c r="AU441" t="s">
        <v>28</v>
      </c>
      <c r="AV441">
        <v>1</v>
      </c>
      <c r="AW441">
        <v>2</v>
      </c>
      <c r="AX441">
        <v>59211588</v>
      </c>
      <c r="AY441">
        <v>1</v>
      </c>
      <c r="AZ441">
        <v>0</v>
      </c>
      <c r="BA441">
        <v>445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U441">
        <f>ROUND(AT441*Source!I621*AH441*AL441,2)</f>
        <v>0</v>
      </c>
      <c r="CV441">
        <f>ROUND(Y441*Source!I621,9)</f>
        <v>52.371000000000002</v>
      </c>
      <c r="CW441">
        <v>0</v>
      </c>
      <c r="CX441">
        <f>ROUND(Y441*Source!I621,9)</f>
        <v>52.371000000000002</v>
      </c>
      <c r="CY441">
        <f>AD441</f>
        <v>0</v>
      </c>
      <c r="CZ441">
        <f>AH441</f>
        <v>0</v>
      </c>
      <c r="DA441">
        <f>AL441</f>
        <v>1</v>
      </c>
      <c r="DB441">
        <f>ROUND(((ROUND(AT441*CZ441,2)*1.15)*1.1),6)</f>
        <v>0</v>
      </c>
      <c r="DC441">
        <f>ROUND(((ROUND(AT441*AG441,2)*1.15)*1.1),6)</f>
        <v>0</v>
      </c>
      <c r="DD441" t="s">
        <v>3</v>
      </c>
      <c r="DE441" t="s">
        <v>3</v>
      </c>
      <c r="DF441">
        <f t="shared" si="230"/>
        <v>0</v>
      </c>
      <c r="DG441">
        <f t="shared" si="228"/>
        <v>0</v>
      </c>
      <c r="DH441">
        <f t="shared" si="229"/>
        <v>0</v>
      </c>
      <c r="DI441">
        <f t="shared" si="206"/>
        <v>0</v>
      </c>
      <c r="DJ441">
        <f>DI441</f>
        <v>0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ROW(Source!A621)</f>
        <v>621</v>
      </c>
      <c r="B442">
        <v>59209200</v>
      </c>
      <c r="C442">
        <v>59210365</v>
      </c>
      <c r="D442">
        <v>58340578</v>
      </c>
      <c r="E442">
        <v>1</v>
      </c>
      <c r="F442">
        <v>1</v>
      </c>
      <c r="G442">
        <v>1080</v>
      </c>
      <c r="H442">
        <v>2</v>
      </c>
      <c r="I442" t="s">
        <v>646</v>
      </c>
      <c r="J442" t="s">
        <v>647</v>
      </c>
      <c r="K442" t="s">
        <v>648</v>
      </c>
      <c r="L442">
        <v>1368</v>
      </c>
      <c r="N442">
        <v>1011</v>
      </c>
      <c r="O442" t="s">
        <v>626</v>
      </c>
      <c r="P442" t="s">
        <v>626</v>
      </c>
      <c r="Q442">
        <v>1</v>
      </c>
      <c r="W442">
        <v>0</v>
      </c>
      <c r="X442">
        <v>-1985943078</v>
      </c>
      <c r="Y442">
        <f>((AT442*1.25)*1.1)</f>
        <v>1.3750000000000002E-2</v>
      </c>
      <c r="AA442">
        <v>0</v>
      </c>
      <c r="AB442">
        <v>1445.28</v>
      </c>
      <c r="AC442">
        <v>740.47</v>
      </c>
      <c r="AD442">
        <v>0</v>
      </c>
      <c r="AE442">
        <v>0</v>
      </c>
      <c r="AF442">
        <v>83.1</v>
      </c>
      <c r="AG442">
        <v>12.62</v>
      </c>
      <c r="AH442">
        <v>0</v>
      </c>
      <c r="AI442">
        <v>1</v>
      </c>
      <c r="AJ442">
        <v>16.3</v>
      </c>
      <c r="AK442">
        <v>54.99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0.01</v>
      </c>
      <c r="AU442" t="s">
        <v>627</v>
      </c>
      <c r="AV442">
        <v>0</v>
      </c>
      <c r="AW442">
        <v>2</v>
      </c>
      <c r="AX442">
        <v>59211589</v>
      </c>
      <c r="AY442">
        <v>1</v>
      </c>
      <c r="AZ442">
        <v>0</v>
      </c>
      <c r="BA442">
        <v>446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ROUND(Y442*Source!I621*DO442,9)</f>
        <v>6.2469000000000001</v>
      </c>
      <c r="CX442">
        <f>ROUND(Y442*Source!I621,9)</f>
        <v>0.495</v>
      </c>
      <c r="CY442">
        <f>AB442</f>
        <v>1445.28</v>
      </c>
      <c r="CZ442">
        <f>AF442</f>
        <v>83.1</v>
      </c>
      <c r="DA442">
        <f>AJ442</f>
        <v>16.3</v>
      </c>
      <c r="DB442">
        <f>ROUND(((ROUND(AT442*CZ442,2)*1.25)*1.1),6)</f>
        <v>1.1412500000000001</v>
      </c>
      <c r="DC442">
        <f>ROUND(((ROUND(AT442*AG442,2)*1.25)*1.1),6)</f>
        <v>0.17874999999999999</v>
      </c>
      <c r="DD442" t="s">
        <v>3</v>
      </c>
      <c r="DE442" t="s">
        <v>3</v>
      </c>
      <c r="DF442">
        <f t="shared" si="230"/>
        <v>0</v>
      </c>
      <c r="DG442">
        <f>ROUND(ROUND(AF442*AJ442,2)*CX442,2)</f>
        <v>670.49</v>
      </c>
      <c r="DH442">
        <f>ROUND(ROUND(AG442*AK442,2)*CX442,2)</f>
        <v>343.52</v>
      </c>
      <c r="DI442">
        <f t="shared" si="206"/>
        <v>0</v>
      </c>
      <c r="DJ442">
        <f>DG442</f>
        <v>670.49</v>
      </c>
      <c r="DK442">
        <v>0</v>
      </c>
      <c r="DL442" t="s">
        <v>628</v>
      </c>
      <c r="DM442">
        <v>0</v>
      </c>
      <c r="DN442" t="s">
        <v>622</v>
      </c>
      <c r="DO442">
        <v>12.62</v>
      </c>
    </row>
    <row r="443" spans="1:119" x14ac:dyDescent="0.2">
      <c r="A443">
        <f>ROW(Source!A621)</f>
        <v>621</v>
      </c>
      <c r="B443">
        <v>59209200</v>
      </c>
      <c r="C443">
        <v>59210365</v>
      </c>
      <c r="D443">
        <v>58340630</v>
      </c>
      <c r="E443">
        <v>1</v>
      </c>
      <c r="F443">
        <v>1</v>
      </c>
      <c r="G443">
        <v>1080</v>
      </c>
      <c r="H443">
        <v>2</v>
      </c>
      <c r="I443" t="s">
        <v>724</v>
      </c>
      <c r="J443" t="s">
        <v>725</v>
      </c>
      <c r="K443" t="s">
        <v>726</v>
      </c>
      <c r="L443">
        <v>1368</v>
      </c>
      <c r="N443">
        <v>1011</v>
      </c>
      <c r="O443" t="s">
        <v>626</v>
      </c>
      <c r="P443" t="s">
        <v>626</v>
      </c>
      <c r="Q443">
        <v>1</v>
      </c>
      <c r="W443">
        <v>0</v>
      </c>
      <c r="X443">
        <v>1387779639</v>
      </c>
      <c r="Y443">
        <f>((AT443*1.25)*1.1)</f>
        <v>0.11000000000000001</v>
      </c>
      <c r="AA443">
        <v>0</v>
      </c>
      <c r="AB443">
        <v>7.11</v>
      </c>
      <c r="AC443">
        <v>0</v>
      </c>
      <c r="AD443">
        <v>0</v>
      </c>
      <c r="AE443">
        <v>0</v>
      </c>
      <c r="AF443">
        <v>0.77</v>
      </c>
      <c r="AG443">
        <v>0</v>
      </c>
      <c r="AH443">
        <v>0</v>
      </c>
      <c r="AI443">
        <v>1</v>
      </c>
      <c r="AJ443">
        <v>8.66</v>
      </c>
      <c r="AK443">
        <v>54.99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0.08</v>
      </c>
      <c r="AU443" t="s">
        <v>627</v>
      </c>
      <c r="AV443">
        <v>0</v>
      </c>
      <c r="AW443">
        <v>2</v>
      </c>
      <c r="AX443">
        <v>59211590</v>
      </c>
      <c r="AY443">
        <v>1</v>
      </c>
      <c r="AZ443">
        <v>0</v>
      </c>
      <c r="BA443">
        <v>447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f>ROUND(Y443*Source!I621*DO443,9)</f>
        <v>0</v>
      </c>
      <c r="CX443">
        <f>ROUND(Y443*Source!I621,9)</f>
        <v>3.96</v>
      </c>
      <c r="CY443">
        <f>AB443</f>
        <v>7.11</v>
      </c>
      <c r="CZ443">
        <f>AF443</f>
        <v>0.77</v>
      </c>
      <c r="DA443">
        <f>AJ443</f>
        <v>8.66</v>
      </c>
      <c r="DB443">
        <f>ROUND(((ROUND(AT443*CZ443,2)*1.25)*1.1),6)</f>
        <v>8.2500000000000004E-2</v>
      </c>
      <c r="DC443">
        <f>ROUND(((ROUND(AT443*AG443,2)*1.25)*1.1),6)</f>
        <v>0</v>
      </c>
      <c r="DD443" t="s">
        <v>3</v>
      </c>
      <c r="DE443" t="s">
        <v>3</v>
      </c>
      <c r="DF443">
        <f t="shared" si="230"/>
        <v>0</v>
      </c>
      <c r="DG443">
        <f>ROUND(ROUND(AF443*AJ443,2)*CX443,2)</f>
        <v>26.41</v>
      </c>
      <c r="DH443">
        <f>ROUND(ROUND(AG443*AK443,2)*CX443,2)</f>
        <v>0</v>
      </c>
      <c r="DI443">
        <f t="shared" si="206"/>
        <v>0</v>
      </c>
      <c r="DJ443">
        <f>DG443</f>
        <v>26.41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ROW(Source!A621)</f>
        <v>621</v>
      </c>
      <c r="B444">
        <v>59209200</v>
      </c>
      <c r="C444">
        <v>59210365</v>
      </c>
      <c r="D444">
        <v>58311260</v>
      </c>
      <c r="E444">
        <v>1</v>
      </c>
      <c r="F444">
        <v>1</v>
      </c>
      <c r="G444">
        <v>1080</v>
      </c>
      <c r="H444">
        <v>3</v>
      </c>
      <c r="I444" t="s">
        <v>721</v>
      </c>
      <c r="J444" t="s">
        <v>722</v>
      </c>
      <c r="K444" t="s">
        <v>723</v>
      </c>
      <c r="L444">
        <v>1354</v>
      </c>
      <c r="N444">
        <v>1010</v>
      </c>
      <c r="O444" t="s">
        <v>49</v>
      </c>
      <c r="P444" t="s">
        <v>49</v>
      </c>
      <c r="Q444">
        <v>1</v>
      </c>
      <c r="W444">
        <v>0</v>
      </c>
      <c r="X444">
        <v>-1633575099</v>
      </c>
      <c r="Y444">
        <f>AT444</f>
        <v>0.72219999999999995</v>
      </c>
      <c r="AA444">
        <v>212.42</v>
      </c>
      <c r="AB444">
        <v>0</v>
      </c>
      <c r="AC444">
        <v>0</v>
      </c>
      <c r="AD444">
        <v>0</v>
      </c>
      <c r="AE444">
        <v>38</v>
      </c>
      <c r="AF444">
        <v>0</v>
      </c>
      <c r="AG444">
        <v>0</v>
      </c>
      <c r="AH444">
        <v>0</v>
      </c>
      <c r="AI444">
        <v>5.59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0.72219999999999995</v>
      </c>
      <c r="AU444" t="s">
        <v>3</v>
      </c>
      <c r="AV444">
        <v>0</v>
      </c>
      <c r="AW444">
        <v>2</v>
      </c>
      <c r="AX444">
        <v>59211591</v>
      </c>
      <c r="AY444">
        <v>1</v>
      </c>
      <c r="AZ444">
        <v>0</v>
      </c>
      <c r="BA444">
        <v>448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ROUND(Y444*Source!I621,9)</f>
        <v>25.999199999999998</v>
      </c>
      <c r="CY444">
        <f>AA444</f>
        <v>212.42</v>
      </c>
      <c r="CZ444">
        <f>AE444</f>
        <v>38</v>
      </c>
      <c r="DA444">
        <f>AI444</f>
        <v>5.59</v>
      </c>
      <c r="DB444">
        <f>ROUND(ROUND(AT444*CZ444,2),6)</f>
        <v>27.44</v>
      </c>
      <c r="DC444">
        <f>ROUND(ROUND(AT444*AG444,2),6)</f>
        <v>0</v>
      </c>
      <c r="DD444" t="s">
        <v>3</v>
      </c>
      <c r="DE444" t="s">
        <v>3</v>
      </c>
      <c r="DF444">
        <f>ROUND(ROUND(AE444*AI444,2)*CX444,2)</f>
        <v>5522.75</v>
      </c>
      <c r="DG444">
        <f t="shared" ref="DG444:DG453" si="231">ROUND(ROUND(AF444,2)*CX444,2)</f>
        <v>0</v>
      </c>
      <c r="DH444">
        <f t="shared" ref="DH444:DH453" si="232">ROUND(ROUND(AG444,2)*CX444,2)</f>
        <v>0</v>
      </c>
      <c r="DI444">
        <f t="shared" si="206"/>
        <v>0</v>
      </c>
      <c r="DJ444">
        <f>DF444</f>
        <v>5522.75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ROW(Source!A621)</f>
        <v>621</v>
      </c>
      <c r="B445">
        <v>59209200</v>
      </c>
      <c r="C445">
        <v>59210365</v>
      </c>
      <c r="D445">
        <v>58328625</v>
      </c>
      <c r="E445">
        <v>1</v>
      </c>
      <c r="F445">
        <v>1</v>
      </c>
      <c r="G445">
        <v>1080</v>
      </c>
      <c r="H445">
        <v>3</v>
      </c>
      <c r="I445" t="s">
        <v>319</v>
      </c>
      <c r="J445" t="s">
        <v>321</v>
      </c>
      <c r="K445" t="s">
        <v>320</v>
      </c>
      <c r="L445">
        <v>1391</v>
      </c>
      <c r="N445">
        <v>1013</v>
      </c>
      <c r="O445" t="s">
        <v>304</v>
      </c>
      <c r="P445" t="s">
        <v>304</v>
      </c>
      <c r="Q445">
        <v>1</v>
      </c>
      <c r="W445">
        <v>0</v>
      </c>
      <c r="X445">
        <v>-1092859747</v>
      </c>
      <c r="Y445">
        <f>AT445</f>
        <v>1</v>
      </c>
      <c r="AA445">
        <v>19437.62</v>
      </c>
      <c r="AB445">
        <v>0</v>
      </c>
      <c r="AC445">
        <v>0</v>
      </c>
      <c r="AD445">
        <v>0</v>
      </c>
      <c r="AE445">
        <v>1590.64</v>
      </c>
      <c r="AF445">
        <v>0</v>
      </c>
      <c r="AG445">
        <v>0</v>
      </c>
      <c r="AH445">
        <v>0</v>
      </c>
      <c r="AI445">
        <v>12.22</v>
      </c>
      <c r="AJ445">
        <v>1</v>
      </c>
      <c r="AK445">
        <v>1</v>
      </c>
      <c r="AL445">
        <v>1</v>
      </c>
      <c r="AM445">
        <v>0</v>
      </c>
      <c r="AN445">
        <v>0</v>
      </c>
      <c r="AO445">
        <v>0</v>
      </c>
      <c r="AP445">
        <v>1</v>
      </c>
      <c r="AQ445">
        <v>0</v>
      </c>
      <c r="AR445">
        <v>0</v>
      </c>
      <c r="AS445" t="s">
        <v>3</v>
      </c>
      <c r="AT445">
        <v>1</v>
      </c>
      <c r="AU445" t="s">
        <v>3</v>
      </c>
      <c r="AV445">
        <v>0</v>
      </c>
      <c r="AW445">
        <v>1</v>
      </c>
      <c r="AX445">
        <v>-1</v>
      </c>
      <c r="AY445">
        <v>0</v>
      </c>
      <c r="AZ445">
        <v>0</v>
      </c>
      <c r="BA445" t="s">
        <v>3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ROUND(Y445*Source!I621,9)</f>
        <v>36</v>
      </c>
      <c r="CY445">
        <f>AA445</f>
        <v>19437.62</v>
      </c>
      <c r="CZ445">
        <f>AE445</f>
        <v>1590.64</v>
      </c>
      <c r="DA445">
        <f>AI445</f>
        <v>12.22</v>
      </c>
      <c r="DB445">
        <f>ROUND(ROUND(AT445*CZ445,2),6)</f>
        <v>1590.64</v>
      </c>
      <c r="DC445">
        <f>ROUND(ROUND(AT445*AG445,2),6)</f>
        <v>0</v>
      </c>
      <c r="DD445" t="s">
        <v>3</v>
      </c>
      <c r="DE445" t="s">
        <v>3</v>
      </c>
      <c r="DF445">
        <f>ROUND(ROUND(AE445*AI445,2)*CX445,2)</f>
        <v>699754.32</v>
      </c>
      <c r="DG445">
        <f t="shared" si="231"/>
        <v>0</v>
      </c>
      <c r="DH445">
        <f t="shared" si="232"/>
        <v>0</v>
      </c>
      <c r="DI445">
        <f t="shared" si="206"/>
        <v>0</v>
      </c>
      <c r="DJ445">
        <f>DF445</f>
        <v>699754.32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ROW(Source!A621)</f>
        <v>621</v>
      </c>
      <c r="B446">
        <v>59209200</v>
      </c>
      <c r="C446">
        <v>59210365</v>
      </c>
      <c r="D446">
        <v>58319272</v>
      </c>
      <c r="E446">
        <v>1</v>
      </c>
      <c r="F446">
        <v>1</v>
      </c>
      <c r="G446">
        <v>1080</v>
      </c>
      <c r="H446">
        <v>3</v>
      </c>
      <c r="I446" t="s">
        <v>727</v>
      </c>
      <c r="J446" t="s">
        <v>728</v>
      </c>
      <c r="K446" t="s">
        <v>729</v>
      </c>
      <c r="L446">
        <v>1354</v>
      </c>
      <c r="N446">
        <v>1010</v>
      </c>
      <c r="O446" t="s">
        <v>49</v>
      </c>
      <c r="P446" t="s">
        <v>49</v>
      </c>
      <c r="Q446">
        <v>1</v>
      </c>
      <c r="W446">
        <v>0</v>
      </c>
      <c r="X446">
        <v>905269425</v>
      </c>
      <c r="Y446">
        <f>AT446</f>
        <v>4.0000000000000001E-3</v>
      </c>
      <c r="AA446">
        <v>103.72</v>
      </c>
      <c r="AB446">
        <v>0</v>
      </c>
      <c r="AC446">
        <v>0</v>
      </c>
      <c r="AD446">
        <v>0</v>
      </c>
      <c r="AE446">
        <v>10.53</v>
      </c>
      <c r="AF446">
        <v>0</v>
      </c>
      <c r="AG446">
        <v>0</v>
      </c>
      <c r="AH446">
        <v>0</v>
      </c>
      <c r="AI446">
        <v>9.85</v>
      </c>
      <c r="AJ446">
        <v>1</v>
      </c>
      <c r="AK446">
        <v>1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4.0000000000000001E-3</v>
      </c>
      <c r="AU446" t="s">
        <v>3</v>
      </c>
      <c r="AV446">
        <v>0</v>
      </c>
      <c r="AW446">
        <v>2</v>
      </c>
      <c r="AX446">
        <v>59211592</v>
      </c>
      <c r="AY446">
        <v>1</v>
      </c>
      <c r="AZ446">
        <v>0</v>
      </c>
      <c r="BA446">
        <v>449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ROUND(Y446*Source!I621,9)</f>
        <v>0.14399999999999999</v>
      </c>
      <c r="CY446">
        <f>AA446</f>
        <v>103.72</v>
      </c>
      <c r="CZ446">
        <f>AE446</f>
        <v>10.53</v>
      </c>
      <c r="DA446">
        <f>AI446</f>
        <v>9.85</v>
      </c>
      <c r="DB446">
        <f>ROUND(ROUND(AT446*CZ446,2),6)</f>
        <v>0.04</v>
      </c>
      <c r="DC446">
        <f>ROUND(ROUND(AT446*AG446,2),6)</f>
        <v>0</v>
      </c>
      <c r="DD446" t="s">
        <v>3</v>
      </c>
      <c r="DE446" t="s">
        <v>3</v>
      </c>
      <c r="DF446">
        <f>ROUND(ROUND(AE446*AI446,2)*CX446,2)</f>
        <v>14.94</v>
      </c>
      <c r="DG446">
        <f t="shared" si="231"/>
        <v>0</v>
      </c>
      <c r="DH446">
        <f t="shared" si="232"/>
        <v>0</v>
      </c>
      <c r="DI446">
        <f t="shared" si="206"/>
        <v>0</v>
      </c>
      <c r="DJ446">
        <f>DF446</f>
        <v>14.94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ROW(Source!A624)</f>
        <v>624</v>
      </c>
      <c r="B447">
        <v>59209203</v>
      </c>
      <c r="C447">
        <v>59210379</v>
      </c>
      <c r="D447">
        <v>58266404</v>
      </c>
      <c r="E447">
        <v>1080</v>
      </c>
      <c r="F447">
        <v>1</v>
      </c>
      <c r="G447">
        <v>1080</v>
      </c>
      <c r="H447">
        <v>1</v>
      </c>
      <c r="I447" t="s">
        <v>620</v>
      </c>
      <c r="J447" t="s">
        <v>3</v>
      </c>
      <c r="K447" t="s">
        <v>621</v>
      </c>
      <c r="L447">
        <v>1191</v>
      </c>
      <c r="N447">
        <v>1013</v>
      </c>
      <c r="O447" t="s">
        <v>622</v>
      </c>
      <c r="P447" t="s">
        <v>622</v>
      </c>
      <c r="Q447">
        <v>1</v>
      </c>
      <c r="W447">
        <v>0</v>
      </c>
      <c r="X447">
        <v>476480486</v>
      </c>
      <c r="Y447">
        <f>((AT447*1.15)*1.1)</f>
        <v>0.92344999999999999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0.73</v>
      </c>
      <c r="AU447" t="s">
        <v>28</v>
      </c>
      <c r="AV447">
        <v>1</v>
      </c>
      <c r="AW447">
        <v>2</v>
      </c>
      <c r="AX447">
        <v>59211594</v>
      </c>
      <c r="AY447">
        <v>1</v>
      </c>
      <c r="AZ447">
        <v>0</v>
      </c>
      <c r="BA447">
        <v>451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U447">
        <f>ROUND(AT447*Source!I624*AH447*AL447,2)</f>
        <v>0</v>
      </c>
      <c r="CV447">
        <f>ROUND(Y447*Source!I624,9)</f>
        <v>0.92344999999999999</v>
      </c>
      <c r="CW447">
        <v>0</v>
      </c>
      <c r="CX447">
        <f>ROUND(Y447*Source!I624,9)</f>
        <v>0.92344999999999999</v>
      </c>
      <c r="CY447">
        <f>AD447</f>
        <v>0</v>
      </c>
      <c r="CZ447">
        <f>AH447</f>
        <v>0</v>
      </c>
      <c r="DA447">
        <f>AL447</f>
        <v>1</v>
      </c>
      <c r="DB447">
        <f>ROUND(((ROUND(AT447*CZ447,2)*1.15)*1.1),6)</f>
        <v>0</v>
      </c>
      <c r="DC447">
        <f>ROUND(((ROUND(AT447*AG447,2)*1.15)*1.1),6)</f>
        <v>0</v>
      </c>
      <c r="DD447" t="s">
        <v>3</v>
      </c>
      <c r="DE447" t="s">
        <v>3</v>
      </c>
      <c r="DF447">
        <f t="shared" ref="DF447:DF454" si="233">ROUND(ROUND(AE447,2)*CX447,2)</f>
        <v>0</v>
      </c>
      <c r="DG447">
        <f t="shared" si="231"/>
        <v>0</v>
      </c>
      <c r="DH447">
        <f t="shared" si="232"/>
        <v>0</v>
      </c>
      <c r="DI447">
        <f t="shared" si="206"/>
        <v>0</v>
      </c>
      <c r="DJ447">
        <f>DI447</f>
        <v>0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ROW(Source!A624)</f>
        <v>624</v>
      </c>
      <c r="B448">
        <v>59209203</v>
      </c>
      <c r="C448">
        <v>59210379</v>
      </c>
      <c r="D448">
        <v>58340578</v>
      </c>
      <c r="E448">
        <v>1</v>
      </c>
      <c r="F448">
        <v>1</v>
      </c>
      <c r="G448">
        <v>1080</v>
      </c>
      <c r="H448">
        <v>2</v>
      </c>
      <c r="I448" t="s">
        <v>646</v>
      </c>
      <c r="J448" t="s">
        <v>647</v>
      </c>
      <c r="K448" t="s">
        <v>648</v>
      </c>
      <c r="L448">
        <v>1368</v>
      </c>
      <c r="N448">
        <v>1011</v>
      </c>
      <c r="O448" t="s">
        <v>626</v>
      </c>
      <c r="P448" t="s">
        <v>626</v>
      </c>
      <c r="Q448">
        <v>1</v>
      </c>
      <c r="W448">
        <v>0</v>
      </c>
      <c r="X448">
        <v>-1985943078</v>
      </c>
      <c r="Y448">
        <f>((AT448*1.25)*1.1)</f>
        <v>4.1250000000000002E-2</v>
      </c>
      <c r="AA448">
        <v>0</v>
      </c>
      <c r="AB448">
        <v>88.67</v>
      </c>
      <c r="AC448">
        <v>13.47</v>
      </c>
      <c r="AD448">
        <v>0</v>
      </c>
      <c r="AE448">
        <v>0</v>
      </c>
      <c r="AF448">
        <v>83.1</v>
      </c>
      <c r="AG448">
        <v>12.62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-2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0.03</v>
      </c>
      <c r="AU448" t="s">
        <v>627</v>
      </c>
      <c r="AV448">
        <v>0</v>
      </c>
      <c r="AW448">
        <v>2</v>
      </c>
      <c r="AX448">
        <v>59211595</v>
      </c>
      <c r="AY448">
        <v>1</v>
      </c>
      <c r="AZ448">
        <v>0</v>
      </c>
      <c r="BA448">
        <v>452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f>ROUND(Y448*Source!I624*DO448,9)</f>
        <v>0.52057500000000001</v>
      </c>
      <c r="CX448">
        <f>ROUND(Y448*Source!I624,9)</f>
        <v>4.1250000000000002E-2</v>
      </c>
      <c r="CY448">
        <f>AB448</f>
        <v>88.67</v>
      </c>
      <c r="CZ448">
        <f>AF448</f>
        <v>83.1</v>
      </c>
      <c r="DA448">
        <f>AJ448</f>
        <v>1</v>
      </c>
      <c r="DB448">
        <f>ROUND(((ROUND(AT448*CZ448,2)*1.25)*1.1),6)</f>
        <v>3.4237500000000001</v>
      </c>
      <c r="DC448">
        <f>ROUND(((ROUND(AT448*AG448,2)*1.25)*1.1),6)</f>
        <v>0.52249999999999996</v>
      </c>
      <c r="DD448" t="s">
        <v>3</v>
      </c>
      <c r="DE448" t="s">
        <v>3</v>
      </c>
      <c r="DF448">
        <f t="shared" si="233"/>
        <v>0</v>
      </c>
      <c r="DG448">
        <f t="shared" si="231"/>
        <v>3.43</v>
      </c>
      <c r="DH448">
        <f t="shared" si="232"/>
        <v>0.52</v>
      </c>
      <c r="DI448">
        <f t="shared" si="206"/>
        <v>0</v>
      </c>
      <c r="DJ448">
        <f>DG448</f>
        <v>3.43</v>
      </c>
      <c r="DK448">
        <v>0</v>
      </c>
      <c r="DL448" t="s">
        <v>628</v>
      </c>
      <c r="DM448">
        <v>0</v>
      </c>
      <c r="DN448" t="s">
        <v>622</v>
      </c>
      <c r="DO448">
        <v>12.62</v>
      </c>
    </row>
    <row r="449" spans="1:119" x14ac:dyDescent="0.2">
      <c r="A449">
        <f>ROW(Source!A624)</f>
        <v>624</v>
      </c>
      <c r="B449">
        <v>59209203</v>
      </c>
      <c r="C449">
        <v>59210379</v>
      </c>
      <c r="D449">
        <v>58311260</v>
      </c>
      <c r="E449">
        <v>1</v>
      </c>
      <c r="F449">
        <v>1</v>
      </c>
      <c r="G449">
        <v>1080</v>
      </c>
      <c r="H449">
        <v>3</v>
      </c>
      <c r="I449" t="s">
        <v>721</v>
      </c>
      <c r="J449" t="s">
        <v>722</v>
      </c>
      <c r="K449" t="s">
        <v>723</v>
      </c>
      <c r="L449">
        <v>1354</v>
      </c>
      <c r="N449">
        <v>1010</v>
      </c>
      <c r="O449" t="s">
        <v>49</v>
      </c>
      <c r="P449" t="s">
        <v>49</v>
      </c>
      <c r="Q449">
        <v>1</v>
      </c>
      <c r="W449">
        <v>0</v>
      </c>
      <c r="X449">
        <v>-1633575099</v>
      </c>
      <c r="Y449">
        <f>AT449</f>
        <v>0.43330000000000002</v>
      </c>
      <c r="AA449">
        <v>38</v>
      </c>
      <c r="AB449">
        <v>0</v>
      </c>
      <c r="AC449">
        <v>0</v>
      </c>
      <c r="AD449">
        <v>0</v>
      </c>
      <c r="AE449">
        <v>38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-2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0.43330000000000002</v>
      </c>
      <c r="AU449" t="s">
        <v>3</v>
      </c>
      <c r="AV449">
        <v>0</v>
      </c>
      <c r="AW449">
        <v>2</v>
      </c>
      <c r="AX449">
        <v>59211596</v>
      </c>
      <c r="AY449">
        <v>1</v>
      </c>
      <c r="AZ449">
        <v>0</v>
      </c>
      <c r="BA449">
        <v>453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ROUND(Y449*Source!I624,9)</f>
        <v>0.43330000000000002</v>
      </c>
      <c r="CY449">
        <f>AA449</f>
        <v>38</v>
      </c>
      <c r="CZ449">
        <f>AE449</f>
        <v>38</v>
      </c>
      <c r="DA449">
        <f>AI449</f>
        <v>1</v>
      </c>
      <c r="DB449">
        <f>ROUND(ROUND(AT449*CZ449,2),6)</f>
        <v>16.47</v>
      </c>
      <c r="DC449">
        <f>ROUND(ROUND(AT449*AG449,2),6)</f>
        <v>0</v>
      </c>
      <c r="DD449" t="s">
        <v>3</v>
      </c>
      <c r="DE449" t="s">
        <v>3</v>
      </c>
      <c r="DF449">
        <f t="shared" si="233"/>
        <v>16.47</v>
      </c>
      <c r="DG449">
        <f t="shared" si="231"/>
        <v>0</v>
      </c>
      <c r="DH449">
        <f t="shared" si="232"/>
        <v>0</v>
      </c>
      <c r="DI449">
        <f t="shared" ref="DI449:DI512" si="234">ROUND(ROUND(AH449,2)*CX449,2)</f>
        <v>0</v>
      </c>
      <c r="DJ449">
        <f>DF449</f>
        <v>16.47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ROW(Source!A624)</f>
        <v>624</v>
      </c>
      <c r="B450">
        <v>59209203</v>
      </c>
      <c r="C450">
        <v>59210379</v>
      </c>
      <c r="D450">
        <v>58325456</v>
      </c>
      <c r="E450">
        <v>1</v>
      </c>
      <c r="F450">
        <v>1</v>
      </c>
      <c r="G450">
        <v>1080</v>
      </c>
      <c r="H450">
        <v>3</v>
      </c>
      <c r="I450" t="s">
        <v>311</v>
      </c>
      <c r="J450" t="s">
        <v>313</v>
      </c>
      <c r="K450" t="s">
        <v>312</v>
      </c>
      <c r="L450">
        <v>1354</v>
      </c>
      <c r="N450">
        <v>1010</v>
      </c>
      <c r="O450" t="s">
        <v>49</v>
      </c>
      <c r="P450" t="s">
        <v>49</v>
      </c>
      <c r="Q450">
        <v>1</v>
      </c>
      <c r="W450">
        <v>0</v>
      </c>
      <c r="X450">
        <v>-2002685043</v>
      </c>
      <c r="Y450">
        <f>AT450</f>
        <v>1</v>
      </c>
      <c r="AA450">
        <v>3.35</v>
      </c>
      <c r="AB450">
        <v>0</v>
      </c>
      <c r="AC450">
        <v>0</v>
      </c>
      <c r="AD450">
        <v>0</v>
      </c>
      <c r="AE450">
        <v>3.35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 t="s">
        <v>3</v>
      </c>
      <c r="AT450">
        <v>1</v>
      </c>
      <c r="AU450" t="s">
        <v>3</v>
      </c>
      <c r="AV450">
        <v>0</v>
      </c>
      <c r="AW450">
        <v>1</v>
      </c>
      <c r="AX450">
        <v>-1</v>
      </c>
      <c r="AY450">
        <v>0</v>
      </c>
      <c r="AZ450">
        <v>0</v>
      </c>
      <c r="BA450" t="s">
        <v>3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ROUND(Y450*Source!I624,9)</f>
        <v>1</v>
      </c>
      <c r="CY450">
        <f>AA450</f>
        <v>3.35</v>
      </c>
      <c r="CZ450">
        <f>AE450</f>
        <v>3.35</v>
      </c>
      <c r="DA450">
        <f>AI450</f>
        <v>1</v>
      </c>
      <c r="DB450">
        <f>ROUND(ROUND(AT450*CZ450,2),6)</f>
        <v>3.35</v>
      </c>
      <c r="DC450">
        <f>ROUND(ROUND(AT450*AG450,2),6)</f>
        <v>0</v>
      </c>
      <c r="DD450" t="s">
        <v>3</v>
      </c>
      <c r="DE450" t="s">
        <v>3</v>
      </c>
      <c r="DF450">
        <f t="shared" si="233"/>
        <v>3.35</v>
      </c>
      <c r="DG450">
        <f t="shared" si="231"/>
        <v>0</v>
      </c>
      <c r="DH450">
        <f t="shared" si="232"/>
        <v>0</v>
      </c>
      <c r="DI450">
        <f t="shared" si="234"/>
        <v>0</v>
      </c>
      <c r="DJ450">
        <f>DF450</f>
        <v>3.35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ROW(Source!A624)</f>
        <v>624</v>
      </c>
      <c r="B451">
        <v>59209203</v>
      </c>
      <c r="C451">
        <v>59210379</v>
      </c>
      <c r="D451">
        <v>58328628</v>
      </c>
      <c r="E451">
        <v>1</v>
      </c>
      <c r="F451">
        <v>1</v>
      </c>
      <c r="G451">
        <v>1080</v>
      </c>
      <c r="H451">
        <v>3</v>
      </c>
      <c r="I451" t="s">
        <v>324</v>
      </c>
      <c r="J451" t="s">
        <v>326</v>
      </c>
      <c r="K451" t="s">
        <v>325</v>
      </c>
      <c r="L451">
        <v>1391</v>
      </c>
      <c r="N451">
        <v>1013</v>
      </c>
      <c r="O451" t="s">
        <v>304</v>
      </c>
      <c r="P451" t="s">
        <v>304</v>
      </c>
      <c r="Q451">
        <v>1</v>
      </c>
      <c r="W451">
        <v>0</v>
      </c>
      <c r="X451">
        <v>-1419044768</v>
      </c>
      <c r="Y451">
        <f>AT451</f>
        <v>1</v>
      </c>
      <c r="AA451">
        <v>2236.44</v>
      </c>
      <c r="AB451">
        <v>0</v>
      </c>
      <c r="AC451">
        <v>0</v>
      </c>
      <c r="AD451">
        <v>0</v>
      </c>
      <c r="AE451">
        <v>2236.44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 t="s">
        <v>3</v>
      </c>
      <c r="AT451">
        <v>1</v>
      </c>
      <c r="AU451" t="s">
        <v>3</v>
      </c>
      <c r="AV451">
        <v>0</v>
      </c>
      <c r="AW451">
        <v>1</v>
      </c>
      <c r="AX451">
        <v>-1</v>
      </c>
      <c r="AY451">
        <v>0</v>
      </c>
      <c r="AZ451">
        <v>0</v>
      </c>
      <c r="BA451" t="s">
        <v>3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ROUND(Y451*Source!I624,9)</f>
        <v>1</v>
      </c>
      <c r="CY451">
        <f>AA451</f>
        <v>2236.44</v>
      </c>
      <c r="CZ451">
        <f>AE451</f>
        <v>2236.44</v>
      </c>
      <c r="DA451">
        <f>AI451</f>
        <v>1</v>
      </c>
      <c r="DB451">
        <f>ROUND(ROUND(AT451*CZ451,2),6)</f>
        <v>2236.44</v>
      </c>
      <c r="DC451">
        <f>ROUND(ROUND(AT451*AG451,2),6)</f>
        <v>0</v>
      </c>
      <c r="DD451" t="s">
        <v>3</v>
      </c>
      <c r="DE451" t="s">
        <v>3</v>
      </c>
      <c r="DF451">
        <f t="shared" si="233"/>
        <v>2236.44</v>
      </c>
      <c r="DG451">
        <f t="shared" si="231"/>
        <v>0</v>
      </c>
      <c r="DH451">
        <f t="shared" si="232"/>
        <v>0</v>
      </c>
      <c r="DI451">
        <f t="shared" si="234"/>
        <v>0</v>
      </c>
      <c r="DJ451">
        <f>DF451</f>
        <v>2236.44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ROW(Source!A624)</f>
        <v>624</v>
      </c>
      <c r="B452">
        <v>59209203</v>
      </c>
      <c r="C452">
        <v>59210379</v>
      </c>
      <c r="D452">
        <v>58328675</v>
      </c>
      <c r="E452">
        <v>1</v>
      </c>
      <c r="F452">
        <v>1</v>
      </c>
      <c r="G452">
        <v>1080</v>
      </c>
      <c r="H452">
        <v>3</v>
      </c>
      <c r="I452" t="s">
        <v>307</v>
      </c>
      <c r="J452" t="s">
        <v>309</v>
      </c>
      <c r="K452" t="s">
        <v>308</v>
      </c>
      <c r="L452">
        <v>1354</v>
      </c>
      <c r="N452">
        <v>1010</v>
      </c>
      <c r="O452" t="s">
        <v>49</v>
      </c>
      <c r="P452" t="s">
        <v>49</v>
      </c>
      <c r="Q452">
        <v>1</v>
      </c>
      <c r="W452">
        <v>0</v>
      </c>
      <c r="X452">
        <v>172179517</v>
      </c>
      <c r="Y452">
        <f>AT452</f>
        <v>1</v>
      </c>
      <c r="AA452">
        <v>124.28</v>
      </c>
      <c r="AB452">
        <v>0</v>
      </c>
      <c r="AC452">
        <v>0</v>
      </c>
      <c r="AD452">
        <v>0</v>
      </c>
      <c r="AE452">
        <v>124.28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 t="s">
        <v>3</v>
      </c>
      <c r="AT452">
        <v>1</v>
      </c>
      <c r="AU452" t="s">
        <v>3</v>
      </c>
      <c r="AV452">
        <v>0</v>
      </c>
      <c r="AW452">
        <v>1</v>
      </c>
      <c r="AX452">
        <v>-1</v>
      </c>
      <c r="AY452">
        <v>0</v>
      </c>
      <c r="AZ452">
        <v>0</v>
      </c>
      <c r="BA452" t="s">
        <v>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ROUND(Y452*Source!I624,9)</f>
        <v>1</v>
      </c>
      <c r="CY452">
        <f>AA452</f>
        <v>124.28</v>
      </c>
      <c r="CZ452">
        <f>AE452</f>
        <v>124.28</v>
      </c>
      <c r="DA452">
        <f>AI452</f>
        <v>1</v>
      </c>
      <c r="DB452">
        <f>ROUND(ROUND(AT452*CZ452,2),6)</f>
        <v>124.28</v>
      </c>
      <c r="DC452">
        <f>ROUND(ROUND(AT452*AG452,2),6)</f>
        <v>0</v>
      </c>
      <c r="DD452" t="s">
        <v>3</v>
      </c>
      <c r="DE452" t="s">
        <v>3</v>
      </c>
      <c r="DF452">
        <f t="shared" si="233"/>
        <v>124.28</v>
      </c>
      <c r="DG452">
        <f t="shared" si="231"/>
        <v>0</v>
      </c>
      <c r="DH452">
        <f t="shared" si="232"/>
        <v>0</v>
      </c>
      <c r="DI452">
        <f t="shared" si="234"/>
        <v>0</v>
      </c>
      <c r="DJ452">
        <f>DF452</f>
        <v>124.28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ROW(Source!A625)</f>
        <v>625</v>
      </c>
      <c r="B453">
        <v>59209200</v>
      </c>
      <c r="C453">
        <v>59210379</v>
      </c>
      <c r="D453">
        <v>58266404</v>
      </c>
      <c r="E453">
        <v>1080</v>
      </c>
      <c r="F453">
        <v>1</v>
      </c>
      <c r="G453">
        <v>1080</v>
      </c>
      <c r="H453">
        <v>1</v>
      </c>
      <c r="I453" t="s">
        <v>620</v>
      </c>
      <c r="J453" t="s">
        <v>3</v>
      </c>
      <c r="K453" t="s">
        <v>621</v>
      </c>
      <c r="L453">
        <v>1191</v>
      </c>
      <c r="N453">
        <v>1013</v>
      </c>
      <c r="O453" t="s">
        <v>622</v>
      </c>
      <c r="P453" t="s">
        <v>622</v>
      </c>
      <c r="Q453">
        <v>1</v>
      </c>
      <c r="W453">
        <v>0</v>
      </c>
      <c r="X453">
        <v>476480486</v>
      </c>
      <c r="Y453">
        <f>((AT453*1.15)*1.1)</f>
        <v>0.92344999999999999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5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0.73</v>
      </c>
      <c r="AU453" t="s">
        <v>28</v>
      </c>
      <c r="AV453">
        <v>1</v>
      </c>
      <c r="AW453">
        <v>2</v>
      </c>
      <c r="AX453">
        <v>59211594</v>
      </c>
      <c r="AY453">
        <v>1</v>
      </c>
      <c r="AZ453">
        <v>0</v>
      </c>
      <c r="BA453">
        <v>455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U453">
        <f>ROUND(AT453*Source!I625*AH453*AL453,2)</f>
        <v>0</v>
      </c>
      <c r="CV453">
        <f>ROUND(Y453*Source!I625,9)</f>
        <v>0.92344999999999999</v>
      </c>
      <c r="CW453">
        <v>0</v>
      </c>
      <c r="CX453">
        <f>ROUND(Y453*Source!I625,9)</f>
        <v>0.92344999999999999</v>
      </c>
      <c r="CY453">
        <f>AD453</f>
        <v>0</v>
      </c>
      <c r="CZ453">
        <f>AH453</f>
        <v>0</v>
      </c>
      <c r="DA453">
        <f>AL453</f>
        <v>1</v>
      </c>
      <c r="DB453">
        <f>ROUND(((ROUND(AT453*CZ453,2)*1.15)*1.1),6)</f>
        <v>0</v>
      </c>
      <c r="DC453">
        <f>ROUND(((ROUND(AT453*AG453,2)*1.15)*1.1),6)</f>
        <v>0</v>
      </c>
      <c r="DD453" t="s">
        <v>3</v>
      </c>
      <c r="DE453" t="s">
        <v>3</v>
      </c>
      <c r="DF453">
        <f t="shared" si="233"/>
        <v>0</v>
      </c>
      <c r="DG453">
        <f t="shared" si="231"/>
        <v>0</v>
      </c>
      <c r="DH453">
        <f t="shared" si="232"/>
        <v>0</v>
      </c>
      <c r="DI453">
        <f t="shared" si="234"/>
        <v>0</v>
      </c>
      <c r="DJ453">
        <f>DI453</f>
        <v>0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">
      <c r="A454">
        <f>ROW(Source!A625)</f>
        <v>625</v>
      </c>
      <c r="B454">
        <v>59209200</v>
      </c>
      <c r="C454">
        <v>59210379</v>
      </c>
      <c r="D454">
        <v>58340578</v>
      </c>
      <c r="E454">
        <v>1</v>
      </c>
      <c r="F454">
        <v>1</v>
      </c>
      <c r="G454">
        <v>1080</v>
      </c>
      <c r="H454">
        <v>2</v>
      </c>
      <c r="I454" t="s">
        <v>646</v>
      </c>
      <c r="J454" t="s">
        <v>647</v>
      </c>
      <c r="K454" t="s">
        <v>648</v>
      </c>
      <c r="L454">
        <v>1368</v>
      </c>
      <c r="N454">
        <v>1011</v>
      </c>
      <c r="O454" t="s">
        <v>626</v>
      </c>
      <c r="P454" t="s">
        <v>626</v>
      </c>
      <c r="Q454">
        <v>1</v>
      </c>
      <c r="W454">
        <v>0</v>
      </c>
      <c r="X454">
        <v>-1985943078</v>
      </c>
      <c r="Y454">
        <f>((AT454*1.25)*1.1)</f>
        <v>4.1250000000000002E-2</v>
      </c>
      <c r="AA454">
        <v>0</v>
      </c>
      <c r="AB454">
        <v>1445.28</v>
      </c>
      <c r="AC454">
        <v>740.47</v>
      </c>
      <c r="AD454">
        <v>0</v>
      </c>
      <c r="AE454">
        <v>0</v>
      </c>
      <c r="AF454">
        <v>83.1</v>
      </c>
      <c r="AG454">
        <v>12.62</v>
      </c>
      <c r="AH454">
        <v>0</v>
      </c>
      <c r="AI454">
        <v>1</v>
      </c>
      <c r="AJ454">
        <v>16.3</v>
      </c>
      <c r="AK454">
        <v>54.99</v>
      </c>
      <c r="AL454">
        <v>1</v>
      </c>
      <c r="AM454">
        <v>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0.03</v>
      </c>
      <c r="AU454" t="s">
        <v>627</v>
      </c>
      <c r="AV454">
        <v>0</v>
      </c>
      <c r="AW454">
        <v>2</v>
      </c>
      <c r="AX454">
        <v>59211595</v>
      </c>
      <c r="AY454">
        <v>1</v>
      </c>
      <c r="AZ454">
        <v>0</v>
      </c>
      <c r="BA454">
        <v>456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f>ROUND(Y454*Source!I625*DO454,9)</f>
        <v>0.52057500000000001</v>
      </c>
      <c r="CX454">
        <f>ROUND(Y454*Source!I625,9)</f>
        <v>4.1250000000000002E-2</v>
      </c>
      <c r="CY454">
        <f>AB454</f>
        <v>1445.28</v>
      </c>
      <c r="CZ454">
        <f>AF454</f>
        <v>83.1</v>
      </c>
      <c r="DA454">
        <f>AJ454</f>
        <v>16.3</v>
      </c>
      <c r="DB454">
        <f>ROUND(((ROUND(AT454*CZ454,2)*1.25)*1.1),6)</f>
        <v>3.4237500000000001</v>
      </c>
      <c r="DC454">
        <f>ROUND(((ROUND(AT454*AG454,2)*1.25)*1.1),6)</f>
        <v>0.52249999999999996</v>
      </c>
      <c r="DD454" t="s">
        <v>3</v>
      </c>
      <c r="DE454" t="s">
        <v>3</v>
      </c>
      <c r="DF454">
        <f t="shared" si="233"/>
        <v>0</v>
      </c>
      <c r="DG454">
        <f>ROUND(ROUND(AF454*AJ454,2)*CX454,2)</f>
        <v>55.87</v>
      </c>
      <c r="DH454">
        <f>ROUND(ROUND(AG454*AK454,2)*CX454,2)</f>
        <v>28.63</v>
      </c>
      <c r="DI454">
        <f t="shared" si="234"/>
        <v>0</v>
      </c>
      <c r="DJ454">
        <f>DG454</f>
        <v>55.87</v>
      </c>
      <c r="DK454">
        <v>0</v>
      </c>
      <c r="DL454" t="s">
        <v>628</v>
      </c>
      <c r="DM454">
        <v>0</v>
      </c>
      <c r="DN454" t="s">
        <v>622</v>
      </c>
      <c r="DO454">
        <v>12.62</v>
      </c>
    </row>
    <row r="455" spans="1:119" x14ac:dyDescent="0.2">
      <c r="A455">
        <f>ROW(Source!A625)</f>
        <v>625</v>
      </c>
      <c r="B455">
        <v>59209200</v>
      </c>
      <c r="C455">
        <v>59210379</v>
      </c>
      <c r="D455">
        <v>58311260</v>
      </c>
      <c r="E455">
        <v>1</v>
      </c>
      <c r="F455">
        <v>1</v>
      </c>
      <c r="G455">
        <v>1080</v>
      </c>
      <c r="H455">
        <v>3</v>
      </c>
      <c r="I455" t="s">
        <v>721</v>
      </c>
      <c r="J455" t="s">
        <v>722</v>
      </c>
      <c r="K455" t="s">
        <v>723</v>
      </c>
      <c r="L455">
        <v>1354</v>
      </c>
      <c r="N455">
        <v>1010</v>
      </c>
      <c r="O455" t="s">
        <v>49</v>
      </c>
      <c r="P455" t="s">
        <v>49</v>
      </c>
      <c r="Q455">
        <v>1</v>
      </c>
      <c r="W455">
        <v>0</v>
      </c>
      <c r="X455">
        <v>-1633575099</v>
      </c>
      <c r="Y455">
        <f>AT455</f>
        <v>0.43330000000000002</v>
      </c>
      <c r="AA455">
        <v>212.42</v>
      </c>
      <c r="AB455">
        <v>0</v>
      </c>
      <c r="AC455">
        <v>0</v>
      </c>
      <c r="AD455">
        <v>0</v>
      </c>
      <c r="AE455">
        <v>38</v>
      </c>
      <c r="AF455">
        <v>0</v>
      </c>
      <c r="AG455">
        <v>0</v>
      </c>
      <c r="AH455">
        <v>0</v>
      </c>
      <c r="AI455">
        <v>5.59</v>
      </c>
      <c r="AJ455">
        <v>1</v>
      </c>
      <c r="AK455">
        <v>1</v>
      </c>
      <c r="AL455">
        <v>1</v>
      </c>
      <c r="AM455">
        <v>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0.43330000000000002</v>
      </c>
      <c r="AU455" t="s">
        <v>3</v>
      </c>
      <c r="AV455">
        <v>0</v>
      </c>
      <c r="AW455">
        <v>2</v>
      </c>
      <c r="AX455">
        <v>59211596</v>
      </c>
      <c r="AY455">
        <v>1</v>
      </c>
      <c r="AZ455">
        <v>0</v>
      </c>
      <c r="BA455">
        <v>457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ROUND(Y455*Source!I625,9)</f>
        <v>0.43330000000000002</v>
      </c>
      <c r="CY455">
        <f>AA455</f>
        <v>212.42</v>
      </c>
      <c r="CZ455">
        <f>AE455</f>
        <v>38</v>
      </c>
      <c r="DA455">
        <f>AI455</f>
        <v>5.59</v>
      </c>
      <c r="DB455">
        <f>ROUND(ROUND(AT455*CZ455,2),6)</f>
        <v>16.47</v>
      </c>
      <c r="DC455">
        <f>ROUND(ROUND(AT455*AG455,2),6)</f>
        <v>0</v>
      </c>
      <c r="DD455" t="s">
        <v>3</v>
      </c>
      <c r="DE455" t="s">
        <v>3</v>
      </c>
      <c r="DF455">
        <f>ROUND(ROUND(AE455*AI455,2)*CX455,2)</f>
        <v>92.04</v>
      </c>
      <c r="DG455">
        <f t="shared" ref="DG455:DG465" si="235">ROUND(ROUND(AF455,2)*CX455,2)</f>
        <v>0</v>
      </c>
      <c r="DH455">
        <f t="shared" ref="DH455:DH465" si="236">ROUND(ROUND(AG455,2)*CX455,2)</f>
        <v>0</v>
      </c>
      <c r="DI455">
        <f t="shared" si="234"/>
        <v>0</v>
      </c>
      <c r="DJ455">
        <f>DF455</f>
        <v>92.04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ROW(Source!A625)</f>
        <v>625</v>
      </c>
      <c r="B456">
        <v>59209200</v>
      </c>
      <c r="C456">
        <v>59210379</v>
      </c>
      <c r="D456">
        <v>58325456</v>
      </c>
      <c r="E456">
        <v>1</v>
      </c>
      <c r="F456">
        <v>1</v>
      </c>
      <c r="G456">
        <v>1080</v>
      </c>
      <c r="H456">
        <v>3</v>
      </c>
      <c r="I456" t="s">
        <v>311</v>
      </c>
      <c r="J456" t="s">
        <v>313</v>
      </c>
      <c r="K456" t="s">
        <v>312</v>
      </c>
      <c r="L456">
        <v>1354</v>
      </c>
      <c r="N456">
        <v>1010</v>
      </c>
      <c r="O456" t="s">
        <v>49</v>
      </c>
      <c r="P456" t="s">
        <v>49</v>
      </c>
      <c r="Q456">
        <v>1</v>
      </c>
      <c r="W456">
        <v>0</v>
      </c>
      <c r="X456">
        <v>-2002685043</v>
      </c>
      <c r="Y456">
        <f>AT456</f>
        <v>1</v>
      </c>
      <c r="AA456">
        <v>16.149999999999999</v>
      </c>
      <c r="AB456">
        <v>0</v>
      </c>
      <c r="AC456">
        <v>0</v>
      </c>
      <c r="AD456">
        <v>0</v>
      </c>
      <c r="AE456">
        <v>3.35</v>
      </c>
      <c r="AF456">
        <v>0</v>
      </c>
      <c r="AG456">
        <v>0</v>
      </c>
      <c r="AH456">
        <v>0</v>
      </c>
      <c r="AI456">
        <v>4.82</v>
      </c>
      <c r="AJ456">
        <v>1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 t="s">
        <v>3</v>
      </c>
      <c r="AT456">
        <v>1</v>
      </c>
      <c r="AU456" t="s">
        <v>3</v>
      </c>
      <c r="AV456">
        <v>0</v>
      </c>
      <c r="AW456">
        <v>1</v>
      </c>
      <c r="AX456">
        <v>-1</v>
      </c>
      <c r="AY456">
        <v>0</v>
      </c>
      <c r="AZ456">
        <v>0</v>
      </c>
      <c r="BA456" t="s">
        <v>3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ROUND(Y456*Source!I625,9)</f>
        <v>1</v>
      </c>
      <c r="CY456">
        <f>AA456</f>
        <v>16.149999999999999</v>
      </c>
      <c r="CZ456">
        <f>AE456</f>
        <v>3.35</v>
      </c>
      <c r="DA456">
        <f>AI456</f>
        <v>4.82</v>
      </c>
      <c r="DB456">
        <f>ROUND(ROUND(AT456*CZ456,2),6)</f>
        <v>3.35</v>
      </c>
      <c r="DC456">
        <f>ROUND(ROUND(AT456*AG456,2),6)</f>
        <v>0</v>
      </c>
      <c r="DD456" t="s">
        <v>3</v>
      </c>
      <c r="DE456" t="s">
        <v>3</v>
      </c>
      <c r="DF456">
        <f>ROUND(ROUND(AE456*AI456,2)*CX456,2)</f>
        <v>16.149999999999999</v>
      </c>
      <c r="DG456">
        <f t="shared" si="235"/>
        <v>0</v>
      </c>
      <c r="DH456">
        <f t="shared" si="236"/>
        <v>0</v>
      </c>
      <c r="DI456">
        <f t="shared" si="234"/>
        <v>0</v>
      </c>
      <c r="DJ456">
        <f>DF456</f>
        <v>16.149999999999999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ROW(Source!A625)</f>
        <v>625</v>
      </c>
      <c r="B457">
        <v>59209200</v>
      </c>
      <c r="C457">
        <v>59210379</v>
      </c>
      <c r="D457">
        <v>58328628</v>
      </c>
      <c r="E457">
        <v>1</v>
      </c>
      <c r="F457">
        <v>1</v>
      </c>
      <c r="G457">
        <v>1080</v>
      </c>
      <c r="H457">
        <v>3</v>
      </c>
      <c r="I457" t="s">
        <v>324</v>
      </c>
      <c r="J457" t="s">
        <v>326</v>
      </c>
      <c r="K457" t="s">
        <v>325</v>
      </c>
      <c r="L457">
        <v>1391</v>
      </c>
      <c r="N457">
        <v>1013</v>
      </c>
      <c r="O457" t="s">
        <v>304</v>
      </c>
      <c r="P457" t="s">
        <v>304</v>
      </c>
      <c r="Q457">
        <v>1</v>
      </c>
      <c r="W457">
        <v>0</v>
      </c>
      <c r="X457">
        <v>-1419044768</v>
      </c>
      <c r="Y457">
        <f>AT457</f>
        <v>1</v>
      </c>
      <c r="AA457">
        <v>17019.310000000001</v>
      </c>
      <c r="AB457">
        <v>0</v>
      </c>
      <c r="AC457">
        <v>0</v>
      </c>
      <c r="AD457">
        <v>0</v>
      </c>
      <c r="AE457">
        <v>2236.44</v>
      </c>
      <c r="AF457">
        <v>0</v>
      </c>
      <c r="AG457">
        <v>0</v>
      </c>
      <c r="AH457">
        <v>0</v>
      </c>
      <c r="AI457">
        <v>7.61</v>
      </c>
      <c r="AJ457">
        <v>1</v>
      </c>
      <c r="AK457">
        <v>1</v>
      </c>
      <c r="AL457">
        <v>1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 t="s">
        <v>3</v>
      </c>
      <c r="AT457">
        <v>1</v>
      </c>
      <c r="AU457" t="s">
        <v>3</v>
      </c>
      <c r="AV457">
        <v>0</v>
      </c>
      <c r="AW457">
        <v>1</v>
      </c>
      <c r="AX457">
        <v>-1</v>
      </c>
      <c r="AY457">
        <v>0</v>
      </c>
      <c r="AZ457">
        <v>0</v>
      </c>
      <c r="BA457" t="s">
        <v>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ROUND(Y457*Source!I625,9)</f>
        <v>1</v>
      </c>
      <c r="CY457">
        <f>AA457</f>
        <v>17019.310000000001</v>
      </c>
      <c r="CZ457">
        <f>AE457</f>
        <v>2236.44</v>
      </c>
      <c r="DA457">
        <f>AI457</f>
        <v>7.61</v>
      </c>
      <c r="DB457">
        <f>ROUND(ROUND(AT457*CZ457,2),6)</f>
        <v>2236.44</v>
      </c>
      <c r="DC457">
        <f>ROUND(ROUND(AT457*AG457,2),6)</f>
        <v>0</v>
      </c>
      <c r="DD457" t="s">
        <v>3</v>
      </c>
      <c r="DE457" t="s">
        <v>3</v>
      </c>
      <c r="DF457">
        <f>ROUND(ROUND(AE457*AI457,2)*CX457,2)</f>
        <v>17019.310000000001</v>
      </c>
      <c r="DG457">
        <f t="shared" si="235"/>
        <v>0</v>
      </c>
      <c r="DH457">
        <f t="shared" si="236"/>
        <v>0</v>
      </c>
      <c r="DI457">
        <f t="shared" si="234"/>
        <v>0</v>
      </c>
      <c r="DJ457">
        <f>DF457</f>
        <v>17019.310000000001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ROW(Source!A625)</f>
        <v>625</v>
      </c>
      <c r="B458">
        <v>59209200</v>
      </c>
      <c r="C458">
        <v>59210379</v>
      </c>
      <c r="D458">
        <v>58328675</v>
      </c>
      <c r="E458">
        <v>1</v>
      </c>
      <c r="F458">
        <v>1</v>
      </c>
      <c r="G458">
        <v>1080</v>
      </c>
      <c r="H458">
        <v>3</v>
      </c>
      <c r="I458" t="s">
        <v>307</v>
      </c>
      <c r="J458" t="s">
        <v>309</v>
      </c>
      <c r="K458" t="s">
        <v>308</v>
      </c>
      <c r="L458">
        <v>1354</v>
      </c>
      <c r="N458">
        <v>1010</v>
      </c>
      <c r="O458" t="s">
        <v>49</v>
      </c>
      <c r="P458" t="s">
        <v>49</v>
      </c>
      <c r="Q458">
        <v>1</v>
      </c>
      <c r="W458">
        <v>0</v>
      </c>
      <c r="X458">
        <v>172179517</v>
      </c>
      <c r="Y458">
        <f>AT458</f>
        <v>1</v>
      </c>
      <c r="AA458">
        <v>129.25</v>
      </c>
      <c r="AB458">
        <v>0</v>
      </c>
      <c r="AC458">
        <v>0</v>
      </c>
      <c r="AD458">
        <v>0</v>
      </c>
      <c r="AE458">
        <v>124.28</v>
      </c>
      <c r="AF458">
        <v>0</v>
      </c>
      <c r="AG458">
        <v>0</v>
      </c>
      <c r="AH458">
        <v>0</v>
      </c>
      <c r="AI458">
        <v>1.04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 t="s">
        <v>3</v>
      </c>
      <c r="AT458">
        <v>1</v>
      </c>
      <c r="AU458" t="s">
        <v>3</v>
      </c>
      <c r="AV458">
        <v>0</v>
      </c>
      <c r="AW458">
        <v>1</v>
      </c>
      <c r="AX458">
        <v>-1</v>
      </c>
      <c r="AY458">
        <v>0</v>
      </c>
      <c r="AZ458">
        <v>0</v>
      </c>
      <c r="BA458" t="s">
        <v>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ROUND(Y458*Source!I625,9)</f>
        <v>1</v>
      </c>
      <c r="CY458">
        <f>AA458</f>
        <v>129.25</v>
      </c>
      <c r="CZ458">
        <f>AE458</f>
        <v>124.28</v>
      </c>
      <c r="DA458">
        <f>AI458</f>
        <v>1.04</v>
      </c>
      <c r="DB458">
        <f>ROUND(ROUND(AT458*CZ458,2),6)</f>
        <v>124.28</v>
      </c>
      <c r="DC458">
        <f>ROUND(ROUND(AT458*AG458,2),6)</f>
        <v>0</v>
      </c>
      <c r="DD458" t="s">
        <v>3</v>
      </c>
      <c r="DE458" t="s">
        <v>3</v>
      </c>
      <c r="DF458">
        <f>ROUND(ROUND(AE458*AI458,2)*CX458,2)</f>
        <v>129.25</v>
      </c>
      <c r="DG458">
        <f t="shared" si="235"/>
        <v>0</v>
      </c>
      <c r="DH458">
        <f t="shared" si="236"/>
        <v>0</v>
      </c>
      <c r="DI458">
        <f t="shared" si="234"/>
        <v>0</v>
      </c>
      <c r="DJ458">
        <f>DF458</f>
        <v>129.25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">
      <c r="A459">
        <f>ROW(Source!A632)</f>
        <v>632</v>
      </c>
      <c r="B459">
        <v>59209203</v>
      </c>
      <c r="C459">
        <v>60528661</v>
      </c>
      <c r="D459">
        <v>58266404</v>
      </c>
      <c r="E459">
        <v>1080</v>
      </c>
      <c r="F459">
        <v>1</v>
      </c>
      <c r="G459">
        <v>1080</v>
      </c>
      <c r="H459">
        <v>1</v>
      </c>
      <c r="I459" t="s">
        <v>620</v>
      </c>
      <c r="J459" t="s">
        <v>3</v>
      </c>
      <c r="K459" t="s">
        <v>621</v>
      </c>
      <c r="L459">
        <v>1191</v>
      </c>
      <c r="N459">
        <v>1013</v>
      </c>
      <c r="O459" t="s">
        <v>622</v>
      </c>
      <c r="P459" t="s">
        <v>622</v>
      </c>
      <c r="Q459">
        <v>1</v>
      </c>
      <c r="W459">
        <v>0</v>
      </c>
      <c r="X459">
        <v>476480486</v>
      </c>
      <c r="Y459">
        <f>((AT459*1.15)*1.1)</f>
        <v>1.7836499999999997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1.41</v>
      </c>
      <c r="AU459" t="s">
        <v>28</v>
      </c>
      <c r="AV459">
        <v>1</v>
      </c>
      <c r="AW459">
        <v>2</v>
      </c>
      <c r="AX459">
        <v>60528662</v>
      </c>
      <c r="AY459">
        <v>1</v>
      </c>
      <c r="AZ459">
        <v>0</v>
      </c>
      <c r="BA459">
        <v>459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U459">
        <f>ROUND(AT459*Source!I632*AH459*AL459,2)</f>
        <v>0</v>
      </c>
      <c r="CV459">
        <f>ROUND(Y459*Source!I632,9)</f>
        <v>1.78365</v>
      </c>
      <c r="CW459">
        <v>0</v>
      </c>
      <c r="CX459">
        <f>ROUND(Y459*Source!I632,9)</f>
        <v>1.78365</v>
      </c>
      <c r="CY459">
        <f>AD459</f>
        <v>0</v>
      </c>
      <c r="CZ459">
        <f>AH459</f>
        <v>0</v>
      </c>
      <c r="DA459">
        <f>AL459</f>
        <v>1</v>
      </c>
      <c r="DB459">
        <f>ROUND(((ROUND(AT459*CZ459,2)*1.15)*1.1),6)</f>
        <v>0</v>
      </c>
      <c r="DC459">
        <f>ROUND(((ROUND(AT459*AG459,2)*1.15)*1.1),6)</f>
        <v>0</v>
      </c>
      <c r="DD459" t="s">
        <v>3</v>
      </c>
      <c r="DE459" t="s">
        <v>3</v>
      </c>
      <c r="DF459">
        <f t="shared" ref="DF459:DF467" si="237">ROUND(ROUND(AE459,2)*CX459,2)</f>
        <v>0</v>
      </c>
      <c r="DG459">
        <f t="shared" si="235"/>
        <v>0</v>
      </c>
      <c r="DH459">
        <f t="shared" si="236"/>
        <v>0</v>
      </c>
      <c r="DI459">
        <f t="shared" si="234"/>
        <v>0</v>
      </c>
      <c r="DJ459">
        <f>DI459</f>
        <v>0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ROW(Source!A632)</f>
        <v>632</v>
      </c>
      <c r="B460">
        <v>59209203</v>
      </c>
      <c r="C460">
        <v>60528661</v>
      </c>
      <c r="D460">
        <v>58340578</v>
      </c>
      <c r="E460">
        <v>1</v>
      </c>
      <c r="F460">
        <v>1</v>
      </c>
      <c r="G460">
        <v>1080</v>
      </c>
      <c r="H460">
        <v>2</v>
      </c>
      <c r="I460" t="s">
        <v>646</v>
      </c>
      <c r="J460" t="s">
        <v>647</v>
      </c>
      <c r="K460" t="s">
        <v>648</v>
      </c>
      <c r="L460">
        <v>1368</v>
      </c>
      <c r="N460">
        <v>1011</v>
      </c>
      <c r="O460" t="s">
        <v>626</v>
      </c>
      <c r="P460" t="s">
        <v>626</v>
      </c>
      <c r="Q460">
        <v>1</v>
      </c>
      <c r="W460">
        <v>0</v>
      </c>
      <c r="X460">
        <v>-1985943078</v>
      </c>
      <c r="Y460">
        <f>((AT460*1.25)*1.1)</f>
        <v>4.1250000000000002E-2</v>
      </c>
      <c r="AA460">
        <v>0</v>
      </c>
      <c r="AB460">
        <v>88.67</v>
      </c>
      <c r="AC460">
        <v>13.47</v>
      </c>
      <c r="AD460">
        <v>0</v>
      </c>
      <c r="AE460">
        <v>0</v>
      </c>
      <c r="AF460">
        <v>83.1</v>
      </c>
      <c r="AG460">
        <v>12.62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0.03</v>
      </c>
      <c r="AU460" t="s">
        <v>27</v>
      </c>
      <c r="AV460">
        <v>0</v>
      </c>
      <c r="AW460">
        <v>2</v>
      </c>
      <c r="AX460">
        <v>60528663</v>
      </c>
      <c r="AY460">
        <v>1</v>
      </c>
      <c r="AZ460">
        <v>0</v>
      </c>
      <c r="BA460">
        <v>460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f>ROUND(Y460*Source!I632*DO460,9)</f>
        <v>0.52057500000000001</v>
      </c>
      <c r="CX460">
        <f>ROUND(Y460*Source!I632,9)</f>
        <v>4.1250000000000002E-2</v>
      </c>
      <c r="CY460">
        <f>AB460</f>
        <v>88.67</v>
      </c>
      <c r="CZ460">
        <f>AF460</f>
        <v>83.1</v>
      </c>
      <c r="DA460">
        <f>AJ460</f>
        <v>1</v>
      </c>
      <c r="DB460">
        <f>ROUND(((ROUND(AT460*CZ460,2)*1.25)*1.1),6)</f>
        <v>3.4237500000000001</v>
      </c>
      <c r="DC460">
        <f>ROUND(((ROUND(AT460*AG460,2)*1.25)*1.1),6)</f>
        <v>0.52249999999999996</v>
      </c>
      <c r="DD460" t="s">
        <v>3</v>
      </c>
      <c r="DE460" t="s">
        <v>3</v>
      </c>
      <c r="DF460">
        <f t="shared" si="237"/>
        <v>0</v>
      </c>
      <c r="DG460">
        <f t="shared" si="235"/>
        <v>3.43</v>
      </c>
      <c r="DH460">
        <f t="shared" si="236"/>
        <v>0.52</v>
      </c>
      <c r="DI460">
        <f t="shared" si="234"/>
        <v>0</v>
      </c>
      <c r="DJ460">
        <f>DG460</f>
        <v>3.43</v>
      </c>
      <c r="DK460">
        <v>0</v>
      </c>
      <c r="DL460" t="s">
        <v>628</v>
      </c>
      <c r="DM460">
        <v>0</v>
      </c>
      <c r="DN460" t="s">
        <v>622</v>
      </c>
      <c r="DO460">
        <v>12.62</v>
      </c>
    </row>
    <row r="461" spans="1:119" x14ac:dyDescent="0.2">
      <c r="A461">
        <f>ROW(Source!A632)</f>
        <v>632</v>
      </c>
      <c r="B461">
        <v>59209203</v>
      </c>
      <c r="C461">
        <v>60528661</v>
      </c>
      <c r="D461">
        <v>58340630</v>
      </c>
      <c r="E461">
        <v>1</v>
      </c>
      <c r="F461">
        <v>1</v>
      </c>
      <c r="G461">
        <v>1080</v>
      </c>
      <c r="H461">
        <v>2</v>
      </c>
      <c r="I461" t="s">
        <v>724</v>
      </c>
      <c r="J461" t="s">
        <v>725</v>
      </c>
      <c r="K461" t="s">
        <v>726</v>
      </c>
      <c r="L461">
        <v>1368</v>
      </c>
      <c r="N461">
        <v>1011</v>
      </c>
      <c r="O461" t="s">
        <v>626</v>
      </c>
      <c r="P461" t="s">
        <v>626</v>
      </c>
      <c r="Q461">
        <v>1</v>
      </c>
      <c r="W461">
        <v>0</v>
      </c>
      <c r="X461">
        <v>1387779639</v>
      </c>
      <c r="Y461">
        <f>((AT461*1.25)*1.1)</f>
        <v>0.16500000000000001</v>
      </c>
      <c r="AA461">
        <v>0</v>
      </c>
      <c r="AB461">
        <v>0.82</v>
      </c>
      <c r="AC461">
        <v>0</v>
      </c>
      <c r="AD461">
        <v>0</v>
      </c>
      <c r="AE461">
        <v>0</v>
      </c>
      <c r="AF461">
        <v>0.77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0.12</v>
      </c>
      <c r="AU461" t="s">
        <v>27</v>
      </c>
      <c r="AV461">
        <v>0</v>
      </c>
      <c r="AW461">
        <v>2</v>
      </c>
      <c r="AX461">
        <v>60528664</v>
      </c>
      <c r="AY461">
        <v>1</v>
      </c>
      <c r="AZ461">
        <v>0</v>
      </c>
      <c r="BA461">
        <v>461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f>ROUND(Y461*Source!I632*DO461,9)</f>
        <v>0</v>
      </c>
      <c r="CX461">
        <f>ROUND(Y461*Source!I632,9)</f>
        <v>0.16500000000000001</v>
      </c>
      <c r="CY461">
        <f>AB461</f>
        <v>0.82</v>
      </c>
      <c r="CZ461">
        <f>AF461</f>
        <v>0.77</v>
      </c>
      <c r="DA461">
        <f>AJ461</f>
        <v>1</v>
      </c>
      <c r="DB461">
        <f>ROUND(((ROUND(AT461*CZ461,2)*1.25)*1.1),6)</f>
        <v>0.12375</v>
      </c>
      <c r="DC461">
        <f>ROUND(((ROUND(AT461*AG461,2)*1.25)*1.1),6)</f>
        <v>0</v>
      </c>
      <c r="DD461" t="s">
        <v>3</v>
      </c>
      <c r="DE461" t="s">
        <v>3</v>
      </c>
      <c r="DF461">
        <f t="shared" si="237"/>
        <v>0</v>
      </c>
      <c r="DG461">
        <f t="shared" si="235"/>
        <v>0.13</v>
      </c>
      <c r="DH461">
        <f t="shared" si="236"/>
        <v>0</v>
      </c>
      <c r="DI461">
        <f t="shared" si="234"/>
        <v>0</v>
      </c>
      <c r="DJ461">
        <f>DG461</f>
        <v>0.13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ROW(Source!A632)</f>
        <v>632</v>
      </c>
      <c r="B462">
        <v>59209203</v>
      </c>
      <c r="C462">
        <v>60528661</v>
      </c>
      <c r="D462">
        <v>58311260</v>
      </c>
      <c r="E462">
        <v>1</v>
      </c>
      <c r="F462">
        <v>1</v>
      </c>
      <c r="G462">
        <v>1080</v>
      </c>
      <c r="H462">
        <v>3</v>
      </c>
      <c r="I462" t="s">
        <v>721</v>
      </c>
      <c r="J462" t="s">
        <v>722</v>
      </c>
      <c r="K462" t="s">
        <v>723</v>
      </c>
      <c r="L462">
        <v>1354</v>
      </c>
      <c r="N462">
        <v>1010</v>
      </c>
      <c r="O462" t="s">
        <v>49</v>
      </c>
      <c r="P462" t="s">
        <v>49</v>
      </c>
      <c r="Q462">
        <v>1</v>
      </c>
      <c r="W462">
        <v>0</v>
      </c>
      <c r="X462">
        <v>-1633575099</v>
      </c>
      <c r="Y462">
        <f>AT462</f>
        <v>0.72219999999999995</v>
      </c>
      <c r="AA462">
        <v>38</v>
      </c>
      <c r="AB462">
        <v>0</v>
      </c>
      <c r="AC462">
        <v>0</v>
      </c>
      <c r="AD462">
        <v>0</v>
      </c>
      <c r="AE462">
        <v>38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0.72219999999999995</v>
      </c>
      <c r="AU462" t="s">
        <v>3</v>
      </c>
      <c r="AV462">
        <v>0</v>
      </c>
      <c r="AW462">
        <v>2</v>
      </c>
      <c r="AX462">
        <v>60528665</v>
      </c>
      <c r="AY462">
        <v>1</v>
      </c>
      <c r="AZ462">
        <v>0</v>
      </c>
      <c r="BA462">
        <v>462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ROUND(Y462*Source!I632,9)</f>
        <v>0.72219999999999995</v>
      </c>
      <c r="CY462">
        <f>AA462</f>
        <v>38</v>
      </c>
      <c r="CZ462">
        <f>AE462</f>
        <v>38</v>
      </c>
      <c r="DA462">
        <f>AI462</f>
        <v>1</v>
      </c>
      <c r="DB462">
        <f>ROUND(ROUND(AT462*CZ462,2),6)</f>
        <v>27.44</v>
      </c>
      <c r="DC462">
        <f>ROUND(ROUND(AT462*AG462,2),6)</f>
        <v>0</v>
      </c>
      <c r="DD462" t="s">
        <v>3</v>
      </c>
      <c r="DE462" t="s">
        <v>3</v>
      </c>
      <c r="DF462">
        <f t="shared" si="237"/>
        <v>27.44</v>
      </c>
      <c r="DG462">
        <f t="shared" si="235"/>
        <v>0</v>
      </c>
      <c r="DH462">
        <f t="shared" si="236"/>
        <v>0</v>
      </c>
      <c r="DI462">
        <f t="shared" si="234"/>
        <v>0</v>
      </c>
      <c r="DJ462">
        <f>DF462</f>
        <v>27.44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ROW(Source!A632)</f>
        <v>632</v>
      </c>
      <c r="B463">
        <v>59209203</v>
      </c>
      <c r="C463">
        <v>60528661</v>
      </c>
      <c r="D463">
        <v>58328626</v>
      </c>
      <c r="E463">
        <v>1</v>
      </c>
      <c r="F463">
        <v>1</v>
      </c>
      <c r="G463">
        <v>1080</v>
      </c>
      <c r="H463">
        <v>3</v>
      </c>
      <c r="I463" t="s">
        <v>335</v>
      </c>
      <c r="J463" t="s">
        <v>337</v>
      </c>
      <c r="K463" t="s">
        <v>336</v>
      </c>
      <c r="L463">
        <v>1391</v>
      </c>
      <c r="N463">
        <v>1013</v>
      </c>
      <c r="O463" t="s">
        <v>304</v>
      </c>
      <c r="P463" t="s">
        <v>304</v>
      </c>
      <c r="Q463">
        <v>1</v>
      </c>
      <c r="W463">
        <v>0</v>
      </c>
      <c r="X463">
        <v>855582255</v>
      </c>
      <c r="Y463">
        <f>AT463</f>
        <v>1</v>
      </c>
      <c r="AA463">
        <v>7821.48</v>
      </c>
      <c r="AB463">
        <v>0</v>
      </c>
      <c r="AC463">
        <v>0</v>
      </c>
      <c r="AD463">
        <v>0</v>
      </c>
      <c r="AE463">
        <v>7821.48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 t="s">
        <v>3</v>
      </c>
      <c r="AT463">
        <v>1</v>
      </c>
      <c r="AU463" t="s">
        <v>3</v>
      </c>
      <c r="AV463">
        <v>0</v>
      </c>
      <c r="AW463">
        <v>1</v>
      </c>
      <c r="AX463">
        <v>-1</v>
      </c>
      <c r="AY463">
        <v>0</v>
      </c>
      <c r="AZ463">
        <v>0</v>
      </c>
      <c r="BA463" t="s">
        <v>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ROUND(Y463*Source!I632,9)</f>
        <v>1</v>
      </c>
      <c r="CY463">
        <f>AA463</f>
        <v>7821.48</v>
      </c>
      <c r="CZ463">
        <f>AE463</f>
        <v>7821.48</v>
      </c>
      <c r="DA463">
        <f>AI463</f>
        <v>1</v>
      </c>
      <c r="DB463">
        <f>ROUND(ROUND(AT463*CZ463,2),6)</f>
        <v>7821.48</v>
      </c>
      <c r="DC463">
        <f>ROUND(ROUND(AT463*AG463,2),6)</f>
        <v>0</v>
      </c>
      <c r="DD463" t="s">
        <v>3</v>
      </c>
      <c r="DE463" t="s">
        <v>3</v>
      </c>
      <c r="DF463">
        <f t="shared" si="237"/>
        <v>7821.48</v>
      </c>
      <c r="DG463">
        <f t="shared" si="235"/>
        <v>0</v>
      </c>
      <c r="DH463">
        <f t="shared" si="236"/>
        <v>0</v>
      </c>
      <c r="DI463">
        <f t="shared" si="234"/>
        <v>0</v>
      </c>
      <c r="DJ463">
        <f>DF463</f>
        <v>7821.48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ROW(Source!A632)</f>
        <v>632</v>
      </c>
      <c r="B464">
        <v>59209203</v>
      </c>
      <c r="C464">
        <v>60528661</v>
      </c>
      <c r="D464">
        <v>58319272</v>
      </c>
      <c r="E464">
        <v>1</v>
      </c>
      <c r="F464">
        <v>1</v>
      </c>
      <c r="G464">
        <v>1080</v>
      </c>
      <c r="H464">
        <v>3</v>
      </c>
      <c r="I464" t="s">
        <v>727</v>
      </c>
      <c r="J464" t="s">
        <v>728</v>
      </c>
      <c r="K464" t="s">
        <v>729</v>
      </c>
      <c r="L464">
        <v>1354</v>
      </c>
      <c r="N464">
        <v>1010</v>
      </c>
      <c r="O464" t="s">
        <v>49</v>
      </c>
      <c r="P464" t="s">
        <v>49</v>
      </c>
      <c r="Q464">
        <v>1</v>
      </c>
      <c r="W464">
        <v>0</v>
      </c>
      <c r="X464">
        <v>905269425</v>
      </c>
      <c r="Y464">
        <f>AT464</f>
        <v>5.8999999999999999E-3</v>
      </c>
      <c r="AA464">
        <v>10.53</v>
      </c>
      <c r="AB464">
        <v>0</v>
      </c>
      <c r="AC464">
        <v>0</v>
      </c>
      <c r="AD464">
        <v>0</v>
      </c>
      <c r="AE464">
        <v>10.53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-2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5.8999999999999999E-3</v>
      </c>
      <c r="AU464" t="s">
        <v>3</v>
      </c>
      <c r="AV464">
        <v>0</v>
      </c>
      <c r="AW464">
        <v>2</v>
      </c>
      <c r="AX464">
        <v>60528666</v>
      </c>
      <c r="AY464">
        <v>1</v>
      </c>
      <c r="AZ464">
        <v>0</v>
      </c>
      <c r="BA464">
        <v>463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ROUND(Y464*Source!I632,9)</f>
        <v>5.8999999999999999E-3</v>
      </c>
      <c r="CY464">
        <f>AA464</f>
        <v>10.53</v>
      </c>
      <c r="CZ464">
        <f>AE464</f>
        <v>10.53</v>
      </c>
      <c r="DA464">
        <f>AI464</f>
        <v>1</v>
      </c>
      <c r="DB464">
        <f>ROUND(ROUND(AT464*CZ464,2),6)</f>
        <v>0.06</v>
      </c>
      <c r="DC464">
        <f>ROUND(ROUND(AT464*AG464,2),6)</f>
        <v>0</v>
      </c>
      <c r="DD464" t="s">
        <v>3</v>
      </c>
      <c r="DE464" t="s">
        <v>3</v>
      </c>
      <c r="DF464">
        <f t="shared" si="237"/>
        <v>0.06</v>
      </c>
      <c r="DG464">
        <f t="shared" si="235"/>
        <v>0</v>
      </c>
      <c r="DH464">
        <f t="shared" si="236"/>
        <v>0</v>
      </c>
      <c r="DI464">
        <f t="shared" si="234"/>
        <v>0</v>
      </c>
      <c r="DJ464">
        <f>DF464</f>
        <v>0.06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ROW(Source!A633)</f>
        <v>633</v>
      </c>
      <c r="B465">
        <v>59209200</v>
      </c>
      <c r="C465">
        <v>60528661</v>
      </c>
      <c r="D465">
        <v>58266404</v>
      </c>
      <c r="E465">
        <v>1080</v>
      </c>
      <c r="F465">
        <v>1</v>
      </c>
      <c r="G465">
        <v>1080</v>
      </c>
      <c r="H465">
        <v>1</v>
      </c>
      <c r="I465" t="s">
        <v>620</v>
      </c>
      <c r="J465" t="s">
        <v>3</v>
      </c>
      <c r="K465" t="s">
        <v>621</v>
      </c>
      <c r="L465">
        <v>1191</v>
      </c>
      <c r="N465">
        <v>1013</v>
      </c>
      <c r="O465" t="s">
        <v>622</v>
      </c>
      <c r="P465" t="s">
        <v>622</v>
      </c>
      <c r="Q465">
        <v>1</v>
      </c>
      <c r="W465">
        <v>0</v>
      </c>
      <c r="X465">
        <v>476480486</v>
      </c>
      <c r="Y465">
        <f>((AT465*1.15)*1.1)</f>
        <v>1.7836499999999997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5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1.41</v>
      </c>
      <c r="AU465" t="s">
        <v>28</v>
      </c>
      <c r="AV465">
        <v>1</v>
      </c>
      <c r="AW465">
        <v>2</v>
      </c>
      <c r="AX465">
        <v>60528662</v>
      </c>
      <c r="AY465">
        <v>1</v>
      </c>
      <c r="AZ465">
        <v>0</v>
      </c>
      <c r="BA465">
        <v>465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U465">
        <f>ROUND(AT465*Source!I633*AH465*AL465,2)</f>
        <v>0</v>
      </c>
      <c r="CV465">
        <f>ROUND(Y465*Source!I633,9)</f>
        <v>1.78365</v>
      </c>
      <c r="CW465">
        <v>0</v>
      </c>
      <c r="CX465">
        <f>ROUND(Y465*Source!I633,9)</f>
        <v>1.78365</v>
      </c>
      <c r="CY465">
        <f>AD465</f>
        <v>0</v>
      </c>
      <c r="CZ465">
        <f>AH465</f>
        <v>0</v>
      </c>
      <c r="DA465">
        <f>AL465</f>
        <v>1</v>
      </c>
      <c r="DB465">
        <f>ROUND(((ROUND(AT465*CZ465,2)*1.15)*1.1),6)</f>
        <v>0</v>
      </c>
      <c r="DC465">
        <f>ROUND(((ROUND(AT465*AG465,2)*1.15)*1.1),6)</f>
        <v>0</v>
      </c>
      <c r="DD465" t="s">
        <v>3</v>
      </c>
      <c r="DE465" t="s">
        <v>3</v>
      </c>
      <c r="DF465">
        <f t="shared" si="237"/>
        <v>0</v>
      </c>
      <c r="DG465">
        <f t="shared" si="235"/>
        <v>0</v>
      </c>
      <c r="DH465">
        <f t="shared" si="236"/>
        <v>0</v>
      </c>
      <c r="DI465">
        <f t="shared" si="234"/>
        <v>0</v>
      </c>
      <c r="DJ465">
        <f>DI465</f>
        <v>0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ROW(Source!A633)</f>
        <v>633</v>
      </c>
      <c r="B466">
        <v>59209200</v>
      </c>
      <c r="C466">
        <v>60528661</v>
      </c>
      <c r="D466">
        <v>58340578</v>
      </c>
      <c r="E466">
        <v>1</v>
      </c>
      <c r="F466">
        <v>1</v>
      </c>
      <c r="G466">
        <v>1080</v>
      </c>
      <c r="H466">
        <v>2</v>
      </c>
      <c r="I466" t="s">
        <v>646</v>
      </c>
      <c r="J466" t="s">
        <v>647</v>
      </c>
      <c r="K466" t="s">
        <v>648</v>
      </c>
      <c r="L466">
        <v>1368</v>
      </c>
      <c r="N466">
        <v>1011</v>
      </c>
      <c r="O466" t="s">
        <v>626</v>
      </c>
      <c r="P466" t="s">
        <v>626</v>
      </c>
      <c r="Q466">
        <v>1</v>
      </c>
      <c r="W466">
        <v>0</v>
      </c>
      <c r="X466">
        <v>-1985943078</v>
      </c>
      <c r="Y466">
        <f>((AT466*1.25)*1.1)</f>
        <v>4.1250000000000002E-2</v>
      </c>
      <c r="AA466">
        <v>0</v>
      </c>
      <c r="AB466">
        <v>1445.28</v>
      </c>
      <c r="AC466">
        <v>740.47</v>
      </c>
      <c r="AD466">
        <v>0</v>
      </c>
      <c r="AE466">
        <v>0</v>
      </c>
      <c r="AF466">
        <v>83.1</v>
      </c>
      <c r="AG466">
        <v>12.62</v>
      </c>
      <c r="AH466">
        <v>0</v>
      </c>
      <c r="AI466">
        <v>1</v>
      </c>
      <c r="AJ466">
        <v>16.3</v>
      </c>
      <c r="AK466">
        <v>54.99</v>
      </c>
      <c r="AL466">
        <v>1</v>
      </c>
      <c r="AM466">
        <v>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0.03</v>
      </c>
      <c r="AU466" t="s">
        <v>27</v>
      </c>
      <c r="AV466">
        <v>0</v>
      </c>
      <c r="AW466">
        <v>2</v>
      </c>
      <c r="AX466">
        <v>60528663</v>
      </c>
      <c r="AY466">
        <v>1</v>
      </c>
      <c r="AZ466">
        <v>0</v>
      </c>
      <c r="BA466">
        <v>466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f>ROUND(Y466*Source!I633*DO466,9)</f>
        <v>0.52057500000000001</v>
      </c>
      <c r="CX466">
        <f>ROUND(Y466*Source!I633,9)</f>
        <v>4.1250000000000002E-2</v>
      </c>
      <c r="CY466">
        <f>AB466</f>
        <v>1445.28</v>
      </c>
      <c r="CZ466">
        <f>AF466</f>
        <v>83.1</v>
      </c>
      <c r="DA466">
        <f>AJ466</f>
        <v>16.3</v>
      </c>
      <c r="DB466">
        <f>ROUND(((ROUND(AT466*CZ466,2)*1.25)*1.1),6)</f>
        <v>3.4237500000000001</v>
      </c>
      <c r="DC466">
        <f>ROUND(((ROUND(AT466*AG466,2)*1.25)*1.1),6)</f>
        <v>0.52249999999999996</v>
      </c>
      <c r="DD466" t="s">
        <v>3</v>
      </c>
      <c r="DE466" t="s">
        <v>3</v>
      </c>
      <c r="DF466">
        <f t="shared" si="237"/>
        <v>0</v>
      </c>
      <c r="DG466">
        <f>ROUND(ROUND(AF466*AJ466,2)*CX466,2)</f>
        <v>55.87</v>
      </c>
      <c r="DH466">
        <f>ROUND(ROUND(AG466*AK466,2)*CX466,2)</f>
        <v>28.63</v>
      </c>
      <c r="DI466">
        <f t="shared" si="234"/>
        <v>0</v>
      </c>
      <c r="DJ466">
        <f>DG466</f>
        <v>55.87</v>
      </c>
      <c r="DK466">
        <v>0</v>
      </c>
      <c r="DL466" t="s">
        <v>628</v>
      </c>
      <c r="DM466">
        <v>0</v>
      </c>
      <c r="DN466" t="s">
        <v>622</v>
      </c>
      <c r="DO466">
        <v>12.62</v>
      </c>
    </row>
    <row r="467" spans="1:119" x14ac:dyDescent="0.2">
      <c r="A467">
        <f>ROW(Source!A633)</f>
        <v>633</v>
      </c>
      <c r="B467">
        <v>59209200</v>
      </c>
      <c r="C467">
        <v>60528661</v>
      </c>
      <c r="D467">
        <v>58340630</v>
      </c>
      <c r="E467">
        <v>1</v>
      </c>
      <c r="F467">
        <v>1</v>
      </c>
      <c r="G467">
        <v>1080</v>
      </c>
      <c r="H467">
        <v>2</v>
      </c>
      <c r="I467" t="s">
        <v>724</v>
      </c>
      <c r="J467" t="s">
        <v>725</v>
      </c>
      <c r="K467" t="s">
        <v>726</v>
      </c>
      <c r="L467">
        <v>1368</v>
      </c>
      <c r="N467">
        <v>1011</v>
      </c>
      <c r="O467" t="s">
        <v>626</v>
      </c>
      <c r="P467" t="s">
        <v>626</v>
      </c>
      <c r="Q467">
        <v>1</v>
      </c>
      <c r="W467">
        <v>0</v>
      </c>
      <c r="X467">
        <v>1387779639</v>
      </c>
      <c r="Y467">
        <f>((AT467*1.25)*1.1)</f>
        <v>0.16500000000000001</v>
      </c>
      <c r="AA467">
        <v>0</v>
      </c>
      <c r="AB467">
        <v>7.11</v>
      </c>
      <c r="AC467">
        <v>0</v>
      </c>
      <c r="AD467">
        <v>0</v>
      </c>
      <c r="AE467">
        <v>0</v>
      </c>
      <c r="AF467">
        <v>0.77</v>
      </c>
      <c r="AG467">
        <v>0</v>
      </c>
      <c r="AH467">
        <v>0</v>
      </c>
      <c r="AI467">
        <v>1</v>
      </c>
      <c r="AJ467">
        <v>8.66</v>
      </c>
      <c r="AK467">
        <v>54.99</v>
      </c>
      <c r="AL467">
        <v>1</v>
      </c>
      <c r="AM467">
        <v>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0.12</v>
      </c>
      <c r="AU467" t="s">
        <v>27</v>
      </c>
      <c r="AV467">
        <v>0</v>
      </c>
      <c r="AW467">
        <v>2</v>
      </c>
      <c r="AX467">
        <v>60528664</v>
      </c>
      <c r="AY467">
        <v>1</v>
      </c>
      <c r="AZ467">
        <v>0</v>
      </c>
      <c r="BA467">
        <v>467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f>ROUND(Y467*Source!I633*DO467,9)</f>
        <v>0</v>
      </c>
      <c r="CX467">
        <f>ROUND(Y467*Source!I633,9)</f>
        <v>0.16500000000000001</v>
      </c>
      <c r="CY467">
        <f>AB467</f>
        <v>7.11</v>
      </c>
      <c r="CZ467">
        <f>AF467</f>
        <v>0.77</v>
      </c>
      <c r="DA467">
        <f>AJ467</f>
        <v>8.66</v>
      </c>
      <c r="DB467">
        <f>ROUND(((ROUND(AT467*CZ467,2)*1.25)*1.1),6)</f>
        <v>0.12375</v>
      </c>
      <c r="DC467">
        <f>ROUND(((ROUND(AT467*AG467,2)*1.25)*1.1),6)</f>
        <v>0</v>
      </c>
      <c r="DD467" t="s">
        <v>3</v>
      </c>
      <c r="DE467" t="s">
        <v>3</v>
      </c>
      <c r="DF467">
        <f t="shared" si="237"/>
        <v>0</v>
      </c>
      <c r="DG467">
        <f>ROUND(ROUND(AF467*AJ467,2)*CX467,2)</f>
        <v>1.1000000000000001</v>
      </c>
      <c r="DH467">
        <f>ROUND(ROUND(AG467*AK467,2)*CX467,2)</f>
        <v>0</v>
      </c>
      <c r="DI467">
        <f t="shared" si="234"/>
        <v>0</v>
      </c>
      <c r="DJ467">
        <f>DG467</f>
        <v>1.1000000000000001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ROW(Source!A633)</f>
        <v>633</v>
      </c>
      <c r="B468">
        <v>59209200</v>
      </c>
      <c r="C468">
        <v>60528661</v>
      </c>
      <c r="D468">
        <v>58311260</v>
      </c>
      <c r="E468">
        <v>1</v>
      </c>
      <c r="F468">
        <v>1</v>
      </c>
      <c r="G468">
        <v>1080</v>
      </c>
      <c r="H468">
        <v>3</v>
      </c>
      <c r="I468" t="s">
        <v>721</v>
      </c>
      <c r="J468" t="s">
        <v>722</v>
      </c>
      <c r="K468" t="s">
        <v>723</v>
      </c>
      <c r="L468">
        <v>1354</v>
      </c>
      <c r="N468">
        <v>1010</v>
      </c>
      <c r="O468" t="s">
        <v>49</v>
      </c>
      <c r="P468" t="s">
        <v>49</v>
      </c>
      <c r="Q468">
        <v>1</v>
      </c>
      <c r="W468">
        <v>0</v>
      </c>
      <c r="X468">
        <v>-1633575099</v>
      </c>
      <c r="Y468">
        <f>AT468</f>
        <v>0.72219999999999995</v>
      </c>
      <c r="AA468">
        <v>212.42</v>
      </c>
      <c r="AB468">
        <v>0</v>
      </c>
      <c r="AC468">
        <v>0</v>
      </c>
      <c r="AD468">
        <v>0</v>
      </c>
      <c r="AE468">
        <v>38</v>
      </c>
      <c r="AF468">
        <v>0</v>
      </c>
      <c r="AG468">
        <v>0</v>
      </c>
      <c r="AH468">
        <v>0</v>
      </c>
      <c r="AI468">
        <v>5.59</v>
      </c>
      <c r="AJ468">
        <v>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0.72219999999999995</v>
      </c>
      <c r="AU468" t="s">
        <v>3</v>
      </c>
      <c r="AV468">
        <v>0</v>
      </c>
      <c r="AW468">
        <v>2</v>
      </c>
      <c r="AX468">
        <v>60528665</v>
      </c>
      <c r="AY468">
        <v>1</v>
      </c>
      <c r="AZ468">
        <v>0</v>
      </c>
      <c r="BA468">
        <v>468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ROUND(Y468*Source!I633,9)</f>
        <v>0.72219999999999995</v>
      </c>
      <c r="CY468">
        <f>AA468</f>
        <v>212.42</v>
      </c>
      <c r="CZ468">
        <f>AE468</f>
        <v>38</v>
      </c>
      <c r="DA468">
        <f>AI468</f>
        <v>5.59</v>
      </c>
      <c r="DB468">
        <f>ROUND(ROUND(AT468*CZ468,2),6)</f>
        <v>27.44</v>
      </c>
      <c r="DC468">
        <f>ROUND(ROUND(AT468*AG468,2),6)</f>
        <v>0</v>
      </c>
      <c r="DD468" t="s">
        <v>3</v>
      </c>
      <c r="DE468" t="s">
        <v>3</v>
      </c>
      <c r="DF468">
        <f>ROUND(ROUND(AE468*AI468,2)*CX468,2)</f>
        <v>153.41</v>
      </c>
      <c r="DG468">
        <f t="shared" ref="DG468:DG480" si="238">ROUND(ROUND(AF468,2)*CX468,2)</f>
        <v>0</v>
      </c>
      <c r="DH468">
        <f t="shared" ref="DH468:DH480" si="239">ROUND(ROUND(AG468,2)*CX468,2)</f>
        <v>0</v>
      </c>
      <c r="DI468">
        <f t="shared" si="234"/>
        <v>0</v>
      </c>
      <c r="DJ468">
        <f>DF468</f>
        <v>153.41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ROW(Source!A633)</f>
        <v>633</v>
      </c>
      <c r="B469">
        <v>59209200</v>
      </c>
      <c r="C469">
        <v>60528661</v>
      </c>
      <c r="D469">
        <v>58328626</v>
      </c>
      <c r="E469">
        <v>1</v>
      </c>
      <c r="F469">
        <v>1</v>
      </c>
      <c r="G469">
        <v>1080</v>
      </c>
      <c r="H469">
        <v>3</v>
      </c>
      <c r="I469" t="s">
        <v>335</v>
      </c>
      <c r="J469" t="s">
        <v>337</v>
      </c>
      <c r="K469" t="s">
        <v>336</v>
      </c>
      <c r="L469">
        <v>1391</v>
      </c>
      <c r="N469">
        <v>1013</v>
      </c>
      <c r="O469" t="s">
        <v>304</v>
      </c>
      <c r="P469" t="s">
        <v>304</v>
      </c>
      <c r="Q469">
        <v>1</v>
      </c>
      <c r="W469">
        <v>0</v>
      </c>
      <c r="X469">
        <v>855582255</v>
      </c>
      <c r="Y469">
        <f>AT469</f>
        <v>1</v>
      </c>
      <c r="AA469">
        <v>78136.59</v>
      </c>
      <c r="AB469">
        <v>0</v>
      </c>
      <c r="AC469">
        <v>0</v>
      </c>
      <c r="AD469">
        <v>0</v>
      </c>
      <c r="AE469">
        <v>7821.48</v>
      </c>
      <c r="AF469">
        <v>0</v>
      </c>
      <c r="AG469">
        <v>0</v>
      </c>
      <c r="AH469">
        <v>0</v>
      </c>
      <c r="AI469">
        <v>9.99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 t="s">
        <v>3</v>
      </c>
      <c r="AT469">
        <v>1</v>
      </c>
      <c r="AU469" t="s">
        <v>3</v>
      </c>
      <c r="AV469">
        <v>0</v>
      </c>
      <c r="AW469">
        <v>1</v>
      </c>
      <c r="AX469">
        <v>-1</v>
      </c>
      <c r="AY469">
        <v>0</v>
      </c>
      <c r="AZ469">
        <v>0</v>
      </c>
      <c r="BA469" t="s">
        <v>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v>0</v>
      </c>
      <c r="CX469">
        <f>ROUND(Y469*Source!I633,9)</f>
        <v>1</v>
      </c>
      <c r="CY469">
        <f>AA469</f>
        <v>78136.59</v>
      </c>
      <c r="CZ469">
        <f>AE469</f>
        <v>7821.48</v>
      </c>
      <c r="DA469">
        <f>AI469</f>
        <v>9.99</v>
      </c>
      <c r="DB469">
        <f>ROUND(ROUND(AT469*CZ469,2),6)</f>
        <v>7821.48</v>
      </c>
      <c r="DC469">
        <f>ROUND(ROUND(AT469*AG469,2),6)</f>
        <v>0</v>
      </c>
      <c r="DD469" t="s">
        <v>3</v>
      </c>
      <c r="DE469" t="s">
        <v>3</v>
      </c>
      <c r="DF469">
        <f>ROUND(ROUND(AE469*AI469,2)*CX469,2)</f>
        <v>78136.59</v>
      </c>
      <c r="DG469">
        <f t="shared" si="238"/>
        <v>0</v>
      </c>
      <c r="DH469">
        <f t="shared" si="239"/>
        <v>0</v>
      </c>
      <c r="DI469">
        <f t="shared" si="234"/>
        <v>0</v>
      </c>
      <c r="DJ469">
        <f>DF469</f>
        <v>78136.59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ROW(Source!A633)</f>
        <v>633</v>
      </c>
      <c r="B470">
        <v>59209200</v>
      </c>
      <c r="C470">
        <v>60528661</v>
      </c>
      <c r="D470">
        <v>58319272</v>
      </c>
      <c r="E470">
        <v>1</v>
      </c>
      <c r="F470">
        <v>1</v>
      </c>
      <c r="G470">
        <v>1080</v>
      </c>
      <c r="H470">
        <v>3</v>
      </c>
      <c r="I470" t="s">
        <v>727</v>
      </c>
      <c r="J470" t="s">
        <v>728</v>
      </c>
      <c r="K470" t="s">
        <v>729</v>
      </c>
      <c r="L470">
        <v>1354</v>
      </c>
      <c r="N470">
        <v>1010</v>
      </c>
      <c r="O470" t="s">
        <v>49</v>
      </c>
      <c r="P470" t="s">
        <v>49</v>
      </c>
      <c r="Q470">
        <v>1</v>
      </c>
      <c r="W470">
        <v>0</v>
      </c>
      <c r="X470">
        <v>905269425</v>
      </c>
      <c r="Y470">
        <f>AT470</f>
        <v>5.8999999999999999E-3</v>
      </c>
      <c r="AA470">
        <v>103.72</v>
      </c>
      <c r="AB470">
        <v>0</v>
      </c>
      <c r="AC470">
        <v>0</v>
      </c>
      <c r="AD470">
        <v>0</v>
      </c>
      <c r="AE470">
        <v>10.53</v>
      </c>
      <c r="AF470">
        <v>0</v>
      </c>
      <c r="AG470">
        <v>0</v>
      </c>
      <c r="AH470">
        <v>0</v>
      </c>
      <c r="AI470">
        <v>9.85</v>
      </c>
      <c r="AJ470">
        <v>1</v>
      </c>
      <c r="AK470">
        <v>1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5.8999999999999999E-3</v>
      </c>
      <c r="AU470" t="s">
        <v>3</v>
      </c>
      <c r="AV470">
        <v>0</v>
      </c>
      <c r="AW470">
        <v>2</v>
      </c>
      <c r="AX470">
        <v>60528666</v>
      </c>
      <c r="AY470">
        <v>1</v>
      </c>
      <c r="AZ470">
        <v>0</v>
      </c>
      <c r="BA470">
        <v>469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v>0</v>
      </c>
      <c r="CX470">
        <f>ROUND(Y470*Source!I633,9)</f>
        <v>5.8999999999999999E-3</v>
      </c>
      <c r="CY470">
        <f>AA470</f>
        <v>103.72</v>
      </c>
      <c r="CZ470">
        <f>AE470</f>
        <v>10.53</v>
      </c>
      <c r="DA470">
        <f>AI470</f>
        <v>9.85</v>
      </c>
      <c r="DB470">
        <f>ROUND(ROUND(AT470*CZ470,2),6)</f>
        <v>0.06</v>
      </c>
      <c r="DC470">
        <f>ROUND(ROUND(AT470*AG470,2),6)</f>
        <v>0</v>
      </c>
      <c r="DD470" t="s">
        <v>3</v>
      </c>
      <c r="DE470" t="s">
        <v>3</v>
      </c>
      <c r="DF470">
        <f>ROUND(ROUND(AE470*AI470,2)*CX470,2)</f>
        <v>0.61</v>
      </c>
      <c r="DG470">
        <f t="shared" si="238"/>
        <v>0</v>
      </c>
      <c r="DH470">
        <f t="shared" si="239"/>
        <v>0</v>
      </c>
      <c r="DI470">
        <f t="shared" si="234"/>
        <v>0</v>
      </c>
      <c r="DJ470">
        <f>DF470</f>
        <v>0.61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">
      <c r="A471">
        <f>ROW(Source!A636)</f>
        <v>636</v>
      </c>
      <c r="B471">
        <v>59209203</v>
      </c>
      <c r="C471">
        <v>59212789</v>
      </c>
      <c r="D471">
        <v>58266404</v>
      </c>
      <c r="E471">
        <v>1080</v>
      </c>
      <c r="F471">
        <v>1</v>
      </c>
      <c r="G471">
        <v>1080</v>
      </c>
      <c r="H471">
        <v>1</v>
      </c>
      <c r="I471" t="s">
        <v>620</v>
      </c>
      <c r="J471" t="s">
        <v>3</v>
      </c>
      <c r="K471" t="s">
        <v>621</v>
      </c>
      <c r="L471">
        <v>1191</v>
      </c>
      <c r="N471">
        <v>1013</v>
      </c>
      <c r="O471" t="s">
        <v>622</v>
      </c>
      <c r="P471" t="s">
        <v>622</v>
      </c>
      <c r="Q471">
        <v>1</v>
      </c>
      <c r="W471">
        <v>0</v>
      </c>
      <c r="X471">
        <v>476480486</v>
      </c>
      <c r="Y471">
        <f>((AT471*1.15)*1.1)</f>
        <v>8.0074500000000004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6.33</v>
      </c>
      <c r="AU471" t="s">
        <v>28</v>
      </c>
      <c r="AV471">
        <v>1</v>
      </c>
      <c r="AW471">
        <v>2</v>
      </c>
      <c r="AX471">
        <v>59212790</v>
      </c>
      <c r="AY471">
        <v>1</v>
      </c>
      <c r="AZ471">
        <v>0</v>
      </c>
      <c r="BA471">
        <v>471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U471">
        <f>ROUND(AT471*Source!I636*AH471*AL471,2)</f>
        <v>0</v>
      </c>
      <c r="CV471">
        <f>ROUND(Y471*Source!I636,9)</f>
        <v>0.80074500000000004</v>
      </c>
      <c r="CW471">
        <v>0</v>
      </c>
      <c r="CX471">
        <f>ROUND(Y471*Source!I636,9)</f>
        <v>0.80074500000000004</v>
      </c>
      <c r="CY471">
        <f>AD471</f>
        <v>0</v>
      </c>
      <c r="CZ471">
        <f>AH471</f>
        <v>0</v>
      </c>
      <c r="DA471">
        <f>AL471</f>
        <v>1</v>
      </c>
      <c r="DB471">
        <f>ROUND(((ROUND(AT471*CZ471,2)*1.15)*1.1),6)</f>
        <v>0</v>
      </c>
      <c r="DC471">
        <f>ROUND(((ROUND(AT471*AG471,2)*1.15)*1.1),6)</f>
        <v>0</v>
      </c>
      <c r="DD471" t="s">
        <v>3</v>
      </c>
      <c r="DE471" t="s">
        <v>3</v>
      </c>
      <c r="DF471">
        <f t="shared" ref="DF471:DF483" si="240">ROUND(ROUND(AE471,2)*CX471,2)</f>
        <v>0</v>
      </c>
      <c r="DG471">
        <f t="shared" si="238"/>
        <v>0</v>
      </c>
      <c r="DH471">
        <f t="shared" si="239"/>
        <v>0</v>
      </c>
      <c r="DI471">
        <f t="shared" si="234"/>
        <v>0</v>
      </c>
      <c r="DJ471">
        <f>DI471</f>
        <v>0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">
      <c r="A472">
        <f>ROW(Source!A636)</f>
        <v>636</v>
      </c>
      <c r="B472">
        <v>59209203</v>
      </c>
      <c r="C472">
        <v>59212789</v>
      </c>
      <c r="D472">
        <v>58340578</v>
      </c>
      <c r="E472">
        <v>1</v>
      </c>
      <c r="F472">
        <v>1</v>
      </c>
      <c r="G472">
        <v>1080</v>
      </c>
      <c r="H472">
        <v>2</v>
      </c>
      <c r="I472" t="s">
        <v>646</v>
      </c>
      <c r="J472" t="s">
        <v>647</v>
      </c>
      <c r="K472" t="s">
        <v>648</v>
      </c>
      <c r="L472">
        <v>1368</v>
      </c>
      <c r="N472">
        <v>1011</v>
      </c>
      <c r="O472" t="s">
        <v>626</v>
      </c>
      <c r="P472" t="s">
        <v>626</v>
      </c>
      <c r="Q472">
        <v>1</v>
      </c>
      <c r="W472">
        <v>0</v>
      </c>
      <c r="X472">
        <v>-1985943078</v>
      </c>
      <c r="Y472">
        <f>((AT472*1.25)*1.1)</f>
        <v>0.46750000000000008</v>
      </c>
      <c r="AA472">
        <v>0</v>
      </c>
      <c r="AB472">
        <v>88.67</v>
      </c>
      <c r="AC472">
        <v>13.47</v>
      </c>
      <c r="AD472">
        <v>0</v>
      </c>
      <c r="AE472">
        <v>0</v>
      </c>
      <c r="AF472">
        <v>83.1</v>
      </c>
      <c r="AG472">
        <v>12.62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0.34</v>
      </c>
      <c r="AU472" t="s">
        <v>627</v>
      </c>
      <c r="AV472">
        <v>0</v>
      </c>
      <c r="AW472">
        <v>2</v>
      </c>
      <c r="AX472">
        <v>59212791</v>
      </c>
      <c r="AY472">
        <v>1</v>
      </c>
      <c r="AZ472">
        <v>0</v>
      </c>
      <c r="BA472">
        <v>472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f>ROUND(Y472*Source!I636*DO472,9)</f>
        <v>0.58998499999999998</v>
      </c>
      <c r="CX472">
        <f>ROUND(Y472*Source!I636,9)</f>
        <v>4.675E-2</v>
      </c>
      <c r="CY472">
        <f>AB472</f>
        <v>88.67</v>
      </c>
      <c r="CZ472">
        <f>AF472</f>
        <v>83.1</v>
      </c>
      <c r="DA472">
        <f>AJ472</f>
        <v>1</v>
      </c>
      <c r="DB472">
        <f>ROUND(((ROUND(AT472*CZ472,2)*1.25)*1.1),6)</f>
        <v>38.84375</v>
      </c>
      <c r="DC472">
        <f>ROUND(((ROUND(AT472*AG472,2)*1.25)*1.1),6)</f>
        <v>5.8987499999999997</v>
      </c>
      <c r="DD472" t="s">
        <v>3</v>
      </c>
      <c r="DE472" t="s">
        <v>3</v>
      </c>
      <c r="DF472">
        <f t="shared" si="240"/>
        <v>0</v>
      </c>
      <c r="DG472">
        <f t="shared" si="238"/>
        <v>3.88</v>
      </c>
      <c r="DH472">
        <f t="shared" si="239"/>
        <v>0.59</v>
      </c>
      <c r="DI472">
        <f t="shared" si="234"/>
        <v>0</v>
      </c>
      <c r="DJ472">
        <f>DG472</f>
        <v>3.88</v>
      </c>
      <c r="DK472">
        <v>0</v>
      </c>
      <c r="DL472" t="s">
        <v>628</v>
      </c>
      <c r="DM472">
        <v>0</v>
      </c>
      <c r="DN472" t="s">
        <v>622</v>
      </c>
      <c r="DO472">
        <v>12.62</v>
      </c>
    </row>
    <row r="473" spans="1:119" x14ac:dyDescent="0.2">
      <c r="A473">
        <f>ROW(Source!A636)</f>
        <v>636</v>
      </c>
      <c r="B473">
        <v>59209203</v>
      </c>
      <c r="C473">
        <v>59212789</v>
      </c>
      <c r="D473">
        <v>58340697</v>
      </c>
      <c r="E473">
        <v>1</v>
      </c>
      <c r="F473">
        <v>1</v>
      </c>
      <c r="G473">
        <v>1080</v>
      </c>
      <c r="H473">
        <v>2</v>
      </c>
      <c r="I473" t="s">
        <v>629</v>
      </c>
      <c r="J473" t="s">
        <v>630</v>
      </c>
      <c r="K473" t="s">
        <v>631</v>
      </c>
      <c r="L473">
        <v>1368</v>
      </c>
      <c r="N473">
        <v>1011</v>
      </c>
      <c r="O473" t="s">
        <v>626</v>
      </c>
      <c r="P473" t="s">
        <v>626</v>
      </c>
      <c r="Q473">
        <v>1</v>
      </c>
      <c r="W473">
        <v>0</v>
      </c>
      <c r="X473">
        <v>2147454900</v>
      </c>
      <c r="Y473">
        <f>((AT473*1.25)*1.1)</f>
        <v>0.26124999999999998</v>
      </c>
      <c r="AA473">
        <v>0</v>
      </c>
      <c r="AB473">
        <v>0.85</v>
      </c>
      <c r="AC473">
        <v>0</v>
      </c>
      <c r="AD473">
        <v>0</v>
      </c>
      <c r="AE473">
        <v>0</v>
      </c>
      <c r="AF473">
        <v>0.8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0.19</v>
      </c>
      <c r="AU473" t="s">
        <v>627</v>
      </c>
      <c r="AV473">
        <v>0</v>
      </c>
      <c r="AW473">
        <v>2</v>
      </c>
      <c r="AX473">
        <v>59212792</v>
      </c>
      <c r="AY473">
        <v>1</v>
      </c>
      <c r="AZ473">
        <v>0</v>
      </c>
      <c r="BA473">
        <v>473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f>ROUND(Y473*Source!I636*DO473,9)</f>
        <v>0</v>
      </c>
      <c r="CX473">
        <f>ROUND(Y473*Source!I636,9)</f>
        <v>2.6124999999999999E-2</v>
      </c>
      <c r="CY473">
        <f>AB473</f>
        <v>0.85</v>
      </c>
      <c r="CZ473">
        <f>AF473</f>
        <v>0.8</v>
      </c>
      <c r="DA473">
        <f>AJ473</f>
        <v>1</v>
      </c>
      <c r="DB473">
        <f>ROUND(((ROUND(AT473*CZ473,2)*1.25)*1.1),6)</f>
        <v>0.20624999999999999</v>
      </c>
      <c r="DC473">
        <f>ROUND(((ROUND(AT473*AG473,2)*1.25)*1.1),6)</f>
        <v>0</v>
      </c>
      <c r="DD473" t="s">
        <v>3</v>
      </c>
      <c r="DE473" t="s">
        <v>3</v>
      </c>
      <c r="DF473">
        <f t="shared" si="240"/>
        <v>0</v>
      </c>
      <c r="DG473">
        <f t="shared" si="238"/>
        <v>0.02</v>
      </c>
      <c r="DH473">
        <f t="shared" si="239"/>
        <v>0</v>
      </c>
      <c r="DI473">
        <f t="shared" si="234"/>
        <v>0</v>
      </c>
      <c r="DJ473">
        <f>DG473</f>
        <v>0.02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ROW(Source!A636)</f>
        <v>636</v>
      </c>
      <c r="B474">
        <v>59209203</v>
      </c>
      <c r="C474">
        <v>59212789</v>
      </c>
      <c r="D474">
        <v>58340663</v>
      </c>
      <c r="E474">
        <v>1</v>
      </c>
      <c r="F474">
        <v>1</v>
      </c>
      <c r="G474">
        <v>1080</v>
      </c>
      <c r="H474">
        <v>2</v>
      </c>
      <c r="I474" t="s">
        <v>730</v>
      </c>
      <c r="J474" t="s">
        <v>731</v>
      </c>
      <c r="K474" t="s">
        <v>732</v>
      </c>
      <c r="L474">
        <v>1368</v>
      </c>
      <c r="N474">
        <v>1011</v>
      </c>
      <c r="O474" t="s">
        <v>626</v>
      </c>
      <c r="P474" t="s">
        <v>626</v>
      </c>
      <c r="Q474">
        <v>1</v>
      </c>
      <c r="W474">
        <v>0</v>
      </c>
      <c r="X474">
        <v>1645565003</v>
      </c>
      <c r="Y474">
        <f>((AT474*1.25)*1.1)</f>
        <v>8.2500000000000004E-2</v>
      </c>
      <c r="AA474">
        <v>0</v>
      </c>
      <c r="AB474">
        <v>0.5</v>
      </c>
      <c r="AC474">
        <v>0</v>
      </c>
      <c r="AD474">
        <v>0</v>
      </c>
      <c r="AE474">
        <v>0</v>
      </c>
      <c r="AF474">
        <v>0.47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0.06</v>
      </c>
      <c r="AU474" t="s">
        <v>627</v>
      </c>
      <c r="AV474">
        <v>0</v>
      </c>
      <c r="AW474">
        <v>2</v>
      </c>
      <c r="AX474">
        <v>59212793</v>
      </c>
      <c r="AY474">
        <v>1</v>
      </c>
      <c r="AZ474">
        <v>0</v>
      </c>
      <c r="BA474">
        <v>474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f>ROUND(Y474*Source!I636*DO474,9)</f>
        <v>0</v>
      </c>
      <c r="CX474">
        <f>ROUND(Y474*Source!I636,9)</f>
        <v>8.2500000000000004E-3</v>
      </c>
      <c r="CY474">
        <f>AB474</f>
        <v>0.5</v>
      </c>
      <c r="CZ474">
        <f>AF474</f>
        <v>0.47</v>
      </c>
      <c r="DA474">
        <f>AJ474</f>
        <v>1</v>
      </c>
      <c r="DB474">
        <f>ROUND(((ROUND(AT474*CZ474,2)*1.25)*1.1),6)</f>
        <v>4.1250000000000002E-2</v>
      </c>
      <c r="DC474">
        <f>ROUND(((ROUND(AT474*AG474,2)*1.25)*1.1),6)</f>
        <v>0</v>
      </c>
      <c r="DD474" t="s">
        <v>3</v>
      </c>
      <c r="DE474" t="s">
        <v>3</v>
      </c>
      <c r="DF474">
        <f t="shared" si="240"/>
        <v>0</v>
      </c>
      <c r="DG474">
        <f t="shared" si="238"/>
        <v>0</v>
      </c>
      <c r="DH474">
        <f t="shared" si="239"/>
        <v>0</v>
      </c>
      <c r="DI474">
        <f t="shared" si="234"/>
        <v>0</v>
      </c>
      <c r="DJ474">
        <f>DG474</f>
        <v>0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ROW(Source!A636)</f>
        <v>636</v>
      </c>
      <c r="B475">
        <v>59209203</v>
      </c>
      <c r="C475">
        <v>59212789</v>
      </c>
      <c r="D475">
        <v>58310236</v>
      </c>
      <c r="E475">
        <v>1</v>
      </c>
      <c r="F475">
        <v>1</v>
      </c>
      <c r="G475">
        <v>1080</v>
      </c>
      <c r="H475">
        <v>3</v>
      </c>
      <c r="I475" t="s">
        <v>733</v>
      </c>
      <c r="J475" t="s">
        <v>734</v>
      </c>
      <c r="K475" t="s">
        <v>735</v>
      </c>
      <c r="L475">
        <v>1296</v>
      </c>
      <c r="N475">
        <v>1002</v>
      </c>
      <c r="O475" t="s">
        <v>736</v>
      </c>
      <c r="P475" t="s">
        <v>736</v>
      </c>
      <c r="Q475">
        <v>1</v>
      </c>
      <c r="W475">
        <v>0</v>
      </c>
      <c r="X475">
        <v>-1970611311</v>
      </c>
      <c r="Y475">
        <f>AT475</f>
        <v>0.46210000000000001</v>
      </c>
      <c r="AA475">
        <v>84.21</v>
      </c>
      <c r="AB475">
        <v>0</v>
      </c>
      <c r="AC475">
        <v>0</v>
      </c>
      <c r="AD475">
        <v>0</v>
      </c>
      <c r="AE475">
        <v>84.21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0.46210000000000001</v>
      </c>
      <c r="AU475" t="s">
        <v>3</v>
      </c>
      <c r="AV475">
        <v>0</v>
      </c>
      <c r="AW475">
        <v>2</v>
      </c>
      <c r="AX475">
        <v>59212794</v>
      </c>
      <c r="AY475">
        <v>1</v>
      </c>
      <c r="AZ475">
        <v>0</v>
      </c>
      <c r="BA475">
        <v>475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ROUND(Y475*Source!I636,9)</f>
        <v>4.6210000000000001E-2</v>
      </c>
      <c r="CY475">
        <f>AA475</f>
        <v>84.21</v>
      </c>
      <c r="CZ475">
        <f>AE475</f>
        <v>84.21</v>
      </c>
      <c r="DA475">
        <f>AI475</f>
        <v>1</v>
      </c>
      <c r="DB475">
        <f>ROUND(ROUND(AT475*CZ475,2),6)</f>
        <v>38.909999999999997</v>
      </c>
      <c r="DC475">
        <f>ROUND(ROUND(AT475*AG475,2),6)</f>
        <v>0</v>
      </c>
      <c r="DD475" t="s">
        <v>3</v>
      </c>
      <c r="DE475" t="s">
        <v>3</v>
      </c>
      <c r="DF475">
        <f t="shared" si="240"/>
        <v>3.89</v>
      </c>
      <c r="DG475">
        <f t="shared" si="238"/>
        <v>0</v>
      </c>
      <c r="DH475">
        <f t="shared" si="239"/>
        <v>0</v>
      </c>
      <c r="DI475">
        <f t="shared" si="234"/>
        <v>0</v>
      </c>
      <c r="DJ475">
        <f>DF475</f>
        <v>3.89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ROW(Source!A636)</f>
        <v>636</v>
      </c>
      <c r="B476">
        <v>59209203</v>
      </c>
      <c r="C476">
        <v>59212789</v>
      </c>
      <c r="D476">
        <v>58311260</v>
      </c>
      <c r="E476">
        <v>1</v>
      </c>
      <c r="F476">
        <v>1</v>
      </c>
      <c r="G476">
        <v>1080</v>
      </c>
      <c r="H476">
        <v>3</v>
      </c>
      <c r="I476" t="s">
        <v>721</v>
      </c>
      <c r="J476" t="s">
        <v>722</v>
      </c>
      <c r="K476" t="s">
        <v>723</v>
      </c>
      <c r="L476">
        <v>1354</v>
      </c>
      <c r="N476">
        <v>1010</v>
      </c>
      <c r="O476" t="s">
        <v>49</v>
      </c>
      <c r="P476" t="s">
        <v>49</v>
      </c>
      <c r="Q476">
        <v>1</v>
      </c>
      <c r="W476">
        <v>0</v>
      </c>
      <c r="X476">
        <v>-1633575099</v>
      </c>
      <c r="Y476">
        <f>AT476</f>
        <v>1.2250000000000001</v>
      </c>
      <c r="AA476">
        <v>38</v>
      </c>
      <c r="AB476">
        <v>0</v>
      </c>
      <c r="AC476">
        <v>0</v>
      </c>
      <c r="AD476">
        <v>0</v>
      </c>
      <c r="AE476">
        <v>38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-2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1.2250000000000001</v>
      </c>
      <c r="AU476" t="s">
        <v>3</v>
      </c>
      <c r="AV476">
        <v>0</v>
      </c>
      <c r="AW476">
        <v>2</v>
      </c>
      <c r="AX476">
        <v>59212795</v>
      </c>
      <c r="AY476">
        <v>1</v>
      </c>
      <c r="AZ476">
        <v>0</v>
      </c>
      <c r="BA476">
        <v>476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ROUND(Y476*Source!I636,9)</f>
        <v>0.1225</v>
      </c>
      <c r="CY476">
        <f>AA476</f>
        <v>38</v>
      </c>
      <c r="CZ476">
        <f>AE476</f>
        <v>38</v>
      </c>
      <c r="DA476">
        <f>AI476</f>
        <v>1</v>
      </c>
      <c r="DB476">
        <f>ROUND(ROUND(AT476*CZ476,2),6)</f>
        <v>46.55</v>
      </c>
      <c r="DC476">
        <f>ROUND(ROUND(AT476*AG476,2),6)</f>
        <v>0</v>
      </c>
      <c r="DD476" t="s">
        <v>3</v>
      </c>
      <c r="DE476" t="s">
        <v>3</v>
      </c>
      <c r="DF476">
        <f t="shared" si="240"/>
        <v>4.66</v>
      </c>
      <c r="DG476">
        <f t="shared" si="238"/>
        <v>0</v>
      </c>
      <c r="DH476">
        <f t="shared" si="239"/>
        <v>0</v>
      </c>
      <c r="DI476">
        <f t="shared" si="234"/>
        <v>0</v>
      </c>
      <c r="DJ476">
        <f>DF476</f>
        <v>4.66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ROW(Source!A636)</f>
        <v>636</v>
      </c>
      <c r="B477">
        <v>59209203</v>
      </c>
      <c r="C477">
        <v>59212789</v>
      </c>
      <c r="D477">
        <v>58328646</v>
      </c>
      <c r="E477">
        <v>1</v>
      </c>
      <c r="F477">
        <v>1</v>
      </c>
      <c r="G477">
        <v>1080</v>
      </c>
      <c r="H477">
        <v>3</v>
      </c>
      <c r="I477" t="s">
        <v>344</v>
      </c>
      <c r="J477" t="s">
        <v>346</v>
      </c>
      <c r="K477" t="s">
        <v>345</v>
      </c>
      <c r="L477">
        <v>1354</v>
      </c>
      <c r="N477">
        <v>1010</v>
      </c>
      <c r="O477" t="s">
        <v>49</v>
      </c>
      <c r="P477" t="s">
        <v>49</v>
      </c>
      <c r="Q477">
        <v>1</v>
      </c>
      <c r="W477">
        <v>0</v>
      </c>
      <c r="X477">
        <v>-1859993199</v>
      </c>
      <c r="Y477">
        <f>AT477</f>
        <v>10</v>
      </c>
      <c r="AA477">
        <v>92.11</v>
      </c>
      <c r="AB477">
        <v>0</v>
      </c>
      <c r="AC477">
        <v>0</v>
      </c>
      <c r="AD477">
        <v>0</v>
      </c>
      <c r="AE477">
        <v>92.11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1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 t="s">
        <v>3</v>
      </c>
      <c r="AT477">
        <v>10</v>
      </c>
      <c r="AU477" t="s">
        <v>3</v>
      </c>
      <c r="AV477">
        <v>0</v>
      </c>
      <c r="AW477">
        <v>1</v>
      </c>
      <c r="AX477">
        <v>-1</v>
      </c>
      <c r="AY477">
        <v>0</v>
      </c>
      <c r="AZ477">
        <v>0</v>
      </c>
      <c r="BA477" t="s">
        <v>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ROUND(Y477*Source!I636,9)</f>
        <v>1</v>
      </c>
      <c r="CY477">
        <f>AA477</f>
        <v>92.11</v>
      </c>
      <c r="CZ477">
        <f>AE477</f>
        <v>92.11</v>
      </c>
      <c r="DA477">
        <f>AI477</f>
        <v>1</v>
      </c>
      <c r="DB477">
        <f>ROUND(ROUND(AT477*CZ477,2),6)</f>
        <v>921.1</v>
      </c>
      <c r="DC477">
        <f>ROUND(ROUND(AT477*AG477,2),6)</f>
        <v>0</v>
      </c>
      <c r="DD477" t="s">
        <v>3</v>
      </c>
      <c r="DE477" t="s">
        <v>3</v>
      </c>
      <c r="DF477">
        <f t="shared" si="240"/>
        <v>92.11</v>
      </c>
      <c r="DG477">
        <f t="shared" si="238"/>
        <v>0</v>
      </c>
      <c r="DH477">
        <f t="shared" si="239"/>
        <v>0</v>
      </c>
      <c r="DI477">
        <f t="shared" si="234"/>
        <v>0</v>
      </c>
      <c r="DJ477">
        <f>DF477</f>
        <v>92.11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ROW(Source!A636)</f>
        <v>636</v>
      </c>
      <c r="B478">
        <v>59209203</v>
      </c>
      <c r="C478">
        <v>59212789</v>
      </c>
      <c r="D478">
        <v>58319282</v>
      </c>
      <c r="E478">
        <v>1</v>
      </c>
      <c r="F478">
        <v>1</v>
      </c>
      <c r="G478">
        <v>1080</v>
      </c>
      <c r="H478">
        <v>3</v>
      </c>
      <c r="I478" t="s">
        <v>737</v>
      </c>
      <c r="J478" t="s">
        <v>738</v>
      </c>
      <c r="K478" t="s">
        <v>739</v>
      </c>
      <c r="L478">
        <v>1354</v>
      </c>
      <c r="N478">
        <v>1010</v>
      </c>
      <c r="O478" t="s">
        <v>49</v>
      </c>
      <c r="P478" t="s">
        <v>49</v>
      </c>
      <c r="Q478">
        <v>1</v>
      </c>
      <c r="W478">
        <v>0</v>
      </c>
      <c r="X478">
        <v>-928043851</v>
      </c>
      <c r="Y478">
        <f>AT478</f>
        <v>0.03</v>
      </c>
      <c r="AA478">
        <v>7.74</v>
      </c>
      <c r="AB478">
        <v>0</v>
      </c>
      <c r="AC478">
        <v>0</v>
      </c>
      <c r="AD478">
        <v>0</v>
      </c>
      <c r="AE478">
        <v>7.74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-2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0.03</v>
      </c>
      <c r="AU478" t="s">
        <v>3</v>
      </c>
      <c r="AV478">
        <v>0</v>
      </c>
      <c r="AW478">
        <v>2</v>
      </c>
      <c r="AX478">
        <v>59212796</v>
      </c>
      <c r="AY478">
        <v>1</v>
      </c>
      <c r="AZ478">
        <v>0</v>
      </c>
      <c r="BA478">
        <v>477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ROUND(Y478*Source!I636,9)</f>
        <v>3.0000000000000001E-3</v>
      </c>
      <c r="CY478">
        <f>AA478</f>
        <v>7.74</v>
      </c>
      <c r="CZ478">
        <f>AE478</f>
        <v>7.74</v>
      </c>
      <c r="DA478">
        <f>AI478</f>
        <v>1</v>
      </c>
      <c r="DB478">
        <f>ROUND(ROUND(AT478*CZ478,2),6)</f>
        <v>0.23</v>
      </c>
      <c r="DC478">
        <f>ROUND(ROUND(AT478*AG478,2),6)</f>
        <v>0</v>
      </c>
      <c r="DD478" t="s">
        <v>3</v>
      </c>
      <c r="DE478" t="s">
        <v>3</v>
      </c>
      <c r="DF478">
        <f t="shared" si="240"/>
        <v>0.02</v>
      </c>
      <c r="DG478">
        <f t="shared" si="238"/>
        <v>0</v>
      </c>
      <c r="DH478">
        <f t="shared" si="239"/>
        <v>0</v>
      </c>
      <c r="DI478">
        <f t="shared" si="234"/>
        <v>0</v>
      </c>
      <c r="DJ478">
        <f>DF478</f>
        <v>0.02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ROW(Source!A636)</f>
        <v>636</v>
      </c>
      <c r="B479">
        <v>59209203</v>
      </c>
      <c r="C479">
        <v>59212789</v>
      </c>
      <c r="D479">
        <v>0</v>
      </c>
      <c r="E479">
        <v>1080</v>
      </c>
      <c r="F479">
        <v>1</v>
      </c>
      <c r="G479">
        <v>1080</v>
      </c>
      <c r="H479">
        <v>3</v>
      </c>
      <c r="I479" t="s">
        <v>348</v>
      </c>
      <c r="J479" t="s">
        <v>3</v>
      </c>
      <c r="K479" t="s">
        <v>349</v>
      </c>
      <c r="L479">
        <v>1354</v>
      </c>
      <c r="N479">
        <v>1010</v>
      </c>
      <c r="O479" t="s">
        <v>49</v>
      </c>
      <c r="P479" t="s">
        <v>49</v>
      </c>
      <c r="Q479">
        <v>1</v>
      </c>
      <c r="W479">
        <v>0</v>
      </c>
      <c r="X479">
        <v>500670035</v>
      </c>
      <c r="Y479">
        <f>AT479</f>
        <v>10</v>
      </c>
      <c r="AA479">
        <v>781.09</v>
      </c>
      <c r="AB479">
        <v>0</v>
      </c>
      <c r="AC479">
        <v>0</v>
      </c>
      <c r="AD479">
        <v>0</v>
      </c>
      <c r="AE479">
        <v>781.09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 t="s">
        <v>3</v>
      </c>
      <c r="AT479">
        <v>10</v>
      </c>
      <c r="AU479" t="s">
        <v>3</v>
      </c>
      <c r="AV479">
        <v>0</v>
      </c>
      <c r="AW479">
        <v>1</v>
      </c>
      <c r="AX479">
        <v>-1</v>
      </c>
      <c r="AY479">
        <v>0</v>
      </c>
      <c r="AZ479">
        <v>0</v>
      </c>
      <c r="BA479" t="s">
        <v>3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ROUND(Y479*Source!I636,9)</f>
        <v>1</v>
      </c>
      <c r="CY479">
        <f>AA479</f>
        <v>781.09</v>
      </c>
      <c r="CZ479">
        <f>AE479</f>
        <v>781.09</v>
      </c>
      <c r="DA479">
        <f>AI479</f>
        <v>1</v>
      </c>
      <c r="DB479">
        <f>ROUND(ROUND(AT479*CZ479,2),6)</f>
        <v>7810.9</v>
      </c>
      <c r="DC479">
        <f>ROUND(ROUND(AT479*AG479,2),6)</f>
        <v>0</v>
      </c>
      <c r="DD479" t="s">
        <v>3</v>
      </c>
      <c r="DE479" t="s">
        <v>3</v>
      </c>
      <c r="DF479">
        <f t="shared" si="240"/>
        <v>781.09</v>
      </c>
      <c r="DG479">
        <f t="shared" si="238"/>
        <v>0</v>
      </c>
      <c r="DH479">
        <f t="shared" si="239"/>
        <v>0</v>
      </c>
      <c r="DI479">
        <f t="shared" si="234"/>
        <v>0</v>
      </c>
      <c r="DJ479">
        <f>DF479</f>
        <v>781.09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ROW(Source!A637)</f>
        <v>637</v>
      </c>
      <c r="B480">
        <v>59209200</v>
      </c>
      <c r="C480">
        <v>59212789</v>
      </c>
      <c r="D480">
        <v>58266404</v>
      </c>
      <c r="E480">
        <v>1080</v>
      </c>
      <c r="F480">
        <v>1</v>
      </c>
      <c r="G480">
        <v>1080</v>
      </c>
      <c r="H480">
        <v>1</v>
      </c>
      <c r="I480" t="s">
        <v>620</v>
      </c>
      <c r="J480" t="s">
        <v>3</v>
      </c>
      <c r="K480" t="s">
        <v>621</v>
      </c>
      <c r="L480">
        <v>1191</v>
      </c>
      <c r="N480">
        <v>1013</v>
      </c>
      <c r="O480" t="s">
        <v>622</v>
      </c>
      <c r="P480" t="s">
        <v>622</v>
      </c>
      <c r="Q480">
        <v>1</v>
      </c>
      <c r="W480">
        <v>0</v>
      </c>
      <c r="X480">
        <v>476480486</v>
      </c>
      <c r="Y480">
        <f>((AT480*1.15)*1.1)</f>
        <v>8.0074500000000004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5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6.33</v>
      </c>
      <c r="AU480" t="s">
        <v>28</v>
      </c>
      <c r="AV480">
        <v>1</v>
      </c>
      <c r="AW480">
        <v>2</v>
      </c>
      <c r="AX480">
        <v>59212790</v>
      </c>
      <c r="AY480">
        <v>1</v>
      </c>
      <c r="AZ480">
        <v>0</v>
      </c>
      <c r="BA480">
        <v>480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U480">
        <f>ROUND(AT480*Source!I637*AH480*AL480,2)</f>
        <v>0</v>
      </c>
      <c r="CV480">
        <f>ROUND(Y480*Source!I637,9)</f>
        <v>0.80074500000000004</v>
      </c>
      <c r="CW480">
        <v>0</v>
      </c>
      <c r="CX480">
        <f>ROUND(Y480*Source!I637,9)</f>
        <v>0.80074500000000004</v>
      </c>
      <c r="CY480">
        <f>AD480</f>
        <v>0</v>
      </c>
      <c r="CZ480">
        <f>AH480</f>
        <v>0</v>
      </c>
      <c r="DA480">
        <f>AL480</f>
        <v>1</v>
      </c>
      <c r="DB480">
        <f>ROUND(((ROUND(AT480*CZ480,2)*1.15)*1.1),6)</f>
        <v>0</v>
      </c>
      <c r="DC480">
        <f>ROUND(((ROUND(AT480*AG480,2)*1.15)*1.1),6)</f>
        <v>0</v>
      </c>
      <c r="DD480" t="s">
        <v>3</v>
      </c>
      <c r="DE480" t="s">
        <v>3</v>
      </c>
      <c r="DF480">
        <f t="shared" si="240"/>
        <v>0</v>
      </c>
      <c r="DG480">
        <f t="shared" si="238"/>
        <v>0</v>
      </c>
      <c r="DH480">
        <f t="shared" si="239"/>
        <v>0</v>
      </c>
      <c r="DI480">
        <f t="shared" si="234"/>
        <v>0</v>
      </c>
      <c r="DJ480">
        <f>DI480</f>
        <v>0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ROW(Source!A637)</f>
        <v>637</v>
      </c>
      <c r="B481">
        <v>59209200</v>
      </c>
      <c r="C481">
        <v>59212789</v>
      </c>
      <c r="D481">
        <v>58340578</v>
      </c>
      <c r="E481">
        <v>1</v>
      </c>
      <c r="F481">
        <v>1</v>
      </c>
      <c r="G481">
        <v>1080</v>
      </c>
      <c r="H481">
        <v>2</v>
      </c>
      <c r="I481" t="s">
        <v>646</v>
      </c>
      <c r="J481" t="s">
        <v>647</v>
      </c>
      <c r="K481" t="s">
        <v>648</v>
      </c>
      <c r="L481">
        <v>1368</v>
      </c>
      <c r="N481">
        <v>1011</v>
      </c>
      <c r="O481" t="s">
        <v>626</v>
      </c>
      <c r="P481" t="s">
        <v>626</v>
      </c>
      <c r="Q481">
        <v>1</v>
      </c>
      <c r="W481">
        <v>0</v>
      </c>
      <c r="X481">
        <v>-1985943078</v>
      </c>
      <c r="Y481">
        <f>((AT481*1.25)*1.1)</f>
        <v>0.46750000000000008</v>
      </c>
      <c r="AA481">
        <v>0</v>
      </c>
      <c r="AB481">
        <v>1445.28</v>
      </c>
      <c r="AC481">
        <v>740.47</v>
      </c>
      <c r="AD481">
        <v>0</v>
      </c>
      <c r="AE481">
        <v>0</v>
      </c>
      <c r="AF481">
        <v>83.1</v>
      </c>
      <c r="AG481">
        <v>12.62</v>
      </c>
      <c r="AH481">
        <v>0</v>
      </c>
      <c r="AI481">
        <v>1</v>
      </c>
      <c r="AJ481">
        <v>16.3</v>
      </c>
      <c r="AK481">
        <v>54.99</v>
      </c>
      <c r="AL481">
        <v>1</v>
      </c>
      <c r="AM481">
        <v>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0.34</v>
      </c>
      <c r="AU481" t="s">
        <v>627</v>
      </c>
      <c r="AV481">
        <v>0</v>
      </c>
      <c r="AW481">
        <v>2</v>
      </c>
      <c r="AX481">
        <v>59212791</v>
      </c>
      <c r="AY481">
        <v>1</v>
      </c>
      <c r="AZ481">
        <v>0</v>
      </c>
      <c r="BA481">
        <v>481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f>ROUND(Y481*Source!I637*DO481,9)</f>
        <v>0.58998499999999998</v>
      </c>
      <c r="CX481">
        <f>ROUND(Y481*Source!I637,9)</f>
        <v>4.675E-2</v>
      </c>
      <c r="CY481">
        <f>AB481</f>
        <v>1445.28</v>
      </c>
      <c r="CZ481">
        <f>AF481</f>
        <v>83.1</v>
      </c>
      <c r="DA481">
        <f>AJ481</f>
        <v>16.3</v>
      </c>
      <c r="DB481">
        <f>ROUND(((ROUND(AT481*CZ481,2)*1.25)*1.1),6)</f>
        <v>38.84375</v>
      </c>
      <c r="DC481">
        <f>ROUND(((ROUND(AT481*AG481,2)*1.25)*1.1),6)</f>
        <v>5.8987499999999997</v>
      </c>
      <c r="DD481" t="s">
        <v>3</v>
      </c>
      <c r="DE481" t="s">
        <v>3</v>
      </c>
      <c r="DF481">
        <f t="shared" si="240"/>
        <v>0</v>
      </c>
      <c r="DG481">
        <f>ROUND(ROUND(AF481*AJ481,2)*CX481,2)</f>
        <v>63.32</v>
      </c>
      <c r="DH481">
        <f>ROUND(ROUND(AG481*AK481,2)*CX481,2)</f>
        <v>32.44</v>
      </c>
      <c r="DI481">
        <f t="shared" si="234"/>
        <v>0</v>
      </c>
      <c r="DJ481">
        <f>DG481</f>
        <v>63.32</v>
      </c>
      <c r="DK481">
        <v>0</v>
      </c>
      <c r="DL481" t="s">
        <v>628</v>
      </c>
      <c r="DM481">
        <v>0</v>
      </c>
      <c r="DN481" t="s">
        <v>622</v>
      </c>
      <c r="DO481">
        <v>12.62</v>
      </c>
    </row>
    <row r="482" spans="1:119" x14ac:dyDescent="0.2">
      <c r="A482">
        <f>ROW(Source!A637)</f>
        <v>637</v>
      </c>
      <c r="B482">
        <v>59209200</v>
      </c>
      <c r="C482">
        <v>59212789</v>
      </c>
      <c r="D482">
        <v>58340697</v>
      </c>
      <c r="E482">
        <v>1</v>
      </c>
      <c r="F482">
        <v>1</v>
      </c>
      <c r="G482">
        <v>1080</v>
      </c>
      <c r="H482">
        <v>2</v>
      </c>
      <c r="I482" t="s">
        <v>629</v>
      </c>
      <c r="J482" t="s">
        <v>630</v>
      </c>
      <c r="K482" t="s">
        <v>631</v>
      </c>
      <c r="L482">
        <v>1368</v>
      </c>
      <c r="N482">
        <v>1011</v>
      </c>
      <c r="O482" t="s">
        <v>626</v>
      </c>
      <c r="P482" t="s">
        <v>626</v>
      </c>
      <c r="Q482">
        <v>1</v>
      </c>
      <c r="W482">
        <v>0</v>
      </c>
      <c r="X482">
        <v>2147454900</v>
      </c>
      <c r="Y482">
        <f>((AT482*1.25)*1.1)</f>
        <v>0.26124999999999998</v>
      </c>
      <c r="AA482">
        <v>0</v>
      </c>
      <c r="AB482">
        <v>7.33</v>
      </c>
      <c r="AC482">
        <v>0</v>
      </c>
      <c r="AD482">
        <v>0</v>
      </c>
      <c r="AE482">
        <v>0</v>
      </c>
      <c r="AF482">
        <v>0.8</v>
      </c>
      <c r="AG482">
        <v>0</v>
      </c>
      <c r="AH482">
        <v>0</v>
      </c>
      <c r="AI482">
        <v>1</v>
      </c>
      <c r="AJ482">
        <v>8.59</v>
      </c>
      <c r="AK482">
        <v>54.99</v>
      </c>
      <c r="AL482">
        <v>1</v>
      </c>
      <c r="AM482">
        <v>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0.19</v>
      </c>
      <c r="AU482" t="s">
        <v>627</v>
      </c>
      <c r="AV482">
        <v>0</v>
      </c>
      <c r="AW482">
        <v>2</v>
      </c>
      <c r="AX482">
        <v>59212792</v>
      </c>
      <c r="AY482">
        <v>1</v>
      </c>
      <c r="AZ482">
        <v>0</v>
      </c>
      <c r="BA482">
        <v>482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f>ROUND(Y482*Source!I637*DO482,9)</f>
        <v>0</v>
      </c>
      <c r="CX482">
        <f>ROUND(Y482*Source!I637,9)</f>
        <v>2.6124999999999999E-2</v>
      </c>
      <c r="CY482">
        <f>AB482</f>
        <v>7.33</v>
      </c>
      <c r="CZ482">
        <f>AF482</f>
        <v>0.8</v>
      </c>
      <c r="DA482">
        <f>AJ482</f>
        <v>8.59</v>
      </c>
      <c r="DB482">
        <f>ROUND(((ROUND(AT482*CZ482,2)*1.25)*1.1),6)</f>
        <v>0.20624999999999999</v>
      </c>
      <c r="DC482">
        <f>ROUND(((ROUND(AT482*AG482,2)*1.25)*1.1),6)</f>
        <v>0</v>
      </c>
      <c r="DD482" t="s">
        <v>3</v>
      </c>
      <c r="DE482" t="s">
        <v>3</v>
      </c>
      <c r="DF482">
        <f t="shared" si="240"/>
        <v>0</v>
      </c>
      <c r="DG482">
        <f>ROUND(ROUND(AF482*AJ482,2)*CX482,2)</f>
        <v>0.18</v>
      </c>
      <c r="DH482">
        <f>ROUND(ROUND(AG482*AK482,2)*CX482,2)</f>
        <v>0</v>
      </c>
      <c r="DI482">
        <f t="shared" si="234"/>
        <v>0</v>
      </c>
      <c r="DJ482">
        <f>DG482</f>
        <v>0.18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ROW(Source!A637)</f>
        <v>637</v>
      </c>
      <c r="B483">
        <v>59209200</v>
      </c>
      <c r="C483">
        <v>59212789</v>
      </c>
      <c r="D483">
        <v>58340663</v>
      </c>
      <c r="E483">
        <v>1</v>
      </c>
      <c r="F483">
        <v>1</v>
      </c>
      <c r="G483">
        <v>1080</v>
      </c>
      <c r="H483">
        <v>2</v>
      </c>
      <c r="I483" t="s">
        <v>730</v>
      </c>
      <c r="J483" t="s">
        <v>731</v>
      </c>
      <c r="K483" t="s">
        <v>732</v>
      </c>
      <c r="L483">
        <v>1368</v>
      </c>
      <c r="N483">
        <v>1011</v>
      </c>
      <c r="O483" t="s">
        <v>626</v>
      </c>
      <c r="P483" t="s">
        <v>626</v>
      </c>
      <c r="Q483">
        <v>1</v>
      </c>
      <c r="W483">
        <v>0</v>
      </c>
      <c r="X483">
        <v>1645565003</v>
      </c>
      <c r="Y483">
        <f>((AT483*1.25)*1.1)</f>
        <v>8.2500000000000004E-2</v>
      </c>
      <c r="AA483">
        <v>0</v>
      </c>
      <c r="AB483">
        <v>4.38</v>
      </c>
      <c r="AC483">
        <v>0</v>
      </c>
      <c r="AD483">
        <v>0</v>
      </c>
      <c r="AE483">
        <v>0</v>
      </c>
      <c r="AF483">
        <v>0.47</v>
      </c>
      <c r="AG483">
        <v>0</v>
      </c>
      <c r="AH483">
        <v>0</v>
      </c>
      <c r="AI483">
        <v>1</v>
      </c>
      <c r="AJ483">
        <v>8.74</v>
      </c>
      <c r="AK483">
        <v>54.99</v>
      </c>
      <c r="AL483">
        <v>1</v>
      </c>
      <c r="AM483">
        <v>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0.06</v>
      </c>
      <c r="AU483" t="s">
        <v>627</v>
      </c>
      <c r="AV483">
        <v>0</v>
      </c>
      <c r="AW483">
        <v>2</v>
      </c>
      <c r="AX483">
        <v>59212793</v>
      </c>
      <c r="AY483">
        <v>1</v>
      </c>
      <c r="AZ483">
        <v>0</v>
      </c>
      <c r="BA483">
        <v>483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f>ROUND(Y483*Source!I637*DO483,9)</f>
        <v>0</v>
      </c>
      <c r="CX483">
        <f>ROUND(Y483*Source!I637,9)</f>
        <v>8.2500000000000004E-3</v>
      </c>
      <c r="CY483">
        <f>AB483</f>
        <v>4.38</v>
      </c>
      <c r="CZ483">
        <f>AF483</f>
        <v>0.47</v>
      </c>
      <c r="DA483">
        <f>AJ483</f>
        <v>8.74</v>
      </c>
      <c r="DB483">
        <f>ROUND(((ROUND(AT483*CZ483,2)*1.25)*1.1),6)</f>
        <v>4.1250000000000002E-2</v>
      </c>
      <c r="DC483">
        <f>ROUND(((ROUND(AT483*AG483,2)*1.25)*1.1),6)</f>
        <v>0</v>
      </c>
      <c r="DD483" t="s">
        <v>3</v>
      </c>
      <c r="DE483" t="s">
        <v>3</v>
      </c>
      <c r="DF483">
        <f t="shared" si="240"/>
        <v>0</v>
      </c>
      <c r="DG483">
        <f>ROUND(ROUND(AF483*AJ483,2)*CX483,2)</f>
        <v>0.03</v>
      </c>
      <c r="DH483">
        <f>ROUND(ROUND(AG483*AK483,2)*CX483,2)</f>
        <v>0</v>
      </c>
      <c r="DI483">
        <f t="shared" si="234"/>
        <v>0</v>
      </c>
      <c r="DJ483">
        <f>DG483</f>
        <v>0.03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ROW(Source!A637)</f>
        <v>637</v>
      </c>
      <c r="B484">
        <v>59209200</v>
      </c>
      <c r="C484">
        <v>59212789</v>
      </c>
      <c r="D484">
        <v>58310236</v>
      </c>
      <c r="E484">
        <v>1</v>
      </c>
      <c r="F484">
        <v>1</v>
      </c>
      <c r="G484">
        <v>1080</v>
      </c>
      <c r="H484">
        <v>3</v>
      </c>
      <c r="I484" t="s">
        <v>733</v>
      </c>
      <c r="J484" t="s">
        <v>734</v>
      </c>
      <c r="K484" t="s">
        <v>735</v>
      </c>
      <c r="L484">
        <v>1296</v>
      </c>
      <c r="N484">
        <v>1002</v>
      </c>
      <c r="O484" t="s">
        <v>736</v>
      </c>
      <c r="P484" t="s">
        <v>736</v>
      </c>
      <c r="Q484">
        <v>1</v>
      </c>
      <c r="W484">
        <v>0</v>
      </c>
      <c r="X484">
        <v>-1970611311</v>
      </c>
      <c r="Y484">
        <f>AT484</f>
        <v>0.46210000000000001</v>
      </c>
      <c r="AA484">
        <v>442.1</v>
      </c>
      <c r="AB484">
        <v>0</v>
      </c>
      <c r="AC484">
        <v>0</v>
      </c>
      <c r="AD484">
        <v>0</v>
      </c>
      <c r="AE484">
        <v>84.21</v>
      </c>
      <c r="AF484">
        <v>0</v>
      </c>
      <c r="AG484">
        <v>0</v>
      </c>
      <c r="AH484">
        <v>0</v>
      </c>
      <c r="AI484">
        <v>5.25</v>
      </c>
      <c r="AJ484">
        <v>1</v>
      </c>
      <c r="AK484">
        <v>1</v>
      </c>
      <c r="AL484">
        <v>1</v>
      </c>
      <c r="AM484">
        <v>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0.46210000000000001</v>
      </c>
      <c r="AU484" t="s">
        <v>3</v>
      </c>
      <c r="AV484">
        <v>0</v>
      </c>
      <c r="AW484">
        <v>2</v>
      </c>
      <c r="AX484">
        <v>59212794</v>
      </c>
      <c r="AY484">
        <v>1</v>
      </c>
      <c r="AZ484">
        <v>0</v>
      </c>
      <c r="BA484">
        <v>484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ROUND(Y484*Source!I637,9)</f>
        <v>4.6210000000000001E-2</v>
      </c>
      <c r="CY484">
        <f>AA484</f>
        <v>442.1</v>
      </c>
      <c r="CZ484">
        <f>AE484</f>
        <v>84.21</v>
      </c>
      <c r="DA484">
        <f>AI484</f>
        <v>5.25</v>
      </c>
      <c r="DB484">
        <f>ROUND(ROUND(AT484*CZ484,2),6)</f>
        <v>38.909999999999997</v>
      </c>
      <c r="DC484">
        <f>ROUND(ROUND(AT484*AG484,2),6)</f>
        <v>0</v>
      </c>
      <c r="DD484" t="s">
        <v>3</v>
      </c>
      <c r="DE484" t="s">
        <v>3</v>
      </c>
      <c r="DF484">
        <f>ROUND(ROUND(AE484*AI484,2)*CX484,2)</f>
        <v>20.43</v>
      </c>
      <c r="DG484">
        <f t="shared" ref="DG484:DG502" si="241">ROUND(ROUND(AF484,2)*CX484,2)</f>
        <v>0</v>
      </c>
      <c r="DH484">
        <f t="shared" ref="DH484:DH502" si="242">ROUND(ROUND(AG484,2)*CX484,2)</f>
        <v>0</v>
      </c>
      <c r="DI484">
        <f t="shared" si="234"/>
        <v>0</v>
      </c>
      <c r="DJ484">
        <f>DF484</f>
        <v>20.43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ROW(Source!A637)</f>
        <v>637</v>
      </c>
      <c r="B485">
        <v>59209200</v>
      </c>
      <c r="C485">
        <v>59212789</v>
      </c>
      <c r="D485">
        <v>58311260</v>
      </c>
      <c r="E485">
        <v>1</v>
      </c>
      <c r="F485">
        <v>1</v>
      </c>
      <c r="G485">
        <v>1080</v>
      </c>
      <c r="H485">
        <v>3</v>
      </c>
      <c r="I485" t="s">
        <v>721</v>
      </c>
      <c r="J485" t="s">
        <v>722</v>
      </c>
      <c r="K485" t="s">
        <v>723</v>
      </c>
      <c r="L485">
        <v>1354</v>
      </c>
      <c r="N485">
        <v>1010</v>
      </c>
      <c r="O485" t="s">
        <v>49</v>
      </c>
      <c r="P485" t="s">
        <v>49</v>
      </c>
      <c r="Q485">
        <v>1</v>
      </c>
      <c r="W485">
        <v>0</v>
      </c>
      <c r="X485">
        <v>-1633575099</v>
      </c>
      <c r="Y485">
        <f>AT485</f>
        <v>1.2250000000000001</v>
      </c>
      <c r="AA485">
        <v>212.42</v>
      </c>
      <c r="AB485">
        <v>0</v>
      </c>
      <c r="AC485">
        <v>0</v>
      </c>
      <c r="AD485">
        <v>0</v>
      </c>
      <c r="AE485">
        <v>38</v>
      </c>
      <c r="AF485">
        <v>0</v>
      </c>
      <c r="AG485">
        <v>0</v>
      </c>
      <c r="AH485">
        <v>0</v>
      </c>
      <c r="AI485">
        <v>5.59</v>
      </c>
      <c r="AJ485">
        <v>1</v>
      </c>
      <c r="AK485">
        <v>1</v>
      </c>
      <c r="AL485">
        <v>1</v>
      </c>
      <c r="AM485">
        <v>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1.2250000000000001</v>
      </c>
      <c r="AU485" t="s">
        <v>3</v>
      </c>
      <c r="AV485">
        <v>0</v>
      </c>
      <c r="AW485">
        <v>2</v>
      </c>
      <c r="AX485">
        <v>59212795</v>
      </c>
      <c r="AY485">
        <v>1</v>
      </c>
      <c r="AZ485">
        <v>0</v>
      </c>
      <c r="BA485">
        <v>485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v>0</v>
      </c>
      <c r="CX485">
        <f>ROUND(Y485*Source!I637,9)</f>
        <v>0.1225</v>
      </c>
      <c r="CY485">
        <f>AA485</f>
        <v>212.42</v>
      </c>
      <c r="CZ485">
        <f>AE485</f>
        <v>38</v>
      </c>
      <c r="DA485">
        <f>AI485</f>
        <v>5.59</v>
      </c>
      <c r="DB485">
        <f>ROUND(ROUND(AT485*CZ485,2),6)</f>
        <v>46.55</v>
      </c>
      <c r="DC485">
        <f>ROUND(ROUND(AT485*AG485,2),6)</f>
        <v>0</v>
      </c>
      <c r="DD485" t="s">
        <v>3</v>
      </c>
      <c r="DE485" t="s">
        <v>3</v>
      </c>
      <c r="DF485">
        <f>ROUND(ROUND(AE485*AI485,2)*CX485,2)</f>
        <v>26.02</v>
      </c>
      <c r="DG485">
        <f t="shared" si="241"/>
        <v>0</v>
      </c>
      <c r="DH485">
        <f t="shared" si="242"/>
        <v>0</v>
      </c>
      <c r="DI485">
        <f t="shared" si="234"/>
        <v>0</v>
      </c>
      <c r="DJ485">
        <f>DF485</f>
        <v>26.02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">
      <c r="A486">
        <f>ROW(Source!A637)</f>
        <v>637</v>
      </c>
      <c r="B486">
        <v>59209200</v>
      </c>
      <c r="C486">
        <v>59212789</v>
      </c>
      <c r="D486">
        <v>58328646</v>
      </c>
      <c r="E486">
        <v>1</v>
      </c>
      <c r="F486">
        <v>1</v>
      </c>
      <c r="G486">
        <v>1080</v>
      </c>
      <c r="H486">
        <v>3</v>
      </c>
      <c r="I486" t="s">
        <v>344</v>
      </c>
      <c r="J486" t="s">
        <v>346</v>
      </c>
      <c r="K486" t="s">
        <v>345</v>
      </c>
      <c r="L486">
        <v>1354</v>
      </c>
      <c r="N486">
        <v>1010</v>
      </c>
      <c r="O486" t="s">
        <v>49</v>
      </c>
      <c r="P486" t="s">
        <v>49</v>
      </c>
      <c r="Q486">
        <v>1</v>
      </c>
      <c r="W486">
        <v>0</v>
      </c>
      <c r="X486">
        <v>-1859993199</v>
      </c>
      <c r="Y486">
        <f>AT486</f>
        <v>10</v>
      </c>
      <c r="AA486">
        <v>897.15</v>
      </c>
      <c r="AB486">
        <v>0</v>
      </c>
      <c r="AC486">
        <v>0</v>
      </c>
      <c r="AD486">
        <v>0</v>
      </c>
      <c r="AE486">
        <v>92.11</v>
      </c>
      <c r="AF486">
        <v>0</v>
      </c>
      <c r="AG486">
        <v>0</v>
      </c>
      <c r="AH486">
        <v>0</v>
      </c>
      <c r="AI486">
        <v>9.74</v>
      </c>
      <c r="AJ486">
        <v>1</v>
      </c>
      <c r="AK486">
        <v>1</v>
      </c>
      <c r="AL486">
        <v>1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 t="s">
        <v>3</v>
      </c>
      <c r="AT486">
        <v>10</v>
      </c>
      <c r="AU486" t="s">
        <v>3</v>
      </c>
      <c r="AV486">
        <v>0</v>
      </c>
      <c r="AW486">
        <v>1</v>
      </c>
      <c r="AX486">
        <v>-1</v>
      </c>
      <c r="AY486">
        <v>0</v>
      </c>
      <c r="AZ486">
        <v>0</v>
      </c>
      <c r="BA486" t="s">
        <v>3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ROUND(Y486*Source!I637,9)</f>
        <v>1</v>
      </c>
      <c r="CY486">
        <f>AA486</f>
        <v>897.15</v>
      </c>
      <c r="CZ486">
        <f>AE486</f>
        <v>92.11</v>
      </c>
      <c r="DA486">
        <f>AI486</f>
        <v>9.74</v>
      </c>
      <c r="DB486">
        <f>ROUND(ROUND(AT486*CZ486,2),6)</f>
        <v>921.1</v>
      </c>
      <c r="DC486">
        <f>ROUND(ROUND(AT486*AG486,2),6)</f>
        <v>0</v>
      </c>
      <c r="DD486" t="s">
        <v>3</v>
      </c>
      <c r="DE486" t="s">
        <v>3</v>
      </c>
      <c r="DF486">
        <f>ROUND(ROUND(AE486*AI486,2)*CX486,2)</f>
        <v>897.15</v>
      </c>
      <c r="DG486">
        <f t="shared" si="241"/>
        <v>0</v>
      </c>
      <c r="DH486">
        <f t="shared" si="242"/>
        <v>0</v>
      </c>
      <c r="DI486">
        <f t="shared" si="234"/>
        <v>0</v>
      </c>
      <c r="DJ486">
        <f>DF486</f>
        <v>897.15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">
      <c r="A487">
        <f>ROW(Source!A637)</f>
        <v>637</v>
      </c>
      <c r="B487">
        <v>59209200</v>
      </c>
      <c r="C487">
        <v>59212789</v>
      </c>
      <c r="D487">
        <v>58319282</v>
      </c>
      <c r="E487">
        <v>1</v>
      </c>
      <c r="F487">
        <v>1</v>
      </c>
      <c r="G487">
        <v>1080</v>
      </c>
      <c r="H487">
        <v>3</v>
      </c>
      <c r="I487" t="s">
        <v>737</v>
      </c>
      <c r="J487" t="s">
        <v>738</v>
      </c>
      <c r="K487" t="s">
        <v>739</v>
      </c>
      <c r="L487">
        <v>1354</v>
      </c>
      <c r="N487">
        <v>1010</v>
      </c>
      <c r="O487" t="s">
        <v>49</v>
      </c>
      <c r="P487" t="s">
        <v>49</v>
      </c>
      <c r="Q487">
        <v>1</v>
      </c>
      <c r="W487">
        <v>0</v>
      </c>
      <c r="X487">
        <v>-928043851</v>
      </c>
      <c r="Y487">
        <f>AT487</f>
        <v>0.03</v>
      </c>
      <c r="AA487">
        <v>152.94</v>
      </c>
      <c r="AB487">
        <v>0</v>
      </c>
      <c r="AC487">
        <v>0</v>
      </c>
      <c r="AD487">
        <v>0</v>
      </c>
      <c r="AE487">
        <v>7.74</v>
      </c>
      <c r="AF487">
        <v>0</v>
      </c>
      <c r="AG487">
        <v>0</v>
      </c>
      <c r="AH487">
        <v>0</v>
      </c>
      <c r="AI487">
        <v>19.760000000000002</v>
      </c>
      <c r="AJ487">
        <v>1</v>
      </c>
      <c r="AK487">
        <v>1</v>
      </c>
      <c r="AL487">
        <v>1</v>
      </c>
      <c r="AM487">
        <v>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0.03</v>
      </c>
      <c r="AU487" t="s">
        <v>3</v>
      </c>
      <c r="AV487">
        <v>0</v>
      </c>
      <c r="AW487">
        <v>2</v>
      </c>
      <c r="AX487">
        <v>59212796</v>
      </c>
      <c r="AY487">
        <v>1</v>
      </c>
      <c r="AZ487">
        <v>0</v>
      </c>
      <c r="BA487">
        <v>486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ROUND(Y487*Source!I637,9)</f>
        <v>3.0000000000000001E-3</v>
      </c>
      <c r="CY487">
        <f>AA487</f>
        <v>152.94</v>
      </c>
      <c r="CZ487">
        <f>AE487</f>
        <v>7.74</v>
      </c>
      <c r="DA487">
        <f>AI487</f>
        <v>19.760000000000002</v>
      </c>
      <c r="DB487">
        <f>ROUND(ROUND(AT487*CZ487,2),6)</f>
        <v>0.23</v>
      </c>
      <c r="DC487">
        <f>ROUND(ROUND(AT487*AG487,2),6)</f>
        <v>0</v>
      </c>
      <c r="DD487" t="s">
        <v>3</v>
      </c>
      <c r="DE487" t="s">
        <v>3</v>
      </c>
      <c r="DF487">
        <f>ROUND(ROUND(AE487*AI487,2)*CX487,2)</f>
        <v>0.46</v>
      </c>
      <c r="DG487">
        <f t="shared" si="241"/>
        <v>0</v>
      </c>
      <c r="DH487">
        <f t="shared" si="242"/>
        <v>0</v>
      </c>
      <c r="DI487">
        <f t="shared" si="234"/>
        <v>0</v>
      </c>
      <c r="DJ487">
        <f>DF487</f>
        <v>0.46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ROW(Source!A637)</f>
        <v>637</v>
      </c>
      <c r="B488">
        <v>59209200</v>
      </c>
      <c r="C488">
        <v>59212789</v>
      </c>
      <c r="D488">
        <v>0</v>
      </c>
      <c r="E488">
        <v>1080</v>
      </c>
      <c r="F488">
        <v>1</v>
      </c>
      <c r="G488">
        <v>1080</v>
      </c>
      <c r="H488">
        <v>3</v>
      </c>
      <c r="I488" t="s">
        <v>348</v>
      </c>
      <c r="J488" t="s">
        <v>3</v>
      </c>
      <c r="K488" t="s">
        <v>349</v>
      </c>
      <c r="L488">
        <v>1354</v>
      </c>
      <c r="N488">
        <v>1010</v>
      </c>
      <c r="O488" t="s">
        <v>49</v>
      </c>
      <c r="P488" t="s">
        <v>49</v>
      </c>
      <c r="Q488">
        <v>1</v>
      </c>
      <c r="W488">
        <v>0</v>
      </c>
      <c r="X488">
        <v>500670035</v>
      </c>
      <c r="Y488">
        <f>AT488</f>
        <v>10</v>
      </c>
      <c r="AA488">
        <v>7717.17</v>
      </c>
      <c r="AB488">
        <v>0</v>
      </c>
      <c r="AC488">
        <v>0</v>
      </c>
      <c r="AD488">
        <v>0</v>
      </c>
      <c r="AE488">
        <v>781.09</v>
      </c>
      <c r="AF488">
        <v>0</v>
      </c>
      <c r="AG488">
        <v>0</v>
      </c>
      <c r="AH488">
        <v>0</v>
      </c>
      <c r="AI488">
        <v>9.8800000000000008</v>
      </c>
      <c r="AJ488">
        <v>1</v>
      </c>
      <c r="AK488">
        <v>1</v>
      </c>
      <c r="AL488">
        <v>1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 t="s">
        <v>3</v>
      </c>
      <c r="AT488">
        <v>10</v>
      </c>
      <c r="AU488" t="s">
        <v>3</v>
      </c>
      <c r="AV488">
        <v>0</v>
      </c>
      <c r="AW488">
        <v>1</v>
      </c>
      <c r="AX488">
        <v>-1</v>
      </c>
      <c r="AY488">
        <v>0</v>
      </c>
      <c r="AZ488">
        <v>0</v>
      </c>
      <c r="BA488" t="s">
        <v>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ROUND(Y488*Source!I637,9)</f>
        <v>1</v>
      </c>
      <c r="CY488">
        <f>AA488</f>
        <v>7717.17</v>
      </c>
      <c r="CZ488">
        <f>AE488</f>
        <v>781.09</v>
      </c>
      <c r="DA488">
        <f>AI488</f>
        <v>9.8800000000000008</v>
      </c>
      <c r="DB488">
        <f>ROUND(ROUND(AT488*CZ488,2),6)</f>
        <v>7810.9</v>
      </c>
      <c r="DC488">
        <f>ROUND(ROUND(AT488*AG488,2),6)</f>
        <v>0</v>
      </c>
      <c r="DD488" t="s">
        <v>3</v>
      </c>
      <c r="DE488" t="s">
        <v>3</v>
      </c>
      <c r="DF488">
        <f>ROUND(ROUND(AE488*AI488,2)*CX488,2)</f>
        <v>7717.17</v>
      </c>
      <c r="DG488">
        <f t="shared" si="241"/>
        <v>0</v>
      </c>
      <c r="DH488">
        <f t="shared" si="242"/>
        <v>0</v>
      </c>
      <c r="DI488">
        <f t="shared" si="234"/>
        <v>0</v>
      </c>
      <c r="DJ488">
        <f>DF488</f>
        <v>7717.17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ROW(Source!A642)</f>
        <v>642</v>
      </c>
      <c r="B489">
        <v>59209203</v>
      </c>
      <c r="C489">
        <v>59210440</v>
      </c>
      <c r="D489">
        <v>58266404</v>
      </c>
      <c r="E489">
        <v>1080</v>
      </c>
      <c r="F489">
        <v>1</v>
      </c>
      <c r="G489">
        <v>1080</v>
      </c>
      <c r="H489">
        <v>1</v>
      </c>
      <c r="I489" t="s">
        <v>620</v>
      </c>
      <c r="J489" t="s">
        <v>3</v>
      </c>
      <c r="K489" t="s">
        <v>621</v>
      </c>
      <c r="L489">
        <v>1191</v>
      </c>
      <c r="N489">
        <v>1013</v>
      </c>
      <c r="O489" t="s">
        <v>622</v>
      </c>
      <c r="P489" t="s">
        <v>622</v>
      </c>
      <c r="Q489">
        <v>1</v>
      </c>
      <c r="W489">
        <v>0</v>
      </c>
      <c r="X489">
        <v>476480486</v>
      </c>
      <c r="Y489">
        <f>((AT489*1.15)*1.1)</f>
        <v>1.17645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0.93</v>
      </c>
      <c r="AU489" t="s">
        <v>28</v>
      </c>
      <c r="AV489">
        <v>1</v>
      </c>
      <c r="AW489">
        <v>2</v>
      </c>
      <c r="AX489">
        <v>59211604</v>
      </c>
      <c r="AY489">
        <v>1</v>
      </c>
      <c r="AZ489">
        <v>0</v>
      </c>
      <c r="BA489">
        <v>489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U489">
        <f>ROUND(AT489*Source!I642*AH489*AL489,2)</f>
        <v>0</v>
      </c>
      <c r="CV489">
        <f>ROUND(Y489*Source!I642,9)</f>
        <v>14.1174</v>
      </c>
      <c r="CW489">
        <v>0</v>
      </c>
      <c r="CX489">
        <f>ROUND(Y489*Source!I642,9)</f>
        <v>14.1174</v>
      </c>
      <c r="CY489">
        <f>AD489</f>
        <v>0</v>
      </c>
      <c r="CZ489">
        <f>AH489</f>
        <v>0</v>
      </c>
      <c r="DA489">
        <f>AL489</f>
        <v>1</v>
      </c>
      <c r="DB489">
        <f>ROUND(((ROUND(AT489*CZ489,2)*1.15)*1.1),6)</f>
        <v>0</v>
      </c>
      <c r="DC489">
        <f>ROUND(((ROUND(AT489*AG489,2)*1.15)*1.1),6)</f>
        <v>0</v>
      </c>
      <c r="DD489" t="s">
        <v>3</v>
      </c>
      <c r="DE489" t="s">
        <v>3</v>
      </c>
      <c r="DF489">
        <f t="shared" ref="DF489:DF504" si="243">ROUND(ROUND(AE489,2)*CX489,2)</f>
        <v>0</v>
      </c>
      <c r="DG489">
        <f t="shared" si="241"/>
        <v>0</v>
      </c>
      <c r="DH489">
        <f t="shared" si="242"/>
        <v>0</v>
      </c>
      <c r="DI489">
        <f t="shared" si="234"/>
        <v>0</v>
      </c>
      <c r="DJ489">
        <f>DI489</f>
        <v>0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ROW(Source!A642)</f>
        <v>642</v>
      </c>
      <c r="B490">
        <v>59209203</v>
      </c>
      <c r="C490">
        <v>59210440</v>
      </c>
      <c r="D490">
        <v>58340578</v>
      </c>
      <c r="E490">
        <v>1</v>
      </c>
      <c r="F490">
        <v>1</v>
      </c>
      <c r="G490">
        <v>1080</v>
      </c>
      <c r="H490">
        <v>2</v>
      </c>
      <c r="I490" t="s">
        <v>646</v>
      </c>
      <c r="J490" t="s">
        <v>647</v>
      </c>
      <c r="K490" t="s">
        <v>648</v>
      </c>
      <c r="L490">
        <v>1368</v>
      </c>
      <c r="N490">
        <v>1011</v>
      </c>
      <c r="O490" t="s">
        <v>626</v>
      </c>
      <c r="P490" t="s">
        <v>626</v>
      </c>
      <c r="Q490">
        <v>1</v>
      </c>
      <c r="W490">
        <v>0</v>
      </c>
      <c r="X490">
        <v>-1985943078</v>
      </c>
      <c r="Y490">
        <f>((AT490*1.25)*1.1)</f>
        <v>1.3750000000000002E-2</v>
      </c>
      <c r="AA490">
        <v>0</v>
      </c>
      <c r="AB490">
        <v>88.67</v>
      </c>
      <c r="AC490">
        <v>13.47</v>
      </c>
      <c r="AD490">
        <v>0</v>
      </c>
      <c r="AE490">
        <v>0</v>
      </c>
      <c r="AF490">
        <v>83.1</v>
      </c>
      <c r="AG490">
        <v>12.62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0.01</v>
      </c>
      <c r="AU490" t="s">
        <v>627</v>
      </c>
      <c r="AV490">
        <v>0</v>
      </c>
      <c r="AW490">
        <v>2</v>
      </c>
      <c r="AX490">
        <v>59211605</v>
      </c>
      <c r="AY490">
        <v>1</v>
      </c>
      <c r="AZ490">
        <v>0</v>
      </c>
      <c r="BA490">
        <v>490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f>ROUND(Y490*Source!I642*DO490,9)</f>
        <v>2.0823</v>
      </c>
      <c r="CX490">
        <f>ROUND(Y490*Source!I642,9)</f>
        <v>0.16500000000000001</v>
      </c>
      <c r="CY490">
        <f>AB490</f>
        <v>88.67</v>
      </c>
      <c r="CZ490">
        <f>AF490</f>
        <v>83.1</v>
      </c>
      <c r="DA490">
        <f>AJ490</f>
        <v>1</v>
      </c>
      <c r="DB490">
        <f>ROUND(((ROUND(AT490*CZ490,2)*1.25)*1.1),6)</f>
        <v>1.1412500000000001</v>
      </c>
      <c r="DC490">
        <f>ROUND(((ROUND(AT490*AG490,2)*1.25)*1.1),6)</f>
        <v>0.17874999999999999</v>
      </c>
      <c r="DD490" t="s">
        <v>3</v>
      </c>
      <c r="DE490" t="s">
        <v>3</v>
      </c>
      <c r="DF490">
        <f t="shared" si="243"/>
        <v>0</v>
      </c>
      <c r="DG490">
        <f t="shared" si="241"/>
        <v>13.71</v>
      </c>
      <c r="DH490">
        <f t="shared" si="242"/>
        <v>2.08</v>
      </c>
      <c r="DI490">
        <f t="shared" si="234"/>
        <v>0</v>
      </c>
      <c r="DJ490">
        <f>DG490</f>
        <v>13.71</v>
      </c>
      <c r="DK490">
        <v>0</v>
      </c>
      <c r="DL490" t="s">
        <v>628</v>
      </c>
      <c r="DM490">
        <v>0</v>
      </c>
      <c r="DN490" t="s">
        <v>622</v>
      </c>
      <c r="DO490">
        <v>12.62</v>
      </c>
    </row>
    <row r="491" spans="1:119" x14ac:dyDescent="0.2">
      <c r="A491">
        <f>ROW(Source!A642)</f>
        <v>642</v>
      </c>
      <c r="B491">
        <v>59209203</v>
      </c>
      <c r="C491">
        <v>59210440</v>
      </c>
      <c r="D491">
        <v>58340697</v>
      </c>
      <c r="E491">
        <v>1</v>
      </c>
      <c r="F491">
        <v>1</v>
      </c>
      <c r="G491">
        <v>1080</v>
      </c>
      <c r="H491">
        <v>2</v>
      </c>
      <c r="I491" t="s">
        <v>629</v>
      </c>
      <c r="J491" t="s">
        <v>630</v>
      </c>
      <c r="K491" t="s">
        <v>631</v>
      </c>
      <c r="L491">
        <v>1368</v>
      </c>
      <c r="N491">
        <v>1011</v>
      </c>
      <c r="O491" t="s">
        <v>626</v>
      </c>
      <c r="P491" t="s">
        <v>626</v>
      </c>
      <c r="Q491">
        <v>1</v>
      </c>
      <c r="W491">
        <v>0</v>
      </c>
      <c r="X491">
        <v>2147454900</v>
      </c>
      <c r="Y491">
        <f>((AT491*1.25)*1.1)</f>
        <v>2.7500000000000004E-2</v>
      </c>
      <c r="AA491">
        <v>0</v>
      </c>
      <c r="AB491">
        <v>0.85</v>
      </c>
      <c r="AC491">
        <v>0</v>
      </c>
      <c r="AD491">
        <v>0</v>
      </c>
      <c r="AE491">
        <v>0</v>
      </c>
      <c r="AF491">
        <v>0.8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0.02</v>
      </c>
      <c r="AU491" t="s">
        <v>627</v>
      </c>
      <c r="AV491">
        <v>0</v>
      </c>
      <c r="AW491">
        <v>2</v>
      </c>
      <c r="AX491">
        <v>59211606</v>
      </c>
      <c r="AY491">
        <v>1</v>
      </c>
      <c r="AZ491">
        <v>0</v>
      </c>
      <c r="BA491">
        <v>491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f>ROUND(Y491*Source!I642*DO491,9)</f>
        <v>0</v>
      </c>
      <c r="CX491">
        <f>ROUND(Y491*Source!I642,9)</f>
        <v>0.33</v>
      </c>
      <c r="CY491">
        <f>AB491</f>
        <v>0.85</v>
      </c>
      <c r="CZ491">
        <f>AF491</f>
        <v>0.8</v>
      </c>
      <c r="DA491">
        <f>AJ491</f>
        <v>1</v>
      </c>
      <c r="DB491">
        <f>ROUND(((ROUND(AT491*CZ491,2)*1.25)*1.1),6)</f>
        <v>2.75E-2</v>
      </c>
      <c r="DC491">
        <f>ROUND(((ROUND(AT491*AG491,2)*1.25)*1.1),6)</f>
        <v>0</v>
      </c>
      <c r="DD491" t="s">
        <v>3</v>
      </c>
      <c r="DE491" t="s">
        <v>3</v>
      </c>
      <c r="DF491">
        <f t="shared" si="243"/>
        <v>0</v>
      </c>
      <c r="DG491">
        <f t="shared" si="241"/>
        <v>0.26</v>
      </c>
      <c r="DH491">
        <f t="shared" si="242"/>
        <v>0</v>
      </c>
      <c r="DI491">
        <f t="shared" si="234"/>
        <v>0</v>
      </c>
      <c r="DJ491">
        <f>DG491</f>
        <v>0.26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">
      <c r="A492">
        <f>ROW(Source!A642)</f>
        <v>642</v>
      </c>
      <c r="B492">
        <v>59209203</v>
      </c>
      <c r="C492">
        <v>59210440</v>
      </c>
      <c r="D492">
        <v>58309675</v>
      </c>
      <c r="E492">
        <v>1</v>
      </c>
      <c r="F492">
        <v>1</v>
      </c>
      <c r="G492">
        <v>1080</v>
      </c>
      <c r="H492">
        <v>3</v>
      </c>
      <c r="I492" t="s">
        <v>655</v>
      </c>
      <c r="J492" t="s">
        <v>656</v>
      </c>
      <c r="K492" t="s">
        <v>657</v>
      </c>
      <c r="L492">
        <v>1348</v>
      </c>
      <c r="N492">
        <v>1009</v>
      </c>
      <c r="O492" t="s">
        <v>658</v>
      </c>
      <c r="P492" t="s">
        <v>658</v>
      </c>
      <c r="Q492">
        <v>1000</v>
      </c>
      <c r="W492">
        <v>0</v>
      </c>
      <c r="X492">
        <v>-1945610148</v>
      </c>
      <c r="Y492">
        <f t="shared" ref="Y492:Y501" si="244">AT492</f>
        <v>1.6000000000000001E-4</v>
      </c>
      <c r="AA492">
        <v>476.07</v>
      </c>
      <c r="AB492">
        <v>0</v>
      </c>
      <c r="AC492">
        <v>0</v>
      </c>
      <c r="AD492">
        <v>0</v>
      </c>
      <c r="AE492">
        <v>476.07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1.6000000000000001E-4</v>
      </c>
      <c r="AU492" t="s">
        <v>3</v>
      </c>
      <c r="AV492">
        <v>0</v>
      </c>
      <c r="AW492">
        <v>2</v>
      </c>
      <c r="AX492">
        <v>59211607</v>
      </c>
      <c r="AY492">
        <v>1</v>
      </c>
      <c r="AZ492">
        <v>0</v>
      </c>
      <c r="BA492">
        <v>492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ROUND(Y492*Source!I642,9)</f>
        <v>1.92E-3</v>
      </c>
      <c r="CY492">
        <f t="shared" ref="CY492:CY501" si="245">AA492</f>
        <v>476.07</v>
      </c>
      <c r="CZ492">
        <f t="shared" ref="CZ492:CZ501" si="246">AE492</f>
        <v>476.07</v>
      </c>
      <c r="DA492">
        <f t="shared" ref="DA492:DA501" si="247">AI492</f>
        <v>1</v>
      </c>
      <c r="DB492">
        <f t="shared" ref="DB492:DB501" si="248">ROUND(ROUND(AT492*CZ492,2),6)</f>
        <v>0.08</v>
      </c>
      <c r="DC492">
        <f t="shared" ref="DC492:DC501" si="249">ROUND(ROUND(AT492*AG492,2),6)</f>
        <v>0</v>
      </c>
      <c r="DD492" t="s">
        <v>3</v>
      </c>
      <c r="DE492" t="s">
        <v>3</v>
      </c>
      <c r="DF492">
        <f t="shared" si="243"/>
        <v>0.91</v>
      </c>
      <c r="DG492">
        <f t="shared" si="241"/>
        <v>0</v>
      </c>
      <c r="DH492">
        <f t="shared" si="242"/>
        <v>0</v>
      </c>
      <c r="DI492">
        <f t="shared" si="234"/>
        <v>0</v>
      </c>
      <c r="DJ492">
        <f t="shared" ref="DJ492:DJ501" si="250">DF492</f>
        <v>0.91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">
      <c r="A493">
        <f>ROW(Source!A642)</f>
        <v>642</v>
      </c>
      <c r="B493">
        <v>59209203</v>
      </c>
      <c r="C493">
        <v>59210440</v>
      </c>
      <c r="D493">
        <v>58309818</v>
      </c>
      <c r="E493">
        <v>1</v>
      </c>
      <c r="F493">
        <v>1</v>
      </c>
      <c r="G493">
        <v>1080</v>
      </c>
      <c r="H493">
        <v>3</v>
      </c>
      <c r="I493" t="s">
        <v>740</v>
      </c>
      <c r="J493" t="s">
        <v>741</v>
      </c>
      <c r="K493" t="s">
        <v>742</v>
      </c>
      <c r="L493">
        <v>1348</v>
      </c>
      <c r="N493">
        <v>1009</v>
      </c>
      <c r="O493" t="s">
        <v>658</v>
      </c>
      <c r="P493" t="s">
        <v>658</v>
      </c>
      <c r="Q493">
        <v>1000</v>
      </c>
      <c r="W493">
        <v>0</v>
      </c>
      <c r="X493">
        <v>-1335589694</v>
      </c>
      <c r="Y493">
        <f t="shared" si="244"/>
        <v>6.9999999999999994E-5</v>
      </c>
      <c r="AA493">
        <v>17742.23</v>
      </c>
      <c r="AB493">
        <v>0</v>
      </c>
      <c r="AC493">
        <v>0</v>
      </c>
      <c r="AD493">
        <v>0</v>
      </c>
      <c r="AE493">
        <v>17742.23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6.9999999999999994E-5</v>
      </c>
      <c r="AU493" t="s">
        <v>3</v>
      </c>
      <c r="AV493">
        <v>0</v>
      </c>
      <c r="AW493">
        <v>2</v>
      </c>
      <c r="AX493">
        <v>59211608</v>
      </c>
      <c r="AY493">
        <v>1</v>
      </c>
      <c r="AZ493">
        <v>0</v>
      </c>
      <c r="BA493">
        <v>493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v>0</v>
      </c>
      <c r="CX493">
        <f>ROUND(Y493*Source!I642,9)</f>
        <v>8.4000000000000003E-4</v>
      </c>
      <c r="CY493">
        <f t="shared" si="245"/>
        <v>17742.23</v>
      </c>
      <c r="CZ493">
        <f t="shared" si="246"/>
        <v>17742.23</v>
      </c>
      <c r="DA493">
        <f t="shared" si="247"/>
        <v>1</v>
      </c>
      <c r="DB493">
        <f t="shared" si="248"/>
        <v>1.24</v>
      </c>
      <c r="DC493">
        <f t="shared" si="249"/>
        <v>0</v>
      </c>
      <c r="DD493" t="s">
        <v>3</v>
      </c>
      <c r="DE493" t="s">
        <v>3</v>
      </c>
      <c r="DF493">
        <f t="shared" si="243"/>
        <v>14.9</v>
      </c>
      <c r="DG493">
        <f t="shared" si="241"/>
        <v>0</v>
      </c>
      <c r="DH493">
        <f t="shared" si="242"/>
        <v>0</v>
      </c>
      <c r="DI493">
        <f t="shared" si="234"/>
        <v>0</v>
      </c>
      <c r="DJ493">
        <f t="shared" si="250"/>
        <v>14.9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ROW(Source!A642)</f>
        <v>642</v>
      </c>
      <c r="B494">
        <v>59209203</v>
      </c>
      <c r="C494">
        <v>59210440</v>
      </c>
      <c r="D494">
        <v>58308917</v>
      </c>
      <c r="E494">
        <v>1</v>
      </c>
      <c r="F494">
        <v>1</v>
      </c>
      <c r="G494">
        <v>1080</v>
      </c>
      <c r="H494">
        <v>3</v>
      </c>
      <c r="I494" t="s">
        <v>743</v>
      </c>
      <c r="J494" t="s">
        <v>744</v>
      </c>
      <c r="K494" t="s">
        <v>745</v>
      </c>
      <c r="L494">
        <v>1354</v>
      </c>
      <c r="N494">
        <v>1010</v>
      </c>
      <c r="O494" t="s">
        <v>49</v>
      </c>
      <c r="P494" t="s">
        <v>49</v>
      </c>
      <c r="Q494">
        <v>1</v>
      </c>
      <c r="W494">
        <v>0</v>
      </c>
      <c r="X494">
        <v>-40224714</v>
      </c>
      <c r="Y494">
        <f t="shared" si="244"/>
        <v>4</v>
      </c>
      <c r="AA494">
        <v>0.89</v>
      </c>
      <c r="AB494">
        <v>0</v>
      </c>
      <c r="AC494">
        <v>0</v>
      </c>
      <c r="AD494">
        <v>0</v>
      </c>
      <c r="AE494">
        <v>0.89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4</v>
      </c>
      <c r="AU494" t="s">
        <v>3</v>
      </c>
      <c r="AV494">
        <v>0</v>
      </c>
      <c r="AW494">
        <v>2</v>
      </c>
      <c r="AX494">
        <v>59211609</v>
      </c>
      <c r="AY494">
        <v>1</v>
      </c>
      <c r="AZ494">
        <v>0</v>
      </c>
      <c r="BA494">
        <v>494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ROUND(Y494*Source!I642,9)</f>
        <v>48</v>
      </c>
      <c r="CY494">
        <f t="shared" si="245"/>
        <v>0.89</v>
      </c>
      <c r="CZ494">
        <f t="shared" si="246"/>
        <v>0.89</v>
      </c>
      <c r="DA494">
        <f t="shared" si="247"/>
        <v>1</v>
      </c>
      <c r="DB494">
        <f t="shared" si="248"/>
        <v>3.56</v>
      </c>
      <c r="DC494">
        <f t="shared" si="249"/>
        <v>0</v>
      </c>
      <c r="DD494" t="s">
        <v>3</v>
      </c>
      <c r="DE494" t="s">
        <v>3</v>
      </c>
      <c r="DF494">
        <f t="shared" si="243"/>
        <v>42.72</v>
      </c>
      <c r="DG494">
        <f t="shared" si="241"/>
        <v>0</v>
      </c>
      <c r="DH494">
        <f t="shared" si="242"/>
        <v>0</v>
      </c>
      <c r="DI494">
        <f t="shared" si="234"/>
        <v>0</v>
      </c>
      <c r="DJ494">
        <f t="shared" si="250"/>
        <v>42.72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ROW(Source!A642)</f>
        <v>642</v>
      </c>
      <c r="B495">
        <v>59209203</v>
      </c>
      <c r="C495">
        <v>59210440</v>
      </c>
      <c r="D495">
        <v>58310526</v>
      </c>
      <c r="E495">
        <v>1</v>
      </c>
      <c r="F495">
        <v>1</v>
      </c>
      <c r="G495">
        <v>1080</v>
      </c>
      <c r="H495">
        <v>3</v>
      </c>
      <c r="I495" t="s">
        <v>665</v>
      </c>
      <c r="J495" t="s">
        <v>666</v>
      </c>
      <c r="K495" t="s">
        <v>667</v>
      </c>
      <c r="L495">
        <v>1346</v>
      </c>
      <c r="N495">
        <v>1009</v>
      </c>
      <c r="O495" t="s">
        <v>641</v>
      </c>
      <c r="P495" t="s">
        <v>641</v>
      </c>
      <c r="Q495">
        <v>1</v>
      </c>
      <c r="W495">
        <v>0</v>
      </c>
      <c r="X495">
        <v>-1011812427</v>
      </c>
      <c r="Y495">
        <f t="shared" si="244"/>
        <v>1.2E-2</v>
      </c>
      <c r="AA495">
        <v>37.979999999999997</v>
      </c>
      <c r="AB495">
        <v>0</v>
      </c>
      <c r="AC495">
        <v>0</v>
      </c>
      <c r="AD495">
        <v>0</v>
      </c>
      <c r="AE495">
        <v>37.979999999999997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1.2E-2</v>
      </c>
      <c r="AU495" t="s">
        <v>3</v>
      </c>
      <c r="AV495">
        <v>0</v>
      </c>
      <c r="AW495">
        <v>2</v>
      </c>
      <c r="AX495">
        <v>59211610</v>
      </c>
      <c r="AY495">
        <v>1</v>
      </c>
      <c r="AZ495">
        <v>0</v>
      </c>
      <c r="BA495">
        <v>495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ROUND(Y495*Source!I642,9)</f>
        <v>0.14399999999999999</v>
      </c>
      <c r="CY495">
        <f t="shared" si="245"/>
        <v>37.979999999999997</v>
      </c>
      <c r="CZ495">
        <f t="shared" si="246"/>
        <v>37.979999999999997</v>
      </c>
      <c r="DA495">
        <f t="shared" si="247"/>
        <v>1</v>
      </c>
      <c r="DB495">
        <f t="shared" si="248"/>
        <v>0.46</v>
      </c>
      <c r="DC495">
        <f t="shared" si="249"/>
        <v>0</v>
      </c>
      <c r="DD495" t="s">
        <v>3</v>
      </c>
      <c r="DE495" t="s">
        <v>3</v>
      </c>
      <c r="DF495">
        <f t="shared" si="243"/>
        <v>5.47</v>
      </c>
      <c r="DG495">
        <f t="shared" si="241"/>
        <v>0</v>
      </c>
      <c r="DH495">
        <f t="shared" si="242"/>
        <v>0</v>
      </c>
      <c r="DI495">
        <f t="shared" si="234"/>
        <v>0</v>
      </c>
      <c r="DJ495">
        <f t="shared" si="250"/>
        <v>5.47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">
      <c r="A496">
        <f>ROW(Source!A642)</f>
        <v>642</v>
      </c>
      <c r="B496">
        <v>59209203</v>
      </c>
      <c r="C496">
        <v>59210440</v>
      </c>
      <c r="D496">
        <v>58308946</v>
      </c>
      <c r="E496">
        <v>1</v>
      </c>
      <c r="F496">
        <v>1</v>
      </c>
      <c r="G496">
        <v>1080</v>
      </c>
      <c r="H496">
        <v>3</v>
      </c>
      <c r="I496" t="s">
        <v>718</v>
      </c>
      <c r="J496" t="s">
        <v>719</v>
      </c>
      <c r="K496" t="s">
        <v>720</v>
      </c>
      <c r="L496">
        <v>1348</v>
      </c>
      <c r="N496">
        <v>1009</v>
      </c>
      <c r="O496" t="s">
        <v>658</v>
      </c>
      <c r="P496" t="s">
        <v>658</v>
      </c>
      <c r="Q496">
        <v>1000</v>
      </c>
      <c r="W496">
        <v>0</v>
      </c>
      <c r="X496">
        <v>845389966</v>
      </c>
      <c r="Y496">
        <f t="shared" si="244"/>
        <v>9.0000000000000006E-5</v>
      </c>
      <c r="AA496">
        <v>25762.5</v>
      </c>
      <c r="AB496">
        <v>0</v>
      </c>
      <c r="AC496">
        <v>0</v>
      </c>
      <c r="AD496">
        <v>0</v>
      </c>
      <c r="AE496">
        <v>25762.5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9.0000000000000006E-5</v>
      </c>
      <c r="AU496" t="s">
        <v>3</v>
      </c>
      <c r="AV496">
        <v>0</v>
      </c>
      <c r="AW496">
        <v>2</v>
      </c>
      <c r="AX496">
        <v>59211611</v>
      </c>
      <c r="AY496">
        <v>1</v>
      </c>
      <c r="AZ496">
        <v>0</v>
      </c>
      <c r="BA496">
        <v>496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ROUND(Y496*Source!I642,9)</f>
        <v>1.08E-3</v>
      </c>
      <c r="CY496">
        <f t="shared" si="245"/>
        <v>25762.5</v>
      </c>
      <c r="CZ496">
        <f t="shared" si="246"/>
        <v>25762.5</v>
      </c>
      <c r="DA496">
        <f t="shared" si="247"/>
        <v>1</v>
      </c>
      <c r="DB496">
        <f t="shared" si="248"/>
        <v>2.3199999999999998</v>
      </c>
      <c r="DC496">
        <f t="shared" si="249"/>
        <v>0</v>
      </c>
      <c r="DD496" t="s">
        <v>3</v>
      </c>
      <c r="DE496" t="s">
        <v>3</v>
      </c>
      <c r="DF496">
        <f t="shared" si="243"/>
        <v>27.82</v>
      </c>
      <c r="DG496">
        <f t="shared" si="241"/>
        <v>0</v>
      </c>
      <c r="DH496">
        <f t="shared" si="242"/>
        <v>0</v>
      </c>
      <c r="DI496">
        <f t="shared" si="234"/>
        <v>0</v>
      </c>
      <c r="DJ496">
        <f t="shared" si="250"/>
        <v>27.82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">
      <c r="A497">
        <f>ROW(Source!A642)</f>
        <v>642</v>
      </c>
      <c r="B497">
        <v>59209203</v>
      </c>
      <c r="C497">
        <v>59210440</v>
      </c>
      <c r="D497">
        <v>58309084</v>
      </c>
      <c r="E497">
        <v>1</v>
      </c>
      <c r="F497">
        <v>1</v>
      </c>
      <c r="G497">
        <v>1080</v>
      </c>
      <c r="H497">
        <v>3</v>
      </c>
      <c r="I497" t="s">
        <v>677</v>
      </c>
      <c r="J497" t="s">
        <v>678</v>
      </c>
      <c r="K497" t="s">
        <v>679</v>
      </c>
      <c r="L497">
        <v>1348</v>
      </c>
      <c r="N497">
        <v>1009</v>
      </c>
      <c r="O497" t="s">
        <v>658</v>
      </c>
      <c r="P497" t="s">
        <v>658</v>
      </c>
      <c r="Q497">
        <v>1000</v>
      </c>
      <c r="W497">
        <v>0</v>
      </c>
      <c r="X497">
        <v>356473523</v>
      </c>
      <c r="Y497">
        <f t="shared" si="244"/>
        <v>3.0000000000000001E-5</v>
      </c>
      <c r="AA497">
        <v>16214.84</v>
      </c>
      <c r="AB497">
        <v>0</v>
      </c>
      <c r="AC497">
        <v>0</v>
      </c>
      <c r="AD497">
        <v>0</v>
      </c>
      <c r="AE497">
        <v>16214.84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3.0000000000000001E-5</v>
      </c>
      <c r="AU497" t="s">
        <v>3</v>
      </c>
      <c r="AV497">
        <v>0</v>
      </c>
      <c r="AW497">
        <v>2</v>
      </c>
      <c r="AX497">
        <v>59211612</v>
      </c>
      <c r="AY497">
        <v>1</v>
      </c>
      <c r="AZ497">
        <v>0</v>
      </c>
      <c r="BA497">
        <v>497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ROUND(Y497*Source!I642,9)</f>
        <v>3.6000000000000002E-4</v>
      </c>
      <c r="CY497">
        <f t="shared" si="245"/>
        <v>16214.84</v>
      </c>
      <c r="CZ497">
        <f t="shared" si="246"/>
        <v>16214.84</v>
      </c>
      <c r="DA497">
        <f t="shared" si="247"/>
        <v>1</v>
      </c>
      <c r="DB497">
        <f t="shared" si="248"/>
        <v>0.49</v>
      </c>
      <c r="DC497">
        <f t="shared" si="249"/>
        <v>0</v>
      </c>
      <c r="DD497" t="s">
        <v>3</v>
      </c>
      <c r="DE497" t="s">
        <v>3</v>
      </c>
      <c r="DF497">
        <f t="shared" si="243"/>
        <v>5.84</v>
      </c>
      <c r="DG497">
        <f t="shared" si="241"/>
        <v>0</v>
      </c>
      <c r="DH497">
        <f t="shared" si="242"/>
        <v>0</v>
      </c>
      <c r="DI497">
        <f t="shared" si="234"/>
        <v>0</v>
      </c>
      <c r="DJ497">
        <f t="shared" si="250"/>
        <v>5.84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ROW(Source!A642)</f>
        <v>642</v>
      </c>
      <c r="B498">
        <v>59209203</v>
      </c>
      <c r="C498">
        <v>59210440</v>
      </c>
      <c r="D498">
        <v>58309253</v>
      </c>
      <c r="E498">
        <v>1</v>
      </c>
      <c r="F498">
        <v>1</v>
      </c>
      <c r="G498">
        <v>1080</v>
      </c>
      <c r="H498">
        <v>3</v>
      </c>
      <c r="I498" t="s">
        <v>680</v>
      </c>
      <c r="J498" t="s">
        <v>681</v>
      </c>
      <c r="K498" t="s">
        <v>682</v>
      </c>
      <c r="L498">
        <v>1346</v>
      </c>
      <c r="N498">
        <v>1009</v>
      </c>
      <c r="O498" t="s">
        <v>641</v>
      </c>
      <c r="P498" t="s">
        <v>641</v>
      </c>
      <c r="Q498">
        <v>1</v>
      </c>
      <c r="W498">
        <v>0</v>
      </c>
      <c r="X498">
        <v>1135396300</v>
      </c>
      <c r="Y498">
        <f t="shared" si="244"/>
        <v>3.0000000000000001E-3</v>
      </c>
      <c r="AA498">
        <v>20.190000000000001</v>
      </c>
      <c r="AB498">
        <v>0</v>
      </c>
      <c r="AC498">
        <v>0</v>
      </c>
      <c r="AD498">
        <v>0</v>
      </c>
      <c r="AE498">
        <v>20.190000000000001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3.0000000000000001E-3</v>
      </c>
      <c r="AU498" t="s">
        <v>3</v>
      </c>
      <c r="AV498">
        <v>0</v>
      </c>
      <c r="AW498">
        <v>2</v>
      </c>
      <c r="AX498">
        <v>59211613</v>
      </c>
      <c r="AY498">
        <v>1</v>
      </c>
      <c r="AZ498">
        <v>0</v>
      </c>
      <c r="BA498">
        <v>498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ROUND(Y498*Source!I642,9)</f>
        <v>3.5999999999999997E-2</v>
      </c>
      <c r="CY498">
        <f t="shared" si="245"/>
        <v>20.190000000000001</v>
      </c>
      <c r="CZ498">
        <f t="shared" si="246"/>
        <v>20.190000000000001</v>
      </c>
      <c r="DA498">
        <f t="shared" si="247"/>
        <v>1</v>
      </c>
      <c r="DB498">
        <f t="shared" si="248"/>
        <v>0.06</v>
      </c>
      <c r="DC498">
        <f t="shared" si="249"/>
        <v>0</v>
      </c>
      <c r="DD498" t="s">
        <v>3</v>
      </c>
      <c r="DE498" t="s">
        <v>3</v>
      </c>
      <c r="DF498">
        <f t="shared" si="243"/>
        <v>0.73</v>
      </c>
      <c r="DG498">
        <f t="shared" si="241"/>
        <v>0</v>
      </c>
      <c r="DH498">
        <f t="shared" si="242"/>
        <v>0</v>
      </c>
      <c r="DI498">
        <f t="shared" si="234"/>
        <v>0</v>
      </c>
      <c r="DJ498">
        <f t="shared" si="250"/>
        <v>0.73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">
      <c r="A499">
        <f>ROW(Source!A642)</f>
        <v>642</v>
      </c>
      <c r="B499">
        <v>59209203</v>
      </c>
      <c r="C499">
        <v>59210440</v>
      </c>
      <c r="D499">
        <v>58315615</v>
      </c>
      <c r="E499">
        <v>1</v>
      </c>
      <c r="F499">
        <v>1</v>
      </c>
      <c r="G499">
        <v>1080</v>
      </c>
      <c r="H499">
        <v>3</v>
      </c>
      <c r="I499" t="s">
        <v>746</v>
      </c>
      <c r="J499" t="s">
        <v>747</v>
      </c>
      <c r="K499" t="s">
        <v>748</v>
      </c>
      <c r="L499">
        <v>1346</v>
      </c>
      <c r="N499">
        <v>1009</v>
      </c>
      <c r="O499" t="s">
        <v>641</v>
      </c>
      <c r="P499" t="s">
        <v>641</v>
      </c>
      <c r="Q499">
        <v>1</v>
      </c>
      <c r="W499">
        <v>0</v>
      </c>
      <c r="X499">
        <v>931269240</v>
      </c>
      <c r="Y499">
        <f t="shared" si="244"/>
        <v>0.08</v>
      </c>
      <c r="AA499">
        <v>134.01</v>
      </c>
      <c r="AB499">
        <v>0</v>
      </c>
      <c r="AC499">
        <v>0</v>
      </c>
      <c r="AD499">
        <v>0</v>
      </c>
      <c r="AE499">
        <v>134.01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0.08</v>
      </c>
      <c r="AU499" t="s">
        <v>3</v>
      </c>
      <c r="AV499">
        <v>0</v>
      </c>
      <c r="AW499">
        <v>2</v>
      </c>
      <c r="AX499">
        <v>59211614</v>
      </c>
      <c r="AY499">
        <v>1</v>
      </c>
      <c r="AZ499">
        <v>0</v>
      </c>
      <c r="BA499">
        <v>499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ROUND(Y499*Source!I642,9)</f>
        <v>0.96</v>
      </c>
      <c r="CY499">
        <f t="shared" si="245"/>
        <v>134.01</v>
      </c>
      <c r="CZ499">
        <f t="shared" si="246"/>
        <v>134.01</v>
      </c>
      <c r="DA499">
        <f t="shared" si="247"/>
        <v>1</v>
      </c>
      <c r="DB499">
        <f t="shared" si="248"/>
        <v>10.72</v>
      </c>
      <c r="DC499">
        <f t="shared" si="249"/>
        <v>0</v>
      </c>
      <c r="DD499" t="s">
        <v>3</v>
      </c>
      <c r="DE499" t="s">
        <v>3</v>
      </c>
      <c r="DF499">
        <f t="shared" si="243"/>
        <v>128.65</v>
      </c>
      <c r="DG499">
        <f t="shared" si="241"/>
        <v>0</v>
      </c>
      <c r="DH499">
        <f t="shared" si="242"/>
        <v>0</v>
      </c>
      <c r="DI499">
        <f t="shared" si="234"/>
        <v>0</v>
      </c>
      <c r="DJ499">
        <f t="shared" si="250"/>
        <v>128.65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">
      <c r="A500">
        <f>ROW(Source!A642)</f>
        <v>642</v>
      </c>
      <c r="B500">
        <v>59209203</v>
      </c>
      <c r="C500">
        <v>59210440</v>
      </c>
      <c r="D500">
        <v>58327470</v>
      </c>
      <c r="E500">
        <v>1</v>
      </c>
      <c r="F500">
        <v>1</v>
      </c>
      <c r="G500">
        <v>1080</v>
      </c>
      <c r="H500">
        <v>3</v>
      </c>
      <c r="I500" t="s">
        <v>356</v>
      </c>
      <c r="J500" t="s">
        <v>358</v>
      </c>
      <c r="K500" t="s">
        <v>357</v>
      </c>
      <c r="L500">
        <v>1354</v>
      </c>
      <c r="N500">
        <v>1010</v>
      </c>
      <c r="O500" t="s">
        <v>49</v>
      </c>
      <c r="P500" t="s">
        <v>49</v>
      </c>
      <c r="Q500">
        <v>1</v>
      </c>
      <c r="W500">
        <v>0</v>
      </c>
      <c r="X500">
        <v>-1082269348</v>
      </c>
      <c r="Y500">
        <f t="shared" si="244"/>
        <v>1</v>
      </c>
      <c r="AA500">
        <v>41.09</v>
      </c>
      <c r="AB500">
        <v>0</v>
      </c>
      <c r="AC500">
        <v>0</v>
      </c>
      <c r="AD500">
        <v>0</v>
      </c>
      <c r="AE500">
        <v>41.09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0</v>
      </c>
      <c r="AN500">
        <v>0</v>
      </c>
      <c r="AO500">
        <v>0</v>
      </c>
      <c r="AP500">
        <v>1</v>
      </c>
      <c r="AQ500">
        <v>0</v>
      </c>
      <c r="AR500">
        <v>0</v>
      </c>
      <c r="AS500" t="s">
        <v>3</v>
      </c>
      <c r="AT500">
        <v>1</v>
      </c>
      <c r="AU500" t="s">
        <v>3</v>
      </c>
      <c r="AV500">
        <v>0</v>
      </c>
      <c r="AW500">
        <v>1</v>
      </c>
      <c r="AX500">
        <v>-1</v>
      </c>
      <c r="AY500">
        <v>0</v>
      </c>
      <c r="AZ500">
        <v>0</v>
      </c>
      <c r="BA500" t="s">
        <v>3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ROUND(Y500*Source!I642,9)</f>
        <v>12</v>
      </c>
      <c r="CY500">
        <f t="shared" si="245"/>
        <v>41.09</v>
      </c>
      <c r="CZ500">
        <f t="shared" si="246"/>
        <v>41.09</v>
      </c>
      <c r="DA500">
        <f t="shared" si="247"/>
        <v>1</v>
      </c>
      <c r="DB500">
        <f t="shared" si="248"/>
        <v>41.09</v>
      </c>
      <c r="DC500">
        <f t="shared" si="249"/>
        <v>0</v>
      </c>
      <c r="DD500" t="s">
        <v>3</v>
      </c>
      <c r="DE500" t="s">
        <v>3</v>
      </c>
      <c r="DF500">
        <f t="shared" si="243"/>
        <v>493.08</v>
      </c>
      <c r="DG500">
        <f t="shared" si="241"/>
        <v>0</v>
      </c>
      <c r="DH500">
        <f t="shared" si="242"/>
        <v>0</v>
      </c>
      <c r="DI500">
        <f t="shared" si="234"/>
        <v>0</v>
      </c>
      <c r="DJ500">
        <f t="shared" si="250"/>
        <v>493.08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">
      <c r="A501">
        <f>ROW(Source!A642)</f>
        <v>642</v>
      </c>
      <c r="B501">
        <v>59209203</v>
      </c>
      <c r="C501">
        <v>59210440</v>
      </c>
      <c r="D501">
        <v>0</v>
      </c>
      <c r="E501">
        <v>0</v>
      </c>
      <c r="F501">
        <v>1</v>
      </c>
      <c r="G501">
        <v>1080</v>
      </c>
      <c r="H501">
        <v>3</v>
      </c>
      <c r="I501" t="s">
        <v>360</v>
      </c>
      <c r="J501" t="s">
        <v>3</v>
      </c>
      <c r="K501" t="s">
        <v>361</v>
      </c>
      <c r="L501">
        <v>1354</v>
      </c>
      <c r="N501">
        <v>1010</v>
      </c>
      <c r="O501" t="s">
        <v>49</v>
      </c>
      <c r="P501" t="s">
        <v>49</v>
      </c>
      <c r="Q501">
        <v>1</v>
      </c>
      <c r="W501">
        <v>0</v>
      </c>
      <c r="X501">
        <v>-1495913384</v>
      </c>
      <c r="Y501">
        <f t="shared" si="244"/>
        <v>1</v>
      </c>
      <c r="AA501">
        <v>760.09</v>
      </c>
      <c r="AB501">
        <v>0</v>
      </c>
      <c r="AC501">
        <v>0</v>
      </c>
      <c r="AD501">
        <v>0</v>
      </c>
      <c r="AE501">
        <v>760.09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0</v>
      </c>
      <c r="AN501">
        <v>0</v>
      </c>
      <c r="AO501">
        <v>0</v>
      </c>
      <c r="AP501">
        <v>1</v>
      </c>
      <c r="AQ501">
        <v>0</v>
      </c>
      <c r="AR501">
        <v>0</v>
      </c>
      <c r="AS501" t="s">
        <v>3</v>
      </c>
      <c r="AT501">
        <v>1</v>
      </c>
      <c r="AU501" t="s">
        <v>3</v>
      </c>
      <c r="AV501">
        <v>0</v>
      </c>
      <c r="AW501">
        <v>1</v>
      </c>
      <c r="AX501">
        <v>-1</v>
      </c>
      <c r="AY501">
        <v>0</v>
      </c>
      <c r="AZ501">
        <v>0</v>
      </c>
      <c r="BA501" t="s">
        <v>3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v>0</v>
      </c>
      <c r="CX501">
        <f>ROUND(Y501*Source!I642,9)</f>
        <v>12</v>
      </c>
      <c r="CY501">
        <f t="shared" si="245"/>
        <v>760.09</v>
      </c>
      <c r="CZ501">
        <f t="shared" si="246"/>
        <v>760.09</v>
      </c>
      <c r="DA501">
        <f t="shared" si="247"/>
        <v>1</v>
      </c>
      <c r="DB501">
        <f t="shared" si="248"/>
        <v>760.09</v>
      </c>
      <c r="DC501">
        <f t="shared" si="249"/>
        <v>0</v>
      </c>
      <c r="DD501" t="s">
        <v>3</v>
      </c>
      <c r="DE501" t="s">
        <v>3</v>
      </c>
      <c r="DF501">
        <f t="shared" si="243"/>
        <v>9121.08</v>
      </c>
      <c r="DG501">
        <f t="shared" si="241"/>
        <v>0</v>
      </c>
      <c r="DH501">
        <f t="shared" si="242"/>
        <v>0</v>
      </c>
      <c r="DI501">
        <f t="shared" si="234"/>
        <v>0</v>
      </c>
      <c r="DJ501">
        <f t="shared" si="250"/>
        <v>9121.08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">
      <c r="A502">
        <f>ROW(Source!A643)</f>
        <v>643</v>
      </c>
      <c r="B502">
        <v>59209200</v>
      </c>
      <c r="C502">
        <v>59210440</v>
      </c>
      <c r="D502">
        <v>58266404</v>
      </c>
      <c r="E502">
        <v>1080</v>
      </c>
      <c r="F502">
        <v>1</v>
      </c>
      <c r="G502">
        <v>1080</v>
      </c>
      <c r="H502">
        <v>1</v>
      </c>
      <c r="I502" t="s">
        <v>620</v>
      </c>
      <c r="J502" t="s">
        <v>3</v>
      </c>
      <c r="K502" t="s">
        <v>621</v>
      </c>
      <c r="L502">
        <v>1191</v>
      </c>
      <c r="N502">
        <v>1013</v>
      </c>
      <c r="O502" t="s">
        <v>622</v>
      </c>
      <c r="P502" t="s">
        <v>622</v>
      </c>
      <c r="Q502">
        <v>1</v>
      </c>
      <c r="W502">
        <v>0</v>
      </c>
      <c r="X502">
        <v>476480486</v>
      </c>
      <c r="Y502">
        <f>((AT502*1.15)*1.1)</f>
        <v>1.17645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1</v>
      </c>
      <c r="AK502">
        <v>1</v>
      </c>
      <c r="AL502">
        <v>1</v>
      </c>
      <c r="AM502">
        <v>5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0.93</v>
      </c>
      <c r="AU502" t="s">
        <v>28</v>
      </c>
      <c r="AV502">
        <v>1</v>
      </c>
      <c r="AW502">
        <v>2</v>
      </c>
      <c r="AX502">
        <v>59211604</v>
      </c>
      <c r="AY502">
        <v>1</v>
      </c>
      <c r="AZ502">
        <v>0</v>
      </c>
      <c r="BA502">
        <v>503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U502">
        <f>ROUND(AT502*Source!I643*AH502*AL502,2)</f>
        <v>0</v>
      </c>
      <c r="CV502">
        <f>ROUND(Y502*Source!I643,9)</f>
        <v>14.1174</v>
      </c>
      <c r="CW502">
        <v>0</v>
      </c>
      <c r="CX502">
        <f>ROUND(Y502*Source!I643,9)</f>
        <v>14.1174</v>
      </c>
      <c r="CY502">
        <f>AD502</f>
        <v>0</v>
      </c>
      <c r="CZ502">
        <f>AH502</f>
        <v>0</v>
      </c>
      <c r="DA502">
        <f>AL502</f>
        <v>1</v>
      </c>
      <c r="DB502">
        <f>ROUND(((ROUND(AT502*CZ502,2)*1.15)*1.1),6)</f>
        <v>0</v>
      </c>
      <c r="DC502">
        <f>ROUND(((ROUND(AT502*AG502,2)*1.15)*1.1),6)</f>
        <v>0</v>
      </c>
      <c r="DD502" t="s">
        <v>3</v>
      </c>
      <c r="DE502" t="s">
        <v>3</v>
      </c>
      <c r="DF502">
        <f t="shared" si="243"/>
        <v>0</v>
      </c>
      <c r="DG502">
        <f t="shared" si="241"/>
        <v>0</v>
      </c>
      <c r="DH502">
        <f t="shared" si="242"/>
        <v>0</v>
      </c>
      <c r="DI502">
        <f t="shared" si="234"/>
        <v>0</v>
      </c>
      <c r="DJ502">
        <f>DI502</f>
        <v>0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">
      <c r="A503">
        <f>ROW(Source!A643)</f>
        <v>643</v>
      </c>
      <c r="B503">
        <v>59209200</v>
      </c>
      <c r="C503">
        <v>59210440</v>
      </c>
      <c r="D503">
        <v>58340578</v>
      </c>
      <c r="E503">
        <v>1</v>
      </c>
      <c r="F503">
        <v>1</v>
      </c>
      <c r="G503">
        <v>1080</v>
      </c>
      <c r="H503">
        <v>2</v>
      </c>
      <c r="I503" t="s">
        <v>646</v>
      </c>
      <c r="J503" t="s">
        <v>647</v>
      </c>
      <c r="K503" t="s">
        <v>648</v>
      </c>
      <c r="L503">
        <v>1368</v>
      </c>
      <c r="N503">
        <v>1011</v>
      </c>
      <c r="O503" t="s">
        <v>626</v>
      </c>
      <c r="P503" t="s">
        <v>626</v>
      </c>
      <c r="Q503">
        <v>1</v>
      </c>
      <c r="W503">
        <v>0</v>
      </c>
      <c r="X503">
        <v>-1985943078</v>
      </c>
      <c r="Y503">
        <f>((AT503*1.25)*1.1)</f>
        <v>1.3750000000000002E-2</v>
      </c>
      <c r="AA503">
        <v>0</v>
      </c>
      <c r="AB503">
        <v>1445.28</v>
      </c>
      <c r="AC503">
        <v>740.47</v>
      </c>
      <c r="AD503">
        <v>0</v>
      </c>
      <c r="AE503">
        <v>0</v>
      </c>
      <c r="AF503">
        <v>83.1</v>
      </c>
      <c r="AG503">
        <v>12.62</v>
      </c>
      <c r="AH503">
        <v>0</v>
      </c>
      <c r="AI503">
        <v>1</v>
      </c>
      <c r="AJ503">
        <v>16.3</v>
      </c>
      <c r="AK503">
        <v>54.99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0.01</v>
      </c>
      <c r="AU503" t="s">
        <v>627</v>
      </c>
      <c r="AV503">
        <v>0</v>
      </c>
      <c r="AW503">
        <v>2</v>
      </c>
      <c r="AX503">
        <v>59211605</v>
      </c>
      <c r="AY503">
        <v>1</v>
      </c>
      <c r="AZ503">
        <v>0</v>
      </c>
      <c r="BA503">
        <v>504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f>ROUND(Y503*Source!I643*DO503,9)</f>
        <v>2.0823</v>
      </c>
      <c r="CX503">
        <f>ROUND(Y503*Source!I643,9)</f>
        <v>0.16500000000000001</v>
      </c>
      <c r="CY503">
        <f>AB503</f>
        <v>1445.28</v>
      </c>
      <c r="CZ503">
        <f>AF503</f>
        <v>83.1</v>
      </c>
      <c r="DA503">
        <f>AJ503</f>
        <v>16.3</v>
      </c>
      <c r="DB503">
        <f>ROUND(((ROUND(AT503*CZ503,2)*1.25)*1.1),6)</f>
        <v>1.1412500000000001</v>
      </c>
      <c r="DC503">
        <f>ROUND(((ROUND(AT503*AG503,2)*1.25)*1.1),6)</f>
        <v>0.17874999999999999</v>
      </c>
      <c r="DD503" t="s">
        <v>3</v>
      </c>
      <c r="DE503" t="s">
        <v>3</v>
      </c>
      <c r="DF503">
        <f t="shared" si="243"/>
        <v>0</v>
      </c>
      <c r="DG503">
        <f>ROUND(ROUND(AF503*AJ503,2)*CX503,2)</f>
        <v>223.5</v>
      </c>
      <c r="DH503">
        <f>ROUND(ROUND(AG503*AK503,2)*CX503,2)</f>
        <v>114.51</v>
      </c>
      <c r="DI503">
        <f t="shared" si="234"/>
        <v>0</v>
      </c>
      <c r="DJ503">
        <f>DG503</f>
        <v>223.5</v>
      </c>
      <c r="DK503">
        <v>0</v>
      </c>
      <c r="DL503" t="s">
        <v>628</v>
      </c>
      <c r="DM503">
        <v>0</v>
      </c>
      <c r="DN503" t="s">
        <v>622</v>
      </c>
      <c r="DO503">
        <v>12.62</v>
      </c>
    </row>
    <row r="504" spans="1:119" x14ac:dyDescent="0.2">
      <c r="A504">
        <f>ROW(Source!A643)</f>
        <v>643</v>
      </c>
      <c r="B504">
        <v>59209200</v>
      </c>
      <c r="C504">
        <v>59210440</v>
      </c>
      <c r="D504">
        <v>58340697</v>
      </c>
      <c r="E504">
        <v>1</v>
      </c>
      <c r="F504">
        <v>1</v>
      </c>
      <c r="G504">
        <v>1080</v>
      </c>
      <c r="H504">
        <v>2</v>
      </c>
      <c r="I504" t="s">
        <v>629</v>
      </c>
      <c r="J504" t="s">
        <v>630</v>
      </c>
      <c r="K504" t="s">
        <v>631</v>
      </c>
      <c r="L504">
        <v>1368</v>
      </c>
      <c r="N504">
        <v>1011</v>
      </c>
      <c r="O504" t="s">
        <v>626</v>
      </c>
      <c r="P504" t="s">
        <v>626</v>
      </c>
      <c r="Q504">
        <v>1</v>
      </c>
      <c r="W504">
        <v>0</v>
      </c>
      <c r="X504">
        <v>2147454900</v>
      </c>
      <c r="Y504">
        <f>((AT504*1.25)*1.1)</f>
        <v>2.7500000000000004E-2</v>
      </c>
      <c r="AA504">
        <v>0</v>
      </c>
      <c r="AB504">
        <v>7.33</v>
      </c>
      <c r="AC504">
        <v>0</v>
      </c>
      <c r="AD504">
        <v>0</v>
      </c>
      <c r="AE504">
        <v>0</v>
      </c>
      <c r="AF504">
        <v>0.8</v>
      </c>
      <c r="AG504">
        <v>0</v>
      </c>
      <c r="AH504">
        <v>0</v>
      </c>
      <c r="AI504">
        <v>1</v>
      </c>
      <c r="AJ504">
        <v>8.59</v>
      </c>
      <c r="AK504">
        <v>54.99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0.02</v>
      </c>
      <c r="AU504" t="s">
        <v>627</v>
      </c>
      <c r="AV504">
        <v>0</v>
      </c>
      <c r="AW504">
        <v>2</v>
      </c>
      <c r="AX504">
        <v>59211606</v>
      </c>
      <c r="AY504">
        <v>1</v>
      </c>
      <c r="AZ504">
        <v>0</v>
      </c>
      <c r="BA504">
        <v>505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f>ROUND(Y504*Source!I643*DO504,9)</f>
        <v>0</v>
      </c>
      <c r="CX504">
        <f>ROUND(Y504*Source!I643,9)</f>
        <v>0.33</v>
      </c>
      <c r="CY504">
        <f>AB504</f>
        <v>7.33</v>
      </c>
      <c r="CZ504">
        <f>AF504</f>
        <v>0.8</v>
      </c>
      <c r="DA504">
        <f>AJ504</f>
        <v>8.59</v>
      </c>
      <c r="DB504">
        <f>ROUND(((ROUND(AT504*CZ504,2)*1.25)*1.1),6)</f>
        <v>2.75E-2</v>
      </c>
      <c r="DC504">
        <f>ROUND(((ROUND(AT504*AG504,2)*1.25)*1.1),6)</f>
        <v>0</v>
      </c>
      <c r="DD504" t="s">
        <v>3</v>
      </c>
      <c r="DE504" t="s">
        <v>3</v>
      </c>
      <c r="DF504">
        <f t="shared" si="243"/>
        <v>0</v>
      </c>
      <c r="DG504">
        <f>ROUND(ROUND(AF504*AJ504,2)*CX504,2)</f>
        <v>2.27</v>
      </c>
      <c r="DH504">
        <f>ROUND(ROUND(AG504*AK504,2)*CX504,2)</f>
        <v>0</v>
      </c>
      <c r="DI504">
        <f t="shared" si="234"/>
        <v>0</v>
      </c>
      <c r="DJ504">
        <f>DG504</f>
        <v>2.27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ROW(Source!A643)</f>
        <v>643</v>
      </c>
      <c r="B505">
        <v>59209200</v>
      </c>
      <c r="C505">
        <v>59210440</v>
      </c>
      <c r="D505">
        <v>58309675</v>
      </c>
      <c r="E505">
        <v>1</v>
      </c>
      <c r="F505">
        <v>1</v>
      </c>
      <c r="G505">
        <v>1080</v>
      </c>
      <c r="H505">
        <v>3</v>
      </c>
      <c r="I505" t="s">
        <v>655</v>
      </c>
      <c r="J505" t="s">
        <v>656</v>
      </c>
      <c r="K505" t="s">
        <v>657</v>
      </c>
      <c r="L505">
        <v>1348</v>
      </c>
      <c r="N505">
        <v>1009</v>
      </c>
      <c r="O505" t="s">
        <v>658</v>
      </c>
      <c r="P505" t="s">
        <v>658</v>
      </c>
      <c r="Q505">
        <v>1000</v>
      </c>
      <c r="W505">
        <v>0</v>
      </c>
      <c r="X505">
        <v>-1945610148</v>
      </c>
      <c r="Y505">
        <f t="shared" ref="Y505:Y514" si="251">AT505</f>
        <v>1.6000000000000001E-4</v>
      </c>
      <c r="AA505">
        <v>39161.519999999997</v>
      </c>
      <c r="AB505">
        <v>0</v>
      </c>
      <c r="AC505">
        <v>0</v>
      </c>
      <c r="AD505">
        <v>0</v>
      </c>
      <c r="AE505">
        <v>476.07</v>
      </c>
      <c r="AF505">
        <v>0</v>
      </c>
      <c r="AG505">
        <v>0</v>
      </c>
      <c r="AH505">
        <v>0</v>
      </c>
      <c r="AI505">
        <v>82.26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1.6000000000000001E-4</v>
      </c>
      <c r="AU505" t="s">
        <v>3</v>
      </c>
      <c r="AV505">
        <v>0</v>
      </c>
      <c r="AW505">
        <v>2</v>
      </c>
      <c r="AX505">
        <v>59211607</v>
      </c>
      <c r="AY505">
        <v>1</v>
      </c>
      <c r="AZ505">
        <v>0</v>
      </c>
      <c r="BA505">
        <v>506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ROUND(Y505*Source!I643,9)</f>
        <v>1.92E-3</v>
      </c>
      <c r="CY505">
        <f t="shared" ref="CY505:CY514" si="252">AA505</f>
        <v>39161.519999999997</v>
      </c>
      <c r="CZ505">
        <f t="shared" ref="CZ505:CZ514" si="253">AE505</f>
        <v>476.07</v>
      </c>
      <c r="DA505">
        <f t="shared" ref="DA505:DA514" si="254">AI505</f>
        <v>82.26</v>
      </c>
      <c r="DB505">
        <f t="shared" ref="DB505:DB514" si="255">ROUND(ROUND(AT505*CZ505,2),6)</f>
        <v>0.08</v>
      </c>
      <c r="DC505">
        <f t="shared" ref="DC505:DC514" si="256">ROUND(ROUND(AT505*AG505,2),6)</f>
        <v>0</v>
      </c>
      <c r="DD505" t="s">
        <v>3</v>
      </c>
      <c r="DE505" t="s">
        <v>3</v>
      </c>
      <c r="DF505">
        <f t="shared" ref="DF505:DF514" si="257">ROUND(ROUND(AE505*AI505,2)*CX505,2)</f>
        <v>75.19</v>
      </c>
      <c r="DG505">
        <f t="shared" ref="DG505:DG521" si="258">ROUND(ROUND(AF505,2)*CX505,2)</f>
        <v>0</v>
      </c>
      <c r="DH505">
        <f t="shared" ref="DH505:DH521" si="259">ROUND(ROUND(AG505,2)*CX505,2)</f>
        <v>0</v>
      </c>
      <c r="DI505">
        <f t="shared" si="234"/>
        <v>0</v>
      </c>
      <c r="DJ505">
        <f t="shared" ref="DJ505:DJ514" si="260">DF505</f>
        <v>75.19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ROW(Source!A643)</f>
        <v>643</v>
      </c>
      <c r="B506">
        <v>59209200</v>
      </c>
      <c r="C506">
        <v>59210440</v>
      </c>
      <c r="D506">
        <v>58309818</v>
      </c>
      <c r="E506">
        <v>1</v>
      </c>
      <c r="F506">
        <v>1</v>
      </c>
      <c r="G506">
        <v>1080</v>
      </c>
      <c r="H506">
        <v>3</v>
      </c>
      <c r="I506" t="s">
        <v>740</v>
      </c>
      <c r="J506" t="s">
        <v>741</v>
      </c>
      <c r="K506" t="s">
        <v>742</v>
      </c>
      <c r="L506">
        <v>1348</v>
      </c>
      <c r="N506">
        <v>1009</v>
      </c>
      <c r="O506" t="s">
        <v>658</v>
      </c>
      <c r="P506" t="s">
        <v>658</v>
      </c>
      <c r="Q506">
        <v>1000</v>
      </c>
      <c r="W506">
        <v>0</v>
      </c>
      <c r="X506">
        <v>-1335589694</v>
      </c>
      <c r="Y506">
        <f t="shared" si="251"/>
        <v>6.9999999999999994E-5</v>
      </c>
      <c r="AA506">
        <v>105034</v>
      </c>
      <c r="AB506">
        <v>0</v>
      </c>
      <c r="AC506">
        <v>0</v>
      </c>
      <c r="AD506">
        <v>0</v>
      </c>
      <c r="AE506">
        <v>17742.23</v>
      </c>
      <c r="AF506">
        <v>0</v>
      </c>
      <c r="AG506">
        <v>0</v>
      </c>
      <c r="AH506">
        <v>0</v>
      </c>
      <c r="AI506">
        <v>5.92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6.9999999999999994E-5</v>
      </c>
      <c r="AU506" t="s">
        <v>3</v>
      </c>
      <c r="AV506">
        <v>0</v>
      </c>
      <c r="AW506">
        <v>2</v>
      </c>
      <c r="AX506">
        <v>59211608</v>
      </c>
      <c r="AY506">
        <v>1</v>
      </c>
      <c r="AZ506">
        <v>0</v>
      </c>
      <c r="BA506">
        <v>507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ROUND(Y506*Source!I643,9)</f>
        <v>8.4000000000000003E-4</v>
      </c>
      <c r="CY506">
        <f t="shared" si="252"/>
        <v>105034</v>
      </c>
      <c r="CZ506">
        <f t="shared" si="253"/>
        <v>17742.23</v>
      </c>
      <c r="DA506">
        <f t="shared" si="254"/>
        <v>5.92</v>
      </c>
      <c r="DB506">
        <f t="shared" si="255"/>
        <v>1.24</v>
      </c>
      <c r="DC506">
        <f t="shared" si="256"/>
        <v>0</v>
      </c>
      <c r="DD506" t="s">
        <v>3</v>
      </c>
      <c r="DE506" t="s">
        <v>3</v>
      </c>
      <c r="DF506">
        <f t="shared" si="257"/>
        <v>88.23</v>
      </c>
      <c r="DG506">
        <f t="shared" si="258"/>
        <v>0</v>
      </c>
      <c r="DH506">
        <f t="shared" si="259"/>
        <v>0</v>
      </c>
      <c r="DI506">
        <f t="shared" si="234"/>
        <v>0</v>
      </c>
      <c r="DJ506">
        <f t="shared" si="260"/>
        <v>88.23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ROW(Source!A643)</f>
        <v>643</v>
      </c>
      <c r="B507">
        <v>59209200</v>
      </c>
      <c r="C507">
        <v>59210440</v>
      </c>
      <c r="D507">
        <v>58308917</v>
      </c>
      <c r="E507">
        <v>1</v>
      </c>
      <c r="F507">
        <v>1</v>
      </c>
      <c r="G507">
        <v>1080</v>
      </c>
      <c r="H507">
        <v>3</v>
      </c>
      <c r="I507" t="s">
        <v>743</v>
      </c>
      <c r="J507" t="s">
        <v>744</v>
      </c>
      <c r="K507" t="s">
        <v>745</v>
      </c>
      <c r="L507">
        <v>1354</v>
      </c>
      <c r="N507">
        <v>1010</v>
      </c>
      <c r="O507" t="s">
        <v>49</v>
      </c>
      <c r="P507" t="s">
        <v>49</v>
      </c>
      <c r="Q507">
        <v>1</v>
      </c>
      <c r="W507">
        <v>0</v>
      </c>
      <c r="X507">
        <v>-40224714</v>
      </c>
      <c r="Y507">
        <f t="shared" si="251"/>
        <v>4</v>
      </c>
      <c r="AA507">
        <v>0.8</v>
      </c>
      <c r="AB507">
        <v>0</v>
      </c>
      <c r="AC507">
        <v>0</v>
      </c>
      <c r="AD507">
        <v>0</v>
      </c>
      <c r="AE507">
        <v>0.89</v>
      </c>
      <c r="AF507">
        <v>0</v>
      </c>
      <c r="AG507">
        <v>0</v>
      </c>
      <c r="AH507">
        <v>0</v>
      </c>
      <c r="AI507">
        <v>0.9</v>
      </c>
      <c r="AJ507">
        <v>1</v>
      </c>
      <c r="AK507">
        <v>1</v>
      </c>
      <c r="AL507">
        <v>1</v>
      </c>
      <c r="AM507">
        <v>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4</v>
      </c>
      <c r="AU507" t="s">
        <v>3</v>
      </c>
      <c r="AV507">
        <v>0</v>
      </c>
      <c r="AW507">
        <v>2</v>
      </c>
      <c r="AX507">
        <v>59211609</v>
      </c>
      <c r="AY507">
        <v>1</v>
      </c>
      <c r="AZ507">
        <v>0</v>
      </c>
      <c r="BA507">
        <v>508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ROUND(Y507*Source!I643,9)</f>
        <v>48</v>
      </c>
      <c r="CY507">
        <f t="shared" si="252"/>
        <v>0.8</v>
      </c>
      <c r="CZ507">
        <f t="shared" si="253"/>
        <v>0.89</v>
      </c>
      <c r="DA507">
        <f t="shared" si="254"/>
        <v>0.9</v>
      </c>
      <c r="DB507">
        <f t="shared" si="255"/>
        <v>3.56</v>
      </c>
      <c r="DC507">
        <f t="shared" si="256"/>
        <v>0</v>
      </c>
      <c r="DD507" t="s">
        <v>3</v>
      </c>
      <c r="DE507" t="s">
        <v>3</v>
      </c>
      <c r="DF507">
        <f t="shared" si="257"/>
        <v>38.4</v>
      </c>
      <c r="DG507">
        <f t="shared" si="258"/>
        <v>0</v>
      </c>
      <c r="DH507">
        <f t="shared" si="259"/>
        <v>0</v>
      </c>
      <c r="DI507">
        <f t="shared" si="234"/>
        <v>0</v>
      </c>
      <c r="DJ507">
        <f t="shared" si="260"/>
        <v>38.4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ROW(Source!A643)</f>
        <v>643</v>
      </c>
      <c r="B508">
        <v>59209200</v>
      </c>
      <c r="C508">
        <v>59210440</v>
      </c>
      <c r="D508">
        <v>58310526</v>
      </c>
      <c r="E508">
        <v>1</v>
      </c>
      <c r="F508">
        <v>1</v>
      </c>
      <c r="G508">
        <v>1080</v>
      </c>
      <c r="H508">
        <v>3</v>
      </c>
      <c r="I508" t="s">
        <v>665</v>
      </c>
      <c r="J508" t="s">
        <v>666</v>
      </c>
      <c r="K508" t="s">
        <v>667</v>
      </c>
      <c r="L508">
        <v>1346</v>
      </c>
      <c r="N508">
        <v>1009</v>
      </c>
      <c r="O508" t="s">
        <v>641</v>
      </c>
      <c r="P508" t="s">
        <v>641</v>
      </c>
      <c r="Q508">
        <v>1</v>
      </c>
      <c r="W508">
        <v>0</v>
      </c>
      <c r="X508">
        <v>-1011812427</v>
      </c>
      <c r="Y508">
        <f t="shared" si="251"/>
        <v>1.2E-2</v>
      </c>
      <c r="AA508">
        <v>272.7</v>
      </c>
      <c r="AB508">
        <v>0</v>
      </c>
      <c r="AC508">
        <v>0</v>
      </c>
      <c r="AD508">
        <v>0</v>
      </c>
      <c r="AE508">
        <v>37.979999999999997</v>
      </c>
      <c r="AF508">
        <v>0</v>
      </c>
      <c r="AG508">
        <v>0</v>
      </c>
      <c r="AH508">
        <v>0</v>
      </c>
      <c r="AI508">
        <v>7.18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1.2E-2</v>
      </c>
      <c r="AU508" t="s">
        <v>3</v>
      </c>
      <c r="AV508">
        <v>0</v>
      </c>
      <c r="AW508">
        <v>2</v>
      </c>
      <c r="AX508">
        <v>59211610</v>
      </c>
      <c r="AY508">
        <v>1</v>
      </c>
      <c r="AZ508">
        <v>0</v>
      </c>
      <c r="BA508">
        <v>509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ROUND(Y508*Source!I643,9)</f>
        <v>0.14399999999999999</v>
      </c>
      <c r="CY508">
        <f t="shared" si="252"/>
        <v>272.7</v>
      </c>
      <c r="CZ508">
        <f t="shared" si="253"/>
        <v>37.979999999999997</v>
      </c>
      <c r="DA508">
        <f t="shared" si="254"/>
        <v>7.18</v>
      </c>
      <c r="DB508">
        <f t="shared" si="255"/>
        <v>0.46</v>
      </c>
      <c r="DC508">
        <f t="shared" si="256"/>
        <v>0</v>
      </c>
      <c r="DD508" t="s">
        <v>3</v>
      </c>
      <c r="DE508" t="s">
        <v>3</v>
      </c>
      <c r="DF508">
        <f t="shared" si="257"/>
        <v>39.270000000000003</v>
      </c>
      <c r="DG508">
        <f t="shared" si="258"/>
        <v>0</v>
      </c>
      <c r="DH508">
        <f t="shared" si="259"/>
        <v>0</v>
      </c>
      <c r="DI508">
        <f t="shared" si="234"/>
        <v>0</v>
      </c>
      <c r="DJ508">
        <f t="shared" si="260"/>
        <v>39.270000000000003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ROW(Source!A643)</f>
        <v>643</v>
      </c>
      <c r="B509">
        <v>59209200</v>
      </c>
      <c r="C509">
        <v>59210440</v>
      </c>
      <c r="D509">
        <v>58308946</v>
      </c>
      <c r="E509">
        <v>1</v>
      </c>
      <c r="F509">
        <v>1</v>
      </c>
      <c r="G509">
        <v>1080</v>
      </c>
      <c r="H509">
        <v>3</v>
      </c>
      <c r="I509" t="s">
        <v>718</v>
      </c>
      <c r="J509" t="s">
        <v>719</v>
      </c>
      <c r="K509" t="s">
        <v>720</v>
      </c>
      <c r="L509">
        <v>1348</v>
      </c>
      <c r="N509">
        <v>1009</v>
      </c>
      <c r="O509" t="s">
        <v>658</v>
      </c>
      <c r="P509" t="s">
        <v>658</v>
      </c>
      <c r="Q509">
        <v>1000</v>
      </c>
      <c r="W509">
        <v>0</v>
      </c>
      <c r="X509">
        <v>845389966</v>
      </c>
      <c r="Y509">
        <f t="shared" si="251"/>
        <v>9.0000000000000006E-5</v>
      </c>
      <c r="AA509">
        <v>205069.5</v>
      </c>
      <c r="AB509">
        <v>0</v>
      </c>
      <c r="AC509">
        <v>0</v>
      </c>
      <c r="AD509">
        <v>0</v>
      </c>
      <c r="AE509">
        <v>25762.5</v>
      </c>
      <c r="AF509">
        <v>0</v>
      </c>
      <c r="AG509">
        <v>0</v>
      </c>
      <c r="AH509">
        <v>0</v>
      </c>
      <c r="AI509">
        <v>7.96</v>
      </c>
      <c r="AJ509">
        <v>1</v>
      </c>
      <c r="AK509">
        <v>1</v>
      </c>
      <c r="AL509">
        <v>1</v>
      </c>
      <c r="AM509">
        <v>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9.0000000000000006E-5</v>
      </c>
      <c r="AU509" t="s">
        <v>3</v>
      </c>
      <c r="AV509">
        <v>0</v>
      </c>
      <c r="AW509">
        <v>2</v>
      </c>
      <c r="AX509">
        <v>59211611</v>
      </c>
      <c r="AY509">
        <v>1</v>
      </c>
      <c r="AZ509">
        <v>0</v>
      </c>
      <c r="BA509">
        <v>510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ROUND(Y509*Source!I643,9)</f>
        <v>1.08E-3</v>
      </c>
      <c r="CY509">
        <f t="shared" si="252"/>
        <v>205069.5</v>
      </c>
      <c r="CZ509">
        <f t="shared" si="253"/>
        <v>25762.5</v>
      </c>
      <c r="DA509">
        <f t="shared" si="254"/>
        <v>7.96</v>
      </c>
      <c r="DB509">
        <f t="shared" si="255"/>
        <v>2.3199999999999998</v>
      </c>
      <c r="DC509">
        <f t="shared" si="256"/>
        <v>0</v>
      </c>
      <c r="DD509" t="s">
        <v>3</v>
      </c>
      <c r="DE509" t="s">
        <v>3</v>
      </c>
      <c r="DF509">
        <f t="shared" si="257"/>
        <v>221.48</v>
      </c>
      <c r="DG509">
        <f t="shared" si="258"/>
        <v>0</v>
      </c>
      <c r="DH509">
        <f t="shared" si="259"/>
        <v>0</v>
      </c>
      <c r="DI509">
        <f t="shared" si="234"/>
        <v>0</v>
      </c>
      <c r="DJ509">
        <f t="shared" si="260"/>
        <v>221.48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ROW(Source!A643)</f>
        <v>643</v>
      </c>
      <c r="B510">
        <v>59209200</v>
      </c>
      <c r="C510">
        <v>59210440</v>
      </c>
      <c r="D510">
        <v>58309084</v>
      </c>
      <c r="E510">
        <v>1</v>
      </c>
      <c r="F510">
        <v>1</v>
      </c>
      <c r="G510">
        <v>1080</v>
      </c>
      <c r="H510">
        <v>3</v>
      </c>
      <c r="I510" t="s">
        <v>677</v>
      </c>
      <c r="J510" t="s">
        <v>678</v>
      </c>
      <c r="K510" t="s">
        <v>679</v>
      </c>
      <c r="L510">
        <v>1348</v>
      </c>
      <c r="N510">
        <v>1009</v>
      </c>
      <c r="O510" t="s">
        <v>658</v>
      </c>
      <c r="P510" t="s">
        <v>658</v>
      </c>
      <c r="Q510">
        <v>1000</v>
      </c>
      <c r="W510">
        <v>0</v>
      </c>
      <c r="X510">
        <v>356473523</v>
      </c>
      <c r="Y510">
        <f t="shared" si="251"/>
        <v>3.0000000000000001E-5</v>
      </c>
      <c r="AA510">
        <v>55779.05</v>
      </c>
      <c r="AB510">
        <v>0</v>
      </c>
      <c r="AC510">
        <v>0</v>
      </c>
      <c r="AD510">
        <v>0</v>
      </c>
      <c r="AE510">
        <v>16214.84</v>
      </c>
      <c r="AF510">
        <v>0</v>
      </c>
      <c r="AG510">
        <v>0</v>
      </c>
      <c r="AH510">
        <v>0</v>
      </c>
      <c r="AI510">
        <v>3.44</v>
      </c>
      <c r="AJ510">
        <v>1</v>
      </c>
      <c r="AK510">
        <v>1</v>
      </c>
      <c r="AL510">
        <v>1</v>
      </c>
      <c r="AM510">
        <v>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3.0000000000000001E-5</v>
      </c>
      <c r="AU510" t="s">
        <v>3</v>
      </c>
      <c r="AV510">
        <v>0</v>
      </c>
      <c r="AW510">
        <v>2</v>
      </c>
      <c r="AX510">
        <v>59211612</v>
      </c>
      <c r="AY510">
        <v>1</v>
      </c>
      <c r="AZ510">
        <v>0</v>
      </c>
      <c r="BA510">
        <v>511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ROUND(Y510*Source!I643,9)</f>
        <v>3.6000000000000002E-4</v>
      </c>
      <c r="CY510">
        <f t="shared" si="252"/>
        <v>55779.05</v>
      </c>
      <c r="CZ510">
        <f t="shared" si="253"/>
        <v>16214.84</v>
      </c>
      <c r="DA510">
        <f t="shared" si="254"/>
        <v>3.44</v>
      </c>
      <c r="DB510">
        <f t="shared" si="255"/>
        <v>0.49</v>
      </c>
      <c r="DC510">
        <f t="shared" si="256"/>
        <v>0</v>
      </c>
      <c r="DD510" t="s">
        <v>3</v>
      </c>
      <c r="DE510" t="s">
        <v>3</v>
      </c>
      <c r="DF510">
        <f t="shared" si="257"/>
        <v>20.079999999999998</v>
      </c>
      <c r="DG510">
        <f t="shared" si="258"/>
        <v>0</v>
      </c>
      <c r="DH510">
        <f t="shared" si="259"/>
        <v>0</v>
      </c>
      <c r="DI510">
        <f t="shared" si="234"/>
        <v>0</v>
      </c>
      <c r="DJ510">
        <f t="shared" si="260"/>
        <v>20.079999999999998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">
      <c r="A511">
        <f>ROW(Source!A643)</f>
        <v>643</v>
      </c>
      <c r="B511">
        <v>59209200</v>
      </c>
      <c r="C511">
        <v>59210440</v>
      </c>
      <c r="D511">
        <v>58309253</v>
      </c>
      <c r="E511">
        <v>1</v>
      </c>
      <c r="F511">
        <v>1</v>
      </c>
      <c r="G511">
        <v>1080</v>
      </c>
      <c r="H511">
        <v>3</v>
      </c>
      <c r="I511" t="s">
        <v>680</v>
      </c>
      <c r="J511" t="s">
        <v>681</v>
      </c>
      <c r="K511" t="s">
        <v>682</v>
      </c>
      <c r="L511">
        <v>1346</v>
      </c>
      <c r="N511">
        <v>1009</v>
      </c>
      <c r="O511" t="s">
        <v>641</v>
      </c>
      <c r="P511" t="s">
        <v>641</v>
      </c>
      <c r="Q511">
        <v>1</v>
      </c>
      <c r="W511">
        <v>0</v>
      </c>
      <c r="X511">
        <v>1135396300</v>
      </c>
      <c r="Y511">
        <f t="shared" si="251"/>
        <v>3.0000000000000001E-3</v>
      </c>
      <c r="AA511">
        <v>85.4</v>
      </c>
      <c r="AB511">
        <v>0</v>
      </c>
      <c r="AC511">
        <v>0</v>
      </c>
      <c r="AD511">
        <v>0</v>
      </c>
      <c r="AE511">
        <v>20.190000000000001</v>
      </c>
      <c r="AF511">
        <v>0</v>
      </c>
      <c r="AG511">
        <v>0</v>
      </c>
      <c r="AH511">
        <v>0</v>
      </c>
      <c r="AI511">
        <v>4.2300000000000004</v>
      </c>
      <c r="AJ511">
        <v>1</v>
      </c>
      <c r="AK511">
        <v>1</v>
      </c>
      <c r="AL511">
        <v>1</v>
      </c>
      <c r="AM511">
        <v>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3.0000000000000001E-3</v>
      </c>
      <c r="AU511" t="s">
        <v>3</v>
      </c>
      <c r="AV511">
        <v>0</v>
      </c>
      <c r="AW511">
        <v>2</v>
      </c>
      <c r="AX511">
        <v>59211613</v>
      </c>
      <c r="AY511">
        <v>1</v>
      </c>
      <c r="AZ511">
        <v>0</v>
      </c>
      <c r="BA511">
        <v>512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v>0</v>
      </c>
      <c r="CX511">
        <f>ROUND(Y511*Source!I643,9)</f>
        <v>3.5999999999999997E-2</v>
      </c>
      <c r="CY511">
        <f t="shared" si="252"/>
        <v>85.4</v>
      </c>
      <c r="CZ511">
        <f t="shared" si="253"/>
        <v>20.190000000000001</v>
      </c>
      <c r="DA511">
        <f t="shared" si="254"/>
        <v>4.2300000000000004</v>
      </c>
      <c r="DB511">
        <f t="shared" si="255"/>
        <v>0.06</v>
      </c>
      <c r="DC511">
        <f t="shared" si="256"/>
        <v>0</v>
      </c>
      <c r="DD511" t="s">
        <v>3</v>
      </c>
      <c r="DE511" t="s">
        <v>3</v>
      </c>
      <c r="DF511">
        <f t="shared" si="257"/>
        <v>3.07</v>
      </c>
      <c r="DG511">
        <f t="shared" si="258"/>
        <v>0</v>
      </c>
      <c r="DH511">
        <f t="shared" si="259"/>
        <v>0</v>
      </c>
      <c r="DI511">
        <f t="shared" si="234"/>
        <v>0</v>
      </c>
      <c r="DJ511">
        <f t="shared" si="260"/>
        <v>3.07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">
      <c r="A512">
        <f>ROW(Source!A643)</f>
        <v>643</v>
      </c>
      <c r="B512">
        <v>59209200</v>
      </c>
      <c r="C512">
        <v>59210440</v>
      </c>
      <c r="D512">
        <v>58315615</v>
      </c>
      <c r="E512">
        <v>1</v>
      </c>
      <c r="F512">
        <v>1</v>
      </c>
      <c r="G512">
        <v>1080</v>
      </c>
      <c r="H512">
        <v>3</v>
      </c>
      <c r="I512" t="s">
        <v>746</v>
      </c>
      <c r="J512" t="s">
        <v>747</v>
      </c>
      <c r="K512" t="s">
        <v>748</v>
      </c>
      <c r="L512">
        <v>1346</v>
      </c>
      <c r="N512">
        <v>1009</v>
      </c>
      <c r="O512" t="s">
        <v>641</v>
      </c>
      <c r="P512" t="s">
        <v>641</v>
      </c>
      <c r="Q512">
        <v>1</v>
      </c>
      <c r="W512">
        <v>0</v>
      </c>
      <c r="X512">
        <v>931269240</v>
      </c>
      <c r="Y512">
        <f t="shared" si="251"/>
        <v>0.08</v>
      </c>
      <c r="AA512">
        <v>1271.75</v>
      </c>
      <c r="AB512">
        <v>0</v>
      </c>
      <c r="AC512">
        <v>0</v>
      </c>
      <c r="AD512">
        <v>0</v>
      </c>
      <c r="AE512">
        <v>134.01</v>
      </c>
      <c r="AF512">
        <v>0</v>
      </c>
      <c r="AG512">
        <v>0</v>
      </c>
      <c r="AH512">
        <v>0</v>
      </c>
      <c r="AI512">
        <v>9.49</v>
      </c>
      <c r="AJ512">
        <v>1</v>
      </c>
      <c r="AK512">
        <v>1</v>
      </c>
      <c r="AL512">
        <v>1</v>
      </c>
      <c r="AM512">
        <v>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0.08</v>
      </c>
      <c r="AU512" t="s">
        <v>3</v>
      </c>
      <c r="AV512">
        <v>0</v>
      </c>
      <c r="AW512">
        <v>2</v>
      </c>
      <c r="AX512">
        <v>59211614</v>
      </c>
      <c r="AY512">
        <v>1</v>
      </c>
      <c r="AZ512">
        <v>0</v>
      </c>
      <c r="BA512">
        <v>513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ROUND(Y512*Source!I643,9)</f>
        <v>0.96</v>
      </c>
      <c r="CY512">
        <f t="shared" si="252"/>
        <v>1271.75</v>
      </c>
      <c r="CZ512">
        <f t="shared" si="253"/>
        <v>134.01</v>
      </c>
      <c r="DA512">
        <f t="shared" si="254"/>
        <v>9.49</v>
      </c>
      <c r="DB512">
        <f t="shared" si="255"/>
        <v>10.72</v>
      </c>
      <c r="DC512">
        <f t="shared" si="256"/>
        <v>0</v>
      </c>
      <c r="DD512" t="s">
        <v>3</v>
      </c>
      <c r="DE512" t="s">
        <v>3</v>
      </c>
      <c r="DF512">
        <f t="shared" si="257"/>
        <v>1220.8800000000001</v>
      </c>
      <c r="DG512">
        <f t="shared" si="258"/>
        <v>0</v>
      </c>
      <c r="DH512">
        <f t="shared" si="259"/>
        <v>0</v>
      </c>
      <c r="DI512">
        <f t="shared" si="234"/>
        <v>0</v>
      </c>
      <c r="DJ512">
        <f t="shared" si="260"/>
        <v>1220.8800000000001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ROW(Source!A643)</f>
        <v>643</v>
      </c>
      <c r="B513">
        <v>59209200</v>
      </c>
      <c r="C513">
        <v>59210440</v>
      </c>
      <c r="D513">
        <v>58327470</v>
      </c>
      <c r="E513">
        <v>1</v>
      </c>
      <c r="F513">
        <v>1</v>
      </c>
      <c r="G513">
        <v>1080</v>
      </c>
      <c r="H513">
        <v>3</v>
      </c>
      <c r="I513" t="s">
        <v>356</v>
      </c>
      <c r="J513" t="s">
        <v>358</v>
      </c>
      <c r="K513" t="s">
        <v>357</v>
      </c>
      <c r="L513">
        <v>1354</v>
      </c>
      <c r="N513">
        <v>1010</v>
      </c>
      <c r="O513" t="s">
        <v>49</v>
      </c>
      <c r="P513" t="s">
        <v>49</v>
      </c>
      <c r="Q513">
        <v>1</v>
      </c>
      <c r="W513">
        <v>0</v>
      </c>
      <c r="X513">
        <v>-1082269348</v>
      </c>
      <c r="Y513">
        <f t="shared" si="251"/>
        <v>1</v>
      </c>
      <c r="AA513">
        <v>502.53</v>
      </c>
      <c r="AB513">
        <v>0</v>
      </c>
      <c r="AC513">
        <v>0</v>
      </c>
      <c r="AD513">
        <v>0</v>
      </c>
      <c r="AE513">
        <v>41.09</v>
      </c>
      <c r="AF513">
        <v>0</v>
      </c>
      <c r="AG513">
        <v>0</v>
      </c>
      <c r="AH513">
        <v>0</v>
      </c>
      <c r="AI513">
        <v>12.23</v>
      </c>
      <c r="AJ513">
        <v>1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 t="s">
        <v>3</v>
      </c>
      <c r="AT513">
        <v>1</v>
      </c>
      <c r="AU513" t="s">
        <v>3</v>
      </c>
      <c r="AV513">
        <v>0</v>
      </c>
      <c r="AW513">
        <v>1</v>
      </c>
      <c r="AX513">
        <v>-1</v>
      </c>
      <c r="AY513">
        <v>0</v>
      </c>
      <c r="AZ513">
        <v>0</v>
      </c>
      <c r="BA513" t="s">
        <v>3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v>0</v>
      </c>
      <c r="CX513">
        <f>ROUND(Y513*Source!I643,9)</f>
        <v>12</v>
      </c>
      <c r="CY513">
        <f t="shared" si="252"/>
        <v>502.53</v>
      </c>
      <c r="CZ513">
        <f t="shared" si="253"/>
        <v>41.09</v>
      </c>
      <c r="DA513">
        <f t="shared" si="254"/>
        <v>12.23</v>
      </c>
      <c r="DB513">
        <f t="shared" si="255"/>
        <v>41.09</v>
      </c>
      <c r="DC513">
        <f t="shared" si="256"/>
        <v>0</v>
      </c>
      <c r="DD513" t="s">
        <v>3</v>
      </c>
      <c r="DE513" t="s">
        <v>3</v>
      </c>
      <c r="DF513">
        <f t="shared" si="257"/>
        <v>6030.36</v>
      </c>
      <c r="DG513">
        <f t="shared" si="258"/>
        <v>0</v>
      </c>
      <c r="DH513">
        <f t="shared" si="259"/>
        <v>0</v>
      </c>
      <c r="DI513">
        <f t="shared" ref="DI513:DI576" si="261">ROUND(ROUND(AH513,2)*CX513,2)</f>
        <v>0</v>
      </c>
      <c r="DJ513">
        <f t="shared" si="260"/>
        <v>6030.36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">
      <c r="A514">
        <f>ROW(Source!A643)</f>
        <v>643</v>
      </c>
      <c r="B514">
        <v>59209200</v>
      </c>
      <c r="C514">
        <v>59210440</v>
      </c>
      <c r="D514">
        <v>0</v>
      </c>
      <c r="E514">
        <v>0</v>
      </c>
      <c r="F514">
        <v>1</v>
      </c>
      <c r="G514">
        <v>1080</v>
      </c>
      <c r="H514">
        <v>3</v>
      </c>
      <c r="I514" t="s">
        <v>360</v>
      </c>
      <c r="J514" t="s">
        <v>3</v>
      </c>
      <c r="K514" t="s">
        <v>361</v>
      </c>
      <c r="L514">
        <v>1354</v>
      </c>
      <c r="N514">
        <v>1010</v>
      </c>
      <c r="O514" t="s">
        <v>49</v>
      </c>
      <c r="P514" t="s">
        <v>49</v>
      </c>
      <c r="Q514">
        <v>1</v>
      </c>
      <c r="W514">
        <v>0</v>
      </c>
      <c r="X514">
        <v>-1495913384</v>
      </c>
      <c r="Y514">
        <f t="shared" si="251"/>
        <v>1</v>
      </c>
      <c r="AA514">
        <v>7509.69</v>
      </c>
      <c r="AB514">
        <v>0</v>
      </c>
      <c r="AC514">
        <v>0</v>
      </c>
      <c r="AD514">
        <v>0</v>
      </c>
      <c r="AE514">
        <v>760.09</v>
      </c>
      <c r="AF514">
        <v>0</v>
      </c>
      <c r="AG514">
        <v>0</v>
      </c>
      <c r="AH514">
        <v>0</v>
      </c>
      <c r="AI514">
        <v>9.8800000000000008</v>
      </c>
      <c r="AJ514">
        <v>1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1</v>
      </c>
      <c r="AQ514">
        <v>0</v>
      </c>
      <c r="AR514">
        <v>0</v>
      </c>
      <c r="AS514" t="s">
        <v>3</v>
      </c>
      <c r="AT514">
        <v>1</v>
      </c>
      <c r="AU514" t="s">
        <v>3</v>
      </c>
      <c r="AV514">
        <v>0</v>
      </c>
      <c r="AW514">
        <v>1</v>
      </c>
      <c r="AX514">
        <v>-1</v>
      </c>
      <c r="AY514">
        <v>0</v>
      </c>
      <c r="AZ514">
        <v>0</v>
      </c>
      <c r="BA514" t="s">
        <v>3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v>0</v>
      </c>
      <c r="CX514">
        <f>ROUND(Y514*Source!I643,9)</f>
        <v>12</v>
      </c>
      <c r="CY514">
        <f t="shared" si="252"/>
        <v>7509.69</v>
      </c>
      <c r="CZ514">
        <f t="shared" si="253"/>
        <v>760.09</v>
      </c>
      <c r="DA514">
        <f t="shared" si="254"/>
        <v>9.8800000000000008</v>
      </c>
      <c r="DB514">
        <f t="shared" si="255"/>
        <v>760.09</v>
      </c>
      <c r="DC514">
        <f t="shared" si="256"/>
        <v>0</v>
      </c>
      <c r="DD514" t="s">
        <v>3</v>
      </c>
      <c r="DE514" t="s">
        <v>3</v>
      </c>
      <c r="DF514">
        <f t="shared" si="257"/>
        <v>90116.28</v>
      </c>
      <c r="DG514">
        <f t="shared" si="258"/>
        <v>0</v>
      </c>
      <c r="DH514">
        <f t="shared" si="259"/>
        <v>0</v>
      </c>
      <c r="DI514">
        <f t="shared" si="261"/>
        <v>0</v>
      </c>
      <c r="DJ514">
        <f t="shared" si="260"/>
        <v>90116.28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">
      <c r="A515">
        <f>ROW(Source!A648)</f>
        <v>648</v>
      </c>
      <c r="B515">
        <v>59209203</v>
      </c>
      <c r="C515">
        <v>59210472</v>
      </c>
      <c r="D515">
        <v>58266404</v>
      </c>
      <c r="E515">
        <v>1080</v>
      </c>
      <c r="F515">
        <v>1</v>
      </c>
      <c r="G515">
        <v>1080</v>
      </c>
      <c r="H515">
        <v>1</v>
      </c>
      <c r="I515" t="s">
        <v>620</v>
      </c>
      <c r="J515" t="s">
        <v>3</v>
      </c>
      <c r="K515" t="s">
        <v>621</v>
      </c>
      <c r="L515">
        <v>1191</v>
      </c>
      <c r="N515">
        <v>1013</v>
      </c>
      <c r="O515" t="s">
        <v>622</v>
      </c>
      <c r="P515" t="s">
        <v>622</v>
      </c>
      <c r="Q515">
        <v>1</v>
      </c>
      <c r="W515">
        <v>0</v>
      </c>
      <c r="X515">
        <v>476480486</v>
      </c>
      <c r="Y515">
        <f>((AT515*1.15)*1.1)</f>
        <v>1.45475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1.1499999999999999</v>
      </c>
      <c r="AU515" t="s">
        <v>28</v>
      </c>
      <c r="AV515">
        <v>1</v>
      </c>
      <c r="AW515">
        <v>2</v>
      </c>
      <c r="AX515">
        <v>59211618</v>
      </c>
      <c r="AY515">
        <v>1</v>
      </c>
      <c r="AZ515">
        <v>0</v>
      </c>
      <c r="BA515">
        <v>517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U515">
        <f>ROUND(AT515*Source!I648*AH515*AL515,2)</f>
        <v>0</v>
      </c>
      <c r="CV515">
        <f>ROUND(Y515*Source!I648,9)</f>
        <v>17.457000000000001</v>
      </c>
      <c r="CW515">
        <v>0</v>
      </c>
      <c r="CX515">
        <f>ROUND(Y515*Source!I648,9)</f>
        <v>17.457000000000001</v>
      </c>
      <c r="CY515">
        <f>AD515</f>
        <v>0</v>
      </c>
      <c r="CZ515">
        <f>AH515</f>
        <v>0</v>
      </c>
      <c r="DA515">
        <f>AL515</f>
        <v>1</v>
      </c>
      <c r="DB515">
        <f>ROUND(((ROUND(AT515*CZ515,2)*1.15)*1.1),6)</f>
        <v>0</v>
      </c>
      <c r="DC515">
        <f>ROUND(((ROUND(AT515*AG515,2)*1.15)*1.1),6)</f>
        <v>0</v>
      </c>
      <c r="DD515" t="s">
        <v>3</v>
      </c>
      <c r="DE515" t="s">
        <v>3</v>
      </c>
      <c r="DF515">
        <f t="shared" ref="DF515:DF523" si="262">ROUND(ROUND(AE515,2)*CX515,2)</f>
        <v>0</v>
      </c>
      <c r="DG515">
        <f t="shared" si="258"/>
        <v>0</v>
      </c>
      <c r="DH515">
        <f t="shared" si="259"/>
        <v>0</v>
      </c>
      <c r="DI515">
        <f t="shared" si="261"/>
        <v>0</v>
      </c>
      <c r="DJ515">
        <f>DI515</f>
        <v>0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ROW(Source!A648)</f>
        <v>648</v>
      </c>
      <c r="B516">
        <v>59209203</v>
      </c>
      <c r="C516">
        <v>59210472</v>
      </c>
      <c r="D516">
        <v>58340578</v>
      </c>
      <c r="E516">
        <v>1</v>
      </c>
      <c r="F516">
        <v>1</v>
      </c>
      <c r="G516">
        <v>1080</v>
      </c>
      <c r="H516">
        <v>2</v>
      </c>
      <c r="I516" t="s">
        <v>646</v>
      </c>
      <c r="J516" t="s">
        <v>647</v>
      </c>
      <c r="K516" t="s">
        <v>648</v>
      </c>
      <c r="L516">
        <v>1368</v>
      </c>
      <c r="N516">
        <v>1011</v>
      </c>
      <c r="O516" t="s">
        <v>626</v>
      </c>
      <c r="P516" t="s">
        <v>626</v>
      </c>
      <c r="Q516">
        <v>1</v>
      </c>
      <c r="W516">
        <v>0</v>
      </c>
      <c r="X516">
        <v>-1985943078</v>
      </c>
      <c r="Y516">
        <f>((AT516*1.25)*1.1)</f>
        <v>1.3750000000000002E-2</v>
      </c>
      <c r="AA516">
        <v>0</v>
      </c>
      <c r="AB516">
        <v>88.67</v>
      </c>
      <c r="AC516">
        <v>13.47</v>
      </c>
      <c r="AD516">
        <v>0</v>
      </c>
      <c r="AE516">
        <v>0</v>
      </c>
      <c r="AF516">
        <v>83.1</v>
      </c>
      <c r="AG516">
        <v>12.62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0.01</v>
      </c>
      <c r="AU516" t="s">
        <v>627</v>
      </c>
      <c r="AV516">
        <v>0</v>
      </c>
      <c r="AW516">
        <v>2</v>
      </c>
      <c r="AX516">
        <v>59211619</v>
      </c>
      <c r="AY516">
        <v>1</v>
      </c>
      <c r="AZ516">
        <v>0</v>
      </c>
      <c r="BA516">
        <v>518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f>ROUND(Y516*Source!I648*DO516,9)</f>
        <v>2.0823</v>
      </c>
      <c r="CX516">
        <f>ROUND(Y516*Source!I648,9)</f>
        <v>0.16500000000000001</v>
      </c>
      <c r="CY516">
        <f>AB516</f>
        <v>88.67</v>
      </c>
      <c r="CZ516">
        <f>AF516</f>
        <v>83.1</v>
      </c>
      <c r="DA516">
        <f>AJ516</f>
        <v>1</v>
      </c>
      <c r="DB516">
        <f>ROUND(((ROUND(AT516*CZ516,2)*1.25)*1.1),6)</f>
        <v>1.1412500000000001</v>
      </c>
      <c r="DC516">
        <f>ROUND(((ROUND(AT516*AG516,2)*1.25)*1.1),6)</f>
        <v>0.17874999999999999</v>
      </c>
      <c r="DD516" t="s">
        <v>3</v>
      </c>
      <c r="DE516" t="s">
        <v>3</v>
      </c>
      <c r="DF516">
        <f t="shared" si="262"/>
        <v>0</v>
      </c>
      <c r="DG516">
        <f t="shared" si="258"/>
        <v>13.71</v>
      </c>
      <c r="DH516">
        <f t="shared" si="259"/>
        <v>2.08</v>
      </c>
      <c r="DI516">
        <f t="shared" si="261"/>
        <v>0</v>
      </c>
      <c r="DJ516">
        <f>DG516</f>
        <v>13.71</v>
      </c>
      <c r="DK516">
        <v>0</v>
      </c>
      <c r="DL516" t="s">
        <v>628</v>
      </c>
      <c r="DM516">
        <v>0</v>
      </c>
      <c r="DN516" t="s">
        <v>622</v>
      </c>
      <c r="DO516">
        <v>12.62</v>
      </c>
    </row>
    <row r="517" spans="1:119" x14ac:dyDescent="0.2">
      <c r="A517">
        <f>ROW(Source!A648)</f>
        <v>648</v>
      </c>
      <c r="B517">
        <v>59209203</v>
      </c>
      <c r="C517">
        <v>59210472</v>
      </c>
      <c r="D517">
        <v>58340630</v>
      </c>
      <c r="E517">
        <v>1</v>
      </c>
      <c r="F517">
        <v>1</v>
      </c>
      <c r="G517">
        <v>1080</v>
      </c>
      <c r="H517">
        <v>2</v>
      </c>
      <c r="I517" t="s">
        <v>724</v>
      </c>
      <c r="J517" t="s">
        <v>725</v>
      </c>
      <c r="K517" t="s">
        <v>726</v>
      </c>
      <c r="L517">
        <v>1368</v>
      </c>
      <c r="N517">
        <v>1011</v>
      </c>
      <c r="O517" t="s">
        <v>626</v>
      </c>
      <c r="P517" t="s">
        <v>626</v>
      </c>
      <c r="Q517">
        <v>1</v>
      </c>
      <c r="W517">
        <v>0</v>
      </c>
      <c r="X517">
        <v>1387779639</v>
      </c>
      <c r="Y517">
        <f>((AT517*1.25)*1.1)</f>
        <v>0.11000000000000001</v>
      </c>
      <c r="AA517">
        <v>0</v>
      </c>
      <c r="AB517">
        <v>0.82</v>
      </c>
      <c r="AC517">
        <v>0</v>
      </c>
      <c r="AD517">
        <v>0</v>
      </c>
      <c r="AE517">
        <v>0</v>
      </c>
      <c r="AF517">
        <v>0.77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-2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0.08</v>
      </c>
      <c r="AU517" t="s">
        <v>627</v>
      </c>
      <c r="AV517">
        <v>0</v>
      </c>
      <c r="AW517">
        <v>2</v>
      </c>
      <c r="AX517">
        <v>59211620</v>
      </c>
      <c r="AY517">
        <v>1</v>
      </c>
      <c r="AZ517">
        <v>0</v>
      </c>
      <c r="BA517">
        <v>519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f>ROUND(Y517*Source!I648*DO517,9)</f>
        <v>0</v>
      </c>
      <c r="CX517">
        <f>ROUND(Y517*Source!I648,9)</f>
        <v>1.32</v>
      </c>
      <c r="CY517">
        <f>AB517</f>
        <v>0.82</v>
      </c>
      <c r="CZ517">
        <f>AF517</f>
        <v>0.77</v>
      </c>
      <c r="DA517">
        <f>AJ517</f>
        <v>1</v>
      </c>
      <c r="DB517">
        <f>ROUND(((ROUND(AT517*CZ517,2)*1.25)*1.1),6)</f>
        <v>8.2500000000000004E-2</v>
      </c>
      <c r="DC517">
        <f>ROUND(((ROUND(AT517*AG517,2)*1.25)*1.1),6)</f>
        <v>0</v>
      </c>
      <c r="DD517" t="s">
        <v>3</v>
      </c>
      <c r="DE517" t="s">
        <v>3</v>
      </c>
      <c r="DF517">
        <f t="shared" si="262"/>
        <v>0</v>
      </c>
      <c r="DG517">
        <f t="shared" si="258"/>
        <v>1.02</v>
      </c>
      <c r="DH517">
        <f t="shared" si="259"/>
        <v>0</v>
      </c>
      <c r="DI517">
        <f t="shared" si="261"/>
        <v>0</v>
      </c>
      <c r="DJ517">
        <f>DG517</f>
        <v>1.02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ROW(Source!A648)</f>
        <v>648</v>
      </c>
      <c r="B518">
        <v>59209203</v>
      </c>
      <c r="C518">
        <v>59210472</v>
      </c>
      <c r="D518">
        <v>58311260</v>
      </c>
      <c r="E518">
        <v>1</v>
      </c>
      <c r="F518">
        <v>1</v>
      </c>
      <c r="G518">
        <v>1080</v>
      </c>
      <c r="H518">
        <v>3</v>
      </c>
      <c r="I518" t="s">
        <v>721</v>
      </c>
      <c r="J518" t="s">
        <v>722</v>
      </c>
      <c r="K518" t="s">
        <v>723</v>
      </c>
      <c r="L518">
        <v>1354</v>
      </c>
      <c r="N518">
        <v>1010</v>
      </c>
      <c r="O518" t="s">
        <v>49</v>
      </c>
      <c r="P518" t="s">
        <v>49</v>
      </c>
      <c r="Q518">
        <v>1</v>
      </c>
      <c r="W518">
        <v>0</v>
      </c>
      <c r="X518">
        <v>-1633575099</v>
      </c>
      <c r="Y518">
        <f>AT518</f>
        <v>0.72219999999999995</v>
      </c>
      <c r="AA518">
        <v>38</v>
      </c>
      <c r="AB518">
        <v>0</v>
      </c>
      <c r="AC518">
        <v>0</v>
      </c>
      <c r="AD518">
        <v>0</v>
      </c>
      <c r="AE518">
        <v>38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-2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0.72219999999999995</v>
      </c>
      <c r="AU518" t="s">
        <v>3</v>
      </c>
      <c r="AV518">
        <v>0</v>
      </c>
      <c r="AW518">
        <v>2</v>
      </c>
      <c r="AX518">
        <v>59211621</v>
      </c>
      <c r="AY518">
        <v>1</v>
      </c>
      <c r="AZ518">
        <v>0</v>
      </c>
      <c r="BA518">
        <v>520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ROUND(Y518*Source!I648,9)</f>
        <v>8.6663999999999994</v>
      </c>
      <c r="CY518">
        <f>AA518</f>
        <v>38</v>
      </c>
      <c r="CZ518">
        <f>AE518</f>
        <v>38</v>
      </c>
      <c r="DA518">
        <f>AI518</f>
        <v>1</v>
      </c>
      <c r="DB518">
        <f>ROUND(ROUND(AT518*CZ518,2),6)</f>
        <v>27.44</v>
      </c>
      <c r="DC518">
        <f>ROUND(ROUND(AT518*AG518,2),6)</f>
        <v>0</v>
      </c>
      <c r="DD518" t="s">
        <v>3</v>
      </c>
      <c r="DE518" t="s">
        <v>3</v>
      </c>
      <c r="DF518">
        <f t="shared" si="262"/>
        <v>329.32</v>
      </c>
      <c r="DG518">
        <f t="shared" si="258"/>
        <v>0</v>
      </c>
      <c r="DH518">
        <f t="shared" si="259"/>
        <v>0</v>
      </c>
      <c r="DI518">
        <f t="shared" si="261"/>
        <v>0</v>
      </c>
      <c r="DJ518">
        <f>DF518</f>
        <v>329.32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ROW(Source!A648)</f>
        <v>648</v>
      </c>
      <c r="B519">
        <v>59209203</v>
      </c>
      <c r="C519">
        <v>59210472</v>
      </c>
      <c r="D519">
        <v>58319272</v>
      </c>
      <c r="E519">
        <v>1</v>
      </c>
      <c r="F519">
        <v>1</v>
      </c>
      <c r="G519">
        <v>1080</v>
      </c>
      <c r="H519">
        <v>3</v>
      </c>
      <c r="I519" t="s">
        <v>727</v>
      </c>
      <c r="J519" t="s">
        <v>728</v>
      </c>
      <c r="K519" t="s">
        <v>729</v>
      </c>
      <c r="L519">
        <v>1354</v>
      </c>
      <c r="N519">
        <v>1010</v>
      </c>
      <c r="O519" t="s">
        <v>49</v>
      </c>
      <c r="P519" t="s">
        <v>49</v>
      </c>
      <c r="Q519">
        <v>1</v>
      </c>
      <c r="W519">
        <v>0</v>
      </c>
      <c r="X519">
        <v>905269425</v>
      </c>
      <c r="Y519">
        <f>AT519</f>
        <v>4.0000000000000001E-3</v>
      </c>
      <c r="AA519">
        <v>10.53</v>
      </c>
      <c r="AB519">
        <v>0</v>
      </c>
      <c r="AC519">
        <v>0</v>
      </c>
      <c r="AD519">
        <v>0</v>
      </c>
      <c r="AE519">
        <v>10.53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-2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4.0000000000000001E-3</v>
      </c>
      <c r="AU519" t="s">
        <v>3</v>
      </c>
      <c r="AV519">
        <v>0</v>
      </c>
      <c r="AW519">
        <v>2</v>
      </c>
      <c r="AX519">
        <v>59211622</v>
      </c>
      <c r="AY519">
        <v>1</v>
      </c>
      <c r="AZ519">
        <v>0</v>
      </c>
      <c r="BA519">
        <v>521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ROUND(Y519*Source!I648,9)</f>
        <v>4.8000000000000001E-2</v>
      </c>
      <c r="CY519">
        <f>AA519</f>
        <v>10.53</v>
      </c>
      <c r="CZ519">
        <f>AE519</f>
        <v>10.53</v>
      </c>
      <c r="DA519">
        <f>AI519</f>
        <v>1</v>
      </c>
      <c r="DB519">
        <f>ROUND(ROUND(AT519*CZ519,2),6)</f>
        <v>0.04</v>
      </c>
      <c r="DC519">
        <f>ROUND(ROUND(AT519*AG519,2),6)</f>
        <v>0</v>
      </c>
      <c r="DD519" t="s">
        <v>3</v>
      </c>
      <c r="DE519" t="s">
        <v>3</v>
      </c>
      <c r="DF519">
        <f t="shared" si="262"/>
        <v>0.51</v>
      </c>
      <c r="DG519">
        <f t="shared" si="258"/>
        <v>0</v>
      </c>
      <c r="DH519">
        <f t="shared" si="259"/>
        <v>0</v>
      </c>
      <c r="DI519">
        <f t="shared" si="261"/>
        <v>0</v>
      </c>
      <c r="DJ519">
        <f>DF519</f>
        <v>0.51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">
      <c r="A520">
        <f>ROW(Source!A648)</f>
        <v>648</v>
      </c>
      <c r="B520">
        <v>59209203</v>
      </c>
      <c r="C520">
        <v>59210472</v>
      </c>
      <c r="D520">
        <v>0</v>
      </c>
      <c r="E520">
        <v>0</v>
      </c>
      <c r="F520">
        <v>1</v>
      </c>
      <c r="G520">
        <v>1080</v>
      </c>
      <c r="H520">
        <v>3</v>
      </c>
      <c r="I520" t="s">
        <v>365</v>
      </c>
      <c r="J520" t="s">
        <v>3</v>
      </c>
      <c r="K520" t="s">
        <v>366</v>
      </c>
      <c r="L520">
        <v>1354</v>
      </c>
      <c r="N520">
        <v>1010</v>
      </c>
      <c r="O520" t="s">
        <v>49</v>
      </c>
      <c r="P520" t="s">
        <v>49</v>
      </c>
      <c r="Q520">
        <v>1</v>
      </c>
      <c r="W520">
        <v>0</v>
      </c>
      <c r="X520">
        <v>1695703181</v>
      </c>
      <c r="Y520">
        <f>AT520</f>
        <v>1</v>
      </c>
      <c r="AA520">
        <v>894.48</v>
      </c>
      <c r="AB520">
        <v>0</v>
      </c>
      <c r="AC520">
        <v>0</v>
      </c>
      <c r="AD520">
        <v>0</v>
      </c>
      <c r="AE520">
        <v>894.48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 t="s">
        <v>3</v>
      </c>
      <c r="AT520">
        <v>1</v>
      </c>
      <c r="AU520" t="s">
        <v>3</v>
      </c>
      <c r="AV520">
        <v>0</v>
      </c>
      <c r="AW520">
        <v>1</v>
      </c>
      <c r="AX520">
        <v>-1</v>
      </c>
      <c r="AY520">
        <v>0</v>
      </c>
      <c r="AZ520">
        <v>0</v>
      </c>
      <c r="BA520" t="s">
        <v>3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ROUND(Y520*Source!I648,9)</f>
        <v>12</v>
      </c>
      <c r="CY520">
        <f>AA520</f>
        <v>894.48</v>
      </c>
      <c r="CZ520">
        <f>AE520</f>
        <v>894.48</v>
      </c>
      <c r="DA520">
        <f>AI520</f>
        <v>1</v>
      </c>
      <c r="DB520">
        <f>ROUND(ROUND(AT520*CZ520,2),6)</f>
        <v>894.48</v>
      </c>
      <c r="DC520">
        <f>ROUND(ROUND(AT520*AG520,2),6)</f>
        <v>0</v>
      </c>
      <c r="DD520" t="s">
        <v>3</v>
      </c>
      <c r="DE520" t="s">
        <v>3</v>
      </c>
      <c r="DF520">
        <f t="shared" si="262"/>
        <v>10733.76</v>
      </c>
      <c r="DG520">
        <f t="shared" si="258"/>
        <v>0</v>
      </c>
      <c r="DH520">
        <f t="shared" si="259"/>
        <v>0</v>
      </c>
      <c r="DI520">
        <f t="shared" si="261"/>
        <v>0</v>
      </c>
      <c r="DJ520">
        <f>DF520</f>
        <v>10733.76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ROW(Source!A649)</f>
        <v>649</v>
      </c>
      <c r="B521">
        <v>59209200</v>
      </c>
      <c r="C521">
        <v>59210472</v>
      </c>
      <c r="D521">
        <v>58266404</v>
      </c>
      <c r="E521">
        <v>1080</v>
      </c>
      <c r="F521">
        <v>1</v>
      </c>
      <c r="G521">
        <v>1080</v>
      </c>
      <c r="H521">
        <v>1</v>
      </c>
      <c r="I521" t="s">
        <v>620</v>
      </c>
      <c r="J521" t="s">
        <v>3</v>
      </c>
      <c r="K521" t="s">
        <v>621</v>
      </c>
      <c r="L521">
        <v>1191</v>
      </c>
      <c r="N521">
        <v>1013</v>
      </c>
      <c r="O521" t="s">
        <v>622</v>
      </c>
      <c r="P521" t="s">
        <v>622</v>
      </c>
      <c r="Q521">
        <v>1</v>
      </c>
      <c r="W521">
        <v>0</v>
      </c>
      <c r="X521">
        <v>476480486</v>
      </c>
      <c r="Y521">
        <f>((AT521*1.15)*1.1)</f>
        <v>1.45475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5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1.1499999999999999</v>
      </c>
      <c r="AU521" t="s">
        <v>28</v>
      </c>
      <c r="AV521">
        <v>1</v>
      </c>
      <c r="AW521">
        <v>2</v>
      </c>
      <c r="AX521">
        <v>59211618</v>
      </c>
      <c r="AY521">
        <v>1</v>
      </c>
      <c r="AZ521">
        <v>0</v>
      </c>
      <c r="BA521">
        <v>523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U521">
        <f>ROUND(AT521*Source!I649*AH521*AL521,2)</f>
        <v>0</v>
      </c>
      <c r="CV521">
        <f>ROUND(Y521*Source!I649,9)</f>
        <v>17.457000000000001</v>
      </c>
      <c r="CW521">
        <v>0</v>
      </c>
      <c r="CX521">
        <f>ROUND(Y521*Source!I649,9)</f>
        <v>17.457000000000001</v>
      </c>
      <c r="CY521">
        <f>AD521</f>
        <v>0</v>
      </c>
      <c r="CZ521">
        <f>AH521</f>
        <v>0</v>
      </c>
      <c r="DA521">
        <f>AL521</f>
        <v>1</v>
      </c>
      <c r="DB521">
        <f>ROUND(((ROUND(AT521*CZ521,2)*1.15)*1.1),6)</f>
        <v>0</v>
      </c>
      <c r="DC521">
        <f>ROUND(((ROUND(AT521*AG521,2)*1.15)*1.1),6)</f>
        <v>0</v>
      </c>
      <c r="DD521" t="s">
        <v>3</v>
      </c>
      <c r="DE521" t="s">
        <v>3</v>
      </c>
      <c r="DF521">
        <f t="shared" si="262"/>
        <v>0</v>
      </c>
      <c r="DG521">
        <f t="shared" si="258"/>
        <v>0</v>
      </c>
      <c r="DH521">
        <f t="shared" si="259"/>
        <v>0</v>
      </c>
      <c r="DI521">
        <f t="shared" si="261"/>
        <v>0</v>
      </c>
      <c r="DJ521">
        <f>DI521</f>
        <v>0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ROW(Source!A649)</f>
        <v>649</v>
      </c>
      <c r="B522">
        <v>59209200</v>
      </c>
      <c r="C522">
        <v>59210472</v>
      </c>
      <c r="D522">
        <v>58340578</v>
      </c>
      <c r="E522">
        <v>1</v>
      </c>
      <c r="F522">
        <v>1</v>
      </c>
      <c r="G522">
        <v>1080</v>
      </c>
      <c r="H522">
        <v>2</v>
      </c>
      <c r="I522" t="s">
        <v>646</v>
      </c>
      <c r="J522" t="s">
        <v>647</v>
      </c>
      <c r="K522" t="s">
        <v>648</v>
      </c>
      <c r="L522">
        <v>1368</v>
      </c>
      <c r="N522">
        <v>1011</v>
      </c>
      <c r="O522" t="s">
        <v>626</v>
      </c>
      <c r="P522" t="s">
        <v>626</v>
      </c>
      <c r="Q522">
        <v>1</v>
      </c>
      <c r="W522">
        <v>0</v>
      </c>
      <c r="X522">
        <v>-1985943078</v>
      </c>
      <c r="Y522">
        <f>((AT522*1.25)*1.1)</f>
        <v>1.3750000000000002E-2</v>
      </c>
      <c r="AA522">
        <v>0</v>
      </c>
      <c r="AB522">
        <v>1445.28</v>
      </c>
      <c r="AC522">
        <v>740.47</v>
      </c>
      <c r="AD522">
        <v>0</v>
      </c>
      <c r="AE522">
        <v>0</v>
      </c>
      <c r="AF522">
        <v>83.1</v>
      </c>
      <c r="AG522">
        <v>12.62</v>
      </c>
      <c r="AH522">
        <v>0</v>
      </c>
      <c r="AI522">
        <v>1</v>
      </c>
      <c r="AJ522">
        <v>16.3</v>
      </c>
      <c r="AK522">
        <v>54.99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0.01</v>
      </c>
      <c r="AU522" t="s">
        <v>627</v>
      </c>
      <c r="AV522">
        <v>0</v>
      </c>
      <c r="AW522">
        <v>2</v>
      </c>
      <c r="AX522">
        <v>59211619</v>
      </c>
      <c r="AY522">
        <v>1</v>
      </c>
      <c r="AZ522">
        <v>0</v>
      </c>
      <c r="BA522">
        <v>524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ROUND(Y522*Source!I649*DO522,9)</f>
        <v>2.0823</v>
      </c>
      <c r="CX522">
        <f>ROUND(Y522*Source!I649,9)</f>
        <v>0.16500000000000001</v>
      </c>
      <c r="CY522">
        <f>AB522</f>
        <v>1445.28</v>
      </c>
      <c r="CZ522">
        <f>AF522</f>
        <v>83.1</v>
      </c>
      <c r="DA522">
        <f>AJ522</f>
        <v>16.3</v>
      </c>
      <c r="DB522">
        <f>ROUND(((ROUND(AT522*CZ522,2)*1.25)*1.1),6)</f>
        <v>1.1412500000000001</v>
      </c>
      <c r="DC522">
        <f>ROUND(((ROUND(AT522*AG522,2)*1.25)*1.1),6)</f>
        <v>0.17874999999999999</v>
      </c>
      <c r="DD522" t="s">
        <v>3</v>
      </c>
      <c r="DE522" t="s">
        <v>3</v>
      </c>
      <c r="DF522">
        <f t="shared" si="262"/>
        <v>0</v>
      </c>
      <c r="DG522">
        <f>ROUND(ROUND(AF522*AJ522,2)*CX522,2)</f>
        <v>223.5</v>
      </c>
      <c r="DH522">
        <f>ROUND(ROUND(AG522*AK522,2)*CX522,2)</f>
        <v>114.51</v>
      </c>
      <c r="DI522">
        <f t="shared" si="261"/>
        <v>0</v>
      </c>
      <c r="DJ522">
        <f>DG522</f>
        <v>223.5</v>
      </c>
      <c r="DK522">
        <v>0</v>
      </c>
      <c r="DL522" t="s">
        <v>628</v>
      </c>
      <c r="DM522">
        <v>0</v>
      </c>
      <c r="DN522" t="s">
        <v>622</v>
      </c>
      <c r="DO522">
        <v>12.62</v>
      </c>
    </row>
    <row r="523" spans="1:119" x14ac:dyDescent="0.2">
      <c r="A523">
        <f>ROW(Source!A649)</f>
        <v>649</v>
      </c>
      <c r="B523">
        <v>59209200</v>
      </c>
      <c r="C523">
        <v>59210472</v>
      </c>
      <c r="D523">
        <v>58340630</v>
      </c>
      <c r="E523">
        <v>1</v>
      </c>
      <c r="F523">
        <v>1</v>
      </c>
      <c r="G523">
        <v>1080</v>
      </c>
      <c r="H523">
        <v>2</v>
      </c>
      <c r="I523" t="s">
        <v>724</v>
      </c>
      <c r="J523" t="s">
        <v>725</v>
      </c>
      <c r="K523" t="s">
        <v>726</v>
      </c>
      <c r="L523">
        <v>1368</v>
      </c>
      <c r="N523">
        <v>1011</v>
      </c>
      <c r="O523" t="s">
        <v>626</v>
      </c>
      <c r="P523" t="s">
        <v>626</v>
      </c>
      <c r="Q523">
        <v>1</v>
      </c>
      <c r="W523">
        <v>0</v>
      </c>
      <c r="X523">
        <v>1387779639</v>
      </c>
      <c r="Y523">
        <f>((AT523*1.25)*1.1)</f>
        <v>0.11000000000000001</v>
      </c>
      <c r="AA523">
        <v>0</v>
      </c>
      <c r="AB523">
        <v>7.11</v>
      </c>
      <c r="AC523">
        <v>0</v>
      </c>
      <c r="AD523">
        <v>0</v>
      </c>
      <c r="AE523">
        <v>0</v>
      </c>
      <c r="AF523">
        <v>0.77</v>
      </c>
      <c r="AG523">
        <v>0</v>
      </c>
      <c r="AH523">
        <v>0</v>
      </c>
      <c r="AI523">
        <v>1</v>
      </c>
      <c r="AJ523">
        <v>8.66</v>
      </c>
      <c r="AK523">
        <v>54.99</v>
      </c>
      <c r="AL523">
        <v>1</v>
      </c>
      <c r="AM523">
        <v>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0.08</v>
      </c>
      <c r="AU523" t="s">
        <v>627</v>
      </c>
      <c r="AV523">
        <v>0</v>
      </c>
      <c r="AW523">
        <v>2</v>
      </c>
      <c r="AX523">
        <v>59211620</v>
      </c>
      <c r="AY523">
        <v>1</v>
      </c>
      <c r="AZ523">
        <v>0</v>
      </c>
      <c r="BA523">
        <v>525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f>ROUND(Y523*Source!I649*DO523,9)</f>
        <v>0</v>
      </c>
      <c r="CX523">
        <f>ROUND(Y523*Source!I649,9)</f>
        <v>1.32</v>
      </c>
      <c r="CY523">
        <f>AB523</f>
        <v>7.11</v>
      </c>
      <c r="CZ523">
        <f>AF523</f>
        <v>0.77</v>
      </c>
      <c r="DA523">
        <f>AJ523</f>
        <v>8.66</v>
      </c>
      <c r="DB523">
        <f>ROUND(((ROUND(AT523*CZ523,2)*1.25)*1.1),6)</f>
        <v>8.2500000000000004E-2</v>
      </c>
      <c r="DC523">
        <f>ROUND(((ROUND(AT523*AG523,2)*1.25)*1.1),6)</f>
        <v>0</v>
      </c>
      <c r="DD523" t="s">
        <v>3</v>
      </c>
      <c r="DE523" t="s">
        <v>3</v>
      </c>
      <c r="DF523">
        <f t="shared" si="262"/>
        <v>0</v>
      </c>
      <c r="DG523">
        <f>ROUND(ROUND(AF523*AJ523,2)*CX523,2)</f>
        <v>8.8000000000000007</v>
      </c>
      <c r="DH523">
        <f>ROUND(ROUND(AG523*AK523,2)*CX523,2)</f>
        <v>0</v>
      </c>
      <c r="DI523">
        <f t="shared" si="261"/>
        <v>0</v>
      </c>
      <c r="DJ523">
        <f>DG523</f>
        <v>8.8000000000000007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ROW(Source!A649)</f>
        <v>649</v>
      </c>
      <c r="B524">
        <v>59209200</v>
      </c>
      <c r="C524">
        <v>59210472</v>
      </c>
      <c r="D524">
        <v>58311260</v>
      </c>
      <c r="E524">
        <v>1</v>
      </c>
      <c r="F524">
        <v>1</v>
      </c>
      <c r="G524">
        <v>1080</v>
      </c>
      <c r="H524">
        <v>3</v>
      </c>
      <c r="I524" t="s">
        <v>721</v>
      </c>
      <c r="J524" t="s">
        <v>722</v>
      </c>
      <c r="K524" t="s">
        <v>723</v>
      </c>
      <c r="L524">
        <v>1354</v>
      </c>
      <c r="N524">
        <v>1010</v>
      </c>
      <c r="O524" t="s">
        <v>49</v>
      </c>
      <c r="P524" t="s">
        <v>49</v>
      </c>
      <c r="Q524">
        <v>1</v>
      </c>
      <c r="W524">
        <v>0</v>
      </c>
      <c r="X524">
        <v>-1633575099</v>
      </c>
      <c r="Y524">
        <f>AT524</f>
        <v>0.72219999999999995</v>
      </c>
      <c r="AA524">
        <v>212.42</v>
      </c>
      <c r="AB524">
        <v>0</v>
      </c>
      <c r="AC524">
        <v>0</v>
      </c>
      <c r="AD524">
        <v>0</v>
      </c>
      <c r="AE524">
        <v>38</v>
      </c>
      <c r="AF524">
        <v>0</v>
      </c>
      <c r="AG524">
        <v>0</v>
      </c>
      <c r="AH524">
        <v>0</v>
      </c>
      <c r="AI524">
        <v>5.59</v>
      </c>
      <c r="AJ524">
        <v>1</v>
      </c>
      <c r="AK524">
        <v>1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0.72219999999999995</v>
      </c>
      <c r="AU524" t="s">
        <v>3</v>
      </c>
      <c r="AV524">
        <v>0</v>
      </c>
      <c r="AW524">
        <v>2</v>
      </c>
      <c r="AX524">
        <v>59211621</v>
      </c>
      <c r="AY524">
        <v>1</v>
      </c>
      <c r="AZ524">
        <v>0</v>
      </c>
      <c r="BA524">
        <v>526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ROUND(Y524*Source!I649,9)</f>
        <v>8.6663999999999994</v>
      </c>
      <c r="CY524">
        <f>AA524</f>
        <v>212.42</v>
      </c>
      <c r="CZ524">
        <f>AE524</f>
        <v>38</v>
      </c>
      <c r="DA524">
        <f>AI524</f>
        <v>5.59</v>
      </c>
      <c r="DB524">
        <f>ROUND(ROUND(AT524*CZ524,2),6)</f>
        <v>27.44</v>
      </c>
      <c r="DC524">
        <f>ROUND(ROUND(AT524*AG524,2),6)</f>
        <v>0</v>
      </c>
      <c r="DD524" t="s">
        <v>3</v>
      </c>
      <c r="DE524" t="s">
        <v>3</v>
      </c>
      <c r="DF524">
        <f>ROUND(ROUND(AE524*AI524,2)*CX524,2)</f>
        <v>1840.92</v>
      </c>
      <c r="DG524">
        <f t="shared" ref="DG524:DG532" si="263">ROUND(ROUND(AF524,2)*CX524,2)</f>
        <v>0</v>
      </c>
      <c r="DH524">
        <f t="shared" ref="DH524:DH532" si="264">ROUND(ROUND(AG524,2)*CX524,2)</f>
        <v>0</v>
      </c>
      <c r="DI524">
        <f t="shared" si="261"/>
        <v>0</v>
      </c>
      <c r="DJ524">
        <f>DF524</f>
        <v>1840.92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ROW(Source!A649)</f>
        <v>649</v>
      </c>
      <c r="B525">
        <v>59209200</v>
      </c>
      <c r="C525">
        <v>59210472</v>
      </c>
      <c r="D525">
        <v>58319272</v>
      </c>
      <c r="E525">
        <v>1</v>
      </c>
      <c r="F525">
        <v>1</v>
      </c>
      <c r="G525">
        <v>1080</v>
      </c>
      <c r="H525">
        <v>3</v>
      </c>
      <c r="I525" t="s">
        <v>727</v>
      </c>
      <c r="J525" t="s">
        <v>728</v>
      </c>
      <c r="K525" t="s">
        <v>729</v>
      </c>
      <c r="L525">
        <v>1354</v>
      </c>
      <c r="N525">
        <v>1010</v>
      </c>
      <c r="O525" t="s">
        <v>49</v>
      </c>
      <c r="P525" t="s">
        <v>49</v>
      </c>
      <c r="Q525">
        <v>1</v>
      </c>
      <c r="W525">
        <v>0</v>
      </c>
      <c r="X525">
        <v>905269425</v>
      </c>
      <c r="Y525">
        <f>AT525</f>
        <v>4.0000000000000001E-3</v>
      </c>
      <c r="AA525">
        <v>103.72</v>
      </c>
      <c r="AB525">
        <v>0</v>
      </c>
      <c r="AC525">
        <v>0</v>
      </c>
      <c r="AD525">
        <v>0</v>
      </c>
      <c r="AE525">
        <v>10.53</v>
      </c>
      <c r="AF525">
        <v>0</v>
      </c>
      <c r="AG525">
        <v>0</v>
      </c>
      <c r="AH525">
        <v>0</v>
      </c>
      <c r="AI525">
        <v>9.85</v>
      </c>
      <c r="AJ525">
        <v>1</v>
      </c>
      <c r="AK525">
        <v>1</v>
      </c>
      <c r="AL525">
        <v>1</v>
      </c>
      <c r="AM525">
        <v>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4.0000000000000001E-3</v>
      </c>
      <c r="AU525" t="s">
        <v>3</v>
      </c>
      <c r="AV525">
        <v>0</v>
      </c>
      <c r="AW525">
        <v>2</v>
      </c>
      <c r="AX525">
        <v>59211622</v>
      </c>
      <c r="AY525">
        <v>1</v>
      </c>
      <c r="AZ525">
        <v>0</v>
      </c>
      <c r="BA525">
        <v>527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ROUND(Y525*Source!I649,9)</f>
        <v>4.8000000000000001E-2</v>
      </c>
      <c r="CY525">
        <f>AA525</f>
        <v>103.72</v>
      </c>
      <c r="CZ525">
        <f>AE525</f>
        <v>10.53</v>
      </c>
      <c r="DA525">
        <f>AI525</f>
        <v>9.85</v>
      </c>
      <c r="DB525">
        <f>ROUND(ROUND(AT525*CZ525,2),6)</f>
        <v>0.04</v>
      </c>
      <c r="DC525">
        <f>ROUND(ROUND(AT525*AG525,2),6)</f>
        <v>0</v>
      </c>
      <c r="DD525" t="s">
        <v>3</v>
      </c>
      <c r="DE525" t="s">
        <v>3</v>
      </c>
      <c r="DF525">
        <f>ROUND(ROUND(AE525*AI525,2)*CX525,2)</f>
        <v>4.9800000000000004</v>
      </c>
      <c r="DG525">
        <f t="shared" si="263"/>
        <v>0</v>
      </c>
      <c r="DH525">
        <f t="shared" si="264"/>
        <v>0</v>
      </c>
      <c r="DI525">
        <f t="shared" si="261"/>
        <v>0</v>
      </c>
      <c r="DJ525">
        <f>DF525</f>
        <v>4.9800000000000004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">
      <c r="A526">
        <f>ROW(Source!A649)</f>
        <v>649</v>
      </c>
      <c r="B526">
        <v>59209200</v>
      </c>
      <c r="C526">
        <v>59210472</v>
      </c>
      <c r="D526">
        <v>0</v>
      </c>
      <c r="E526">
        <v>0</v>
      </c>
      <c r="F526">
        <v>1</v>
      </c>
      <c r="G526">
        <v>1080</v>
      </c>
      <c r="H526">
        <v>3</v>
      </c>
      <c r="I526" t="s">
        <v>365</v>
      </c>
      <c r="J526" t="s">
        <v>3</v>
      </c>
      <c r="K526" t="s">
        <v>366</v>
      </c>
      <c r="L526">
        <v>1354</v>
      </c>
      <c r="N526">
        <v>1010</v>
      </c>
      <c r="O526" t="s">
        <v>49</v>
      </c>
      <c r="P526" t="s">
        <v>49</v>
      </c>
      <c r="Q526">
        <v>1</v>
      </c>
      <c r="W526">
        <v>0</v>
      </c>
      <c r="X526">
        <v>1695703181</v>
      </c>
      <c r="Y526">
        <f>AT526</f>
        <v>1</v>
      </c>
      <c r="AA526">
        <v>8837.4599999999991</v>
      </c>
      <c r="AB526">
        <v>0</v>
      </c>
      <c r="AC526">
        <v>0</v>
      </c>
      <c r="AD526">
        <v>0</v>
      </c>
      <c r="AE526">
        <v>894.48</v>
      </c>
      <c r="AF526">
        <v>0</v>
      </c>
      <c r="AG526">
        <v>0</v>
      </c>
      <c r="AH526">
        <v>0</v>
      </c>
      <c r="AI526">
        <v>9.8800000000000008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t="s">
        <v>3</v>
      </c>
      <c r="AT526">
        <v>1</v>
      </c>
      <c r="AU526" t="s">
        <v>3</v>
      </c>
      <c r="AV526">
        <v>0</v>
      </c>
      <c r="AW526">
        <v>1</v>
      </c>
      <c r="AX526">
        <v>-1</v>
      </c>
      <c r="AY526">
        <v>0</v>
      </c>
      <c r="AZ526">
        <v>0</v>
      </c>
      <c r="BA526" t="s">
        <v>3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ROUND(Y526*Source!I649,9)</f>
        <v>12</v>
      </c>
      <c r="CY526">
        <f>AA526</f>
        <v>8837.4599999999991</v>
      </c>
      <c r="CZ526">
        <f>AE526</f>
        <v>894.48</v>
      </c>
      <c r="DA526">
        <f>AI526</f>
        <v>9.8800000000000008</v>
      </c>
      <c r="DB526">
        <f>ROUND(ROUND(AT526*CZ526,2),6)</f>
        <v>894.48</v>
      </c>
      <c r="DC526">
        <f>ROUND(ROUND(AT526*AG526,2),6)</f>
        <v>0</v>
      </c>
      <c r="DD526" t="s">
        <v>3</v>
      </c>
      <c r="DE526" t="s">
        <v>3</v>
      </c>
      <c r="DF526">
        <f>ROUND(ROUND(AE526*AI526,2)*CX526,2)</f>
        <v>106049.52</v>
      </c>
      <c r="DG526">
        <f t="shared" si="263"/>
        <v>0</v>
      </c>
      <c r="DH526">
        <f t="shared" si="264"/>
        <v>0</v>
      </c>
      <c r="DI526">
        <f t="shared" si="261"/>
        <v>0</v>
      </c>
      <c r="DJ526">
        <f>DF526</f>
        <v>106049.52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ROW(Source!A652)</f>
        <v>652</v>
      </c>
      <c r="B527">
        <v>59209203</v>
      </c>
      <c r="C527">
        <v>60528677</v>
      </c>
      <c r="D527">
        <v>58266404</v>
      </c>
      <c r="E527">
        <v>1080</v>
      </c>
      <c r="F527">
        <v>1</v>
      </c>
      <c r="G527">
        <v>1080</v>
      </c>
      <c r="H527">
        <v>1</v>
      </c>
      <c r="I527" t="s">
        <v>620</v>
      </c>
      <c r="J527" t="s">
        <v>3</v>
      </c>
      <c r="K527" t="s">
        <v>621</v>
      </c>
      <c r="L527">
        <v>1191</v>
      </c>
      <c r="N527">
        <v>1013</v>
      </c>
      <c r="O527" t="s">
        <v>622</v>
      </c>
      <c r="P527" t="s">
        <v>622</v>
      </c>
      <c r="Q527">
        <v>1</v>
      </c>
      <c r="W527">
        <v>0</v>
      </c>
      <c r="X527">
        <v>476480486</v>
      </c>
      <c r="Y527">
        <f>((AT527*1.15)*1.1)</f>
        <v>0.58190000000000008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0.46</v>
      </c>
      <c r="AU527" t="s">
        <v>28</v>
      </c>
      <c r="AV527">
        <v>1</v>
      </c>
      <c r="AW527">
        <v>2</v>
      </c>
      <c r="AX527">
        <v>60528678</v>
      </c>
      <c r="AY527">
        <v>1</v>
      </c>
      <c r="AZ527">
        <v>0</v>
      </c>
      <c r="BA527">
        <v>529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U527">
        <f>ROUND(AT527*Source!I652*AH527*AL527,2)</f>
        <v>0</v>
      </c>
      <c r="CV527">
        <f>ROUND(Y527*Source!I652,9)</f>
        <v>3.4914000000000001</v>
      </c>
      <c r="CW527">
        <v>0</v>
      </c>
      <c r="CX527">
        <f>ROUND(Y527*Source!I652,9)</f>
        <v>3.4914000000000001</v>
      </c>
      <c r="CY527">
        <f>AD527</f>
        <v>0</v>
      </c>
      <c r="CZ527">
        <f>AH527</f>
        <v>0</v>
      </c>
      <c r="DA527">
        <f>AL527</f>
        <v>1</v>
      </c>
      <c r="DB527">
        <f>ROUND(((ROUND(AT527*CZ527,2)*1.15)*1.1),6)</f>
        <v>0</v>
      </c>
      <c r="DC527">
        <f>ROUND(((ROUND(AT527*AG527,2)*1.15)*1.1),6)</f>
        <v>0</v>
      </c>
      <c r="DD527" t="s">
        <v>3</v>
      </c>
      <c r="DE527" t="s">
        <v>3</v>
      </c>
      <c r="DF527">
        <f t="shared" ref="DF527:DF533" si="265">ROUND(ROUND(AE527,2)*CX527,2)</f>
        <v>0</v>
      </c>
      <c r="DG527">
        <f t="shared" si="263"/>
        <v>0</v>
      </c>
      <c r="DH527">
        <f t="shared" si="264"/>
        <v>0</v>
      </c>
      <c r="DI527">
        <f t="shared" si="261"/>
        <v>0</v>
      </c>
      <c r="DJ527">
        <f>DI527</f>
        <v>0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">
      <c r="A528">
        <f>ROW(Source!A652)</f>
        <v>652</v>
      </c>
      <c r="B528">
        <v>59209203</v>
      </c>
      <c r="C528">
        <v>60528677</v>
      </c>
      <c r="D528">
        <v>58340578</v>
      </c>
      <c r="E528">
        <v>1</v>
      </c>
      <c r="F528">
        <v>1</v>
      </c>
      <c r="G528">
        <v>1080</v>
      </c>
      <c r="H528">
        <v>2</v>
      </c>
      <c r="I528" t="s">
        <v>646</v>
      </c>
      <c r="J528" t="s">
        <v>647</v>
      </c>
      <c r="K528" t="s">
        <v>648</v>
      </c>
      <c r="L528">
        <v>1368</v>
      </c>
      <c r="N528">
        <v>1011</v>
      </c>
      <c r="O528" t="s">
        <v>626</v>
      </c>
      <c r="P528" t="s">
        <v>626</v>
      </c>
      <c r="Q528">
        <v>1</v>
      </c>
      <c r="W528">
        <v>0</v>
      </c>
      <c r="X528">
        <v>-1985943078</v>
      </c>
      <c r="Y528">
        <f>((AT528*1.25)*1.1)</f>
        <v>1.3750000000000002E-2</v>
      </c>
      <c r="AA528">
        <v>0</v>
      </c>
      <c r="AB528">
        <v>88.67</v>
      </c>
      <c r="AC528">
        <v>13.47</v>
      </c>
      <c r="AD528">
        <v>0</v>
      </c>
      <c r="AE528">
        <v>0</v>
      </c>
      <c r="AF528">
        <v>83.1</v>
      </c>
      <c r="AG528">
        <v>12.62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0.01</v>
      </c>
      <c r="AU528" t="s">
        <v>27</v>
      </c>
      <c r="AV528">
        <v>0</v>
      </c>
      <c r="AW528">
        <v>2</v>
      </c>
      <c r="AX528">
        <v>60528679</v>
      </c>
      <c r="AY528">
        <v>1</v>
      </c>
      <c r="AZ528">
        <v>0</v>
      </c>
      <c r="BA528">
        <v>530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f>ROUND(Y528*Source!I652*DO528,9)</f>
        <v>1.04115</v>
      </c>
      <c r="CX528">
        <f>ROUND(Y528*Source!I652,9)</f>
        <v>8.2500000000000004E-2</v>
      </c>
      <c r="CY528">
        <f>AB528</f>
        <v>88.67</v>
      </c>
      <c r="CZ528">
        <f>AF528</f>
        <v>83.1</v>
      </c>
      <c r="DA528">
        <f>AJ528</f>
        <v>1</v>
      </c>
      <c r="DB528">
        <f>ROUND(((ROUND(AT528*CZ528,2)*1.25)*1.1),6)</f>
        <v>1.1412500000000001</v>
      </c>
      <c r="DC528">
        <f>ROUND(((ROUND(AT528*AG528,2)*1.25)*1.1),6)</f>
        <v>0.17874999999999999</v>
      </c>
      <c r="DD528" t="s">
        <v>3</v>
      </c>
      <c r="DE528" t="s">
        <v>3</v>
      </c>
      <c r="DF528">
        <f t="shared" si="265"/>
        <v>0</v>
      </c>
      <c r="DG528">
        <f t="shared" si="263"/>
        <v>6.86</v>
      </c>
      <c r="DH528">
        <f t="shared" si="264"/>
        <v>1.04</v>
      </c>
      <c r="DI528">
        <f t="shared" si="261"/>
        <v>0</v>
      </c>
      <c r="DJ528">
        <f>DG528</f>
        <v>6.86</v>
      </c>
      <c r="DK528">
        <v>0</v>
      </c>
      <c r="DL528" t="s">
        <v>628</v>
      </c>
      <c r="DM528">
        <v>0</v>
      </c>
      <c r="DN528" t="s">
        <v>622</v>
      </c>
      <c r="DO528">
        <v>12.62</v>
      </c>
    </row>
    <row r="529" spans="1:119" x14ac:dyDescent="0.2">
      <c r="A529">
        <f>ROW(Source!A652)</f>
        <v>652</v>
      </c>
      <c r="B529">
        <v>59209203</v>
      </c>
      <c r="C529">
        <v>60528677</v>
      </c>
      <c r="D529">
        <v>58309675</v>
      </c>
      <c r="E529">
        <v>1</v>
      </c>
      <c r="F529">
        <v>1</v>
      </c>
      <c r="G529">
        <v>1080</v>
      </c>
      <c r="H529">
        <v>3</v>
      </c>
      <c r="I529" t="s">
        <v>655</v>
      </c>
      <c r="J529" t="s">
        <v>656</v>
      </c>
      <c r="K529" t="s">
        <v>657</v>
      </c>
      <c r="L529">
        <v>1348</v>
      </c>
      <c r="N529">
        <v>1009</v>
      </c>
      <c r="O529" t="s">
        <v>658</v>
      </c>
      <c r="P529" t="s">
        <v>658</v>
      </c>
      <c r="Q529">
        <v>1000</v>
      </c>
      <c r="W529">
        <v>0</v>
      </c>
      <c r="X529">
        <v>-1945610148</v>
      </c>
      <c r="Y529">
        <f>AT529</f>
        <v>2.0000000000000001E-4</v>
      </c>
      <c r="AA529">
        <v>476.07</v>
      </c>
      <c r="AB529">
        <v>0</v>
      </c>
      <c r="AC529">
        <v>0</v>
      </c>
      <c r="AD529">
        <v>0</v>
      </c>
      <c r="AE529">
        <v>476.07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2.0000000000000001E-4</v>
      </c>
      <c r="AU529" t="s">
        <v>3</v>
      </c>
      <c r="AV529">
        <v>0</v>
      </c>
      <c r="AW529">
        <v>2</v>
      </c>
      <c r="AX529">
        <v>60528680</v>
      </c>
      <c r="AY529">
        <v>1</v>
      </c>
      <c r="AZ529">
        <v>0</v>
      </c>
      <c r="BA529">
        <v>531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ROUND(Y529*Source!I652,9)</f>
        <v>1.1999999999999999E-3</v>
      </c>
      <c r="CY529">
        <f>AA529</f>
        <v>476.07</v>
      </c>
      <c r="CZ529">
        <f>AE529</f>
        <v>476.07</v>
      </c>
      <c r="DA529">
        <f>AI529</f>
        <v>1</v>
      </c>
      <c r="DB529">
        <f>ROUND(ROUND(AT529*CZ529,2),6)</f>
        <v>0.1</v>
      </c>
      <c r="DC529">
        <f>ROUND(ROUND(AT529*AG529,2),6)</f>
        <v>0</v>
      </c>
      <c r="DD529" t="s">
        <v>3</v>
      </c>
      <c r="DE529" t="s">
        <v>3</v>
      </c>
      <c r="DF529">
        <f t="shared" si="265"/>
        <v>0.56999999999999995</v>
      </c>
      <c r="DG529">
        <f t="shared" si="263"/>
        <v>0</v>
      </c>
      <c r="DH529">
        <f t="shared" si="264"/>
        <v>0</v>
      </c>
      <c r="DI529">
        <f t="shared" si="261"/>
        <v>0</v>
      </c>
      <c r="DJ529">
        <f>DF529</f>
        <v>0.56999999999999995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ROW(Source!A652)</f>
        <v>652</v>
      </c>
      <c r="B530">
        <v>59209203</v>
      </c>
      <c r="C530">
        <v>60528677</v>
      </c>
      <c r="D530">
        <v>58308946</v>
      </c>
      <c r="E530">
        <v>1</v>
      </c>
      <c r="F530">
        <v>1</v>
      </c>
      <c r="G530">
        <v>1080</v>
      </c>
      <c r="H530">
        <v>3</v>
      </c>
      <c r="I530" t="s">
        <v>718</v>
      </c>
      <c r="J530" t="s">
        <v>719</v>
      </c>
      <c r="K530" t="s">
        <v>720</v>
      </c>
      <c r="L530">
        <v>1348</v>
      </c>
      <c r="N530">
        <v>1009</v>
      </c>
      <c r="O530" t="s">
        <v>658</v>
      </c>
      <c r="P530" t="s">
        <v>658</v>
      </c>
      <c r="Q530">
        <v>1000</v>
      </c>
      <c r="W530">
        <v>0</v>
      </c>
      <c r="X530">
        <v>845389966</v>
      </c>
      <c r="Y530">
        <f>AT530</f>
        <v>6.9999999999999994E-5</v>
      </c>
      <c r="AA530">
        <v>25762.5</v>
      </c>
      <c r="AB530">
        <v>0</v>
      </c>
      <c r="AC530">
        <v>0</v>
      </c>
      <c r="AD530">
        <v>0</v>
      </c>
      <c r="AE530">
        <v>25762.5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6.9999999999999994E-5</v>
      </c>
      <c r="AU530" t="s">
        <v>3</v>
      </c>
      <c r="AV530">
        <v>0</v>
      </c>
      <c r="AW530">
        <v>2</v>
      </c>
      <c r="AX530">
        <v>60528681</v>
      </c>
      <c r="AY530">
        <v>1</v>
      </c>
      <c r="AZ530">
        <v>0</v>
      </c>
      <c r="BA530">
        <v>532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ROUND(Y530*Source!I652,9)</f>
        <v>4.2000000000000002E-4</v>
      </c>
      <c r="CY530">
        <f>AA530</f>
        <v>25762.5</v>
      </c>
      <c r="CZ530">
        <f>AE530</f>
        <v>25762.5</v>
      </c>
      <c r="DA530">
        <f>AI530</f>
        <v>1</v>
      </c>
      <c r="DB530">
        <f>ROUND(ROUND(AT530*CZ530,2),6)</f>
        <v>1.8</v>
      </c>
      <c r="DC530">
        <f>ROUND(ROUND(AT530*AG530,2),6)</f>
        <v>0</v>
      </c>
      <c r="DD530" t="s">
        <v>3</v>
      </c>
      <c r="DE530" t="s">
        <v>3</v>
      </c>
      <c r="DF530">
        <f t="shared" si="265"/>
        <v>10.82</v>
      </c>
      <c r="DG530">
        <f t="shared" si="263"/>
        <v>0</v>
      </c>
      <c r="DH530">
        <f t="shared" si="264"/>
        <v>0</v>
      </c>
      <c r="DI530">
        <f t="shared" si="261"/>
        <v>0</v>
      </c>
      <c r="DJ530">
        <f>DF530</f>
        <v>10.82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ROW(Source!A652)</f>
        <v>652</v>
      </c>
      <c r="B531">
        <v>59209203</v>
      </c>
      <c r="C531">
        <v>60528677</v>
      </c>
      <c r="D531">
        <v>0</v>
      </c>
      <c r="E531">
        <v>1080</v>
      </c>
      <c r="F531">
        <v>1</v>
      </c>
      <c r="G531">
        <v>1080</v>
      </c>
      <c r="H531">
        <v>3</v>
      </c>
      <c r="I531" t="s">
        <v>373</v>
      </c>
      <c r="J531" t="s">
        <v>3</v>
      </c>
      <c r="K531" t="s">
        <v>374</v>
      </c>
      <c r="L531">
        <v>1354</v>
      </c>
      <c r="N531">
        <v>1010</v>
      </c>
      <c r="O531" t="s">
        <v>49</v>
      </c>
      <c r="P531" t="s">
        <v>49</v>
      </c>
      <c r="Q531">
        <v>1</v>
      </c>
      <c r="W531">
        <v>0</v>
      </c>
      <c r="X531">
        <v>-1716586891</v>
      </c>
      <c r="Y531">
        <f>AT531</f>
        <v>1</v>
      </c>
      <c r="AA531">
        <v>1097.3499999999999</v>
      </c>
      <c r="AB531">
        <v>0</v>
      </c>
      <c r="AC531">
        <v>0</v>
      </c>
      <c r="AD531">
        <v>0</v>
      </c>
      <c r="AE531">
        <v>1097.3499999999999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 t="s">
        <v>3</v>
      </c>
      <c r="AT531">
        <v>1</v>
      </c>
      <c r="AU531" t="s">
        <v>3</v>
      </c>
      <c r="AV531">
        <v>0</v>
      </c>
      <c r="AW531">
        <v>1</v>
      </c>
      <c r="AX531">
        <v>-1</v>
      </c>
      <c r="AY531">
        <v>0</v>
      </c>
      <c r="AZ531">
        <v>0</v>
      </c>
      <c r="BA531" t="s">
        <v>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ROUND(Y531*Source!I652,9)</f>
        <v>6</v>
      </c>
      <c r="CY531">
        <f>AA531</f>
        <v>1097.3499999999999</v>
      </c>
      <c r="CZ531">
        <f>AE531</f>
        <v>1097.3499999999999</v>
      </c>
      <c r="DA531">
        <f>AI531</f>
        <v>1</v>
      </c>
      <c r="DB531">
        <f>ROUND(ROUND(AT531*CZ531,2),6)</f>
        <v>1097.3499999999999</v>
      </c>
      <c r="DC531">
        <f>ROUND(ROUND(AT531*AG531,2),6)</f>
        <v>0</v>
      </c>
      <c r="DD531" t="s">
        <v>3</v>
      </c>
      <c r="DE531" t="s">
        <v>3</v>
      </c>
      <c r="DF531">
        <f t="shared" si="265"/>
        <v>6584.1</v>
      </c>
      <c r="DG531">
        <f t="shared" si="263"/>
        <v>0</v>
      </c>
      <c r="DH531">
        <f t="shared" si="264"/>
        <v>0</v>
      </c>
      <c r="DI531">
        <f t="shared" si="261"/>
        <v>0</v>
      </c>
      <c r="DJ531">
        <f>DF531</f>
        <v>6584.1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ROW(Source!A653)</f>
        <v>653</v>
      </c>
      <c r="B532">
        <v>59209200</v>
      </c>
      <c r="C532">
        <v>60528677</v>
      </c>
      <c r="D532">
        <v>58266404</v>
      </c>
      <c r="E532">
        <v>1080</v>
      </c>
      <c r="F532">
        <v>1</v>
      </c>
      <c r="G532">
        <v>1080</v>
      </c>
      <c r="H532">
        <v>1</v>
      </c>
      <c r="I532" t="s">
        <v>620</v>
      </c>
      <c r="J532" t="s">
        <v>3</v>
      </c>
      <c r="K532" t="s">
        <v>621</v>
      </c>
      <c r="L532">
        <v>1191</v>
      </c>
      <c r="N532">
        <v>1013</v>
      </c>
      <c r="O532" t="s">
        <v>622</v>
      </c>
      <c r="P532" t="s">
        <v>622</v>
      </c>
      <c r="Q532">
        <v>1</v>
      </c>
      <c r="W532">
        <v>0</v>
      </c>
      <c r="X532">
        <v>476480486</v>
      </c>
      <c r="Y532">
        <f>((AT532*1.15)*1.1)</f>
        <v>0.58190000000000008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5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0.46</v>
      </c>
      <c r="AU532" t="s">
        <v>28</v>
      </c>
      <c r="AV532">
        <v>1</v>
      </c>
      <c r="AW532">
        <v>2</v>
      </c>
      <c r="AX532">
        <v>60528678</v>
      </c>
      <c r="AY532">
        <v>1</v>
      </c>
      <c r="AZ532">
        <v>0</v>
      </c>
      <c r="BA532">
        <v>534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U532">
        <f>ROUND(AT532*Source!I653*AH532*AL532,2)</f>
        <v>0</v>
      </c>
      <c r="CV532">
        <f>ROUND(Y532*Source!I653,9)</f>
        <v>3.4914000000000001</v>
      </c>
      <c r="CW532">
        <v>0</v>
      </c>
      <c r="CX532">
        <f>ROUND(Y532*Source!I653,9)</f>
        <v>3.4914000000000001</v>
      </c>
      <c r="CY532">
        <f>AD532</f>
        <v>0</v>
      </c>
      <c r="CZ532">
        <f>AH532</f>
        <v>0</v>
      </c>
      <c r="DA532">
        <f>AL532</f>
        <v>1</v>
      </c>
      <c r="DB532">
        <f>ROUND(((ROUND(AT532*CZ532,2)*1.15)*1.1),6)</f>
        <v>0</v>
      </c>
      <c r="DC532">
        <f>ROUND(((ROUND(AT532*AG532,2)*1.15)*1.1),6)</f>
        <v>0</v>
      </c>
      <c r="DD532" t="s">
        <v>3</v>
      </c>
      <c r="DE532" t="s">
        <v>3</v>
      </c>
      <c r="DF532">
        <f t="shared" si="265"/>
        <v>0</v>
      </c>
      <c r="DG532">
        <f t="shared" si="263"/>
        <v>0</v>
      </c>
      <c r="DH532">
        <f t="shared" si="264"/>
        <v>0</v>
      </c>
      <c r="DI532">
        <f t="shared" si="261"/>
        <v>0</v>
      </c>
      <c r="DJ532">
        <f>DI532</f>
        <v>0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">
      <c r="A533">
        <f>ROW(Source!A653)</f>
        <v>653</v>
      </c>
      <c r="B533">
        <v>59209200</v>
      </c>
      <c r="C533">
        <v>60528677</v>
      </c>
      <c r="D533">
        <v>58340578</v>
      </c>
      <c r="E533">
        <v>1</v>
      </c>
      <c r="F533">
        <v>1</v>
      </c>
      <c r="G533">
        <v>1080</v>
      </c>
      <c r="H533">
        <v>2</v>
      </c>
      <c r="I533" t="s">
        <v>646</v>
      </c>
      <c r="J533" t="s">
        <v>647</v>
      </c>
      <c r="K533" t="s">
        <v>648</v>
      </c>
      <c r="L533">
        <v>1368</v>
      </c>
      <c r="N533">
        <v>1011</v>
      </c>
      <c r="O533" t="s">
        <v>626</v>
      </c>
      <c r="P533" t="s">
        <v>626</v>
      </c>
      <c r="Q533">
        <v>1</v>
      </c>
      <c r="W533">
        <v>0</v>
      </c>
      <c r="X533">
        <v>-1985943078</v>
      </c>
      <c r="Y533">
        <f>((AT533*1.25)*1.1)</f>
        <v>1.3750000000000002E-2</v>
      </c>
      <c r="AA533">
        <v>0</v>
      </c>
      <c r="AB533">
        <v>1445.28</v>
      </c>
      <c r="AC533">
        <v>740.47</v>
      </c>
      <c r="AD533">
        <v>0</v>
      </c>
      <c r="AE533">
        <v>0</v>
      </c>
      <c r="AF533">
        <v>83.1</v>
      </c>
      <c r="AG533">
        <v>12.62</v>
      </c>
      <c r="AH533">
        <v>0</v>
      </c>
      <c r="AI533">
        <v>1</v>
      </c>
      <c r="AJ533">
        <v>16.3</v>
      </c>
      <c r="AK533">
        <v>54.99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0.01</v>
      </c>
      <c r="AU533" t="s">
        <v>27</v>
      </c>
      <c r="AV533">
        <v>0</v>
      </c>
      <c r="AW533">
        <v>2</v>
      </c>
      <c r="AX533">
        <v>60528679</v>
      </c>
      <c r="AY533">
        <v>1</v>
      </c>
      <c r="AZ533">
        <v>0</v>
      </c>
      <c r="BA533">
        <v>535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f>ROUND(Y533*Source!I653*DO533,9)</f>
        <v>1.04115</v>
      </c>
      <c r="CX533">
        <f>ROUND(Y533*Source!I653,9)</f>
        <v>8.2500000000000004E-2</v>
      </c>
      <c r="CY533">
        <f>AB533</f>
        <v>1445.28</v>
      </c>
      <c r="CZ533">
        <f>AF533</f>
        <v>83.1</v>
      </c>
      <c r="DA533">
        <f>AJ533</f>
        <v>16.3</v>
      </c>
      <c r="DB533">
        <f>ROUND(((ROUND(AT533*CZ533,2)*1.25)*1.1),6)</f>
        <v>1.1412500000000001</v>
      </c>
      <c r="DC533">
        <f>ROUND(((ROUND(AT533*AG533,2)*1.25)*1.1),6)</f>
        <v>0.17874999999999999</v>
      </c>
      <c r="DD533" t="s">
        <v>3</v>
      </c>
      <c r="DE533" t="s">
        <v>3</v>
      </c>
      <c r="DF533">
        <f t="shared" si="265"/>
        <v>0</v>
      </c>
      <c r="DG533">
        <f>ROUND(ROUND(AF533*AJ533,2)*CX533,2)</f>
        <v>111.75</v>
      </c>
      <c r="DH533">
        <f>ROUND(ROUND(AG533*AK533,2)*CX533,2)</f>
        <v>57.25</v>
      </c>
      <c r="DI533">
        <f t="shared" si="261"/>
        <v>0</v>
      </c>
      <c r="DJ533">
        <f>DG533</f>
        <v>111.75</v>
      </c>
      <c r="DK533">
        <v>0</v>
      </c>
      <c r="DL533" t="s">
        <v>628</v>
      </c>
      <c r="DM533">
        <v>0</v>
      </c>
      <c r="DN533" t="s">
        <v>622</v>
      </c>
      <c r="DO533">
        <v>12.62</v>
      </c>
    </row>
    <row r="534" spans="1:119" x14ac:dyDescent="0.2">
      <c r="A534">
        <f>ROW(Source!A653)</f>
        <v>653</v>
      </c>
      <c r="B534">
        <v>59209200</v>
      </c>
      <c r="C534">
        <v>60528677</v>
      </c>
      <c r="D534">
        <v>58309675</v>
      </c>
      <c r="E534">
        <v>1</v>
      </c>
      <c r="F534">
        <v>1</v>
      </c>
      <c r="G534">
        <v>1080</v>
      </c>
      <c r="H534">
        <v>3</v>
      </c>
      <c r="I534" t="s">
        <v>655</v>
      </c>
      <c r="J534" t="s">
        <v>656</v>
      </c>
      <c r="K534" t="s">
        <v>657</v>
      </c>
      <c r="L534">
        <v>1348</v>
      </c>
      <c r="N534">
        <v>1009</v>
      </c>
      <c r="O534" t="s">
        <v>658</v>
      </c>
      <c r="P534" t="s">
        <v>658</v>
      </c>
      <c r="Q534">
        <v>1000</v>
      </c>
      <c r="W534">
        <v>0</v>
      </c>
      <c r="X534">
        <v>-1945610148</v>
      </c>
      <c r="Y534">
        <f>AT534</f>
        <v>2.0000000000000001E-4</v>
      </c>
      <c r="AA534">
        <v>39161.519999999997</v>
      </c>
      <c r="AB534">
        <v>0</v>
      </c>
      <c r="AC534">
        <v>0</v>
      </c>
      <c r="AD534">
        <v>0</v>
      </c>
      <c r="AE534">
        <v>476.07</v>
      </c>
      <c r="AF534">
        <v>0</v>
      </c>
      <c r="AG534">
        <v>0</v>
      </c>
      <c r="AH534">
        <v>0</v>
      </c>
      <c r="AI534">
        <v>82.26</v>
      </c>
      <c r="AJ534">
        <v>1</v>
      </c>
      <c r="AK534">
        <v>1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2.0000000000000001E-4</v>
      </c>
      <c r="AU534" t="s">
        <v>3</v>
      </c>
      <c r="AV534">
        <v>0</v>
      </c>
      <c r="AW534">
        <v>2</v>
      </c>
      <c r="AX534">
        <v>60528680</v>
      </c>
      <c r="AY534">
        <v>1</v>
      </c>
      <c r="AZ534">
        <v>0</v>
      </c>
      <c r="BA534">
        <v>536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ROUND(Y534*Source!I653,9)</f>
        <v>1.1999999999999999E-3</v>
      </c>
      <c r="CY534">
        <f>AA534</f>
        <v>39161.519999999997</v>
      </c>
      <c r="CZ534">
        <f>AE534</f>
        <v>476.07</v>
      </c>
      <c r="DA534">
        <f>AI534</f>
        <v>82.26</v>
      </c>
      <c r="DB534">
        <f>ROUND(ROUND(AT534*CZ534,2),6)</f>
        <v>0.1</v>
      </c>
      <c r="DC534">
        <f>ROUND(ROUND(AT534*AG534,2),6)</f>
        <v>0</v>
      </c>
      <c r="DD534" t="s">
        <v>3</v>
      </c>
      <c r="DE534" t="s">
        <v>3</v>
      </c>
      <c r="DF534">
        <f>ROUND(ROUND(AE534*AI534,2)*CX534,2)</f>
        <v>46.99</v>
      </c>
      <c r="DG534">
        <f t="shared" ref="DG534:DG548" si="266">ROUND(ROUND(AF534,2)*CX534,2)</f>
        <v>0</v>
      </c>
      <c r="DH534">
        <f t="shared" ref="DH534:DH548" si="267">ROUND(ROUND(AG534,2)*CX534,2)</f>
        <v>0</v>
      </c>
      <c r="DI534">
        <f t="shared" si="261"/>
        <v>0</v>
      </c>
      <c r="DJ534">
        <f>DF534</f>
        <v>46.99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">
      <c r="A535">
        <f>ROW(Source!A653)</f>
        <v>653</v>
      </c>
      <c r="B535">
        <v>59209200</v>
      </c>
      <c r="C535">
        <v>60528677</v>
      </c>
      <c r="D535">
        <v>58308946</v>
      </c>
      <c r="E535">
        <v>1</v>
      </c>
      <c r="F535">
        <v>1</v>
      </c>
      <c r="G535">
        <v>1080</v>
      </c>
      <c r="H535">
        <v>3</v>
      </c>
      <c r="I535" t="s">
        <v>718</v>
      </c>
      <c r="J535" t="s">
        <v>719</v>
      </c>
      <c r="K535" t="s">
        <v>720</v>
      </c>
      <c r="L535">
        <v>1348</v>
      </c>
      <c r="N535">
        <v>1009</v>
      </c>
      <c r="O535" t="s">
        <v>658</v>
      </c>
      <c r="P535" t="s">
        <v>658</v>
      </c>
      <c r="Q535">
        <v>1000</v>
      </c>
      <c r="W535">
        <v>0</v>
      </c>
      <c r="X535">
        <v>845389966</v>
      </c>
      <c r="Y535">
        <f>AT535</f>
        <v>6.9999999999999994E-5</v>
      </c>
      <c r="AA535">
        <v>205069.5</v>
      </c>
      <c r="AB535">
        <v>0</v>
      </c>
      <c r="AC535">
        <v>0</v>
      </c>
      <c r="AD535">
        <v>0</v>
      </c>
      <c r="AE535">
        <v>25762.5</v>
      </c>
      <c r="AF535">
        <v>0</v>
      </c>
      <c r="AG535">
        <v>0</v>
      </c>
      <c r="AH535">
        <v>0</v>
      </c>
      <c r="AI535">
        <v>7.96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6.9999999999999994E-5</v>
      </c>
      <c r="AU535" t="s">
        <v>3</v>
      </c>
      <c r="AV535">
        <v>0</v>
      </c>
      <c r="AW535">
        <v>2</v>
      </c>
      <c r="AX535">
        <v>60528681</v>
      </c>
      <c r="AY535">
        <v>1</v>
      </c>
      <c r="AZ535">
        <v>0</v>
      </c>
      <c r="BA535">
        <v>537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ROUND(Y535*Source!I653,9)</f>
        <v>4.2000000000000002E-4</v>
      </c>
      <c r="CY535">
        <f>AA535</f>
        <v>205069.5</v>
      </c>
      <c r="CZ535">
        <f>AE535</f>
        <v>25762.5</v>
      </c>
      <c r="DA535">
        <f>AI535</f>
        <v>7.96</v>
      </c>
      <c r="DB535">
        <f>ROUND(ROUND(AT535*CZ535,2),6)</f>
        <v>1.8</v>
      </c>
      <c r="DC535">
        <f>ROUND(ROUND(AT535*AG535,2),6)</f>
        <v>0</v>
      </c>
      <c r="DD535" t="s">
        <v>3</v>
      </c>
      <c r="DE535" t="s">
        <v>3</v>
      </c>
      <c r="DF535">
        <f>ROUND(ROUND(AE535*AI535,2)*CX535,2)</f>
        <v>86.13</v>
      </c>
      <c r="DG535">
        <f t="shared" si="266"/>
        <v>0</v>
      </c>
      <c r="DH535">
        <f t="shared" si="267"/>
        <v>0</v>
      </c>
      <c r="DI535">
        <f t="shared" si="261"/>
        <v>0</v>
      </c>
      <c r="DJ535">
        <f>DF535</f>
        <v>86.13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ROW(Source!A653)</f>
        <v>653</v>
      </c>
      <c r="B536">
        <v>59209200</v>
      </c>
      <c r="C536">
        <v>60528677</v>
      </c>
      <c r="D536">
        <v>0</v>
      </c>
      <c r="E536">
        <v>1080</v>
      </c>
      <c r="F536">
        <v>1</v>
      </c>
      <c r="G536">
        <v>1080</v>
      </c>
      <c r="H536">
        <v>3</v>
      </c>
      <c r="I536" t="s">
        <v>373</v>
      </c>
      <c r="J536" t="s">
        <v>3</v>
      </c>
      <c r="K536" t="s">
        <v>374</v>
      </c>
      <c r="L536">
        <v>1354</v>
      </c>
      <c r="N536">
        <v>1010</v>
      </c>
      <c r="O536" t="s">
        <v>49</v>
      </c>
      <c r="P536" t="s">
        <v>49</v>
      </c>
      <c r="Q536">
        <v>1</v>
      </c>
      <c r="W536">
        <v>0</v>
      </c>
      <c r="X536">
        <v>-1716586891</v>
      </c>
      <c r="Y536">
        <f>AT536</f>
        <v>1</v>
      </c>
      <c r="AA536">
        <v>10841.82</v>
      </c>
      <c r="AB536">
        <v>0</v>
      </c>
      <c r="AC536">
        <v>0</v>
      </c>
      <c r="AD536">
        <v>0</v>
      </c>
      <c r="AE536">
        <v>1097.3499999999999</v>
      </c>
      <c r="AF536">
        <v>0</v>
      </c>
      <c r="AG536">
        <v>0</v>
      </c>
      <c r="AH536">
        <v>0</v>
      </c>
      <c r="AI536">
        <v>9.8800000000000008</v>
      </c>
      <c r="AJ536">
        <v>1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 t="s">
        <v>3</v>
      </c>
      <c r="AT536">
        <v>1</v>
      </c>
      <c r="AU536" t="s">
        <v>3</v>
      </c>
      <c r="AV536">
        <v>0</v>
      </c>
      <c r="AW536">
        <v>1</v>
      </c>
      <c r="AX536">
        <v>-1</v>
      </c>
      <c r="AY536">
        <v>0</v>
      </c>
      <c r="AZ536">
        <v>0</v>
      </c>
      <c r="BA536" t="s">
        <v>3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ROUND(Y536*Source!I653,9)</f>
        <v>6</v>
      </c>
      <c r="CY536">
        <f>AA536</f>
        <v>10841.82</v>
      </c>
      <c r="CZ536">
        <f>AE536</f>
        <v>1097.3499999999999</v>
      </c>
      <c r="DA536">
        <f>AI536</f>
        <v>9.8800000000000008</v>
      </c>
      <c r="DB536">
        <f>ROUND(ROUND(AT536*CZ536,2),6)</f>
        <v>1097.3499999999999</v>
      </c>
      <c r="DC536">
        <f>ROUND(ROUND(AT536*AG536,2),6)</f>
        <v>0</v>
      </c>
      <c r="DD536" t="s">
        <v>3</v>
      </c>
      <c r="DE536" t="s">
        <v>3</v>
      </c>
      <c r="DF536">
        <f>ROUND(ROUND(AE536*AI536,2)*CX536,2)</f>
        <v>65050.92</v>
      </c>
      <c r="DG536">
        <f t="shared" si="266"/>
        <v>0</v>
      </c>
      <c r="DH536">
        <f t="shared" si="267"/>
        <v>0</v>
      </c>
      <c r="DI536">
        <f t="shared" si="261"/>
        <v>0</v>
      </c>
      <c r="DJ536">
        <f>DF536</f>
        <v>65050.92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">
      <c r="A537">
        <f>ROW(Source!A656)</f>
        <v>656</v>
      </c>
      <c r="B537">
        <v>59209203</v>
      </c>
      <c r="C537">
        <v>59212838</v>
      </c>
      <c r="D537">
        <v>58266404</v>
      </c>
      <c r="E537">
        <v>1080</v>
      </c>
      <c r="F537">
        <v>1</v>
      </c>
      <c r="G537">
        <v>1080</v>
      </c>
      <c r="H537">
        <v>1</v>
      </c>
      <c r="I537" t="s">
        <v>620</v>
      </c>
      <c r="J537" t="s">
        <v>3</v>
      </c>
      <c r="K537" t="s">
        <v>621</v>
      </c>
      <c r="L537">
        <v>1191</v>
      </c>
      <c r="N537">
        <v>1013</v>
      </c>
      <c r="O537" t="s">
        <v>622</v>
      </c>
      <c r="P537" t="s">
        <v>622</v>
      </c>
      <c r="Q537">
        <v>1</v>
      </c>
      <c r="W537">
        <v>0</v>
      </c>
      <c r="X537">
        <v>476480486</v>
      </c>
      <c r="Y537">
        <f>((AT537*1.15)*1.1)</f>
        <v>8.0074500000000004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-2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6.33</v>
      </c>
      <c r="AU537" t="s">
        <v>28</v>
      </c>
      <c r="AV537">
        <v>1</v>
      </c>
      <c r="AW537">
        <v>2</v>
      </c>
      <c r="AX537">
        <v>59212848</v>
      </c>
      <c r="AY537">
        <v>1</v>
      </c>
      <c r="AZ537">
        <v>0</v>
      </c>
      <c r="BA537">
        <v>539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U537">
        <f>ROUND(AT537*Source!I656*AH537*AL537,2)</f>
        <v>0</v>
      </c>
      <c r="CV537">
        <f>ROUND(Y537*Source!I656,9)</f>
        <v>7.2067050000000004</v>
      </c>
      <c r="CW537">
        <v>0</v>
      </c>
      <c r="CX537">
        <f>ROUND(Y537*Source!I656,9)</f>
        <v>7.2067050000000004</v>
      </c>
      <c r="CY537">
        <f>AD537</f>
        <v>0</v>
      </c>
      <c r="CZ537">
        <f>AH537</f>
        <v>0</v>
      </c>
      <c r="DA537">
        <f>AL537</f>
        <v>1</v>
      </c>
      <c r="DB537">
        <f>ROUND(((ROUND(AT537*CZ537,2)*1.15)*1.1),6)</f>
        <v>0</v>
      </c>
      <c r="DC537">
        <f>ROUND(((ROUND(AT537*AG537,2)*1.15)*1.1),6)</f>
        <v>0</v>
      </c>
      <c r="DD537" t="s">
        <v>3</v>
      </c>
      <c r="DE537" t="s">
        <v>3</v>
      </c>
      <c r="DF537">
        <f t="shared" ref="DF537:DF551" si="268">ROUND(ROUND(AE537,2)*CX537,2)</f>
        <v>0</v>
      </c>
      <c r="DG537">
        <f t="shared" si="266"/>
        <v>0</v>
      </c>
      <c r="DH537">
        <f t="shared" si="267"/>
        <v>0</v>
      </c>
      <c r="DI537">
        <f t="shared" si="261"/>
        <v>0</v>
      </c>
      <c r="DJ537">
        <f>DI537</f>
        <v>0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ROW(Source!A656)</f>
        <v>656</v>
      </c>
      <c r="B538">
        <v>59209203</v>
      </c>
      <c r="C538">
        <v>59212838</v>
      </c>
      <c r="D538">
        <v>58340578</v>
      </c>
      <c r="E538">
        <v>1</v>
      </c>
      <c r="F538">
        <v>1</v>
      </c>
      <c r="G538">
        <v>1080</v>
      </c>
      <c r="H538">
        <v>2</v>
      </c>
      <c r="I538" t="s">
        <v>646</v>
      </c>
      <c r="J538" t="s">
        <v>647</v>
      </c>
      <c r="K538" t="s">
        <v>648</v>
      </c>
      <c r="L538">
        <v>1368</v>
      </c>
      <c r="N538">
        <v>1011</v>
      </c>
      <c r="O538" t="s">
        <v>626</v>
      </c>
      <c r="P538" t="s">
        <v>626</v>
      </c>
      <c r="Q538">
        <v>1</v>
      </c>
      <c r="W538">
        <v>0</v>
      </c>
      <c r="X538">
        <v>-1985943078</v>
      </c>
      <c r="Y538">
        <f>((AT538*1.25)*1.1)</f>
        <v>0.46750000000000008</v>
      </c>
      <c r="AA538">
        <v>0</v>
      </c>
      <c r="AB538">
        <v>88.67</v>
      </c>
      <c r="AC538">
        <v>13.47</v>
      </c>
      <c r="AD538">
        <v>0</v>
      </c>
      <c r="AE538">
        <v>0</v>
      </c>
      <c r="AF538">
        <v>83.1</v>
      </c>
      <c r="AG538">
        <v>12.62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-2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0.34</v>
      </c>
      <c r="AU538" t="s">
        <v>627</v>
      </c>
      <c r="AV538">
        <v>0</v>
      </c>
      <c r="AW538">
        <v>2</v>
      </c>
      <c r="AX538">
        <v>59212849</v>
      </c>
      <c r="AY538">
        <v>1</v>
      </c>
      <c r="AZ538">
        <v>0</v>
      </c>
      <c r="BA538">
        <v>540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f>ROUND(Y538*Source!I656*DO538,9)</f>
        <v>5.3098650000000003</v>
      </c>
      <c r="CX538">
        <f>ROUND(Y538*Source!I656,9)</f>
        <v>0.42075000000000001</v>
      </c>
      <c r="CY538">
        <f>AB538</f>
        <v>88.67</v>
      </c>
      <c r="CZ538">
        <f>AF538</f>
        <v>83.1</v>
      </c>
      <c r="DA538">
        <f>AJ538</f>
        <v>1</v>
      </c>
      <c r="DB538">
        <f>ROUND(((ROUND(AT538*CZ538,2)*1.25)*1.1),6)</f>
        <v>38.84375</v>
      </c>
      <c r="DC538">
        <f>ROUND(((ROUND(AT538*AG538,2)*1.25)*1.1),6)</f>
        <v>5.8987499999999997</v>
      </c>
      <c r="DD538" t="s">
        <v>3</v>
      </c>
      <c r="DE538" t="s">
        <v>3</v>
      </c>
      <c r="DF538">
        <f t="shared" si="268"/>
        <v>0</v>
      </c>
      <c r="DG538">
        <f t="shared" si="266"/>
        <v>34.96</v>
      </c>
      <c r="DH538">
        <f t="shared" si="267"/>
        <v>5.31</v>
      </c>
      <c r="DI538">
        <f t="shared" si="261"/>
        <v>0</v>
      </c>
      <c r="DJ538">
        <f>DG538</f>
        <v>34.96</v>
      </c>
      <c r="DK538">
        <v>0</v>
      </c>
      <c r="DL538" t="s">
        <v>628</v>
      </c>
      <c r="DM538">
        <v>0</v>
      </c>
      <c r="DN538" t="s">
        <v>622</v>
      </c>
      <c r="DO538">
        <v>12.62</v>
      </c>
    </row>
    <row r="539" spans="1:119" x14ac:dyDescent="0.2">
      <c r="A539">
        <f>ROW(Source!A656)</f>
        <v>656</v>
      </c>
      <c r="B539">
        <v>59209203</v>
      </c>
      <c r="C539">
        <v>59212838</v>
      </c>
      <c r="D539">
        <v>58340697</v>
      </c>
      <c r="E539">
        <v>1</v>
      </c>
      <c r="F539">
        <v>1</v>
      </c>
      <c r="G539">
        <v>1080</v>
      </c>
      <c r="H539">
        <v>2</v>
      </c>
      <c r="I539" t="s">
        <v>629</v>
      </c>
      <c r="J539" t="s">
        <v>630</v>
      </c>
      <c r="K539" t="s">
        <v>631</v>
      </c>
      <c r="L539">
        <v>1368</v>
      </c>
      <c r="N539">
        <v>1011</v>
      </c>
      <c r="O539" t="s">
        <v>626</v>
      </c>
      <c r="P539" t="s">
        <v>626</v>
      </c>
      <c r="Q539">
        <v>1</v>
      </c>
      <c r="W539">
        <v>0</v>
      </c>
      <c r="X539">
        <v>2147454900</v>
      </c>
      <c r="Y539">
        <f>((AT539*1.25)*1.1)</f>
        <v>0.26124999999999998</v>
      </c>
      <c r="AA539">
        <v>0</v>
      </c>
      <c r="AB539">
        <v>0.85</v>
      </c>
      <c r="AC539">
        <v>0</v>
      </c>
      <c r="AD539">
        <v>0</v>
      </c>
      <c r="AE539">
        <v>0</v>
      </c>
      <c r="AF539">
        <v>0.8</v>
      </c>
      <c r="AG539">
        <v>0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-2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0.19</v>
      </c>
      <c r="AU539" t="s">
        <v>627</v>
      </c>
      <c r="AV539">
        <v>0</v>
      </c>
      <c r="AW539">
        <v>2</v>
      </c>
      <c r="AX539">
        <v>59212850</v>
      </c>
      <c r="AY539">
        <v>1</v>
      </c>
      <c r="AZ539">
        <v>0</v>
      </c>
      <c r="BA539">
        <v>541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ROUND(Y539*Source!I656*DO539,9)</f>
        <v>0</v>
      </c>
      <c r="CX539">
        <f>ROUND(Y539*Source!I656,9)</f>
        <v>0.235125</v>
      </c>
      <c r="CY539">
        <f>AB539</f>
        <v>0.85</v>
      </c>
      <c r="CZ539">
        <f>AF539</f>
        <v>0.8</v>
      </c>
      <c r="DA539">
        <f>AJ539</f>
        <v>1</v>
      </c>
      <c r="DB539">
        <f>ROUND(((ROUND(AT539*CZ539,2)*1.25)*1.1),6)</f>
        <v>0.20624999999999999</v>
      </c>
      <c r="DC539">
        <f>ROUND(((ROUND(AT539*AG539,2)*1.25)*1.1),6)</f>
        <v>0</v>
      </c>
      <c r="DD539" t="s">
        <v>3</v>
      </c>
      <c r="DE539" t="s">
        <v>3</v>
      </c>
      <c r="DF539">
        <f t="shared" si="268"/>
        <v>0</v>
      </c>
      <c r="DG539">
        <f t="shared" si="266"/>
        <v>0.19</v>
      </c>
      <c r="DH539">
        <f t="shared" si="267"/>
        <v>0</v>
      </c>
      <c r="DI539">
        <f t="shared" si="261"/>
        <v>0</v>
      </c>
      <c r="DJ539">
        <f>DG539</f>
        <v>0.19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ROW(Source!A656)</f>
        <v>656</v>
      </c>
      <c r="B540">
        <v>59209203</v>
      </c>
      <c r="C540">
        <v>59212838</v>
      </c>
      <c r="D540">
        <v>58340663</v>
      </c>
      <c r="E540">
        <v>1</v>
      </c>
      <c r="F540">
        <v>1</v>
      </c>
      <c r="G540">
        <v>1080</v>
      </c>
      <c r="H540">
        <v>2</v>
      </c>
      <c r="I540" t="s">
        <v>730</v>
      </c>
      <c r="J540" t="s">
        <v>731</v>
      </c>
      <c r="K540" t="s">
        <v>732</v>
      </c>
      <c r="L540">
        <v>1368</v>
      </c>
      <c r="N540">
        <v>1011</v>
      </c>
      <c r="O540" t="s">
        <v>626</v>
      </c>
      <c r="P540" t="s">
        <v>626</v>
      </c>
      <c r="Q540">
        <v>1</v>
      </c>
      <c r="W540">
        <v>0</v>
      </c>
      <c r="X540">
        <v>1645565003</v>
      </c>
      <c r="Y540">
        <f>((AT540*1.25)*1.1)</f>
        <v>8.2500000000000004E-2</v>
      </c>
      <c r="AA540">
        <v>0</v>
      </c>
      <c r="AB540">
        <v>0.5</v>
      </c>
      <c r="AC540">
        <v>0</v>
      </c>
      <c r="AD540">
        <v>0</v>
      </c>
      <c r="AE540">
        <v>0</v>
      </c>
      <c r="AF540">
        <v>0.47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-2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0.06</v>
      </c>
      <c r="AU540" t="s">
        <v>627</v>
      </c>
      <c r="AV540">
        <v>0</v>
      </c>
      <c r="AW540">
        <v>2</v>
      </c>
      <c r="AX540">
        <v>59212851</v>
      </c>
      <c r="AY540">
        <v>1</v>
      </c>
      <c r="AZ540">
        <v>0</v>
      </c>
      <c r="BA540">
        <v>542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ROUND(Y540*Source!I656*DO540,9)</f>
        <v>0</v>
      </c>
      <c r="CX540">
        <f>ROUND(Y540*Source!I656,9)</f>
        <v>7.4249999999999997E-2</v>
      </c>
      <c r="CY540">
        <f>AB540</f>
        <v>0.5</v>
      </c>
      <c r="CZ540">
        <f>AF540</f>
        <v>0.47</v>
      </c>
      <c r="DA540">
        <f>AJ540</f>
        <v>1</v>
      </c>
      <c r="DB540">
        <f>ROUND(((ROUND(AT540*CZ540,2)*1.25)*1.1),6)</f>
        <v>4.1250000000000002E-2</v>
      </c>
      <c r="DC540">
        <f>ROUND(((ROUND(AT540*AG540,2)*1.25)*1.1),6)</f>
        <v>0</v>
      </c>
      <c r="DD540" t="s">
        <v>3</v>
      </c>
      <c r="DE540" t="s">
        <v>3</v>
      </c>
      <c r="DF540">
        <f t="shared" si="268"/>
        <v>0</v>
      </c>
      <c r="DG540">
        <f t="shared" si="266"/>
        <v>0.03</v>
      </c>
      <c r="DH540">
        <f t="shared" si="267"/>
        <v>0</v>
      </c>
      <c r="DI540">
        <f t="shared" si="261"/>
        <v>0</v>
      </c>
      <c r="DJ540">
        <f>DG540</f>
        <v>0.03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">
      <c r="A541">
        <f>ROW(Source!A656)</f>
        <v>656</v>
      </c>
      <c r="B541">
        <v>59209203</v>
      </c>
      <c r="C541">
        <v>59212838</v>
      </c>
      <c r="D541">
        <v>58310236</v>
      </c>
      <c r="E541">
        <v>1</v>
      </c>
      <c r="F541">
        <v>1</v>
      </c>
      <c r="G541">
        <v>1080</v>
      </c>
      <c r="H541">
        <v>3</v>
      </c>
      <c r="I541" t="s">
        <v>733</v>
      </c>
      <c r="J541" t="s">
        <v>734</v>
      </c>
      <c r="K541" t="s">
        <v>735</v>
      </c>
      <c r="L541">
        <v>1296</v>
      </c>
      <c r="N541">
        <v>1002</v>
      </c>
      <c r="O541" t="s">
        <v>736</v>
      </c>
      <c r="P541" t="s">
        <v>736</v>
      </c>
      <c r="Q541">
        <v>1</v>
      </c>
      <c r="W541">
        <v>0</v>
      </c>
      <c r="X541">
        <v>-1970611311</v>
      </c>
      <c r="Y541">
        <f t="shared" ref="Y541:Y547" si="269">AT541</f>
        <v>0.46210000000000001</v>
      </c>
      <c r="AA541">
        <v>84.21</v>
      </c>
      <c r="AB541">
        <v>0</v>
      </c>
      <c r="AC541">
        <v>0</v>
      </c>
      <c r="AD541">
        <v>0</v>
      </c>
      <c r="AE541">
        <v>84.21</v>
      </c>
      <c r="AF541">
        <v>0</v>
      </c>
      <c r="AG541">
        <v>0</v>
      </c>
      <c r="AH541">
        <v>0</v>
      </c>
      <c r="AI541">
        <v>1</v>
      </c>
      <c r="AJ541">
        <v>1</v>
      </c>
      <c r="AK541">
        <v>1</v>
      </c>
      <c r="AL541">
        <v>1</v>
      </c>
      <c r="AM541">
        <v>-2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0.46210000000000001</v>
      </c>
      <c r="AU541" t="s">
        <v>3</v>
      </c>
      <c r="AV541">
        <v>0</v>
      </c>
      <c r="AW541">
        <v>2</v>
      </c>
      <c r="AX541">
        <v>59212852</v>
      </c>
      <c r="AY541">
        <v>1</v>
      </c>
      <c r="AZ541">
        <v>0</v>
      </c>
      <c r="BA541">
        <v>543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v>0</v>
      </c>
      <c r="CX541">
        <f>ROUND(Y541*Source!I656,9)</f>
        <v>0.41588999999999998</v>
      </c>
      <c r="CY541">
        <f t="shared" ref="CY541:CY547" si="270">AA541</f>
        <v>84.21</v>
      </c>
      <c r="CZ541">
        <f t="shared" ref="CZ541:CZ547" si="271">AE541</f>
        <v>84.21</v>
      </c>
      <c r="DA541">
        <f t="shared" ref="DA541:DA547" si="272">AI541</f>
        <v>1</v>
      </c>
      <c r="DB541">
        <f t="shared" ref="DB541:DB547" si="273">ROUND(ROUND(AT541*CZ541,2),6)</f>
        <v>38.909999999999997</v>
      </c>
      <c r="DC541">
        <f t="shared" ref="DC541:DC547" si="274">ROUND(ROUND(AT541*AG541,2),6)</f>
        <v>0</v>
      </c>
      <c r="DD541" t="s">
        <v>3</v>
      </c>
      <c r="DE541" t="s">
        <v>3</v>
      </c>
      <c r="DF541">
        <f t="shared" si="268"/>
        <v>35.020000000000003</v>
      </c>
      <c r="DG541">
        <f t="shared" si="266"/>
        <v>0</v>
      </c>
      <c r="DH541">
        <f t="shared" si="267"/>
        <v>0</v>
      </c>
      <c r="DI541">
        <f t="shared" si="261"/>
        <v>0</v>
      </c>
      <c r="DJ541">
        <f t="shared" ref="DJ541:DJ547" si="275">DF541</f>
        <v>35.020000000000003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">
      <c r="A542">
        <f>ROW(Source!A656)</f>
        <v>656</v>
      </c>
      <c r="B542">
        <v>59209203</v>
      </c>
      <c r="C542">
        <v>59212838</v>
      </c>
      <c r="D542">
        <v>58311260</v>
      </c>
      <c r="E542">
        <v>1</v>
      </c>
      <c r="F542">
        <v>1</v>
      </c>
      <c r="G542">
        <v>1080</v>
      </c>
      <c r="H542">
        <v>3</v>
      </c>
      <c r="I542" t="s">
        <v>721</v>
      </c>
      <c r="J542" t="s">
        <v>722</v>
      </c>
      <c r="K542" t="s">
        <v>723</v>
      </c>
      <c r="L542">
        <v>1354</v>
      </c>
      <c r="N542">
        <v>1010</v>
      </c>
      <c r="O542" t="s">
        <v>49</v>
      </c>
      <c r="P542" t="s">
        <v>49</v>
      </c>
      <c r="Q542">
        <v>1</v>
      </c>
      <c r="W542">
        <v>0</v>
      </c>
      <c r="X542">
        <v>-1633575099</v>
      </c>
      <c r="Y542">
        <f t="shared" si="269"/>
        <v>1.2250000000000001</v>
      </c>
      <c r="AA542">
        <v>38</v>
      </c>
      <c r="AB542">
        <v>0</v>
      </c>
      <c r="AC542">
        <v>0</v>
      </c>
      <c r="AD542">
        <v>0</v>
      </c>
      <c r="AE542">
        <v>38</v>
      </c>
      <c r="AF542">
        <v>0</v>
      </c>
      <c r="AG542">
        <v>0</v>
      </c>
      <c r="AH542">
        <v>0</v>
      </c>
      <c r="AI542">
        <v>1</v>
      </c>
      <c r="AJ542">
        <v>1</v>
      </c>
      <c r="AK542">
        <v>1</v>
      </c>
      <c r="AL542">
        <v>1</v>
      </c>
      <c r="AM542">
        <v>-2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1.2250000000000001</v>
      </c>
      <c r="AU542" t="s">
        <v>3</v>
      </c>
      <c r="AV542">
        <v>0</v>
      </c>
      <c r="AW542">
        <v>2</v>
      </c>
      <c r="AX542">
        <v>59212853</v>
      </c>
      <c r="AY542">
        <v>1</v>
      </c>
      <c r="AZ542">
        <v>0</v>
      </c>
      <c r="BA542">
        <v>544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ROUND(Y542*Source!I656,9)</f>
        <v>1.1025</v>
      </c>
      <c r="CY542">
        <f t="shared" si="270"/>
        <v>38</v>
      </c>
      <c r="CZ542">
        <f t="shared" si="271"/>
        <v>38</v>
      </c>
      <c r="DA542">
        <f t="shared" si="272"/>
        <v>1</v>
      </c>
      <c r="DB542">
        <f t="shared" si="273"/>
        <v>46.55</v>
      </c>
      <c r="DC542">
        <f t="shared" si="274"/>
        <v>0</v>
      </c>
      <c r="DD542" t="s">
        <v>3</v>
      </c>
      <c r="DE542" t="s">
        <v>3</v>
      </c>
      <c r="DF542">
        <f t="shared" si="268"/>
        <v>41.9</v>
      </c>
      <c r="DG542">
        <f t="shared" si="266"/>
        <v>0</v>
      </c>
      <c r="DH542">
        <f t="shared" si="267"/>
        <v>0</v>
      </c>
      <c r="DI542">
        <f t="shared" si="261"/>
        <v>0</v>
      </c>
      <c r="DJ542">
        <f t="shared" si="275"/>
        <v>41.9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">
      <c r="A543">
        <f>ROW(Source!A656)</f>
        <v>656</v>
      </c>
      <c r="B543">
        <v>59209203</v>
      </c>
      <c r="C543">
        <v>59212838</v>
      </c>
      <c r="D543">
        <v>58328660</v>
      </c>
      <c r="E543">
        <v>1</v>
      </c>
      <c r="F543">
        <v>1</v>
      </c>
      <c r="G543">
        <v>1080</v>
      </c>
      <c r="H543">
        <v>3</v>
      </c>
      <c r="I543" t="s">
        <v>379</v>
      </c>
      <c r="J543" t="s">
        <v>381</v>
      </c>
      <c r="K543" t="s">
        <v>380</v>
      </c>
      <c r="L543">
        <v>1354</v>
      </c>
      <c r="N543">
        <v>1010</v>
      </c>
      <c r="O543" t="s">
        <v>49</v>
      </c>
      <c r="P543" t="s">
        <v>49</v>
      </c>
      <c r="Q543">
        <v>1</v>
      </c>
      <c r="W543">
        <v>0</v>
      </c>
      <c r="X543">
        <v>-737715662</v>
      </c>
      <c r="Y543">
        <f t="shared" si="269"/>
        <v>10</v>
      </c>
      <c r="AA543">
        <v>6.96</v>
      </c>
      <c r="AB543">
        <v>0</v>
      </c>
      <c r="AC543">
        <v>0</v>
      </c>
      <c r="AD543">
        <v>0</v>
      </c>
      <c r="AE543">
        <v>6.96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t="s">
        <v>3</v>
      </c>
      <c r="AT543">
        <v>10</v>
      </c>
      <c r="AU543" t="s">
        <v>3</v>
      </c>
      <c r="AV543">
        <v>0</v>
      </c>
      <c r="AW543">
        <v>1</v>
      </c>
      <c r="AX543">
        <v>-1</v>
      </c>
      <c r="AY543">
        <v>0</v>
      </c>
      <c r="AZ543">
        <v>0</v>
      </c>
      <c r="BA543" t="s">
        <v>3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ROUND(Y543*Source!I656,9)</f>
        <v>9</v>
      </c>
      <c r="CY543">
        <f t="shared" si="270"/>
        <v>6.96</v>
      </c>
      <c r="CZ543">
        <f t="shared" si="271"/>
        <v>6.96</v>
      </c>
      <c r="DA543">
        <f t="shared" si="272"/>
        <v>1</v>
      </c>
      <c r="DB543">
        <f t="shared" si="273"/>
        <v>69.599999999999994</v>
      </c>
      <c r="DC543">
        <f t="shared" si="274"/>
        <v>0</v>
      </c>
      <c r="DD543" t="s">
        <v>3</v>
      </c>
      <c r="DE543" t="s">
        <v>3</v>
      </c>
      <c r="DF543">
        <f t="shared" si="268"/>
        <v>62.64</v>
      </c>
      <c r="DG543">
        <f t="shared" si="266"/>
        <v>0</v>
      </c>
      <c r="DH543">
        <f t="shared" si="267"/>
        <v>0</v>
      </c>
      <c r="DI543">
        <f t="shared" si="261"/>
        <v>0</v>
      </c>
      <c r="DJ543">
        <f t="shared" si="275"/>
        <v>62.64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ROW(Source!A656)</f>
        <v>656</v>
      </c>
      <c r="B544">
        <v>59209203</v>
      </c>
      <c r="C544">
        <v>59212838</v>
      </c>
      <c r="D544">
        <v>58328646</v>
      </c>
      <c r="E544">
        <v>1</v>
      </c>
      <c r="F544">
        <v>1</v>
      </c>
      <c r="G544">
        <v>1080</v>
      </c>
      <c r="H544">
        <v>3</v>
      </c>
      <c r="I544" t="s">
        <v>344</v>
      </c>
      <c r="J544" t="s">
        <v>346</v>
      </c>
      <c r="K544" t="s">
        <v>345</v>
      </c>
      <c r="L544">
        <v>1354</v>
      </c>
      <c r="N544">
        <v>1010</v>
      </c>
      <c r="O544" t="s">
        <v>49</v>
      </c>
      <c r="P544" t="s">
        <v>49</v>
      </c>
      <c r="Q544">
        <v>1</v>
      </c>
      <c r="W544">
        <v>0</v>
      </c>
      <c r="X544">
        <v>-1859993199</v>
      </c>
      <c r="Y544">
        <f t="shared" si="269"/>
        <v>10</v>
      </c>
      <c r="AA544">
        <v>92.11</v>
      </c>
      <c r="AB544">
        <v>0</v>
      </c>
      <c r="AC544">
        <v>0</v>
      </c>
      <c r="AD544">
        <v>0</v>
      </c>
      <c r="AE544">
        <v>92.11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 t="s">
        <v>3</v>
      </c>
      <c r="AT544">
        <v>10</v>
      </c>
      <c r="AU544" t="s">
        <v>3</v>
      </c>
      <c r="AV544">
        <v>0</v>
      </c>
      <c r="AW544">
        <v>1</v>
      </c>
      <c r="AX544">
        <v>-1</v>
      </c>
      <c r="AY544">
        <v>0</v>
      </c>
      <c r="AZ544">
        <v>0</v>
      </c>
      <c r="BA544" t="s">
        <v>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ROUND(Y544*Source!I656,9)</f>
        <v>9</v>
      </c>
      <c r="CY544">
        <f t="shared" si="270"/>
        <v>92.11</v>
      </c>
      <c r="CZ544">
        <f t="shared" si="271"/>
        <v>92.11</v>
      </c>
      <c r="DA544">
        <f t="shared" si="272"/>
        <v>1</v>
      </c>
      <c r="DB544">
        <f t="shared" si="273"/>
        <v>921.1</v>
      </c>
      <c r="DC544">
        <f t="shared" si="274"/>
        <v>0</v>
      </c>
      <c r="DD544" t="s">
        <v>3</v>
      </c>
      <c r="DE544" t="s">
        <v>3</v>
      </c>
      <c r="DF544">
        <f t="shared" si="268"/>
        <v>828.99</v>
      </c>
      <c r="DG544">
        <f t="shared" si="266"/>
        <v>0</v>
      </c>
      <c r="DH544">
        <f t="shared" si="267"/>
        <v>0</v>
      </c>
      <c r="DI544">
        <f t="shared" si="261"/>
        <v>0</v>
      </c>
      <c r="DJ544">
        <f t="shared" si="275"/>
        <v>828.99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ROW(Source!A656)</f>
        <v>656</v>
      </c>
      <c r="B545">
        <v>59209203</v>
      </c>
      <c r="C545">
        <v>59212838</v>
      </c>
      <c r="D545">
        <v>58319282</v>
      </c>
      <c r="E545">
        <v>1</v>
      </c>
      <c r="F545">
        <v>1</v>
      </c>
      <c r="G545">
        <v>1080</v>
      </c>
      <c r="H545">
        <v>3</v>
      </c>
      <c r="I545" t="s">
        <v>737</v>
      </c>
      <c r="J545" t="s">
        <v>738</v>
      </c>
      <c r="K545" t="s">
        <v>739</v>
      </c>
      <c r="L545">
        <v>1354</v>
      </c>
      <c r="N545">
        <v>1010</v>
      </c>
      <c r="O545" t="s">
        <v>49</v>
      </c>
      <c r="P545" t="s">
        <v>49</v>
      </c>
      <c r="Q545">
        <v>1</v>
      </c>
      <c r="W545">
        <v>0</v>
      </c>
      <c r="X545">
        <v>-928043851</v>
      </c>
      <c r="Y545">
        <f t="shared" si="269"/>
        <v>0.03</v>
      </c>
      <c r="AA545">
        <v>7.74</v>
      </c>
      <c r="AB545">
        <v>0</v>
      </c>
      <c r="AC545">
        <v>0</v>
      </c>
      <c r="AD545">
        <v>0</v>
      </c>
      <c r="AE545">
        <v>7.74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-2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0.03</v>
      </c>
      <c r="AU545" t="s">
        <v>3</v>
      </c>
      <c r="AV545">
        <v>0</v>
      </c>
      <c r="AW545">
        <v>2</v>
      </c>
      <c r="AX545">
        <v>59212854</v>
      </c>
      <c r="AY545">
        <v>1</v>
      </c>
      <c r="AZ545">
        <v>0</v>
      </c>
      <c r="BA545">
        <v>545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ROUND(Y545*Source!I656,9)</f>
        <v>2.7E-2</v>
      </c>
      <c r="CY545">
        <f t="shared" si="270"/>
        <v>7.74</v>
      </c>
      <c r="CZ545">
        <f t="shared" si="271"/>
        <v>7.74</v>
      </c>
      <c r="DA545">
        <f t="shared" si="272"/>
        <v>1</v>
      </c>
      <c r="DB545">
        <f t="shared" si="273"/>
        <v>0.23</v>
      </c>
      <c r="DC545">
        <f t="shared" si="274"/>
        <v>0</v>
      </c>
      <c r="DD545" t="s">
        <v>3</v>
      </c>
      <c r="DE545" t="s">
        <v>3</v>
      </c>
      <c r="DF545">
        <f t="shared" si="268"/>
        <v>0.21</v>
      </c>
      <c r="DG545">
        <f t="shared" si="266"/>
        <v>0</v>
      </c>
      <c r="DH545">
        <f t="shared" si="267"/>
        <v>0</v>
      </c>
      <c r="DI545">
        <f t="shared" si="261"/>
        <v>0</v>
      </c>
      <c r="DJ545">
        <f t="shared" si="275"/>
        <v>0.21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ROW(Source!A656)</f>
        <v>656</v>
      </c>
      <c r="B546">
        <v>59209203</v>
      </c>
      <c r="C546">
        <v>59212838</v>
      </c>
      <c r="D546">
        <v>0</v>
      </c>
      <c r="E546">
        <v>1080</v>
      </c>
      <c r="F546">
        <v>1</v>
      </c>
      <c r="G546">
        <v>1080</v>
      </c>
      <c r="H546">
        <v>3</v>
      </c>
      <c r="I546" t="s">
        <v>383</v>
      </c>
      <c r="J546" t="s">
        <v>3</v>
      </c>
      <c r="K546" t="s">
        <v>384</v>
      </c>
      <c r="L546">
        <v>1354</v>
      </c>
      <c r="N546">
        <v>1010</v>
      </c>
      <c r="O546" t="s">
        <v>49</v>
      </c>
      <c r="P546" t="s">
        <v>49</v>
      </c>
      <c r="Q546">
        <v>1</v>
      </c>
      <c r="W546">
        <v>0</v>
      </c>
      <c r="X546">
        <v>8523401</v>
      </c>
      <c r="Y546">
        <f t="shared" si="269"/>
        <v>10</v>
      </c>
      <c r="AA546">
        <v>252.94</v>
      </c>
      <c r="AB546">
        <v>0</v>
      </c>
      <c r="AC546">
        <v>0</v>
      </c>
      <c r="AD546">
        <v>0</v>
      </c>
      <c r="AE546">
        <v>252.94</v>
      </c>
      <c r="AF546">
        <v>0</v>
      </c>
      <c r="AG546">
        <v>0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t="s">
        <v>3</v>
      </c>
      <c r="AT546">
        <v>10</v>
      </c>
      <c r="AU546" t="s">
        <v>3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ROUND(Y546*Source!I656,9)</f>
        <v>9</v>
      </c>
      <c r="CY546">
        <f t="shared" si="270"/>
        <v>252.94</v>
      </c>
      <c r="CZ546">
        <f t="shared" si="271"/>
        <v>252.94</v>
      </c>
      <c r="DA546">
        <f t="shared" si="272"/>
        <v>1</v>
      </c>
      <c r="DB546">
        <f t="shared" si="273"/>
        <v>2529.4</v>
      </c>
      <c r="DC546">
        <f t="shared" si="274"/>
        <v>0</v>
      </c>
      <c r="DD546" t="s">
        <v>3</v>
      </c>
      <c r="DE546" t="s">
        <v>3</v>
      </c>
      <c r="DF546">
        <f t="shared" si="268"/>
        <v>2276.46</v>
      </c>
      <c r="DG546">
        <f t="shared" si="266"/>
        <v>0</v>
      </c>
      <c r="DH546">
        <f t="shared" si="267"/>
        <v>0</v>
      </c>
      <c r="DI546">
        <f t="shared" si="261"/>
        <v>0</v>
      </c>
      <c r="DJ546">
        <f t="shared" si="275"/>
        <v>2276.46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">
      <c r="A547">
        <f>ROW(Source!A656)</f>
        <v>656</v>
      </c>
      <c r="B547">
        <v>59209203</v>
      </c>
      <c r="C547">
        <v>59212838</v>
      </c>
      <c r="D547">
        <v>0</v>
      </c>
      <c r="E547">
        <v>1080</v>
      </c>
      <c r="F547">
        <v>1</v>
      </c>
      <c r="G547">
        <v>1080</v>
      </c>
      <c r="H547">
        <v>3</v>
      </c>
      <c r="I547" t="s">
        <v>387</v>
      </c>
      <c r="J547" t="s">
        <v>3</v>
      </c>
      <c r="K547" t="s">
        <v>388</v>
      </c>
      <c r="L547">
        <v>1354</v>
      </c>
      <c r="N547">
        <v>1010</v>
      </c>
      <c r="O547" t="s">
        <v>49</v>
      </c>
      <c r="P547" t="s">
        <v>49</v>
      </c>
      <c r="Q547">
        <v>1</v>
      </c>
      <c r="W547">
        <v>0</v>
      </c>
      <c r="X547">
        <v>-1758242561</v>
      </c>
      <c r="Y547">
        <f t="shared" si="269"/>
        <v>10</v>
      </c>
      <c r="AA547">
        <v>244.93</v>
      </c>
      <c r="AB547">
        <v>0</v>
      </c>
      <c r="AC547">
        <v>0</v>
      </c>
      <c r="AD547">
        <v>0</v>
      </c>
      <c r="AE547">
        <v>244.93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t="s">
        <v>3</v>
      </c>
      <c r="AT547">
        <v>10</v>
      </c>
      <c r="AU547" t="s">
        <v>3</v>
      </c>
      <c r="AV547">
        <v>0</v>
      </c>
      <c r="AW547">
        <v>1</v>
      </c>
      <c r="AX547">
        <v>-1</v>
      </c>
      <c r="AY547">
        <v>0</v>
      </c>
      <c r="AZ547">
        <v>0</v>
      </c>
      <c r="BA547" t="s">
        <v>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v>0</v>
      </c>
      <c r="CX547">
        <f>ROUND(Y547*Source!I656,9)</f>
        <v>9</v>
      </c>
      <c r="CY547">
        <f t="shared" si="270"/>
        <v>244.93</v>
      </c>
      <c r="CZ547">
        <f t="shared" si="271"/>
        <v>244.93</v>
      </c>
      <c r="DA547">
        <f t="shared" si="272"/>
        <v>1</v>
      </c>
      <c r="DB547">
        <f t="shared" si="273"/>
        <v>2449.3000000000002</v>
      </c>
      <c r="DC547">
        <f t="shared" si="274"/>
        <v>0</v>
      </c>
      <c r="DD547" t="s">
        <v>3</v>
      </c>
      <c r="DE547" t="s">
        <v>3</v>
      </c>
      <c r="DF547">
        <f t="shared" si="268"/>
        <v>2204.37</v>
      </c>
      <c r="DG547">
        <f t="shared" si="266"/>
        <v>0</v>
      </c>
      <c r="DH547">
        <f t="shared" si="267"/>
        <v>0</v>
      </c>
      <c r="DI547">
        <f t="shared" si="261"/>
        <v>0</v>
      </c>
      <c r="DJ547">
        <f t="shared" si="275"/>
        <v>2204.37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">
      <c r="A548">
        <f>ROW(Source!A657)</f>
        <v>657</v>
      </c>
      <c r="B548">
        <v>59209200</v>
      </c>
      <c r="C548">
        <v>59212838</v>
      </c>
      <c r="D548">
        <v>58266404</v>
      </c>
      <c r="E548">
        <v>1080</v>
      </c>
      <c r="F548">
        <v>1</v>
      </c>
      <c r="G548">
        <v>1080</v>
      </c>
      <c r="H548">
        <v>1</v>
      </c>
      <c r="I548" t="s">
        <v>620</v>
      </c>
      <c r="J548" t="s">
        <v>3</v>
      </c>
      <c r="K548" t="s">
        <v>621</v>
      </c>
      <c r="L548">
        <v>1191</v>
      </c>
      <c r="N548">
        <v>1013</v>
      </c>
      <c r="O548" t="s">
        <v>622</v>
      </c>
      <c r="P548" t="s">
        <v>622</v>
      </c>
      <c r="Q548">
        <v>1</v>
      </c>
      <c r="W548">
        <v>0</v>
      </c>
      <c r="X548">
        <v>476480486</v>
      </c>
      <c r="Y548">
        <f>((AT548*1.15)*1.1)</f>
        <v>8.0074500000000004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5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6.33</v>
      </c>
      <c r="AU548" t="s">
        <v>28</v>
      </c>
      <c r="AV548">
        <v>1</v>
      </c>
      <c r="AW548">
        <v>2</v>
      </c>
      <c r="AX548">
        <v>59212848</v>
      </c>
      <c r="AY548">
        <v>1</v>
      </c>
      <c r="AZ548">
        <v>0</v>
      </c>
      <c r="BA548">
        <v>548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U548">
        <f>ROUND(AT548*Source!I657*AH548*AL548,2)</f>
        <v>0</v>
      </c>
      <c r="CV548">
        <f>ROUND(Y548*Source!I657,9)</f>
        <v>7.2067050000000004</v>
      </c>
      <c r="CW548">
        <v>0</v>
      </c>
      <c r="CX548">
        <f>ROUND(Y548*Source!I657,9)</f>
        <v>7.2067050000000004</v>
      </c>
      <c r="CY548">
        <f>AD548</f>
        <v>0</v>
      </c>
      <c r="CZ548">
        <f>AH548</f>
        <v>0</v>
      </c>
      <c r="DA548">
        <f>AL548</f>
        <v>1</v>
      </c>
      <c r="DB548">
        <f>ROUND(((ROUND(AT548*CZ548,2)*1.15)*1.1),6)</f>
        <v>0</v>
      </c>
      <c r="DC548">
        <f>ROUND(((ROUND(AT548*AG548,2)*1.15)*1.1),6)</f>
        <v>0</v>
      </c>
      <c r="DD548" t="s">
        <v>3</v>
      </c>
      <c r="DE548" t="s">
        <v>3</v>
      </c>
      <c r="DF548">
        <f t="shared" si="268"/>
        <v>0</v>
      </c>
      <c r="DG548">
        <f t="shared" si="266"/>
        <v>0</v>
      </c>
      <c r="DH548">
        <f t="shared" si="267"/>
        <v>0</v>
      </c>
      <c r="DI548">
        <f t="shared" si="261"/>
        <v>0</v>
      </c>
      <c r="DJ548">
        <f>DI548</f>
        <v>0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">
      <c r="A549">
        <f>ROW(Source!A657)</f>
        <v>657</v>
      </c>
      <c r="B549">
        <v>59209200</v>
      </c>
      <c r="C549">
        <v>59212838</v>
      </c>
      <c r="D549">
        <v>58340578</v>
      </c>
      <c r="E549">
        <v>1</v>
      </c>
      <c r="F549">
        <v>1</v>
      </c>
      <c r="G549">
        <v>1080</v>
      </c>
      <c r="H549">
        <v>2</v>
      </c>
      <c r="I549" t="s">
        <v>646</v>
      </c>
      <c r="J549" t="s">
        <v>647</v>
      </c>
      <c r="K549" t="s">
        <v>648</v>
      </c>
      <c r="L549">
        <v>1368</v>
      </c>
      <c r="N549">
        <v>1011</v>
      </c>
      <c r="O549" t="s">
        <v>626</v>
      </c>
      <c r="P549" t="s">
        <v>626</v>
      </c>
      <c r="Q549">
        <v>1</v>
      </c>
      <c r="W549">
        <v>0</v>
      </c>
      <c r="X549">
        <v>-1985943078</v>
      </c>
      <c r="Y549">
        <f>((AT549*1.25)*1.1)</f>
        <v>0.46750000000000008</v>
      </c>
      <c r="AA549">
        <v>0</v>
      </c>
      <c r="AB549">
        <v>1445.28</v>
      </c>
      <c r="AC549">
        <v>740.47</v>
      </c>
      <c r="AD549">
        <v>0</v>
      </c>
      <c r="AE549">
        <v>0</v>
      </c>
      <c r="AF549">
        <v>83.1</v>
      </c>
      <c r="AG549">
        <v>12.62</v>
      </c>
      <c r="AH549">
        <v>0</v>
      </c>
      <c r="AI549">
        <v>1</v>
      </c>
      <c r="AJ549">
        <v>16.3</v>
      </c>
      <c r="AK549">
        <v>54.99</v>
      </c>
      <c r="AL549">
        <v>1</v>
      </c>
      <c r="AM549">
        <v>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0.34</v>
      </c>
      <c r="AU549" t="s">
        <v>627</v>
      </c>
      <c r="AV549">
        <v>0</v>
      </c>
      <c r="AW549">
        <v>2</v>
      </c>
      <c r="AX549">
        <v>59212849</v>
      </c>
      <c r="AY549">
        <v>1</v>
      </c>
      <c r="AZ549">
        <v>0</v>
      </c>
      <c r="BA549">
        <v>549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f>ROUND(Y549*Source!I657*DO549,9)</f>
        <v>5.3098650000000003</v>
      </c>
      <c r="CX549">
        <f>ROUND(Y549*Source!I657,9)</f>
        <v>0.42075000000000001</v>
      </c>
      <c r="CY549">
        <f>AB549</f>
        <v>1445.28</v>
      </c>
      <c r="CZ549">
        <f>AF549</f>
        <v>83.1</v>
      </c>
      <c r="DA549">
        <f>AJ549</f>
        <v>16.3</v>
      </c>
      <c r="DB549">
        <f>ROUND(((ROUND(AT549*CZ549,2)*1.25)*1.1),6)</f>
        <v>38.84375</v>
      </c>
      <c r="DC549">
        <f>ROUND(((ROUND(AT549*AG549,2)*1.25)*1.1),6)</f>
        <v>5.8987499999999997</v>
      </c>
      <c r="DD549" t="s">
        <v>3</v>
      </c>
      <c r="DE549" t="s">
        <v>3</v>
      </c>
      <c r="DF549">
        <f t="shared" si="268"/>
        <v>0</v>
      </c>
      <c r="DG549">
        <f>ROUND(ROUND(AF549*AJ549,2)*CX549,2)</f>
        <v>569.91999999999996</v>
      </c>
      <c r="DH549">
        <f>ROUND(ROUND(AG549*AK549,2)*CX549,2)</f>
        <v>291.99</v>
      </c>
      <c r="DI549">
        <f t="shared" si="261"/>
        <v>0</v>
      </c>
      <c r="DJ549">
        <f>DG549</f>
        <v>569.91999999999996</v>
      </c>
      <c r="DK549">
        <v>0</v>
      </c>
      <c r="DL549" t="s">
        <v>628</v>
      </c>
      <c r="DM549">
        <v>0</v>
      </c>
      <c r="DN549" t="s">
        <v>622</v>
      </c>
      <c r="DO549">
        <v>12.62</v>
      </c>
    </row>
    <row r="550" spans="1:119" x14ac:dyDescent="0.2">
      <c r="A550">
        <f>ROW(Source!A657)</f>
        <v>657</v>
      </c>
      <c r="B550">
        <v>59209200</v>
      </c>
      <c r="C550">
        <v>59212838</v>
      </c>
      <c r="D550">
        <v>58340697</v>
      </c>
      <c r="E550">
        <v>1</v>
      </c>
      <c r="F550">
        <v>1</v>
      </c>
      <c r="G550">
        <v>1080</v>
      </c>
      <c r="H550">
        <v>2</v>
      </c>
      <c r="I550" t="s">
        <v>629</v>
      </c>
      <c r="J550" t="s">
        <v>630</v>
      </c>
      <c r="K550" t="s">
        <v>631</v>
      </c>
      <c r="L550">
        <v>1368</v>
      </c>
      <c r="N550">
        <v>1011</v>
      </c>
      <c r="O550" t="s">
        <v>626</v>
      </c>
      <c r="P550" t="s">
        <v>626</v>
      </c>
      <c r="Q550">
        <v>1</v>
      </c>
      <c r="W550">
        <v>0</v>
      </c>
      <c r="X550">
        <v>2147454900</v>
      </c>
      <c r="Y550">
        <f>((AT550*1.25)*1.1)</f>
        <v>0.26124999999999998</v>
      </c>
      <c r="AA550">
        <v>0</v>
      </c>
      <c r="AB550">
        <v>7.33</v>
      </c>
      <c r="AC550">
        <v>0</v>
      </c>
      <c r="AD550">
        <v>0</v>
      </c>
      <c r="AE550">
        <v>0</v>
      </c>
      <c r="AF550">
        <v>0.8</v>
      </c>
      <c r="AG550">
        <v>0</v>
      </c>
      <c r="AH550">
        <v>0</v>
      </c>
      <c r="AI550">
        <v>1</v>
      </c>
      <c r="AJ550">
        <v>8.59</v>
      </c>
      <c r="AK550">
        <v>54.99</v>
      </c>
      <c r="AL550">
        <v>1</v>
      </c>
      <c r="AM550">
        <v>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0.19</v>
      </c>
      <c r="AU550" t="s">
        <v>627</v>
      </c>
      <c r="AV550">
        <v>0</v>
      </c>
      <c r="AW550">
        <v>2</v>
      </c>
      <c r="AX550">
        <v>59212850</v>
      </c>
      <c r="AY550">
        <v>1</v>
      </c>
      <c r="AZ550">
        <v>0</v>
      </c>
      <c r="BA550">
        <v>550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f>ROUND(Y550*Source!I657*DO550,9)</f>
        <v>0</v>
      </c>
      <c r="CX550">
        <f>ROUND(Y550*Source!I657,9)</f>
        <v>0.235125</v>
      </c>
      <c r="CY550">
        <f>AB550</f>
        <v>7.33</v>
      </c>
      <c r="CZ550">
        <f>AF550</f>
        <v>0.8</v>
      </c>
      <c r="DA550">
        <f>AJ550</f>
        <v>8.59</v>
      </c>
      <c r="DB550">
        <f>ROUND(((ROUND(AT550*CZ550,2)*1.25)*1.1),6)</f>
        <v>0.20624999999999999</v>
      </c>
      <c r="DC550">
        <f>ROUND(((ROUND(AT550*AG550,2)*1.25)*1.1),6)</f>
        <v>0</v>
      </c>
      <c r="DD550" t="s">
        <v>3</v>
      </c>
      <c r="DE550" t="s">
        <v>3</v>
      </c>
      <c r="DF550">
        <f t="shared" si="268"/>
        <v>0</v>
      </c>
      <c r="DG550">
        <f>ROUND(ROUND(AF550*AJ550,2)*CX550,2)</f>
        <v>1.62</v>
      </c>
      <c r="DH550">
        <f>ROUND(ROUND(AG550*AK550,2)*CX550,2)</f>
        <v>0</v>
      </c>
      <c r="DI550">
        <f t="shared" si="261"/>
        <v>0</v>
      </c>
      <c r="DJ550">
        <f>DG550</f>
        <v>1.62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">
      <c r="A551">
        <f>ROW(Source!A657)</f>
        <v>657</v>
      </c>
      <c r="B551">
        <v>59209200</v>
      </c>
      <c r="C551">
        <v>59212838</v>
      </c>
      <c r="D551">
        <v>58340663</v>
      </c>
      <c r="E551">
        <v>1</v>
      </c>
      <c r="F551">
        <v>1</v>
      </c>
      <c r="G551">
        <v>1080</v>
      </c>
      <c r="H551">
        <v>2</v>
      </c>
      <c r="I551" t="s">
        <v>730</v>
      </c>
      <c r="J551" t="s">
        <v>731</v>
      </c>
      <c r="K551" t="s">
        <v>732</v>
      </c>
      <c r="L551">
        <v>1368</v>
      </c>
      <c r="N551">
        <v>1011</v>
      </c>
      <c r="O551" t="s">
        <v>626</v>
      </c>
      <c r="P551" t="s">
        <v>626</v>
      </c>
      <c r="Q551">
        <v>1</v>
      </c>
      <c r="W551">
        <v>0</v>
      </c>
      <c r="X551">
        <v>1645565003</v>
      </c>
      <c r="Y551">
        <f>((AT551*1.25)*1.1)</f>
        <v>8.2500000000000004E-2</v>
      </c>
      <c r="AA551">
        <v>0</v>
      </c>
      <c r="AB551">
        <v>4.38</v>
      </c>
      <c r="AC551">
        <v>0</v>
      </c>
      <c r="AD551">
        <v>0</v>
      </c>
      <c r="AE551">
        <v>0</v>
      </c>
      <c r="AF551">
        <v>0.47</v>
      </c>
      <c r="AG551">
        <v>0</v>
      </c>
      <c r="AH551">
        <v>0</v>
      </c>
      <c r="AI551">
        <v>1</v>
      </c>
      <c r="AJ551">
        <v>8.74</v>
      </c>
      <c r="AK551">
        <v>54.99</v>
      </c>
      <c r="AL551">
        <v>1</v>
      </c>
      <c r="AM551">
        <v>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0.06</v>
      </c>
      <c r="AU551" t="s">
        <v>627</v>
      </c>
      <c r="AV551">
        <v>0</v>
      </c>
      <c r="AW551">
        <v>2</v>
      </c>
      <c r="AX551">
        <v>59212851</v>
      </c>
      <c r="AY551">
        <v>1</v>
      </c>
      <c r="AZ551">
        <v>0</v>
      </c>
      <c r="BA551">
        <v>551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f>ROUND(Y551*Source!I657*DO551,9)</f>
        <v>0</v>
      </c>
      <c r="CX551">
        <f>ROUND(Y551*Source!I657,9)</f>
        <v>7.4249999999999997E-2</v>
      </c>
      <c r="CY551">
        <f>AB551</f>
        <v>4.38</v>
      </c>
      <c r="CZ551">
        <f>AF551</f>
        <v>0.47</v>
      </c>
      <c r="DA551">
        <f>AJ551</f>
        <v>8.74</v>
      </c>
      <c r="DB551">
        <f>ROUND(((ROUND(AT551*CZ551,2)*1.25)*1.1),6)</f>
        <v>4.1250000000000002E-2</v>
      </c>
      <c r="DC551">
        <f>ROUND(((ROUND(AT551*AG551,2)*1.25)*1.1),6)</f>
        <v>0</v>
      </c>
      <c r="DD551" t="s">
        <v>3</v>
      </c>
      <c r="DE551" t="s">
        <v>3</v>
      </c>
      <c r="DF551">
        <f t="shared" si="268"/>
        <v>0</v>
      </c>
      <c r="DG551">
        <f>ROUND(ROUND(AF551*AJ551,2)*CX551,2)</f>
        <v>0.31</v>
      </c>
      <c r="DH551">
        <f>ROUND(ROUND(AG551*AK551,2)*CX551,2)</f>
        <v>0</v>
      </c>
      <c r="DI551">
        <f t="shared" si="261"/>
        <v>0</v>
      </c>
      <c r="DJ551">
        <f>DG551</f>
        <v>0.31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ROW(Source!A657)</f>
        <v>657</v>
      </c>
      <c r="B552">
        <v>59209200</v>
      </c>
      <c r="C552">
        <v>59212838</v>
      </c>
      <c r="D552">
        <v>58310236</v>
      </c>
      <c r="E552">
        <v>1</v>
      </c>
      <c r="F552">
        <v>1</v>
      </c>
      <c r="G552">
        <v>1080</v>
      </c>
      <c r="H552">
        <v>3</v>
      </c>
      <c r="I552" t="s">
        <v>733</v>
      </c>
      <c r="J552" t="s">
        <v>734</v>
      </c>
      <c r="K552" t="s">
        <v>735</v>
      </c>
      <c r="L552">
        <v>1296</v>
      </c>
      <c r="N552">
        <v>1002</v>
      </c>
      <c r="O552" t="s">
        <v>736</v>
      </c>
      <c r="P552" t="s">
        <v>736</v>
      </c>
      <c r="Q552">
        <v>1</v>
      </c>
      <c r="W552">
        <v>0</v>
      </c>
      <c r="X552">
        <v>-1970611311</v>
      </c>
      <c r="Y552">
        <f t="shared" ref="Y552:Y558" si="276">AT552</f>
        <v>0.46210000000000001</v>
      </c>
      <c r="AA552">
        <v>442.1</v>
      </c>
      <c r="AB552">
        <v>0</v>
      </c>
      <c r="AC552">
        <v>0</v>
      </c>
      <c r="AD552">
        <v>0</v>
      </c>
      <c r="AE552">
        <v>84.21</v>
      </c>
      <c r="AF552">
        <v>0</v>
      </c>
      <c r="AG552">
        <v>0</v>
      </c>
      <c r="AH552">
        <v>0</v>
      </c>
      <c r="AI552">
        <v>5.25</v>
      </c>
      <c r="AJ552">
        <v>1</v>
      </c>
      <c r="AK552">
        <v>1</v>
      </c>
      <c r="AL552">
        <v>1</v>
      </c>
      <c r="AM552">
        <v>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0.46210000000000001</v>
      </c>
      <c r="AU552" t="s">
        <v>3</v>
      </c>
      <c r="AV552">
        <v>0</v>
      </c>
      <c r="AW552">
        <v>2</v>
      </c>
      <c r="AX552">
        <v>59212852</v>
      </c>
      <c r="AY552">
        <v>1</v>
      </c>
      <c r="AZ552">
        <v>0</v>
      </c>
      <c r="BA552">
        <v>552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ROUND(Y552*Source!I657,9)</f>
        <v>0.41588999999999998</v>
      </c>
      <c r="CY552">
        <f t="shared" ref="CY552:CY558" si="277">AA552</f>
        <v>442.1</v>
      </c>
      <c r="CZ552">
        <f t="shared" ref="CZ552:CZ558" si="278">AE552</f>
        <v>84.21</v>
      </c>
      <c r="DA552">
        <f t="shared" ref="DA552:DA558" si="279">AI552</f>
        <v>5.25</v>
      </c>
      <c r="DB552">
        <f t="shared" ref="DB552:DB558" si="280">ROUND(ROUND(AT552*CZ552,2),6)</f>
        <v>38.909999999999997</v>
      </c>
      <c r="DC552">
        <f t="shared" ref="DC552:DC558" si="281">ROUND(ROUND(AT552*AG552,2),6)</f>
        <v>0</v>
      </c>
      <c r="DD552" t="s">
        <v>3</v>
      </c>
      <c r="DE552" t="s">
        <v>3</v>
      </c>
      <c r="DF552">
        <f t="shared" ref="DF552:DF558" si="282">ROUND(ROUND(AE552*AI552,2)*CX552,2)</f>
        <v>183.86</v>
      </c>
      <c r="DG552">
        <f t="shared" ref="DG552:DG564" si="283">ROUND(ROUND(AF552,2)*CX552,2)</f>
        <v>0</v>
      </c>
      <c r="DH552">
        <f t="shared" ref="DH552:DH564" si="284">ROUND(ROUND(AG552,2)*CX552,2)</f>
        <v>0</v>
      </c>
      <c r="DI552">
        <f t="shared" si="261"/>
        <v>0</v>
      </c>
      <c r="DJ552">
        <f t="shared" ref="DJ552:DJ558" si="285">DF552</f>
        <v>183.86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ROW(Source!A657)</f>
        <v>657</v>
      </c>
      <c r="B553">
        <v>59209200</v>
      </c>
      <c r="C553">
        <v>59212838</v>
      </c>
      <c r="D553">
        <v>58311260</v>
      </c>
      <c r="E553">
        <v>1</v>
      </c>
      <c r="F553">
        <v>1</v>
      </c>
      <c r="G553">
        <v>1080</v>
      </c>
      <c r="H553">
        <v>3</v>
      </c>
      <c r="I553" t="s">
        <v>721</v>
      </c>
      <c r="J553" t="s">
        <v>722</v>
      </c>
      <c r="K553" t="s">
        <v>723</v>
      </c>
      <c r="L553">
        <v>1354</v>
      </c>
      <c r="N553">
        <v>1010</v>
      </c>
      <c r="O553" t="s">
        <v>49</v>
      </c>
      <c r="P553" t="s">
        <v>49</v>
      </c>
      <c r="Q553">
        <v>1</v>
      </c>
      <c r="W553">
        <v>0</v>
      </c>
      <c r="X553">
        <v>-1633575099</v>
      </c>
      <c r="Y553">
        <f t="shared" si="276"/>
        <v>1.2250000000000001</v>
      </c>
      <c r="AA553">
        <v>212.42</v>
      </c>
      <c r="AB553">
        <v>0</v>
      </c>
      <c r="AC553">
        <v>0</v>
      </c>
      <c r="AD553">
        <v>0</v>
      </c>
      <c r="AE553">
        <v>38</v>
      </c>
      <c r="AF553">
        <v>0</v>
      </c>
      <c r="AG553">
        <v>0</v>
      </c>
      <c r="AH553">
        <v>0</v>
      </c>
      <c r="AI553">
        <v>5.59</v>
      </c>
      <c r="AJ553">
        <v>1</v>
      </c>
      <c r="AK553">
        <v>1</v>
      </c>
      <c r="AL553">
        <v>1</v>
      </c>
      <c r="AM553">
        <v>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1.2250000000000001</v>
      </c>
      <c r="AU553" t="s">
        <v>3</v>
      </c>
      <c r="AV553">
        <v>0</v>
      </c>
      <c r="AW553">
        <v>2</v>
      </c>
      <c r="AX553">
        <v>59212853</v>
      </c>
      <c r="AY553">
        <v>1</v>
      </c>
      <c r="AZ553">
        <v>0</v>
      </c>
      <c r="BA553">
        <v>553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ROUND(Y553*Source!I657,9)</f>
        <v>1.1025</v>
      </c>
      <c r="CY553">
        <f t="shared" si="277"/>
        <v>212.42</v>
      </c>
      <c r="CZ553">
        <f t="shared" si="278"/>
        <v>38</v>
      </c>
      <c r="DA553">
        <f t="shared" si="279"/>
        <v>5.59</v>
      </c>
      <c r="DB553">
        <f t="shared" si="280"/>
        <v>46.55</v>
      </c>
      <c r="DC553">
        <f t="shared" si="281"/>
        <v>0</v>
      </c>
      <c r="DD553" t="s">
        <v>3</v>
      </c>
      <c r="DE553" t="s">
        <v>3</v>
      </c>
      <c r="DF553">
        <f t="shared" si="282"/>
        <v>234.19</v>
      </c>
      <c r="DG553">
        <f t="shared" si="283"/>
        <v>0</v>
      </c>
      <c r="DH553">
        <f t="shared" si="284"/>
        <v>0</v>
      </c>
      <c r="DI553">
        <f t="shared" si="261"/>
        <v>0</v>
      </c>
      <c r="DJ553">
        <f t="shared" si="285"/>
        <v>234.19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">
      <c r="A554">
        <f>ROW(Source!A657)</f>
        <v>657</v>
      </c>
      <c r="B554">
        <v>59209200</v>
      </c>
      <c r="C554">
        <v>59212838</v>
      </c>
      <c r="D554">
        <v>58328660</v>
      </c>
      <c r="E554">
        <v>1</v>
      </c>
      <c r="F554">
        <v>1</v>
      </c>
      <c r="G554">
        <v>1080</v>
      </c>
      <c r="H554">
        <v>3</v>
      </c>
      <c r="I554" t="s">
        <v>379</v>
      </c>
      <c r="J554" t="s">
        <v>381</v>
      </c>
      <c r="K554" t="s">
        <v>380</v>
      </c>
      <c r="L554">
        <v>1354</v>
      </c>
      <c r="N554">
        <v>1010</v>
      </c>
      <c r="O554" t="s">
        <v>49</v>
      </c>
      <c r="P554" t="s">
        <v>49</v>
      </c>
      <c r="Q554">
        <v>1</v>
      </c>
      <c r="W554">
        <v>0</v>
      </c>
      <c r="X554">
        <v>-737715662</v>
      </c>
      <c r="Y554">
        <f t="shared" si="276"/>
        <v>10</v>
      </c>
      <c r="AA554">
        <v>65.150000000000006</v>
      </c>
      <c r="AB554">
        <v>0</v>
      </c>
      <c r="AC554">
        <v>0</v>
      </c>
      <c r="AD554">
        <v>0</v>
      </c>
      <c r="AE554">
        <v>6.96</v>
      </c>
      <c r="AF554">
        <v>0</v>
      </c>
      <c r="AG554">
        <v>0</v>
      </c>
      <c r="AH554">
        <v>0</v>
      </c>
      <c r="AI554">
        <v>9.36</v>
      </c>
      <c r="AJ554">
        <v>1</v>
      </c>
      <c r="AK554">
        <v>1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t="s">
        <v>3</v>
      </c>
      <c r="AT554">
        <v>10</v>
      </c>
      <c r="AU554" t="s">
        <v>3</v>
      </c>
      <c r="AV554">
        <v>0</v>
      </c>
      <c r="AW554">
        <v>1</v>
      </c>
      <c r="AX554">
        <v>-1</v>
      </c>
      <c r="AY554">
        <v>0</v>
      </c>
      <c r="AZ554">
        <v>0</v>
      </c>
      <c r="BA554" t="s">
        <v>3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ROUND(Y554*Source!I657,9)</f>
        <v>9</v>
      </c>
      <c r="CY554">
        <f t="shared" si="277"/>
        <v>65.150000000000006</v>
      </c>
      <c r="CZ554">
        <f t="shared" si="278"/>
        <v>6.96</v>
      </c>
      <c r="DA554">
        <f t="shared" si="279"/>
        <v>9.36</v>
      </c>
      <c r="DB554">
        <f t="shared" si="280"/>
        <v>69.599999999999994</v>
      </c>
      <c r="DC554">
        <f t="shared" si="281"/>
        <v>0</v>
      </c>
      <c r="DD554" t="s">
        <v>3</v>
      </c>
      <c r="DE554" t="s">
        <v>3</v>
      </c>
      <c r="DF554">
        <f t="shared" si="282"/>
        <v>586.35</v>
      </c>
      <c r="DG554">
        <f t="shared" si="283"/>
        <v>0</v>
      </c>
      <c r="DH554">
        <f t="shared" si="284"/>
        <v>0</v>
      </c>
      <c r="DI554">
        <f t="shared" si="261"/>
        <v>0</v>
      </c>
      <c r="DJ554">
        <f t="shared" si="285"/>
        <v>586.35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ROW(Source!A657)</f>
        <v>657</v>
      </c>
      <c r="B555">
        <v>59209200</v>
      </c>
      <c r="C555">
        <v>59212838</v>
      </c>
      <c r="D555">
        <v>58328646</v>
      </c>
      <c r="E555">
        <v>1</v>
      </c>
      <c r="F555">
        <v>1</v>
      </c>
      <c r="G555">
        <v>1080</v>
      </c>
      <c r="H555">
        <v>3</v>
      </c>
      <c r="I555" t="s">
        <v>344</v>
      </c>
      <c r="J555" t="s">
        <v>346</v>
      </c>
      <c r="K555" t="s">
        <v>345</v>
      </c>
      <c r="L555">
        <v>1354</v>
      </c>
      <c r="N555">
        <v>1010</v>
      </c>
      <c r="O555" t="s">
        <v>49</v>
      </c>
      <c r="P555" t="s">
        <v>49</v>
      </c>
      <c r="Q555">
        <v>1</v>
      </c>
      <c r="W555">
        <v>0</v>
      </c>
      <c r="X555">
        <v>-1859993199</v>
      </c>
      <c r="Y555">
        <f t="shared" si="276"/>
        <v>10</v>
      </c>
      <c r="AA555">
        <v>897.15</v>
      </c>
      <c r="AB555">
        <v>0</v>
      </c>
      <c r="AC555">
        <v>0</v>
      </c>
      <c r="AD555">
        <v>0</v>
      </c>
      <c r="AE555">
        <v>92.11</v>
      </c>
      <c r="AF555">
        <v>0</v>
      </c>
      <c r="AG555">
        <v>0</v>
      </c>
      <c r="AH555">
        <v>0</v>
      </c>
      <c r="AI555">
        <v>9.74</v>
      </c>
      <c r="AJ555">
        <v>1</v>
      </c>
      <c r="AK555">
        <v>1</v>
      </c>
      <c r="AL555">
        <v>1</v>
      </c>
      <c r="AM555">
        <v>0</v>
      </c>
      <c r="AN555">
        <v>0</v>
      </c>
      <c r="AO555">
        <v>0</v>
      </c>
      <c r="AP555">
        <v>1</v>
      </c>
      <c r="AQ555">
        <v>0</v>
      </c>
      <c r="AR555">
        <v>0</v>
      </c>
      <c r="AS555" t="s">
        <v>3</v>
      </c>
      <c r="AT555">
        <v>10</v>
      </c>
      <c r="AU555" t="s">
        <v>3</v>
      </c>
      <c r="AV555">
        <v>0</v>
      </c>
      <c r="AW555">
        <v>1</v>
      </c>
      <c r="AX555">
        <v>-1</v>
      </c>
      <c r="AY555">
        <v>0</v>
      </c>
      <c r="AZ555">
        <v>0</v>
      </c>
      <c r="BA555" t="s">
        <v>3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v>0</v>
      </c>
      <c r="CX555">
        <f>ROUND(Y555*Source!I657,9)</f>
        <v>9</v>
      </c>
      <c r="CY555">
        <f t="shared" si="277"/>
        <v>897.15</v>
      </c>
      <c r="CZ555">
        <f t="shared" si="278"/>
        <v>92.11</v>
      </c>
      <c r="DA555">
        <f t="shared" si="279"/>
        <v>9.74</v>
      </c>
      <c r="DB555">
        <f t="shared" si="280"/>
        <v>921.1</v>
      </c>
      <c r="DC555">
        <f t="shared" si="281"/>
        <v>0</v>
      </c>
      <c r="DD555" t="s">
        <v>3</v>
      </c>
      <c r="DE555" t="s">
        <v>3</v>
      </c>
      <c r="DF555">
        <f t="shared" si="282"/>
        <v>8074.35</v>
      </c>
      <c r="DG555">
        <f t="shared" si="283"/>
        <v>0</v>
      </c>
      <c r="DH555">
        <f t="shared" si="284"/>
        <v>0</v>
      </c>
      <c r="DI555">
        <f t="shared" si="261"/>
        <v>0</v>
      </c>
      <c r="DJ555">
        <f t="shared" si="285"/>
        <v>8074.35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">
      <c r="A556">
        <f>ROW(Source!A657)</f>
        <v>657</v>
      </c>
      <c r="B556">
        <v>59209200</v>
      </c>
      <c r="C556">
        <v>59212838</v>
      </c>
      <c r="D556">
        <v>58319282</v>
      </c>
      <c r="E556">
        <v>1</v>
      </c>
      <c r="F556">
        <v>1</v>
      </c>
      <c r="G556">
        <v>1080</v>
      </c>
      <c r="H556">
        <v>3</v>
      </c>
      <c r="I556" t="s">
        <v>737</v>
      </c>
      <c r="J556" t="s">
        <v>738</v>
      </c>
      <c r="K556" t="s">
        <v>739</v>
      </c>
      <c r="L556">
        <v>1354</v>
      </c>
      <c r="N556">
        <v>1010</v>
      </c>
      <c r="O556" t="s">
        <v>49</v>
      </c>
      <c r="P556" t="s">
        <v>49</v>
      </c>
      <c r="Q556">
        <v>1</v>
      </c>
      <c r="W556">
        <v>0</v>
      </c>
      <c r="X556">
        <v>-928043851</v>
      </c>
      <c r="Y556">
        <f t="shared" si="276"/>
        <v>0.03</v>
      </c>
      <c r="AA556">
        <v>152.94</v>
      </c>
      <c r="AB556">
        <v>0</v>
      </c>
      <c r="AC556">
        <v>0</v>
      </c>
      <c r="AD556">
        <v>0</v>
      </c>
      <c r="AE556">
        <v>7.74</v>
      </c>
      <c r="AF556">
        <v>0</v>
      </c>
      <c r="AG556">
        <v>0</v>
      </c>
      <c r="AH556">
        <v>0</v>
      </c>
      <c r="AI556">
        <v>19.760000000000002</v>
      </c>
      <c r="AJ556">
        <v>1</v>
      </c>
      <c r="AK556">
        <v>1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0.03</v>
      </c>
      <c r="AU556" t="s">
        <v>3</v>
      </c>
      <c r="AV556">
        <v>0</v>
      </c>
      <c r="AW556">
        <v>2</v>
      </c>
      <c r="AX556">
        <v>59212854</v>
      </c>
      <c r="AY556">
        <v>1</v>
      </c>
      <c r="AZ556">
        <v>0</v>
      </c>
      <c r="BA556">
        <v>554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v>0</v>
      </c>
      <c r="CX556">
        <f>ROUND(Y556*Source!I657,9)</f>
        <v>2.7E-2</v>
      </c>
      <c r="CY556">
        <f t="shared" si="277"/>
        <v>152.94</v>
      </c>
      <c r="CZ556">
        <f t="shared" si="278"/>
        <v>7.74</v>
      </c>
      <c r="DA556">
        <f t="shared" si="279"/>
        <v>19.760000000000002</v>
      </c>
      <c r="DB556">
        <f t="shared" si="280"/>
        <v>0.23</v>
      </c>
      <c r="DC556">
        <f t="shared" si="281"/>
        <v>0</v>
      </c>
      <c r="DD556" t="s">
        <v>3</v>
      </c>
      <c r="DE556" t="s">
        <v>3</v>
      </c>
      <c r="DF556">
        <f t="shared" si="282"/>
        <v>4.13</v>
      </c>
      <c r="DG556">
        <f t="shared" si="283"/>
        <v>0</v>
      </c>
      <c r="DH556">
        <f t="shared" si="284"/>
        <v>0</v>
      </c>
      <c r="DI556">
        <f t="shared" si="261"/>
        <v>0</v>
      </c>
      <c r="DJ556">
        <f t="shared" si="285"/>
        <v>4.13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">
      <c r="A557">
        <f>ROW(Source!A657)</f>
        <v>657</v>
      </c>
      <c r="B557">
        <v>59209200</v>
      </c>
      <c r="C557">
        <v>59212838</v>
      </c>
      <c r="D557">
        <v>0</v>
      </c>
      <c r="E557">
        <v>1080</v>
      </c>
      <c r="F557">
        <v>1</v>
      </c>
      <c r="G557">
        <v>1080</v>
      </c>
      <c r="H557">
        <v>3</v>
      </c>
      <c r="I557" t="s">
        <v>383</v>
      </c>
      <c r="J557" t="s">
        <v>3</v>
      </c>
      <c r="K557" t="s">
        <v>384</v>
      </c>
      <c r="L557">
        <v>1354</v>
      </c>
      <c r="N557">
        <v>1010</v>
      </c>
      <c r="O557" t="s">
        <v>49</v>
      </c>
      <c r="P557" t="s">
        <v>49</v>
      </c>
      <c r="Q557">
        <v>1</v>
      </c>
      <c r="W557">
        <v>0</v>
      </c>
      <c r="X557">
        <v>8523401</v>
      </c>
      <c r="Y557">
        <f t="shared" si="276"/>
        <v>10</v>
      </c>
      <c r="AA557">
        <v>2499.0500000000002</v>
      </c>
      <c r="AB557">
        <v>0</v>
      </c>
      <c r="AC557">
        <v>0</v>
      </c>
      <c r="AD557">
        <v>0</v>
      </c>
      <c r="AE557">
        <v>252.94</v>
      </c>
      <c r="AF557">
        <v>0</v>
      </c>
      <c r="AG557">
        <v>0</v>
      </c>
      <c r="AH557">
        <v>0</v>
      </c>
      <c r="AI557">
        <v>9.8800000000000008</v>
      </c>
      <c r="AJ557">
        <v>1</v>
      </c>
      <c r="AK557">
        <v>1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3</v>
      </c>
      <c r="AT557">
        <v>10</v>
      </c>
      <c r="AU557" t="s">
        <v>3</v>
      </c>
      <c r="AV557">
        <v>0</v>
      </c>
      <c r="AW557">
        <v>1</v>
      </c>
      <c r="AX557">
        <v>-1</v>
      </c>
      <c r="AY557">
        <v>0</v>
      </c>
      <c r="AZ557">
        <v>0</v>
      </c>
      <c r="BA557" t="s">
        <v>3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ROUND(Y557*Source!I657,9)</f>
        <v>9</v>
      </c>
      <c r="CY557">
        <f t="shared" si="277"/>
        <v>2499.0500000000002</v>
      </c>
      <c r="CZ557">
        <f t="shared" si="278"/>
        <v>252.94</v>
      </c>
      <c r="DA557">
        <f t="shared" si="279"/>
        <v>9.8800000000000008</v>
      </c>
      <c r="DB557">
        <f t="shared" si="280"/>
        <v>2529.4</v>
      </c>
      <c r="DC557">
        <f t="shared" si="281"/>
        <v>0</v>
      </c>
      <c r="DD557" t="s">
        <v>3</v>
      </c>
      <c r="DE557" t="s">
        <v>3</v>
      </c>
      <c r="DF557">
        <f t="shared" si="282"/>
        <v>22491.45</v>
      </c>
      <c r="DG557">
        <f t="shared" si="283"/>
        <v>0</v>
      </c>
      <c r="DH557">
        <f t="shared" si="284"/>
        <v>0</v>
      </c>
      <c r="DI557">
        <f t="shared" si="261"/>
        <v>0</v>
      </c>
      <c r="DJ557">
        <f t="shared" si="285"/>
        <v>22491.45</v>
      </c>
      <c r="DK557">
        <v>2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">
      <c r="A558">
        <f>ROW(Source!A657)</f>
        <v>657</v>
      </c>
      <c r="B558">
        <v>59209200</v>
      </c>
      <c r="C558">
        <v>59212838</v>
      </c>
      <c r="D558">
        <v>0</v>
      </c>
      <c r="E558">
        <v>1080</v>
      </c>
      <c r="F558">
        <v>1</v>
      </c>
      <c r="G558">
        <v>1080</v>
      </c>
      <c r="H558">
        <v>3</v>
      </c>
      <c r="I558" t="s">
        <v>387</v>
      </c>
      <c r="J558" t="s">
        <v>3</v>
      </c>
      <c r="K558" t="s">
        <v>388</v>
      </c>
      <c r="L558">
        <v>1354</v>
      </c>
      <c r="N558">
        <v>1010</v>
      </c>
      <c r="O558" t="s">
        <v>49</v>
      </c>
      <c r="P558" t="s">
        <v>49</v>
      </c>
      <c r="Q558">
        <v>1</v>
      </c>
      <c r="W558">
        <v>0</v>
      </c>
      <c r="X558">
        <v>-1758242561</v>
      </c>
      <c r="Y558">
        <f t="shared" si="276"/>
        <v>10</v>
      </c>
      <c r="AA558">
        <v>2419.91</v>
      </c>
      <c r="AB558">
        <v>0</v>
      </c>
      <c r="AC558">
        <v>0</v>
      </c>
      <c r="AD558">
        <v>0</v>
      </c>
      <c r="AE558">
        <v>244.93</v>
      </c>
      <c r="AF558">
        <v>0</v>
      </c>
      <c r="AG558">
        <v>0</v>
      </c>
      <c r="AH558">
        <v>0</v>
      </c>
      <c r="AI558">
        <v>9.8800000000000008</v>
      </c>
      <c r="AJ558">
        <v>1</v>
      </c>
      <c r="AK558">
        <v>1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t="s">
        <v>3</v>
      </c>
      <c r="AT558">
        <v>10</v>
      </c>
      <c r="AU558" t="s">
        <v>3</v>
      </c>
      <c r="AV558">
        <v>0</v>
      </c>
      <c r="AW558">
        <v>1</v>
      </c>
      <c r="AX558">
        <v>-1</v>
      </c>
      <c r="AY558">
        <v>0</v>
      </c>
      <c r="AZ558">
        <v>0</v>
      </c>
      <c r="BA558" t="s">
        <v>3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ROUND(Y558*Source!I657,9)</f>
        <v>9</v>
      </c>
      <c r="CY558">
        <f t="shared" si="277"/>
        <v>2419.91</v>
      </c>
      <c r="CZ558">
        <f t="shared" si="278"/>
        <v>244.93</v>
      </c>
      <c r="DA558">
        <f t="shared" si="279"/>
        <v>9.8800000000000008</v>
      </c>
      <c r="DB558">
        <f t="shared" si="280"/>
        <v>2449.3000000000002</v>
      </c>
      <c r="DC558">
        <f t="shared" si="281"/>
        <v>0</v>
      </c>
      <c r="DD558" t="s">
        <v>3</v>
      </c>
      <c r="DE558" t="s">
        <v>3</v>
      </c>
      <c r="DF558">
        <f t="shared" si="282"/>
        <v>21779.19</v>
      </c>
      <c r="DG558">
        <f t="shared" si="283"/>
        <v>0</v>
      </c>
      <c r="DH558">
        <f t="shared" si="284"/>
        <v>0</v>
      </c>
      <c r="DI558">
        <f t="shared" si="261"/>
        <v>0</v>
      </c>
      <c r="DJ558">
        <f t="shared" si="285"/>
        <v>21779.19</v>
      </c>
      <c r="DK558">
        <v>2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ROW(Source!A666)</f>
        <v>666</v>
      </c>
      <c r="B559">
        <v>59209203</v>
      </c>
      <c r="C559">
        <v>59210533</v>
      </c>
      <c r="D559">
        <v>58266404</v>
      </c>
      <c r="E559">
        <v>1080</v>
      </c>
      <c r="F559">
        <v>1</v>
      </c>
      <c r="G559">
        <v>1080</v>
      </c>
      <c r="H559">
        <v>1</v>
      </c>
      <c r="I559" t="s">
        <v>620</v>
      </c>
      <c r="J559" t="s">
        <v>3</v>
      </c>
      <c r="K559" t="s">
        <v>621</v>
      </c>
      <c r="L559">
        <v>1191</v>
      </c>
      <c r="N559">
        <v>1013</v>
      </c>
      <c r="O559" t="s">
        <v>622</v>
      </c>
      <c r="P559" t="s">
        <v>622</v>
      </c>
      <c r="Q559">
        <v>1</v>
      </c>
      <c r="W559">
        <v>0</v>
      </c>
      <c r="X559">
        <v>476480486</v>
      </c>
      <c r="Y559">
        <f>((AT559*1.15)*1.1)</f>
        <v>0.58190000000000008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0.46</v>
      </c>
      <c r="AU559" t="s">
        <v>28</v>
      </c>
      <c r="AV559">
        <v>1</v>
      </c>
      <c r="AW559">
        <v>2</v>
      </c>
      <c r="AX559">
        <v>59211629</v>
      </c>
      <c r="AY559">
        <v>1</v>
      </c>
      <c r="AZ559">
        <v>0</v>
      </c>
      <c r="BA559">
        <v>557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U559">
        <f>ROUND(AT559*Source!I666*AH559*AL559,2)</f>
        <v>0</v>
      </c>
      <c r="CV559">
        <f>ROUND(Y559*Source!I666,9)</f>
        <v>4.0732999999999997</v>
      </c>
      <c r="CW559">
        <v>0</v>
      </c>
      <c r="CX559">
        <f>ROUND(Y559*Source!I666,9)</f>
        <v>4.0732999999999997</v>
      </c>
      <c r="CY559">
        <f>AD559</f>
        <v>0</v>
      </c>
      <c r="CZ559">
        <f>AH559</f>
        <v>0</v>
      </c>
      <c r="DA559">
        <f>AL559</f>
        <v>1</v>
      </c>
      <c r="DB559">
        <f>ROUND(((ROUND(AT559*CZ559,2)*1.15)*1.1),6)</f>
        <v>0</v>
      </c>
      <c r="DC559">
        <f>ROUND(((ROUND(AT559*AG559,2)*1.15)*1.1),6)</f>
        <v>0</v>
      </c>
      <c r="DD559" t="s">
        <v>3</v>
      </c>
      <c r="DE559" t="s">
        <v>3</v>
      </c>
      <c r="DF559">
        <f t="shared" ref="DF559:DF565" si="286">ROUND(ROUND(AE559,2)*CX559,2)</f>
        <v>0</v>
      </c>
      <c r="DG559">
        <f t="shared" si="283"/>
        <v>0</v>
      </c>
      <c r="DH559">
        <f t="shared" si="284"/>
        <v>0</v>
      </c>
      <c r="DI559">
        <f t="shared" si="261"/>
        <v>0</v>
      </c>
      <c r="DJ559">
        <f>DI559</f>
        <v>0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">
      <c r="A560">
        <f>ROW(Source!A666)</f>
        <v>666</v>
      </c>
      <c r="B560">
        <v>59209203</v>
      </c>
      <c r="C560">
        <v>59210533</v>
      </c>
      <c r="D560">
        <v>58340578</v>
      </c>
      <c r="E560">
        <v>1</v>
      </c>
      <c r="F560">
        <v>1</v>
      </c>
      <c r="G560">
        <v>1080</v>
      </c>
      <c r="H560">
        <v>2</v>
      </c>
      <c r="I560" t="s">
        <v>646</v>
      </c>
      <c r="J560" t="s">
        <v>647</v>
      </c>
      <c r="K560" t="s">
        <v>648</v>
      </c>
      <c r="L560">
        <v>1368</v>
      </c>
      <c r="N560">
        <v>1011</v>
      </c>
      <c r="O560" t="s">
        <v>626</v>
      </c>
      <c r="P560" t="s">
        <v>626</v>
      </c>
      <c r="Q560">
        <v>1</v>
      </c>
      <c r="W560">
        <v>0</v>
      </c>
      <c r="X560">
        <v>-1985943078</v>
      </c>
      <c r="Y560">
        <f>((AT560*1.25)*1.1)</f>
        <v>1.3750000000000002E-2</v>
      </c>
      <c r="AA560">
        <v>0</v>
      </c>
      <c r="AB560">
        <v>88.67</v>
      </c>
      <c r="AC560">
        <v>13.47</v>
      </c>
      <c r="AD560">
        <v>0</v>
      </c>
      <c r="AE560">
        <v>0</v>
      </c>
      <c r="AF560">
        <v>83.1</v>
      </c>
      <c r="AG560">
        <v>12.62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-2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0.01</v>
      </c>
      <c r="AU560" t="s">
        <v>627</v>
      </c>
      <c r="AV560">
        <v>0</v>
      </c>
      <c r="AW560">
        <v>2</v>
      </c>
      <c r="AX560">
        <v>59211630</v>
      </c>
      <c r="AY560">
        <v>1</v>
      </c>
      <c r="AZ560">
        <v>0</v>
      </c>
      <c r="BA560">
        <v>558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f>ROUND(Y560*Source!I666*DO560,9)</f>
        <v>1.2146749999999999</v>
      </c>
      <c r="CX560">
        <f>ROUND(Y560*Source!I666,9)</f>
        <v>9.6250000000000002E-2</v>
      </c>
      <c r="CY560">
        <f>AB560</f>
        <v>88.67</v>
      </c>
      <c r="CZ560">
        <f>AF560</f>
        <v>83.1</v>
      </c>
      <c r="DA560">
        <f>AJ560</f>
        <v>1</v>
      </c>
      <c r="DB560">
        <f>ROUND(((ROUND(AT560*CZ560,2)*1.25)*1.1),6)</f>
        <v>1.1412500000000001</v>
      </c>
      <c r="DC560">
        <f>ROUND(((ROUND(AT560*AG560,2)*1.25)*1.1),6)</f>
        <v>0.17874999999999999</v>
      </c>
      <c r="DD560" t="s">
        <v>3</v>
      </c>
      <c r="DE560" t="s">
        <v>3</v>
      </c>
      <c r="DF560">
        <f t="shared" si="286"/>
        <v>0</v>
      </c>
      <c r="DG560">
        <f t="shared" si="283"/>
        <v>8</v>
      </c>
      <c r="DH560">
        <f t="shared" si="284"/>
        <v>1.21</v>
      </c>
      <c r="DI560">
        <f t="shared" si="261"/>
        <v>0</v>
      </c>
      <c r="DJ560">
        <f>DG560</f>
        <v>8</v>
      </c>
      <c r="DK560">
        <v>0</v>
      </c>
      <c r="DL560" t="s">
        <v>628</v>
      </c>
      <c r="DM560">
        <v>0</v>
      </c>
      <c r="DN560" t="s">
        <v>622</v>
      </c>
      <c r="DO560">
        <v>12.62</v>
      </c>
    </row>
    <row r="561" spans="1:119" x14ac:dyDescent="0.2">
      <c r="A561">
        <f>ROW(Source!A666)</f>
        <v>666</v>
      </c>
      <c r="B561">
        <v>59209203</v>
      </c>
      <c r="C561">
        <v>59210533</v>
      </c>
      <c r="D561">
        <v>58309675</v>
      </c>
      <c r="E561">
        <v>1</v>
      </c>
      <c r="F561">
        <v>1</v>
      </c>
      <c r="G561">
        <v>1080</v>
      </c>
      <c r="H561">
        <v>3</v>
      </c>
      <c r="I561" t="s">
        <v>655</v>
      </c>
      <c r="J561" t="s">
        <v>656</v>
      </c>
      <c r="K561" t="s">
        <v>657</v>
      </c>
      <c r="L561">
        <v>1348</v>
      </c>
      <c r="N561">
        <v>1009</v>
      </c>
      <c r="O561" t="s">
        <v>658</v>
      </c>
      <c r="P561" t="s">
        <v>658</v>
      </c>
      <c r="Q561">
        <v>1000</v>
      </c>
      <c r="W561">
        <v>0</v>
      </c>
      <c r="X561">
        <v>-1945610148</v>
      </c>
      <c r="Y561">
        <f>AT561</f>
        <v>2.0000000000000001E-4</v>
      </c>
      <c r="AA561">
        <v>476.07</v>
      </c>
      <c r="AB561">
        <v>0</v>
      </c>
      <c r="AC561">
        <v>0</v>
      </c>
      <c r="AD561">
        <v>0</v>
      </c>
      <c r="AE561">
        <v>476.07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2.0000000000000001E-4</v>
      </c>
      <c r="AU561" t="s">
        <v>3</v>
      </c>
      <c r="AV561">
        <v>0</v>
      </c>
      <c r="AW561">
        <v>2</v>
      </c>
      <c r="AX561">
        <v>59211631</v>
      </c>
      <c r="AY561">
        <v>1</v>
      </c>
      <c r="AZ561">
        <v>0</v>
      </c>
      <c r="BA561">
        <v>559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ROUND(Y561*Source!I666,9)</f>
        <v>1.4E-3</v>
      </c>
      <c r="CY561">
        <f>AA561</f>
        <v>476.07</v>
      </c>
      <c r="CZ561">
        <f>AE561</f>
        <v>476.07</v>
      </c>
      <c r="DA561">
        <f>AI561</f>
        <v>1</v>
      </c>
      <c r="DB561">
        <f>ROUND(ROUND(AT561*CZ561,2),6)</f>
        <v>0.1</v>
      </c>
      <c r="DC561">
        <f>ROUND(ROUND(AT561*AG561,2),6)</f>
        <v>0</v>
      </c>
      <c r="DD561" t="s">
        <v>3</v>
      </c>
      <c r="DE561" t="s">
        <v>3</v>
      </c>
      <c r="DF561">
        <f t="shared" si="286"/>
        <v>0.67</v>
      </c>
      <c r="DG561">
        <f t="shared" si="283"/>
        <v>0</v>
      </c>
      <c r="DH561">
        <f t="shared" si="284"/>
        <v>0</v>
      </c>
      <c r="DI561">
        <f t="shared" si="261"/>
        <v>0</v>
      </c>
      <c r="DJ561">
        <f>DF561</f>
        <v>0.67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">
      <c r="A562">
        <f>ROW(Source!A666)</f>
        <v>666</v>
      </c>
      <c r="B562">
        <v>59209203</v>
      </c>
      <c r="C562">
        <v>59210533</v>
      </c>
      <c r="D562">
        <v>58308946</v>
      </c>
      <c r="E562">
        <v>1</v>
      </c>
      <c r="F562">
        <v>1</v>
      </c>
      <c r="G562">
        <v>1080</v>
      </c>
      <c r="H562">
        <v>3</v>
      </c>
      <c r="I562" t="s">
        <v>718</v>
      </c>
      <c r="J562" t="s">
        <v>719</v>
      </c>
      <c r="K562" t="s">
        <v>720</v>
      </c>
      <c r="L562">
        <v>1348</v>
      </c>
      <c r="N562">
        <v>1009</v>
      </c>
      <c r="O562" t="s">
        <v>658</v>
      </c>
      <c r="P562" t="s">
        <v>658</v>
      </c>
      <c r="Q562">
        <v>1000</v>
      </c>
      <c r="W562">
        <v>0</v>
      </c>
      <c r="X562">
        <v>845389966</v>
      </c>
      <c r="Y562">
        <f>AT562</f>
        <v>6.9999999999999994E-5</v>
      </c>
      <c r="AA562">
        <v>25762.5</v>
      </c>
      <c r="AB562">
        <v>0</v>
      </c>
      <c r="AC562">
        <v>0</v>
      </c>
      <c r="AD562">
        <v>0</v>
      </c>
      <c r="AE562">
        <v>25762.5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-2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6.9999999999999994E-5</v>
      </c>
      <c r="AU562" t="s">
        <v>3</v>
      </c>
      <c r="AV562">
        <v>0</v>
      </c>
      <c r="AW562">
        <v>2</v>
      </c>
      <c r="AX562">
        <v>59211632</v>
      </c>
      <c r="AY562">
        <v>1</v>
      </c>
      <c r="AZ562">
        <v>0</v>
      </c>
      <c r="BA562">
        <v>560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ROUND(Y562*Source!I666,9)</f>
        <v>4.8999999999999998E-4</v>
      </c>
      <c r="CY562">
        <f>AA562</f>
        <v>25762.5</v>
      </c>
      <c r="CZ562">
        <f>AE562</f>
        <v>25762.5</v>
      </c>
      <c r="DA562">
        <f>AI562</f>
        <v>1</v>
      </c>
      <c r="DB562">
        <f>ROUND(ROUND(AT562*CZ562,2),6)</f>
        <v>1.8</v>
      </c>
      <c r="DC562">
        <f>ROUND(ROUND(AT562*AG562,2),6)</f>
        <v>0</v>
      </c>
      <c r="DD562" t="s">
        <v>3</v>
      </c>
      <c r="DE562" t="s">
        <v>3</v>
      </c>
      <c r="DF562">
        <f t="shared" si="286"/>
        <v>12.62</v>
      </c>
      <c r="DG562">
        <f t="shared" si="283"/>
        <v>0</v>
      </c>
      <c r="DH562">
        <f t="shared" si="284"/>
        <v>0</v>
      </c>
      <c r="DI562">
        <f t="shared" si="261"/>
        <v>0</v>
      </c>
      <c r="DJ562">
        <f>DF562</f>
        <v>12.62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ROW(Source!A666)</f>
        <v>666</v>
      </c>
      <c r="B563">
        <v>59209203</v>
      </c>
      <c r="C563">
        <v>59210533</v>
      </c>
      <c r="D563">
        <v>58328611</v>
      </c>
      <c r="E563">
        <v>1</v>
      </c>
      <c r="F563">
        <v>1</v>
      </c>
      <c r="G563">
        <v>1080</v>
      </c>
      <c r="H563">
        <v>3</v>
      </c>
      <c r="I563" t="s">
        <v>393</v>
      </c>
      <c r="J563" t="s">
        <v>395</v>
      </c>
      <c r="K563" t="s">
        <v>394</v>
      </c>
      <c r="L563">
        <v>1391</v>
      </c>
      <c r="N563">
        <v>1013</v>
      </c>
      <c r="O563" t="s">
        <v>304</v>
      </c>
      <c r="P563" t="s">
        <v>304</v>
      </c>
      <c r="Q563">
        <v>1</v>
      </c>
      <c r="W563">
        <v>0</v>
      </c>
      <c r="X563">
        <v>-285900461</v>
      </c>
      <c r="Y563">
        <f>AT563</f>
        <v>1</v>
      </c>
      <c r="AA563">
        <v>574.61</v>
      </c>
      <c r="AB563">
        <v>0</v>
      </c>
      <c r="AC563">
        <v>0</v>
      </c>
      <c r="AD563">
        <v>0</v>
      </c>
      <c r="AE563">
        <v>574.61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0</v>
      </c>
      <c r="AS563" t="s">
        <v>3</v>
      </c>
      <c r="AT563">
        <v>1</v>
      </c>
      <c r="AU563" t="s">
        <v>3</v>
      </c>
      <c r="AV563">
        <v>0</v>
      </c>
      <c r="AW563">
        <v>1</v>
      </c>
      <c r="AX563">
        <v>-1</v>
      </c>
      <c r="AY563">
        <v>0</v>
      </c>
      <c r="AZ563">
        <v>0</v>
      </c>
      <c r="BA563" t="s">
        <v>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ROUND(Y563*Source!I666,9)</f>
        <v>7</v>
      </c>
      <c r="CY563">
        <f>AA563</f>
        <v>574.61</v>
      </c>
      <c r="CZ563">
        <f>AE563</f>
        <v>574.61</v>
      </c>
      <c r="DA563">
        <f>AI563</f>
        <v>1</v>
      </c>
      <c r="DB563">
        <f>ROUND(ROUND(AT563*CZ563,2),6)</f>
        <v>574.61</v>
      </c>
      <c r="DC563">
        <f>ROUND(ROUND(AT563*AG563,2),6)</f>
        <v>0</v>
      </c>
      <c r="DD563" t="s">
        <v>3</v>
      </c>
      <c r="DE563" t="s">
        <v>3</v>
      </c>
      <c r="DF563">
        <f t="shared" si="286"/>
        <v>4022.27</v>
      </c>
      <c r="DG563">
        <f t="shared" si="283"/>
        <v>0</v>
      </c>
      <c r="DH563">
        <f t="shared" si="284"/>
        <v>0</v>
      </c>
      <c r="DI563">
        <f t="shared" si="261"/>
        <v>0</v>
      </c>
      <c r="DJ563">
        <f>DF563</f>
        <v>4022.27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ROW(Source!A667)</f>
        <v>667</v>
      </c>
      <c r="B564">
        <v>59209200</v>
      </c>
      <c r="C564">
        <v>59210533</v>
      </c>
      <c r="D564">
        <v>58266404</v>
      </c>
      <c r="E564">
        <v>1080</v>
      </c>
      <c r="F564">
        <v>1</v>
      </c>
      <c r="G564">
        <v>1080</v>
      </c>
      <c r="H564">
        <v>1</v>
      </c>
      <c r="I564" t="s">
        <v>620</v>
      </c>
      <c r="J564" t="s">
        <v>3</v>
      </c>
      <c r="K564" t="s">
        <v>621</v>
      </c>
      <c r="L564">
        <v>1191</v>
      </c>
      <c r="N564">
        <v>1013</v>
      </c>
      <c r="O564" t="s">
        <v>622</v>
      </c>
      <c r="P564" t="s">
        <v>622</v>
      </c>
      <c r="Q564">
        <v>1</v>
      </c>
      <c r="W564">
        <v>0</v>
      </c>
      <c r="X564">
        <v>476480486</v>
      </c>
      <c r="Y564">
        <f>((AT564*1.15)*1.1)</f>
        <v>0.58190000000000008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5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0.46</v>
      </c>
      <c r="AU564" t="s">
        <v>28</v>
      </c>
      <c r="AV564">
        <v>1</v>
      </c>
      <c r="AW564">
        <v>2</v>
      </c>
      <c r="AX564">
        <v>59211629</v>
      </c>
      <c r="AY564">
        <v>1</v>
      </c>
      <c r="AZ564">
        <v>0</v>
      </c>
      <c r="BA564">
        <v>562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U564">
        <f>ROUND(AT564*Source!I667*AH564*AL564,2)</f>
        <v>0</v>
      </c>
      <c r="CV564">
        <f>ROUND(Y564*Source!I667,9)</f>
        <v>4.0732999999999997</v>
      </c>
      <c r="CW564">
        <v>0</v>
      </c>
      <c r="CX564">
        <f>ROUND(Y564*Source!I667,9)</f>
        <v>4.0732999999999997</v>
      </c>
      <c r="CY564">
        <f>AD564</f>
        <v>0</v>
      </c>
      <c r="CZ564">
        <f>AH564</f>
        <v>0</v>
      </c>
      <c r="DA564">
        <f>AL564</f>
        <v>1</v>
      </c>
      <c r="DB564">
        <f>ROUND(((ROUND(AT564*CZ564,2)*1.15)*1.1),6)</f>
        <v>0</v>
      </c>
      <c r="DC564">
        <f>ROUND(((ROUND(AT564*AG564,2)*1.15)*1.1),6)</f>
        <v>0</v>
      </c>
      <c r="DD564" t="s">
        <v>3</v>
      </c>
      <c r="DE564" t="s">
        <v>3</v>
      </c>
      <c r="DF564">
        <f t="shared" si="286"/>
        <v>0</v>
      </c>
      <c r="DG564">
        <f t="shared" si="283"/>
        <v>0</v>
      </c>
      <c r="DH564">
        <f t="shared" si="284"/>
        <v>0</v>
      </c>
      <c r="DI564">
        <f t="shared" si="261"/>
        <v>0</v>
      </c>
      <c r="DJ564">
        <f>DI564</f>
        <v>0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ROW(Source!A667)</f>
        <v>667</v>
      </c>
      <c r="B565">
        <v>59209200</v>
      </c>
      <c r="C565">
        <v>59210533</v>
      </c>
      <c r="D565">
        <v>58340578</v>
      </c>
      <c r="E565">
        <v>1</v>
      </c>
      <c r="F565">
        <v>1</v>
      </c>
      <c r="G565">
        <v>1080</v>
      </c>
      <c r="H565">
        <v>2</v>
      </c>
      <c r="I565" t="s">
        <v>646</v>
      </c>
      <c r="J565" t="s">
        <v>647</v>
      </c>
      <c r="K565" t="s">
        <v>648</v>
      </c>
      <c r="L565">
        <v>1368</v>
      </c>
      <c r="N565">
        <v>1011</v>
      </c>
      <c r="O565" t="s">
        <v>626</v>
      </c>
      <c r="P565" t="s">
        <v>626</v>
      </c>
      <c r="Q565">
        <v>1</v>
      </c>
      <c r="W565">
        <v>0</v>
      </c>
      <c r="X565">
        <v>-1985943078</v>
      </c>
      <c r="Y565">
        <f>((AT565*1.25)*1.1)</f>
        <v>1.3750000000000002E-2</v>
      </c>
      <c r="AA565">
        <v>0</v>
      </c>
      <c r="AB565">
        <v>1445.28</v>
      </c>
      <c r="AC565">
        <v>740.47</v>
      </c>
      <c r="AD565">
        <v>0</v>
      </c>
      <c r="AE565">
        <v>0</v>
      </c>
      <c r="AF565">
        <v>83.1</v>
      </c>
      <c r="AG565">
        <v>12.62</v>
      </c>
      <c r="AH565">
        <v>0</v>
      </c>
      <c r="AI565">
        <v>1</v>
      </c>
      <c r="AJ565">
        <v>16.3</v>
      </c>
      <c r="AK565">
        <v>54.99</v>
      </c>
      <c r="AL565">
        <v>1</v>
      </c>
      <c r="AM565">
        <v>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0.01</v>
      </c>
      <c r="AU565" t="s">
        <v>627</v>
      </c>
      <c r="AV565">
        <v>0</v>
      </c>
      <c r="AW565">
        <v>2</v>
      </c>
      <c r="AX565">
        <v>59211630</v>
      </c>
      <c r="AY565">
        <v>1</v>
      </c>
      <c r="AZ565">
        <v>0</v>
      </c>
      <c r="BA565">
        <v>563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f>ROUND(Y565*Source!I667*DO565,9)</f>
        <v>1.2146749999999999</v>
      </c>
      <c r="CX565">
        <f>ROUND(Y565*Source!I667,9)</f>
        <v>9.6250000000000002E-2</v>
      </c>
      <c r="CY565">
        <f>AB565</f>
        <v>1445.28</v>
      </c>
      <c r="CZ565">
        <f>AF565</f>
        <v>83.1</v>
      </c>
      <c r="DA565">
        <f>AJ565</f>
        <v>16.3</v>
      </c>
      <c r="DB565">
        <f>ROUND(((ROUND(AT565*CZ565,2)*1.25)*1.1),6)</f>
        <v>1.1412500000000001</v>
      </c>
      <c r="DC565">
        <f>ROUND(((ROUND(AT565*AG565,2)*1.25)*1.1),6)</f>
        <v>0.17874999999999999</v>
      </c>
      <c r="DD565" t="s">
        <v>3</v>
      </c>
      <c r="DE565" t="s">
        <v>3</v>
      </c>
      <c r="DF565">
        <f t="shared" si="286"/>
        <v>0</v>
      </c>
      <c r="DG565">
        <f>ROUND(ROUND(AF565*AJ565,2)*CX565,2)</f>
        <v>130.37</v>
      </c>
      <c r="DH565">
        <f>ROUND(ROUND(AG565*AK565,2)*CX565,2)</f>
        <v>66.790000000000006</v>
      </c>
      <c r="DI565">
        <f t="shared" si="261"/>
        <v>0</v>
      </c>
      <c r="DJ565">
        <f>DG565</f>
        <v>130.37</v>
      </c>
      <c r="DK565">
        <v>0</v>
      </c>
      <c r="DL565" t="s">
        <v>628</v>
      </c>
      <c r="DM565">
        <v>0</v>
      </c>
      <c r="DN565" t="s">
        <v>622</v>
      </c>
      <c r="DO565">
        <v>12.62</v>
      </c>
    </row>
    <row r="566" spans="1:119" x14ac:dyDescent="0.2">
      <c r="A566">
        <f>ROW(Source!A667)</f>
        <v>667</v>
      </c>
      <c r="B566">
        <v>59209200</v>
      </c>
      <c r="C566">
        <v>59210533</v>
      </c>
      <c r="D566">
        <v>58309675</v>
      </c>
      <c r="E566">
        <v>1</v>
      </c>
      <c r="F566">
        <v>1</v>
      </c>
      <c r="G566">
        <v>1080</v>
      </c>
      <c r="H566">
        <v>3</v>
      </c>
      <c r="I566" t="s">
        <v>655</v>
      </c>
      <c r="J566" t="s">
        <v>656</v>
      </c>
      <c r="K566" t="s">
        <v>657</v>
      </c>
      <c r="L566">
        <v>1348</v>
      </c>
      <c r="N566">
        <v>1009</v>
      </c>
      <c r="O566" t="s">
        <v>658</v>
      </c>
      <c r="P566" t="s">
        <v>658</v>
      </c>
      <c r="Q566">
        <v>1000</v>
      </c>
      <c r="W566">
        <v>0</v>
      </c>
      <c r="X566">
        <v>-1945610148</v>
      </c>
      <c r="Y566">
        <f>AT566</f>
        <v>2.0000000000000001E-4</v>
      </c>
      <c r="AA566">
        <v>39161.519999999997</v>
      </c>
      <c r="AB566">
        <v>0</v>
      </c>
      <c r="AC566">
        <v>0</v>
      </c>
      <c r="AD566">
        <v>0</v>
      </c>
      <c r="AE566">
        <v>476.07</v>
      </c>
      <c r="AF566">
        <v>0</v>
      </c>
      <c r="AG566">
        <v>0</v>
      </c>
      <c r="AH566">
        <v>0</v>
      </c>
      <c r="AI566">
        <v>82.26</v>
      </c>
      <c r="AJ566">
        <v>1</v>
      </c>
      <c r="AK566">
        <v>1</v>
      </c>
      <c r="AL566">
        <v>1</v>
      </c>
      <c r="AM566">
        <v>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2.0000000000000001E-4</v>
      </c>
      <c r="AU566" t="s">
        <v>3</v>
      </c>
      <c r="AV566">
        <v>0</v>
      </c>
      <c r="AW566">
        <v>2</v>
      </c>
      <c r="AX566">
        <v>59211631</v>
      </c>
      <c r="AY566">
        <v>1</v>
      </c>
      <c r="AZ566">
        <v>0</v>
      </c>
      <c r="BA566">
        <v>564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ROUND(Y566*Source!I667,9)</f>
        <v>1.4E-3</v>
      </c>
      <c r="CY566">
        <f>AA566</f>
        <v>39161.519999999997</v>
      </c>
      <c r="CZ566">
        <f>AE566</f>
        <v>476.07</v>
      </c>
      <c r="DA566">
        <f>AI566</f>
        <v>82.26</v>
      </c>
      <c r="DB566">
        <f>ROUND(ROUND(AT566*CZ566,2),6)</f>
        <v>0.1</v>
      </c>
      <c r="DC566">
        <f>ROUND(ROUND(AT566*AG566,2),6)</f>
        <v>0</v>
      </c>
      <c r="DD566" t="s">
        <v>3</v>
      </c>
      <c r="DE566" t="s">
        <v>3</v>
      </c>
      <c r="DF566">
        <f>ROUND(ROUND(AE566*AI566,2)*CX566,2)</f>
        <v>54.83</v>
      </c>
      <c r="DG566">
        <f t="shared" ref="DG566:DG580" si="287">ROUND(ROUND(AF566,2)*CX566,2)</f>
        <v>0</v>
      </c>
      <c r="DH566">
        <f t="shared" ref="DH566:DH580" si="288">ROUND(ROUND(AG566,2)*CX566,2)</f>
        <v>0</v>
      </c>
      <c r="DI566">
        <f t="shared" si="261"/>
        <v>0</v>
      </c>
      <c r="DJ566">
        <f>DF566</f>
        <v>54.83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">
      <c r="A567">
        <f>ROW(Source!A667)</f>
        <v>667</v>
      </c>
      <c r="B567">
        <v>59209200</v>
      </c>
      <c r="C567">
        <v>59210533</v>
      </c>
      <c r="D567">
        <v>58308946</v>
      </c>
      <c r="E567">
        <v>1</v>
      </c>
      <c r="F567">
        <v>1</v>
      </c>
      <c r="G567">
        <v>1080</v>
      </c>
      <c r="H567">
        <v>3</v>
      </c>
      <c r="I567" t="s">
        <v>718</v>
      </c>
      <c r="J567" t="s">
        <v>719</v>
      </c>
      <c r="K567" t="s">
        <v>720</v>
      </c>
      <c r="L567">
        <v>1348</v>
      </c>
      <c r="N567">
        <v>1009</v>
      </c>
      <c r="O567" t="s">
        <v>658</v>
      </c>
      <c r="P567" t="s">
        <v>658</v>
      </c>
      <c r="Q567">
        <v>1000</v>
      </c>
      <c r="W567">
        <v>0</v>
      </c>
      <c r="X567">
        <v>845389966</v>
      </c>
      <c r="Y567">
        <f>AT567</f>
        <v>6.9999999999999994E-5</v>
      </c>
      <c r="AA567">
        <v>205069.5</v>
      </c>
      <c r="AB567">
        <v>0</v>
      </c>
      <c r="AC567">
        <v>0</v>
      </c>
      <c r="AD567">
        <v>0</v>
      </c>
      <c r="AE567">
        <v>25762.5</v>
      </c>
      <c r="AF567">
        <v>0</v>
      </c>
      <c r="AG567">
        <v>0</v>
      </c>
      <c r="AH567">
        <v>0</v>
      </c>
      <c r="AI567">
        <v>7.96</v>
      </c>
      <c r="AJ567">
        <v>1</v>
      </c>
      <c r="AK567">
        <v>1</v>
      </c>
      <c r="AL567">
        <v>1</v>
      </c>
      <c r="AM567">
        <v>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6.9999999999999994E-5</v>
      </c>
      <c r="AU567" t="s">
        <v>3</v>
      </c>
      <c r="AV567">
        <v>0</v>
      </c>
      <c r="AW567">
        <v>2</v>
      </c>
      <c r="AX567">
        <v>59211632</v>
      </c>
      <c r="AY567">
        <v>1</v>
      </c>
      <c r="AZ567">
        <v>0</v>
      </c>
      <c r="BA567">
        <v>565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v>0</v>
      </c>
      <c r="CX567">
        <f>ROUND(Y567*Source!I667,9)</f>
        <v>4.8999999999999998E-4</v>
      </c>
      <c r="CY567">
        <f>AA567</f>
        <v>205069.5</v>
      </c>
      <c r="CZ567">
        <f>AE567</f>
        <v>25762.5</v>
      </c>
      <c r="DA567">
        <f>AI567</f>
        <v>7.96</v>
      </c>
      <c r="DB567">
        <f>ROUND(ROUND(AT567*CZ567,2),6)</f>
        <v>1.8</v>
      </c>
      <c r="DC567">
        <f>ROUND(ROUND(AT567*AG567,2),6)</f>
        <v>0</v>
      </c>
      <c r="DD567" t="s">
        <v>3</v>
      </c>
      <c r="DE567" t="s">
        <v>3</v>
      </c>
      <c r="DF567">
        <f>ROUND(ROUND(AE567*AI567,2)*CX567,2)</f>
        <v>100.48</v>
      </c>
      <c r="DG567">
        <f t="shared" si="287"/>
        <v>0</v>
      </c>
      <c r="DH567">
        <f t="shared" si="288"/>
        <v>0</v>
      </c>
      <c r="DI567">
        <f t="shared" si="261"/>
        <v>0</v>
      </c>
      <c r="DJ567">
        <f>DF567</f>
        <v>100.48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">
      <c r="A568">
        <f>ROW(Source!A667)</f>
        <v>667</v>
      </c>
      <c r="B568">
        <v>59209200</v>
      </c>
      <c r="C568">
        <v>59210533</v>
      </c>
      <c r="D568">
        <v>58328611</v>
      </c>
      <c r="E568">
        <v>1</v>
      </c>
      <c r="F568">
        <v>1</v>
      </c>
      <c r="G568">
        <v>1080</v>
      </c>
      <c r="H568">
        <v>3</v>
      </c>
      <c r="I568" t="s">
        <v>393</v>
      </c>
      <c r="J568" t="s">
        <v>395</v>
      </c>
      <c r="K568" t="s">
        <v>394</v>
      </c>
      <c r="L568">
        <v>1391</v>
      </c>
      <c r="N568">
        <v>1013</v>
      </c>
      <c r="O568" t="s">
        <v>304</v>
      </c>
      <c r="P568" t="s">
        <v>304</v>
      </c>
      <c r="Q568">
        <v>1</v>
      </c>
      <c r="W568">
        <v>0</v>
      </c>
      <c r="X568">
        <v>-285900461</v>
      </c>
      <c r="Y568">
        <f>AT568</f>
        <v>1</v>
      </c>
      <c r="AA568">
        <v>5343.87</v>
      </c>
      <c r="AB568">
        <v>0</v>
      </c>
      <c r="AC568">
        <v>0</v>
      </c>
      <c r="AD568">
        <v>0</v>
      </c>
      <c r="AE568">
        <v>574.61</v>
      </c>
      <c r="AF568">
        <v>0</v>
      </c>
      <c r="AG568">
        <v>0</v>
      </c>
      <c r="AH568">
        <v>0</v>
      </c>
      <c r="AI568">
        <v>9.3000000000000007</v>
      </c>
      <c r="AJ568">
        <v>1</v>
      </c>
      <c r="AK568">
        <v>1</v>
      </c>
      <c r="AL568">
        <v>1</v>
      </c>
      <c r="AM568">
        <v>0</v>
      </c>
      <c r="AN568">
        <v>0</v>
      </c>
      <c r="AO568">
        <v>0</v>
      </c>
      <c r="AP568">
        <v>1</v>
      </c>
      <c r="AQ568">
        <v>0</v>
      </c>
      <c r="AR568">
        <v>0</v>
      </c>
      <c r="AS568" t="s">
        <v>3</v>
      </c>
      <c r="AT568">
        <v>1</v>
      </c>
      <c r="AU568" t="s">
        <v>3</v>
      </c>
      <c r="AV568">
        <v>0</v>
      </c>
      <c r="AW568">
        <v>1</v>
      </c>
      <c r="AX568">
        <v>-1</v>
      </c>
      <c r="AY568">
        <v>0</v>
      </c>
      <c r="AZ568">
        <v>0</v>
      </c>
      <c r="BA568" t="s">
        <v>3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ROUND(Y568*Source!I667,9)</f>
        <v>7</v>
      </c>
      <c r="CY568">
        <f>AA568</f>
        <v>5343.87</v>
      </c>
      <c r="CZ568">
        <f>AE568</f>
        <v>574.61</v>
      </c>
      <c r="DA568">
        <f>AI568</f>
        <v>9.3000000000000007</v>
      </c>
      <c r="DB568">
        <f>ROUND(ROUND(AT568*CZ568,2),6)</f>
        <v>574.61</v>
      </c>
      <c r="DC568">
        <f>ROUND(ROUND(AT568*AG568,2),6)</f>
        <v>0</v>
      </c>
      <c r="DD568" t="s">
        <v>3</v>
      </c>
      <c r="DE568" t="s">
        <v>3</v>
      </c>
      <c r="DF568">
        <f>ROUND(ROUND(AE568*AI568,2)*CX568,2)</f>
        <v>37407.089999999997</v>
      </c>
      <c r="DG568">
        <f t="shared" si="287"/>
        <v>0</v>
      </c>
      <c r="DH568">
        <f t="shared" si="288"/>
        <v>0</v>
      </c>
      <c r="DI568">
        <f t="shared" si="261"/>
        <v>0</v>
      </c>
      <c r="DJ568">
        <f>DF568</f>
        <v>37407.089999999997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">
      <c r="A569">
        <f>ROW(Source!A670)</f>
        <v>670</v>
      </c>
      <c r="B569">
        <v>59209203</v>
      </c>
      <c r="C569">
        <v>59212865</v>
      </c>
      <c r="D569">
        <v>58266404</v>
      </c>
      <c r="E569">
        <v>1080</v>
      </c>
      <c r="F569">
        <v>1</v>
      </c>
      <c r="G569">
        <v>1080</v>
      </c>
      <c r="H569">
        <v>1</v>
      </c>
      <c r="I569" t="s">
        <v>620</v>
      </c>
      <c r="J569" t="s">
        <v>3</v>
      </c>
      <c r="K569" t="s">
        <v>621</v>
      </c>
      <c r="L569">
        <v>1191</v>
      </c>
      <c r="N569">
        <v>1013</v>
      </c>
      <c r="O569" t="s">
        <v>622</v>
      </c>
      <c r="P569" t="s">
        <v>622</v>
      </c>
      <c r="Q569">
        <v>1</v>
      </c>
      <c r="W569">
        <v>0</v>
      </c>
      <c r="X569">
        <v>476480486</v>
      </c>
      <c r="Y569">
        <f>((AT569*1.15)*1.1)</f>
        <v>8.0074500000000004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6.33</v>
      </c>
      <c r="AU569" t="s">
        <v>28</v>
      </c>
      <c r="AV569">
        <v>1</v>
      </c>
      <c r="AW569">
        <v>2</v>
      </c>
      <c r="AX569">
        <v>59212877</v>
      </c>
      <c r="AY569">
        <v>1</v>
      </c>
      <c r="AZ569">
        <v>0</v>
      </c>
      <c r="BA569">
        <v>567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U569">
        <f>ROUND(AT569*Source!I670*AH569*AL569,2)</f>
        <v>0</v>
      </c>
      <c r="CV569">
        <f>ROUND(Y569*Source!I670,9)</f>
        <v>5.6052150000000003</v>
      </c>
      <c r="CW569">
        <v>0</v>
      </c>
      <c r="CX569">
        <f>ROUND(Y569*Source!I670,9)</f>
        <v>5.6052150000000003</v>
      </c>
      <c r="CY569">
        <f>AD569</f>
        <v>0</v>
      </c>
      <c r="CZ569">
        <f>AH569</f>
        <v>0</v>
      </c>
      <c r="DA569">
        <f>AL569</f>
        <v>1</v>
      </c>
      <c r="DB569">
        <f>ROUND(((ROUND(AT569*CZ569,2)*1.15)*1.1),6)</f>
        <v>0</v>
      </c>
      <c r="DC569">
        <f>ROUND(((ROUND(AT569*AG569,2)*1.15)*1.1),6)</f>
        <v>0</v>
      </c>
      <c r="DD569" t="s">
        <v>3</v>
      </c>
      <c r="DE569" t="s">
        <v>3</v>
      </c>
      <c r="DF569">
        <f t="shared" ref="DF569:DF583" si="289">ROUND(ROUND(AE569,2)*CX569,2)</f>
        <v>0</v>
      </c>
      <c r="DG569">
        <f t="shared" si="287"/>
        <v>0</v>
      </c>
      <c r="DH569">
        <f t="shared" si="288"/>
        <v>0</v>
      </c>
      <c r="DI569">
        <f t="shared" si="261"/>
        <v>0</v>
      </c>
      <c r="DJ569">
        <f>DI569</f>
        <v>0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ROW(Source!A670)</f>
        <v>670</v>
      </c>
      <c r="B570">
        <v>59209203</v>
      </c>
      <c r="C570">
        <v>59212865</v>
      </c>
      <c r="D570">
        <v>58340578</v>
      </c>
      <c r="E570">
        <v>1</v>
      </c>
      <c r="F570">
        <v>1</v>
      </c>
      <c r="G570">
        <v>1080</v>
      </c>
      <c r="H570">
        <v>2</v>
      </c>
      <c r="I570" t="s">
        <v>646</v>
      </c>
      <c r="J570" t="s">
        <v>647</v>
      </c>
      <c r="K570" t="s">
        <v>648</v>
      </c>
      <c r="L570">
        <v>1368</v>
      </c>
      <c r="N570">
        <v>1011</v>
      </c>
      <c r="O570" t="s">
        <v>626</v>
      </c>
      <c r="P570" t="s">
        <v>626</v>
      </c>
      <c r="Q570">
        <v>1</v>
      </c>
      <c r="W570">
        <v>0</v>
      </c>
      <c r="X570">
        <v>-1985943078</v>
      </c>
      <c r="Y570">
        <f>((AT570*1.25)*1.1)</f>
        <v>0.46750000000000008</v>
      </c>
      <c r="AA570">
        <v>0</v>
      </c>
      <c r="AB570">
        <v>88.67</v>
      </c>
      <c r="AC570">
        <v>13.47</v>
      </c>
      <c r="AD570">
        <v>0</v>
      </c>
      <c r="AE570">
        <v>0</v>
      </c>
      <c r="AF570">
        <v>83.1</v>
      </c>
      <c r="AG570">
        <v>12.62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0.34</v>
      </c>
      <c r="AU570" t="s">
        <v>627</v>
      </c>
      <c r="AV570">
        <v>0</v>
      </c>
      <c r="AW570">
        <v>2</v>
      </c>
      <c r="AX570">
        <v>59212878</v>
      </c>
      <c r="AY570">
        <v>1</v>
      </c>
      <c r="AZ570">
        <v>0</v>
      </c>
      <c r="BA570">
        <v>568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f>ROUND(Y570*Source!I670*DO570,9)</f>
        <v>4.1298950000000003</v>
      </c>
      <c r="CX570">
        <f>ROUND(Y570*Source!I670,9)</f>
        <v>0.32724999999999999</v>
      </c>
      <c r="CY570">
        <f>AB570</f>
        <v>88.67</v>
      </c>
      <c r="CZ570">
        <f>AF570</f>
        <v>83.1</v>
      </c>
      <c r="DA570">
        <f>AJ570</f>
        <v>1</v>
      </c>
      <c r="DB570">
        <f>ROUND(((ROUND(AT570*CZ570,2)*1.25)*1.1),6)</f>
        <v>38.84375</v>
      </c>
      <c r="DC570">
        <f>ROUND(((ROUND(AT570*AG570,2)*1.25)*1.1),6)</f>
        <v>5.8987499999999997</v>
      </c>
      <c r="DD570" t="s">
        <v>3</v>
      </c>
      <c r="DE570" t="s">
        <v>3</v>
      </c>
      <c r="DF570">
        <f t="shared" si="289"/>
        <v>0</v>
      </c>
      <c r="DG570">
        <f t="shared" si="287"/>
        <v>27.19</v>
      </c>
      <c r="DH570">
        <f t="shared" si="288"/>
        <v>4.13</v>
      </c>
      <c r="DI570">
        <f t="shared" si="261"/>
        <v>0</v>
      </c>
      <c r="DJ570">
        <f>DG570</f>
        <v>27.19</v>
      </c>
      <c r="DK570">
        <v>0</v>
      </c>
      <c r="DL570" t="s">
        <v>628</v>
      </c>
      <c r="DM570">
        <v>0</v>
      </c>
      <c r="DN570" t="s">
        <v>622</v>
      </c>
      <c r="DO570">
        <v>12.62</v>
      </c>
    </row>
    <row r="571" spans="1:119" x14ac:dyDescent="0.2">
      <c r="A571">
        <f>ROW(Source!A670)</f>
        <v>670</v>
      </c>
      <c r="B571">
        <v>59209203</v>
      </c>
      <c r="C571">
        <v>59212865</v>
      </c>
      <c r="D571">
        <v>58340697</v>
      </c>
      <c r="E571">
        <v>1</v>
      </c>
      <c r="F571">
        <v>1</v>
      </c>
      <c r="G571">
        <v>1080</v>
      </c>
      <c r="H571">
        <v>2</v>
      </c>
      <c r="I571" t="s">
        <v>629</v>
      </c>
      <c r="J571" t="s">
        <v>630</v>
      </c>
      <c r="K571" t="s">
        <v>631</v>
      </c>
      <c r="L571">
        <v>1368</v>
      </c>
      <c r="N571">
        <v>1011</v>
      </c>
      <c r="O571" t="s">
        <v>626</v>
      </c>
      <c r="P571" t="s">
        <v>626</v>
      </c>
      <c r="Q571">
        <v>1</v>
      </c>
      <c r="W571">
        <v>0</v>
      </c>
      <c r="X571">
        <v>2147454900</v>
      </c>
      <c r="Y571">
        <f>((AT571*1.25)*1.1)</f>
        <v>0.26124999999999998</v>
      </c>
      <c r="AA571">
        <v>0</v>
      </c>
      <c r="AB571">
        <v>0.85</v>
      </c>
      <c r="AC571">
        <v>0</v>
      </c>
      <c r="AD571">
        <v>0</v>
      </c>
      <c r="AE571">
        <v>0</v>
      </c>
      <c r="AF571">
        <v>0.8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-2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0.19</v>
      </c>
      <c r="AU571" t="s">
        <v>627</v>
      </c>
      <c r="AV571">
        <v>0</v>
      </c>
      <c r="AW571">
        <v>2</v>
      </c>
      <c r="AX571">
        <v>59212879</v>
      </c>
      <c r="AY571">
        <v>1</v>
      </c>
      <c r="AZ571">
        <v>0</v>
      </c>
      <c r="BA571">
        <v>569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f>ROUND(Y571*Source!I670*DO571,9)</f>
        <v>0</v>
      </c>
      <c r="CX571">
        <f>ROUND(Y571*Source!I670,9)</f>
        <v>0.18287500000000001</v>
      </c>
      <c r="CY571">
        <f>AB571</f>
        <v>0.85</v>
      </c>
      <c r="CZ571">
        <f>AF571</f>
        <v>0.8</v>
      </c>
      <c r="DA571">
        <f>AJ571</f>
        <v>1</v>
      </c>
      <c r="DB571">
        <f>ROUND(((ROUND(AT571*CZ571,2)*1.25)*1.1),6)</f>
        <v>0.20624999999999999</v>
      </c>
      <c r="DC571">
        <f>ROUND(((ROUND(AT571*AG571,2)*1.25)*1.1),6)</f>
        <v>0</v>
      </c>
      <c r="DD571" t="s">
        <v>3</v>
      </c>
      <c r="DE571" t="s">
        <v>3</v>
      </c>
      <c r="DF571">
        <f t="shared" si="289"/>
        <v>0</v>
      </c>
      <c r="DG571">
        <f t="shared" si="287"/>
        <v>0.15</v>
      </c>
      <c r="DH571">
        <f t="shared" si="288"/>
        <v>0</v>
      </c>
      <c r="DI571">
        <f t="shared" si="261"/>
        <v>0</v>
      </c>
      <c r="DJ571">
        <f>DG571</f>
        <v>0.15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ROW(Source!A670)</f>
        <v>670</v>
      </c>
      <c r="B572">
        <v>59209203</v>
      </c>
      <c r="C572">
        <v>59212865</v>
      </c>
      <c r="D572">
        <v>58340663</v>
      </c>
      <c r="E572">
        <v>1</v>
      </c>
      <c r="F572">
        <v>1</v>
      </c>
      <c r="G572">
        <v>1080</v>
      </c>
      <c r="H572">
        <v>2</v>
      </c>
      <c r="I572" t="s">
        <v>730</v>
      </c>
      <c r="J572" t="s">
        <v>731</v>
      </c>
      <c r="K572" t="s">
        <v>732</v>
      </c>
      <c r="L572">
        <v>1368</v>
      </c>
      <c r="N572">
        <v>1011</v>
      </c>
      <c r="O572" t="s">
        <v>626</v>
      </c>
      <c r="P572" t="s">
        <v>626</v>
      </c>
      <c r="Q572">
        <v>1</v>
      </c>
      <c r="W572">
        <v>0</v>
      </c>
      <c r="X572">
        <v>1645565003</v>
      </c>
      <c r="Y572">
        <f>((AT572*1.25)*1.1)</f>
        <v>8.2500000000000004E-2</v>
      </c>
      <c r="AA572">
        <v>0</v>
      </c>
      <c r="AB572">
        <v>0.5</v>
      </c>
      <c r="AC572">
        <v>0</v>
      </c>
      <c r="AD572">
        <v>0</v>
      </c>
      <c r="AE572">
        <v>0</v>
      </c>
      <c r="AF572">
        <v>0.47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-2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0.06</v>
      </c>
      <c r="AU572" t="s">
        <v>627</v>
      </c>
      <c r="AV572">
        <v>0</v>
      </c>
      <c r="AW572">
        <v>2</v>
      </c>
      <c r="AX572">
        <v>59212880</v>
      </c>
      <c r="AY572">
        <v>1</v>
      </c>
      <c r="AZ572">
        <v>0</v>
      </c>
      <c r="BA572">
        <v>570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f>ROUND(Y572*Source!I670*DO572,9)</f>
        <v>0</v>
      </c>
      <c r="CX572">
        <f>ROUND(Y572*Source!I670,9)</f>
        <v>5.7750000000000003E-2</v>
      </c>
      <c r="CY572">
        <f>AB572</f>
        <v>0.5</v>
      </c>
      <c r="CZ572">
        <f>AF572</f>
        <v>0.47</v>
      </c>
      <c r="DA572">
        <f>AJ572</f>
        <v>1</v>
      </c>
      <c r="DB572">
        <f>ROUND(((ROUND(AT572*CZ572,2)*1.25)*1.1),6)</f>
        <v>4.1250000000000002E-2</v>
      </c>
      <c r="DC572">
        <f>ROUND(((ROUND(AT572*AG572,2)*1.25)*1.1),6)</f>
        <v>0</v>
      </c>
      <c r="DD572" t="s">
        <v>3</v>
      </c>
      <c r="DE572" t="s">
        <v>3</v>
      </c>
      <c r="DF572">
        <f t="shared" si="289"/>
        <v>0</v>
      </c>
      <c r="DG572">
        <f t="shared" si="287"/>
        <v>0.03</v>
      </c>
      <c r="DH572">
        <f t="shared" si="288"/>
        <v>0</v>
      </c>
      <c r="DI572">
        <f t="shared" si="261"/>
        <v>0</v>
      </c>
      <c r="DJ572">
        <f>DG572</f>
        <v>0.03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ROW(Source!A670)</f>
        <v>670</v>
      </c>
      <c r="B573">
        <v>59209203</v>
      </c>
      <c r="C573">
        <v>59212865</v>
      </c>
      <c r="D573">
        <v>58310236</v>
      </c>
      <c r="E573">
        <v>1</v>
      </c>
      <c r="F573">
        <v>1</v>
      </c>
      <c r="G573">
        <v>1080</v>
      </c>
      <c r="H573">
        <v>3</v>
      </c>
      <c r="I573" t="s">
        <v>733</v>
      </c>
      <c r="J573" t="s">
        <v>734</v>
      </c>
      <c r="K573" t="s">
        <v>735</v>
      </c>
      <c r="L573">
        <v>1296</v>
      </c>
      <c r="N573">
        <v>1002</v>
      </c>
      <c r="O573" t="s">
        <v>736</v>
      </c>
      <c r="P573" t="s">
        <v>736</v>
      </c>
      <c r="Q573">
        <v>1</v>
      </c>
      <c r="W573">
        <v>0</v>
      </c>
      <c r="X573">
        <v>-1970611311</v>
      </c>
      <c r="Y573">
        <f t="shared" ref="Y573:Y579" si="290">AT573</f>
        <v>0.46210000000000001</v>
      </c>
      <c r="AA573">
        <v>84.21</v>
      </c>
      <c r="AB573">
        <v>0</v>
      </c>
      <c r="AC573">
        <v>0</v>
      </c>
      <c r="AD573">
        <v>0</v>
      </c>
      <c r="AE573">
        <v>84.21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-2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0.46210000000000001</v>
      </c>
      <c r="AU573" t="s">
        <v>3</v>
      </c>
      <c r="AV573">
        <v>0</v>
      </c>
      <c r="AW573">
        <v>2</v>
      </c>
      <c r="AX573">
        <v>59212881</v>
      </c>
      <c r="AY573">
        <v>1</v>
      </c>
      <c r="AZ573">
        <v>0</v>
      </c>
      <c r="BA573">
        <v>571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ROUND(Y573*Source!I670,9)</f>
        <v>0.32346999999999998</v>
      </c>
      <c r="CY573">
        <f t="shared" ref="CY573:CY579" si="291">AA573</f>
        <v>84.21</v>
      </c>
      <c r="CZ573">
        <f t="shared" ref="CZ573:CZ579" si="292">AE573</f>
        <v>84.21</v>
      </c>
      <c r="DA573">
        <f t="shared" ref="DA573:DA579" si="293">AI573</f>
        <v>1</v>
      </c>
      <c r="DB573">
        <f t="shared" ref="DB573:DB579" si="294">ROUND(ROUND(AT573*CZ573,2),6)</f>
        <v>38.909999999999997</v>
      </c>
      <c r="DC573">
        <f t="shared" ref="DC573:DC579" si="295">ROUND(ROUND(AT573*AG573,2),6)</f>
        <v>0</v>
      </c>
      <c r="DD573" t="s">
        <v>3</v>
      </c>
      <c r="DE573" t="s">
        <v>3</v>
      </c>
      <c r="DF573">
        <f t="shared" si="289"/>
        <v>27.24</v>
      </c>
      <c r="DG573">
        <f t="shared" si="287"/>
        <v>0</v>
      </c>
      <c r="DH573">
        <f t="shared" si="288"/>
        <v>0</v>
      </c>
      <c r="DI573">
        <f t="shared" si="261"/>
        <v>0</v>
      </c>
      <c r="DJ573">
        <f t="shared" ref="DJ573:DJ579" si="296">DF573</f>
        <v>27.24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ROW(Source!A670)</f>
        <v>670</v>
      </c>
      <c r="B574">
        <v>59209203</v>
      </c>
      <c r="C574">
        <v>59212865</v>
      </c>
      <c r="D574">
        <v>58311260</v>
      </c>
      <c r="E574">
        <v>1</v>
      </c>
      <c r="F574">
        <v>1</v>
      </c>
      <c r="G574">
        <v>1080</v>
      </c>
      <c r="H574">
        <v>3</v>
      </c>
      <c r="I574" t="s">
        <v>721</v>
      </c>
      <c r="J574" t="s">
        <v>722</v>
      </c>
      <c r="K574" t="s">
        <v>723</v>
      </c>
      <c r="L574">
        <v>1354</v>
      </c>
      <c r="N574">
        <v>1010</v>
      </c>
      <c r="O574" t="s">
        <v>49</v>
      </c>
      <c r="P574" t="s">
        <v>49</v>
      </c>
      <c r="Q574">
        <v>1</v>
      </c>
      <c r="W574">
        <v>0</v>
      </c>
      <c r="X574">
        <v>-1633575099</v>
      </c>
      <c r="Y574">
        <f t="shared" si="290"/>
        <v>1.2250000000000001</v>
      </c>
      <c r="AA574">
        <v>38</v>
      </c>
      <c r="AB574">
        <v>0</v>
      </c>
      <c r="AC574">
        <v>0</v>
      </c>
      <c r="AD574">
        <v>0</v>
      </c>
      <c r="AE574">
        <v>38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-2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1.2250000000000001</v>
      </c>
      <c r="AU574" t="s">
        <v>3</v>
      </c>
      <c r="AV574">
        <v>0</v>
      </c>
      <c r="AW574">
        <v>2</v>
      </c>
      <c r="AX574">
        <v>59212882</v>
      </c>
      <c r="AY574">
        <v>1</v>
      </c>
      <c r="AZ574">
        <v>0</v>
      </c>
      <c r="BA574">
        <v>572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ROUND(Y574*Source!I670,9)</f>
        <v>0.85750000000000004</v>
      </c>
      <c r="CY574">
        <f t="shared" si="291"/>
        <v>38</v>
      </c>
      <c r="CZ574">
        <f t="shared" si="292"/>
        <v>38</v>
      </c>
      <c r="DA574">
        <f t="shared" si="293"/>
        <v>1</v>
      </c>
      <c r="DB574">
        <f t="shared" si="294"/>
        <v>46.55</v>
      </c>
      <c r="DC574">
        <f t="shared" si="295"/>
        <v>0</v>
      </c>
      <c r="DD574" t="s">
        <v>3</v>
      </c>
      <c r="DE574" t="s">
        <v>3</v>
      </c>
      <c r="DF574">
        <f t="shared" si="289"/>
        <v>32.590000000000003</v>
      </c>
      <c r="DG574">
        <f t="shared" si="287"/>
        <v>0</v>
      </c>
      <c r="DH574">
        <f t="shared" si="288"/>
        <v>0</v>
      </c>
      <c r="DI574">
        <f t="shared" si="261"/>
        <v>0</v>
      </c>
      <c r="DJ574">
        <f t="shared" si="296"/>
        <v>32.590000000000003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">
      <c r="A575">
        <f>ROW(Source!A670)</f>
        <v>670</v>
      </c>
      <c r="B575">
        <v>59209203</v>
      </c>
      <c r="C575">
        <v>59212865</v>
      </c>
      <c r="D575">
        <v>58328660</v>
      </c>
      <c r="E575">
        <v>1</v>
      </c>
      <c r="F575">
        <v>1</v>
      </c>
      <c r="G575">
        <v>1080</v>
      </c>
      <c r="H575">
        <v>3</v>
      </c>
      <c r="I575" t="s">
        <v>379</v>
      </c>
      <c r="J575" t="s">
        <v>381</v>
      </c>
      <c r="K575" t="s">
        <v>380</v>
      </c>
      <c r="L575">
        <v>1354</v>
      </c>
      <c r="N575">
        <v>1010</v>
      </c>
      <c r="O575" t="s">
        <v>49</v>
      </c>
      <c r="P575" t="s">
        <v>49</v>
      </c>
      <c r="Q575">
        <v>1</v>
      </c>
      <c r="W575">
        <v>0</v>
      </c>
      <c r="X575">
        <v>-737715662</v>
      </c>
      <c r="Y575">
        <f t="shared" si="290"/>
        <v>10</v>
      </c>
      <c r="AA575">
        <v>6.96</v>
      </c>
      <c r="AB575">
        <v>0</v>
      </c>
      <c r="AC575">
        <v>0</v>
      </c>
      <c r="AD575">
        <v>0</v>
      </c>
      <c r="AE575">
        <v>6.96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 t="s">
        <v>3</v>
      </c>
      <c r="AT575">
        <v>10</v>
      </c>
      <c r="AU575" t="s">
        <v>3</v>
      </c>
      <c r="AV575">
        <v>0</v>
      </c>
      <c r="AW575">
        <v>1</v>
      </c>
      <c r="AX575">
        <v>-1</v>
      </c>
      <c r="AY575">
        <v>0</v>
      </c>
      <c r="AZ575">
        <v>0</v>
      </c>
      <c r="BA575" t="s">
        <v>3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ROUND(Y575*Source!I670,9)</f>
        <v>7</v>
      </c>
      <c r="CY575">
        <f t="shared" si="291"/>
        <v>6.96</v>
      </c>
      <c r="CZ575">
        <f t="shared" si="292"/>
        <v>6.96</v>
      </c>
      <c r="DA575">
        <f t="shared" si="293"/>
        <v>1</v>
      </c>
      <c r="DB575">
        <f t="shared" si="294"/>
        <v>69.599999999999994</v>
      </c>
      <c r="DC575">
        <f t="shared" si="295"/>
        <v>0</v>
      </c>
      <c r="DD575" t="s">
        <v>3</v>
      </c>
      <c r="DE575" t="s">
        <v>3</v>
      </c>
      <c r="DF575">
        <f t="shared" si="289"/>
        <v>48.72</v>
      </c>
      <c r="DG575">
        <f t="shared" si="287"/>
        <v>0</v>
      </c>
      <c r="DH575">
        <f t="shared" si="288"/>
        <v>0</v>
      </c>
      <c r="DI575">
        <f t="shared" si="261"/>
        <v>0</v>
      </c>
      <c r="DJ575">
        <f t="shared" si="296"/>
        <v>48.72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">
      <c r="A576">
        <f>ROW(Source!A670)</f>
        <v>670</v>
      </c>
      <c r="B576">
        <v>59209203</v>
      </c>
      <c r="C576">
        <v>59212865</v>
      </c>
      <c r="D576">
        <v>58328646</v>
      </c>
      <c r="E576">
        <v>1</v>
      </c>
      <c r="F576">
        <v>1</v>
      </c>
      <c r="G576">
        <v>1080</v>
      </c>
      <c r="H576">
        <v>3</v>
      </c>
      <c r="I576" t="s">
        <v>344</v>
      </c>
      <c r="J576" t="s">
        <v>346</v>
      </c>
      <c r="K576" t="s">
        <v>345</v>
      </c>
      <c r="L576">
        <v>1354</v>
      </c>
      <c r="N576">
        <v>1010</v>
      </c>
      <c r="O576" t="s">
        <v>49</v>
      </c>
      <c r="P576" t="s">
        <v>49</v>
      </c>
      <c r="Q576">
        <v>1</v>
      </c>
      <c r="W576">
        <v>0</v>
      </c>
      <c r="X576">
        <v>-1859993199</v>
      </c>
      <c r="Y576">
        <f t="shared" si="290"/>
        <v>10</v>
      </c>
      <c r="AA576">
        <v>92.11</v>
      </c>
      <c r="AB576">
        <v>0</v>
      </c>
      <c r="AC576">
        <v>0</v>
      </c>
      <c r="AD576">
        <v>0</v>
      </c>
      <c r="AE576">
        <v>92.11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0</v>
      </c>
      <c r="AS576" t="s">
        <v>3</v>
      </c>
      <c r="AT576">
        <v>10</v>
      </c>
      <c r="AU576" t="s">
        <v>3</v>
      </c>
      <c r="AV576">
        <v>0</v>
      </c>
      <c r="AW576">
        <v>1</v>
      </c>
      <c r="AX576">
        <v>-1</v>
      </c>
      <c r="AY576">
        <v>0</v>
      </c>
      <c r="AZ576">
        <v>0</v>
      </c>
      <c r="BA576" t="s">
        <v>3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ROUND(Y576*Source!I670,9)</f>
        <v>7</v>
      </c>
      <c r="CY576">
        <f t="shared" si="291"/>
        <v>92.11</v>
      </c>
      <c r="CZ576">
        <f t="shared" si="292"/>
        <v>92.11</v>
      </c>
      <c r="DA576">
        <f t="shared" si="293"/>
        <v>1</v>
      </c>
      <c r="DB576">
        <f t="shared" si="294"/>
        <v>921.1</v>
      </c>
      <c r="DC576">
        <f t="shared" si="295"/>
        <v>0</v>
      </c>
      <c r="DD576" t="s">
        <v>3</v>
      </c>
      <c r="DE576" t="s">
        <v>3</v>
      </c>
      <c r="DF576">
        <f t="shared" si="289"/>
        <v>644.77</v>
      </c>
      <c r="DG576">
        <f t="shared" si="287"/>
        <v>0</v>
      </c>
      <c r="DH576">
        <f t="shared" si="288"/>
        <v>0</v>
      </c>
      <c r="DI576">
        <f t="shared" si="261"/>
        <v>0</v>
      </c>
      <c r="DJ576">
        <f t="shared" si="296"/>
        <v>644.77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ROW(Source!A670)</f>
        <v>670</v>
      </c>
      <c r="B577">
        <v>59209203</v>
      </c>
      <c r="C577">
        <v>59212865</v>
      </c>
      <c r="D577">
        <v>58319282</v>
      </c>
      <c r="E577">
        <v>1</v>
      </c>
      <c r="F577">
        <v>1</v>
      </c>
      <c r="G577">
        <v>1080</v>
      </c>
      <c r="H577">
        <v>3</v>
      </c>
      <c r="I577" t="s">
        <v>737</v>
      </c>
      <c r="J577" t="s">
        <v>738</v>
      </c>
      <c r="K577" t="s">
        <v>739</v>
      </c>
      <c r="L577">
        <v>1354</v>
      </c>
      <c r="N577">
        <v>1010</v>
      </c>
      <c r="O577" t="s">
        <v>49</v>
      </c>
      <c r="P577" t="s">
        <v>49</v>
      </c>
      <c r="Q577">
        <v>1</v>
      </c>
      <c r="W577">
        <v>0</v>
      </c>
      <c r="X577">
        <v>-928043851</v>
      </c>
      <c r="Y577">
        <f t="shared" si="290"/>
        <v>0.03</v>
      </c>
      <c r="AA577">
        <v>7.74</v>
      </c>
      <c r="AB577">
        <v>0</v>
      </c>
      <c r="AC577">
        <v>0</v>
      </c>
      <c r="AD577">
        <v>0</v>
      </c>
      <c r="AE577">
        <v>7.74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1</v>
      </c>
      <c r="AM577">
        <v>-2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0.03</v>
      </c>
      <c r="AU577" t="s">
        <v>3</v>
      </c>
      <c r="AV577">
        <v>0</v>
      </c>
      <c r="AW577">
        <v>2</v>
      </c>
      <c r="AX577">
        <v>59212883</v>
      </c>
      <c r="AY577">
        <v>1</v>
      </c>
      <c r="AZ577">
        <v>0</v>
      </c>
      <c r="BA577">
        <v>573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ROUND(Y577*Source!I670,9)</f>
        <v>2.1000000000000001E-2</v>
      </c>
      <c r="CY577">
        <f t="shared" si="291"/>
        <v>7.74</v>
      </c>
      <c r="CZ577">
        <f t="shared" si="292"/>
        <v>7.74</v>
      </c>
      <c r="DA577">
        <f t="shared" si="293"/>
        <v>1</v>
      </c>
      <c r="DB577">
        <f t="shared" si="294"/>
        <v>0.23</v>
      </c>
      <c r="DC577">
        <f t="shared" si="295"/>
        <v>0</v>
      </c>
      <c r="DD577" t="s">
        <v>3</v>
      </c>
      <c r="DE577" t="s">
        <v>3</v>
      </c>
      <c r="DF577">
        <f t="shared" si="289"/>
        <v>0.16</v>
      </c>
      <c r="DG577">
        <f t="shared" si="287"/>
        <v>0</v>
      </c>
      <c r="DH577">
        <f t="shared" si="288"/>
        <v>0</v>
      </c>
      <c r="DI577">
        <f t="shared" ref="DI577:DI640" si="297">ROUND(ROUND(AH577,2)*CX577,2)</f>
        <v>0</v>
      </c>
      <c r="DJ577">
        <f t="shared" si="296"/>
        <v>0.16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">
      <c r="A578">
        <f>ROW(Source!A670)</f>
        <v>670</v>
      </c>
      <c r="B578">
        <v>59209203</v>
      </c>
      <c r="C578">
        <v>59212865</v>
      </c>
      <c r="D578">
        <v>0</v>
      </c>
      <c r="E578">
        <v>1080</v>
      </c>
      <c r="F578">
        <v>1</v>
      </c>
      <c r="G578">
        <v>1080</v>
      </c>
      <c r="H578">
        <v>3</v>
      </c>
      <c r="I578" t="s">
        <v>383</v>
      </c>
      <c r="J578" t="s">
        <v>3</v>
      </c>
      <c r="K578" t="s">
        <v>384</v>
      </c>
      <c r="L578">
        <v>1354</v>
      </c>
      <c r="N578">
        <v>1010</v>
      </c>
      <c r="O578" t="s">
        <v>49</v>
      </c>
      <c r="P578" t="s">
        <v>49</v>
      </c>
      <c r="Q578">
        <v>1</v>
      </c>
      <c r="W578">
        <v>0</v>
      </c>
      <c r="X578">
        <v>8523401</v>
      </c>
      <c r="Y578">
        <f t="shared" si="290"/>
        <v>10</v>
      </c>
      <c r="AA578">
        <v>252.94</v>
      </c>
      <c r="AB578">
        <v>0</v>
      </c>
      <c r="AC578">
        <v>0</v>
      </c>
      <c r="AD578">
        <v>0</v>
      </c>
      <c r="AE578">
        <v>252.94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1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t="s">
        <v>3</v>
      </c>
      <c r="AT578">
        <v>10</v>
      </c>
      <c r="AU578" t="s">
        <v>3</v>
      </c>
      <c r="AV578">
        <v>0</v>
      </c>
      <c r="AW578">
        <v>1</v>
      </c>
      <c r="AX578">
        <v>-1</v>
      </c>
      <c r="AY578">
        <v>0</v>
      </c>
      <c r="AZ578">
        <v>0</v>
      </c>
      <c r="BA578" t="s">
        <v>3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ROUND(Y578*Source!I670,9)</f>
        <v>7</v>
      </c>
      <c r="CY578">
        <f t="shared" si="291"/>
        <v>252.94</v>
      </c>
      <c r="CZ578">
        <f t="shared" si="292"/>
        <v>252.94</v>
      </c>
      <c r="DA578">
        <f t="shared" si="293"/>
        <v>1</v>
      </c>
      <c r="DB578">
        <f t="shared" si="294"/>
        <v>2529.4</v>
      </c>
      <c r="DC578">
        <f t="shared" si="295"/>
        <v>0</v>
      </c>
      <c r="DD578" t="s">
        <v>3</v>
      </c>
      <c r="DE578" t="s">
        <v>3</v>
      </c>
      <c r="DF578">
        <f t="shared" si="289"/>
        <v>1770.58</v>
      </c>
      <c r="DG578">
        <f t="shared" si="287"/>
        <v>0</v>
      </c>
      <c r="DH578">
        <f t="shared" si="288"/>
        <v>0</v>
      </c>
      <c r="DI578">
        <f t="shared" si="297"/>
        <v>0</v>
      </c>
      <c r="DJ578">
        <f t="shared" si="296"/>
        <v>1770.58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ROW(Source!A670)</f>
        <v>670</v>
      </c>
      <c r="B579">
        <v>59209203</v>
      </c>
      <c r="C579">
        <v>59212865</v>
      </c>
      <c r="D579">
        <v>0</v>
      </c>
      <c r="E579">
        <v>1080</v>
      </c>
      <c r="F579">
        <v>1</v>
      </c>
      <c r="G579">
        <v>1080</v>
      </c>
      <c r="H579">
        <v>3</v>
      </c>
      <c r="I579" t="s">
        <v>387</v>
      </c>
      <c r="J579" t="s">
        <v>3</v>
      </c>
      <c r="K579" t="s">
        <v>388</v>
      </c>
      <c r="L579">
        <v>1354</v>
      </c>
      <c r="N579">
        <v>1010</v>
      </c>
      <c r="O579" t="s">
        <v>49</v>
      </c>
      <c r="P579" t="s">
        <v>49</v>
      </c>
      <c r="Q579">
        <v>1</v>
      </c>
      <c r="W579">
        <v>0</v>
      </c>
      <c r="X579">
        <v>-1758242561</v>
      </c>
      <c r="Y579">
        <f t="shared" si="290"/>
        <v>10</v>
      </c>
      <c r="AA579">
        <v>244.93</v>
      </c>
      <c r="AB579">
        <v>0</v>
      </c>
      <c r="AC579">
        <v>0</v>
      </c>
      <c r="AD579">
        <v>0</v>
      </c>
      <c r="AE579">
        <v>244.93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 t="s">
        <v>3</v>
      </c>
      <c r="AT579">
        <v>10</v>
      </c>
      <c r="AU579" t="s">
        <v>3</v>
      </c>
      <c r="AV579">
        <v>0</v>
      </c>
      <c r="AW579">
        <v>1</v>
      </c>
      <c r="AX579">
        <v>-1</v>
      </c>
      <c r="AY579">
        <v>0</v>
      </c>
      <c r="AZ579">
        <v>0</v>
      </c>
      <c r="BA579" t="s">
        <v>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ROUND(Y579*Source!I670,9)</f>
        <v>7</v>
      </c>
      <c r="CY579">
        <f t="shared" si="291"/>
        <v>244.93</v>
      </c>
      <c r="CZ579">
        <f t="shared" si="292"/>
        <v>244.93</v>
      </c>
      <c r="DA579">
        <f t="shared" si="293"/>
        <v>1</v>
      </c>
      <c r="DB579">
        <f t="shared" si="294"/>
        <v>2449.3000000000002</v>
      </c>
      <c r="DC579">
        <f t="shared" si="295"/>
        <v>0</v>
      </c>
      <c r="DD579" t="s">
        <v>3</v>
      </c>
      <c r="DE579" t="s">
        <v>3</v>
      </c>
      <c r="DF579">
        <f t="shared" si="289"/>
        <v>1714.51</v>
      </c>
      <c r="DG579">
        <f t="shared" si="287"/>
        <v>0</v>
      </c>
      <c r="DH579">
        <f t="shared" si="288"/>
        <v>0</v>
      </c>
      <c r="DI579">
        <f t="shared" si="297"/>
        <v>0</v>
      </c>
      <c r="DJ579">
        <f t="shared" si="296"/>
        <v>1714.51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ROW(Source!A671)</f>
        <v>671</v>
      </c>
      <c r="B580">
        <v>59209200</v>
      </c>
      <c r="C580">
        <v>59212865</v>
      </c>
      <c r="D580">
        <v>58266404</v>
      </c>
      <c r="E580">
        <v>1080</v>
      </c>
      <c r="F580">
        <v>1</v>
      </c>
      <c r="G580">
        <v>1080</v>
      </c>
      <c r="H580">
        <v>1</v>
      </c>
      <c r="I580" t="s">
        <v>620</v>
      </c>
      <c r="J580" t="s">
        <v>3</v>
      </c>
      <c r="K580" t="s">
        <v>621</v>
      </c>
      <c r="L580">
        <v>1191</v>
      </c>
      <c r="N580">
        <v>1013</v>
      </c>
      <c r="O580" t="s">
        <v>622</v>
      </c>
      <c r="P580" t="s">
        <v>622</v>
      </c>
      <c r="Q580">
        <v>1</v>
      </c>
      <c r="W580">
        <v>0</v>
      </c>
      <c r="X580">
        <v>476480486</v>
      </c>
      <c r="Y580">
        <f>((AT580*1.15)*1.1)</f>
        <v>8.0074500000000004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5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6.33</v>
      </c>
      <c r="AU580" t="s">
        <v>28</v>
      </c>
      <c r="AV580">
        <v>1</v>
      </c>
      <c r="AW580">
        <v>2</v>
      </c>
      <c r="AX580">
        <v>59212877</v>
      </c>
      <c r="AY580">
        <v>1</v>
      </c>
      <c r="AZ580">
        <v>0</v>
      </c>
      <c r="BA580">
        <v>576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U580">
        <f>ROUND(AT580*Source!I671*AH580*AL580,2)</f>
        <v>0</v>
      </c>
      <c r="CV580">
        <f>ROUND(Y580*Source!I671,9)</f>
        <v>5.6052150000000003</v>
      </c>
      <c r="CW580">
        <v>0</v>
      </c>
      <c r="CX580">
        <f>ROUND(Y580*Source!I671,9)</f>
        <v>5.6052150000000003</v>
      </c>
      <c r="CY580">
        <f>AD580</f>
        <v>0</v>
      </c>
      <c r="CZ580">
        <f>AH580</f>
        <v>0</v>
      </c>
      <c r="DA580">
        <f>AL580</f>
        <v>1</v>
      </c>
      <c r="DB580">
        <f>ROUND(((ROUND(AT580*CZ580,2)*1.15)*1.1),6)</f>
        <v>0</v>
      </c>
      <c r="DC580">
        <f>ROUND(((ROUND(AT580*AG580,2)*1.15)*1.1),6)</f>
        <v>0</v>
      </c>
      <c r="DD580" t="s">
        <v>3</v>
      </c>
      <c r="DE580" t="s">
        <v>3</v>
      </c>
      <c r="DF580">
        <f t="shared" si="289"/>
        <v>0</v>
      </c>
      <c r="DG580">
        <f t="shared" si="287"/>
        <v>0</v>
      </c>
      <c r="DH580">
        <f t="shared" si="288"/>
        <v>0</v>
      </c>
      <c r="DI580">
        <f t="shared" si="297"/>
        <v>0</v>
      </c>
      <c r="DJ580">
        <f>DI580</f>
        <v>0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">
      <c r="A581">
        <f>ROW(Source!A671)</f>
        <v>671</v>
      </c>
      <c r="B581">
        <v>59209200</v>
      </c>
      <c r="C581">
        <v>59212865</v>
      </c>
      <c r="D581">
        <v>58340578</v>
      </c>
      <c r="E581">
        <v>1</v>
      </c>
      <c r="F581">
        <v>1</v>
      </c>
      <c r="G581">
        <v>1080</v>
      </c>
      <c r="H581">
        <v>2</v>
      </c>
      <c r="I581" t="s">
        <v>646</v>
      </c>
      <c r="J581" t="s">
        <v>647</v>
      </c>
      <c r="K581" t="s">
        <v>648</v>
      </c>
      <c r="L581">
        <v>1368</v>
      </c>
      <c r="N581">
        <v>1011</v>
      </c>
      <c r="O581" t="s">
        <v>626</v>
      </c>
      <c r="P581" t="s">
        <v>626</v>
      </c>
      <c r="Q581">
        <v>1</v>
      </c>
      <c r="W581">
        <v>0</v>
      </c>
      <c r="X581">
        <v>-1985943078</v>
      </c>
      <c r="Y581">
        <f>((AT581*1.25)*1.1)</f>
        <v>0.46750000000000008</v>
      </c>
      <c r="AA581">
        <v>0</v>
      </c>
      <c r="AB581">
        <v>1445.28</v>
      </c>
      <c r="AC581">
        <v>740.47</v>
      </c>
      <c r="AD581">
        <v>0</v>
      </c>
      <c r="AE581">
        <v>0</v>
      </c>
      <c r="AF581">
        <v>83.1</v>
      </c>
      <c r="AG581">
        <v>12.62</v>
      </c>
      <c r="AH581">
        <v>0</v>
      </c>
      <c r="AI581">
        <v>1</v>
      </c>
      <c r="AJ581">
        <v>16.3</v>
      </c>
      <c r="AK581">
        <v>54.99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0.34</v>
      </c>
      <c r="AU581" t="s">
        <v>627</v>
      </c>
      <c r="AV581">
        <v>0</v>
      </c>
      <c r="AW581">
        <v>2</v>
      </c>
      <c r="AX581">
        <v>59212878</v>
      </c>
      <c r="AY581">
        <v>1</v>
      </c>
      <c r="AZ581">
        <v>0</v>
      </c>
      <c r="BA581">
        <v>577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f>ROUND(Y581*Source!I671*DO581,9)</f>
        <v>4.1298950000000003</v>
      </c>
      <c r="CX581">
        <f>ROUND(Y581*Source!I671,9)</f>
        <v>0.32724999999999999</v>
      </c>
      <c r="CY581">
        <f>AB581</f>
        <v>1445.28</v>
      </c>
      <c r="CZ581">
        <f>AF581</f>
        <v>83.1</v>
      </c>
      <c r="DA581">
        <f>AJ581</f>
        <v>16.3</v>
      </c>
      <c r="DB581">
        <f>ROUND(((ROUND(AT581*CZ581,2)*1.25)*1.1),6)</f>
        <v>38.84375</v>
      </c>
      <c r="DC581">
        <f>ROUND(((ROUND(AT581*AG581,2)*1.25)*1.1),6)</f>
        <v>5.8987499999999997</v>
      </c>
      <c r="DD581" t="s">
        <v>3</v>
      </c>
      <c r="DE581" t="s">
        <v>3</v>
      </c>
      <c r="DF581">
        <f t="shared" si="289"/>
        <v>0</v>
      </c>
      <c r="DG581">
        <f>ROUND(ROUND(AF581*AJ581,2)*CX581,2)</f>
        <v>443.27</v>
      </c>
      <c r="DH581">
        <f>ROUND(ROUND(AG581*AK581,2)*CX581,2)</f>
        <v>227.1</v>
      </c>
      <c r="DI581">
        <f t="shared" si="297"/>
        <v>0</v>
      </c>
      <c r="DJ581">
        <f>DG581</f>
        <v>443.27</v>
      </c>
      <c r="DK581">
        <v>0</v>
      </c>
      <c r="DL581" t="s">
        <v>628</v>
      </c>
      <c r="DM581">
        <v>0</v>
      </c>
      <c r="DN581" t="s">
        <v>622</v>
      </c>
      <c r="DO581">
        <v>12.62</v>
      </c>
    </row>
    <row r="582" spans="1:119" x14ac:dyDescent="0.2">
      <c r="A582">
        <f>ROW(Source!A671)</f>
        <v>671</v>
      </c>
      <c r="B582">
        <v>59209200</v>
      </c>
      <c r="C582">
        <v>59212865</v>
      </c>
      <c r="D582">
        <v>58340697</v>
      </c>
      <c r="E582">
        <v>1</v>
      </c>
      <c r="F582">
        <v>1</v>
      </c>
      <c r="G582">
        <v>1080</v>
      </c>
      <c r="H582">
        <v>2</v>
      </c>
      <c r="I582" t="s">
        <v>629</v>
      </c>
      <c r="J582" t="s">
        <v>630</v>
      </c>
      <c r="K582" t="s">
        <v>631</v>
      </c>
      <c r="L582">
        <v>1368</v>
      </c>
      <c r="N582">
        <v>1011</v>
      </c>
      <c r="O582" t="s">
        <v>626</v>
      </c>
      <c r="P582" t="s">
        <v>626</v>
      </c>
      <c r="Q582">
        <v>1</v>
      </c>
      <c r="W582">
        <v>0</v>
      </c>
      <c r="X582">
        <v>2147454900</v>
      </c>
      <c r="Y582">
        <f>((AT582*1.25)*1.1)</f>
        <v>0.26124999999999998</v>
      </c>
      <c r="AA582">
        <v>0</v>
      </c>
      <c r="AB582">
        <v>7.33</v>
      </c>
      <c r="AC582">
        <v>0</v>
      </c>
      <c r="AD582">
        <v>0</v>
      </c>
      <c r="AE582">
        <v>0</v>
      </c>
      <c r="AF582">
        <v>0.8</v>
      </c>
      <c r="AG582">
        <v>0</v>
      </c>
      <c r="AH582">
        <v>0</v>
      </c>
      <c r="AI582">
        <v>1</v>
      </c>
      <c r="AJ582">
        <v>8.59</v>
      </c>
      <c r="AK582">
        <v>54.99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0.19</v>
      </c>
      <c r="AU582" t="s">
        <v>627</v>
      </c>
      <c r="AV582">
        <v>0</v>
      </c>
      <c r="AW582">
        <v>2</v>
      </c>
      <c r="AX582">
        <v>59212879</v>
      </c>
      <c r="AY582">
        <v>1</v>
      </c>
      <c r="AZ582">
        <v>0</v>
      </c>
      <c r="BA582">
        <v>578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f>ROUND(Y582*Source!I671*DO582,9)</f>
        <v>0</v>
      </c>
      <c r="CX582">
        <f>ROUND(Y582*Source!I671,9)</f>
        <v>0.18287500000000001</v>
      </c>
      <c r="CY582">
        <f>AB582</f>
        <v>7.33</v>
      </c>
      <c r="CZ582">
        <f>AF582</f>
        <v>0.8</v>
      </c>
      <c r="DA582">
        <f>AJ582</f>
        <v>8.59</v>
      </c>
      <c r="DB582">
        <f>ROUND(((ROUND(AT582*CZ582,2)*1.25)*1.1),6)</f>
        <v>0.20624999999999999</v>
      </c>
      <c r="DC582">
        <f>ROUND(((ROUND(AT582*AG582,2)*1.25)*1.1),6)</f>
        <v>0</v>
      </c>
      <c r="DD582" t="s">
        <v>3</v>
      </c>
      <c r="DE582" t="s">
        <v>3</v>
      </c>
      <c r="DF582">
        <f t="shared" si="289"/>
        <v>0</v>
      </c>
      <c r="DG582">
        <f>ROUND(ROUND(AF582*AJ582,2)*CX582,2)</f>
        <v>1.26</v>
      </c>
      <c r="DH582">
        <f>ROUND(ROUND(AG582*AK582,2)*CX582,2)</f>
        <v>0</v>
      </c>
      <c r="DI582">
        <f t="shared" si="297"/>
        <v>0</v>
      </c>
      <c r="DJ582">
        <f>DG582</f>
        <v>1.26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">
      <c r="A583">
        <f>ROW(Source!A671)</f>
        <v>671</v>
      </c>
      <c r="B583">
        <v>59209200</v>
      </c>
      <c r="C583">
        <v>59212865</v>
      </c>
      <c r="D583">
        <v>58340663</v>
      </c>
      <c r="E583">
        <v>1</v>
      </c>
      <c r="F583">
        <v>1</v>
      </c>
      <c r="G583">
        <v>1080</v>
      </c>
      <c r="H583">
        <v>2</v>
      </c>
      <c r="I583" t="s">
        <v>730</v>
      </c>
      <c r="J583" t="s">
        <v>731</v>
      </c>
      <c r="K583" t="s">
        <v>732</v>
      </c>
      <c r="L583">
        <v>1368</v>
      </c>
      <c r="N583">
        <v>1011</v>
      </c>
      <c r="O583" t="s">
        <v>626</v>
      </c>
      <c r="P583" t="s">
        <v>626</v>
      </c>
      <c r="Q583">
        <v>1</v>
      </c>
      <c r="W583">
        <v>0</v>
      </c>
      <c r="X583">
        <v>1645565003</v>
      </c>
      <c r="Y583">
        <f>((AT583*1.25)*1.1)</f>
        <v>8.2500000000000004E-2</v>
      </c>
      <c r="AA583">
        <v>0</v>
      </c>
      <c r="AB583">
        <v>4.38</v>
      </c>
      <c r="AC583">
        <v>0</v>
      </c>
      <c r="AD583">
        <v>0</v>
      </c>
      <c r="AE583">
        <v>0</v>
      </c>
      <c r="AF583">
        <v>0.47</v>
      </c>
      <c r="AG583">
        <v>0</v>
      </c>
      <c r="AH583">
        <v>0</v>
      </c>
      <c r="AI583">
        <v>1</v>
      </c>
      <c r="AJ583">
        <v>8.74</v>
      </c>
      <c r="AK583">
        <v>54.99</v>
      </c>
      <c r="AL583">
        <v>1</v>
      </c>
      <c r="AM583">
        <v>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0.06</v>
      </c>
      <c r="AU583" t="s">
        <v>627</v>
      </c>
      <c r="AV583">
        <v>0</v>
      </c>
      <c r="AW583">
        <v>2</v>
      </c>
      <c r="AX583">
        <v>59212880</v>
      </c>
      <c r="AY583">
        <v>1</v>
      </c>
      <c r="AZ583">
        <v>0</v>
      </c>
      <c r="BA583">
        <v>579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f>ROUND(Y583*Source!I671*DO583,9)</f>
        <v>0</v>
      </c>
      <c r="CX583">
        <f>ROUND(Y583*Source!I671,9)</f>
        <v>5.7750000000000003E-2</v>
      </c>
      <c r="CY583">
        <f>AB583</f>
        <v>4.38</v>
      </c>
      <c r="CZ583">
        <f>AF583</f>
        <v>0.47</v>
      </c>
      <c r="DA583">
        <f>AJ583</f>
        <v>8.74</v>
      </c>
      <c r="DB583">
        <f>ROUND(((ROUND(AT583*CZ583,2)*1.25)*1.1),6)</f>
        <v>4.1250000000000002E-2</v>
      </c>
      <c r="DC583">
        <f>ROUND(((ROUND(AT583*AG583,2)*1.25)*1.1),6)</f>
        <v>0</v>
      </c>
      <c r="DD583" t="s">
        <v>3</v>
      </c>
      <c r="DE583" t="s">
        <v>3</v>
      </c>
      <c r="DF583">
        <f t="shared" si="289"/>
        <v>0</v>
      </c>
      <c r="DG583">
        <f>ROUND(ROUND(AF583*AJ583,2)*CX583,2)</f>
        <v>0.24</v>
      </c>
      <c r="DH583">
        <f>ROUND(ROUND(AG583*AK583,2)*CX583,2)</f>
        <v>0</v>
      </c>
      <c r="DI583">
        <f t="shared" si="297"/>
        <v>0</v>
      </c>
      <c r="DJ583">
        <f>DG583</f>
        <v>0.24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ROW(Source!A671)</f>
        <v>671</v>
      </c>
      <c r="B584">
        <v>59209200</v>
      </c>
      <c r="C584">
        <v>59212865</v>
      </c>
      <c r="D584">
        <v>58310236</v>
      </c>
      <c r="E584">
        <v>1</v>
      </c>
      <c r="F584">
        <v>1</v>
      </c>
      <c r="G584">
        <v>1080</v>
      </c>
      <c r="H584">
        <v>3</v>
      </c>
      <c r="I584" t="s">
        <v>733</v>
      </c>
      <c r="J584" t="s">
        <v>734</v>
      </c>
      <c r="K584" t="s">
        <v>735</v>
      </c>
      <c r="L584">
        <v>1296</v>
      </c>
      <c r="N584">
        <v>1002</v>
      </c>
      <c r="O584" t="s">
        <v>736</v>
      </c>
      <c r="P584" t="s">
        <v>736</v>
      </c>
      <c r="Q584">
        <v>1</v>
      </c>
      <c r="W584">
        <v>0</v>
      </c>
      <c r="X584">
        <v>-1970611311</v>
      </c>
      <c r="Y584">
        <f t="shared" ref="Y584:Y590" si="298">AT584</f>
        <v>0.46210000000000001</v>
      </c>
      <c r="AA584">
        <v>442.1</v>
      </c>
      <c r="AB584">
        <v>0</v>
      </c>
      <c r="AC584">
        <v>0</v>
      </c>
      <c r="AD584">
        <v>0</v>
      </c>
      <c r="AE584">
        <v>84.21</v>
      </c>
      <c r="AF584">
        <v>0</v>
      </c>
      <c r="AG584">
        <v>0</v>
      </c>
      <c r="AH584">
        <v>0</v>
      </c>
      <c r="AI584">
        <v>5.25</v>
      </c>
      <c r="AJ584">
        <v>1</v>
      </c>
      <c r="AK584">
        <v>1</v>
      </c>
      <c r="AL584">
        <v>1</v>
      </c>
      <c r="AM584">
        <v>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0.46210000000000001</v>
      </c>
      <c r="AU584" t="s">
        <v>3</v>
      </c>
      <c r="AV584">
        <v>0</v>
      </c>
      <c r="AW584">
        <v>2</v>
      </c>
      <c r="AX584">
        <v>59212881</v>
      </c>
      <c r="AY584">
        <v>1</v>
      </c>
      <c r="AZ584">
        <v>0</v>
      </c>
      <c r="BA584">
        <v>580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ROUND(Y584*Source!I671,9)</f>
        <v>0.32346999999999998</v>
      </c>
      <c r="CY584">
        <f t="shared" ref="CY584:CY590" si="299">AA584</f>
        <v>442.1</v>
      </c>
      <c r="CZ584">
        <f t="shared" ref="CZ584:CZ590" si="300">AE584</f>
        <v>84.21</v>
      </c>
      <c r="DA584">
        <f t="shared" ref="DA584:DA590" si="301">AI584</f>
        <v>5.25</v>
      </c>
      <c r="DB584">
        <f t="shared" ref="DB584:DB590" si="302">ROUND(ROUND(AT584*CZ584,2),6)</f>
        <v>38.909999999999997</v>
      </c>
      <c r="DC584">
        <f t="shared" ref="DC584:DC590" si="303">ROUND(ROUND(AT584*AG584,2),6)</f>
        <v>0</v>
      </c>
      <c r="DD584" t="s">
        <v>3</v>
      </c>
      <c r="DE584" t="s">
        <v>3</v>
      </c>
      <c r="DF584">
        <f t="shared" ref="DF584:DF590" si="304">ROUND(ROUND(AE584*AI584,2)*CX584,2)</f>
        <v>143.01</v>
      </c>
      <c r="DG584">
        <f t="shared" ref="DG584:DG619" si="305">ROUND(ROUND(AF584,2)*CX584,2)</f>
        <v>0</v>
      </c>
      <c r="DH584">
        <f t="shared" ref="DH584:DH619" si="306">ROUND(ROUND(AG584,2)*CX584,2)</f>
        <v>0</v>
      </c>
      <c r="DI584">
        <f t="shared" si="297"/>
        <v>0</v>
      </c>
      <c r="DJ584">
        <f t="shared" ref="DJ584:DJ590" si="307">DF584</f>
        <v>143.01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ROW(Source!A671)</f>
        <v>671</v>
      </c>
      <c r="B585">
        <v>59209200</v>
      </c>
      <c r="C585">
        <v>59212865</v>
      </c>
      <c r="D585">
        <v>58311260</v>
      </c>
      <c r="E585">
        <v>1</v>
      </c>
      <c r="F585">
        <v>1</v>
      </c>
      <c r="G585">
        <v>1080</v>
      </c>
      <c r="H585">
        <v>3</v>
      </c>
      <c r="I585" t="s">
        <v>721</v>
      </c>
      <c r="J585" t="s">
        <v>722</v>
      </c>
      <c r="K585" t="s">
        <v>723</v>
      </c>
      <c r="L585">
        <v>1354</v>
      </c>
      <c r="N585">
        <v>1010</v>
      </c>
      <c r="O585" t="s">
        <v>49</v>
      </c>
      <c r="P585" t="s">
        <v>49</v>
      </c>
      <c r="Q585">
        <v>1</v>
      </c>
      <c r="W585">
        <v>0</v>
      </c>
      <c r="X585">
        <v>-1633575099</v>
      </c>
      <c r="Y585">
        <f t="shared" si="298"/>
        <v>1.2250000000000001</v>
      </c>
      <c r="AA585">
        <v>212.42</v>
      </c>
      <c r="AB585">
        <v>0</v>
      </c>
      <c r="AC585">
        <v>0</v>
      </c>
      <c r="AD585">
        <v>0</v>
      </c>
      <c r="AE585">
        <v>38</v>
      </c>
      <c r="AF585">
        <v>0</v>
      </c>
      <c r="AG585">
        <v>0</v>
      </c>
      <c r="AH585">
        <v>0</v>
      </c>
      <c r="AI585">
        <v>5.59</v>
      </c>
      <c r="AJ585">
        <v>1</v>
      </c>
      <c r="AK585">
        <v>1</v>
      </c>
      <c r="AL585">
        <v>1</v>
      </c>
      <c r="AM585">
        <v>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1.2250000000000001</v>
      </c>
      <c r="AU585" t="s">
        <v>3</v>
      </c>
      <c r="AV585">
        <v>0</v>
      </c>
      <c r="AW585">
        <v>2</v>
      </c>
      <c r="AX585">
        <v>59212882</v>
      </c>
      <c r="AY585">
        <v>1</v>
      </c>
      <c r="AZ585">
        <v>0</v>
      </c>
      <c r="BA585">
        <v>581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ROUND(Y585*Source!I671,9)</f>
        <v>0.85750000000000004</v>
      </c>
      <c r="CY585">
        <f t="shared" si="299"/>
        <v>212.42</v>
      </c>
      <c r="CZ585">
        <f t="shared" si="300"/>
        <v>38</v>
      </c>
      <c r="DA585">
        <f t="shared" si="301"/>
        <v>5.59</v>
      </c>
      <c r="DB585">
        <f t="shared" si="302"/>
        <v>46.55</v>
      </c>
      <c r="DC585">
        <f t="shared" si="303"/>
        <v>0</v>
      </c>
      <c r="DD585" t="s">
        <v>3</v>
      </c>
      <c r="DE585" t="s">
        <v>3</v>
      </c>
      <c r="DF585">
        <f t="shared" si="304"/>
        <v>182.15</v>
      </c>
      <c r="DG585">
        <f t="shared" si="305"/>
        <v>0</v>
      </c>
      <c r="DH585">
        <f t="shared" si="306"/>
        <v>0</v>
      </c>
      <c r="DI585">
        <f t="shared" si="297"/>
        <v>0</v>
      </c>
      <c r="DJ585">
        <f t="shared" si="307"/>
        <v>182.15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ROW(Source!A671)</f>
        <v>671</v>
      </c>
      <c r="B586">
        <v>59209200</v>
      </c>
      <c r="C586">
        <v>59212865</v>
      </c>
      <c r="D586">
        <v>58328660</v>
      </c>
      <c r="E586">
        <v>1</v>
      </c>
      <c r="F586">
        <v>1</v>
      </c>
      <c r="G586">
        <v>1080</v>
      </c>
      <c r="H586">
        <v>3</v>
      </c>
      <c r="I586" t="s">
        <v>379</v>
      </c>
      <c r="J586" t="s">
        <v>381</v>
      </c>
      <c r="K586" t="s">
        <v>380</v>
      </c>
      <c r="L586">
        <v>1354</v>
      </c>
      <c r="N586">
        <v>1010</v>
      </c>
      <c r="O586" t="s">
        <v>49</v>
      </c>
      <c r="P586" t="s">
        <v>49</v>
      </c>
      <c r="Q586">
        <v>1</v>
      </c>
      <c r="W586">
        <v>0</v>
      </c>
      <c r="X586">
        <v>-737715662</v>
      </c>
      <c r="Y586">
        <f t="shared" si="298"/>
        <v>10</v>
      </c>
      <c r="AA586">
        <v>65.150000000000006</v>
      </c>
      <c r="AB586">
        <v>0</v>
      </c>
      <c r="AC586">
        <v>0</v>
      </c>
      <c r="AD586">
        <v>0</v>
      </c>
      <c r="AE586">
        <v>6.96</v>
      </c>
      <c r="AF586">
        <v>0</v>
      </c>
      <c r="AG586">
        <v>0</v>
      </c>
      <c r="AH586">
        <v>0</v>
      </c>
      <c r="AI586">
        <v>9.36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 t="s">
        <v>3</v>
      </c>
      <c r="AT586">
        <v>10</v>
      </c>
      <c r="AU586" t="s">
        <v>3</v>
      </c>
      <c r="AV586">
        <v>0</v>
      </c>
      <c r="AW586">
        <v>1</v>
      </c>
      <c r="AX586">
        <v>-1</v>
      </c>
      <c r="AY586">
        <v>0</v>
      </c>
      <c r="AZ586">
        <v>0</v>
      </c>
      <c r="BA586" t="s">
        <v>3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ROUND(Y586*Source!I671,9)</f>
        <v>7</v>
      </c>
      <c r="CY586">
        <f t="shared" si="299"/>
        <v>65.150000000000006</v>
      </c>
      <c r="CZ586">
        <f t="shared" si="300"/>
        <v>6.96</v>
      </c>
      <c r="DA586">
        <f t="shared" si="301"/>
        <v>9.36</v>
      </c>
      <c r="DB586">
        <f t="shared" si="302"/>
        <v>69.599999999999994</v>
      </c>
      <c r="DC586">
        <f t="shared" si="303"/>
        <v>0</v>
      </c>
      <c r="DD586" t="s">
        <v>3</v>
      </c>
      <c r="DE586" t="s">
        <v>3</v>
      </c>
      <c r="DF586">
        <f t="shared" si="304"/>
        <v>456.05</v>
      </c>
      <c r="DG586">
        <f t="shared" si="305"/>
        <v>0</v>
      </c>
      <c r="DH586">
        <f t="shared" si="306"/>
        <v>0</v>
      </c>
      <c r="DI586">
        <f t="shared" si="297"/>
        <v>0</v>
      </c>
      <c r="DJ586">
        <f t="shared" si="307"/>
        <v>456.05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ROW(Source!A671)</f>
        <v>671</v>
      </c>
      <c r="B587">
        <v>59209200</v>
      </c>
      <c r="C587">
        <v>59212865</v>
      </c>
      <c r="D587">
        <v>58328646</v>
      </c>
      <c r="E587">
        <v>1</v>
      </c>
      <c r="F587">
        <v>1</v>
      </c>
      <c r="G587">
        <v>1080</v>
      </c>
      <c r="H587">
        <v>3</v>
      </c>
      <c r="I587" t="s">
        <v>344</v>
      </c>
      <c r="J587" t="s">
        <v>346</v>
      </c>
      <c r="K587" t="s">
        <v>345</v>
      </c>
      <c r="L587">
        <v>1354</v>
      </c>
      <c r="N587">
        <v>1010</v>
      </c>
      <c r="O587" t="s">
        <v>49</v>
      </c>
      <c r="P587" t="s">
        <v>49</v>
      </c>
      <c r="Q587">
        <v>1</v>
      </c>
      <c r="W587">
        <v>0</v>
      </c>
      <c r="X587">
        <v>-1859993199</v>
      </c>
      <c r="Y587">
        <f t="shared" si="298"/>
        <v>10</v>
      </c>
      <c r="AA587">
        <v>897.15</v>
      </c>
      <c r="AB587">
        <v>0</v>
      </c>
      <c r="AC587">
        <v>0</v>
      </c>
      <c r="AD587">
        <v>0</v>
      </c>
      <c r="AE587">
        <v>92.11</v>
      </c>
      <c r="AF587">
        <v>0</v>
      </c>
      <c r="AG587">
        <v>0</v>
      </c>
      <c r="AH587">
        <v>0</v>
      </c>
      <c r="AI587">
        <v>9.74</v>
      </c>
      <c r="AJ587">
        <v>1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 t="s">
        <v>3</v>
      </c>
      <c r="AT587">
        <v>10</v>
      </c>
      <c r="AU587" t="s">
        <v>3</v>
      </c>
      <c r="AV587">
        <v>0</v>
      </c>
      <c r="AW587">
        <v>1</v>
      </c>
      <c r="AX587">
        <v>-1</v>
      </c>
      <c r="AY587">
        <v>0</v>
      </c>
      <c r="AZ587">
        <v>0</v>
      </c>
      <c r="BA587" t="s">
        <v>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ROUND(Y587*Source!I671,9)</f>
        <v>7</v>
      </c>
      <c r="CY587">
        <f t="shared" si="299"/>
        <v>897.15</v>
      </c>
      <c r="CZ587">
        <f t="shared" si="300"/>
        <v>92.11</v>
      </c>
      <c r="DA587">
        <f t="shared" si="301"/>
        <v>9.74</v>
      </c>
      <c r="DB587">
        <f t="shared" si="302"/>
        <v>921.1</v>
      </c>
      <c r="DC587">
        <f t="shared" si="303"/>
        <v>0</v>
      </c>
      <c r="DD587" t="s">
        <v>3</v>
      </c>
      <c r="DE587" t="s">
        <v>3</v>
      </c>
      <c r="DF587">
        <f t="shared" si="304"/>
        <v>6280.05</v>
      </c>
      <c r="DG587">
        <f t="shared" si="305"/>
        <v>0</v>
      </c>
      <c r="DH587">
        <f t="shared" si="306"/>
        <v>0</v>
      </c>
      <c r="DI587">
        <f t="shared" si="297"/>
        <v>0</v>
      </c>
      <c r="DJ587">
        <f t="shared" si="307"/>
        <v>6280.05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">
      <c r="A588">
        <f>ROW(Source!A671)</f>
        <v>671</v>
      </c>
      <c r="B588">
        <v>59209200</v>
      </c>
      <c r="C588">
        <v>59212865</v>
      </c>
      <c r="D588">
        <v>58319282</v>
      </c>
      <c r="E588">
        <v>1</v>
      </c>
      <c r="F588">
        <v>1</v>
      </c>
      <c r="G588">
        <v>1080</v>
      </c>
      <c r="H588">
        <v>3</v>
      </c>
      <c r="I588" t="s">
        <v>737</v>
      </c>
      <c r="J588" t="s">
        <v>738</v>
      </c>
      <c r="K588" t="s">
        <v>739</v>
      </c>
      <c r="L588">
        <v>1354</v>
      </c>
      <c r="N588">
        <v>1010</v>
      </c>
      <c r="O588" t="s">
        <v>49</v>
      </c>
      <c r="P588" t="s">
        <v>49</v>
      </c>
      <c r="Q588">
        <v>1</v>
      </c>
      <c r="W588">
        <v>0</v>
      </c>
      <c r="X588">
        <v>-928043851</v>
      </c>
      <c r="Y588">
        <f t="shared" si="298"/>
        <v>0.03</v>
      </c>
      <c r="AA588">
        <v>152.94</v>
      </c>
      <c r="AB588">
        <v>0</v>
      </c>
      <c r="AC588">
        <v>0</v>
      </c>
      <c r="AD588">
        <v>0</v>
      </c>
      <c r="AE588">
        <v>7.74</v>
      </c>
      <c r="AF588">
        <v>0</v>
      </c>
      <c r="AG588">
        <v>0</v>
      </c>
      <c r="AH588">
        <v>0</v>
      </c>
      <c r="AI588">
        <v>19.760000000000002</v>
      </c>
      <c r="AJ588">
        <v>1</v>
      </c>
      <c r="AK588">
        <v>1</v>
      </c>
      <c r="AL588">
        <v>1</v>
      </c>
      <c r="AM588">
        <v>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0.03</v>
      </c>
      <c r="AU588" t="s">
        <v>3</v>
      </c>
      <c r="AV588">
        <v>0</v>
      </c>
      <c r="AW588">
        <v>2</v>
      </c>
      <c r="AX588">
        <v>59212883</v>
      </c>
      <c r="AY588">
        <v>1</v>
      </c>
      <c r="AZ588">
        <v>0</v>
      </c>
      <c r="BA588">
        <v>582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ROUND(Y588*Source!I671,9)</f>
        <v>2.1000000000000001E-2</v>
      </c>
      <c r="CY588">
        <f t="shared" si="299"/>
        <v>152.94</v>
      </c>
      <c r="CZ588">
        <f t="shared" si="300"/>
        <v>7.74</v>
      </c>
      <c r="DA588">
        <f t="shared" si="301"/>
        <v>19.760000000000002</v>
      </c>
      <c r="DB588">
        <f t="shared" si="302"/>
        <v>0.23</v>
      </c>
      <c r="DC588">
        <f t="shared" si="303"/>
        <v>0</v>
      </c>
      <c r="DD588" t="s">
        <v>3</v>
      </c>
      <c r="DE588" t="s">
        <v>3</v>
      </c>
      <c r="DF588">
        <f t="shared" si="304"/>
        <v>3.21</v>
      </c>
      <c r="DG588">
        <f t="shared" si="305"/>
        <v>0</v>
      </c>
      <c r="DH588">
        <f t="shared" si="306"/>
        <v>0</v>
      </c>
      <c r="DI588">
        <f t="shared" si="297"/>
        <v>0</v>
      </c>
      <c r="DJ588">
        <f t="shared" si="307"/>
        <v>3.21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ROW(Source!A671)</f>
        <v>671</v>
      </c>
      <c r="B589">
        <v>59209200</v>
      </c>
      <c r="C589">
        <v>59212865</v>
      </c>
      <c r="D589">
        <v>0</v>
      </c>
      <c r="E589">
        <v>1080</v>
      </c>
      <c r="F589">
        <v>1</v>
      </c>
      <c r="G589">
        <v>1080</v>
      </c>
      <c r="H589">
        <v>3</v>
      </c>
      <c r="I589" t="s">
        <v>383</v>
      </c>
      <c r="J589" t="s">
        <v>3</v>
      </c>
      <c r="K589" t="s">
        <v>384</v>
      </c>
      <c r="L589">
        <v>1354</v>
      </c>
      <c r="N589">
        <v>1010</v>
      </c>
      <c r="O589" t="s">
        <v>49</v>
      </c>
      <c r="P589" t="s">
        <v>49</v>
      </c>
      <c r="Q589">
        <v>1</v>
      </c>
      <c r="W589">
        <v>0</v>
      </c>
      <c r="X589">
        <v>8523401</v>
      </c>
      <c r="Y589">
        <f t="shared" si="298"/>
        <v>10</v>
      </c>
      <c r="AA589">
        <v>2499.0500000000002</v>
      </c>
      <c r="AB589">
        <v>0</v>
      </c>
      <c r="AC589">
        <v>0</v>
      </c>
      <c r="AD589">
        <v>0</v>
      </c>
      <c r="AE589">
        <v>252.94</v>
      </c>
      <c r="AF589">
        <v>0</v>
      </c>
      <c r="AG589">
        <v>0</v>
      </c>
      <c r="AH589">
        <v>0</v>
      </c>
      <c r="AI589">
        <v>9.8800000000000008</v>
      </c>
      <c r="AJ589">
        <v>1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">
        <v>3</v>
      </c>
      <c r="AT589">
        <v>10</v>
      </c>
      <c r="AU589" t="s">
        <v>3</v>
      </c>
      <c r="AV589">
        <v>0</v>
      </c>
      <c r="AW589">
        <v>1</v>
      </c>
      <c r="AX589">
        <v>-1</v>
      </c>
      <c r="AY589">
        <v>0</v>
      </c>
      <c r="AZ589">
        <v>0</v>
      </c>
      <c r="BA589" t="s">
        <v>3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ROUND(Y589*Source!I671,9)</f>
        <v>7</v>
      </c>
      <c r="CY589">
        <f t="shared" si="299"/>
        <v>2499.0500000000002</v>
      </c>
      <c r="CZ589">
        <f t="shared" si="300"/>
        <v>252.94</v>
      </c>
      <c r="DA589">
        <f t="shared" si="301"/>
        <v>9.8800000000000008</v>
      </c>
      <c r="DB589">
        <f t="shared" si="302"/>
        <v>2529.4</v>
      </c>
      <c r="DC589">
        <f t="shared" si="303"/>
        <v>0</v>
      </c>
      <c r="DD589" t="s">
        <v>3</v>
      </c>
      <c r="DE589" t="s">
        <v>3</v>
      </c>
      <c r="DF589">
        <f t="shared" si="304"/>
        <v>17493.349999999999</v>
      </c>
      <c r="DG589">
        <f t="shared" si="305"/>
        <v>0</v>
      </c>
      <c r="DH589">
        <f t="shared" si="306"/>
        <v>0</v>
      </c>
      <c r="DI589">
        <f t="shared" si="297"/>
        <v>0</v>
      </c>
      <c r="DJ589">
        <f t="shared" si="307"/>
        <v>17493.349999999999</v>
      </c>
      <c r="DK589">
        <v>2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ROW(Source!A671)</f>
        <v>671</v>
      </c>
      <c r="B590">
        <v>59209200</v>
      </c>
      <c r="C590">
        <v>59212865</v>
      </c>
      <c r="D590">
        <v>0</v>
      </c>
      <c r="E590">
        <v>1080</v>
      </c>
      <c r="F590">
        <v>1</v>
      </c>
      <c r="G590">
        <v>1080</v>
      </c>
      <c r="H590">
        <v>3</v>
      </c>
      <c r="I590" t="s">
        <v>387</v>
      </c>
      <c r="J590" t="s">
        <v>3</v>
      </c>
      <c r="K590" t="s">
        <v>388</v>
      </c>
      <c r="L590">
        <v>1354</v>
      </c>
      <c r="N590">
        <v>1010</v>
      </c>
      <c r="O590" t="s">
        <v>49</v>
      </c>
      <c r="P590" t="s">
        <v>49</v>
      </c>
      <c r="Q590">
        <v>1</v>
      </c>
      <c r="W590">
        <v>0</v>
      </c>
      <c r="X590">
        <v>-1758242561</v>
      </c>
      <c r="Y590">
        <f t="shared" si="298"/>
        <v>10</v>
      </c>
      <c r="AA590">
        <v>2419.91</v>
      </c>
      <c r="AB590">
        <v>0</v>
      </c>
      <c r="AC590">
        <v>0</v>
      </c>
      <c r="AD590">
        <v>0</v>
      </c>
      <c r="AE590">
        <v>244.93</v>
      </c>
      <c r="AF590">
        <v>0</v>
      </c>
      <c r="AG590">
        <v>0</v>
      </c>
      <c r="AH590">
        <v>0</v>
      </c>
      <c r="AI590">
        <v>9.8800000000000008</v>
      </c>
      <c r="AJ590">
        <v>1</v>
      </c>
      <c r="AK590">
        <v>1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t="s">
        <v>3</v>
      </c>
      <c r="AT590">
        <v>10</v>
      </c>
      <c r="AU590" t="s">
        <v>3</v>
      </c>
      <c r="AV590">
        <v>0</v>
      </c>
      <c r="AW590">
        <v>1</v>
      </c>
      <c r="AX590">
        <v>-1</v>
      </c>
      <c r="AY590">
        <v>0</v>
      </c>
      <c r="AZ590">
        <v>0</v>
      </c>
      <c r="BA590" t="s">
        <v>3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ROUND(Y590*Source!I671,9)</f>
        <v>7</v>
      </c>
      <c r="CY590">
        <f t="shared" si="299"/>
        <v>2419.91</v>
      </c>
      <c r="CZ590">
        <f t="shared" si="300"/>
        <v>244.93</v>
      </c>
      <c r="DA590">
        <f t="shared" si="301"/>
        <v>9.8800000000000008</v>
      </c>
      <c r="DB590">
        <f t="shared" si="302"/>
        <v>2449.3000000000002</v>
      </c>
      <c r="DC590">
        <f t="shared" si="303"/>
        <v>0</v>
      </c>
      <c r="DD590" t="s">
        <v>3</v>
      </c>
      <c r="DE590" t="s">
        <v>3</v>
      </c>
      <c r="DF590">
        <f t="shared" si="304"/>
        <v>16939.37</v>
      </c>
      <c r="DG590">
        <f t="shared" si="305"/>
        <v>0</v>
      </c>
      <c r="DH590">
        <f t="shared" si="306"/>
        <v>0</v>
      </c>
      <c r="DI590">
        <f t="shared" si="297"/>
        <v>0</v>
      </c>
      <c r="DJ590">
        <f t="shared" si="307"/>
        <v>16939.37</v>
      </c>
      <c r="DK590">
        <v>2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">
      <c r="A591">
        <f>ROW(Source!A680)</f>
        <v>680</v>
      </c>
      <c r="B591">
        <v>59209203</v>
      </c>
      <c r="C591">
        <v>59210580</v>
      </c>
      <c r="D591">
        <v>58266404</v>
      </c>
      <c r="E591">
        <v>1080</v>
      </c>
      <c r="F591">
        <v>1</v>
      </c>
      <c r="G591">
        <v>1080</v>
      </c>
      <c r="H591">
        <v>1</v>
      </c>
      <c r="I591" t="s">
        <v>620</v>
      </c>
      <c r="J591" t="s">
        <v>3</v>
      </c>
      <c r="K591" t="s">
        <v>621</v>
      </c>
      <c r="L591">
        <v>1191</v>
      </c>
      <c r="N591">
        <v>1013</v>
      </c>
      <c r="O591" t="s">
        <v>622</v>
      </c>
      <c r="P591" t="s">
        <v>622</v>
      </c>
      <c r="Q591">
        <v>1</v>
      </c>
      <c r="W591">
        <v>0</v>
      </c>
      <c r="X591">
        <v>476480486</v>
      </c>
      <c r="Y591">
        <f>((AT591*1.15)*1.1)</f>
        <v>2.8588999999999998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2.2599999999999998</v>
      </c>
      <c r="AU591" t="s">
        <v>28</v>
      </c>
      <c r="AV591">
        <v>1</v>
      </c>
      <c r="AW591">
        <v>2</v>
      </c>
      <c r="AX591">
        <v>59211634</v>
      </c>
      <c r="AY591">
        <v>1</v>
      </c>
      <c r="AZ591">
        <v>0</v>
      </c>
      <c r="BA591">
        <v>585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U591">
        <f>ROUND(AT591*Source!I680*AH591*AL591,2)</f>
        <v>0</v>
      </c>
      <c r="CV591">
        <f>ROUND(Y591*Source!I680,9)</f>
        <v>5.7178000000000004</v>
      </c>
      <c r="CW591">
        <v>0</v>
      </c>
      <c r="CX591">
        <f>ROUND(Y591*Source!I680,9)</f>
        <v>5.7178000000000004</v>
      </c>
      <c r="CY591">
        <f>AD591</f>
        <v>0</v>
      </c>
      <c r="CZ591">
        <f>AH591</f>
        <v>0</v>
      </c>
      <c r="DA591">
        <f>AL591</f>
        <v>1</v>
      </c>
      <c r="DB591">
        <f>ROUND(((ROUND(AT591*CZ591,2)*1.15)*1.1),6)</f>
        <v>0</v>
      </c>
      <c r="DC591">
        <f>ROUND(((ROUND(AT591*AG591,2)*1.15)*1.1),6)</f>
        <v>0</v>
      </c>
      <c r="DD591" t="s">
        <v>3</v>
      </c>
      <c r="DE591" t="s">
        <v>3</v>
      </c>
      <c r="DF591">
        <f>ROUND(ROUND(AE591,2)*CX591,2)</f>
        <v>0</v>
      </c>
      <c r="DG591">
        <f t="shared" si="305"/>
        <v>0</v>
      </c>
      <c r="DH591">
        <f t="shared" si="306"/>
        <v>0</v>
      </c>
      <c r="DI591">
        <f t="shared" si="297"/>
        <v>0</v>
      </c>
      <c r="DJ591">
        <f>DI591</f>
        <v>0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">
      <c r="A592">
        <f>ROW(Source!A680)</f>
        <v>680</v>
      </c>
      <c r="B592">
        <v>59209203</v>
      </c>
      <c r="C592">
        <v>59210580</v>
      </c>
      <c r="D592">
        <v>58266398</v>
      </c>
      <c r="E592">
        <v>1080</v>
      </c>
      <c r="F592">
        <v>1</v>
      </c>
      <c r="G592">
        <v>1080</v>
      </c>
      <c r="H592">
        <v>2</v>
      </c>
      <c r="I592" t="s">
        <v>749</v>
      </c>
      <c r="J592" t="s">
        <v>3</v>
      </c>
      <c r="K592" t="s">
        <v>750</v>
      </c>
      <c r="L592">
        <v>1344</v>
      </c>
      <c r="N592">
        <v>1008</v>
      </c>
      <c r="O592" t="s">
        <v>751</v>
      </c>
      <c r="P592" t="s">
        <v>751</v>
      </c>
      <c r="Q592">
        <v>1</v>
      </c>
      <c r="W592">
        <v>0</v>
      </c>
      <c r="X592">
        <v>-1180195794</v>
      </c>
      <c r="Y592">
        <f>((AT592*1.25)*1.1)</f>
        <v>9.5975000000000019</v>
      </c>
      <c r="AA592">
        <v>0</v>
      </c>
      <c r="AB592">
        <v>1.07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6.98</v>
      </c>
      <c r="AU592" t="s">
        <v>627</v>
      </c>
      <c r="AV592">
        <v>0</v>
      </c>
      <c r="AW592">
        <v>1</v>
      </c>
      <c r="AX592">
        <v>-1</v>
      </c>
      <c r="AY592">
        <v>0</v>
      </c>
      <c r="AZ592">
        <v>0</v>
      </c>
      <c r="BA592" t="s">
        <v>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f>ROUND(Y592*Source!I680*DO592,9)</f>
        <v>0</v>
      </c>
      <c r="CX592">
        <f>ROUND(Y592*Source!I680,9)</f>
        <v>19.195</v>
      </c>
      <c r="CY592">
        <f>AB592</f>
        <v>1.07</v>
      </c>
      <c r="CZ592">
        <f>AF592</f>
        <v>1</v>
      </c>
      <c r="DA592">
        <f>AJ592</f>
        <v>1</v>
      </c>
      <c r="DB592">
        <f>ROUND(((ROUND(AT592*CZ592,2)*1.25)*1.1),6)</f>
        <v>9.5975000000000001</v>
      </c>
      <c r="DC592">
        <f>ROUND(((ROUND(AT592*AG592,2)*1.25)*1.1),6)</f>
        <v>0</v>
      </c>
      <c r="DD592" t="s">
        <v>3</v>
      </c>
      <c r="DE592" t="s">
        <v>3</v>
      </c>
      <c r="DF592">
        <f>ROUND(ROUND(AE592,2)*CX592,2)</f>
        <v>0</v>
      </c>
      <c r="DG592">
        <f t="shared" si="305"/>
        <v>19.2</v>
      </c>
      <c r="DH592">
        <f t="shared" si="306"/>
        <v>0</v>
      </c>
      <c r="DI592">
        <f t="shared" si="297"/>
        <v>0</v>
      </c>
      <c r="DJ592">
        <f>DG592</f>
        <v>19.2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ROW(Source!A680)</f>
        <v>680</v>
      </c>
      <c r="B593">
        <v>59209203</v>
      </c>
      <c r="C593">
        <v>59210580</v>
      </c>
      <c r="D593">
        <v>58271409</v>
      </c>
      <c r="E593">
        <v>1080</v>
      </c>
      <c r="F593">
        <v>1</v>
      </c>
      <c r="G593">
        <v>1080</v>
      </c>
      <c r="H593">
        <v>3</v>
      </c>
      <c r="I593" t="s">
        <v>752</v>
      </c>
      <c r="J593" t="s">
        <v>3</v>
      </c>
      <c r="K593" t="s">
        <v>753</v>
      </c>
      <c r="L593">
        <v>1344</v>
      </c>
      <c r="N593">
        <v>1008</v>
      </c>
      <c r="O593" t="s">
        <v>751</v>
      </c>
      <c r="P593" t="s">
        <v>751</v>
      </c>
      <c r="Q593">
        <v>1</v>
      </c>
      <c r="W593">
        <v>0</v>
      </c>
      <c r="X593">
        <v>-94250534</v>
      </c>
      <c r="Y593">
        <f>AT593</f>
        <v>7.91</v>
      </c>
      <c r="AA593">
        <v>1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7.91</v>
      </c>
      <c r="AU593" t="s">
        <v>3</v>
      </c>
      <c r="AV593">
        <v>0</v>
      </c>
      <c r="AW593">
        <v>1</v>
      </c>
      <c r="AX593">
        <v>-1</v>
      </c>
      <c r="AY593">
        <v>0</v>
      </c>
      <c r="AZ593">
        <v>0</v>
      </c>
      <c r="BA593" t="s">
        <v>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ROUND(Y593*Source!I680,9)</f>
        <v>15.82</v>
      </c>
      <c r="CY593">
        <f>AA593</f>
        <v>1</v>
      </c>
      <c r="CZ593">
        <f>AE593</f>
        <v>1</v>
      </c>
      <c r="DA593">
        <f>AI593</f>
        <v>1</v>
      </c>
      <c r="DB593">
        <f>ROUND(ROUND(AT593*CZ593,2),6)</f>
        <v>7.91</v>
      </c>
      <c r="DC593">
        <f>ROUND(ROUND(AT593*AG593,2),6)</f>
        <v>0</v>
      </c>
      <c r="DD593" t="s">
        <v>3</v>
      </c>
      <c r="DE593" t="s">
        <v>3</v>
      </c>
      <c r="DF593">
        <f>ROUND(ROUND(AE593,2)*CX593,2)</f>
        <v>15.82</v>
      </c>
      <c r="DG593">
        <f t="shared" si="305"/>
        <v>0</v>
      </c>
      <c r="DH593">
        <f t="shared" si="306"/>
        <v>0</v>
      </c>
      <c r="DI593">
        <f t="shared" si="297"/>
        <v>0</v>
      </c>
      <c r="DJ593">
        <f>DF593</f>
        <v>15.82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ROW(Source!A681)</f>
        <v>681</v>
      </c>
      <c r="B594">
        <v>59209200</v>
      </c>
      <c r="C594">
        <v>59210580</v>
      </c>
      <c r="D594">
        <v>58266404</v>
      </c>
      <c r="E594">
        <v>1080</v>
      </c>
      <c r="F594">
        <v>1</v>
      </c>
      <c r="G594">
        <v>1080</v>
      </c>
      <c r="H594">
        <v>1</v>
      </c>
      <c r="I594" t="s">
        <v>620</v>
      </c>
      <c r="J594" t="s">
        <v>3</v>
      </c>
      <c r="K594" t="s">
        <v>621</v>
      </c>
      <c r="L594">
        <v>1191</v>
      </c>
      <c r="N594">
        <v>1013</v>
      </c>
      <c r="O594" t="s">
        <v>622</v>
      </c>
      <c r="P594" t="s">
        <v>622</v>
      </c>
      <c r="Q594">
        <v>1</v>
      </c>
      <c r="W594">
        <v>0</v>
      </c>
      <c r="X594">
        <v>476480486</v>
      </c>
      <c r="Y594">
        <f>((AT594*1.15)*1.1)</f>
        <v>2.8588999999999998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5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2.2599999999999998</v>
      </c>
      <c r="AU594" t="s">
        <v>28</v>
      </c>
      <c r="AV594">
        <v>1</v>
      </c>
      <c r="AW594">
        <v>2</v>
      </c>
      <c r="AX594">
        <v>59211634</v>
      </c>
      <c r="AY594">
        <v>1</v>
      </c>
      <c r="AZ594">
        <v>0</v>
      </c>
      <c r="BA594">
        <v>597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U594">
        <f>ROUND(AT594*Source!I681*AH594*AL594,2)</f>
        <v>0</v>
      </c>
      <c r="CV594">
        <f>ROUND(Y594*Source!I681,9)</f>
        <v>5.7178000000000004</v>
      </c>
      <c r="CW594">
        <v>0</v>
      </c>
      <c r="CX594">
        <f>ROUND(Y594*Source!I681,9)</f>
        <v>5.7178000000000004</v>
      </c>
      <c r="CY594">
        <f>AD594</f>
        <v>0</v>
      </c>
      <c r="CZ594">
        <f>AH594</f>
        <v>0</v>
      </c>
      <c r="DA594">
        <f>AL594</f>
        <v>1</v>
      </c>
      <c r="DB594">
        <f>ROUND(((ROUND(AT594*CZ594,2)*1.15)*1.1),6)</f>
        <v>0</v>
      </c>
      <c r="DC594">
        <f>ROUND(((ROUND(AT594*AG594,2)*1.15)*1.1),6)</f>
        <v>0</v>
      </c>
      <c r="DD594" t="s">
        <v>3</v>
      </c>
      <c r="DE594" t="s">
        <v>3</v>
      </c>
      <c r="DF594">
        <f>ROUND(ROUND(AE594,2)*CX594,2)</f>
        <v>0</v>
      </c>
      <c r="DG594">
        <f t="shared" si="305"/>
        <v>0</v>
      </c>
      <c r="DH594">
        <f t="shared" si="306"/>
        <v>0</v>
      </c>
      <c r="DI594">
        <f t="shared" si="297"/>
        <v>0</v>
      </c>
      <c r="DJ594">
        <f>DI594</f>
        <v>0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">
      <c r="A595">
        <f>ROW(Source!A681)</f>
        <v>681</v>
      </c>
      <c r="B595">
        <v>59209200</v>
      </c>
      <c r="C595">
        <v>59210580</v>
      </c>
      <c r="D595">
        <v>58266398</v>
      </c>
      <c r="E595">
        <v>1080</v>
      </c>
      <c r="F595">
        <v>1</v>
      </c>
      <c r="G595">
        <v>1080</v>
      </c>
      <c r="H595">
        <v>2</v>
      </c>
      <c r="I595" t="s">
        <v>749</v>
      </c>
      <c r="J595" t="s">
        <v>3</v>
      </c>
      <c r="K595" t="s">
        <v>750</v>
      </c>
      <c r="L595">
        <v>1344</v>
      </c>
      <c r="N595">
        <v>1008</v>
      </c>
      <c r="O595" t="s">
        <v>751</v>
      </c>
      <c r="P595" t="s">
        <v>751</v>
      </c>
      <c r="Q595">
        <v>1</v>
      </c>
      <c r="W595">
        <v>0</v>
      </c>
      <c r="X595">
        <v>-1180195794</v>
      </c>
      <c r="Y595">
        <f>((AT595*1.25)*1.1)</f>
        <v>9.5975000000000019</v>
      </c>
      <c r="AA595">
        <v>0</v>
      </c>
      <c r="AB595">
        <v>1.07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5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6.98</v>
      </c>
      <c r="AU595" t="s">
        <v>627</v>
      </c>
      <c r="AV595">
        <v>0</v>
      </c>
      <c r="AW595">
        <v>1</v>
      </c>
      <c r="AX595">
        <v>-1</v>
      </c>
      <c r="AY595">
        <v>0</v>
      </c>
      <c r="AZ595">
        <v>0</v>
      </c>
      <c r="BA595" t="s">
        <v>3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f>ROUND(Y595*Source!I681*DO595,9)</f>
        <v>0</v>
      </c>
      <c r="CX595">
        <f>ROUND(Y595*Source!I681,9)</f>
        <v>19.195</v>
      </c>
      <c r="CY595">
        <f>AB595</f>
        <v>1.07</v>
      </c>
      <c r="CZ595">
        <f>AF595</f>
        <v>1</v>
      </c>
      <c r="DA595">
        <f>AJ595</f>
        <v>1</v>
      </c>
      <c r="DB595">
        <f>ROUND(((ROUND(AT595*CZ595,2)*1.25)*1.1),6)</f>
        <v>9.5975000000000001</v>
      </c>
      <c r="DC595">
        <f>ROUND(((ROUND(AT595*AG595,2)*1.25)*1.1),6)</f>
        <v>0</v>
      </c>
      <c r="DD595" t="s">
        <v>3</v>
      </c>
      <c r="DE595" t="s">
        <v>3</v>
      </c>
      <c r="DF595">
        <f>ROUND(ROUND(AE595,2)*CX595,2)</f>
        <v>0</v>
      </c>
      <c r="DG595">
        <f t="shared" si="305"/>
        <v>19.2</v>
      </c>
      <c r="DH595">
        <f t="shared" si="306"/>
        <v>0</v>
      </c>
      <c r="DI595">
        <f t="shared" si="297"/>
        <v>0</v>
      </c>
      <c r="DJ595">
        <f>DG595</f>
        <v>19.2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">
      <c r="A596">
        <f>ROW(Source!A681)</f>
        <v>681</v>
      </c>
      <c r="B596">
        <v>59209200</v>
      </c>
      <c r="C596">
        <v>59210580</v>
      </c>
      <c r="D596">
        <v>58271409</v>
      </c>
      <c r="E596">
        <v>1080</v>
      </c>
      <c r="F596">
        <v>1</v>
      </c>
      <c r="G596">
        <v>1080</v>
      </c>
      <c r="H596">
        <v>3</v>
      </c>
      <c r="I596" t="s">
        <v>752</v>
      </c>
      <c r="J596" t="s">
        <v>3</v>
      </c>
      <c r="K596" t="s">
        <v>753</v>
      </c>
      <c r="L596">
        <v>1344</v>
      </c>
      <c r="N596">
        <v>1008</v>
      </c>
      <c r="O596" t="s">
        <v>751</v>
      </c>
      <c r="P596" t="s">
        <v>751</v>
      </c>
      <c r="Q596">
        <v>1</v>
      </c>
      <c r="W596">
        <v>0</v>
      </c>
      <c r="X596">
        <v>-94250534</v>
      </c>
      <c r="Y596">
        <f>AT596</f>
        <v>7.91</v>
      </c>
      <c r="AA596">
        <v>9.8800000000000008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9.8800000000000008</v>
      </c>
      <c r="AJ596">
        <v>1</v>
      </c>
      <c r="AK596">
        <v>1</v>
      </c>
      <c r="AL596">
        <v>1</v>
      </c>
      <c r="AM596">
        <v>5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7.91</v>
      </c>
      <c r="AU596" t="s">
        <v>3</v>
      </c>
      <c r="AV596">
        <v>0</v>
      </c>
      <c r="AW596">
        <v>1</v>
      </c>
      <c r="AX596">
        <v>-1</v>
      </c>
      <c r="AY596">
        <v>0</v>
      </c>
      <c r="AZ596">
        <v>0</v>
      </c>
      <c r="BA596" t="s">
        <v>3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ROUND(Y596*Source!I681,9)</f>
        <v>15.82</v>
      </c>
      <c r="CY596">
        <f>AA596</f>
        <v>9.8800000000000008</v>
      </c>
      <c r="CZ596">
        <f>AE596</f>
        <v>1</v>
      </c>
      <c r="DA596">
        <f>AI596</f>
        <v>9.8800000000000008</v>
      </c>
      <c r="DB596">
        <f>ROUND(ROUND(AT596*CZ596,2),6)</f>
        <v>7.91</v>
      </c>
      <c r="DC596">
        <f>ROUND(ROUND(AT596*AG596,2),6)</f>
        <v>0</v>
      </c>
      <c r="DD596" t="s">
        <v>3</v>
      </c>
      <c r="DE596" t="s">
        <v>3</v>
      </c>
      <c r="DF596">
        <f>ROUND(ROUND(AE596*AI596,2)*CX596,2)</f>
        <v>156.30000000000001</v>
      </c>
      <c r="DG596">
        <f t="shared" si="305"/>
        <v>0</v>
      </c>
      <c r="DH596">
        <f t="shared" si="306"/>
        <v>0</v>
      </c>
      <c r="DI596">
        <f t="shared" si="297"/>
        <v>0</v>
      </c>
      <c r="DJ596">
        <f>DF596</f>
        <v>156.30000000000001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">
      <c r="A597">
        <f>ROW(Source!A688)</f>
        <v>688</v>
      </c>
      <c r="B597">
        <v>59209203</v>
      </c>
      <c r="C597">
        <v>59210591</v>
      </c>
      <c r="D597">
        <v>58266404</v>
      </c>
      <c r="E597">
        <v>1080</v>
      </c>
      <c r="F597">
        <v>1</v>
      </c>
      <c r="G597">
        <v>1080</v>
      </c>
      <c r="H597">
        <v>1</v>
      </c>
      <c r="I597" t="s">
        <v>620</v>
      </c>
      <c r="J597" t="s">
        <v>3</v>
      </c>
      <c r="K597" t="s">
        <v>621</v>
      </c>
      <c r="L597">
        <v>1191</v>
      </c>
      <c r="N597">
        <v>1013</v>
      </c>
      <c r="O597" t="s">
        <v>622</v>
      </c>
      <c r="P597" t="s">
        <v>622</v>
      </c>
      <c r="Q597">
        <v>1</v>
      </c>
      <c r="W597">
        <v>0</v>
      </c>
      <c r="X597">
        <v>476480486</v>
      </c>
      <c r="Y597">
        <f>((AT597*1.15)*1.1)</f>
        <v>1.0246500000000001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-2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0.81</v>
      </c>
      <c r="AU597" t="s">
        <v>28</v>
      </c>
      <c r="AV597">
        <v>1</v>
      </c>
      <c r="AW597">
        <v>2</v>
      </c>
      <c r="AX597">
        <v>59211646</v>
      </c>
      <c r="AY597">
        <v>1</v>
      </c>
      <c r="AZ597">
        <v>0</v>
      </c>
      <c r="BA597">
        <v>609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U597">
        <f>ROUND(AT597*Source!I688*AH597*AL597,2)</f>
        <v>0</v>
      </c>
      <c r="CV597">
        <f>ROUND(Y597*Source!I688,9)</f>
        <v>44.059950000000001</v>
      </c>
      <c r="CW597">
        <v>0</v>
      </c>
      <c r="CX597">
        <f>ROUND(Y597*Source!I688,9)</f>
        <v>44.059950000000001</v>
      </c>
      <c r="CY597">
        <f>AD597</f>
        <v>0</v>
      </c>
      <c r="CZ597">
        <f>AH597</f>
        <v>0</v>
      </c>
      <c r="DA597">
        <f>AL597</f>
        <v>1</v>
      </c>
      <c r="DB597">
        <f>ROUND(((ROUND(AT597*CZ597,2)*1.15)*1.1),6)</f>
        <v>0</v>
      </c>
      <c r="DC597">
        <f>ROUND(((ROUND(AT597*AG597,2)*1.15)*1.1),6)</f>
        <v>0</v>
      </c>
      <c r="DD597" t="s">
        <v>3</v>
      </c>
      <c r="DE597" t="s">
        <v>3</v>
      </c>
      <c r="DF597">
        <f t="shared" ref="DF597:DF605" si="308">ROUND(ROUND(AE597,2)*CX597,2)</f>
        <v>0</v>
      </c>
      <c r="DG597">
        <f t="shared" si="305"/>
        <v>0</v>
      </c>
      <c r="DH597">
        <f t="shared" si="306"/>
        <v>0</v>
      </c>
      <c r="DI597">
        <f t="shared" si="297"/>
        <v>0</v>
      </c>
      <c r="DJ597">
        <f>DI597</f>
        <v>0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ROW(Source!A688)</f>
        <v>688</v>
      </c>
      <c r="B598">
        <v>59209203</v>
      </c>
      <c r="C598">
        <v>59210591</v>
      </c>
      <c r="D598">
        <v>58266398</v>
      </c>
      <c r="E598">
        <v>1080</v>
      </c>
      <c r="F598">
        <v>1</v>
      </c>
      <c r="G598">
        <v>1080</v>
      </c>
      <c r="H598">
        <v>2</v>
      </c>
      <c r="I598" t="s">
        <v>749</v>
      </c>
      <c r="J598" t="s">
        <v>3</v>
      </c>
      <c r="K598" t="s">
        <v>750</v>
      </c>
      <c r="L598">
        <v>1344</v>
      </c>
      <c r="N598">
        <v>1008</v>
      </c>
      <c r="O598" t="s">
        <v>751</v>
      </c>
      <c r="P598" t="s">
        <v>751</v>
      </c>
      <c r="Q598">
        <v>1</v>
      </c>
      <c r="W598">
        <v>0</v>
      </c>
      <c r="X598">
        <v>-1180195794</v>
      </c>
      <c r="Y598">
        <f>((AT598*1.25)*1.1)</f>
        <v>2.0487500000000001</v>
      </c>
      <c r="AA598">
        <v>0</v>
      </c>
      <c r="AB598">
        <v>1.07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-2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1.49</v>
      </c>
      <c r="AU598" t="s">
        <v>627</v>
      </c>
      <c r="AV598">
        <v>0</v>
      </c>
      <c r="AW598">
        <v>1</v>
      </c>
      <c r="AX598">
        <v>-1</v>
      </c>
      <c r="AY598">
        <v>0</v>
      </c>
      <c r="AZ598">
        <v>0</v>
      </c>
      <c r="BA598" t="s">
        <v>3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f>ROUND(Y598*Source!I688*DO598,9)</f>
        <v>0</v>
      </c>
      <c r="CX598">
        <f>ROUND(Y598*Source!I688,9)</f>
        <v>88.096249999999998</v>
      </c>
      <c r="CY598">
        <f>AB598</f>
        <v>1.07</v>
      </c>
      <c r="CZ598">
        <f>AF598</f>
        <v>1</v>
      </c>
      <c r="DA598">
        <f>AJ598</f>
        <v>1</v>
      </c>
      <c r="DB598">
        <f>ROUND(((ROUND(AT598*CZ598,2)*1.25)*1.1),6)</f>
        <v>2.0487500000000001</v>
      </c>
      <c r="DC598">
        <f>ROUND(((ROUND(AT598*AG598,2)*1.25)*1.1),6)</f>
        <v>0</v>
      </c>
      <c r="DD598" t="s">
        <v>3</v>
      </c>
      <c r="DE598" t="s">
        <v>3</v>
      </c>
      <c r="DF598">
        <f t="shared" si="308"/>
        <v>0</v>
      </c>
      <c r="DG598">
        <f t="shared" si="305"/>
        <v>88.1</v>
      </c>
      <c r="DH598">
        <f t="shared" si="306"/>
        <v>0</v>
      </c>
      <c r="DI598">
        <f t="shared" si="297"/>
        <v>0</v>
      </c>
      <c r="DJ598">
        <f>DG598</f>
        <v>88.1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">
      <c r="A599">
        <f>ROW(Source!A688)</f>
        <v>688</v>
      </c>
      <c r="B599">
        <v>59209203</v>
      </c>
      <c r="C599">
        <v>59210591</v>
      </c>
      <c r="D599">
        <v>58328646</v>
      </c>
      <c r="E599">
        <v>1</v>
      </c>
      <c r="F599">
        <v>1</v>
      </c>
      <c r="G599">
        <v>1080</v>
      </c>
      <c r="H599">
        <v>3</v>
      </c>
      <c r="I599" t="s">
        <v>344</v>
      </c>
      <c r="J599" t="s">
        <v>346</v>
      </c>
      <c r="K599" t="s">
        <v>345</v>
      </c>
      <c r="L599">
        <v>1354</v>
      </c>
      <c r="N599">
        <v>1010</v>
      </c>
      <c r="O599" t="s">
        <v>49</v>
      </c>
      <c r="P599" t="s">
        <v>49</v>
      </c>
      <c r="Q599">
        <v>1</v>
      </c>
      <c r="W599">
        <v>0</v>
      </c>
      <c r="X599">
        <v>-1859993199</v>
      </c>
      <c r="Y599">
        <f>AT599</f>
        <v>1</v>
      </c>
      <c r="AA599">
        <v>92.11</v>
      </c>
      <c r="AB599">
        <v>0</v>
      </c>
      <c r="AC599">
        <v>0</v>
      </c>
      <c r="AD599">
        <v>0</v>
      </c>
      <c r="AE599">
        <v>92.11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 t="s">
        <v>3</v>
      </c>
      <c r="AT599">
        <v>1</v>
      </c>
      <c r="AU599" t="s">
        <v>3</v>
      </c>
      <c r="AV599">
        <v>0</v>
      </c>
      <c r="AW599">
        <v>1</v>
      </c>
      <c r="AX599">
        <v>-1</v>
      </c>
      <c r="AY599">
        <v>0</v>
      </c>
      <c r="AZ599">
        <v>0</v>
      </c>
      <c r="BA599" t="s">
        <v>3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ROUND(Y599*Source!I688,9)</f>
        <v>43</v>
      </c>
      <c r="CY599">
        <f>AA599</f>
        <v>92.11</v>
      </c>
      <c r="CZ599">
        <f>AE599</f>
        <v>92.11</v>
      </c>
      <c r="DA599">
        <f>AI599</f>
        <v>1</v>
      </c>
      <c r="DB599">
        <f>ROUND(ROUND(AT599*CZ599,2),6)</f>
        <v>92.11</v>
      </c>
      <c r="DC599">
        <f>ROUND(ROUND(AT599*AG599,2),6)</f>
        <v>0</v>
      </c>
      <c r="DD599" t="s">
        <v>3</v>
      </c>
      <c r="DE599" t="s">
        <v>3</v>
      </c>
      <c r="DF599">
        <f t="shared" si="308"/>
        <v>3960.73</v>
      </c>
      <c r="DG599">
        <f t="shared" si="305"/>
        <v>0</v>
      </c>
      <c r="DH599">
        <f t="shared" si="306"/>
        <v>0</v>
      </c>
      <c r="DI599">
        <f t="shared" si="297"/>
        <v>0</v>
      </c>
      <c r="DJ599">
        <f>DF599</f>
        <v>3960.73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ROW(Source!A688)</f>
        <v>688</v>
      </c>
      <c r="B600">
        <v>59209203</v>
      </c>
      <c r="C600">
        <v>59210591</v>
      </c>
      <c r="D600">
        <v>58271409</v>
      </c>
      <c r="E600">
        <v>1080</v>
      </c>
      <c r="F600">
        <v>1</v>
      </c>
      <c r="G600">
        <v>1080</v>
      </c>
      <c r="H600">
        <v>3</v>
      </c>
      <c r="I600" t="s">
        <v>752</v>
      </c>
      <c r="J600" t="s">
        <v>3</v>
      </c>
      <c r="K600" t="s">
        <v>753</v>
      </c>
      <c r="L600">
        <v>1344</v>
      </c>
      <c r="N600">
        <v>1008</v>
      </c>
      <c r="O600" t="s">
        <v>751</v>
      </c>
      <c r="P600" t="s">
        <v>751</v>
      </c>
      <c r="Q600">
        <v>1</v>
      </c>
      <c r="W600">
        <v>0</v>
      </c>
      <c r="X600">
        <v>-94250534</v>
      </c>
      <c r="Y600">
        <f>AT600</f>
        <v>5.1100000000000003</v>
      </c>
      <c r="AA600">
        <v>1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-2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5.1100000000000003</v>
      </c>
      <c r="AU600" t="s">
        <v>3</v>
      </c>
      <c r="AV600">
        <v>0</v>
      </c>
      <c r="AW600">
        <v>1</v>
      </c>
      <c r="AX600">
        <v>-1</v>
      </c>
      <c r="AY600">
        <v>0</v>
      </c>
      <c r="AZ600">
        <v>0</v>
      </c>
      <c r="BA600" t="s">
        <v>3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ROUND(Y600*Source!I688,9)</f>
        <v>219.73</v>
      </c>
      <c r="CY600">
        <f>AA600</f>
        <v>1</v>
      </c>
      <c r="CZ600">
        <f>AE600</f>
        <v>1</v>
      </c>
      <c r="DA600">
        <f>AI600</f>
        <v>1</v>
      </c>
      <c r="DB600">
        <f>ROUND(ROUND(AT600*CZ600,2),6)</f>
        <v>5.1100000000000003</v>
      </c>
      <c r="DC600">
        <f>ROUND(ROUND(AT600*AG600,2),6)</f>
        <v>0</v>
      </c>
      <c r="DD600" t="s">
        <v>3</v>
      </c>
      <c r="DE600" t="s">
        <v>3</v>
      </c>
      <c r="DF600">
        <f t="shared" si="308"/>
        <v>219.73</v>
      </c>
      <c r="DG600">
        <f t="shared" si="305"/>
        <v>0</v>
      </c>
      <c r="DH600">
        <f t="shared" si="306"/>
        <v>0</v>
      </c>
      <c r="DI600">
        <f t="shared" si="297"/>
        <v>0</v>
      </c>
      <c r="DJ600">
        <f>DF600</f>
        <v>219.73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ROW(Source!A688)</f>
        <v>688</v>
      </c>
      <c r="B601">
        <v>59209203</v>
      </c>
      <c r="C601">
        <v>59210591</v>
      </c>
      <c r="D601">
        <v>0</v>
      </c>
      <c r="E601">
        <v>1080</v>
      </c>
      <c r="F601">
        <v>1</v>
      </c>
      <c r="G601">
        <v>1080</v>
      </c>
      <c r="H601">
        <v>3</v>
      </c>
      <c r="I601" t="s">
        <v>425</v>
      </c>
      <c r="J601" t="s">
        <v>3</v>
      </c>
      <c r="K601" t="s">
        <v>426</v>
      </c>
      <c r="L601">
        <v>1354</v>
      </c>
      <c r="N601">
        <v>1010</v>
      </c>
      <c r="O601" t="s">
        <v>49</v>
      </c>
      <c r="P601" t="s">
        <v>49</v>
      </c>
      <c r="Q601">
        <v>1</v>
      </c>
      <c r="W601">
        <v>0</v>
      </c>
      <c r="X601">
        <v>1473149400</v>
      </c>
      <c r="Y601">
        <f>AT601</f>
        <v>0.20930233000000001</v>
      </c>
      <c r="AA601">
        <v>13060.7</v>
      </c>
      <c r="AB601">
        <v>0</v>
      </c>
      <c r="AC601">
        <v>0</v>
      </c>
      <c r="AD601">
        <v>0</v>
      </c>
      <c r="AE601">
        <v>13060.7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 t="s">
        <v>3</v>
      </c>
      <c r="AT601">
        <v>0.20930233000000001</v>
      </c>
      <c r="AU601" t="s">
        <v>3</v>
      </c>
      <c r="AV601">
        <v>0</v>
      </c>
      <c r="AW601">
        <v>1</v>
      </c>
      <c r="AX601">
        <v>-1</v>
      </c>
      <c r="AY601">
        <v>0</v>
      </c>
      <c r="AZ601">
        <v>0</v>
      </c>
      <c r="BA601" t="s">
        <v>3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ROUND(Y601*Source!I688,9)</f>
        <v>9.0000001899999997</v>
      </c>
      <c r="CY601">
        <f>AA601</f>
        <v>13060.7</v>
      </c>
      <c r="CZ601">
        <f>AE601</f>
        <v>13060.7</v>
      </c>
      <c r="DA601">
        <f>AI601</f>
        <v>1</v>
      </c>
      <c r="DB601">
        <f>ROUND(ROUND(AT601*CZ601,2),6)</f>
        <v>2733.63</v>
      </c>
      <c r="DC601">
        <f>ROUND(ROUND(AT601*AG601,2),6)</f>
        <v>0</v>
      </c>
      <c r="DD601" t="s">
        <v>3</v>
      </c>
      <c r="DE601" t="s">
        <v>3</v>
      </c>
      <c r="DF601">
        <f t="shared" si="308"/>
        <v>117546.3</v>
      </c>
      <c r="DG601">
        <f t="shared" si="305"/>
        <v>0</v>
      </c>
      <c r="DH601">
        <f t="shared" si="306"/>
        <v>0</v>
      </c>
      <c r="DI601">
        <f t="shared" si="297"/>
        <v>0</v>
      </c>
      <c r="DJ601">
        <f>DF601</f>
        <v>117546.3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">
      <c r="A602">
        <f>ROW(Source!A688)</f>
        <v>688</v>
      </c>
      <c r="B602">
        <v>59209203</v>
      </c>
      <c r="C602">
        <v>59210591</v>
      </c>
      <c r="D602">
        <v>0</v>
      </c>
      <c r="E602">
        <v>1080</v>
      </c>
      <c r="F602">
        <v>1</v>
      </c>
      <c r="G602">
        <v>1080</v>
      </c>
      <c r="H602">
        <v>3</v>
      </c>
      <c r="I602" t="s">
        <v>429</v>
      </c>
      <c r="J602" t="s">
        <v>3</v>
      </c>
      <c r="K602" t="s">
        <v>430</v>
      </c>
      <c r="L602">
        <v>1354</v>
      </c>
      <c r="N602">
        <v>1010</v>
      </c>
      <c r="O602" t="s">
        <v>49</v>
      </c>
      <c r="P602" t="s">
        <v>49</v>
      </c>
      <c r="Q602">
        <v>1</v>
      </c>
      <c r="W602">
        <v>0</v>
      </c>
      <c r="X602">
        <v>-2146437075</v>
      </c>
      <c r="Y602">
        <f>AT602</f>
        <v>4.6511629999999998E-2</v>
      </c>
      <c r="AA602">
        <v>22557.69</v>
      </c>
      <c r="AB602">
        <v>0</v>
      </c>
      <c r="AC602">
        <v>0</v>
      </c>
      <c r="AD602">
        <v>0</v>
      </c>
      <c r="AE602">
        <v>22557.690000000002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 t="s">
        <v>3</v>
      </c>
      <c r="AT602">
        <v>4.6511629999999998E-2</v>
      </c>
      <c r="AU602" t="s">
        <v>3</v>
      </c>
      <c r="AV602">
        <v>0</v>
      </c>
      <c r="AW602">
        <v>1</v>
      </c>
      <c r="AX602">
        <v>-1</v>
      </c>
      <c r="AY602">
        <v>0</v>
      </c>
      <c r="AZ602">
        <v>0</v>
      </c>
      <c r="BA602" t="s">
        <v>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ROUND(Y602*Source!I688,9)</f>
        <v>2.0000000899999999</v>
      </c>
      <c r="CY602">
        <f>AA602</f>
        <v>22557.69</v>
      </c>
      <c r="CZ602">
        <f>AE602</f>
        <v>22557.690000000002</v>
      </c>
      <c r="DA602">
        <f>AI602</f>
        <v>1</v>
      </c>
      <c r="DB602">
        <f>ROUND(ROUND(AT602*CZ602,2),6)</f>
        <v>1049.19</v>
      </c>
      <c r="DC602">
        <f>ROUND(ROUND(AT602*AG602,2),6)</f>
        <v>0</v>
      </c>
      <c r="DD602" t="s">
        <v>3</v>
      </c>
      <c r="DE602" t="s">
        <v>3</v>
      </c>
      <c r="DF602">
        <f t="shared" si="308"/>
        <v>45115.38</v>
      </c>
      <c r="DG602">
        <f t="shared" si="305"/>
        <v>0</v>
      </c>
      <c r="DH602">
        <f t="shared" si="306"/>
        <v>0</v>
      </c>
      <c r="DI602">
        <f t="shared" si="297"/>
        <v>0</v>
      </c>
      <c r="DJ602">
        <f>DF602</f>
        <v>45115.38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ROW(Source!A688)</f>
        <v>688</v>
      </c>
      <c r="B603">
        <v>59209203</v>
      </c>
      <c r="C603">
        <v>59210591</v>
      </c>
      <c r="D603">
        <v>0</v>
      </c>
      <c r="E603">
        <v>1080</v>
      </c>
      <c r="F603">
        <v>1</v>
      </c>
      <c r="G603">
        <v>1080</v>
      </c>
      <c r="H603">
        <v>3</v>
      </c>
      <c r="I603" t="s">
        <v>421</v>
      </c>
      <c r="J603" t="s">
        <v>3</v>
      </c>
      <c r="K603" t="s">
        <v>422</v>
      </c>
      <c r="L603">
        <v>1354</v>
      </c>
      <c r="N603">
        <v>1010</v>
      </c>
      <c r="O603" t="s">
        <v>49</v>
      </c>
      <c r="P603" t="s">
        <v>49</v>
      </c>
      <c r="Q603">
        <v>1</v>
      </c>
      <c r="W603">
        <v>0</v>
      </c>
      <c r="X603">
        <v>-1343046730</v>
      </c>
      <c r="Y603">
        <f>AT603</f>
        <v>4.6511629999999998E-2</v>
      </c>
      <c r="AA603">
        <v>11915.49</v>
      </c>
      <c r="AB603">
        <v>0</v>
      </c>
      <c r="AC603">
        <v>0</v>
      </c>
      <c r="AD603">
        <v>0</v>
      </c>
      <c r="AE603">
        <v>11915.49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 t="s">
        <v>3</v>
      </c>
      <c r="AT603">
        <v>4.6511629999999998E-2</v>
      </c>
      <c r="AU603" t="s">
        <v>3</v>
      </c>
      <c r="AV603">
        <v>0</v>
      </c>
      <c r="AW603">
        <v>1</v>
      </c>
      <c r="AX603">
        <v>-1</v>
      </c>
      <c r="AY603">
        <v>0</v>
      </c>
      <c r="AZ603">
        <v>0</v>
      </c>
      <c r="BA603" t="s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ROUND(Y603*Source!I688,9)</f>
        <v>2.0000000899999999</v>
      </c>
      <c r="CY603">
        <f>AA603</f>
        <v>11915.49</v>
      </c>
      <c r="CZ603">
        <f>AE603</f>
        <v>11915.49</v>
      </c>
      <c r="DA603">
        <f>AI603</f>
        <v>1</v>
      </c>
      <c r="DB603">
        <f>ROUND(ROUND(AT603*CZ603,2),6)</f>
        <v>554.21</v>
      </c>
      <c r="DC603">
        <f>ROUND(ROUND(AT603*AG603,2),6)</f>
        <v>0</v>
      </c>
      <c r="DD603" t="s">
        <v>3</v>
      </c>
      <c r="DE603" t="s">
        <v>3</v>
      </c>
      <c r="DF603">
        <f t="shared" si="308"/>
        <v>23830.98</v>
      </c>
      <c r="DG603">
        <f t="shared" si="305"/>
        <v>0</v>
      </c>
      <c r="DH603">
        <f t="shared" si="306"/>
        <v>0</v>
      </c>
      <c r="DI603">
        <f t="shared" si="297"/>
        <v>0</v>
      </c>
      <c r="DJ603">
        <f>DF603</f>
        <v>23830.98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ROW(Source!A689)</f>
        <v>689</v>
      </c>
      <c r="B604">
        <v>59209200</v>
      </c>
      <c r="C604">
        <v>59210591</v>
      </c>
      <c r="D604">
        <v>58266404</v>
      </c>
      <c r="E604">
        <v>1080</v>
      </c>
      <c r="F604">
        <v>1</v>
      </c>
      <c r="G604">
        <v>1080</v>
      </c>
      <c r="H604">
        <v>1</v>
      </c>
      <c r="I604" t="s">
        <v>620</v>
      </c>
      <c r="J604" t="s">
        <v>3</v>
      </c>
      <c r="K604" t="s">
        <v>621</v>
      </c>
      <c r="L604">
        <v>1191</v>
      </c>
      <c r="N604">
        <v>1013</v>
      </c>
      <c r="O604" t="s">
        <v>622</v>
      </c>
      <c r="P604" t="s">
        <v>622</v>
      </c>
      <c r="Q604">
        <v>1</v>
      </c>
      <c r="W604">
        <v>0</v>
      </c>
      <c r="X604">
        <v>476480486</v>
      </c>
      <c r="Y604">
        <f>((AT604*1.15)*1.1)</f>
        <v>1.0246500000000001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5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0.81</v>
      </c>
      <c r="AU604" t="s">
        <v>28</v>
      </c>
      <c r="AV604">
        <v>1</v>
      </c>
      <c r="AW604">
        <v>2</v>
      </c>
      <c r="AX604">
        <v>59211646</v>
      </c>
      <c r="AY604">
        <v>1</v>
      </c>
      <c r="AZ604">
        <v>0</v>
      </c>
      <c r="BA604">
        <v>624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U604">
        <f>ROUND(AT604*Source!I689*AH604*AL604,2)</f>
        <v>0</v>
      </c>
      <c r="CV604">
        <f>ROUND(Y604*Source!I689,9)</f>
        <v>44.059950000000001</v>
      </c>
      <c r="CW604">
        <v>0</v>
      </c>
      <c r="CX604">
        <f>ROUND(Y604*Source!I689,9)</f>
        <v>44.059950000000001</v>
      </c>
      <c r="CY604">
        <f>AD604</f>
        <v>0</v>
      </c>
      <c r="CZ604">
        <f>AH604</f>
        <v>0</v>
      </c>
      <c r="DA604">
        <f>AL604</f>
        <v>1</v>
      </c>
      <c r="DB604">
        <f>ROUND(((ROUND(AT604*CZ604,2)*1.15)*1.1),6)</f>
        <v>0</v>
      </c>
      <c r="DC604">
        <f>ROUND(((ROUND(AT604*AG604,2)*1.15)*1.1),6)</f>
        <v>0</v>
      </c>
      <c r="DD604" t="s">
        <v>3</v>
      </c>
      <c r="DE604" t="s">
        <v>3</v>
      </c>
      <c r="DF604">
        <f t="shared" si="308"/>
        <v>0</v>
      </c>
      <c r="DG604">
        <f t="shared" si="305"/>
        <v>0</v>
      </c>
      <c r="DH604">
        <f t="shared" si="306"/>
        <v>0</v>
      </c>
      <c r="DI604">
        <f t="shared" si="297"/>
        <v>0</v>
      </c>
      <c r="DJ604">
        <f>DI604</f>
        <v>0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">
      <c r="A605">
        <f>ROW(Source!A689)</f>
        <v>689</v>
      </c>
      <c r="B605">
        <v>59209200</v>
      </c>
      <c r="C605">
        <v>59210591</v>
      </c>
      <c r="D605">
        <v>58266398</v>
      </c>
      <c r="E605">
        <v>1080</v>
      </c>
      <c r="F605">
        <v>1</v>
      </c>
      <c r="G605">
        <v>1080</v>
      </c>
      <c r="H605">
        <v>2</v>
      </c>
      <c r="I605" t="s">
        <v>749</v>
      </c>
      <c r="J605" t="s">
        <v>3</v>
      </c>
      <c r="K605" t="s">
        <v>750</v>
      </c>
      <c r="L605">
        <v>1344</v>
      </c>
      <c r="N605">
        <v>1008</v>
      </c>
      <c r="O605" t="s">
        <v>751</v>
      </c>
      <c r="P605" t="s">
        <v>751</v>
      </c>
      <c r="Q605">
        <v>1</v>
      </c>
      <c r="W605">
        <v>0</v>
      </c>
      <c r="X605">
        <v>-1180195794</v>
      </c>
      <c r="Y605">
        <f>((AT605*1.25)*1.1)</f>
        <v>2.0487500000000001</v>
      </c>
      <c r="AA605">
        <v>0</v>
      </c>
      <c r="AB605">
        <v>1.07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5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1.49</v>
      </c>
      <c r="AU605" t="s">
        <v>627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f>ROUND(Y605*Source!I689*DO605,9)</f>
        <v>0</v>
      </c>
      <c r="CX605">
        <f>ROUND(Y605*Source!I689,9)</f>
        <v>88.096249999999998</v>
      </c>
      <c r="CY605">
        <f>AB605</f>
        <v>1.07</v>
      </c>
      <c r="CZ605">
        <f>AF605</f>
        <v>1</v>
      </c>
      <c r="DA605">
        <f>AJ605</f>
        <v>1</v>
      </c>
      <c r="DB605">
        <f>ROUND(((ROUND(AT605*CZ605,2)*1.25)*1.1),6)</f>
        <v>2.0487500000000001</v>
      </c>
      <c r="DC605">
        <f>ROUND(((ROUND(AT605*AG605,2)*1.25)*1.1),6)</f>
        <v>0</v>
      </c>
      <c r="DD605" t="s">
        <v>3</v>
      </c>
      <c r="DE605" t="s">
        <v>3</v>
      </c>
      <c r="DF605">
        <f t="shared" si="308"/>
        <v>0</v>
      </c>
      <c r="DG605">
        <f t="shared" si="305"/>
        <v>88.1</v>
      </c>
      <c r="DH605">
        <f t="shared" si="306"/>
        <v>0</v>
      </c>
      <c r="DI605">
        <f t="shared" si="297"/>
        <v>0</v>
      </c>
      <c r="DJ605">
        <f>DG605</f>
        <v>88.1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ROW(Source!A689)</f>
        <v>689</v>
      </c>
      <c r="B606">
        <v>59209200</v>
      </c>
      <c r="C606">
        <v>59210591</v>
      </c>
      <c r="D606">
        <v>58328646</v>
      </c>
      <c r="E606">
        <v>1</v>
      </c>
      <c r="F606">
        <v>1</v>
      </c>
      <c r="G606">
        <v>1080</v>
      </c>
      <c r="H606">
        <v>3</v>
      </c>
      <c r="I606" t="s">
        <v>344</v>
      </c>
      <c r="J606" t="s">
        <v>346</v>
      </c>
      <c r="K606" t="s">
        <v>345</v>
      </c>
      <c r="L606">
        <v>1354</v>
      </c>
      <c r="N606">
        <v>1010</v>
      </c>
      <c r="O606" t="s">
        <v>49</v>
      </c>
      <c r="P606" t="s">
        <v>49</v>
      </c>
      <c r="Q606">
        <v>1</v>
      </c>
      <c r="W606">
        <v>0</v>
      </c>
      <c r="X606">
        <v>-1859993199</v>
      </c>
      <c r="Y606">
        <f>AT606</f>
        <v>1</v>
      </c>
      <c r="AA606">
        <v>897.15</v>
      </c>
      <c r="AB606">
        <v>0</v>
      </c>
      <c r="AC606">
        <v>0</v>
      </c>
      <c r="AD606">
        <v>0</v>
      </c>
      <c r="AE606">
        <v>92.11</v>
      </c>
      <c r="AF606">
        <v>0</v>
      </c>
      <c r="AG606">
        <v>0</v>
      </c>
      <c r="AH606">
        <v>0</v>
      </c>
      <c r="AI606">
        <v>9.74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1</v>
      </c>
      <c r="AU606" t="s">
        <v>3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ROUND(Y606*Source!I689,9)</f>
        <v>43</v>
      </c>
      <c r="CY606">
        <f>AA606</f>
        <v>897.15</v>
      </c>
      <c r="CZ606">
        <f>AE606</f>
        <v>92.11</v>
      </c>
      <c r="DA606">
        <f>AI606</f>
        <v>9.74</v>
      </c>
      <c r="DB606">
        <f>ROUND(ROUND(AT606*CZ606,2),6)</f>
        <v>92.11</v>
      </c>
      <c r="DC606">
        <f>ROUND(ROUND(AT606*AG606,2),6)</f>
        <v>0</v>
      </c>
      <c r="DD606" t="s">
        <v>3</v>
      </c>
      <c r="DE606" t="s">
        <v>3</v>
      </c>
      <c r="DF606">
        <f>ROUND(ROUND(AE606*AI606,2)*CX606,2)</f>
        <v>38577.449999999997</v>
      </c>
      <c r="DG606">
        <f t="shared" si="305"/>
        <v>0</v>
      </c>
      <c r="DH606">
        <f t="shared" si="306"/>
        <v>0</v>
      </c>
      <c r="DI606">
        <f t="shared" si="297"/>
        <v>0</v>
      </c>
      <c r="DJ606">
        <f>DF606</f>
        <v>38577.449999999997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ROW(Source!A689)</f>
        <v>689</v>
      </c>
      <c r="B607">
        <v>59209200</v>
      </c>
      <c r="C607">
        <v>59210591</v>
      </c>
      <c r="D607">
        <v>58271409</v>
      </c>
      <c r="E607">
        <v>1080</v>
      </c>
      <c r="F607">
        <v>1</v>
      </c>
      <c r="G607">
        <v>1080</v>
      </c>
      <c r="H607">
        <v>3</v>
      </c>
      <c r="I607" t="s">
        <v>752</v>
      </c>
      <c r="J607" t="s">
        <v>3</v>
      </c>
      <c r="K607" t="s">
        <v>753</v>
      </c>
      <c r="L607">
        <v>1344</v>
      </c>
      <c r="N607">
        <v>1008</v>
      </c>
      <c r="O607" t="s">
        <v>751</v>
      </c>
      <c r="P607" t="s">
        <v>751</v>
      </c>
      <c r="Q607">
        <v>1</v>
      </c>
      <c r="W607">
        <v>0</v>
      </c>
      <c r="X607">
        <v>-94250534</v>
      </c>
      <c r="Y607">
        <f>AT607</f>
        <v>5.1100000000000003</v>
      </c>
      <c r="AA607">
        <v>9.8800000000000008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9.8800000000000008</v>
      </c>
      <c r="AJ607">
        <v>1</v>
      </c>
      <c r="AK607">
        <v>1</v>
      </c>
      <c r="AL607">
        <v>1</v>
      </c>
      <c r="AM607">
        <v>5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5.1100000000000003</v>
      </c>
      <c r="AU607" t="s">
        <v>3</v>
      </c>
      <c r="AV607">
        <v>0</v>
      </c>
      <c r="AW607">
        <v>1</v>
      </c>
      <c r="AX607">
        <v>-1</v>
      </c>
      <c r="AY607">
        <v>0</v>
      </c>
      <c r="AZ607">
        <v>0</v>
      </c>
      <c r="BA607" t="s">
        <v>3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v>0</v>
      </c>
      <c r="CX607">
        <f>ROUND(Y607*Source!I689,9)</f>
        <v>219.73</v>
      </c>
      <c r="CY607">
        <f>AA607</f>
        <v>9.8800000000000008</v>
      </c>
      <c r="CZ607">
        <f>AE607</f>
        <v>1</v>
      </c>
      <c r="DA607">
        <f>AI607</f>
        <v>9.8800000000000008</v>
      </c>
      <c r="DB607">
        <f>ROUND(ROUND(AT607*CZ607,2),6)</f>
        <v>5.1100000000000003</v>
      </c>
      <c r="DC607">
        <f>ROUND(ROUND(AT607*AG607,2),6)</f>
        <v>0</v>
      </c>
      <c r="DD607" t="s">
        <v>3</v>
      </c>
      <c r="DE607" t="s">
        <v>3</v>
      </c>
      <c r="DF607">
        <f>ROUND(ROUND(AE607*AI607,2)*CX607,2)</f>
        <v>2170.9299999999998</v>
      </c>
      <c r="DG607">
        <f t="shared" si="305"/>
        <v>0</v>
      </c>
      <c r="DH607">
        <f t="shared" si="306"/>
        <v>0</v>
      </c>
      <c r="DI607">
        <f t="shared" si="297"/>
        <v>0</v>
      </c>
      <c r="DJ607">
        <f>DF607</f>
        <v>2170.9299999999998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ROW(Source!A689)</f>
        <v>689</v>
      </c>
      <c r="B608">
        <v>59209200</v>
      </c>
      <c r="C608">
        <v>59210591</v>
      </c>
      <c r="D608">
        <v>0</v>
      </c>
      <c r="E608">
        <v>1080</v>
      </c>
      <c r="F608">
        <v>1</v>
      </c>
      <c r="G608">
        <v>1080</v>
      </c>
      <c r="H608">
        <v>3</v>
      </c>
      <c r="I608" t="s">
        <v>425</v>
      </c>
      <c r="J608" t="s">
        <v>3</v>
      </c>
      <c r="K608" t="s">
        <v>426</v>
      </c>
      <c r="L608">
        <v>1354</v>
      </c>
      <c r="N608">
        <v>1010</v>
      </c>
      <c r="O608" t="s">
        <v>49</v>
      </c>
      <c r="P608" t="s">
        <v>49</v>
      </c>
      <c r="Q608">
        <v>1</v>
      </c>
      <c r="W608">
        <v>0</v>
      </c>
      <c r="X608">
        <v>1473149400</v>
      </c>
      <c r="Y608">
        <f>AT608</f>
        <v>0.20930233000000001</v>
      </c>
      <c r="AA608">
        <v>129039.72</v>
      </c>
      <c r="AB608">
        <v>0</v>
      </c>
      <c r="AC608">
        <v>0</v>
      </c>
      <c r="AD608">
        <v>0</v>
      </c>
      <c r="AE608">
        <v>13060.7</v>
      </c>
      <c r="AF608">
        <v>0</v>
      </c>
      <c r="AG608">
        <v>0</v>
      </c>
      <c r="AH608">
        <v>0</v>
      </c>
      <c r="AI608">
        <v>9.8800000000000008</v>
      </c>
      <c r="AJ608">
        <v>1</v>
      </c>
      <c r="AK608">
        <v>1</v>
      </c>
      <c r="AL608">
        <v>1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 t="s">
        <v>3</v>
      </c>
      <c r="AT608">
        <v>0.20930233000000001</v>
      </c>
      <c r="AU608" t="s">
        <v>3</v>
      </c>
      <c r="AV608">
        <v>0</v>
      </c>
      <c r="AW608">
        <v>1</v>
      </c>
      <c r="AX608">
        <v>-1</v>
      </c>
      <c r="AY608">
        <v>0</v>
      </c>
      <c r="AZ608">
        <v>0</v>
      </c>
      <c r="BA608" t="s">
        <v>3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v>0</v>
      </c>
      <c r="CX608">
        <f>ROUND(Y608*Source!I689,9)</f>
        <v>9.0000001899999997</v>
      </c>
      <c r="CY608">
        <f>AA608</f>
        <v>129039.72</v>
      </c>
      <c r="CZ608">
        <f>AE608</f>
        <v>13060.7</v>
      </c>
      <c r="DA608">
        <f>AI608</f>
        <v>9.8800000000000008</v>
      </c>
      <c r="DB608">
        <f>ROUND(ROUND(AT608*CZ608,2),6)</f>
        <v>2733.63</v>
      </c>
      <c r="DC608">
        <f>ROUND(ROUND(AT608*AG608,2),6)</f>
        <v>0</v>
      </c>
      <c r="DD608" t="s">
        <v>3</v>
      </c>
      <c r="DE608" t="s">
        <v>3</v>
      </c>
      <c r="DF608">
        <f>ROUND(ROUND(AE608*AI608,2)*CX608,2)</f>
        <v>1161357.5</v>
      </c>
      <c r="DG608">
        <f t="shared" si="305"/>
        <v>0</v>
      </c>
      <c r="DH608">
        <f t="shared" si="306"/>
        <v>0</v>
      </c>
      <c r="DI608">
        <f t="shared" si="297"/>
        <v>0</v>
      </c>
      <c r="DJ608">
        <f>DF608</f>
        <v>1161357.5</v>
      </c>
      <c r="DK608">
        <v>2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">
      <c r="A609">
        <f>ROW(Source!A689)</f>
        <v>689</v>
      </c>
      <c r="B609">
        <v>59209200</v>
      </c>
      <c r="C609">
        <v>59210591</v>
      </c>
      <c r="D609">
        <v>0</v>
      </c>
      <c r="E609">
        <v>1080</v>
      </c>
      <c r="F609">
        <v>1</v>
      </c>
      <c r="G609">
        <v>1080</v>
      </c>
      <c r="H609">
        <v>3</v>
      </c>
      <c r="I609" t="s">
        <v>429</v>
      </c>
      <c r="J609" t="s">
        <v>3</v>
      </c>
      <c r="K609" t="s">
        <v>430</v>
      </c>
      <c r="L609">
        <v>1354</v>
      </c>
      <c r="N609">
        <v>1010</v>
      </c>
      <c r="O609" t="s">
        <v>49</v>
      </c>
      <c r="P609" t="s">
        <v>49</v>
      </c>
      <c r="Q609">
        <v>1</v>
      </c>
      <c r="W609">
        <v>0</v>
      </c>
      <c r="X609">
        <v>-2146437075</v>
      </c>
      <c r="Y609">
        <f>AT609</f>
        <v>4.6511629999999998E-2</v>
      </c>
      <c r="AA609">
        <v>222869.98</v>
      </c>
      <c r="AB609">
        <v>0</v>
      </c>
      <c r="AC609">
        <v>0</v>
      </c>
      <c r="AD609">
        <v>0</v>
      </c>
      <c r="AE609">
        <v>22557.690000000002</v>
      </c>
      <c r="AF609">
        <v>0</v>
      </c>
      <c r="AG609">
        <v>0</v>
      </c>
      <c r="AH609">
        <v>0</v>
      </c>
      <c r="AI609">
        <v>9.8800000000000008</v>
      </c>
      <c r="AJ609">
        <v>1</v>
      </c>
      <c r="AK609">
        <v>1</v>
      </c>
      <c r="AL609">
        <v>1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 t="s">
        <v>3</v>
      </c>
      <c r="AT609">
        <v>4.6511629999999998E-2</v>
      </c>
      <c r="AU609" t="s">
        <v>3</v>
      </c>
      <c r="AV609">
        <v>0</v>
      </c>
      <c r="AW609">
        <v>1</v>
      </c>
      <c r="AX609">
        <v>-1</v>
      </c>
      <c r="AY609">
        <v>0</v>
      </c>
      <c r="AZ609">
        <v>0</v>
      </c>
      <c r="BA609" t="s">
        <v>3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ROUND(Y609*Source!I689,9)</f>
        <v>2.0000000899999999</v>
      </c>
      <c r="CY609">
        <f>AA609</f>
        <v>222869.98</v>
      </c>
      <c r="CZ609">
        <f>AE609</f>
        <v>22557.690000000002</v>
      </c>
      <c r="DA609">
        <f>AI609</f>
        <v>9.8800000000000008</v>
      </c>
      <c r="DB609">
        <f>ROUND(ROUND(AT609*CZ609,2),6)</f>
        <v>1049.19</v>
      </c>
      <c r="DC609">
        <f>ROUND(ROUND(AT609*AG609,2),6)</f>
        <v>0</v>
      </c>
      <c r="DD609" t="s">
        <v>3</v>
      </c>
      <c r="DE609" t="s">
        <v>3</v>
      </c>
      <c r="DF609">
        <f>ROUND(ROUND(AE609*AI609,2)*CX609,2)</f>
        <v>445739.98</v>
      </c>
      <c r="DG609">
        <f t="shared" si="305"/>
        <v>0</v>
      </c>
      <c r="DH609">
        <f t="shared" si="306"/>
        <v>0</v>
      </c>
      <c r="DI609">
        <f t="shared" si="297"/>
        <v>0</v>
      </c>
      <c r="DJ609">
        <f>DF609</f>
        <v>445739.98</v>
      </c>
      <c r="DK609">
        <v>2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ROW(Source!A689)</f>
        <v>689</v>
      </c>
      <c r="B610">
        <v>59209200</v>
      </c>
      <c r="C610">
        <v>59210591</v>
      </c>
      <c r="D610">
        <v>0</v>
      </c>
      <c r="E610">
        <v>1080</v>
      </c>
      <c r="F610">
        <v>1</v>
      </c>
      <c r="G610">
        <v>1080</v>
      </c>
      <c r="H610">
        <v>3</v>
      </c>
      <c r="I610" t="s">
        <v>421</v>
      </c>
      <c r="J610" t="s">
        <v>3</v>
      </c>
      <c r="K610" t="s">
        <v>422</v>
      </c>
      <c r="L610">
        <v>1354</v>
      </c>
      <c r="N610">
        <v>1010</v>
      </c>
      <c r="O610" t="s">
        <v>49</v>
      </c>
      <c r="P610" t="s">
        <v>49</v>
      </c>
      <c r="Q610">
        <v>1</v>
      </c>
      <c r="W610">
        <v>0</v>
      </c>
      <c r="X610">
        <v>-1343046730</v>
      </c>
      <c r="Y610">
        <f>AT610</f>
        <v>4.6511629999999998E-2</v>
      </c>
      <c r="AA610">
        <v>117725.04</v>
      </c>
      <c r="AB610">
        <v>0</v>
      </c>
      <c r="AC610">
        <v>0</v>
      </c>
      <c r="AD610">
        <v>0</v>
      </c>
      <c r="AE610">
        <v>11915.49</v>
      </c>
      <c r="AF610">
        <v>0</v>
      </c>
      <c r="AG610">
        <v>0</v>
      </c>
      <c r="AH610">
        <v>0</v>
      </c>
      <c r="AI610">
        <v>9.8800000000000008</v>
      </c>
      <c r="AJ610">
        <v>1</v>
      </c>
      <c r="AK610">
        <v>1</v>
      </c>
      <c r="AL610">
        <v>1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 t="s">
        <v>3</v>
      </c>
      <c r="AT610">
        <v>4.6511629999999998E-2</v>
      </c>
      <c r="AU610" t="s">
        <v>3</v>
      </c>
      <c r="AV610">
        <v>0</v>
      </c>
      <c r="AW610">
        <v>1</v>
      </c>
      <c r="AX610">
        <v>-1</v>
      </c>
      <c r="AY610">
        <v>0</v>
      </c>
      <c r="AZ610">
        <v>0</v>
      </c>
      <c r="BA610" t="s">
        <v>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ROUND(Y610*Source!I689,9)</f>
        <v>2.0000000899999999</v>
      </c>
      <c r="CY610">
        <f>AA610</f>
        <v>117725.04</v>
      </c>
      <c r="CZ610">
        <f>AE610</f>
        <v>11915.49</v>
      </c>
      <c r="DA610">
        <f>AI610</f>
        <v>9.8800000000000008</v>
      </c>
      <c r="DB610">
        <f>ROUND(ROUND(AT610*CZ610,2),6)</f>
        <v>554.21</v>
      </c>
      <c r="DC610">
        <f>ROUND(ROUND(AT610*AG610,2),6)</f>
        <v>0</v>
      </c>
      <c r="DD610" t="s">
        <v>3</v>
      </c>
      <c r="DE610" t="s">
        <v>3</v>
      </c>
      <c r="DF610">
        <f>ROUND(ROUND(AE610*AI610,2)*CX610,2)</f>
        <v>235450.09</v>
      </c>
      <c r="DG610">
        <f t="shared" si="305"/>
        <v>0</v>
      </c>
      <c r="DH610">
        <f t="shared" si="306"/>
        <v>0</v>
      </c>
      <c r="DI610">
        <f t="shared" si="297"/>
        <v>0</v>
      </c>
      <c r="DJ610">
        <f>DF610</f>
        <v>235450.09</v>
      </c>
      <c r="DK610">
        <v>2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ROW(Source!A699)</f>
        <v>699</v>
      </c>
      <c r="B611">
        <v>59209203</v>
      </c>
      <c r="C611">
        <v>59212890</v>
      </c>
      <c r="D611">
        <v>58266404</v>
      </c>
      <c r="E611">
        <v>1080</v>
      </c>
      <c r="F611">
        <v>1</v>
      </c>
      <c r="G611">
        <v>1080</v>
      </c>
      <c r="H611">
        <v>1</v>
      </c>
      <c r="I611" t="s">
        <v>620</v>
      </c>
      <c r="J611" t="s">
        <v>3</v>
      </c>
      <c r="K611" t="s">
        <v>621</v>
      </c>
      <c r="L611">
        <v>1191</v>
      </c>
      <c r="N611">
        <v>1013</v>
      </c>
      <c r="O611" t="s">
        <v>622</v>
      </c>
      <c r="P611" t="s">
        <v>622</v>
      </c>
      <c r="Q611">
        <v>1</v>
      </c>
      <c r="W611">
        <v>0</v>
      </c>
      <c r="X611">
        <v>476480486</v>
      </c>
      <c r="Y611">
        <f>((AT611*1.15)*1.1)</f>
        <v>8.0074500000000004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6.33</v>
      </c>
      <c r="AU611" t="s">
        <v>28</v>
      </c>
      <c r="AV611">
        <v>1</v>
      </c>
      <c r="AW611">
        <v>2</v>
      </c>
      <c r="AX611">
        <v>59212902</v>
      </c>
      <c r="AY611">
        <v>1</v>
      </c>
      <c r="AZ611">
        <v>0</v>
      </c>
      <c r="BA611">
        <v>639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U611">
        <f>ROUND(AT611*Source!I699*AH611*AL611,2)</f>
        <v>0</v>
      </c>
      <c r="CV611">
        <f>ROUND(Y611*Source!I699,9)</f>
        <v>17.616389999999999</v>
      </c>
      <c r="CW611">
        <v>0</v>
      </c>
      <c r="CX611">
        <f>ROUND(Y611*Source!I699,9)</f>
        <v>17.616389999999999</v>
      </c>
      <c r="CY611">
        <f>AD611</f>
        <v>0</v>
      </c>
      <c r="CZ611">
        <f>AH611</f>
        <v>0</v>
      </c>
      <c r="DA611">
        <f>AL611</f>
        <v>1</v>
      </c>
      <c r="DB611">
        <f>ROUND(((ROUND(AT611*CZ611,2)*1.15)*1.1),6)</f>
        <v>0</v>
      </c>
      <c r="DC611">
        <f>ROUND(((ROUND(AT611*AG611,2)*1.15)*1.1),6)</f>
        <v>0</v>
      </c>
      <c r="DD611" t="s">
        <v>3</v>
      </c>
      <c r="DE611" t="s">
        <v>3</v>
      </c>
      <c r="DF611">
        <f t="shared" ref="DF611:DF622" si="309">ROUND(ROUND(AE611,2)*CX611,2)</f>
        <v>0</v>
      </c>
      <c r="DG611">
        <f t="shared" si="305"/>
        <v>0</v>
      </c>
      <c r="DH611">
        <f t="shared" si="306"/>
        <v>0</v>
      </c>
      <c r="DI611">
        <f t="shared" si="297"/>
        <v>0</v>
      </c>
      <c r="DJ611">
        <f>DI611</f>
        <v>0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ROW(Source!A699)</f>
        <v>699</v>
      </c>
      <c r="B612">
        <v>59209203</v>
      </c>
      <c r="C612">
        <v>59212890</v>
      </c>
      <c r="D612">
        <v>58340578</v>
      </c>
      <c r="E612">
        <v>1</v>
      </c>
      <c r="F612">
        <v>1</v>
      </c>
      <c r="G612">
        <v>1080</v>
      </c>
      <c r="H612">
        <v>2</v>
      </c>
      <c r="I612" t="s">
        <v>646</v>
      </c>
      <c r="J612" t="s">
        <v>647</v>
      </c>
      <c r="K612" t="s">
        <v>648</v>
      </c>
      <c r="L612">
        <v>1368</v>
      </c>
      <c r="N612">
        <v>1011</v>
      </c>
      <c r="O612" t="s">
        <v>626</v>
      </c>
      <c r="P612" t="s">
        <v>626</v>
      </c>
      <c r="Q612">
        <v>1</v>
      </c>
      <c r="W612">
        <v>0</v>
      </c>
      <c r="X612">
        <v>-1985943078</v>
      </c>
      <c r="Y612">
        <f>((AT612*1.25)*1.1)</f>
        <v>0.46750000000000008</v>
      </c>
      <c r="AA612">
        <v>0</v>
      </c>
      <c r="AB612">
        <v>88.67</v>
      </c>
      <c r="AC612">
        <v>13.47</v>
      </c>
      <c r="AD612">
        <v>0</v>
      </c>
      <c r="AE612">
        <v>0</v>
      </c>
      <c r="AF612">
        <v>83.1</v>
      </c>
      <c r="AG612">
        <v>12.62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0.34</v>
      </c>
      <c r="AU612" t="s">
        <v>627</v>
      </c>
      <c r="AV612">
        <v>0</v>
      </c>
      <c r="AW612">
        <v>2</v>
      </c>
      <c r="AX612">
        <v>59212903</v>
      </c>
      <c r="AY612">
        <v>1</v>
      </c>
      <c r="AZ612">
        <v>0</v>
      </c>
      <c r="BA612">
        <v>640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f>ROUND(Y612*Source!I699*DO612,9)</f>
        <v>12.97967</v>
      </c>
      <c r="CX612">
        <f>ROUND(Y612*Source!I699,9)</f>
        <v>1.0285</v>
      </c>
      <c r="CY612">
        <f>AB612</f>
        <v>88.67</v>
      </c>
      <c r="CZ612">
        <f>AF612</f>
        <v>83.1</v>
      </c>
      <c r="DA612">
        <f>AJ612</f>
        <v>1</v>
      </c>
      <c r="DB612">
        <f>ROUND(((ROUND(AT612*CZ612,2)*1.25)*1.1),6)</f>
        <v>38.84375</v>
      </c>
      <c r="DC612">
        <f>ROUND(((ROUND(AT612*AG612,2)*1.25)*1.1),6)</f>
        <v>5.8987499999999997</v>
      </c>
      <c r="DD612" t="s">
        <v>3</v>
      </c>
      <c r="DE612" t="s">
        <v>3</v>
      </c>
      <c r="DF612">
        <f t="shared" si="309"/>
        <v>0</v>
      </c>
      <c r="DG612">
        <f t="shared" si="305"/>
        <v>85.47</v>
      </c>
      <c r="DH612">
        <f t="shared" si="306"/>
        <v>12.98</v>
      </c>
      <c r="DI612">
        <f t="shared" si="297"/>
        <v>0</v>
      </c>
      <c r="DJ612">
        <f>DG612</f>
        <v>85.47</v>
      </c>
      <c r="DK612">
        <v>0</v>
      </c>
      <c r="DL612" t="s">
        <v>628</v>
      </c>
      <c r="DM612">
        <v>0</v>
      </c>
      <c r="DN612" t="s">
        <v>622</v>
      </c>
      <c r="DO612">
        <v>12.62</v>
      </c>
    </row>
    <row r="613" spans="1:119" x14ac:dyDescent="0.2">
      <c r="A613">
        <f>ROW(Source!A699)</f>
        <v>699</v>
      </c>
      <c r="B613">
        <v>59209203</v>
      </c>
      <c r="C613">
        <v>59212890</v>
      </c>
      <c r="D613">
        <v>58340697</v>
      </c>
      <c r="E613">
        <v>1</v>
      </c>
      <c r="F613">
        <v>1</v>
      </c>
      <c r="G613">
        <v>1080</v>
      </c>
      <c r="H613">
        <v>2</v>
      </c>
      <c r="I613" t="s">
        <v>629</v>
      </c>
      <c r="J613" t="s">
        <v>630</v>
      </c>
      <c r="K613" t="s">
        <v>631</v>
      </c>
      <c r="L613">
        <v>1368</v>
      </c>
      <c r="N613">
        <v>1011</v>
      </c>
      <c r="O613" t="s">
        <v>626</v>
      </c>
      <c r="P613" t="s">
        <v>626</v>
      </c>
      <c r="Q613">
        <v>1</v>
      </c>
      <c r="W613">
        <v>0</v>
      </c>
      <c r="X613">
        <v>2147454900</v>
      </c>
      <c r="Y613">
        <f>((AT613*1.25)*1.1)</f>
        <v>0.26124999999999998</v>
      </c>
      <c r="AA613">
        <v>0</v>
      </c>
      <c r="AB613">
        <v>0.85</v>
      </c>
      <c r="AC613">
        <v>0</v>
      </c>
      <c r="AD613">
        <v>0</v>
      </c>
      <c r="AE613">
        <v>0</v>
      </c>
      <c r="AF613">
        <v>0.8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0.19</v>
      </c>
      <c r="AU613" t="s">
        <v>627</v>
      </c>
      <c r="AV613">
        <v>0</v>
      </c>
      <c r="AW613">
        <v>2</v>
      </c>
      <c r="AX613">
        <v>59212904</v>
      </c>
      <c r="AY613">
        <v>1</v>
      </c>
      <c r="AZ613">
        <v>0</v>
      </c>
      <c r="BA613">
        <v>641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f>ROUND(Y613*Source!I699*DO613,9)</f>
        <v>0</v>
      </c>
      <c r="CX613">
        <f>ROUND(Y613*Source!I699,9)</f>
        <v>0.57474999999999998</v>
      </c>
      <c r="CY613">
        <f>AB613</f>
        <v>0.85</v>
      </c>
      <c r="CZ613">
        <f>AF613</f>
        <v>0.8</v>
      </c>
      <c r="DA613">
        <f>AJ613</f>
        <v>1</v>
      </c>
      <c r="DB613">
        <f>ROUND(((ROUND(AT613*CZ613,2)*1.25)*1.1),6)</f>
        <v>0.20624999999999999</v>
      </c>
      <c r="DC613">
        <f>ROUND(((ROUND(AT613*AG613,2)*1.25)*1.1),6)</f>
        <v>0</v>
      </c>
      <c r="DD613" t="s">
        <v>3</v>
      </c>
      <c r="DE613" t="s">
        <v>3</v>
      </c>
      <c r="DF613">
        <f t="shared" si="309"/>
        <v>0</v>
      </c>
      <c r="DG613">
        <f t="shared" si="305"/>
        <v>0.46</v>
      </c>
      <c r="DH613">
        <f t="shared" si="306"/>
        <v>0</v>
      </c>
      <c r="DI613">
        <f t="shared" si="297"/>
        <v>0</v>
      </c>
      <c r="DJ613">
        <f>DG613</f>
        <v>0.46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">
      <c r="A614">
        <f>ROW(Source!A699)</f>
        <v>699</v>
      </c>
      <c r="B614">
        <v>59209203</v>
      </c>
      <c r="C614">
        <v>59212890</v>
      </c>
      <c r="D614">
        <v>58340663</v>
      </c>
      <c r="E614">
        <v>1</v>
      </c>
      <c r="F614">
        <v>1</v>
      </c>
      <c r="G614">
        <v>1080</v>
      </c>
      <c r="H614">
        <v>2</v>
      </c>
      <c r="I614" t="s">
        <v>730</v>
      </c>
      <c r="J614" t="s">
        <v>731</v>
      </c>
      <c r="K614" t="s">
        <v>732</v>
      </c>
      <c r="L614">
        <v>1368</v>
      </c>
      <c r="N614">
        <v>1011</v>
      </c>
      <c r="O614" t="s">
        <v>626</v>
      </c>
      <c r="P614" t="s">
        <v>626</v>
      </c>
      <c r="Q614">
        <v>1</v>
      </c>
      <c r="W614">
        <v>0</v>
      </c>
      <c r="X614">
        <v>1645565003</v>
      </c>
      <c r="Y614">
        <f>((AT614*1.25)*1.1)</f>
        <v>8.2500000000000004E-2</v>
      </c>
      <c r="AA614">
        <v>0</v>
      </c>
      <c r="AB614">
        <v>0.5</v>
      </c>
      <c r="AC614">
        <v>0</v>
      </c>
      <c r="AD614">
        <v>0</v>
      </c>
      <c r="AE614">
        <v>0</v>
      </c>
      <c r="AF614">
        <v>0.47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0.06</v>
      </c>
      <c r="AU614" t="s">
        <v>627</v>
      </c>
      <c r="AV614">
        <v>0</v>
      </c>
      <c r="AW614">
        <v>2</v>
      </c>
      <c r="AX614">
        <v>59212905</v>
      </c>
      <c r="AY614">
        <v>1</v>
      </c>
      <c r="AZ614">
        <v>0</v>
      </c>
      <c r="BA614">
        <v>642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f>ROUND(Y614*Source!I699*DO614,9)</f>
        <v>0</v>
      </c>
      <c r="CX614">
        <f>ROUND(Y614*Source!I699,9)</f>
        <v>0.18149999999999999</v>
      </c>
      <c r="CY614">
        <f>AB614</f>
        <v>0.5</v>
      </c>
      <c r="CZ614">
        <f>AF614</f>
        <v>0.47</v>
      </c>
      <c r="DA614">
        <f>AJ614</f>
        <v>1</v>
      </c>
      <c r="DB614">
        <f>ROUND(((ROUND(AT614*CZ614,2)*1.25)*1.1),6)</f>
        <v>4.1250000000000002E-2</v>
      </c>
      <c r="DC614">
        <f>ROUND(((ROUND(AT614*AG614,2)*1.25)*1.1),6)</f>
        <v>0</v>
      </c>
      <c r="DD614" t="s">
        <v>3</v>
      </c>
      <c r="DE614" t="s">
        <v>3</v>
      </c>
      <c r="DF614">
        <f t="shared" si="309"/>
        <v>0</v>
      </c>
      <c r="DG614">
        <f t="shared" si="305"/>
        <v>0.09</v>
      </c>
      <c r="DH614">
        <f t="shared" si="306"/>
        <v>0</v>
      </c>
      <c r="DI614">
        <f t="shared" si="297"/>
        <v>0</v>
      </c>
      <c r="DJ614">
        <f>DG614</f>
        <v>0.09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">
      <c r="A615">
        <f>ROW(Source!A699)</f>
        <v>699</v>
      </c>
      <c r="B615">
        <v>59209203</v>
      </c>
      <c r="C615">
        <v>59212890</v>
      </c>
      <c r="D615">
        <v>58310236</v>
      </c>
      <c r="E615">
        <v>1</v>
      </c>
      <c r="F615">
        <v>1</v>
      </c>
      <c r="G615">
        <v>1080</v>
      </c>
      <c r="H615">
        <v>3</v>
      </c>
      <c r="I615" t="s">
        <v>733</v>
      </c>
      <c r="J615" t="s">
        <v>734</v>
      </c>
      <c r="K615" t="s">
        <v>735</v>
      </c>
      <c r="L615">
        <v>1296</v>
      </c>
      <c r="N615">
        <v>1002</v>
      </c>
      <c r="O615" t="s">
        <v>736</v>
      </c>
      <c r="P615" t="s">
        <v>736</v>
      </c>
      <c r="Q615">
        <v>1</v>
      </c>
      <c r="W615">
        <v>0</v>
      </c>
      <c r="X615">
        <v>-1970611311</v>
      </c>
      <c r="Y615">
        <f>AT615</f>
        <v>0.46210000000000001</v>
      </c>
      <c r="AA615">
        <v>84.21</v>
      </c>
      <c r="AB615">
        <v>0</v>
      </c>
      <c r="AC615">
        <v>0</v>
      </c>
      <c r="AD615">
        <v>0</v>
      </c>
      <c r="AE615">
        <v>84.21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0.46210000000000001</v>
      </c>
      <c r="AU615" t="s">
        <v>3</v>
      </c>
      <c r="AV615">
        <v>0</v>
      </c>
      <c r="AW615">
        <v>2</v>
      </c>
      <c r="AX615">
        <v>59212906</v>
      </c>
      <c r="AY615">
        <v>1</v>
      </c>
      <c r="AZ615">
        <v>0</v>
      </c>
      <c r="BA615">
        <v>643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ROUND(Y615*Source!I699,9)</f>
        <v>1.0166200000000001</v>
      </c>
      <c r="CY615">
        <f>AA615</f>
        <v>84.21</v>
      </c>
      <c r="CZ615">
        <f>AE615</f>
        <v>84.21</v>
      </c>
      <c r="DA615">
        <f>AI615</f>
        <v>1</v>
      </c>
      <c r="DB615">
        <f>ROUND(ROUND(AT615*CZ615,2),6)</f>
        <v>38.909999999999997</v>
      </c>
      <c r="DC615">
        <f>ROUND(ROUND(AT615*AG615,2),6)</f>
        <v>0</v>
      </c>
      <c r="DD615" t="s">
        <v>3</v>
      </c>
      <c r="DE615" t="s">
        <v>3</v>
      </c>
      <c r="DF615">
        <f t="shared" si="309"/>
        <v>85.61</v>
      </c>
      <c r="DG615">
        <f t="shared" si="305"/>
        <v>0</v>
      </c>
      <c r="DH615">
        <f t="shared" si="306"/>
        <v>0</v>
      </c>
      <c r="DI615">
        <f t="shared" si="297"/>
        <v>0</v>
      </c>
      <c r="DJ615">
        <f>DF615</f>
        <v>85.61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ROW(Source!A699)</f>
        <v>699</v>
      </c>
      <c r="B616">
        <v>59209203</v>
      </c>
      <c r="C616">
        <v>59212890</v>
      </c>
      <c r="D616">
        <v>58311260</v>
      </c>
      <c r="E616">
        <v>1</v>
      </c>
      <c r="F616">
        <v>1</v>
      </c>
      <c r="G616">
        <v>1080</v>
      </c>
      <c r="H616">
        <v>3</v>
      </c>
      <c r="I616" t="s">
        <v>721</v>
      </c>
      <c r="J616" t="s">
        <v>722</v>
      </c>
      <c r="K616" t="s">
        <v>723</v>
      </c>
      <c r="L616">
        <v>1354</v>
      </c>
      <c r="N616">
        <v>1010</v>
      </c>
      <c r="O616" t="s">
        <v>49</v>
      </c>
      <c r="P616" t="s">
        <v>49</v>
      </c>
      <c r="Q616">
        <v>1</v>
      </c>
      <c r="W616">
        <v>0</v>
      </c>
      <c r="X616">
        <v>-1633575099</v>
      </c>
      <c r="Y616">
        <f>AT616</f>
        <v>1.2250000000000001</v>
      </c>
      <c r="AA616">
        <v>38</v>
      </c>
      <c r="AB616">
        <v>0</v>
      </c>
      <c r="AC616">
        <v>0</v>
      </c>
      <c r="AD616">
        <v>0</v>
      </c>
      <c r="AE616">
        <v>38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-2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1.2250000000000001</v>
      </c>
      <c r="AU616" t="s">
        <v>3</v>
      </c>
      <c r="AV616">
        <v>0</v>
      </c>
      <c r="AW616">
        <v>2</v>
      </c>
      <c r="AX616">
        <v>59212907</v>
      </c>
      <c r="AY616">
        <v>1</v>
      </c>
      <c r="AZ616">
        <v>0</v>
      </c>
      <c r="BA616">
        <v>644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ROUND(Y616*Source!I699,9)</f>
        <v>2.6949999999999998</v>
      </c>
      <c r="CY616">
        <f>AA616</f>
        <v>38</v>
      </c>
      <c r="CZ616">
        <f>AE616</f>
        <v>38</v>
      </c>
      <c r="DA616">
        <f>AI616</f>
        <v>1</v>
      </c>
      <c r="DB616">
        <f>ROUND(ROUND(AT616*CZ616,2),6)</f>
        <v>46.55</v>
      </c>
      <c r="DC616">
        <f>ROUND(ROUND(AT616*AG616,2),6)</f>
        <v>0</v>
      </c>
      <c r="DD616" t="s">
        <v>3</v>
      </c>
      <c r="DE616" t="s">
        <v>3</v>
      </c>
      <c r="DF616">
        <f t="shared" si="309"/>
        <v>102.41</v>
      </c>
      <c r="DG616">
        <f t="shared" si="305"/>
        <v>0</v>
      </c>
      <c r="DH616">
        <f t="shared" si="306"/>
        <v>0</v>
      </c>
      <c r="DI616">
        <f t="shared" si="297"/>
        <v>0</v>
      </c>
      <c r="DJ616">
        <f>DF616</f>
        <v>102.41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ROW(Source!A699)</f>
        <v>699</v>
      </c>
      <c r="B617">
        <v>59209203</v>
      </c>
      <c r="C617">
        <v>59212890</v>
      </c>
      <c r="D617">
        <v>58319282</v>
      </c>
      <c r="E617">
        <v>1</v>
      </c>
      <c r="F617">
        <v>1</v>
      </c>
      <c r="G617">
        <v>1080</v>
      </c>
      <c r="H617">
        <v>3</v>
      </c>
      <c r="I617" t="s">
        <v>737</v>
      </c>
      <c r="J617" t="s">
        <v>738</v>
      </c>
      <c r="K617" t="s">
        <v>739</v>
      </c>
      <c r="L617">
        <v>1354</v>
      </c>
      <c r="N617">
        <v>1010</v>
      </c>
      <c r="O617" t="s">
        <v>49</v>
      </c>
      <c r="P617" t="s">
        <v>49</v>
      </c>
      <c r="Q617">
        <v>1</v>
      </c>
      <c r="W617">
        <v>0</v>
      </c>
      <c r="X617">
        <v>-928043851</v>
      </c>
      <c r="Y617">
        <f>AT617</f>
        <v>0.03</v>
      </c>
      <c r="AA617">
        <v>7.74</v>
      </c>
      <c r="AB617">
        <v>0</v>
      </c>
      <c r="AC617">
        <v>0</v>
      </c>
      <c r="AD617">
        <v>0</v>
      </c>
      <c r="AE617">
        <v>7.74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0.03</v>
      </c>
      <c r="AU617" t="s">
        <v>3</v>
      </c>
      <c r="AV617">
        <v>0</v>
      </c>
      <c r="AW617">
        <v>2</v>
      </c>
      <c r="AX617">
        <v>59212908</v>
      </c>
      <c r="AY617">
        <v>1</v>
      </c>
      <c r="AZ617">
        <v>0</v>
      </c>
      <c r="BA617">
        <v>645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ROUND(Y617*Source!I699,9)</f>
        <v>6.6000000000000003E-2</v>
      </c>
      <c r="CY617">
        <f>AA617</f>
        <v>7.74</v>
      </c>
      <c r="CZ617">
        <f>AE617</f>
        <v>7.74</v>
      </c>
      <c r="DA617">
        <f>AI617</f>
        <v>1</v>
      </c>
      <c r="DB617">
        <f>ROUND(ROUND(AT617*CZ617,2),6)</f>
        <v>0.23</v>
      </c>
      <c r="DC617">
        <f>ROUND(ROUND(AT617*AG617,2),6)</f>
        <v>0</v>
      </c>
      <c r="DD617" t="s">
        <v>3</v>
      </c>
      <c r="DE617" t="s">
        <v>3</v>
      </c>
      <c r="DF617">
        <f t="shared" si="309"/>
        <v>0.51</v>
      </c>
      <c r="DG617">
        <f t="shared" si="305"/>
        <v>0</v>
      </c>
      <c r="DH617">
        <f t="shared" si="306"/>
        <v>0</v>
      </c>
      <c r="DI617">
        <f t="shared" si="297"/>
        <v>0</v>
      </c>
      <c r="DJ617">
        <f>DF617</f>
        <v>0.51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ROW(Source!A699)</f>
        <v>699</v>
      </c>
      <c r="B618">
        <v>59209203</v>
      </c>
      <c r="C618">
        <v>59212890</v>
      </c>
      <c r="D618">
        <v>0</v>
      </c>
      <c r="E618">
        <v>1080</v>
      </c>
      <c r="F618">
        <v>1</v>
      </c>
      <c r="G618">
        <v>1080</v>
      </c>
      <c r="H618">
        <v>3</v>
      </c>
      <c r="I618" t="s">
        <v>435</v>
      </c>
      <c r="J618" t="s">
        <v>3</v>
      </c>
      <c r="K618" t="s">
        <v>436</v>
      </c>
      <c r="L618">
        <v>1035</v>
      </c>
      <c r="N618">
        <v>1013</v>
      </c>
      <c r="O618" t="s">
        <v>437</v>
      </c>
      <c r="P618" t="s">
        <v>437</v>
      </c>
      <c r="Q618">
        <v>1</v>
      </c>
      <c r="W618">
        <v>0</v>
      </c>
      <c r="X618">
        <v>-206145930</v>
      </c>
      <c r="Y618">
        <f>AT618</f>
        <v>10</v>
      </c>
      <c r="AA618">
        <v>1377.79</v>
      </c>
      <c r="AB618">
        <v>0</v>
      </c>
      <c r="AC618">
        <v>0</v>
      </c>
      <c r="AD618">
        <v>0</v>
      </c>
      <c r="AE618">
        <v>1377.79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 t="s">
        <v>3</v>
      </c>
      <c r="AT618">
        <v>10</v>
      </c>
      <c r="AU618" t="s">
        <v>3</v>
      </c>
      <c r="AV618">
        <v>0</v>
      </c>
      <c r="AW618">
        <v>1</v>
      </c>
      <c r="AX618">
        <v>-1</v>
      </c>
      <c r="AY618">
        <v>0</v>
      </c>
      <c r="AZ618">
        <v>0</v>
      </c>
      <c r="BA618" t="s">
        <v>3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ROUND(Y618*Source!I699,9)</f>
        <v>22</v>
      </c>
      <c r="CY618">
        <f>AA618</f>
        <v>1377.79</v>
      </c>
      <c r="CZ618">
        <f>AE618</f>
        <v>1377.79</v>
      </c>
      <c r="DA618">
        <f>AI618</f>
        <v>1</v>
      </c>
      <c r="DB618">
        <f>ROUND(ROUND(AT618*CZ618,2),6)</f>
        <v>13777.9</v>
      </c>
      <c r="DC618">
        <f>ROUND(ROUND(AT618*AG618,2),6)</f>
        <v>0</v>
      </c>
      <c r="DD618" t="s">
        <v>3</v>
      </c>
      <c r="DE618" t="s">
        <v>3</v>
      </c>
      <c r="DF618">
        <f t="shared" si="309"/>
        <v>30311.38</v>
      </c>
      <c r="DG618">
        <f t="shared" si="305"/>
        <v>0</v>
      </c>
      <c r="DH618">
        <f t="shared" si="306"/>
        <v>0</v>
      </c>
      <c r="DI618">
        <f t="shared" si="297"/>
        <v>0</v>
      </c>
      <c r="DJ618">
        <f>DF618</f>
        <v>30311.38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">
      <c r="A619">
        <f>ROW(Source!A700)</f>
        <v>700</v>
      </c>
      <c r="B619">
        <v>59209200</v>
      </c>
      <c r="C619">
        <v>59212890</v>
      </c>
      <c r="D619">
        <v>58266404</v>
      </c>
      <c r="E619">
        <v>1080</v>
      </c>
      <c r="F619">
        <v>1</v>
      </c>
      <c r="G619">
        <v>1080</v>
      </c>
      <c r="H619">
        <v>1</v>
      </c>
      <c r="I619" t="s">
        <v>620</v>
      </c>
      <c r="J619" t="s">
        <v>3</v>
      </c>
      <c r="K619" t="s">
        <v>621</v>
      </c>
      <c r="L619">
        <v>1191</v>
      </c>
      <c r="N619">
        <v>1013</v>
      </c>
      <c r="O619" t="s">
        <v>622</v>
      </c>
      <c r="P619" t="s">
        <v>622</v>
      </c>
      <c r="Q619">
        <v>1</v>
      </c>
      <c r="W619">
        <v>0</v>
      </c>
      <c r="X619">
        <v>476480486</v>
      </c>
      <c r="Y619">
        <f>((AT619*1.15)*1.1)</f>
        <v>8.0074500000000004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5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6.33</v>
      </c>
      <c r="AU619" t="s">
        <v>28</v>
      </c>
      <c r="AV619">
        <v>1</v>
      </c>
      <c r="AW619">
        <v>2</v>
      </c>
      <c r="AX619">
        <v>59212902</v>
      </c>
      <c r="AY619">
        <v>1</v>
      </c>
      <c r="AZ619">
        <v>0</v>
      </c>
      <c r="BA619">
        <v>648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U619">
        <f>ROUND(AT619*Source!I700*AH619*AL619,2)</f>
        <v>0</v>
      </c>
      <c r="CV619">
        <f>ROUND(Y619*Source!I700,9)</f>
        <v>17.616389999999999</v>
      </c>
      <c r="CW619">
        <v>0</v>
      </c>
      <c r="CX619">
        <f>ROUND(Y619*Source!I700,9)</f>
        <v>17.616389999999999</v>
      </c>
      <c r="CY619">
        <f>AD619</f>
        <v>0</v>
      </c>
      <c r="CZ619">
        <f>AH619</f>
        <v>0</v>
      </c>
      <c r="DA619">
        <f>AL619</f>
        <v>1</v>
      </c>
      <c r="DB619">
        <f>ROUND(((ROUND(AT619*CZ619,2)*1.15)*1.1),6)</f>
        <v>0</v>
      </c>
      <c r="DC619">
        <f>ROUND(((ROUND(AT619*AG619,2)*1.15)*1.1),6)</f>
        <v>0</v>
      </c>
      <c r="DD619" t="s">
        <v>3</v>
      </c>
      <c r="DE619" t="s">
        <v>3</v>
      </c>
      <c r="DF619">
        <f t="shared" si="309"/>
        <v>0</v>
      </c>
      <c r="DG619">
        <f t="shared" si="305"/>
        <v>0</v>
      </c>
      <c r="DH619">
        <f t="shared" si="306"/>
        <v>0</v>
      </c>
      <c r="DI619">
        <f t="shared" si="297"/>
        <v>0</v>
      </c>
      <c r="DJ619">
        <f>DI619</f>
        <v>0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ROW(Source!A700)</f>
        <v>700</v>
      </c>
      <c r="B620">
        <v>59209200</v>
      </c>
      <c r="C620">
        <v>59212890</v>
      </c>
      <c r="D620">
        <v>58340578</v>
      </c>
      <c r="E620">
        <v>1</v>
      </c>
      <c r="F620">
        <v>1</v>
      </c>
      <c r="G620">
        <v>1080</v>
      </c>
      <c r="H620">
        <v>2</v>
      </c>
      <c r="I620" t="s">
        <v>646</v>
      </c>
      <c r="J620" t="s">
        <v>647</v>
      </c>
      <c r="K620" t="s">
        <v>648</v>
      </c>
      <c r="L620">
        <v>1368</v>
      </c>
      <c r="N620">
        <v>1011</v>
      </c>
      <c r="O620" t="s">
        <v>626</v>
      </c>
      <c r="P620" t="s">
        <v>626</v>
      </c>
      <c r="Q620">
        <v>1</v>
      </c>
      <c r="W620">
        <v>0</v>
      </c>
      <c r="X620">
        <v>-1985943078</v>
      </c>
      <c r="Y620">
        <f>((AT620*1.25)*1.1)</f>
        <v>0.46750000000000008</v>
      </c>
      <c r="AA620">
        <v>0</v>
      </c>
      <c r="AB620">
        <v>1445.28</v>
      </c>
      <c r="AC620">
        <v>740.47</v>
      </c>
      <c r="AD620">
        <v>0</v>
      </c>
      <c r="AE620">
        <v>0</v>
      </c>
      <c r="AF620">
        <v>83.1</v>
      </c>
      <c r="AG620">
        <v>12.62</v>
      </c>
      <c r="AH620">
        <v>0</v>
      </c>
      <c r="AI620">
        <v>1</v>
      </c>
      <c r="AJ620">
        <v>16.3</v>
      </c>
      <c r="AK620">
        <v>54.99</v>
      </c>
      <c r="AL620">
        <v>1</v>
      </c>
      <c r="AM620">
        <v>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0.34</v>
      </c>
      <c r="AU620" t="s">
        <v>627</v>
      </c>
      <c r="AV620">
        <v>0</v>
      </c>
      <c r="AW620">
        <v>2</v>
      </c>
      <c r="AX620">
        <v>59212903</v>
      </c>
      <c r="AY620">
        <v>1</v>
      </c>
      <c r="AZ620">
        <v>0</v>
      </c>
      <c r="BA620">
        <v>649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f>ROUND(Y620*Source!I700*DO620,9)</f>
        <v>12.97967</v>
      </c>
      <c r="CX620">
        <f>ROUND(Y620*Source!I700,9)</f>
        <v>1.0285</v>
      </c>
      <c r="CY620">
        <f>AB620</f>
        <v>1445.28</v>
      </c>
      <c r="CZ620">
        <f>AF620</f>
        <v>83.1</v>
      </c>
      <c r="DA620">
        <f>AJ620</f>
        <v>16.3</v>
      </c>
      <c r="DB620">
        <f>ROUND(((ROUND(AT620*CZ620,2)*1.25)*1.1),6)</f>
        <v>38.84375</v>
      </c>
      <c r="DC620">
        <f>ROUND(((ROUND(AT620*AG620,2)*1.25)*1.1),6)</f>
        <v>5.8987499999999997</v>
      </c>
      <c r="DD620" t="s">
        <v>3</v>
      </c>
      <c r="DE620" t="s">
        <v>3</v>
      </c>
      <c r="DF620">
        <f t="shared" si="309"/>
        <v>0</v>
      </c>
      <c r="DG620">
        <f>ROUND(ROUND(AF620*AJ620,2)*CX620,2)</f>
        <v>1393.13</v>
      </c>
      <c r="DH620">
        <f>ROUND(ROUND(AG620*AK620,2)*CX620,2)</f>
        <v>713.75</v>
      </c>
      <c r="DI620">
        <f t="shared" si="297"/>
        <v>0</v>
      </c>
      <c r="DJ620">
        <f>DG620</f>
        <v>1393.13</v>
      </c>
      <c r="DK620">
        <v>0</v>
      </c>
      <c r="DL620" t="s">
        <v>628</v>
      </c>
      <c r="DM620">
        <v>0</v>
      </c>
      <c r="DN620" t="s">
        <v>622</v>
      </c>
      <c r="DO620">
        <v>12.62</v>
      </c>
    </row>
    <row r="621" spans="1:119" x14ac:dyDescent="0.2">
      <c r="A621">
        <f>ROW(Source!A700)</f>
        <v>700</v>
      </c>
      <c r="B621">
        <v>59209200</v>
      </c>
      <c r="C621">
        <v>59212890</v>
      </c>
      <c r="D621">
        <v>58340697</v>
      </c>
      <c r="E621">
        <v>1</v>
      </c>
      <c r="F621">
        <v>1</v>
      </c>
      <c r="G621">
        <v>1080</v>
      </c>
      <c r="H621">
        <v>2</v>
      </c>
      <c r="I621" t="s">
        <v>629</v>
      </c>
      <c r="J621" t="s">
        <v>630</v>
      </c>
      <c r="K621" t="s">
        <v>631</v>
      </c>
      <c r="L621">
        <v>1368</v>
      </c>
      <c r="N621">
        <v>1011</v>
      </c>
      <c r="O621" t="s">
        <v>626</v>
      </c>
      <c r="P621" t="s">
        <v>626</v>
      </c>
      <c r="Q621">
        <v>1</v>
      </c>
      <c r="W621">
        <v>0</v>
      </c>
      <c r="X621">
        <v>2147454900</v>
      </c>
      <c r="Y621">
        <f>((AT621*1.25)*1.1)</f>
        <v>0.26124999999999998</v>
      </c>
      <c r="AA621">
        <v>0</v>
      </c>
      <c r="AB621">
        <v>7.33</v>
      </c>
      <c r="AC621">
        <v>0</v>
      </c>
      <c r="AD621">
        <v>0</v>
      </c>
      <c r="AE621">
        <v>0</v>
      </c>
      <c r="AF621">
        <v>0.8</v>
      </c>
      <c r="AG621">
        <v>0</v>
      </c>
      <c r="AH621">
        <v>0</v>
      </c>
      <c r="AI621">
        <v>1</v>
      </c>
      <c r="AJ621">
        <v>8.59</v>
      </c>
      <c r="AK621">
        <v>54.99</v>
      </c>
      <c r="AL621">
        <v>1</v>
      </c>
      <c r="AM621">
        <v>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0.19</v>
      </c>
      <c r="AU621" t="s">
        <v>627</v>
      </c>
      <c r="AV621">
        <v>0</v>
      </c>
      <c r="AW621">
        <v>2</v>
      </c>
      <c r="AX621">
        <v>59212904</v>
      </c>
      <c r="AY621">
        <v>1</v>
      </c>
      <c r="AZ621">
        <v>0</v>
      </c>
      <c r="BA621">
        <v>650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f>ROUND(Y621*Source!I700*DO621,9)</f>
        <v>0</v>
      </c>
      <c r="CX621">
        <f>ROUND(Y621*Source!I700,9)</f>
        <v>0.57474999999999998</v>
      </c>
      <c r="CY621">
        <f>AB621</f>
        <v>7.33</v>
      </c>
      <c r="CZ621">
        <f>AF621</f>
        <v>0.8</v>
      </c>
      <c r="DA621">
        <f>AJ621</f>
        <v>8.59</v>
      </c>
      <c r="DB621">
        <f>ROUND(((ROUND(AT621*CZ621,2)*1.25)*1.1),6)</f>
        <v>0.20624999999999999</v>
      </c>
      <c r="DC621">
        <f>ROUND(((ROUND(AT621*AG621,2)*1.25)*1.1),6)</f>
        <v>0</v>
      </c>
      <c r="DD621" t="s">
        <v>3</v>
      </c>
      <c r="DE621" t="s">
        <v>3</v>
      </c>
      <c r="DF621">
        <f t="shared" si="309"/>
        <v>0</v>
      </c>
      <c r="DG621">
        <f>ROUND(ROUND(AF621*AJ621,2)*CX621,2)</f>
        <v>3.95</v>
      </c>
      <c r="DH621">
        <f>ROUND(ROUND(AG621*AK621,2)*CX621,2)</f>
        <v>0</v>
      </c>
      <c r="DI621">
        <f t="shared" si="297"/>
        <v>0</v>
      </c>
      <c r="DJ621">
        <f>DG621</f>
        <v>3.95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ROW(Source!A700)</f>
        <v>700</v>
      </c>
      <c r="B622">
        <v>59209200</v>
      </c>
      <c r="C622">
        <v>59212890</v>
      </c>
      <c r="D622">
        <v>58340663</v>
      </c>
      <c r="E622">
        <v>1</v>
      </c>
      <c r="F622">
        <v>1</v>
      </c>
      <c r="G622">
        <v>1080</v>
      </c>
      <c r="H622">
        <v>2</v>
      </c>
      <c r="I622" t="s">
        <v>730</v>
      </c>
      <c r="J622" t="s">
        <v>731</v>
      </c>
      <c r="K622" t="s">
        <v>732</v>
      </c>
      <c r="L622">
        <v>1368</v>
      </c>
      <c r="N622">
        <v>1011</v>
      </c>
      <c r="O622" t="s">
        <v>626</v>
      </c>
      <c r="P622" t="s">
        <v>626</v>
      </c>
      <c r="Q622">
        <v>1</v>
      </c>
      <c r="W622">
        <v>0</v>
      </c>
      <c r="X622">
        <v>1645565003</v>
      </c>
      <c r="Y622">
        <f>((AT622*1.25)*1.1)</f>
        <v>8.2500000000000004E-2</v>
      </c>
      <c r="AA622">
        <v>0</v>
      </c>
      <c r="AB622">
        <v>4.38</v>
      </c>
      <c r="AC622">
        <v>0</v>
      </c>
      <c r="AD622">
        <v>0</v>
      </c>
      <c r="AE622">
        <v>0</v>
      </c>
      <c r="AF622">
        <v>0.47</v>
      </c>
      <c r="AG622">
        <v>0</v>
      </c>
      <c r="AH622">
        <v>0</v>
      </c>
      <c r="AI622">
        <v>1</v>
      </c>
      <c r="AJ622">
        <v>8.74</v>
      </c>
      <c r="AK622">
        <v>54.99</v>
      </c>
      <c r="AL622">
        <v>1</v>
      </c>
      <c r="AM622">
        <v>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0.06</v>
      </c>
      <c r="AU622" t="s">
        <v>627</v>
      </c>
      <c r="AV622">
        <v>0</v>
      </c>
      <c r="AW622">
        <v>2</v>
      </c>
      <c r="AX622">
        <v>59212905</v>
      </c>
      <c r="AY622">
        <v>1</v>
      </c>
      <c r="AZ622">
        <v>0</v>
      </c>
      <c r="BA622">
        <v>651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ROUND(Y622*Source!I700*DO622,9)</f>
        <v>0</v>
      </c>
      <c r="CX622">
        <f>ROUND(Y622*Source!I700,9)</f>
        <v>0.18149999999999999</v>
      </c>
      <c r="CY622">
        <f>AB622</f>
        <v>4.38</v>
      </c>
      <c r="CZ622">
        <f>AF622</f>
        <v>0.47</v>
      </c>
      <c r="DA622">
        <f>AJ622</f>
        <v>8.74</v>
      </c>
      <c r="DB622">
        <f>ROUND(((ROUND(AT622*CZ622,2)*1.25)*1.1),6)</f>
        <v>4.1250000000000002E-2</v>
      </c>
      <c r="DC622">
        <f>ROUND(((ROUND(AT622*AG622,2)*1.25)*1.1),6)</f>
        <v>0</v>
      </c>
      <c r="DD622" t="s">
        <v>3</v>
      </c>
      <c r="DE622" t="s">
        <v>3</v>
      </c>
      <c r="DF622">
        <f t="shared" si="309"/>
        <v>0</v>
      </c>
      <c r="DG622">
        <f>ROUND(ROUND(AF622*AJ622,2)*CX622,2)</f>
        <v>0.75</v>
      </c>
      <c r="DH622">
        <f>ROUND(ROUND(AG622*AK622,2)*CX622,2)</f>
        <v>0</v>
      </c>
      <c r="DI622">
        <f t="shared" si="297"/>
        <v>0</v>
      </c>
      <c r="DJ622">
        <f>DG622</f>
        <v>0.75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">
      <c r="A623">
        <f>ROW(Source!A700)</f>
        <v>700</v>
      </c>
      <c r="B623">
        <v>59209200</v>
      </c>
      <c r="C623">
        <v>59212890</v>
      </c>
      <c r="D623">
        <v>58310236</v>
      </c>
      <c r="E623">
        <v>1</v>
      </c>
      <c r="F623">
        <v>1</v>
      </c>
      <c r="G623">
        <v>1080</v>
      </c>
      <c r="H623">
        <v>3</v>
      </c>
      <c r="I623" t="s">
        <v>733</v>
      </c>
      <c r="J623" t="s">
        <v>734</v>
      </c>
      <c r="K623" t="s">
        <v>735</v>
      </c>
      <c r="L623">
        <v>1296</v>
      </c>
      <c r="N623">
        <v>1002</v>
      </c>
      <c r="O623" t="s">
        <v>736</v>
      </c>
      <c r="P623" t="s">
        <v>736</v>
      </c>
      <c r="Q623">
        <v>1</v>
      </c>
      <c r="W623">
        <v>0</v>
      </c>
      <c r="X623">
        <v>-1970611311</v>
      </c>
      <c r="Y623">
        <f>AT623</f>
        <v>0.46210000000000001</v>
      </c>
      <c r="AA623">
        <v>442.1</v>
      </c>
      <c r="AB623">
        <v>0</v>
      </c>
      <c r="AC623">
        <v>0</v>
      </c>
      <c r="AD623">
        <v>0</v>
      </c>
      <c r="AE623">
        <v>84.21</v>
      </c>
      <c r="AF623">
        <v>0</v>
      </c>
      <c r="AG623">
        <v>0</v>
      </c>
      <c r="AH623">
        <v>0</v>
      </c>
      <c r="AI623">
        <v>5.25</v>
      </c>
      <c r="AJ623">
        <v>1</v>
      </c>
      <c r="AK623">
        <v>1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0.46210000000000001</v>
      </c>
      <c r="AU623" t="s">
        <v>3</v>
      </c>
      <c r="AV623">
        <v>0</v>
      </c>
      <c r="AW623">
        <v>2</v>
      </c>
      <c r="AX623">
        <v>59212906</v>
      </c>
      <c r="AY623">
        <v>1</v>
      </c>
      <c r="AZ623">
        <v>0</v>
      </c>
      <c r="BA623">
        <v>652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v>0</v>
      </c>
      <c r="CX623">
        <f>ROUND(Y623*Source!I700,9)</f>
        <v>1.0166200000000001</v>
      </c>
      <c r="CY623">
        <f>AA623</f>
        <v>442.1</v>
      </c>
      <c r="CZ623">
        <f>AE623</f>
        <v>84.21</v>
      </c>
      <c r="DA623">
        <f>AI623</f>
        <v>5.25</v>
      </c>
      <c r="DB623">
        <f>ROUND(ROUND(AT623*CZ623,2),6)</f>
        <v>38.909999999999997</v>
      </c>
      <c r="DC623">
        <f>ROUND(ROUND(AT623*AG623,2),6)</f>
        <v>0</v>
      </c>
      <c r="DD623" t="s">
        <v>3</v>
      </c>
      <c r="DE623" t="s">
        <v>3</v>
      </c>
      <c r="DF623">
        <f>ROUND(ROUND(AE623*AI623,2)*CX623,2)</f>
        <v>449.45</v>
      </c>
      <c r="DG623">
        <f t="shared" ref="DG623:DG631" si="310">ROUND(ROUND(AF623,2)*CX623,2)</f>
        <v>0</v>
      </c>
      <c r="DH623">
        <f t="shared" ref="DH623:DH631" si="311">ROUND(ROUND(AG623,2)*CX623,2)</f>
        <v>0</v>
      </c>
      <c r="DI623">
        <f t="shared" si="297"/>
        <v>0</v>
      </c>
      <c r="DJ623">
        <f>DF623</f>
        <v>449.45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">
      <c r="A624">
        <f>ROW(Source!A700)</f>
        <v>700</v>
      </c>
      <c r="B624">
        <v>59209200</v>
      </c>
      <c r="C624">
        <v>59212890</v>
      </c>
      <c r="D624">
        <v>58311260</v>
      </c>
      <c r="E624">
        <v>1</v>
      </c>
      <c r="F624">
        <v>1</v>
      </c>
      <c r="G624">
        <v>1080</v>
      </c>
      <c r="H624">
        <v>3</v>
      </c>
      <c r="I624" t="s">
        <v>721</v>
      </c>
      <c r="J624" t="s">
        <v>722</v>
      </c>
      <c r="K624" t="s">
        <v>723</v>
      </c>
      <c r="L624">
        <v>1354</v>
      </c>
      <c r="N624">
        <v>1010</v>
      </c>
      <c r="O624" t="s">
        <v>49</v>
      </c>
      <c r="P624" t="s">
        <v>49</v>
      </c>
      <c r="Q624">
        <v>1</v>
      </c>
      <c r="W624">
        <v>0</v>
      </c>
      <c r="X624">
        <v>-1633575099</v>
      </c>
      <c r="Y624">
        <f>AT624</f>
        <v>1.2250000000000001</v>
      </c>
      <c r="AA624">
        <v>212.42</v>
      </c>
      <c r="AB624">
        <v>0</v>
      </c>
      <c r="AC624">
        <v>0</v>
      </c>
      <c r="AD624">
        <v>0</v>
      </c>
      <c r="AE624">
        <v>38</v>
      </c>
      <c r="AF624">
        <v>0</v>
      </c>
      <c r="AG624">
        <v>0</v>
      </c>
      <c r="AH624">
        <v>0</v>
      </c>
      <c r="AI624">
        <v>5.59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1.2250000000000001</v>
      </c>
      <c r="AU624" t="s">
        <v>3</v>
      </c>
      <c r="AV624">
        <v>0</v>
      </c>
      <c r="AW624">
        <v>2</v>
      </c>
      <c r="AX624">
        <v>59212907</v>
      </c>
      <c r="AY624">
        <v>1</v>
      </c>
      <c r="AZ624">
        <v>0</v>
      </c>
      <c r="BA624">
        <v>653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ROUND(Y624*Source!I700,9)</f>
        <v>2.6949999999999998</v>
      </c>
      <c r="CY624">
        <f>AA624</f>
        <v>212.42</v>
      </c>
      <c r="CZ624">
        <f>AE624</f>
        <v>38</v>
      </c>
      <c r="DA624">
        <f>AI624</f>
        <v>5.59</v>
      </c>
      <c r="DB624">
        <f>ROUND(ROUND(AT624*CZ624,2),6)</f>
        <v>46.55</v>
      </c>
      <c r="DC624">
        <f>ROUND(ROUND(AT624*AG624,2),6)</f>
        <v>0</v>
      </c>
      <c r="DD624" t="s">
        <v>3</v>
      </c>
      <c r="DE624" t="s">
        <v>3</v>
      </c>
      <c r="DF624">
        <f>ROUND(ROUND(AE624*AI624,2)*CX624,2)</f>
        <v>572.47</v>
      </c>
      <c r="DG624">
        <f t="shared" si="310"/>
        <v>0</v>
      </c>
      <c r="DH624">
        <f t="shared" si="311"/>
        <v>0</v>
      </c>
      <c r="DI624">
        <f t="shared" si="297"/>
        <v>0</v>
      </c>
      <c r="DJ624">
        <f>DF624</f>
        <v>572.47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">
      <c r="A625">
        <f>ROW(Source!A700)</f>
        <v>700</v>
      </c>
      <c r="B625">
        <v>59209200</v>
      </c>
      <c r="C625">
        <v>59212890</v>
      </c>
      <c r="D625">
        <v>58319282</v>
      </c>
      <c r="E625">
        <v>1</v>
      </c>
      <c r="F625">
        <v>1</v>
      </c>
      <c r="G625">
        <v>1080</v>
      </c>
      <c r="H625">
        <v>3</v>
      </c>
      <c r="I625" t="s">
        <v>737</v>
      </c>
      <c r="J625" t="s">
        <v>738</v>
      </c>
      <c r="K625" t="s">
        <v>739</v>
      </c>
      <c r="L625">
        <v>1354</v>
      </c>
      <c r="N625">
        <v>1010</v>
      </c>
      <c r="O625" t="s">
        <v>49</v>
      </c>
      <c r="P625" t="s">
        <v>49</v>
      </c>
      <c r="Q625">
        <v>1</v>
      </c>
      <c r="W625">
        <v>0</v>
      </c>
      <c r="X625">
        <v>-928043851</v>
      </c>
      <c r="Y625">
        <f>AT625</f>
        <v>0.03</v>
      </c>
      <c r="AA625">
        <v>152.94</v>
      </c>
      <c r="AB625">
        <v>0</v>
      </c>
      <c r="AC625">
        <v>0</v>
      </c>
      <c r="AD625">
        <v>0</v>
      </c>
      <c r="AE625">
        <v>7.74</v>
      </c>
      <c r="AF625">
        <v>0</v>
      </c>
      <c r="AG625">
        <v>0</v>
      </c>
      <c r="AH625">
        <v>0</v>
      </c>
      <c r="AI625">
        <v>19.760000000000002</v>
      </c>
      <c r="AJ625">
        <v>1</v>
      </c>
      <c r="AK625">
        <v>1</v>
      </c>
      <c r="AL625">
        <v>1</v>
      </c>
      <c r="AM625">
        <v>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0.03</v>
      </c>
      <c r="AU625" t="s">
        <v>3</v>
      </c>
      <c r="AV625">
        <v>0</v>
      </c>
      <c r="AW625">
        <v>2</v>
      </c>
      <c r="AX625">
        <v>59212908</v>
      </c>
      <c r="AY625">
        <v>1</v>
      </c>
      <c r="AZ625">
        <v>0</v>
      </c>
      <c r="BA625">
        <v>654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ROUND(Y625*Source!I700,9)</f>
        <v>6.6000000000000003E-2</v>
      </c>
      <c r="CY625">
        <f>AA625</f>
        <v>152.94</v>
      </c>
      <c r="CZ625">
        <f>AE625</f>
        <v>7.74</v>
      </c>
      <c r="DA625">
        <f>AI625</f>
        <v>19.760000000000002</v>
      </c>
      <c r="DB625">
        <f>ROUND(ROUND(AT625*CZ625,2),6)</f>
        <v>0.23</v>
      </c>
      <c r="DC625">
        <f>ROUND(ROUND(AT625*AG625,2),6)</f>
        <v>0</v>
      </c>
      <c r="DD625" t="s">
        <v>3</v>
      </c>
      <c r="DE625" t="s">
        <v>3</v>
      </c>
      <c r="DF625">
        <f>ROUND(ROUND(AE625*AI625,2)*CX625,2)</f>
        <v>10.09</v>
      </c>
      <c r="DG625">
        <f t="shared" si="310"/>
        <v>0</v>
      </c>
      <c r="DH625">
        <f t="shared" si="311"/>
        <v>0</v>
      </c>
      <c r="DI625">
        <f t="shared" si="297"/>
        <v>0</v>
      </c>
      <c r="DJ625">
        <f>DF625</f>
        <v>10.09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ROW(Source!A700)</f>
        <v>700</v>
      </c>
      <c r="B626">
        <v>59209200</v>
      </c>
      <c r="C626">
        <v>59212890</v>
      </c>
      <c r="D626">
        <v>0</v>
      </c>
      <c r="E626">
        <v>1080</v>
      </c>
      <c r="F626">
        <v>1</v>
      </c>
      <c r="G626">
        <v>1080</v>
      </c>
      <c r="H626">
        <v>3</v>
      </c>
      <c r="I626" t="s">
        <v>435</v>
      </c>
      <c r="J626" t="s">
        <v>3</v>
      </c>
      <c r="K626" t="s">
        <v>436</v>
      </c>
      <c r="L626">
        <v>1035</v>
      </c>
      <c r="N626">
        <v>1013</v>
      </c>
      <c r="O626" t="s">
        <v>437</v>
      </c>
      <c r="P626" t="s">
        <v>437</v>
      </c>
      <c r="Q626">
        <v>1</v>
      </c>
      <c r="W626">
        <v>0</v>
      </c>
      <c r="X626">
        <v>-206145930</v>
      </c>
      <c r="Y626">
        <f>AT626</f>
        <v>10</v>
      </c>
      <c r="AA626">
        <v>10553.87</v>
      </c>
      <c r="AB626">
        <v>0</v>
      </c>
      <c r="AC626">
        <v>0</v>
      </c>
      <c r="AD626">
        <v>0</v>
      </c>
      <c r="AE626">
        <v>1377.79</v>
      </c>
      <c r="AF626">
        <v>0</v>
      </c>
      <c r="AG626">
        <v>0</v>
      </c>
      <c r="AH626">
        <v>0</v>
      </c>
      <c r="AI626">
        <v>7.66</v>
      </c>
      <c r="AJ626">
        <v>1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t="s">
        <v>3</v>
      </c>
      <c r="AT626">
        <v>10</v>
      </c>
      <c r="AU626" t="s">
        <v>3</v>
      </c>
      <c r="AV626">
        <v>0</v>
      </c>
      <c r="AW626">
        <v>1</v>
      </c>
      <c r="AX626">
        <v>-1</v>
      </c>
      <c r="AY626">
        <v>0</v>
      </c>
      <c r="AZ626">
        <v>0</v>
      </c>
      <c r="BA626" t="s">
        <v>3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ROUND(Y626*Source!I700,9)</f>
        <v>22</v>
      </c>
      <c r="CY626">
        <f>AA626</f>
        <v>10553.87</v>
      </c>
      <c r="CZ626">
        <f>AE626</f>
        <v>1377.79</v>
      </c>
      <c r="DA626">
        <f>AI626</f>
        <v>7.66</v>
      </c>
      <c r="DB626">
        <f>ROUND(ROUND(AT626*CZ626,2),6)</f>
        <v>13777.9</v>
      </c>
      <c r="DC626">
        <f>ROUND(ROUND(AT626*AG626,2),6)</f>
        <v>0</v>
      </c>
      <c r="DD626" t="s">
        <v>3</v>
      </c>
      <c r="DE626" t="s">
        <v>3</v>
      </c>
      <c r="DF626">
        <f>ROUND(ROUND(AE626*AI626,2)*CX626,2)</f>
        <v>232185.14</v>
      </c>
      <c r="DG626">
        <f t="shared" si="310"/>
        <v>0</v>
      </c>
      <c r="DH626">
        <f t="shared" si="311"/>
        <v>0</v>
      </c>
      <c r="DI626">
        <f t="shared" si="297"/>
        <v>0</v>
      </c>
      <c r="DJ626">
        <f>DF626</f>
        <v>232185.14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ROW(Source!A703)</f>
        <v>703</v>
      </c>
      <c r="B627">
        <v>59209203</v>
      </c>
      <c r="C627">
        <v>59210640</v>
      </c>
      <c r="D627">
        <v>58266404</v>
      </c>
      <c r="E627">
        <v>1080</v>
      </c>
      <c r="F627">
        <v>1</v>
      </c>
      <c r="G627">
        <v>1080</v>
      </c>
      <c r="H627">
        <v>1</v>
      </c>
      <c r="I627" t="s">
        <v>620</v>
      </c>
      <c r="J627" t="s">
        <v>3</v>
      </c>
      <c r="K627" t="s">
        <v>621</v>
      </c>
      <c r="L627">
        <v>1191</v>
      </c>
      <c r="N627">
        <v>1013</v>
      </c>
      <c r="O627" t="s">
        <v>622</v>
      </c>
      <c r="P627" t="s">
        <v>622</v>
      </c>
      <c r="Q627">
        <v>1</v>
      </c>
      <c r="W627">
        <v>0</v>
      </c>
      <c r="X627">
        <v>476480486</v>
      </c>
      <c r="Y627">
        <f>((AT627*1.15)*1.1)</f>
        <v>85.640500000000017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67.7</v>
      </c>
      <c r="AU627" t="s">
        <v>28</v>
      </c>
      <c r="AV627">
        <v>1</v>
      </c>
      <c r="AW627">
        <v>2</v>
      </c>
      <c r="AX627">
        <v>59211661</v>
      </c>
      <c r="AY627">
        <v>1</v>
      </c>
      <c r="AZ627">
        <v>0</v>
      </c>
      <c r="BA627">
        <v>657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U627">
        <f>ROUND(AT627*Source!I703*AH627*AL627,2)</f>
        <v>0</v>
      </c>
      <c r="CV627">
        <f>ROUND(Y627*Source!I703,9)</f>
        <v>18.840910000000001</v>
      </c>
      <c r="CW627">
        <v>0</v>
      </c>
      <c r="CX627">
        <f>ROUND(Y627*Source!I703,9)</f>
        <v>18.840910000000001</v>
      </c>
      <c r="CY627">
        <f>AD627</f>
        <v>0</v>
      </c>
      <c r="CZ627">
        <f>AH627</f>
        <v>0</v>
      </c>
      <c r="DA627">
        <f>AL627</f>
        <v>1</v>
      </c>
      <c r="DB627">
        <f>ROUND(((ROUND(AT627*CZ627,2)*1.15)*1.1),6)</f>
        <v>0</v>
      </c>
      <c r="DC627">
        <f>ROUND(((ROUND(AT627*AG627,2)*1.15)*1.1),6)</f>
        <v>0</v>
      </c>
      <c r="DD627" t="s">
        <v>3</v>
      </c>
      <c r="DE627" t="s">
        <v>3</v>
      </c>
      <c r="DF627">
        <f t="shared" ref="DF627:DF632" si="312">ROUND(ROUND(AE627,2)*CX627,2)</f>
        <v>0</v>
      </c>
      <c r="DG627">
        <f t="shared" si="310"/>
        <v>0</v>
      </c>
      <c r="DH627">
        <f t="shared" si="311"/>
        <v>0</v>
      </c>
      <c r="DI627">
        <f t="shared" si="297"/>
        <v>0</v>
      </c>
      <c r="DJ627">
        <f>DI627</f>
        <v>0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ROW(Source!A703)</f>
        <v>703</v>
      </c>
      <c r="B628">
        <v>59209203</v>
      </c>
      <c r="C628">
        <v>59210640</v>
      </c>
      <c r="D628">
        <v>58340578</v>
      </c>
      <c r="E628">
        <v>1</v>
      </c>
      <c r="F628">
        <v>1</v>
      </c>
      <c r="G628">
        <v>1080</v>
      </c>
      <c r="H628">
        <v>2</v>
      </c>
      <c r="I628" t="s">
        <v>646</v>
      </c>
      <c r="J628" t="s">
        <v>647</v>
      </c>
      <c r="K628" t="s">
        <v>648</v>
      </c>
      <c r="L628">
        <v>1368</v>
      </c>
      <c r="N628">
        <v>1011</v>
      </c>
      <c r="O628" t="s">
        <v>626</v>
      </c>
      <c r="P628" t="s">
        <v>626</v>
      </c>
      <c r="Q628">
        <v>1</v>
      </c>
      <c r="W628">
        <v>0</v>
      </c>
      <c r="X628">
        <v>-1985943078</v>
      </c>
      <c r="Y628">
        <f>((AT628*1.25)*1.1)</f>
        <v>3.3962500000000007</v>
      </c>
      <c r="AA628">
        <v>0</v>
      </c>
      <c r="AB628">
        <v>87.01</v>
      </c>
      <c r="AC628">
        <v>13.21</v>
      </c>
      <c r="AD628">
        <v>0</v>
      </c>
      <c r="AE628">
        <v>0</v>
      </c>
      <c r="AF628">
        <v>83.1</v>
      </c>
      <c r="AG628">
        <v>12.62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2.4700000000000002</v>
      </c>
      <c r="AU628" t="s">
        <v>627</v>
      </c>
      <c r="AV628">
        <v>0</v>
      </c>
      <c r="AW628">
        <v>2</v>
      </c>
      <c r="AX628">
        <v>59211662</v>
      </c>
      <c r="AY628">
        <v>1</v>
      </c>
      <c r="AZ628">
        <v>0</v>
      </c>
      <c r="BA628">
        <v>658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f>ROUND(Y628*Source!I703*DO628,9)</f>
        <v>9.4293484999999997</v>
      </c>
      <c r="CX628">
        <f>ROUND(Y628*Source!I703,9)</f>
        <v>0.74717500000000003</v>
      </c>
      <c r="CY628">
        <f>AB628</f>
        <v>87.01</v>
      </c>
      <c r="CZ628">
        <f>AF628</f>
        <v>83.1</v>
      </c>
      <c r="DA628">
        <f>AJ628</f>
        <v>1</v>
      </c>
      <c r="DB628">
        <f>ROUND(((ROUND(AT628*CZ628,2)*1.25)*1.1),6)</f>
        <v>282.23250000000002</v>
      </c>
      <c r="DC628">
        <f>ROUND(((ROUND(AT628*AG628,2)*1.25)*1.1),6)</f>
        <v>42.858750000000001</v>
      </c>
      <c r="DD628" t="s">
        <v>3</v>
      </c>
      <c r="DE628" t="s">
        <v>3</v>
      </c>
      <c r="DF628">
        <f t="shared" si="312"/>
        <v>0</v>
      </c>
      <c r="DG628">
        <f t="shared" si="310"/>
        <v>62.09</v>
      </c>
      <c r="DH628">
        <f t="shared" si="311"/>
        <v>9.43</v>
      </c>
      <c r="DI628">
        <f t="shared" si="297"/>
        <v>0</v>
      </c>
      <c r="DJ628">
        <f>DG628</f>
        <v>62.09</v>
      </c>
      <c r="DK628">
        <v>0</v>
      </c>
      <c r="DL628" t="s">
        <v>628</v>
      </c>
      <c r="DM628">
        <v>0</v>
      </c>
      <c r="DN628" t="s">
        <v>622</v>
      </c>
      <c r="DO628">
        <v>12.62</v>
      </c>
    </row>
    <row r="629" spans="1:119" x14ac:dyDescent="0.2">
      <c r="A629">
        <f>ROW(Source!A703)</f>
        <v>703</v>
      </c>
      <c r="B629">
        <v>59209203</v>
      </c>
      <c r="C629">
        <v>59210640</v>
      </c>
      <c r="D629">
        <v>58308826</v>
      </c>
      <c r="E629">
        <v>1</v>
      </c>
      <c r="F629">
        <v>1</v>
      </c>
      <c r="G629">
        <v>1080</v>
      </c>
      <c r="H629">
        <v>3</v>
      </c>
      <c r="I629" t="s">
        <v>754</v>
      </c>
      <c r="J629" t="s">
        <v>755</v>
      </c>
      <c r="K629" t="s">
        <v>756</v>
      </c>
      <c r="L629">
        <v>1348</v>
      </c>
      <c r="N629">
        <v>1009</v>
      </c>
      <c r="O629" t="s">
        <v>658</v>
      </c>
      <c r="P629" t="s">
        <v>658</v>
      </c>
      <c r="Q629">
        <v>1000</v>
      </c>
      <c r="W629">
        <v>0</v>
      </c>
      <c r="X629">
        <v>-1489740832</v>
      </c>
      <c r="Y629">
        <f>AT629</f>
        <v>1.2E-2</v>
      </c>
      <c r="AA629">
        <v>6512.79</v>
      </c>
      <c r="AB629">
        <v>0</v>
      </c>
      <c r="AC629">
        <v>0</v>
      </c>
      <c r="AD629">
        <v>0</v>
      </c>
      <c r="AE629">
        <v>6512.79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1.2E-2</v>
      </c>
      <c r="AU629" t="s">
        <v>3</v>
      </c>
      <c r="AV629">
        <v>0</v>
      </c>
      <c r="AW629">
        <v>2</v>
      </c>
      <c r="AX629">
        <v>59211663</v>
      </c>
      <c r="AY629">
        <v>1</v>
      </c>
      <c r="AZ629">
        <v>0</v>
      </c>
      <c r="BA629">
        <v>659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ROUND(Y629*Source!I703,9)</f>
        <v>2.64E-3</v>
      </c>
      <c r="CY629">
        <f>AA629</f>
        <v>6512.79</v>
      </c>
      <c r="CZ629">
        <f>AE629</f>
        <v>6512.79</v>
      </c>
      <c r="DA629">
        <f>AI629</f>
        <v>1</v>
      </c>
      <c r="DB629">
        <f>ROUND(ROUND(AT629*CZ629,2),6)</f>
        <v>78.150000000000006</v>
      </c>
      <c r="DC629">
        <f>ROUND(ROUND(AT629*AG629,2),6)</f>
        <v>0</v>
      </c>
      <c r="DD629" t="s">
        <v>3</v>
      </c>
      <c r="DE629" t="s">
        <v>3</v>
      </c>
      <c r="DF629">
        <f t="shared" si="312"/>
        <v>17.190000000000001</v>
      </c>
      <c r="DG629">
        <f t="shared" si="310"/>
        <v>0</v>
      </c>
      <c r="DH629">
        <f t="shared" si="311"/>
        <v>0</v>
      </c>
      <c r="DI629">
        <f t="shared" si="297"/>
        <v>0</v>
      </c>
      <c r="DJ629">
        <f>DF629</f>
        <v>17.190000000000001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">
      <c r="A630">
        <f>ROW(Source!A703)</f>
        <v>703</v>
      </c>
      <c r="B630">
        <v>59209203</v>
      </c>
      <c r="C630">
        <v>59210640</v>
      </c>
      <c r="D630">
        <v>58309357</v>
      </c>
      <c r="E630">
        <v>1</v>
      </c>
      <c r="F630">
        <v>1</v>
      </c>
      <c r="G630">
        <v>1080</v>
      </c>
      <c r="H630">
        <v>3</v>
      </c>
      <c r="I630" t="s">
        <v>757</v>
      </c>
      <c r="J630" t="s">
        <v>758</v>
      </c>
      <c r="K630" t="s">
        <v>759</v>
      </c>
      <c r="L630">
        <v>1348</v>
      </c>
      <c r="N630">
        <v>1009</v>
      </c>
      <c r="O630" t="s">
        <v>658</v>
      </c>
      <c r="P630" t="s">
        <v>658</v>
      </c>
      <c r="Q630">
        <v>1000</v>
      </c>
      <c r="W630">
        <v>0</v>
      </c>
      <c r="X630">
        <v>-1458073705</v>
      </c>
      <c r="Y630">
        <f>AT630</f>
        <v>3.5000000000000003E-2</v>
      </c>
      <c r="AA630">
        <v>6860.76</v>
      </c>
      <c r="AB630">
        <v>0</v>
      </c>
      <c r="AC630">
        <v>0</v>
      </c>
      <c r="AD630">
        <v>0</v>
      </c>
      <c r="AE630">
        <v>6860.76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-2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3.5000000000000003E-2</v>
      </c>
      <c r="AU630" t="s">
        <v>3</v>
      </c>
      <c r="AV630">
        <v>0</v>
      </c>
      <c r="AW630">
        <v>2</v>
      </c>
      <c r="AX630">
        <v>59211664</v>
      </c>
      <c r="AY630">
        <v>1</v>
      </c>
      <c r="AZ630">
        <v>0</v>
      </c>
      <c r="BA630">
        <v>660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ROUND(Y630*Source!I703,9)</f>
        <v>7.7000000000000002E-3</v>
      </c>
      <c r="CY630">
        <f>AA630</f>
        <v>6860.76</v>
      </c>
      <c r="CZ630">
        <f>AE630</f>
        <v>6860.76</v>
      </c>
      <c r="DA630">
        <f>AI630</f>
        <v>1</v>
      </c>
      <c r="DB630">
        <f>ROUND(ROUND(AT630*CZ630,2),6)</f>
        <v>240.13</v>
      </c>
      <c r="DC630">
        <f>ROUND(ROUND(AT630*AG630,2),6)</f>
        <v>0</v>
      </c>
      <c r="DD630" t="s">
        <v>3</v>
      </c>
      <c r="DE630" t="s">
        <v>3</v>
      </c>
      <c r="DF630">
        <f t="shared" si="312"/>
        <v>52.83</v>
      </c>
      <c r="DG630">
        <f t="shared" si="310"/>
        <v>0</v>
      </c>
      <c r="DH630">
        <f t="shared" si="311"/>
        <v>0</v>
      </c>
      <c r="DI630">
        <f t="shared" si="297"/>
        <v>0</v>
      </c>
      <c r="DJ630">
        <f>DF630</f>
        <v>52.83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">
      <c r="A631">
        <f>ROW(Source!A704)</f>
        <v>704</v>
      </c>
      <c r="B631">
        <v>59209200</v>
      </c>
      <c r="C631">
        <v>59210640</v>
      </c>
      <c r="D631">
        <v>58266404</v>
      </c>
      <c r="E631">
        <v>1080</v>
      </c>
      <c r="F631">
        <v>1</v>
      </c>
      <c r="G631">
        <v>1080</v>
      </c>
      <c r="H631">
        <v>1</v>
      </c>
      <c r="I631" t="s">
        <v>620</v>
      </c>
      <c r="J631" t="s">
        <v>3</v>
      </c>
      <c r="K631" t="s">
        <v>621</v>
      </c>
      <c r="L631">
        <v>1191</v>
      </c>
      <c r="N631">
        <v>1013</v>
      </c>
      <c r="O631" t="s">
        <v>622</v>
      </c>
      <c r="P631" t="s">
        <v>622</v>
      </c>
      <c r="Q631">
        <v>1</v>
      </c>
      <c r="W631">
        <v>0</v>
      </c>
      <c r="X631">
        <v>476480486</v>
      </c>
      <c r="Y631">
        <f>((AT631*1.15)*1.1)</f>
        <v>85.640500000000017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5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67.7</v>
      </c>
      <c r="AU631" t="s">
        <v>28</v>
      </c>
      <c r="AV631">
        <v>1</v>
      </c>
      <c r="AW631">
        <v>2</v>
      </c>
      <c r="AX631">
        <v>59211661</v>
      </c>
      <c r="AY631">
        <v>1</v>
      </c>
      <c r="AZ631">
        <v>0</v>
      </c>
      <c r="BA631">
        <v>663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U631">
        <f>ROUND(AT631*Source!I704*AH631*AL631,2)</f>
        <v>0</v>
      </c>
      <c r="CV631">
        <f>ROUND(Y631*Source!I704,9)</f>
        <v>18.840910000000001</v>
      </c>
      <c r="CW631">
        <v>0</v>
      </c>
      <c r="CX631">
        <f>ROUND(Y631*Source!I704,9)</f>
        <v>18.840910000000001</v>
      </c>
      <c r="CY631">
        <f>AD631</f>
        <v>0</v>
      </c>
      <c r="CZ631">
        <f>AH631</f>
        <v>0</v>
      </c>
      <c r="DA631">
        <f>AL631</f>
        <v>1</v>
      </c>
      <c r="DB631">
        <f>ROUND(((ROUND(AT631*CZ631,2)*1.15)*1.1),6)</f>
        <v>0</v>
      </c>
      <c r="DC631">
        <f>ROUND(((ROUND(AT631*AG631,2)*1.15)*1.1),6)</f>
        <v>0</v>
      </c>
      <c r="DD631" t="s">
        <v>3</v>
      </c>
      <c r="DE631" t="s">
        <v>3</v>
      </c>
      <c r="DF631">
        <f t="shared" si="312"/>
        <v>0</v>
      </c>
      <c r="DG631">
        <f t="shared" si="310"/>
        <v>0</v>
      </c>
      <c r="DH631">
        <f t="shared" si="311"/>
        <v>0</v>
      </c>
      <c r="DI631">
        <f t="shared" si="297"/>
        <v>0</v>
      </c>
      <c r="DJ631">
        <f>DI631</f>
        <v>0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ROW(Source!A704)</f>
        <v>704</v>
      </c>
      <c r="B632">
        <v>59209200</v>
      </c>
      <c r="C632">
        <v>59210640</v>
      </c>
      <c r="D632">
        <v>58340578</v>
      </c>
      <c r="E632">
        <v>1</v>
      </c>
      <c r="F632">
        <v>1</v>
      </c>
      <c r="G632">
        <v>1080</v>
      </c>
      <c r="H632">
        <v>2</v>
      </c>
      <c r="I632" t="s">
        <v>646</v>
      </c>
      <c r="J632" t="s">
        <v>647</v>
      </c>
      <c r="K632" t="s">
        <v>648</v>
      </c>
      <c r="L632">
        <v>1368</v>
      </c>
      <c r="N632">
        <v>1011</v>
      </c>
      <c r="O632" t="s">
        <v>626</v>
      </c>
      <c r="P632" t="s">
        <v>626</v>
      </c>
      <c r="Q632">
        <v>1</v>
      </c>
      <c r="W632">
        <v>0</v>
      </c>
      <c r="X632">
        <v>-1985943078</v>
      </c>
      <c r="Y632">
        <f>((AT632*1.25)*1.1)</f>
        <v>3.3962500000000007</v>
      </c>
      <c r="AA632">
        <v>0</v>
      </c>
      <c r="AB632">
        <v>1418.19</v>
      </c>
      <c r="AC632">
        <v>726.59</v>
      </c>
      <c r="AD632">
        <v>0</v>
      </c>
      <c r="AE632">
        <v>0</v>
      </c>
      <c r="AF632">
        <v>83.1</v>
      </c>
      <c r="AG632">
        <v>12.62</v>
      </c>
      <c r="AH632">
        <v>0</v>
      </c>
      <c r="AI632">
        <v>1</v>
      </c>
      <c r="AJ632">
        <v>16.3</v>
      </c>
      <c r="AK632">
        <v>54.99</v>
      </c>
      <c r="AL632">
        <v>1</v>
      </c>
      <c r="AM632">
        <v>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2.4700000000000002</v>
      </c>
      <c r="AU632" t="s">
        <v>627</v>
      </c>
      <c r="AV632">
        <v>0</v>
      </c>
      <c r="AW632">
        <v>2</v>
      </c>
      <c r="AX632">
        <v>59211662</v>
      </c>
      <c r="AY632">
        <v>1</v>
      </c>
      <c r="AZ632">
        <v>0</v>
      </c>
      <c r="BA632">
        <v>664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f>ROUND(Y632*Source!I704*DO632,9)</f>
        <v>9.4293484999999997</v>
      </c>
      <c r="CX632">
        <f>ROUND(Y632*Source!I704,9)</f>
        <v>0.74717500000000003</v>
      </c>
      <c r="CY632">
        <f>AB632</f>
        <v>1418.19</v>
      </c>
      <c r="CZ632">
        <f>AF632</f>
        <v>83.1</v>
      </c>
      <c r="DA632">
        <f>AJ632</f>
        <v>16.3</v>
      </c>
      <c r="DB632">
        <f>ROUND(((ROUND(AT632*CZ632,2)*1.25)*1.1),6)</f>
        <v>282.23250000000002</v>
      </c>
      <c r="DC632">
        <f>ROUND(((ROUND(AT632*AG632,2)*1.25)*1.1),6)</f>
        <v>42.858750000000001</v>
      </c>
      <c r="DD632" t="s">
        <v>3</v>
      </c>
      <c r="DE632" t="s">
        <v>3</v>
      </c>
      <c r="DF632">
        <f t="shared" si="312"/>
        <v>0</v>
      </c>
      <c r="DG632">
        <f>ROUND(ROUND(AF632*AJ632,2)*CX632,2)</f>
        <v>1012.07</v>
      </c>
      <c r="DH632">
        <f>ROUND(ROUND(AG632*AK632,2)*CX632,2)</f>
        <v>518.52</v>
      </c>
      <c r="DI632">
        <f t="shared" si="297"/>
        <v>0</v>
      </c>
      <c r="DJ632">
        <f>DG632</f>
        <v>1012.07</v>
      </c>
      <c r="DK632">
        <v>0</v>
      </c>
      <c r="DL632" t="s">
        <v>628</v>
      </c>
      <c r="DM632">
        <v>0</v>
      </c>
      <c r="DN632" t="s">
        <v>622</v>
      </c>
      <c r="DO632">
        <v>12.62</v>
      </c>
    </row>
    <row r="633" spans="1:119" x14ac:dyDescent="0.2">
      <c r="A633">
        <f>ROW(Source!A704)</f>
        <v>704</v>
      </c>
      <c r="B633">
        <v>59209200</v>
      </c>
      <c r="C633">
        <v>59210640</v>
      </c>
      <c r="D633">
        <v>58308826</v>
      </c>
      <c r="E633">
        <v>1</v>
      </c>
      <c r="F633">
        <v>1</v>
      </c>
      <c r="G633">
        <v>1080</v>
      </c>
      <c r="H633">
        <v>3</v>
      </c>
      <c r="I633" t="s">
        <v>754</v>
      </c>
      <c r="J633" t="s">
        <v>755</v>
      </c>
      <c r="K633" t="s">
        <v>756</v>
      </c>
      <c r="L633">
        <v>1348</v>
      </c>
      <c r="N633">
        <v>1009</v>
      </c>
      <c r="O633" t="s">
        <v>658</v>
      </c>
      <c r="P633" t="s">
        <v>658</v>
      </c>
      <c r="Q633">
        <v>1000</v>
      </c>
      <c r="W633">
        <v>0</v>
      </c>
      <c r="X633">
        <v>-1489740832</v>
      </c>
      <c r="Y633">
        <f>AT633</f>
        <v>1.2E-2</v>
      </c>
      <c r="AA633">
        <v>81865.77</v>
      </c>
      <c r="AB633">
        <v>0</v>
      </c>
      <c r="AC633">
        <v>0</v>
      </c>
      <c r="AD633">
        <v>0</v>
      </c>
      <c r="AE633">
        <v>6512.79</v>
      </c>
      <c r="AF633">
        <v>0</v>
      </c>
      <c r="AG633">
        <v>0</v>
      </c>
      <c r="AH633">
        <v>0</v>
      </c>
      <c r="AI633">
        <v>12.57</v>
      </c>
      <c r="AJ633">
        <v>1</v>
      </c>
      <c r="AK633">
        <v>1</v>
      </c>
      <c r="AL633">
        <v>1</v>
      </c>
      <c r="AM633">
        <v>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1.2E-2</v>
      </c>
      <c r="AU633" t="s">
        <v>3</v>
      </c>
      <c r="AV633">
        <v>0</v>
      </c>
      <c r="AW633">
        <v>2</v>
      </c>
      <c r="AX633">
        <v>59211663</v>
      </c>
      <c r="AY633">
        <v>1</v>
      </c>
      <c r="AZ633">
        <v>0</v>
      </c>
      <c r="BA633">
        <v>665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ROUND(Y633*Source!I704,9)</f>
        <v>2.64E-3</v>
      </c>
      <c r="CY633">
        <f>AA633</f>
        <v>81865.77</v>
      </c>
      <c r="CZ633">
        <f>AE633</f>
        <v>6512.79</v>
      </c>
      <c r="DA633">
        <f>AI633</f>
        <v>12.57</v>
      </c>
      <c r="DB633">
        <f>ROUND(ROUND(AT633*CZ633,2),6)</f>
        <v>78.150000000000006</v>
      </c>
      <c r="DC633">
        <f>ROUND(ROUND(AT633*AG633,2),6)</f>
        <v>0</v>
      </c>
      <c r="DD633" t="s">
        <v>3</v>
      </c>
      <c r="DE633" t="s">
        <v>3</v>
      </c>
      <c r="DF633">
        <f>ROUND(ROUND(AE633*AI633,2)*CX633,2)</f>
        <v>216.13</v>
      </c>
      <c r="DG633">
        <f t="shared" ref="DG633:DG638" si="313">ROUND(ROUND(AF633,2)*CX633,2)</f>
        <v>0</v>
      </c>
      <c r="DH633">
        <f t="shared" ref="DH633:DH638" si="314">ROUND(ROUND(AG633,2)*CX633,2)</f>
        <v>0</v>
      </c>
      <c r="DI633">
        <f t="shared" si="297"/>
        <v>0</v>
      </c>
      <c r="DJ633">
        <f>DF633</f>
        <v>216.13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ROW(Source!A704)</f>
        <v>704</v>
      </c>
      <c r="B634">
        <v>59209200</v>
      </c>
      <c r="C634">
        <v>59210640</v>
      </c>
      <c r="D634">
        <v>58309357</v>
      </c>
      <c r="E634">
        <v>1</v>
      </c>
      <c r="F634">
        <v>1</v>
      </c>
      <c r="G634">
        <v>1080</v>
      </c>
      <c r="H634">
        <v>3</v>
      </c>
      <c r="I634" t="s">
        <v>757</v>
      </c>
      <c r="J634" t="s">
        <v>758</v>
      </c>
      <c r="K634" t="s">
        <v>759</v>
      </c>
      <c r="L634">
        <v>1348</v>
      </c>
      <c r="N634">
        <v>1009</v>
      </c>
      <c r="O634" t="s">
        <v>658</v>
      </c>
      <c r="P634" t="s">
        <v>658</v>
      </c>
      <c r="Q634">
        <v>1000</v>
      </c>
      <c r="W634">
        <v>0</v>
      </c>
      <c r="X634">
        <v>-1458073705</v>
      </c>
      <c r="Y634">
        <f>AT634</f>
        <v>3.5000000000000003E-2</v>
      </c>
      <c r="AA634">
        <v>54748.86</v>
      </c>
      <c r="AB634">
        <v>0</v>
      </c>
      <c r="AC634">
        <v>0</v>
      </c>
      <c r="AD634">
        <v>0</v>
      </c>
      <c r="AE634">
        <v>6860.76</v>
      </c>
      <c r="AF634">
        <v>0</v>
      </c>
      <c r="AG634">
        <v>0</v>
      </c>
      <c r="AH634">
        <v>0</v>
      </c>
      <c r="AI634">
        <v>7.98</v>
      </c>
      <c r="AJ634">
        <v>1</v>
      </c>
      <c r="AK634">
        <v>1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3.5000000000000003E-2</v>
      </c>
      <c r="AU634" t="s">
        <v>3</v>
      </c>
      <c r="AV634">
        <v>0</v>
      </c>
      <c r="AW634">
        <v>2</v>
      </c>
      <c r="AX634">
        <v>59211664</v>
      </c>
      <c r="AY634">
        <v>1</v>
      </c>
      <c r="AZ634">
        <v>0</v>
      </c>
      <c r="BA634">
        <v>666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ROUND(Y634*Source!I704,9)</f>
        <v>7.7000000000000002E-3</v>
      </c>
      <c r="CY634">
        <f>AA634</f>
        <v>54748.86</v>
      </c>
      <c r="CZ634">
        <f>AE634</f>
        <v>6860.76</v>
      </c>
      <c r="DA634">
        <f>AI634</f>
        <v>7.98</v>
      </c>
      <c r="DB634">
        <f>ROUND(ROUND(AT634*CZ634,2),6)</f>
        <v>240.13</v>
      </c>
      <c r="DC634">
        <f>ROUND(ROUND(AT634*AG634,2),6)</f>
        <v>0</v>
      </c>
      <c r="DD634" t="s">
        <v>3</v>
      </c>
      <c r="DE634" t="s">
        <v>3</v>
      </c>
      <c r="DF634">
        <f>ROUND(ROUND(AE634*AI634,2)*CX634,2)</f>
        <v>421.57</v>
      </c>
      <c r="DG634">
        <f t="shared" si="313"/>
        <v>0</v>
      </c>
      <c r="DH634">
        <f t="shared" si="314"/>
        <v>0</v>
      </c>
      <c r="DI634">
        <f t="shared" si="297"/>
        <v>0</v>
      </c>
      <c r="DJ634">
        <f>DF634</f>
        <v>421.57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">
      <c r="A635">
        <f>ROW(Source!A705)</f>
        <v>705</v>
      </c>
      <c r="B635">
        <v>59209203</v>
      </c>
      <c r="C635">
        <v>59210651</v>
      </c>
      <c r="D635">
        <v>58266404</v>
      </c>
      <c r="E635">
        <v>1080</v>
      </c>
      <c r="F635">
        <v>1</v>
      </c>
      <c r="G635">
        <v>1080</v>
      </c>
      <c r="H635">
        <v>1</v>
      </c>
      <c r="I635" t="s">
        <v>620</v>
      </c>
      <c r="J635" t="s">
        <v>3</v>
      </c>
      <c r="K635" t="s">
        <v>621</v>
      </c>
      <c r="L635">
        <v>1191</v>
      </c>
      <c r="N635">
        <v>1013</v>
      </c>
      <c r="O635" t="s">
        <v>622</v>
      </c>
      <c r="P635" t="s">
        <v>622</v>
      </c>
      <c r="Q635">
        <v>1</v>
      </c>
      <c r="W635">
        <v>0</v>
      </c>
      <c r="X635">
        <v>476480486</v>
      </c>
      <c r="Y635">
        <f>(AT635*1.1)</f>
        <v>79.51900000000002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-2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72.290000000000006</v>
      </c>
      <c r="AU635" t="s">
        <v>169</v>
      </c>
      <c r="AV635">
        <v>1</v>
      </c>
      <c r="AW635">
        <v>2</v>
      </c>
      <c r="AX635">
        <v>59211667</v>
      </c>
      <c r="AY635">
        <v>1</v>
      </c>
      <c r="AZ635">
        <v>0</v>
      </c>
      <c r="BA635">
        <v>669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U635">
        <f>ROUND(AT635*Source!I705*AH635*AL635,2)</f>
        <v>0</v>
      </c>
      <c r="CV635">
        <f>ROUND(Y635*Source!I705,9)</f>
        <v>0</v>
      </c>
      <c r="CW635">
        <v>0</v>
      </c>
      <c r="CX635">
        <f>ROUND(Y635*Source!I705,9)</f>
        <v>0</v>
      </c>
      <c r="CY635">
        <f>AD635</f>
        <v>0</v>
      </c>
      <c r="CZ635">
        <f>AH635</f>
        <v>0</v>
      </c>
      <c r="DA635">
        <f>AL635</f>
        <v>1</v>
      </c>
      <c r="DB635">
        <f>ROUND((ROUND(AT635*CZ635,2)*1.1),6)</f>
        <v>0</v>
      </c>
      <c r="DC635">
        <f>ROUND((ROUND(AT635*AG635,2)*1.1),6)</f>
        <v>0</v>
      </c>
      <c r="DD635" t="s">
        <v>3</v>
      </c>
      <c r="DE635" t="s">
        <v>3</v>
      </c>
      <c r="DF635">
        <f>ROUND(ROUND(AE635,2)*CX635,2)</f>
        <v>0</v>
      </c>
      <c r="DG635">
        <f t="shared" si="313"/>
        <v>0</v>
      </c>
      <c r="DH635">
        <f t="shared" si="314"/>
        <v>0</v>
      </c>
      <c r="DI635">
        <f t="shared" si="297"/>
        <v>0</v>
      </c>
      <c r="DJ635">
        <f>DI635</f>
        <v>0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">
      <c r="A636">
        <f>ROW(Source!A705)</f>
        <v>705</v>
      </c>
      <c r="B636">
        <v>59209203</v>
      </c>
      <c r="C636">
        <v>59210651</v>
      </c>
      <c r="D636">
        <v>58340578</v>
      </c>
      <c r="E636">
        <v>1</v>
      </c>
      <c r="F636">
        <v>1</v>
      </c>
      <c r="G636">
        <v>1080</v>
      </c>
      <c r="H636">
        <v>2</v>
      </c>
      <c r="I636" t="s">
        <v>646</v>
      </c>
      <c r="J636" t="s">
        <v>647</v>
      </c>
      <c r="K636" t="s">
        <v>648</v>
      </c>
      <c r="L636">
        <v>1368</v>
      </c>
      <c r="N636">
        <v>1011</v>
      </c>
      <c r="O636" t="s">
        <v>626</v>
      </c>
      <c r="P636" t="s">
        <v>626</v>
      </c>
      <c r="Q636">
        <v>1</v>
      </c>
      <c r="W636">
        <v>0</v>
      </c>
      <c r="X636">
        <v>-1985943078</v>
      </c>
      <c r="Y636">
        <f>(AT636*1.1)</f>
        <v>8.8000000000000009E-2</v>
      </c>
      <c r="AA636">
        <v>0</v>
      </c>
      <c r="AB636">
        <v>88.67</v>
      </c>
      <c r="AC636">
        <v>13.47</v>
      </c>
      <c r="AD636">
        <v>0</v>
      </c>
      <c r="AE636">
        <v>0</v>
      </c>
      <c r="AF636">
        <v>83.1</v>
      </c>
      <c r="AG636">
        <v>12.62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-2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0.08</v>
      </c>
      <c r="AU636" t="s">
        <v>169</v>
      </c>
      <c r="AV636">
        <v>0</v>
      </c>
      <c r="AW636">
        <v>2</v>
      </c>
      <c r="AX636">
        <v>59211668</v>
      </c>
      <c r="AY636">
        <v>1</v>
      </c>
      <c r="AZ636">
        <v>0</v>
      </c>
      <c r="BA636">
        <v>670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f>ROUND(Y636*Source!I705*DO636,9)</f>
        <v>0</v>
      </c>
      <c r="CX636">
        <f>ROUND(Y636*Source!I705,9)</f>
        <v>0</v>
      </c>
      <c r="CY636">
        <f>AB636</f>
        <v>88.67</v>
      </c>
      <c r="CZ636">
        <f>AF636</f>
        <v>83.1</v>
      </c>
      <c r="DA636">
        <f>AJ636</f>
        <v>1</v>
      </c>
      <c r="DB636">
        <f>ROUND((ROUND(AT636*CZ636,2)*1.1),6)</f>
        <v>7.3150000000000004</v>
      </c>
      <c r="DC636">
        <f>ROUND((ROUND(AT636*AG636,2)*1.1),6)</f>
        <v>1.111</v>
      </c>
      <c r="DD636" t="s">
        <v>3</v>
      </c>
      <c r="DE636" t="s">
        <v>3</v>
      </c>
      <c r="DF636">
        <f>ROUND(ROUND(AE636,2)*CX636,2)</f>
        <v>0</v>
      </c>
      <c r="DG636">
        <f t="shared" si="313"/>
        <v>0</v>
      </c>
      <c r="DH636">
        <f t="shared" si="314"/>
        <v>0</v>
      </c>
      <c r="DI636">
        <f t="shared" si="297"/>
        <v>0</v>
      </c>
      <c r="DJ636">
        <f>DG636</f>
        <v>0</v>
      </c>
      <c r="DK636">
        <v>0</v>
      </c>
      <c r="DL636" t="s">
        <v>628</v>
      </c>
      <c r="DM636">
        <v>0</v>
      </c>
      <c r="DN636" t="s">
        <v>622</v>
      </c>
      <c r="DO636">
        <v>12.62</v>
      </c>
    </row>
    <row r="637" spans="1:119" x14ac:dyDescent="0.2">
      <c r="A637">
        <f>ROW(Source!A705)</f>
        <v>705</v>
      </c>
      <c r="B637">
        <v>59209203</v>
      </c>
      <c r="C637">
        <v>59210651</v>
      </c>
      <c r="D637">
        <v>58328646</v>
      </c>
      <c r="E637">
        <v>1</v>
      </c>
      <c r="F637">
        <v>1</v>
      </c>
      <c r="G637">
        <v>1080</v>
      </c>
      <c r="H637">
        <v>3</v>
      </c>
      <c r="I637" t="s">
        <v>344</v>
      </c>
      <c r="J637" t="s">
        <v>346</v>
      </c>
      <c r="K637" t="s">
        <v>345</v>
      </c>
      <c r="L637">
        <v>1354</v>
      </c>
      <c r="N637">
        <v>1010</v>
      </c>
      <c r="O637" t="s">
        <v>49</v>
      </c>
      <c r="P637" t="s">
        <v>49</v>
      </c>
      <c r="Q637">
        <v>1</v>
      </c>
      <c r="W637">
        <v>0</v>
      </c>
      <c r="X637">
        <v>-1859993199</v>
      </c>
      <c r="Y637">
        <f>(AT637*1)</f>
        <v>100</v>
      </c>
      <c r="AA637">
        <v>92.11</v>
      </c>
      <c r="AB637">
        <v>0</v>
      </c>
      <c r="AC637">
        <v>0</v>
      </c>
      <c r="AD637">
        <v>0</v>
      </c>
      <c r="AE637">
        <v>92.11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 t="s">
        <v>3</v>
      </c>
      <c r="AT637">
        <v>100</v>
      </c>
      <c r="AU637" t="s">
        <v>449</v>
      </c>
      <c r="AV637">
        <v>0</v>
      </c>
      <c r="AW637">
        <v>1</v>
      </c>
      <c r="AX637">
        <v>-1</v>
      </c>
      <c r="AY637">
        <v>0</v>
      </c>
      <c r="AZ637">
        <v>0</v>
      </c>
      <c r="BA637" t="s">
        <v>3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ROUND(Y637*Source!I705,9)</f>
        <v>0</v>
      </c>
      <c r="CY637">
        <f>AA637</f>
        <v>92.11</v>
      </c>
      <c r="CZ637">
        <f>AE637</f>
        <v>92.11</v>
      </c>
      <c r="DA637">
        <f>AI637</f>
        <v>1</v>
      </c>
      <c r="DB637">
        <f>ROUND((ROUND(AT637*CZ637,2)*1),6)</f>
        <v>9211</v>
      </c>
      <c r="DC637">
        <f>ROUND((ROUND(AT637*AG637,2)*1),6)</f>
        <v>0</v>
      </c>
      <c r="DD637" t="s">
        <v>3</v>
      </c>
      <c r="DE637" t="s">
        <v>3</v>
      </c>
      <c r="DF637">
        <f>ROUND(ROUND(AE637,2)*CX637,2)</f>
        <v>0</v>
      </c>
      <c r="DG637">
        <f t="shared" si="313"/>
        <v>0</v>
      </c>
      <c r="DH637">
        <f t="shared" si="314"/>
        <v>0</v>
      </c>
      <c r="DI637">
        <f t="shared" si="297"/>
        <v>0</v>
      </c>
      <c r="DJ637">
        <f>DF637</f>
        <v>0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">
      <c r="A638">
        <f>ROW(Source!A706)</f>
        <v>706</v>
      </c>
      <c r="B638">
        <v>59209200</v>
      </c>
      <c r="C638">
        <v>59210651</v>
      </c>
      <c r="D638">
        <v>58266404</v>
      </c>
      <c r="E638">
        <v>1080</v>
      </c>
      <c r="F638">
        <v>1</v>
      </c>
      <c r="G638">
        <v>1080</v>
      </c>
      <c r="H638">
        <v>1</v>
      </c>
      <c r="I638" t="s">
        <v>620</v>
      </c>
      <c r="J638" t="s">
        <v>3</v>
      </c>
      <c r="K638" t="s">
        <v>621</v>
      </c>
      <c r="L638">
        <v>1191</v>
      </c>
      <c r="N638">
        <v>1013</v>
      </c>
      <c r="O638" t="s">
        <v>622</v>
      </c>
      <c r="P638" t="s">
        <v>622</v>
      </c>
      <c r="Q638">
        <v>1</v>
      </c>
      <c r="W638">
        <v>0</v>
      </c>
      <c r="X638">
        <v>476480486</v>
      </c>
      <c r="Y638">
        <f>(AT638*1.1)</f>
        <v>79.51900000000002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1</v>
      </c>
      <c r="AL638">
        <v>1</v>
      </c>
      <c r="AM638">
        <v>5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72.290000000000006</v>
      </c>
      <c r="AU638" t="s">
        <v>169</v>
      </c>
      <c r="AV638">
        <v>1</v>
      </c>
      <c r="AW638">
        <v>2</v>
      </c>
      <c r="AX638">
        <v>59211667</v>
      </c>
      <c r="AY638">
        <v>1</v>
      </c>
      <c r="AZ638">
        <v>0</v>
      </c>
      <c r="BA638">
        <v>672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U638">
        <f>ROUND(AT638*Source!I706*AH638*AL638,2)</f>
        <v>0</v>
      </c>
      <c r="CV638">
        <f>ROUND(Y638*Source!I706,9)</f>
        <v>0</v>
      </c>
      <c r="CW638">
        <v>0</v>
      </c>
      <c r="CX638">
        <f>ROUND(Y638*Source!I706,9)</f>
        <v>0</v>
      </c>
      <c r="CY638">
        <f>AD638</f>
        <v>0</v>
      </c>
      <c r="CZ638">
        <f>AH638</f>
        <v>0</v>
      </c>
      <c r="DA638">
        <f>AL638</f>
        <v>1</v>
      </c>
      <c r="DB638">
        <f>ROUND((ROUND(AT638*CZ638,2)*1.1),6)</f>
        <v>0</v>
      </c>
      <c r="DC638">
        <f>ROUND((ROUND(AT638*AG638,2)*1.1),6)</f>
        <v>0</v>
      </c>
      <c r="DD638" t="s">
        <v>3</v>
      </c>
      <c r="DE638" t="s">
        <v>3</v>
      </c>
      <c r="DF638">
        <f>ROUND(ROUND(AE638,2)*CX638,2)</f>
        <v>0</v>
      </c>
      <c r="DG638">
        <f t="shared" si="313"/>
        <v>0</v>
      </c>
      <c r="DH638">
        <f t="shared" si="314"/>
        <v>0</v>
      </c>
      <c r="DI638">
        <f t="shared" si="297"/>
        <v>0</v>
      </c>
      <c r="DJ638">
        <f>DI638</f>
        <v>0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ROW(Source!A706)</f>
        <v>706</v>
      </c>
      <c r="B639">
        <v>59209200</v>
      </c>
      <c r="C639">
        <v>59210651</v>
      </c>
      <c r="D639">
        <v>58340578</v>
      </c>
      <c r="E639">
        <v>1</v>
      </c>
      <c r="F639">
        <v>1</v>
      </c>
      <c r="G639">
        <v>1080</v>
      </c>
      <c r="H639">
        <v>2</v>
      </c>
      <c r="I639" t="s">
        <v>646</v>
      </c>
      <c r="J639" t="s">
        <v>647</v>
      </c>
      <c r="K639" t="s">
        <v>648</v>
      </c>
      <c r="L639">
        <v>1368</v>
      </c>
      <c r="N639">
        <v>1011</v>
      </c>
      <c r="O639" t="s">
        <v>626</v>
      </c>
      <c r="P639" t="s">
        <v>626</v>
      </c>
      <c r="Q639">
        <v>1</v>
      </c>
      <c r="W639">
        <v>0</v>
      </c>
      <c r="X639">
        <v>-1985943078</v>
      </c>
      <c r="Y639">
        <f>(AT639*1.1)</f>
        <v>8.8000000000000009E-2</v>
      </c>
      <c r="AA639">
        <v>0</v>
      </c>
      <c r="AB639">
        <v>1445.28</v>
      </c>
      <c r="AC639">
        <v>740.47</v>
      </c>
      <c r="AD639">
        <v>0</v>
      </c>
      <c r="AE639">
        <v>0</v>
      </c>
      <c r="AF639">
        <v>83.1</v>
      </c>
      <c r="AG639">
        <v>12.62</v>
      </c>
      <c r="AH639">
        <v>0</v>
      </c>
      <c r="AI639">
        <v>1</v>
      </c>
      <c r="AJ639">
        <v>16.3</v>
      </c>
      <c r="AK639">
        <v>54.99</v>
      </c>
      <c r="AL639">
        <v>1</v>
      </c>
      <c r="AM639">
        <v>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0.08</v>
      </c>
      <c r="AU639" t="s">
        <v>169</v>
      </c>
      <c r="AV639">
        <v>0</v>
      </c>
      <c r="AW639">
        <v>2</v>
      </c>
      <c r="AX639">
        <v>59211668</v>
      </c>
      <c r="AY639">
        <v>1</v>
      </c>
      <c r="AZ639">
        <v>0</v>
      </c>
      <c r="BA639">
        <v>673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f>ROUND(Y639*Source!I706*DO639,9)</f>
        <v>0</v>
      </c>
      <c r="CX639">
        <f>ROUND(Y639*Source!I706,9)</f>
        <v>0</v>
      </c>
      <c r="CY639">
        <f>AB639</f>
        <v>1445.28</v>
      </c>
      <c r="CZ639">
        <f>AF639</f>
        <v>83.1</v>
      </c>
      <c r="DA639">
        <f>AJ639</f>
        <v>16.3</v>
      </c>
      <c r="DB639">
        <f>ROUND((ROUND(AT639*CZ639,2)*1.1),6)</f>
        <v>7.3150000000000004</v>
      </c>
      <c r="DC639">
        <f>ROUND((ROUND(AT639*AG639,2)*1.1),6)</f>
        <v>1.111</v>
      </c>
      <c r="DD639" t="s">
        <v>3</v>
      </c>
      <c r="DE639" t="s">
        <v>3</v>
      </c>
      <c r="DF639">
        <f>ROUND(ROUND(AE639,2)*CX639,2)</f>
        <v>0</v>
      </c>
      <c r="DG639">
        <f>ROUND(ROUND(AF639*AJ639,2)*CX639,2)</f>
        <v>0</v>
      </c>
      <c r="DH639">
        <f>ROUND(ROUND(AG639*AK639,2)*CX639,2)</f>
        <v>0</v>
      </c>
      <c r="DI639">
        <f t="shared" si="297"/>
        <v>0</v>
      </c>
      <c r="DJ639">
        <f>DG639</f>
        <v>0</v>
      </c>
      <c r="DK639">
        <v>0</v>
      </c>
      <c r="DL639" t="s">
        <v>628</v>
      </c>
      <c r="DM639">
        <v>0</v>
      </c>
      <c r="DN639" t="s">
        <v>622</v>
      </c>
      <c r="DO639">
        <v>12.62</v>
      </c>
    </row>
    <row r="640" spans="1:119" x14ac:dyDescent="0.2">
      <c r="A640">
        <f>ROW(Source!A706)</f>
        <v>706</v>
      </c>
      <c r="B640">
        <v>59209200</v>
      </c>
      <c r="C640">
        <v>59210651</v>
      </c>
      <c r="D640">
        <v>58328646</v>
      </c>
      <c r="E640">
        <v>1</v>
      </c>
      <c r="F640">
        <v>1</v>
      </c>
      <c r="G640">
        <v>1080</v>
      </c>
      <c r="H640">
        <v>3</v>
      </c>
      <c r="I640" t="s">
        <v>344</v>
      </c>
      <c r="J640" t="s">
        <v>346</v>
      </c>
      <c r="K640" t="s">
        <v>345</v>
      </c>
      <c r="L640">
        <v>1354</v>
      </c>
      <c r="N640">
        <v>1010</v>
      </c>
      <c r="O640" t="s">
        <v>49</v>
      </c>
      <c r="P640" t="s">
        <v>49</v>
      </c>
      <c r="Q640">
        <v>1</v>
      </c>
      <c r="W640">
        <v>0</v>
      </c>
      <c r="X640">
        <v>-1859993199</v>
      </c>
      <c r="Y640">
        <f>(AT640*1)</f>
        <v>100</v>
      </c>
      <c r="AA640">
        <v>897.15</v>
      </c>
      <c r="AB640">
        <v>0</v>
      </c>
      <c r="AC640">
        <v>0</v>
      </c>
      <c r="AD640">
        <v>0</v>
      </c>
      <c r="AE640">
        <v>92.11</v>
      </c>
      <c r="AF640">
        <v>0</v>
      </c>
      <c r="AG640">
        <v>0</v>
      </c>
      <c r="AH640">
        <v>0</v>
      </c>
      <c r="AI640">
        <v>9.74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 t="s">
        <v>3</v>
      </c>
      <c r="AT640">
        <v>100</v>
      </c>
      <c r="AU640" t="s">
        <v>449</v>
      </c>
      <c r="AV640">
        <v>0</v>
      </c>
      <c r="AW640">
        <v>1</v>
      </c>
      <c r="AX640">
        <v>-1</v>
      </c>
      <c r="AY640">
        <v>0</v>
      </c>
      <c r="AZ640">
        <v>0</v>
      </c>
      <c r="BA640" t="s">
        <v>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ROUND(Y640*Source!I706,9)</f>
        <v>0</v>
      </c>
      <c r="CY640">
        <f>AA640</f>
        <v>897.15</v>
      </c>
      <c r="CZ640">
        <f>AE640</f>
        <v>92.11</v>
      </c>
      <c r="DA640">
        <f>AI640</f>
        <v>9.74</v>
      </c>
      <c r="DB640">
        <f>ROUND((ROUND(AT640*CZ640,2)*1),6)</f>
        <v>9211</v>
      </c>
      <c r="DC640">
        <f>ROUND((ROUND(AT640*AG640,2)*1),6)</f>
        <v>0</v>
      </c>
      <c r="DD640" t="s">
        <v>3</v>
      </c>
      <c r="DE640" t="s">
        <v>3</v>
      </c>
      <c r="DF640">
        <f>ROUND(ROUND(AE640*AI640,2)*CX640,2)</f>
        <v>0</v>
      </c>
      <c r="DG640">
        <f t="shared" ref="DG640:DG649" si="315">ROUND(ROUND(AF640,2)*CX640,2)</f>
        <v>0</v>
      </c>
      <c r="DH640">
        <f t="shared" ref="DH640:DH649" si="316">ROUND(ROUND(AG640,2)*CX640,2)</f>
        <v>0</v>
      </c>
      <c r="DI640">
        <f t="shared" si="297"/>
        <v>0</v>
      </c>
      <c r="DJ640">
        <f>DF640</f>
        <v>0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ROW(Source!A709)</f>
        <v>709</v>
      </c>
      <c r="B641">
        <v>59209203</v>
      </c>
      <c r="C641">
        <v>59212917</v>
      </c>
      <c r="D641">
        <v>58266404</v>
      </c>
      <c r="E641">
        <v>1080</v>
      </c>
      <c r="F641">
        <v>1</v>
      </c>
      <c r="G641">
        <v>1080</v>
      </c>
      <c r="H641">
        <v>1</v>
      </c>
      <c r="I641" t="s">
        <v>620</v>
      </c>
      <c r="J641" t="s">
        <v>3</v>
      </c>
      <c r="K641" t="s">
        <v>621</v>
      </c>
      <c r="L641">
        <v>1191</v>
      </c>
      <c r="N641">
        <v>1013</v>
      </c>
      <c r="O641" t="s">
        <v>622</v>
      </c>
      <c r="P641" t="s">
        <v>622</v>
      </c>
      <c r="Q641">
        <v>1</v>
      </c>
      <c r="W641">
        <v>0</v>
      </c>
      <c r="X641">
        <v>476480486</v>
      </c>
      <c r="Y641">
        <f>((AT641*1.15)*1.1)</f>
        <v>8.0074500000000004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-2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6.33</v>
      </c>
      <c r="AU641" t="s">
        <v>28</v>
      </c>
      <c r="AV641">
        <v>1</v>
      </c>
      <c r="AW641">
        <v>2</v>
      </c>
      <c r="AX641">
        <v>59212926</v>
      </c>
      <c r="AY641">
        <v>1</v>
      </c>
      <c r="AZ641">
        <v>0</v>
      </c>
      <c r="BA641">
        <v>675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U641">
        <f>ROUND(AT641*Source!I709*AH641*AL641,2)</f>
        <v>0</v>
      </c>
      <c r="CV641">
        <f>ROUND(Y641*Source!I709,9)</f>
        <v>2.4022350000000001</v>
      </c>
      <c r="CW641">
        <v>0</v>
      </c>
      <c r="CX641">
        <f>ROUND(Y641*Source!I709,9)</f>
        <v>2.4022350000000001</v>
      </c>
      <c r="CY641">
        <f>AD641</f>
        <v>0</v>
      </c>
      <c r="CZ641">
        <f>AH641</f>
        <v>0</v>
      </c>
      <c r="DA641">
        <f>AL641</f>
        <v>1</v>
      </c>
      <c r="DB641">
        <f>ROUND(((ROUND(AT641*CZ641,2)*1.15)*1.1),6)</f>
        <v>0</v>
      </c>
      <c r="DC641">
        <f>ROUND(((ROUND(AT641*AG641,2)*1.15)*1.1),6)</f>
        <v>0</v>
      </c>
      <c r="DD641" t="s">
        <v>3</v>
      </c>
      <c r="DE641" t="s">
        <v>3</v>
      </c>
      <c r="DF641">
        <f t="shared" ref="DF641:DF652" si="317">ROUND(ROUND(AE641,2)*CX641,2)</f>
        <v>0</v>
      </c>
      <c r="DG641">
        <f t="shared" si="315"/>
        <v>0</v>
      </c>
      <c r="DH641">
        <f t="shared" si="316"/>
        <v>0</v>
      </c>
      <c r="DI641">
        <f t="shared" ref="DI641:DI704" si="318">ROUND(ROUND(AH641,2)*CX641,2)</f>
        <v>0</v>
      </c>
      <c r="DJ641">
        <f>DI641</f>
        <v>0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ROW(Source!A709)</f>
        <v>709</v>
      </c>
      <c r="B642">
        <v>59209203</v>
      </c>
      <c r="C642">
        <v>59212917</v>
      </c>
      <c r="D642">
        <v>58340578</v>
      </c>
      <c r="E642">
        <v>1</v>
      </c>
      <c r="F642">
        <v>1</v>
      </c>
      <c r="G642">
        <v>1080</v>
      </c>
      <c r="H642">
        <v>2</v>
      </c>
      <c r="I642" t="s">
        <v>646</v>
      </c>
      <c r="J642" t="s">
        <v>647</v>
      </c>
      <c r="K642" t="s">
        <v>648</v>
      </c>
      <c r="L642">
        <v>1368</v>
      </c>
      <c r="N642">
        <v>1011</v>
      </c>
      <c r="O642" t="s">
        <v>626</v>
      </c>
      <c r="P642" t="s">
        <v>626</v>
      </c>
      <c r="Q642">
        <v>1</v>
      </c>
      <c r="W642">
        <v>0</v>
      </c>
      <c r="X642">
        <v>-1985943078</v>
      </c>
      <c r="Y642">
        <f>((AT642*1.25)*1.1)</f>
        <v>0.46750000000000008</v>
      </c>
      <c r="AA642">
        <v>0</v>
      </c>
      <c r="AB642">
        <v>88.67</v>
      </c>
      <c r="AC642">
        <v>13.47</v>
      </c>
      <c r="AD642">
        <v>0</v>
      </c>
      <c r="AE642">
        <v>0</v>
      </c>
      <c r="AF642">
        <v>83.1</v>
      </c>
      <c r="AG642">
        <v>12.62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-2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0.34</v>
      </c>
      <c r="AU642" t="s">
        <v>627</v>
      </c>
      <c r="AV642">
        <v>0</v>
      </c>
      <c r="AW642">
        <v>2</v>
      </c>
      <c r="AX642">
        <v>59212927</v>
      </c>
      <c r="AY642">
        <v>1</v>
      </c>
      <c r="AZ642">
        <v>0</v>
      </c>
      <c r="BA642">
        <v>676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ROUND(Y642*Source!I709*DO642,9)</f>
        <v>1.7699549999999999</v>
      </c>
      <c r="CX642">
        <f>ROUND(Y642*Source!I709,9)</f>
        <v>0.14025000000000001</v>
      </c>
      <c r="CY642">
        <f>AB642</f>
        <v>88.67</v>
      </c>
      <c r="CZ642">
        <f>AF642</f>
        <v>83.1</v>
      </c>
      <c r="DA642">
        <f>AJ642</f>
        <v>1</v>
      </c>
      <c r="DB642">
        <f>ROUND(((ROUND(AT642*CZ642,2)*1.25)*1.1),6)</f>
        <v>38.84375</v>
      </c>
      <c r="DC642">
        <f>ROUND(((ROUND(AT642*AG642,2)*1.25)*1.1),6)</f>
        <v>5.8987499999999997</v>
      </c>
      <c r="DD642" t="s">
        <v>3</v>
      </c>
      <c r="DE642" t="s">
        <v>3</v>
      </c>
      <c r="DF642">
        <f t="shared" si="317"/>
        <v>0</v>
      </c>
      <c r="DG642">
        <f t="shared" si="315"/>
        <v>11.65</v>
      </c>
      <c r="DH642">
        <f t="shared" si="316"/>
        <v>1.77</v>
      </c>
      <c r="DI642">
        <f t="shared" si="318"/>
        <v>0</v>
      </c>
      <c r="DJ642">
        <f>DG642</f>
        <v>11.65</v>
      </c>
      <c r="DK642">
        <v>0</v>
      </c>
      <c r="DL642" t="s">
        <v>628</v>
      </c>
      <c r="DM642">
        <v>0</v>
      </c>
      <c r="DN642" t="s">
        <v>622</v>
      </c>
      <c r="DO642">
        <v>12.62</v>
      </c>
    </row>
    <row r="643" spans="1:119" x14ac:dyDescent="0.2">
      <c r="A643">
        <f>ROW(Source!A709)</f>
        <v>709</v>
      </c>
      <c r="B643">
        <v>59209203</v>
      </c>
      <c r="C643">
        <v>59212917</v>
      </c>
      <c r="D643">
        <v>58340697</v>
      </c>
      <c r="E643">
        <v>1</v>
      </c>
      <c r="F643">
        <v>1</v>
      </c>
      <c r="G643">
        <v>1080</v>
      </c>
      <c r="H643">
        <v>2</v>
      </c>
      <c r="I643" t="s">
        <v>629</v>
      </c>
      <c r="J643" t="s">
        <v>630</v>
      </c>
      <c r="K643" t="s">
        <v>631</v>
      </c>
      <c r="L643">
        <v>1368</v>
      </c>
      <c r="N643">
        <v>1011</v>
      </c>
      <c r="O643" t="s">
        <v>626</v>
      </c>
      <c r="P643" t="s">
        <v>626</v>
      </c>
      <c r="Q643">
        <v>1</v>
      </c>
      <c r="W643">
        <v>0</v>
      </c>
      <c r="X643">
        <v>2147454900</v>
      </c>
      <c r="Y643">
        <f>((AT643*1.25)*1.1)</f>
        <v>0.26124999999999998</v>
      </c>
      <c r="AA643">
        <v>0</v>
      </c>
      <c r="AB643">
        <v>0.85</v>
      </c>
      <c r="AC643">
        <v>0</v>
      </c>
      <c r="AD643">
        <v>0</v>
      </c>
      <c r="AE643">
        <v>0</v>
      </c>
      <c r="AF643">
        <v>0.8</v>
      </c>
      <c r="AG643">
        <v>0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0.19</v>
      </c>
      <c r="AU643" t="s">
        <v>627</v>
      </c>
      <c r="AV643">
        <v>0</v>
      </c>
      <c r="AW643">
        <v>2</v>
      </c>
      <c r="AX643">
        <v>59212928</v>
      </c>
      <c r="AY643">
        <v>1</v>
      </c>
      <c r="AZ643">
        <v>0</v>
      </c>
      <c r="BA643">
        <v>677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f>ROUND(Y643*Source!I709*DO643,9)</f>
        <v>0</v>
      </c>
      <c r="CX643">
        <f>ROUND(Y643*Source!I709,9)</f>
        <v>7.8375E-2</v>
      </c>
      <c r="CY643">
        <f>AB643</f>
        <v>0.85</v>
      </c>
      <c r="CZ643">
        <f>AF643</f>
        <v>0.8</v>
      </c>
      <c r="DA643">
        <f>AJ643</f>
        <v>1</v>
      </c>
      <c r="DB643">
        <f>ROUND(((ROUND(AT643*CZ643,2)*1.25)*1.1),6)</f>
        <v>0.20624999999999999</v>
      </c>
      <c r="DC643">
        <f>ROUND(((ROUND(AT643*AG643,2)*1.25)*1.1),6)</f>
        <v>0</v>
      </c>
      <c r="DD643" t="s">
        <v>3</v>
      </c>
      <c r="DE643" t="s">
        <v>3</v>
      </c>
      <c r="DF643">
        <f t="shared" si="317"/>
        <v>0</v>
      </c>
      <c r="DG643">
        <f t="shared" si="315"/>
        <v>0.06</v>
      </c>
      <c r="DH643">
        <f t="shared" si="316"/>
        <v>0</v>
      </c>
      <c r="DI643">
        <f t="shared" si="318"/>
        <v>0</v>
      </c>
      <c r="DJ643">
        <f>DG643</f>
        <v>0.06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">
      <c r="A644">
        <f>ROW(Source!A709)</f>
        <v>709</v>
      </c>
      <c r="B644">
        <v>59209203</v>
      </c>
      <c r="C644">
        <v>59212917</v>
      </c>
      <c r="D644">
        <v>58340663</v>
      </c>
      <c r="E644">
        <v>1</v>
      </c>
      <c r="F644">
        <v>1</v>
      </c>
      <c r="G644">
        <v>1080</v>
      </c>
      <c r="H644">
        <v>2</v>
      </c>
      <c r="I644" t="s">
        <v>730</v>
      </c>
      <c r="J644" t="s">
        <v>731</v>
      </c>
      <c r="K644" t="s">
        <v>732</v>
      </c>
      <c r="L644">
        <v>1368</v>
      </c>
      <c r="N644">
        <v>1011</v>
      </c>
      <c r="O644" t="s">
        <v>626</v>
      </c>
      <c r="P644" t="s">
        <v>626</v>
      </c>
      <c r="Q644">
        <v>1</v>
      </c>
      <c r="W644">
        <v>0</v>
      </c>
      <c r="X644">
        <v>1645565003</v>
      </c>
      <c r="Y644">
        <f>((AT644*1.25)*1.1)</f>
        <v>8.2500000000000004E-2</v>
      </c>
      <c r="AA644">
        <v>0</v>
      </c>
      <c r="AB644">
        <v>0.5</v>
      </c>
      <c r="AC644">
        <v>0</v>
      </c>
      <c r="AD644">
        <v>0</v>
      </c>
      <c r="AE644">
        <v>0</v>
      </c>
      <c r="AF644">
        <v>0.47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0.06</v>
      </c>
      <c r="AU644" t="s">
        <v>627</v>
      </c>
      <c r="AV644">
        <v>0</v>
      </c>
      <c r="AW644">
        <v>2</v>
      </c>
      <c r="AX644">
        <v>59212929</v>
      </c>
      <c r="AY644">
        <v>1</v>
      </c>
      <c r="AZ644">
        <v>0</v>
      </c>
      <c r="BA644">
        <v>678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ROUND(Y644*Source!I709*DO644,9)</f>
        <v>0</v>
      </c>
      <c r="CX644">
        <f>ROUND(Y644*Source!I709,9)</f>
        <v>2.4750000000000001E-2</v>
      </c>
      <c r="CY644">
        <f>AB644</f>
        <v>0.5</v>
      </c>
      <c r="CZ644">
        <f>AF644</f>
        <v>0.47</v>
      </c>
      <c r="DA644">
        <f>AJ644</f>
        <v>1</v>
      </c>
      <c r="DB644">
        <f>ROUND(((ROUND(AT644*CZ644,2)*1.25)*1.1),6)</f>
        <v>4.1250000000000002E-2</v>
      </c>
      <c r="DC644">
        <f>ROUND(((ROUND(AT644*AG644,2)*1.25)*1.1),6)</f>
        <v>0</v>
      </c>
      <c r="DD644" t="s">
        <v>3</v>
      </c>
      <c r="DE644" t="s">
        <v>3</v>
      </c>
      <c r="DF644">
        <f t="shared" si="317"/>
        <v>0</v>
      </c>
      <c r="DG644">
        <f t="shared" si="315"/>
        <v>0.01</v>
      </c>
      <c r="DH644">
        <f t="shared" si="316"/>
        <v>0</v>
      </c>
      <c r="DI644">
        <f t="shared" si="318"/>
        <v>0</v>
      </c>
      <c r="DJ644">
        <f>DG644</f>
        <v>0.01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">
      <c r="A645">
        <f>ROW(Source!A709)</f>
        <v>709</v>
      </c>
      <c r="B645">
        <v>59209203</v>
      </c>
      <c r="C645">
        <v>59212917</v>
      </c>
      <c r="D645">
        <v>58310236</v>
      </c>
      <c r="E645">
        <v>1</v>
      </c>
      <c r="F645">
        <v>1</v>
      </c>
      <c r="G645">
        <v>1080</v>
      </c>
      <c r="H645">
        <v>3</v>
      </c>
      <c r="I645" t="s">
        <v>733</v>
      </c>
      <c r="J645" t="s">
        <v>734</v>
      </c>
      <c r="K645" t="s">
        <v>735</v>
      </c>
      <c r="L645">
        <v>1296</v>
      </c>
      <c r="N645">
        <v>1002</v>
      </c>
      <c r="O645" t="s">
        <v>736</v>
      </c>
      <c r="P645" t="s">
        <v>736</v>
      </c>
      <c r="Q645">
        <v>1</v>
      </c>
      <c r="W645">
        <v>0</v>
      </c>
      <c r="X645">
        <v>-1970611311</v>
      </c>
      <c r="Y645">
        <f>AT645</f>
        <v>0.46210000000000001</v>
      </c>
      <c r="AA645">
        <v>84.21</v>
      </c>
      <c r="AB645">
        <v>0</v>
      </c>
      <c r="AC645">
        <v>0</v>
      </c>
      <c r="AD645">
        <v>0</v>
      </c>
      <c r="AE645">
        <v>84.21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0.46210000000000001</v>
      </c>
      <c r="AU645" t="s">
        <v>3</v>
      </c>
      <c r="AV645">
        <v>0</v>
      </c>
      <c r="AW645">
        <v>2</v>
      </c>
      <c r="AX645">
        <v>59212930</v>
      </c>
      <c r="AY645">
        <v>1</v>
      </c>
      <c r="AZ645">
        <v>0</v>
      </c>
      <c r="BA645">
        <v>679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v>0</v>
      </c>
      <c r="CX645">
        <f>ROUND(Y645*Source!I709,9)</f>
        <v>0.13863</v>
      </c>
      <c r="CY645">
        <f>AA645</f>
        <v>84.21</v>
      </c>
      <c r="CZ645">
        <f>AE645</f>
        <v>84.21</v>
      </c>
      <c r="DA645">
        <f>AI645</f>
        <v>1</v>
      </c>
      <c r="DB645">
        <f>ROUND(ROUND(AT645*CZ645,2),6)</f>
        <v>38.909999999999997</v>
      </c>
      <c r="DC645">
        <f>ROUND(ROUND(AT645*AG645,2),6)</f>
        <v>0</v>
      </c>
      <c r="DD645" t="s">
        <v>3</v>
      </c>
      <c r="DE645" t="s">
        <v>3</v>
      </c>
      <c r="DF645">
        <f t="shared" si="317"/>
        <v>11.67</v>
      </c>
      <c r="DG645">
        <f t="shared" si="315"/>
        <v>0</v>
      </c>
      <c r="DH645">
        <f t="shared" si="316"/>
        <v>0</v>
      </c>
      <c r="DI645">
        <f t="shared" si="318"/>
        <v>0</v>
      </c>
      <c r="DJ645">
        <f>DF645</f>
        <v>11.67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">
      <c r="A646">
        <f>ROW(Source!A709)</f>
        <v>709</v>
      </c>
      <c r="B646">
        <v>59209203</v>
      </c>
      <c r="C646">
        <v>59212917</v>
      </c>
      <c r="D646">
        <v>58311260</v>
      </c>
      <c r="E646">
        <v>1</v>
      </c>
      <c r="F646">
        <v>1</v>
      </c>
      <c r="G646">
        <v>1080</v>
      </c>
      <c r="H646">
        <v>3</v>
      </c>
      <c r="I646" t="s">
        <v>721</v>
      </c>
      <c r="J646" t="s">
        <v>722</v>
      </c>
      <c r="K646" t="s">
        <v>723</v>
      </c>
      <c r="L646">
        <v>1354</v>
      </c>
      <c r="N646">
        <v>1010</v>
      </c>
      <c r="O646" t="s">
        <v>49</v>
      </c>
      <c r="P646" t="s">
        <v>49</v>
      </c>
      <c r="Q646">
        <v>1</v>
      </c>
      <c r="W646">
        <v>0</v>
      </c>
      <c r="X646">
        <v>-1633575099</v>
      </c>
      <c r="Y646">
        <f>AT646</f>
        <v>1.2250000000000001</v>
      </c>
      <c r="AA646">
        <v>38</v>
      </c>
      <c r="AB646">
        <v>0</v>
      </c>
      <c r="AC646">
        <v>0</v>
      </c>
      <c r="AD646">
        <v>0</v>
      </c>
      <c r="AE646">
        <v>38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1.2250000000000001</v>
      </c>
      <c r="AU646" t="s">
        <v>3</v>
      </c>
      <c r="AV646">
        <v>0</v>
      </c>
      <c r="AW646">
        <v>2</v>
      </c>
      <c r="AX646">
        <v>59212931</v>
      </c>
      <c r="AY646">
        <v>1</v>
      </c>
      <c r="AZ646">
        <v>0</v>
      </c>
      <c r="BA646">
        <v>680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ROUND(Y646*Source!I709,9)</f>
        <v>0.36749999999999999</v>
      </c>
      <c r="CY646">
        <f>AA646</f>
        <v>38</v>
      </c>
      <c r="CZ646">
        <f>AE646</f>
        <v>38</v>
      </c>
      <c r="DA646">
        <f>AI646</f>
        <v>1</v>
      </c>
      <c r="DB646">
        <f>ROUND(ROUND(AT646*CZ646,2),6)</f>
        <v>46.55</v>
      </c>
      <c r="DC646">
        <f>ROUND(ROUND(AT646*AG646,2),6)</f>
        <v>0</v>
      </c>
      <c r="DD646" t="s">
        <v>3</v>
      </c>
      <c r="DE646" t="s">
        <v>3</v>
      </c>
      <c r="DF646">
        <f t="shared" si="317"/>
        <v>13.97</v>
      </c>
      <c r="DG646">
        <f t="shared" si="315"/>
        <v>0</v>
      </c>
      <c r="DH646">
        <f t="shared" si="316"/>
        <v>0</v>
      </c>
      <c r="DI646">
        <f t="shared" si="318"/>
        <v>0</v>
      </c>
      <c r="DJ646">
        <f>DF646</f>
        <v>13.97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">
      <c r="A647">
        <f>ROW(Source!A709)</f>
        <v>709</v>
      </c>
      <c r="B647">
        <v>59209203</v>
      </c>
      <c r="C647">
        <v>59212917</v>
      </c>
      <c r="D647">
        <v>58319282</v>
      </c>
      <c r="E647">
        <v>1</v>
      </c>
      <c r="F647">
        <v>1</v>
      </c>
      <c r="G647">
        <v>1080</v>
      </c>
      <c r="H647">
        <v>3</v>
      </c>
      <c r="I647" t="s">
        <v>737</v>
      </c>
      <c r="J647" t="s">
        <v>738</v>
      </c>
      <c r="K647" t="s">
        <v>739</v>
      </c>
      <c r="L647">
        <v>1354</v>
      </c>
      <c r="N647">
        <v>1010</v>
      </c>
      <c r="O647" t="s">
        <v>49</v>
      </c>
      <c r="P647" t="s">
        <v>49</v>
      </c>
      <c r="Q647">
        <v>1</v>
      </c>
      <c r="W647">
        <v>0</v>
      </c>
      <c r="X647">
        <v>-928043851</v>
      </c>
      <c r="Y647">
        <f>AT647</f>
        <v>0.03</v>
      </c>
      <c r="AA647">
        <v>7.74</v>
      </c>
      <c r="AB647">
        <v>0</v>
      </c>
      <c r="AC647">
        <v>0</v>
      </c>
      <c r="AD647">
        <v>0</v>
      </c>
      <c r="AE647">
        <v>7.74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0.03</v>
      </c>
      <c r="AU647" t="s">
        <v>3</v>
      </c>
      <c r="AV647">
        <v>0</v>
      </c>
      <c r="AW647">
        <v>2</v>
      </c>
      <c r="AX647">
        <v>59212932</v>
      </c>
      <c r="AY647">
        <v>1</v>
      </c>
      <c r="AZ647">
        <v>0</v>
      </c>
      <c r="BA647">
        <v>681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ROUND(Y647*Source!I709,9)</f>
        <v>8.9999999999999993E-3</v>
      </c>
      <c r="CY647">
        <f>AA647</f>
        <v>7.74</v>
      </c>
      <c r="CZ647">
        <f>AE647</f>
        <v>7.74</v>
      </c>
      <c r="DA647">
        <f>AI647</f>
        <v>1</v>
      </c>
      <c r="DB647">
        <f>ROUND(ROUND(AT647*CZ647,2),6)</f>
        <v>0.23</v>
      </c>
      <c r="DC647">
        <f>ROUND(ROUND(AT647*AG647,2),6)</f>
        <v>0</v>
      </c>
      <c r="DD647" t="s">
        <v>3</v>
      </c>
      <c r="DE647" t="s">
        <v>3</v>
      </c>
      <c r="DF647">
        <f t="shared" si="317"/>
        <v>7.0000000000000007E-2</v>
      </c>
      <c r="DG647">
        <f t="shared" si="315"/>
        <v>0</v>
      </c>
      <c r="DH647">
        <f t="shared" si="316"/>
        <v>0</v>
      </c>
      <c r="DI647">
        <f t="shared" si="318"/>
        <v>0</v>
      </c>
      <c r="DJ647">
        <f>DF647</f>
        <v>7.0000000000000007E-2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ROW(Source!A709)</f>
        <v>709</v>
      </c>
      <c r="B648">
        <v>59209203</v>
      </c>
      <c r="C648">
        <v>59212917</v>
      </c>
      <c r="D648">
        <v>0</v>
      </c>
      <c r="E648">
        <v>1080</v>
      </c>
      <c r="F648">
        <v>1</v>
      </c>
      <c r="G648">
        <v>1080</v>
      </c>
      <c r="H648">
        <v>3</v>
      </c>
      <c r="I648" t="s">
        <v>455</v>
      </c>
      <c r="J648" t="s">
        <v>3</v>
      </c>
      <c r="K648" t="s">
        <v>456</v>
      </c>
      <c r="L648">
        <v>1035</v>
      </c>
      <c r="N648">
        <v>1013</v>
      </c>
      <c r="O648" t="s">
        <v>437</v>
      </c>
      <c r="P648" t="s">
        <v>437</v>
      </c>
      <c r="Q648">
        <v>1</v>
      </c>
      <c r="W648">
        <v>0</v>
      </c>
      <c r="X648">
        <v>-416343715</v>
      </c>
      <c r="Y648">
        <f>AT648</f>
        <v>10</v>
      </c>
      <c r="AA648">
        <v>1338</v>
      </c>
      <c r="AB648">
        <v>0</v>
      </c>
      <c r="AC648">
        <v>0</v>
      </c>
      <c r="AD648">
        <v>0</v>
      </c>
      <c r="AE648">
        <v>1337.9999999999998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t="s">
        <v>3</v>
      </c>
      <c r="AT648">
        <v>10</v>
      </c>
      <c r="AU648" t="s">
        <v>3</v>
      </c>
      <c r="AV648">
        <v>0</v>
      </c>
      <c r="AW648">
        <v>1</v>
      </c>
      <c r="AX648">
        <v>-1</v>
      </c>
      <c r="AY648">
        <v>0</v>
      </c>
      <c r="AZ648">
        <v>0</v>
      </c>
      <c r="BA648" t="s">
        <v>3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ROUND(Y648*Source!I709,9)</f>
        <v>3</v>
      </c>
      <c r="CY648">
        <f>AA648</f>
        <v>1338</v>
      </c>
      <c r="CZ648">
        <f>AE648</f>
        <v>1337.9999999999998</v>
      </c>
      <c r="DA648">
        <f>AI648</f>
        <v>1</v>
      </c>
      <c r="DB648">
        <f>ROUND(ROUND(AT648*CZ648,2),6)</f>
        <v>13380</v>
      </c>
      <c r="DC648">
        <f>ROUND(ROUND(AT648*AG648,2),6)</f>
        <v>0</v>
      </c>
      <c r="DD648" t="s">
        <v>3</v>
      </c>
      <c r="DE648" t="s">
        <v>3</v>
      </c>
      <c r="DF648">
        <f t="shared" si="317"/>
        <v>4014</v>
      </c>
      <c r="DG648">
        <f t="shared" si="315"/>
        <v>0</v>
      </c>
      <c r="DH648">
        <f t="shared" si="316"/>
        <v>0</v>
      </c>
      <c r="DI648">
        <f t="shared" si="318"/>
        <v>0</v>
      </c>
      <c r="DJ648">
        <f>DF648</f>
        <v>4014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">
      <c r="A649">
        <f>ROW(Source!A710)</f>
        <v>710</v>
      </c>
      <c r="B649">
        <v>59209200</v>
      </c>
      <c r="C649">
        <v>59212917</v>
      </c>
      <c r="D649">
        <v>58266404</v>
      </c>
      <c r="E649">
        <v>1080</v>
      </c>
      <c r="F649">
        <v>1</v>
      </c>
      <c r="G649">
        <v>1080</v>
      </c>
      <c r="H649">
        <v>1</v>
      </c>
      <c r="I649" t="s">
        <v>620</v>
      </c>
      <c r="J649" t="s">
        <v>3</v>
      </c>
      <c r="K649" t="s">
        <v>621</v>
      </c>
      <c r="L649">
        <v>1191</v>
      </c>
      <c r="N649">
        <v>1013</v>
      </c>
      <c r="O649" t="s">
        <v>622</v>
      </c>
      <c r="P649" t="s">
        <v>622</v>
      </c>
      <c r="Q649">
        <v>1</v>
      </c>
      <c r="W649">
        <v>0</v>
      </c>
      <c r="X649">
        <v>476480486</v>
      </c>
      <c r="Y649">
        <f>((AT649*1.15)*1.1)</f>
        <v>8.0074500000000004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5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6.33</v>
      </c>
      <c r="AU649" t="s">
        <v>28</v>
      </c>
      <c r="AV649">
        <v>1</v>
      </c>
      <c r="AW649">
        <v>2</v>
      </c>
      <c r="AX649">
        <v>59212926</v>
      </c>
      <c r="AY649">
        <v>1</v>
      </c>
      <c r="AZ649">
        <v>0</v>
      </c>
      <c r="BA649">
        <v>684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U649">
        <f>ROUND(AT649*Source!I710*AH649*AL649,2)</f>
        <v>0</v>
      </c>
      <c r="CV649">
        <f>ROUND(Y649*Source!I710,9)</f>
        <v>2.4022350000000001</v>
      </c>
      <c r="CW649">
        <v>0</v>
      </c>
      <c r="CX649">
        <f>ROUND(Y649*Source!I710,9)</f>
        <v>2.4022350000000001</v>
      </c>
      <c r="CY649">
        <f>AD649</f>
        <v>0</v>
      </c>
      <c r="CZ649">
        <f>AH649</f>
        <v>0</v>
      </c>
      <c r="DA649">
        <f>AL649</f>
        <v>1</v>
      </c>
      <c r="DB649">
        <f>ROUND(((ROUND(AT649*CZ649,2)*1.15)*1.1),6)</f>
        <v>0</v>
      </c>
      <c r="DC649">
        <f>ROUND(((ROUND(AT649*AG649,2)*1.15)*1.1),6)</f>
        <v>0</v>
      </c>
      <c r="DD649" t="s">
        <v>3</v>
      </c>
      <c r="DE649" t="s">
        <v>3</v>
      </c>
      <c r="DF649">
        <f t="shared" si="317"/>
        <v>0</v>
      </c>
      <c r="DG649">
        <f t="shared" si="315"/>
        <v>0</v>
      </c>
      <c r="DH649">
        <f t="shared" si="316"/>
        <v>0</v>
      </c>
      <c r="DI649">
        <f t="shared" si="318"/>
        <v>0</v>
      </c>
      <c r="DJ649">
        <f>DI649</f>
        <v>0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">
      <c r="A650">
        <f>ROW(Source!A710)</f>
        <v>710</v>
      </c>
      <c r="B650">
        <v>59209200</v>
      </c>
      <c r="C650">
        <v>59212917</v>
      </c>
      <c r="D650">
        <v>58340578</v>
      </c>
      <c r="E650">
        <v>1</v>
      </c>
      <c r="F650">
        <v>1</v>
      </c>
      <c r="G650">
        <v>1080</v>
      </c>
      <c r="H650">
        <v>2</v>
      </c>
      <c r="I650" t="s">
        <v>646</v>
      </c>
      <c r="J650" t="s">
        <v>647</v>
      </c>
      <c r="K650" t="s">
        <v>648</v>
      </c>
      <c r="L650">
        <v>1368</v>
      </c>
      <c r="N650">
        <v>1011</v>
      </c>
      <c r="O650" t="s">
        <v>626</v>
      </c>
      <c r="P650" t="s">
        <v>626</v>
      </c>
      <c r="Q650">
        <v>1</v>
      </c>
      <c r="W650">
        <v>0</v>
      </c>
      <c r="X650">
        <v>-1985943078</v>
      </c>
      <c r="Y650">
        <f>((AT650*1.25)*1.1)</f>
        <v>0.46750000000000008</v>
      </c>
      <c r="AA650">
        <v>0</v>
      </c>
      <c r="AB650">
        <v>1445.28</v>
      </c>
      <c r="AC650">
        <v>740.47</v>
      </c>
      <c r="AD650">
        <v>0</v>
      </c>
      <c r="AE650">
        <v>0</v>
      </c>
      <c r="AF650">
        <v>83.1</v>
      </c>
      <c r="AG650">
        <v>12.62</v>
      </c>
      <c r="AH650">
        <v>0</v>
      </c>
      <c r="AI650">
        <v>1</v>
      </c>
      <c r="AJ650">
        <v>16.3</v>
      </c>
      <c r="AK650">
        <v>54.99</v>
      </c>
      <c r="AL650">
        <v>1</v>
      </c>
      <c r="AM650">
        <v>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0.34</v>
      </c>
      <c r="AU650" t="s">
        <v>627</v>
      </c>
      <c r="AV650">
        <v>0</v>
      </c>
      <c r="AW650">
        <v>2</v>
      </c>
      <c r="AX650">
        <v>59212927</v>
      </c>
      <c r="AY650">
        <v>1</v>
      </c>
      <c r="AZ650">
        <v>0</v>
      </c>
      <c r="BA650">
        <v>685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f>ROUND(Y650*Source!I710*DO650,9)</f>
        <v>1.7699549999999999</v>
      </c>
      <c r="CX650">
        <f>ROUND(Y650*Source!I710,9)</f>
        <v>0.14025000000000001</v>
      </c>
      <c r="CY650">
        <f>AB650</f>
        <v>1445.28</v>
      </c>
      <c r="CZ650">
        <f>AF650</f>
        <v>83.1</v>
      </c>
      <c r="DA650">
        <f>AJ650</f>
        <v>16.3</v>
      </c>
      <c r="DB650">
        <f>ROUND(((ROUND(AT650*CZ650,2)*1.25)*1.1),6)</f>
        <v>38.84375</v>
      </c>
      <c r="DC650">
        <f>ROUND(((ROUND(AT650*AG650,2)*1.25)*1.1),6)</f>
        <v>5.8987499999999997</v>
      </c>
      <c r="DD650" t="s">
        <v>3</v>
      </c>
      <c r="DE650" t="s">
        <v>3</v>
      </c>
      <c r="DF650">
        <f t="shared" si="317"/>
        <v>0</v>
      </c>
      <c r="DG650">
        <f>ROUND(ROUND(AF650*AJ650,2)*CX650,2)</f>
        <v>189.97</v>
      </c>
      <c r="DH650">
        <f>ROUND(ROUND(AG650*AK650,2)*CX650,2)</f>
        <v>97.33</v>
      </c>
      <c r="DI650">
        <f t="shared" si="318"/>
        <v>0</v>
      </c>
      <c r="DJ650">
        <f>DG650</f>
        <v>189.97</v>
      </c>
      <c r="DK650">
        <v>0</v>
      </c>
      <c r="DL650" t="s">
        <v>628</v>
      </c>
      <c r="DM650">
        <v>0</v>
      </c>
      <c r="DN650" t="s">
        <v>622</v>
      </c>
      <c r="DO650">
        <v>12.62</v>
      </c>
    </row>
    <row r="651" spans="1:119" x14ac:dyDescent="0.2">
      <c r="A651">
        <f>ROW(Source!A710)</f>
        <v>710</v>
      </c>
      <c r="B651">
        <v>59209200</v>
      </c>
      <c r="C651">
        <v>59212917</v>
      </c>
      <c r="D651">
        <v>58340697</v>
      </c>
      <c r="E651">
        <v>1</v>
      </c>
      <c r="F651">
        <v>1</v>
      </c>
      <c r="G651">
        <v>1080</v>
      </c>
      <c r="H651">
        <v>2</v>
      </c>
      <c r="I651" t="s">
        <v>629</v>
      </c>
      <c r="J651" t="s">
        <v>630</v>
      </c>
      <c r="K651" t="s">
        <v>631</v>
      </c>
      <c r="L651">
        <v>1368</v>
      </c>
      <c r="N651">
        <v>1011</v>
      </c>
      <c r="O651" t="s">
        <v>626</v>
      </c>
      <c r="P651" t="s">
        <v>626</v>
      </c>
      <c r="Q651">
        <v>1</v>
      </c>
      <c r="W651">
        <v>0</v>
      </c>
      <c r="X651">
        <v>2147454900</v>
      </c>
      <c r="Y651">
        <f>((AT651*1.25)*1.1)</f>
        <v>0.26124999999999998</v>
      </c>
      <c r="AA651">
        <v>0</v>
      </c>
      <c r="AB651">
        <v>7.33</v>
      </c>
      <c r="AC651">
        <v>0</v>
      </c>
      <c r="AD651">
        <v>0</v>
      </c>
      <c r="AE651">
        <v>0</v>
      </c>
      <c r="AF651">
        <v>0.8</v>
      </c>
      <c r="AG651">
        <v>0</v>
      </c>
      <c r="AH651">
        <v>0</v>
      </c>
      <c r="AI651">
        <v>1</v>
      </c>
      <c r="AJ651">
        <v>8.59</v>
      </c>
      <c r="AK651">
        <v>54.99</v>
      </c>
      <c r="AL651">
        <v>1</v>
      </c>
      <c r="AM651">
        <v>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0.19</v>
      </c>
      <c r="AU651" t="s">
        <v>627</v>
      </c>
      <c r="AV651">
        <v>0</v>
      </c>
      <c r="AW651">
        <v>2</v>
      </c>
      <c r="AX651">
        <v>59212928</v>
      </c>
      <c r="AY651">
        <v>1</v>
      </c>
      <c r="AZ651">
        <v>0</v>
      </c>
      <c r="BA651">
        <v>686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f>ROUND(Y651*Source!I710*DO651,9)</f>
        <v>0</v>
      </c>
      <c r="CX651">
        <f>ROUND(Y651*Source!I710,9)</f>
        <v>7.8375E-2</v>
      </c>
      <c r="CY651">
        <f>AB651</f>
        <v>7.33</v>
      </c>
      <c r="CZ651">
        <f>AF651</f>
        <v>0.8</v>
      </c>
      <c r="DA651">
        <f>AJ651</f>
        <v>8.59</v>
      </c>
      <c r="DB651">
        <f>ROUND(((ROUND(AT651*CZ651,2)*1.25)*1.1),6)</f>
        <v>0.20624999999999999</v>
      </c>
      <c r="DC651">
        <f>ROUND(((ROUND(AT651*AG651,2)*1.25)*1.1),6)</f>
        <v>0</v>
      </c>
      <c r="DD651" t="s">
        <v>3</v>
      </c>
      <c r="DE651" t="s">
        <v>3</v>
      </c>
      <c r="DF651">
        <f t="shared" si="317"/>
        <v>0</v>
      </c>
      <c r="DG651">
        <f>ROUND(ROUND(AF651*AJ651,2)*CX651,2)</f>
        <v>0.54</v>
      </c>
      <c r="DH651">
        <f>ROUND(ROUND(AG651*AK651,2)*CX651,2)</f>
        <v>0</v>
      </c>
      <c r="DI651">
        <f t="shared" si="318"/>
        <v>0</v>
      </c>
      <c r="DJ651">
        <f>DG651</f>
        <v>0.54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ROW(Source!A710)</f>
        <v>710</v>
      </c>
      <c r="B652">
        <v>59209200</v>
      </c>
      <c r="C652">
        <v>59212917</v>
      </c>
      <c r="D652">
        <v>58340663</v>
      </c>
      <c r="E652">
        <v>1</v>
      </c>
      <c r="F652">
        <v>1</v>
      </c>
      <c r="G652">
        <v>1080</v>
      </c>
      <c r="H652">
        <v>2</v>
      </c>
      <c r="I652" t="s">
        <v>730</v>
      </c>
      <c r="J652" t="s">
        <v>731</v>
      </c>
      <c r="K652" t="s">
        <v>732</v>
      </c>
      <c r="L652">
        <v>1368</v>
      </c>
      <c r="N652">
        <v>1011</v>
      </c>
      <c r="O652" t="s">
        <v>626</v>
      </c>
      <c r="P652" t="s">
        <v>626</v>
      </c>
      <c r="Q652">
        <v>1</v>
      </c>
      <c r="W652">
        <v>0</v>
      </c>
      <c r="X652">
        <v>1645565003</v>
      </c>
      <c r="Y652">
        <f>((AT652*1.25)*1.1)</f>
        <v>8.2500000000000004E-2</v>
      </c>
      <c r="AA652">
        <v>0</v>
      </c>
      <c r="AB652">
        <v>4.38</v>
      </c>
      <c r="AC652">
        <v>0</v>
      </c>
      <c r="AD652">
        <v>0</v>
      </c>
      <c r="AE652">
        <v>0</v>
      </c>
      <c r="AF652">
        <v>0.47</v>
      </c>
      <c r="AG652">
        <v>0</v>
      </c>
      <c r="AH652">
        <v>0</v>
      </c>
      <c r="AI652">
        <v>1</v>
      </c>
      <c r="AJ652">
        <v>8.74</v>
      </c>
      <c r="AK652">
        <v>54.99</v>
      </c>
      <c r="AL652">
        <v>1</v>
      </c>
      <c r="AM652">
        <v>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0.06</v>
      </c>
      <c r="AU652" t="s">
        <v>627</v>
      </c>
      <c r="AV652">
        <v>0</v>
      </c>
      <c r="AW652">
        <v>2</v>
      </c>
      <c r="AX652">
        <v>59212929</v>
      </c>
      <c r="AY652">
        <v>1</v>
      </c>
      <c r="AZ652">
        <v>0</v>
      </c>
      <c r="BA652">
        <v>687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f>ROUND(Y652*Source!I710*DO652,9)</f>
        <v>0</v>
      </c>
      <c r="CX652">
        <f>ROUND(Y652*Source!I710,9)</f>
        <v>2.4750000000000001E-2</v>
      </c>
      <c r="CY652">
        <f>AB652</f>
        <v>4.38</v>
      </c>
      <c r="CZ652">
        <f>AF652</f>
        <v>0.47</v>
      </c>
      <c r="DA652">
        <f>AJ652</f>
        <v>8.74</v>
      </c>
      <c r="DB652">
        <f>ROUND(((ROUND(AT652*CZ652,2)*1.25)*1.1),6)</f>
        <v>4.1250000000000002E-2</v>
      </c>
      <c r="DC652">
        <f>ROUND(((ROUND(AT652*AG652,2)*1.25)*1.1),6)</f>
        <v>0</v>
      </c>
      <c r="DD652" t="s">
        <v>3</v>
      </c>
      <c r="DE652" t="s">
        <v>3</v>
      </c>
      <c r="DF652">
        <f t="shared" si="317"/>
        <v>0</v>
      </c>
      <c r="DG652">
        <f>ROUND(ROUND(AF652*AJ652,2)*CX652,2)</f>
        <v>0.1</v>
      </c>
      <c r="DH652">
        <f>ROUND(ROUND(AG652*AK652,2)*CX652,2)</f>
        <v>0</v>
      </c>
      <c r="DI652">
        <f t="shared" si="318"/>
        <v>0</v>
      </c>
      <c r="DJ652">
        <f>DG652</f>
        <v>0.1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">
      <c r="A653">
        <f>ROW(Source!A710)</f>
        <v>710</v>
      </c>
      <c r="B653">
        <v>59209200</v>
      </c>
      <c r="C653">
        <v>59212917</v>
      </c>
      <c r="D653">
        <v>58310236</v>
      </c>
      <c r="E653">
        <v>1</v>
      </c>
      <c r="F653">
        <v>1</v>
      </c>
      <c r="G653">
        <v>1080</v>
      </c>
      <c r="H653">
        <v>3</v>
      </c>
      <c r="I653" t="s">
        <v>733</v>
      </c>
      <c r="J653" t="s">
        <v>734</v>
      </c>
      <c r="K653" t="s">
        <v>735</v>
      </c>
      <c r="L653">
        <v>1296</v>
      </c>
      <c r="N653">
        <v>1002</v>
      </c>
      <c r="O653" t="s">
        <v>736</v>
      </c>
      <c r="P653" t="s">
        <v>736</v>
      </c>
      <c r="Q653">
        <v>1</v>
      </c>
      <c r="W653">
        <v>0</v>
      </c>
      <c r="X653">
        <v>-1970611311</v>
      </c>
      <c r="Y653">
        <f>AT653</f>
        <v>0.46210000000000001</v>
      </c>
      <c r="AA653">
        <v>442.1</v>
      </c>
      <c r="AB653">
        <v>0</v>
      </c>
      <c r="AC653">
        <v>0</v>
      </c>
      <c r="AD653">
        <v>0</v>
      </c>
      <c r="AE653">
        <v>84.21</v>
      </c>
      <c r="AF653">
        <v>0</v>
      </c>
      <c r="AG653">
        <v>0</v>
      </c>
      <c r="AH653">
        <v>0</v>
      </c>
      <c r="AI653">
        <v>5.25</v>
      </c>
      <c r="AJ653">
        <v>1</v>
      </c>
      <c r="AK653">
        <v>1</v>
      </c>
      <c r="AL653">
        <v>1</v>
      </c>
      <c r="AM653">
        <v>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0.46210000000000001</v>
      </c>
      <c r="AU653" t="s">
        <v>3</v>
      </c>
      <c r="AV653">
        <v>0</v>
      </c>
      <c r="AW653">
        <v>2</v>
      </c>
      <c r="AX653">
        <v>59212930</v>
      </c>
      <c r="AY653">
        <v>1</v>
      </c>
      <c r="AZ653">
        <v>0</v>
      </c>
      <c r="BA653">
        <v>688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ROUND(Y653*Source!I710,9)</f>
        <v>0.13863</v>
      </c>
      <c r="CY653">
        <f>AA653</f>
        <v>442.1</v>
      </c>
      <c r="CZ653">
        <f>AE653</f>
        <v>84.21</v>
      </c>
      <c r="DA653">
        <f>AI653</f>
        <v>5.25</v>
      </c>
      <c r="DB653">
        <f>ROUND(ROUND(AT653*CZ653,2),6)</f>
        <v>38.909999999999997</v>
      </c>
      <c r="DC653">
        <f>ROUND(ROUND(AT653*AG653,2),6)</f>
        <v>0</v>
      </c>
      <c r="DD653" t="s">
        <v>3</v>
      </c>
      <c r="DE653" t="s">
        <v>3</v>
      </c>
      <c r="DF653">
        <f>ROUND(ROUND(AE653*AI653,2)*CX653,2)</f>
        <v>61.29</v>
      </c>
      <c r="DG653">
        <f t="shared" ref="DG653:DG661" si="319">ROUND(ROUND(AF653,2)*CX653,2)</f>
        <v>0</v>
      </c>
      <c r="DH653">
        <f t="shared" ref="DH653:DH661" si="320">ROUND(ROUND(AG653,2)*CX653,2)</f>
        <v>0</v>
      </c>
      <c r="DI653">
        <f t="shared" si="318"/>
        <v>0</v>
      </c>
      <c r="DJ653">
        <f>DF653</f>
        <v>61.29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">
      <c r="A654">
        <f>ROW(Source!A710)</f>
        <v>710</v>
      </c>
      <c r="B654">
        <v>59209200</v>
      </c>
      <c r="C654">
        <v>59212917</v>
      </c>
      <c r="D654">
        <v>58311260</v>
      </c>
      <c r="E654">
        <v>1</v>
      </c>
      <c r="F654">
        <v>1</v>
      </c>
      <c r="G654">
        <v>1080</v>
      </c>
      <c r="H654">
        <v>3</v>
      </c>
      <c r="I654" t="s">
        <v>721</v>
      </c>
      <c r="J654" t="s">
        <v>722</v>
      </c>
      <c r="K654" t="s">
        <v>723</v>
      </c>
      <c r="L654">
        <v>1354</v>
      </c>
      <c r="N654">
        <v>1010</v>
      </c>
      <c r="O654" t="s">
        <v>49</v>
      </c>
      <c r="P654" t="s">
        <v>49</v>
      </c>
      <c r="Q654">
        <v>1</v>
      </c>
      <c r="W654">
        <v>0</v>
      </c>
      <c r="X654">
        <v>-1633575099</v>
      </c>
      <c r="Y654">
        <f>AT654</f>
        <v>1.2250000000000001</v>
      </c>
      <c r="AA654">
        <v>212.42</v>
      </c>
      <c r="AB654">
        <v>0</v>
      </c>
      <c r="AC654">
        <v>0</v>
      </c>
      <c r="AD654">
        <v>0</v>
      </c>
      <c r="AE654">
        <v>38</v>
      </c>
      <c r="AF654">
        <v>0</v>
      </c>
      <c r="AG654">
        <v>0</v>
      </c>
      <c r="AH654">
        <v>0</v>
      </c>
      <c r="AI654">
        <v>5.59</v>
      </c>
      <c r="AJ654">
        <v>1</v>
      </c>
      <c r="AK654">
        <v>1</v>
      </c>
      <c r="AL654">
        <v>1</v>
      </c>
      <c r="AM654">
        <v>2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1.2250000000000001</v>
      </c>
      <c r="AU654" t="s">
        <v>3</v>
      </c>
      <c r="AV654">
        <v>0</v>
      </c>
      <c r="AW654">
        <v>2</v>
      </c>
      <c r="AX654">
        <v>59212931</v>
      </c>
      <c r="AY654">
        <v>1</v>
      </c>
      <c r="AZ654">
        <v>0</v>
      </c>
      <c r="BA654">
        <v>689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ROUND(Y654*Source!I710,9)</f>
        <v>0.36749999999999999</v>
      </c>
      <c r="CY654">
        <f>AA654</f>
        <v>212.42</v>
      </c>
      <c r="CZ654">
        <f>AE654</f>
        <v>38</v>
      </c>
      <c r="DA654">
        <f>AI654</f>
        <v>5.59</v>
      </c>
      <c r="DB654">
        <f>ROUND(ROUND(AT654*CZ654,2),6)</f>
        <v>46.55</v>
      </c>
      <c r="DC654">
        <f>ROUND(ROUND(AT654*AG654,2),6)</f>
        <v>0</v>
      </c>
      <c r="DD654" t="s">
        <v>3</v>
      </c>
      <c r="DE654" t="s">
        <v>3</v>
      </c>
      <c r="DF654">
        <f>ROUND(ROUND(AE654*AI654,2)*CX654,2)</f>
        <v>78.06</v>
      </c>
      <c r="DG654">
        <f t="shared" si="319"/>
        <v>0</v>
      </c>
      <c r="DH654">
        <f t="shared" si="320"/>
        <v>0</v>
      </c>
      <c r="DI654">
        <f t="shared" si="318"/>
        <v>0</v>
      </c>
      <c r="DJ654">
        <f>DF654</f>
        <v>78.06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">
      <c r="A655">
        <f>ROW(Source!A710)</f>
        <v>710</v>
      </c>
      <c r="B655">
        <v>59209200</v>
      </c>
      <c r="C655">
        <v>59212917</v>
      </c>
      <c r="D655">
        <v>58319282</v>
      </c>
      <c r="E655">
        <v>1</v>
      </c>
      <c r="F655">
        <v>1</v>
      </c>
      <c r="G655">
        <v>1080</v>
      </c>
      <c r="H655">
        <v>3</v>
      </c>
      <c r="I655" t="s">
        <v>737</v>
      </c>
      <c r="J655" t="s">
        <v>738</v>
      </c>
      <c r="K655" t="s">
        <v>739</v>
      </c>
      <c r="L655">
        <v>1354</v>
      </c>
      <c r="N655">
        <v>1010</v>
      </c>
      <c r="O655" t="s">
        <v>49</v>
      </c>
      <c r="P655" t="s">
        <v>49</v>
      </c>
      <c r="Q655">
        <v>1</v>
      </c>
      <c r="W655">
        <v>0</v>
      </c>
      <c r="X655">
        <v>-928043851</v>
      </c>
      <c r="Y655">
        <f>AT655</f>
        <v>0.03</v>
      </c>
      <c r="AA655">
        <v>152.94</v>
      </c>
      <c r="AB655">
        <v>0</v>
      </c>
      <c r="AC655">
        <v>0</v>
      </c>
      <c r="AD655">
        <v>0</v>
      </c>
      <c r="AE655">
        <v>7.74</v>
      </c>
      <c r="AF655">
        <v>0</v>
      </c>
      <c r="AG655">
        <v>0</v>
      </c>
      <c r="AH655">
        <v>0</v>
      </c>
      <c r="AI655">
        <v>19.760000000000002</v>
      </c>
      <c r="AJ655">
        <v>1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0.03</v>
      </c>
      <c r="AU655" t="s">
        <v>3</v>
      </c>
      <c r="AV655">
        <v>0</v>
      </c>
      <c r="AW655">
        <v>2</v>
      </c>
      <c r="AX655">
        <v>59212932</v>
      </c>
      <c r="AY655">
        <v>1</v>
      </c>
      <c r="AZ655">
        <v>0</v>
      </c>
      <c r="BA655">
        <v>690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ROUND(Y655*Source!I710,9)</f>
        <v>8.9999999999999993E-3</v>
      </c>
      <c r="CY655">
        <f>AA655</f>
        <v>152.94</v>
      </c>
      <c r="CZ655">
        <f>AE655</f>
        <v>7.74</v>
      </c>
      <c r="DA655">
        <f>AI655</f>
        <v>19.760000000000002</v>
      </c>
      <c r="DB655">
        <f>ROUND(ROUND(AT655*CZ655,2),6)</f>
        <v>0.23</v>
      </c>
      <c r="DC655">
        <f>ROUND(ROUND(AT655*AG655,2),6)</f>
        <v>0</v>
      </c>
      <c r="DD655" t="s">
        <v>3</v>
      </c>
      <c r="DE655" t="s">
        <v>3</v>
      </c>
      <c r="DF655">
        <f>ROUND(ROUND(AE655*AI655,2)*CX655,2)</f>
        <v>1.38</v>
      </c>
      <c r="DG655">
        <f t="shared" si="319"/>
        <v>0</v>
      </c>
      <c r="DH655">
        <f t="shared" si="320"/>
        <v>0</v>
      </c>
      <c r="DI655">
        <f t="shared" si="318"/>
        <v>0</v>
      </c>
      <c r="DJ655">
        <f>DF655</f>
        <v>1.38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ROW(Source!A710)</f>
        <v>710</v>
      </c>
      <c r="B656">
        <v>59209200</v>
      </c>
      <c r="C656">
        <v>59212917</v>
      </c>
      <c r="D656">
        <v>0</v>
      </c>
      <c r="E656">
        <v>1080</v>
      </c>
      <c r="F656">
        <v>1</v>
      </c>
      <c r="G656">
        <v>1080</v>
      </c>
      <c r="H656">
        <v>3</v>
      </c>
      <c r="I656" t="s">
        <v>455</v>
      </c>
      <c r="J656" t="s">
        <v>3</v>
      </c>
      <c r="K656" t="s">
        <v>456</v>
      </c>
      <c r="L656">
        <v>1035</v>
      </c>
      <c r="N656">
        <v>1013</v>
      </c>
      <c r="O656" t="s">
        <v>437</v>
      </c>
      <c r="P656" t="s">
        <v>437</v>
      </c>
      <c r="Q656">
        <v>1</v>
      </c>
      <c r="W656">
        <v>0</v>
      </c>
      <c r="X656">
        <v>-416343715</v>
      </c>
      <c r="Y656">
        <f>AT656</f>
        <v>10</v>
      </c>
      <c r="AA656">
        <v>10249.08</v>
      </c>
      <c r="AB656">
        <v>0</v>
      </c>
      <c r="AC656">
        <v>0</v>
      </c>
      <c r="AD656">
        <v>0</v>
      </c>
      <c r="AE656">
        <v>1337.9999999999998</v>
      </c>
      <c r="AF656">
        <v>0</v>
      </c>
      <c r="AG656">
        <v>0</v>
      </c>
      <c r="AH656">
        <v>0</v>
      </c>
      <c r="AI656">
        <v>7.66</v>
      </c>
      <c r="AJ656">
        <v>1</v>
      </c>
      <c r="AK656">
        <v>1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t="s">
        <v>3</v>
      </c>
      <c r="AT656">
        <v>10</v>
      </c>
      <c r="AU656" t="s">
        <v>3</v>
      </c>
      <c r="AV656">
        <v>0</v>
      </c>
      <c r="AW656">
        <v>1</v>
      </c>
      <c r="AX656">
        <v>-1</v>
      </c>
      <c r="AY656">
        <v>0</v>
      </c>
      <c r="AZ656">
        <v>0</v>
      </c>
      <c r="BA656" t="s">
        <v>3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ROUND(Y656*Source!I710,9)</f>
        <v>3</v>
      </c>
      <c r="CY656">
        <f>AA656</f>
        <v>10249.08</v>
      </c>
      <c r="CZ656">
        <f>AE656</f>
        <v>1337.9999999999998</v>
      </c>
      <c r="DA656">
        <f>AI656</f>
        <v>7.66</v>
      </c>
      <c r="DB656">
        <f>ROUND(ROUND(AT656*CZ656,2),6)</f>
        <v>13380</v>
      </c>
      <c r="DC656">
        <f>ROUND(ROUND(AT656*AG656,2),6)</f>
        <v>0</v>
      </c>
      <c r="DD656" t="s">
        <v>3</v>
      </c>
      <c r="DE656" t="s">
        <v>3</v>
      </c>
      <c r="DF656">
        <f>ROUND(ROUND(AE656*AI656,2)*CX656,2)</f>
        <v>30747.24</v>
      </c>
      <c r="DG656">
        <f t="shared" si="319"/>
        <v>0</v>
      </c>
      <c r="DH656">
        <f t="shared" si="320"/>
        <v>0</v>
      </c>
      <c r="DI656">
        <f t="shared" si="318"/>
        <v>0</v>
      </c>
      <c r="DJ656">
        <f>DF656</f>
        <v>30747.24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">
      <c r="A657">
        <f>ROW(Source!A713)</f>
        <v>713</v>
      </c>
      <c r="B657">
        <v>59209203</v>
      </c>
      <c r="C657">
        <v>59210688</v>
      </c>
      <c r="D657">
        <v>58266404</v>
      </c>
      <c r="E657">
        <v>1080</v>
      </c>
      <c r="F657">
        <v>1</v>
      </c>
      <c r="G657">
        <v>1080</v>
      </c>
      <c r="H657">
        <v>1</v>
      </c>
      <c r="I657" t="s">
        <v>620</v>
      </c>
      <c r="J657" t="s">
        <v>3</v>
      </c>
      <c r="K657" t="s">
        <v>621</v>
      </c>
      <c r="L657">
        <v>1191</v>
      </c>
      <c r="N657">
        <v>1013</v>
      </c>
      <c r="O657" t="s">
        <v>622</v>
      </c>
      <c r="P657" t="s">
        <v>622</v>
      </c>
      <c r="Q657">
        <v>1</v>
      </c>
      <c r="W657">
        <v>0</v>
      </c>
      <c r="X657">
        <v>476480486</v>
      </c>
      <c r="Y657">
        <f>((AT657*1.15)*1.1)</f>
        <v>85.640500000000017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-2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67.7</v>
      </c>
      <c r="AU657" t="s">
        <v>28</v>
      </c>
      <c r="AV657">
        <v>1</v>
      </c>
      <c r="AW657">
        <v>2</v>
      </c>
      <c r="AX657">
        <v>59211670</v>
      </c>
      <c r="AY657">
        <v>1</v>
      </c>
      <c r="AZ657">
        <v>0</v>
      </c>
      <c r="BA657">
        <v>693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U657">
        <f>ROUND(AT657*Source!I713*AH657*AL657,2)</f>
        <v>0</v>
      </c>
      <c r="CV657">
        <f>ROUND(Y657*Source!I713,9)</f>
        <v>2.5692149999999998</v>
      </c>
      <c r="CW657">
        <v>0</v>
      </c>
      <c r="CX657">
        <f>ROUND(Y657*Source!I713,9)</f>
        <v>2.5692149999999998</v>
      </c>
      <c r="CY657">
        <f>AD657</f>
        <v>0</v>
      </c>
      <c r="CZ657">
        <f>AH657</f>
        <v>0</v>
      </c>
      <c r="DA657">
        <f>AL657</f>
        <v>1</v>
      </c>
      <c r="DB657">
        <f>ROUND(((ROUND(AT657*CZ657,2)*1.15)*1.1),6)</f>
        <v>0</v>
      </c>
      <c r="DC657">
        <f>ROUND(((ROUND(AT657*AG657,2)*1.15)*1.1),6)</f>
        <v>0</v>
      </c>
      <c r="DD657" t="s">
        <v>3</v>
      </c>
      <c r="DE657" t="s">
        <v>3</v>
      </c>
      <c r="DF657">
        <f t="shared" ref="DF657:DF662" si="321">ROUND(ROUND(AE657,2)*CX657,2)</f>
        <v>0</v>
      </c>
      <c r="DG657">
        <f t="shared" si="319"/>
        <v>0</v>
      </c>
      <c r="DH657">
        <f t="shared" si="320"/>
        <v>0</v>
      </c>
      <c r="DI657">
        <f t="shared" si="318"/>
        <v>0</v>
      </c>
      <c r="DJ657">
        <f>DI657</f>
        <v>0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">
      <c r="A658">
        <f>ROW(Source!A713)</f>
        <v>713</v>
      </c>
      <c r="B658">
        <v>59209203</v>
      </c>
      <c r="C658">
        <v>59210688</v>
      </c>
      <c r="D658">
        <v>58340578</v>
      </c>
      <c r="E658">
        <v>1</v>
      </c>
      <c r="F658">
        <v>1</v>
      </c>
      <c r="G658">
        <v>1080</v>
      </c>
      <c r="H658">
        <v>2</v>
      </c>
      <c r="I658" t="s">
        <v>646</v>
      </c>
      <c r="J658" t="s">
        <v>647</v>
      </c>
      <c r="K658" t="s">
        <v>648</v>
      </c>
      <c r="L658">
        <v>1368</v>
      </c>
      <c r="N658">
        <v>1011</v>
      </c>
      <c r="O658" t="s">
        <v>626</v>
      </c>
      <c r="P658" t="s">
        <v>626</v>
      </c>
      <c r="Q658">
        <v>1</v>
      </c>
      <c r="W658">
        <v>0</v>
      </c>
      <c r="X658">
        <v>-1985943078</v>
      </c>
      <c r="Y658">
        <f>((AT658*1.25)*1.1)</f>
        <v>3.3962500000000007</v>
      </c>
      <c r="AA658">
        <v>0</v>
      </c>
      <c r="AB658">
        <v>87.01</v>
      </c>
      <c r="AC658">
        <v>13.21</v>
      </c>
      <c r="AD658">
        <v>0</v>
      </c>
      <c r="AE658">
        <v>0</v>
      </c>
      <c r="AF658">
        <v>83.1</v>
      </c>
      <c r="AG658">
        <v>12.62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-2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2.4700000000000002</v>
      </c>
      <c r="AU658" t="s">
        <v>627</v>
      </c>
      <c r="AV658">
        <v>0</v>
      </c>
      <c r="AW658">
        <v>2</v>
      </c>
      <c r="AX658">
        <v>59211671</v>
      </c>
      <c r="AY658">
        <v>1</v>
      </c>
      <c r="AZ658">
        <v>0</v>
      </c>
      <c r="BA658">
        <v>694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ROUND(Y658*Source!I713*DO658,9)</f>
        <v>1.28582025</v>
      </c>
      <c r="CX658">
        <f>ROUND(Y658*Source!I713,9)</f>
        <v>0.10188750000000001</v>
      </c>
      <c r="CY658">
        <f>AB658</f>
        <v>87.01</v>
      </c>
      <c r="CZ658">
        <f>AF658</f>
        <v>83.1</v>
      </c>
      <c r="DA658">
        <f>AJ658</f>
        <v>1</v>
      </c>
      <c r="DB658">
        <f>ROUND(((ROUND(AT658*CZ658,2)*1.25)*1.1),6)</f>
        <v>282.23250000000002</v>
      </c>
      <c r="DC658">
        <f>ROUND(((ROUND(AT658*AG658,2)*1.25)*1.1),6)</f>
        <v>42.858750000000001</v>
      </c>
      <c r="DD658" t="s">
        <v>3</v>
      </c>
      <c r="DE658" t="s">
        <v>3</v>
      </c>
      <c r="DF658">
        <f t="shared" si="321"/>
        <v>0</v>
      </c>
      <c r="DG658">
        <f t="shared" si="319"/>
        <v>8.4700000000000006</v>
      </c>
      <c r="DH658">
        <f t="shared" si="320"/>
        <v>1.29</v>
      </c>
      <c r="DI658">
        <f t="shared" si="318"/>
        <v>0</v>
      </c>
      <c r="DJ658">
        <f>DG658</f>
        <v>8.4700000000000006</v>
      </c>
      <c r="DK658">
        <v>0</v>
      </c>
      <c r="DL658" t="s">
        <v>628</v>
      </c>
      <c r="DM658">
        <v>0</v>
      </c>
      <c r="DN658" t="s">
        <v>622</v>
      </c>
      <c r="DO658">
        <v>12.62</v>
      </c>
    </row>
    <row r="659" spans="1:119" x14ac:dyDescent="0.2">
      <c r="A659">
        <f>ROW(Source!A713)</f>
        <v>713</v>
      </c>
      <c r="B659">
        <v>59209203</v>
      </c>
      <c r="C659">
        <v>59210688</v>
      </c>
      <c r="D659">
        <v>58308826</v>
      </c>
      <c r="E659">
        <v>1</v>
      </c>
      <c r="F659">
        <v>1</v>
      </c>
      <c r="G659">
        <v>1080</v>
      </c>
      <c r="H659">
        <v>3</v>
      </c>
      <c r="I659" t="s">
        <v>754</v>
      </c>
      <c r="J659" t="s">
        <v>755</v>
      </c>
      <c r="K659" t="s">
        <v>756</v>
      </c>
      <c r="L659">
        <v>1348</v>
      </c>
      <c r="N659">
        <v>1009</v>
      </c>
      <c r="O659" t="s">
        <v>658</v>
      </c>
      <c r="P659" t="s">
        <v>658</v>
      </c>
      <c r="Q659">
        <v>1000</v>
      </c>
      <c r="W659">
        <v>0</v>
      </c>
      <c r="X659">
        <v>-1489740832</v>
      </c>
      <c r="Y659">
        <f>AT659</f>
        <v>1.2E-2</v>
      </c>
      <c r="AA659">
        <v>6512.79</v>
      </c>
      <c r="AB659">
        <v>0</v>
      </c>
      <c r="AC659">
        <v>0</v>
      </c>
      <c r="AD659">
        <v>0</v>
      </c>
      <c r="AE659">
        <v>6512.79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-2</v>
      </c>
      <c r="AN659">
        <v>0</v>
      </c>
      <c r="AO659">
        <v>1</v>
      </c>
      <c r="AP659">
        <v>0</v>
      </c>
      <c r="AQ659">
        <v>0</v>
      </c>
      <c r="AR659">
        <v>0</v>
      </c>
      <c r="AS659" t="s">
        <v>3</v>
      </c>
      <c r="AT659">
        <v>1.2E-2</v>
      </c>
      <c r="AU659" t="s">
        <v>3</v>
      </c>
      <c r="AV659">
        <v>0</v>
      </c>
      <c r="AW659">
        <v>2</v>
      </c>
      <c r="AX659">
        <v>59211672</v>
      </c>
      <c r="AY659">
        <v>1</v>
      </c>
      <c r="AZ659">
        <v>0</v>
      </c>
      <c r="BA659">
        <v>695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ROUND(Y659*Source!I713,9)</f>
        <v>3.6000000000000002E-4</v>
      </c>
      <c r="CY659">
        <f>AA659</f>
        <v>6512.79</v>
      </c>
      <c r="CZ659">
        <f>AE659</f>
        <v>6512.79</v>
      </c>
      <c r="DA659">
        <f>AI659</f>
        <v>1</v>
      </c>
      <c r="DB659">
        <f>ROUND(ROUND(AT659*CZ659,2),6)</f>
        <v>78.150000000000006</v>
      </c>
      <c r="DC659">
        <f>ROUND(ROUND(AT659*AG659,2),6)</f>
        <v>0</v>
      </c>
      <c r="DD659" t="s">
        <v>3</v>
      </c>
      <c r="DE659" t="s">
        <v>3</v>
      </c>
      <c r="DF659">
        <f t="shared" si="321"/>
        <v>2.34</v>
      </c>
      <c r="DG659">
        <f t="shared" si="319"/>
        <v>0</v>
      </c>
      <c r="DH659">
        <f t="shared" si="320"/>
        <v>0</v>
      </c>
      <c r="DI659">
        <f t="shared" si="318"/>
        <v>0</v>
      </c>
      <c r="DJ659">
        <f>DF659</f>
        <v>2.34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">
      <c r="A660">
        <f>ROW(Source!A713)</f>
        <v>713</v>
      </c>
      <c r="B660">
        <v>59209203</v>
      </c>
      <c r="C660">
        <v>59210688</v>
      </c>
      <c r="D660">
        <v>58309357</v>
      </c>
      <c r="E660">
        <v>1</v>
      </c>
      <c r="F660">
        <v>1</v>
      </c>
      <c r="G660">
        <v>1080</v>
      </c>
      <c r="H660">
        <v>3</v>
      </c>
      <c r="I660" t="s">
        <v>757</v>
      </c>
      <c r="J660" t="s">
        <v>758</v>
      </c>
      <c r="K660" t="s">
        <v>759</v>
      </c>
      <c r="L660">
        <v>1348</v>
      </c>
      <c r="N660">
        <v>1009</v>
      </c>
      <c r="O660" t="s">
        <v>658</v>
      </c>
      <c r="P660" t="s">
        <v>658</v>
      </c>
      <c r="Q660">
        <v>1000</v>
      </c>
      <c r="W660">
        <v>0</v>
      </c>
      <c r="X660">
        <v>-1458073705</v>
      </c>
      <c r="Y660">
        <f>AT660</f>
        <v>3.5000000000000003E-2</v>
      </c>
      <c r="AA660">
        <v>6860.76</v>
      </c>
      <c r="AB660">
        <v>0</v>
      </c>
      <c r="AC660">
        <v>0</v>
      </c>
      <c r="AD660">
        <v>0</v>
      </c>
      <c r="AE660">
        <v>6860.76</v>
      </c>
      <c r="AF660">
        <v>0</v>
      </c>
      <c r="AG660">
        <v>0</v>
      </c>
      <c r="AH660">
        <v>0</v>
      </c>
      <c r="AI660">
        <v>1</v>
      </c>
      <c r="AJ660">
        <v>1</v>
      </c>
      <c r="AK660">
        <v>1</v>
      </c>
      <c r="AL660">
        <v>1</v>
      </c>
      <c r="AM660">
        <v>-2</v>
      </c>
      <c r="AN660">
        <v>0</v>
      </c>
      <c r="AO660">
        <v>1</v>
      </c>
      <c r="AP660">
        <v>0</v>
      </c>
      <c r="AQ660">
        <v>0</v>
      </c>
      <c r="AR660">
        <v>0</v>
      </c>
      <c r="AS660" t="s">
        <v>3</v>
      </c>
      <c r="AT660">
        <v>3.5000000000000003E-2</v>
      </c>
      <c r="AU660" t="s">
        <v>3</v>
      </c>
      <c r="AV660">
        <v>0</v>
      </c>
      <c r="AW660">
        <v>2</v>
      </c>
      <c r="AX660">
        <v>59211673</v>
      </c>
      <c r="AY660">
        <v>1</v>
      </c>
      <c r="AZ660">
        <v>0</v>
      </c>
      <c r="BA660">
        <v>696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ROUND(Y660*Source!I713,9)</f>
        <v>1.0499999999999999E-3</v>
      </c>
      <c r="CY660">
        <f>AA660</f>
        <v>6860.76</v>
      </c>
      <c r="CZ660">
        <f>AE660</f>
        <v>6860.76</v>
      </c>
      <c r="DA660">
        <f>AI660</f>
        <v>1</v>
      </c>
      <c r="DB660">
        <f>ROUND(ROUND(AT660*CZ660,2),6)</f>
        <v>240.13</v>
      </c>
      <c r="DC660">
        <f>ROUND(ROUND(AT660*AG660,2),6)</f>
        <v>0</v>
      </c>
      <c r="DD660" t="s">
        <v>3</v>
      </c>
      <c r="DE660" t="s">
        <v>3</v>
      </c>
      <c r="DF660">
        <f t="shared" si="321"/>
        <v>7.2</v>
      </c>
      <c r="DG660">
        <f t="shared" si="319"/>
        <v>0</v>
      </c>
      <c r="DH660">
        <f t="shared" si="320"/>
        <v>0</v>
      </c>
      <c r="DI660">
        <f t="shared" si="318"/>
        <v>0</v>
      </c>
      <c r="DJ660">
        <f>DF660</f>
        <v>7.2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">
      <c r="A661">
        <f>ROW(Source!A714)</f>
        <v>714</v>
      </c>
      <c r="B661">
        <v>59209200</v>
      </c>
      <c r="C661">
        <v>59210688</v>
      </c>
      <c r="D661">
        <v>58266404</v>
      </c>
      <c r="E661">
        <v>1080</v>
      </c>
      <c r="F661">
        <v>1</v>
      </c>
      <c r="G661">
        <v>1080</v>
      </c>
      <c r="H661">
        <v>1</v>
      </c>
      <c r="I661" t="s">
        <v>620</v>
      </c>
      <c r="J661" t="s">
        <v>3</v>
      </c>
      <c r="K661" t="s">
        <v>621</v>
      </c>
      <c r="L661">
        <v>1191</v>
      </c>
      <c r="N661">
        <v>1013</v>
      </c>
      <c r="O661" t="s">
        <v>622</v>
      </c>
      <c r="P661" t="s">
        <v>622</v>
      </c>
      <c r="Q661">
        <v>1</v>
      </c>
      <c r="W661">
        <v>0</v>
      </c>
      <c r="X661">
        <v>476480486</v>
      </c>
      <c r="Y661">
        <f>((AT661*1.15)*1.1)</f>
        <v>85.640500000000017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  <c r="AM661">
        <v>5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67.7</v>
      </c>
      <c r="AU661" t="s">
        <v>28</v>
      </c>
      <c r="AV661">
        <v>1</v>
      </c>
      <c r="AW661">
        <v>2</v>
      </c>
      <c r="AX661">
        <v>59211670</v>
      </c>
      <c r="AY661">
        <v>1</v>
      </c>
      <c r="AZ661">
        <v>0</v>
      </c>
      <c r="BA661">
        <v>699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U661">
        <f>ROUND(AT661*Source!I714*AH661*AL661,2)</f>
        <v>0</v>
      </c>
      <c r="CV661">
        <f>ROUND(Y661*Source!I714,9)</f>
        <v>2.5692149999999998</v>
      </c>
      <c r="CW661">
        <v>0</v>
      </c>
      <c r="CX661">
        <f>ROUND(Y661*Source!I714,9)</f>
        <v>2.5692149999999998</v>
      </c>
      <c r="CY661">
        <f>AD661</f>
        <v>0</v>
      </c>
      <c r="CZ661">
        <f>AH661</f>
        <v>0</v>
      </c>
      <c r="DA661">
        <f>AL661</f>
        <v>1</v>
      </c>
      <c r="DB661">
        <f>ROUND(((ROUND(AT661*CZ661,2)*1.15)*1.1),6)</f>
        <v>0</v>
      </c>
      <c r="DC661">
        <f>ROUND(((ROUND(AT661*AG661,2)*1.15)*1.1),6)</f>
        <v>0</v>
      </c>
      <c r="DD661" t="s">
        <v>3</v>
      </c>
      <c r="DE661" t="s">
        <v>3</v>
      </c>
      <c r="DF661">
        <f t="shared" si="321"/>
        <v>0</v>
      </c>
      <c r="DG661">
        <f t="shared" si="319"/>
        <v>0</v>
      </c>
      <c r="DH661">
        <f t="shared" si="320"/>
        <v>0</v>
      </c>
      <c r="DI661">
        <f t="shared" si="318"/>
        <v>0</v>
      </c>
      <c r="DJ661">
        <f>DI661</f>
        <v>0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ROW(Source!A714)</f>
        <v>714</v>
      </c>
      <c r="B662">
        <v>59209200</v>
      </c>
      <c r="C662">
        <v>59210688</v>
      </c>
      <c r="D662">
        <v>58340578</v>
      </c>
      <c r="E662">
        <v>1</v>
      </c>
      <c r="F662">
        <v>1</v>
      </c>
      <c r="G662">
        <v>1080</v>
      </c>
      <c r="H662">
        <v>2</v>
      </c>
      <c r="I662" t="s">
        <v>646</v>
      </c>
      <c r="J662" t="s">
        <v>647</v>
      </c>
      <c r="K662" t="s">
        <v>648</v>
      </c>
      <c r="L662">
        <v>1368</v>
      </c>
      <c r="N662">
        <v>1011</v>
      </c>
      <c r="O662" t="s">
        <v>626</v>
      </c>
      <c r="P662" t="s">
        <v>626</v>
      </c>
      <c r="Q662">
        <v>1</v>
      </c>
      <c r="W662">
        <v>0</v>
      </c>
      <c r="X662">
        <v>-1985943078</v>
      </c>
      <c r="Y662">
        <f>((AT662*1.25)*1.1)</f>
        <v>3.3962500000000007</v>
      </c>
      <c r="AA662">
        <v>0</v>
      </c>
      <c r="AB662">
        <v>1418.19</v>
      </c>
      <c r="AC662">
        <v>726.59</v>
      </c>
      <c r="AD662">
        <v>0</v>
      </c>
      <c r="AE662">
        <v>0</v>
      </c>
      <c r="AF662">
        <v>83.1</v>
      </c>
      <c r="AG662">
        <v>12.62</v>
      </c>
      <c r="AH662">
        <v>0</v>
      </c>
      <c r="AI662">
        <v>1</v>
      </c>
      <c r="AJ662">
        <v>16.3</v>
      </c>
      <c r="AK662">
        <v>54.99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2.4700000000000002</v>
      </c>
      <c r="AU662" t="s">
        <v>627</v>
      </c>
      <c r="AV662">
        <v>0</v>
      </c>
      <c r="AW662">
        <v>2</v>
      </c>
      <c r="AX662">
        <v>59211671</v>
      </c>
      <c r="AY662">
        <v>1</v>
      </c>
      <c r="AZ662">
        <v>0</v>
      </c>
      <c r="BA662">
        <v>700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f>ROUND(Y662*Source!I714*DO662,9)</f>
        <v>1.28582025</v>
      </c>
      <c r="CX662">
        <f>ROUND(Y662*Source!I714,9)</f>
        <v>0.10188750000000001</v>
      </c>
      <c r="CY662">
        <f>AB662</f>
        <v>1418.19</v>
      </c>
      <c r="CZ662">
        <f>AF662</f>
        <v>83.1</v>
      </c>
      <c r="DA662">
        <f>AJ662</f>
        <v>16.3</v>
      </c>
      <c r="DB662">
        <f>ROUND(((ROUND(AT662*CZ662,2)*1.25)*1.1),6)</f>
        <v>282.23250000000002</v>
      </c>
      <c r="DC662">
        <f>ROUND(((ROUND(AT662*AG662,2)*1.25)*1.1),6)</f>
        <v>42.858750000000001</v>
      </c>
      <c r="DD662" t="s">
        <v>3</v>
      </c>
      <c r="DE662" t="s">
        <v>3</v>
      </c>
      <c r="DF662">
        <f t="shared" si="321"/>
        <v>0</v>
      </c>
      <c r="DG662">
        <f>ROUND(ROUND(AF662*AJ662,2)*CX662,2)</f>
        <v>138.01</v>
      </c>
      <c r="DH662">
        <f>ROUND(ROUND(AG662*AK662,2)*CX662,2)</f>
        <v>70.709999999999994</v>
      </c>
      <c r="DI662">
        <f t="shared" si="318"/>
        <v>0</v>
      </c>
      <c r="DJ662">
        <f>DG662</f>
        <v>138.01</v>
      </c>
      <c r="DK662">
        <v>0</v>
      </c>
      <c r="DL662" t="s">
        <v>628</v>
      </c>
      <c r="DM662">
        <v>0</v>
      </c>
      <c r="DN662" t="s">
        <v>622</v>
      </c>
      <c r="DO662">
        <v>12.62</v>
      </c>
    </row>
    <row r="663" spans="1:119" x14ac:dyDescent="0.2">
      <c r="A663">
        <f>ROW(Source!A714)</f>
        <v>714</v>
      </c>
      <c r="B663">
        <v>59209200</v>
      </c>
      <c r="C663">
        <v>59210688</v>
      </c>
      <c r="D663">
        <v>58308826</v>
      </c>
      <c r="E663">
        <v>1</v>
      </c>
      <c r="F663">
        <v>1</v>
      </c>
      <c r="G663">
        <v>1080</v>
      </c>
      <c r="H663">
        <v>3</v>
      </c>
      <c r="I663" t="s">
        <v>754</v>
      </c>
      <c r="J663" t="s">
        <v>755</v>
      </c>
      <c r="K663" t="s">
        <v>756</v>
      </c>
      <c r="L663">
        <v>1348</v>
      </c>
      <c r="N663">
        <v>1009</v>
      </c>
      <c r="O663" t="s">
        <v>658</v>
      </c>
      <c r="P663" t="s">
        <v>658</v>
      </c>
      <c r="Q663">
        <v>1000</v>
      </c>
      <c r="W663">
        <v>0</v>
      </c>
      <c r="X663">
        <v>-1489740832</v>
      </c>
      <c r="Y663">
        <f>AT663</f>
        <v>1.2E-2</v>
      </c>
      <c r="AA663">
        <v>81865.77</v>
      </c>
      <c r="AB663">
        <v>0</v>
      </c>
      <c r="AC663">
        <v>0</v>
      </c>
      <c r="AD663">
        <v>0</v>
      </c>
      <c r="AE663">
        <v>6512.79</v>
      </c>
      <c r="AF663">
        <v>0</v>
      </c>
      <c r="AG663">
        <v>0</v>
      </c>
      <c r="AH663">
        <v>0</v>
      </c>
      <c r="AI663">
        <v>12.57</v>
      </c>
      <c r="AJ663">
        <v>1</v>
      </c>
      <c r="AK663">
        <v>1</v>
      </c>
      <c r="AL663">
        <v>1</v>
      </c>
      <c r="AM663">
        <v>2</v>
      </c>
      <c r="AN663">
        <v>0</v>
      </c>
      <c r="AO663">
        <v>1</v>
      </c>
      <c r="AP663">
        <v>0</v>
      </c>
      <c r="AQ663">
        <v>0</v>
      </c>
      <c r="AR663">
        <v>0</v>
      </c>
      <c r="AS663" t="s">
        <v>3</v>
      </c>
      <c r="AT663">
        <v>1.2E-2</v>
      </c>
      <c r="AU663" t="s">
        <v>3</v>
      </c>
      <c r="AV663">
        <v>0</v>
      </c>
      <c r="AW663">
        <v>2</v>
      </c>
      <c r="AX663">
        <v>59211672</v>
      </c>
      <c r="AY663">
        <v>1</v>
      </c>
      <c r="AZ663">
        <v>0</v>
      </c>
      <c r="BA663">
        <v>701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ROUND(Y663*Source!I714,9)</f>
        <v>3.6000000000000002E-4</v>
      </c>
      <c r="CY663">
        <f>AA663</f>
        <v>81865.77</v>
      </c>
      <c r="CZ663">
        <f>AE663</f>
        <v>6512.79</v>
      </c>
      <c r="DA663">
        <f>AI663</f>
        <v>12.57</v>
      </c>
      <c r="DB663">
        <f>ROUND(ROUND(AT663*CZ663,2),6)</f>
        <v>78.150000000000006</v>
      </c>
      <c r="DC663">
        <f>ROUND(ROUND(AT663*AG663,2),6)</f>
        <v>0</v>
      </c>
      <c r="DD663" t="s">
        <v>3</v>
      </c>
      <c r="DE663" t="s">
        <v>3</v>
      </c>
      <c r="DF663">
        <f>ROUND(ROUND(AE663*AI663,2)*CX663,2)</f>
        <v>29.47</v>
      </c>
      <c r="DG663">
        <f t="shared" ref="DG663:DG670" si="322">ROUND(ROUND(AF663,2)*CX663,2)</f>
        <v>0</v>
      </c>
      <c r="DH663">
        <f t="shared" ref="DH663:DH670" si="323">ROUND(ROUND(AG663,2)*CX663,2)</f>
        <v>0</v>
      </c>
      <c r="DI663">
        <f t="shared" si="318"/>
        <v>0</v>
      </c>
      <c r="DJ663">
        <f>DF663</f>
        <v>29.47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">
      <c r="A664">
        <f>ROW(Source!A714)</f>
        <v>714</v>
      </c>
      <c r="B664">
        <v>59209200</v>
      </c>
      <c r="C664">
        <v>59210688</v>
      </c>
      <c r="D664">
        <v>58309357</v>
      </c>
      <c r="E664">
        <v>1</v>
      </c>
      <c r="F664">
        <v>1</v>
      </c>
      <c r="G664">
        <v>1080</v>
      </c>
      <c r="H664">
        <v>3</v>
      </c>
      <c r="I664" t="s">
        <v>757</v>
      </c>
      <c r="J664" t="s">
        <v>758</v>
      </c>
      <c r="K664" t="s">
        <v>759</v>
      </c>
      <c r="L664">
        <v>1348</v>
      </c>
      <c r="N664">
        <v>1009</v>
      </c>
      <c r="O664" t="s">
        <v>658</v>
      </c>
      <c r="P664" t="s">
        <v>658</v>
      </c>
      <c r="Q664">
        <v>1000</v>
      </c>
      <c r="W664">
        <v>0</v>
      </c>
      <c r="X664">
        <v>-1458073705</v>
      </c>
      <c r="Y664">
        <f>AT664</f>
        <v>3.5000000000000003E-2</v>
      </c>
      <c r="AA664">
        <v>54748.86</v>
      </c>
      <c r="AB664">
        <v>0</v>
      </c>
      <c r="AC664">
        <v>0</v>
      </c>
      <c r="AD664">
        <v>0</v>
      </c>
      <c r="AE664">
        <v>6860.76</v>
      </c>
      <c r="AF664">
        <v>0</v>
      </c>
      <c r="AG664">
        <v>0</v>
      </c>
      <c r="AH664">
        <v>0</v>
      </c>
      <c r="AI664">
        <v>7.98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0</v>
      </c>
      <c r="AQ664">
        <v>0</v>
      </c>
      <c r="AR664">
        <v>0</v>
      </c>
      <c r="AS664" t="s">
        <v>3</v>
      </c>
      <c r="AT664">
        <v>3.5000000000000003E-2</v>
      </c>
      <c r="AU664" t="s">
        <v>3</v>
      </c>
      <c r="AV664">
        <v>0</v>
      </c>
      <c r="AW664">
        <v>2</v>
      </c>
      <c r="AX664">
        <v>59211673</v>
      </c>
      <c r="AY664">
        <v>1</v>
      </c>
      <c r="AZ664">
        <v>0</v>
      </c>
      <c r="BA664">
        <v>702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ROUND(Y664*Source!I714,9)</f>
        <v>1.0499999999999999E-3</v>
      </c>
      <c r="CY664">
        <f>AA664</f>
        <v>54748.86</v>
      </c>
      <c r="CZ664">
        <f>AE664</f>
        <v>6860.76</v>
      </c>
      <c r="DA664">
        <f>AI664</f>
        <v>7.98</v>
      </c>
      <c r="DB664">
        <f>ROUND(ROUND(AT664*CZ664,2),6)</f>
        <v>240.13</v>
      </c>
      <c r="DC664">
        <f>ROUND(ROUND(AT664*AG664,2),6)</f>
        <v>0</v>
      </c>
      <c r="DD664" t="s">
        <v>3</v>
      </c>
      <c r="DE664" t="s">
        <v>3</v>
      </c>
      <c r="DF664">
        <f>ROUND(ROUND(AE664*AI664,2)*CX664,2)</f>
        <v>57.49</v>
      </c>
      <c r="DG664">
        <f t="shared" si="322"/>
        <v>0</v>
      </c>
      <c r="DH664">
        <f t="shared" si="323"/>
        <v>0</v>
      </c>
      <c r="DI664">
        <f t="shared" si="318"/>
        <v>0</v>
      </c>
      <c r="DJ664">
        <f>DF664</f>
        <v>57.49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ROW(Source!A717)</f>
        <v>717</v>
      </c>
      <c r="B665">
        <v>59209203</v>
      </c>
      <c r="C665">
        <v>59210699</v>
      </c>
      <c r="D665">
        <v>58266404</v>
      </c>
      <c r="E665">
        <v>1080</v>
      </c>
      <c r="F665">
        <v>1</v>
      </c>
      <c r="G665">
        <v>1080</v>
      </c>
      <c r="H665">
        <v>1</v>
      </c>
      <c r="I665" t="s">
        <v>620</v>
      </c>
      <c r="J665" t="s">
        <v>3</v>
      </c>
      <c r="K665" t="s">
        <v>621</v>
      </c>
      <c r="L665">
        <v>1191</v>
      </c>
      <c r="N665">
        <v>1013</v>
      </c>
      <c r="O665" t="s">
        <v>622</v>
      </c>
      <c r="P665" t="s">
        <v>622</v>
      </c>
      <c r="Q665">
        <v>1</v>
      </c>
      <c r="W665">
        <v>0</v>
      </c>
      <c r="X665">
        <v>476480486</v>
      </c>
      <c r="Y665">
        <f>((AT665*1.15)*1.1)</f>
        <v>0.77164999999999995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-2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0.61</v>
      </c>
      <c r="AU665" t="s">
        <v>28</v>
      </c>
      <c r="AV665">
        <v>1</v>
      </c>
      <c r="AW665">
        <v>2</v>
      </c>
      <c r="AX665">
        <v>59211676</v>
      </c>
      <c r="AY665">
        <v>1</v>
      </c>
      <c r="AZ665">
        <v>0</v>
      </c>
      <c r="BA665">
        <v>705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U665">
        <f>ROUND(AT665*Source!I717*AH665*AL665,2)</f>
        <v>0</v>
      </c>
      <c r="CV665">
        <f>ROUND(Y665*Source!I717,9)</f>
        <v>0</v>
      </c>
      <c r="CW665">
        <v>0</v>
      </c>
      <c r="CX665">
        <f>ROUND(Y665*Source!I717,9)</f>
        <v>0</v>
      </c>
      <c r="CY665">
        <f>AD665</f>
        <v>0</v>
      </c>
      <c r="CZ665">
        <f>AH665</f>
        <v>0</v>
      </c>
      <c r="DA665">
        <f>AL665</f>
        <v>1</v>
      </c>
      <c r="DB665">
        <f>ROUND(((ROUND(AT665*CZ665,2)*1.15)*1.1),6)</f>
        <v>0</v>
      </c>
      <c r="DC665">
        <f>ROUND(((ROUND(AT665*AG665,2)*1.15)*1.1),6)</f>
        <v>0</v>
      </c>
      <c r="DD665" t="s">
        <v>3</v>
      </c>
      <c r="DE665" t="s">
        <v>3</v>
      </c>
      <c r="DF665">
        <f t="shared" ref="DF665:DF671" si="324">ROUND(ROUND(AE665,2)*CX665,2)</f>
        <v>0</v>
      </c>
      <c r="DG665">
        <f t="shared" si="322"/>
        <v>0</v>
      </c>
      <c r="DH665">
        <f t="shared" si="323"/>
        <v>0</v>
      </c>
      <c r="DI665">
        <f t="shared" si="318"/>
        <v>0</v>
      </c>
      <c r="DJ665">
        <f>DI665</f>
        <v>0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ROW(Source!A717)</f>
        <v>717</v>
      </c>
      <c r="B666">
        <v>59209203</v>
      </c>
      <c r="C666">
        <v>59210699</v>
      </c>
      <c r="D666">
        <v>58340578</v>
      </c>
      <c r="E666">
        <v>1</v>
      </c>
      <c r="F666">
        <v>1</v>
      </c>
      <c r="G666">
        <v>1080</v>
      </c>
      <c r="H666">
        <v>2</v>
      </c>
      <c r="I666" t="s">
        <v>646</v>
      </c>
      <c r="J666" t="s">
        <v>647</v>
      </c>
      <c r="K666" t="s">
        <v>648</v>
      </c>
      <c r="L666">
        <v>1368</v>
      </c>
      <c r="N666">
        <v>1011</v>
      </c>
      <c r="O666" t="s">
        <v>626</v>
      </c>
      <c r="P666" t="s">
        <v>626</v>
      </c>
      <c r="Q666">
        <v>1</v>
      </c>
      <c r="W666">
        <v>0</v>
      </c>
      <c r="X666">
        <v>-1985943078</v>
      </c>
      <c r="Y666">
        <f>((AT666*1.25)*1.1)</f>
        <v>8.2500000000000004E-3</v>
      </c>
      <c r="AA666">
        <v>0</v>
      </c>
      <c r="AB666">
        <v>88.67</v>
      </c>
      <c r="AC666">
        <v>13.47</v>
      </c>
      <c r="AD666">
        <v>0</v>
      </c>
      <c r="AE666">
        <v>0</v>
      </c>
      <c r="AF666">
        <v>83.1</v>
      </c>
      <c r="AG666">
        <v>12.62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-2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6.0000000000000001E-3</v>
      </c>
      <c r="AU666" t="s">
        <v>627</v>
      </c>
      <c r="AV666">
        <v>0</v>
      </c>
      <c r="AW666">
        <v>2</v>
      </c>
      <c r="AX666">
        <v>59211677</v>
      </c>
      <c r="AY666">
        <v>1</v>
      </c>
      <c r="AZ666">
        <v>0</v>
      </c>
      <c r="BA666">
        <v>706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f>ROUND(Y666*Source!I717*DO666,9)</f>
        <v>0</v>
      </c>
      <c r="CX666">
        <f>ROUND(Y666*Source!I717,9)</f>
        <v>0</v>
      </c>
      <c r="CY666">
        <f>AB666</f>
        <v>88.67</v>
      </c>
      <c r="CZ666">
        <f>AF666</f>
        <v>83.1</v>
      </c>
      <c r="DA666">
        <f>AJ666</f>
        <v>1</v>
      </c>
      <c r="DB666">
        <f>ROUND(((ROUND(AT666*CZ666,2)*1.25)*1.1),6)</f>
        <v>0.6875</v>
      </c>
      <c r="DC666">
        <f>ROUND(((ROUND(AT666*AG666,2)*1.25)*1.1),6)</f>
        <v>0.11</v>
      </c>
      <c r="DD666" t="s">
        <v>3</v>
      </c>
      <c r="DE666" t="s">
        <v>3</v>
      </c>
      <c r="DF666">
        <f t="shared" si="324"/>
        <v>0</v>
      </c>
      <c r="DG666">
        <f t="shared" si="322"/>
        <v>0</v>
      </c>
      <c r="DH666">
        <f t="shared" si="323"/>
        <v>0</v>
      </c>
      <c r="DI666">
        <f t="shared" si="318"/>
        <v>0</v>
      </c>
      <c r="DJ666">
        <f>DG666</f>
        <v>0</v>
      </c>
      <c r="DK666">
        <v>0</v>
      </c>
      <c r="DL666" t="s">
        <v>628</v>
      </c>
      <c r="DM666">
        <v>0</v>
      </c>
      <c r="DN666" t="s">
        <v>622</v>
      </c>
      <c r="DO666">
        <v>12.62</v>
      </c>
    </row>
    <row r="667" spans="1:119" x14ac:dyDescent="0.2">
      <c r="A667">
        <f>ROW(Source!A717)</f>
        <v>717</v>
      </c>
      <c r="B667">
        <v>59209203</v>
      </c>
      <c r="C667">
        <v>59210699</v>
      </c>
      <c r="D667">
        <v>58309675</v>
      </c>
      <c r="E667">
        <v>1</v>
      </c>
      <c r="F667">
        <v>1</v>
      </c>
      <c r="G667">
        <v>1080</v>
      </c>
      <c r="H667">
        <v>3</v>
      </c>
      <c r="I667" t="s">
        <v>655</v>
      </c>
      <c r="J667" t="s">
        <v>656</v>
      </c>
      <c r="K667" t="s">
        <v>657</v>
      </c>
      <c r="L667">
        <v>1348</v>
      </c>
      <c r="N667">
        <v>1009</v>
      </c>
      <c r="O667" t="s">
        <v>658</v>
      </c>
      <c r="P667" t="s">
        <v>658</v>
      </c>
      <c r="Q667">
        <v>1000</v>
      </c>
      <c r="W667">
        <v>0</v>
      </c>
      <c r="X667">
        <v>-1945610148</v>
      </c>
      <c r="Y667">
        <f>AT667</f>
        <v>2.4000000000000001E-4</v>
      </c>
      <c r="AA667">
        <v>476.07</v>
      </c>
      <c r="AB667">
        <v>0</v>
      </c>
      <c r="AC667">
        <v>0</v>
      </c>
      <c r="AD667">
        <v>0</v>
      </c>
      <c r="AE667">
        <v>476.07</v>
      </c>
      <c r="AF667">
        <v>0</v>
      </c>
      <c r="AG667">
        <v>0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2.4000000000000001E-4</v>
      </c>
      <c r="AU667" t="s">
        <v>3</v>
      </c>
      <c r="AV667">
        <v>0</v>
      </c>
      <c r="AW667">
        <v>2</v>
      </c>
      <c r="AX667">
        <v>59211678</v>
      </c>
      <c r="AY667">
        <v>1</v>
      </c>
      <c r="AZ667">
        <v>0</v>
      </c>
      <c r="BA667">
        <v>707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v>0</v>
      </c>
      <c r="CX667">
        <f>ROUND(Y667*Source!I717,9)</f>
        <v>0</v>
      </c>
      <c r="CY667">
        <f>AA667</f>
        <v>476.07</v>
      </c>
      <c r="CZ667">
        <f>AE667</f>
        <v>476.07</v>
      </c>
      <c r="DA667">
        <f>AI667</f>
        <v>1</v>
      </c>
      <c r="DB667">
        <f>ROUND(ROUND(AT667*CZ667,2),6)</f>
        <v>0.11</v>
      </c>
      <c r="DC667">
        <f>ROUND(ROUND(AT667*AG667,2),6)</f>
        <v>0</v>
      </c>
      <c r="DD667" t="s">
        <v>3</v>
      </c>
      <c r="DE667" t="s">
        <v>3</v>
      </c>
      <c r="DF667">
        <f t="shared" si="324"/>
        <v>0</v>
      </c>
      <c r="DG667">
        <f t="shared" si="322"/>
        <v>0</v>
      </c>
      <c r="DH667">
        <f t="shared" si="323"/>
        <v>0</v>
      </c>
      <c r="DI667">
        <f t="shared" si="318"/>
        <v>0</v>
      </c>
      <c r="DJ667">
        <f>DF667</f>
        <v>0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">
      <c r="A668">
        <f>ROW(Source!A717)</f>
        <v>717</v>
      </c>
      <c r="B668">
        <v>59209203</v>
      </c>
      <c r="C668">
        <v>59210699</v>
      </c>
      <c r="D668">
        <v>58308946</v>
      </c>
      <c r="E668">
        <v>1</v>
      </c>
      <c r="F668">
        <v>1</v>
      </c>
      <c r="G668">
        <v>1080</v>
      </c>
      <c r="H668">
        <v>3</v>
      </c>
      <c r="I668" t="s">
        <v>718</v>
      </c>
      <c r="J668" t="s">
        <v>719</v>
      </c>
      <c r="K668" t="s">
        <v>720</v>
      </c>
      <c r="L668">
        <v>1348</v>
      </c>
      <c r="N668">
        <v>1009</v>
      </c>
      <c r="O668" t="s">
        <v>658</v>
      </c>
      <c r="P668" t="s">
        <v>658</v>
      </c>
      <c r="Q668">
        <v>1000</v>
      </c>
      <c r="W668">
        <v>0</v>
      </c>
      <c r="X668">
        <v>845389966</v>
      </c>
      <c r="Y668">
        <f>AT668</f>
        <v>6.9999999999999994E-5</v>
      </c>
      <c r="AA668">
        <v>25762.5</v>
      </c>
      <c r="AB668">
        <v>0</v>
      </c>
      <c r="AC668">
        <v>0</v>
      </c>
      <c r="AD668">
        <v>0</v>
      </c>
      <c r="AE668">
        <v>25762.5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-2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6.9999999999999994E-5</v>
      </c>
      <c r="AU668" t="s">
        <v>3</v>
      </c>
      <c r="AV668">
        <v>0</v>
      </c>
      <c r="AW668">
        <v>2</v>
      </c>
      <c r="AX668">
        <v>59211679</v>
      </c>
      <c r="AY668">
        <v>1</v>
      </c>
      <c r="AZ668">
        <v>0</v>
      </c>
      <c r="BA668">
        <v>708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ROUND(Y668*Source!I717,9)</f>
        <v>0</v>
      </c>
      <c r="CY668">
        <f>AA668</f>
        <v>25762.5</v>
      </c>
      <c r="CZ668">
        <f>AE668</f>
        <v>25762.5</v>
      </c>
      <c r="DA668">
        <f>AI668</f>
        <v>1</v>
      </c>
      <c r="DB668">
        <f>ROUND(ROUND(AT668*CZ668,2),6)</f>
        <v>1.8</v>
      </c>
      <c r="DC668">
        <f>ROUND(ROUND(AT668*AG668,2),6)</f>
        <v>0</v>
      </c>
      <c r="DD668" t="s">
        <v>3</v>
      </c>
      <c r="DE668" t="s">
        <v>3</v>
      </c>
      <c r="DF668">
        <f t="shared" si="324"/>
        <v>0</v>
      </c>
      <c r="DG668">
        <f t="shared" si="322"/>
        <v>0</v>
      </c>
      <c r="DH668">
        <f t="shared" si="323"/>
        <v>0</v>
      </c>
      <c r="DI668">
        <f t="shared" si="318"/>
        <v>0</v>
      </c>
      <c r="DJ668">
        <f>DF668</f>
        <v>0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">
      <c r="A669">
        <f>ROW(Source!A717)</f>
        <v>717</v>
      </c>
      <c r="B669">
        <v>59209203</v>
      </c>
      <c r="C669">
        <v>59210699</v>
      </c>
      <c r="D669">
        <v>0</v>
      </c>
      <c r="E669">
        <v>1080</v>
      </c>
      <c r="F669">
        <v>1</v>
      </c>
      <c r="G669">
        <v>1080</v>
      </c>
      <c r="H669">
        <v>3</v>
      </c>
      <c r="I669" t="s">
        <v>460</v>
      </c>
      <c r="J669" t="s">
        <v>3</v>
      </c>
      <c r="K669" t="s">
        <v>461</v>
      </c>
      <c r="L669">
        <v>1354</v>
      </c>
      <c r="N669">
        <v>1010</v>
      </c>
      <c r="O669" t="s">
        <v>49</v>
      </c>
      <c r="P669" t="s">
        <v>49</v>
      </c>
      <c r="Q669">
        <v>1</v>
      </c>
      <c r="W669">
        <v>0</v>
      </c>
      <c r="X669">
        <v>-1410848194</v>
      </c>
      <c r="Y669">
        <f>AT669</f>
        <v>1</v>
      </c>
      <c r="AA669">
        <v>103.23</v>
      </c>
      <c r="AB669">
        <v>0</v>
      </c>
      <c r="AC669">
        <v>0</v>
      </c>
      <c r="AD669">
        <v>0</v>
      </c>
      <c r="AE669">
        <v>103.22999999999999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0</v>
      </c>
      <c r="AN669">
        <v>0</v>
      </c>
      <c r="AO669">
        <v>0</v>
      </c>
      <c r="AP669">
        <v>1</v>
      </c>
      <c r="AQ669">
        <v>0</v>
      </c>
      <c r="AR669">
        <v>0</v>
      </c>
      <c r="AS669" t="s">
        <v>3</v>
      </c>
      <c r="AT669">
        <v>1</v>
      </c>
      <c r="AU669" t="s">
        <v>3</v>
      </c>
      <c r="AV669">
        <v>0</v>
      </c>
      <c r="AW669">
        <v>1</v>
      </c>
      <c r="AX669">
        <v>-1</v>
      </c>
      <c r="AY669">
        <v>0</v>
      </c>
      <c r="AZ669">
        <v>0</v>
      </c>
      <c r="BA669" t="s">
        <v>3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ROUND(Y669*Source!I717,9)</f>
        <v>0</v>
      </c>
      <c r="CY669">
        <f>AA669</f>
        <v>103.23</v>
      </c>
      <c r="CZ669">
        <f>AE669</f>
        <v>103.22999999999999</v>
      </c>
      <c r="DA669">
        <f>AI669</f>
        <v>1</v>
      </c>
      <c r="DB669">
        <f>ROUND(ROUND(AT669*CZ669,2),6)</f>
        <v>103.23</v>
      </c>
      <c r="DC669">
        <f>ROUND(ROUND(AT669*AG669,2),6)</f>
        <v>0</v>
      </c>
      <c r="DD669" t="s">
        <v>3</v>
      </c>
      <c r="DE669" t="s">
        <v>3</v>
      </c>
      <c r="DF669">
        <f t="shared" si="324"/>
        <v>0</v>
      </c>
      <c r="DG669">
        <f t="shared" si="322"/>
        <v>0</v>
      </c>
      <c r="DH669">
        <f t="shared" si="323"/>
        <v>0</v>
      </c>
      <c r="DI669">
        <f t="shared" si="318"/>
        <v>0</v>
      </c>
      <c r="DJ669">
        <f>DF669</f>
        <v>0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ROW(Source!A718)</f>
        <v>718</v>
      </c>
      <c r="B670">
        <v>59209200</v>
      </c>
      <c r="C670">
        <v>59210699</v>
      </c>
      <c r="D670">
        <v>58266404</v>
      </c>
      <c r="E670">
        <v>1080</v>
      </c>
      <c r="F670">
        <v>1</v>
      </c>
      <c r="G670">
        <v>1080</v>
      </c>
      <c r="H670">
        <v>1</v>
      </c>
      <c r="I670" t="s">
        <v>620</v>
      </c>
      <c r="J670" t="s">
        <v>3</v>
      </c>
      <c r="K670" t="s">
        <v>621</v>
      </c>
      <c r="L670">
        <v>1191</v>
      </c>
      <c r="N670">
        <v>1013</v>
      </c>
      <c r="O670" t="s">
        <v>622</v>
      </c>
      <c r="P670" t="s">
        <v>622</v>
      </c>
      <c r="Q670">
        <v>1</v>
      </c>
      <c r="W670">
        <v>0</v>
      </c>
      <c r="X670">
        <v>476480486</v>
      </c>
      <c r="Y670">
        <f>((AT670*1.15)*1.1)</f>
        <v>0.77164999999999995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5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0.61</v>
      </c>
      <c r="AU670" t="s">
        <v>28</v>
      </c>
      <c r="AV670">
        <v>1</v>
      </c>
      <c r="AW670">
        <v>2</v>
      </c>
      <c r="AX670">
        <v>59211676</v>
      </c>
      <c r="AY670">
        <v>1</v>
      </c>
      <c r="AZ670">
        <v>0</v>
      </c>
      <c r="BA670">
        <v>710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U670">
        <f>ROUND(AT670*Source!I718*AH670*AL670,2)</f>
        <v>0</v>
      </c>
      <c r="CV670">
        <f>ROUND(Y670*Source!I718,9)</f>
        <v>0</v>
      </c>
      <c r="CW670">
        <v>0</v>
      </c>
      <c r="CX670">
        <f>ROUND(Y670*Source!I718,9)</f>
        <v>0</v>
      </c>
      <c r="CY670">
        <f>AD670</f>
        <v>0</v>
      </c>
      <c r="CZ670">
        <f>AH670</f>
        <v>0</v>
      </c>
      <c r="DA670">
        <f>AL670</f>
        <v>1</v>
      </c>
      <c r="DB670">
        <f>ROUND(((ROUND(AT670*CZ670,2)*1.15)*1.1),6)</f>
        <v>0</v>
      </c>
      <c r="DC670">
        <f>ROUND(((ROUND(AT670*AG670,2)*1.15)*1.1),6)</f>
        <v>0</v>
      </c>
      <c r="DD670" t="s">
        <v>3</v>
      </c>
      <c r="DE670" t="s">
        <v>3</v>
      </c>
      <c r="DF670">
        <f t="shared" si="324"/>
        <v>0</v>
      </c>
      <c r="DG670">
        <f t="shared" si="322"/>
        <v>0</v>
      </c>
      <c r="DH670">
        <f t="shared" si="323"/>
        <v>0</v>
      </c>
      <c r="DI670">
        <f t="shared" si="318"/>
        <v>0</v>
      </c>
      <c r="DJ670">
        <f>DI670</f>
        <v>0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">
      <c r="A671">
        <f>ROW(Source!A718)</f>
        <v>718</v>
      </c>
      <c r="B671">
        <v>59209200</v>
      </c>
      <c r="C671">
        <v>59210699</v>
      </c>
      <c r="D671">
        <v>58340578</v>
      </c>
      <c r="E671">
        <v>1</v>
      </c>
      <c r="F671">
        <v>1</v>
      </c>
      <c r="G671">
        <v>1080</v>
      </c>
      <c r="H671">
        <v>2</v>
      </c>
      <c r="I671" t="s">
        <v>646</v>
      </c>
      <c r="J671" t="s">
        <v>647</v>
      </c>
      <c r="K671" t="s">
        <v>648</v>
      </c>
      <c r="L671">
        <v>1368</v>
      </c>
      <c r="N671">
        <v>1011</v>
      </c>
      <c r="O671" t="s">
        <v>626</v>
      </c>
      <c r="P671" t="s">
        <v>626</v>
      </c>
      <c r="Q671">
        <v>1</v>
      </c>
      <c r="W671">
        <v>0</v>
      </c>
      <c r="X671">
        <v>-1985943078</v>
      </c>
      <c r="Y671">
        <f>((AT671*1.25)*1.1)</f>
        <v>8.2500000000000004E-3</v>
      </c>
      <c r="AA671">
        <v>0</v>
      </c>
      <c r="AB671">
        <v>1445.28</v>
      </c>
      <c r="AC671">
        <v>740.47</v>
      </c>
      <c r="AD671">
        <v>0</v>
      </c>
      <c r="AE671">
        <v>0</v>
      </c>
      <c r="AF671">
        <v>83.1</v>
      </c>
      <c r="AG671">
        <v>12.62</v>
      </c>
      <c r="AH671">
        <v>0</v>
      </c>
      <c r="AI671">
        <v>1</v>
      </c>
      <c r="AJ671">
        <v>16.3</v>
      </c>
      <c r="AK671">
        <v>54.99</v>
      </c>
      <c r="AL671">
        <v>1</v>
      </c>
      <c r="AM671">
        <v>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6.0000000000000001E-3</v>
      </c>
      <c r="AU671" t="s">
        <v>627</v>
      </c>
      <c r="AV671">
        <v>0</v>
      </c>
      <c r="AW671">
        <v>2</v>
      </c>
      <c r="AX671">
        <v>59211677</v>
      </c>
      <c r="AY671">
        <v>1</v>
      </c>
      <c r="AZ671">
        <v>0</v>
      </c>
      <c r="BA671">
        <v>711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f>ROUND(Y671*Source!I718*DO671,9)</f>
        <v>0</v>
      </c>
      <c r="CX671">
        <f>ROUND(Y671*Source!I718,9)</f>
        <v>0</v>
      </c>
      <c r="CY671">
        <f>AB671</f>
        <v>1445.28</v>
      </c>
      <c r="CZ671">
        <f>AF671</f>
        <v>83.1</v>
      </c>
      <c r="DA671">
        <f>AJ671</f>
        <v>16.3</v>
      </c>
      <c r="DB671">
        <f>ROUND(((ROUND(AT671*CZ671,2)*1.25)*1.1),6)</f>
        <v>0.6875</v>
      </c>
      <c r="DC671">
        <f>ROUND(((ROUND(AT671*AG671,2)*1.25)*1.1),6)</f>
        <v>0.11</v>
      </c>
      <c r="DD671" t="s">
        <v>3</v>
      </c>
      <c r="DE671" t="s">
        <v>3</v>
      </c>
      <c r="DF671">
        <f t="shared" si="324"/>
        <v>0</v>
      </c>
      <c r="DG671">
        <f>ROUND(ROUND(AF671*AJ671,2)*CX671,2)</f>
        <v>0</v>
      </c>
      <c r="DH671">
        <f>ROUND(ROUND(AG671*AK671,2)*CX671,2)</f>
        <v>0</v>
      </c>
      <c r="DI671">
        <f t="shared" si="318"/>
        <v>0</v>
      </c>
      <c r="DJ671">
        <f>DG671</f>
        <v>0</v>
      </c>
      <c r="DK671">
        <v>0</v>
      </c>
      <c r="DL671" t="s">
        <v>628</v>
      </c>
      <c r="DM671">
        <v>0</v>
      </c>
      <c r="DN671" t="s">
        <v>622</v>
      </c>
      <c r="DO671">
        <v>12.62</v>
      </c>
    </row>
    <row r="672" spans="1:119" x14ac:dyDescent="0.2">
      <c r="A672">
        <f>ROW(Source!A718)</f>
        <v>718</v>
      </c>
      <c r="B672">
        <v>59209200</v>
      </c>
      <c r="C672">
        <v>59210699</v>
      </c>
      <c r="D672">
        <v>58309675</v>
      </c>
      <c r="E672">
        <v>1</v>
      </c>
      <c r="F672">
        <v>1</v>
      </c>
      <c r="G672">
        <v>1080</v>
      </c>
      <c r="H672">
        <v>3</v>
      </c>
      <c r="I672" t="s">
        <v>655</v>
      </c>
      <c r="J672" t="s">
        <v>656</v>
      </c>
      <c r="K672" t="s">
        <v>657</v>
      </c>
      <c r="L672">
        <v>1348</v>
      </c>
      <c r="N672">
        <v>1009</v>
      </c>
      <c r="O672" t="s">
        <v>658</v>
      </c>
      <c r="P672" t="s">
        <v>658</v>
      </c>
      <c r="Q672">
        <v>1000</v>
      </c>
      <c r="W672">
        <v>0</v>
      </c>
      <c r="X672">
        <v>-1945610148</v>
      </c>
      <c r="Y672">
        <f>AT672</f>
        <v>2.4000000000000001E-4</v>
      </c>
      <c r="AA672">
        <v>39161.519999999997</v>
      </c>
      <c r="AB672">
        <v>0</v>
      </c>
      <c r="AC672">
        <v>0</v>
      </c>
      <c r="AD672">
        <v>0</v>
      </c>
      <c r="AE672">
        <v>476.07</v>
      </c>
      <c r="AF672">
        <v>0</v>
      </c>
      <c r="AG672">
        <v>0</v>
      </c>
      <c r="AH672">
        <v>0</v>
      </c>
      <c r="AI672">
        <v>82.26</v>
      </c>
      <c r="AJ672">
        <v>1</v>
      </c>
      <c r="AK672">
        <v>1</v>
      </c>
      <c r="AL672">
        <v>1</v>
      </c>
      <c r="AM672">
        <v>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2.4000000000000001E-4</v>
      </c>
      <c r="AU672" t="s">
        <v>3</v>
      </c>
      <c r="AV672">
        <v>0</v>
      </c>
      <c r="AW672">
        <v>2</v>
      </c>
      <c r="AX672">
        <v>59211678</v>
      </c>
      <c r="AY672">
        <v>1</v>
      </c>
      <c r="AZ672">
        <v>0</v>
      </c>
      <c r="BA672">
        <v>712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ROUND(Y672*Source!I718,9)</f>
        <v>0</v>
      </c>
      <c r="CY672">
        <f>AA672</f>
        <v>39161.519999999997</v>
      </c>
      <c r="CZ672">
        <f>AE672</f>
        <v>476.07</v>
      </c>
      <c r="DA672">
        <f>AI672</f>
        <v>82.26</v>
      </c>
      <c r="DB672">
        <f>ROUND(ROUND(AT672*CZ672,2),6)</f>
        <v>0.11</v>
      </c>
      <c r="DC672">
        <f>ROUND(ROUND(AT672*AG672,2),6)</f>
        <v>0</v>
      </c>
      <c r="DD672" t="s">
        <v>3</v>
      </c>
      <c r="DE672" t="s">
        <v>3</v>
      </c>
      <c r="DF672">
        <f>ROUND(ROUND(AE672*AI672,2)*CX672,2)</f>
        <v>0</v>
      </c>
      <c r="DG672">
        <f t="shared" ref="DG672:DG680" si="325">ROUND(ROUND(AF672,2)*CX672,2)</f>
        <v>0</v>
      </c>
      <c r="DH672">
        <f t="shared" ref="DH672:DH680" si="326">ROUND(ROUND(AG672,2)*CX672,2)</f>
        <v>0</v>
      </c>
      <c r="DI672">
        <f t="shared" si="318"/>
        <v>0</v>
      </c>
      <c r="DJ672">
        <f>DF672</f>
        <v>0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">
      <c r="A673">
        <f>ROW(Source!A718)</f>
        <v>718</v>
      </c>
      <c r="B673">
        <v>59209200</v>
      </c>
      <c r="C673">
        <v>59210699</v>
      </c>
      <c r="D673">
        <v>58308946</v>
      </c>
      <c r="E673">
        <v>1</v>
      </c>
      <c r="F673">
        <v>1</v>
      </c>
      <c r="G673">
        <v>1080</v>
      </c>
      <c r="H673">
        <v>3</v>
      </c>
      <c r="I673" t="s">
        <v>718</v>
      </c>
      <c r="J673" t="s">
        <v>719</v>
      </c>
      <c r="K673" t="s">
        <v>720</v>
      </c>
      <c r="L673">
        <v>1348</v>
      </c>
      <c r="N673">
        <v>1009</v>
      </c>
      <c r="O673" t="s">
        <v>658</v>
      </c>
      <c r="P673" t="s">
        <v>658</v>
      </c>
      <c r="Q673">
        <v>1000</v>
      </c>
      <c r="W673">
        <v>0</v>
      </c>
      <c r="X673">
        <v>845389966</v>
      </c>
      <c r="Y673">
        <f>AT673</f>
        <v>6.9999999999999994E-5</v>
      </c>
      <c r="AA673">
        <v>205069.5</v>
      </c>
      <c r="AB673">
        <v>0</v>
      </c>
      <c r="AC673">
        <v>0</v>
      </c>
      <c r="AD673">
        <v>0</v>
      </c>
      <c r="AE673">
        <v>25762.5</v>
      </c>
      <c r="AF673">
        <v>0</v>
      </c>
      <c r="AG673">
        <v>0</v>
      </c>
      <c r="AH673">
        <v>0</v>
      </c>
      <c r="AI673">
        <v>7.96</v>
      </c>
      <c r="AJ673">
        <v>1</v>
      </c>
      <c r="AK673">
        <v>1</v>
      </c>
      <c r="AL673">
        <v>1</v>
      </c>
      <c r="AM673">
        <v>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6.9999999999999994E-5</v>
      </c>
      <c r="AU673" t="s">
        <v>3</v>
      </c>
      <c r="AV673">
        <v>0</v>
      </c>
      <c r="AW673">
        <v>2</v>
      </c>
      <c r="AX673">
        <v>59211679</v>
      </c>
      <c r="AY673">
        <v>1</v>
      </c>
      <c r="AZ673">
        <v>0</v>
      </c>
      <c r="BA673">
        <v>713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ROUND(Y673*Source!I718,9)</f>
        <v>0</v>
      </c>
      <c r="CY673">
        <f>AA673</f>
        <v>205069.5</v>
      </c>
      <c r="CZ673">
        <f>AE673</f>
        <v>25762.5</v>
      </c>
      <c r="DA673">
        <f>AI673</f>
        <v>7.96</v>
      </c>
      <c r="DB673">
        <f>ROUND(ROUND(AT673*CZ673,2),6)</f>
        <v>1.8</v>
      </c>
      <c r="DC673">
        <f>ROUND(ROUND(AT673*AG673,2),6)</f>
        <v>0</v>
      </c>
      <c r="DD673" t="s">
        <v>3</v>
      </c>
      <c r="DE673" t="s">
        <v>3</v>
      </c>
      <c r="DF673">
        <f>ROUND(ROUND(AE673*AI673,2)*CX673,2)</f>
        <v>0</v>
      </c>
      <c r="DG673">
        <f t="shared" si="325"/>
        <v>0</v>
      </c>
      <c r="DH673">
        <f t="shared" si="326"/>
        <v>0</v>
      </c>
      <c r="DI673">
        <f t="shared" si="318"/>
        <v>0</v>
      </c>
      <c r="DJ673">
        <f>DF673</f>
        <v>0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ROW(Source!A718)</f>
        <v>718</v>
      </c>
      <c r="B674">
        <v>59209200</v>
      </c>
      <c r="C674">
        <v>59210699</v>
      </c>
      <c r="D674">
        <v>0</v>
      </c>
      <c r="E674">
        <v>1080</v>
      </c>
      <c r="F674">
        <v>1</v>
      </c>
      <c r="G674">
        <v>1080</v>
      </c>
      <c r="H674">
        <v>3</v>
      </c>
      <c r="I674" t="s">
        <v>460</v>
      </c>
      <c r="J674" t="s">
        <v>3</v>
      </c>
      <c r="K674" t="s">
        <v>461</v>
      </c>
      <c r="L674">
        <v>1354</v>
      </c>
      <c r="N674">
        <v>1010</v>
      </c>
      <c r="O674" t="s">
        <v>49</v>
      </c>
      <c r="P674" t="s">
        <v>49</v>
      </c>
      <c r="Q674">
        <v>1</v>
      </c>
      <c r="W674">
        <v>0</v>
      </c>
      <c r="X674">
        <v>-1410848194</v>
      </c>
      <c r="Y674">
        <f>AT674</f>
        <v>1</v>
      </c>
      <c r="AA674">
        <v>1019.91</v>
      </c>
      <c r="AB674">
        <v>0</v>
      </c>
      <c r="AC674">
        <v>0</v>
      </c>
      <c r="AD674">
        <v>0</v>
      </c>
      <c r="AE674">
        <v>103.22999999999999</v>
      </c>
      <c r="AF674">
        <v>0</v>
      </c>
      <c r="AG674">
        <v>0</v>
      </c>
      <c r="AH674">
        <v>0</v>
      </c>
      <c r="AI674">
        <v>9.8800000000000008</v>
      </c>
      <c r="AJ674">
        <v>1</v>
      </c>
      <c r="AK674">
        <v>1</v>
      </c>
      <c r="AL674">
        <v>1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 t="s">
        <v>3</v>
      </c>
      <c r="AT674">
        <v>1</v>
      </c>
      <c r="AU674" t="s">
        <v>3</v>
      </c>
      <c r="AV674">
        <v>0</v>
      </c>
      <c r="AW674">
        <v>1</v>
      </c>
      <c r="AX674">
        <v>-1</v>
      </c>
      <c r="AY674">
        <v>0</v>
      </c>
      <c r="AZ674">
        <v>0</v>
      </c>
      <c r="BA674" t="s">
        <v>3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ROUND(Y674*Source!I718,9)</f>
        <v>0</v>
      </c>
      <c r="CY674">
        <f>AA674</f>
        <v>1019.91</v>
      </c>
      <c r="CZ674">
        <f>AE674</f>
        <v>103.22999999999999</v>
      </c>
      <c r="DA674">
        <f>AI674</f>
        <v>9.8800000000000008</v>
      </c>
      <c r="DB674">
        <f>ROUND(ROUND(AT674*CZ674,2),6)</f>
        <v>103.23</v>
      </c>
      <c r="DC674">
        <f>ROUND(ROUND(AT674*AG674,2),6)</f>
        <v>0</v>
      </c>
      <c r="DD674" t="s">
        <v>3</v>
      </c>
      <c r="DE674" t="s">
        <v>3</v>
      </c>
      <c r="DF674">
        <f>ROUND(ROUND(AE674*AI674,2)*CX674,2)</f>
        <v>0</v>
      </c>
      <c r="DG674">
        <f t="shared" si="325"/>
        <v>0</v>
      </c>
      <c r="DH674">
        <f t="shared" si="326"/>
        <v>0</v>
      </c>
      <c r="DI674">
        <f t="shared" si="318"/>
        <v>0</v>
      </c>
      <c r="DJ674">
        <f>DF674</f>
        <v>0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ROW(Source!A723)</f>
        <v>723</v>
      </c>
      <c r="B675">
        <v>59209203</v>
      </c>
      <c r="C675">
        <v>59210711</v>
      </c>
      <c r="D675">
        <v>58266404</v>
      </c>
      <c r="E675">
        <v>1080</v>
      </c>
      <c r="F675">
        <v>1</v>
      </c>
      <c r="G675">
        <v>1080</v>
      </c>
      <c r="H675">
        <v>1</v>
      </c>
      <c r="I675" t="s">
        <v>620</v>
      </c>
      <c r="J675" t="s">
        <v>3</v>
      </c>
      <c r="K675" t="s">
        <v>621</v>
      </c>
      <c r="L675">
        <v>1191</v>
      </c>
      <c r="N675">
        <v>1013</v>
      </c>
      <c r="O675" t="s">
        <v>622</v>
      </c>
      <c r="P675" t="s">
        <v>622</v>
      </c>
      <c r="Q675">
        <v>1</v>
      </c>
      <c r="W675">
        <v>0</v>
      </c>
      <c r="X675">
        <v>476480486</v>
      </c>
      <c r="Y675">
        <f>((AT675*1.15)*1.1)</f>
        <v>0.77164999999999995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0.61</v>
      </c>
      <c r="AU675" t="s">
        <v>28</v>
      </c>
      <c r="AV675">
        <v>1</v>
      </c>
      <c r="AW675">
        <v>2</v>
      </c>
      <c r="AX675">
        <v>59211681</v>
      </c>
      <c r="AY675">
        <v>1</v>
      </c>
      <c r="AZ675">
        <v>0</v>
      </c>
      <c r="BA675">
        <v>715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U675">
        <f>ROUND(AT675*Source!I723*AH675*AL675,2)</f>
        <v>0</v>
      </c>
      <c r="CV675">
        <f>ROUND(Y675*Source!I723,9)</f>
        <v>0</v>
      </c>
      <c r="CW675">
        <v>0</v>
      </c>
      <c r="CX675">
        <f>ROUND(Y675*Source!I723,9)</f>
        <v>0</v>
      </c>
      <c r="CY675">
        <f>AD675</f>
        <v>0</v>
      </c>
      <c r="CZ675">
        <f>AH675</f>
        <v>0</v>
      </c>
      <c r="DA675">
        <f>AL675</f>
        <v>1</v>
      </c>
      <c r="DB675">
        <f>ROUND(((ROUND(AT675*CZ675,2)*1.15)*1.1),6)</f>
        <v>0</v>
      </c>
      <c r="DC675">
        <f>ROUND(((ROUND(AT675*AG675,2)*1.15)*1.1),6)</f>
        <v>0</v>
      </c>
      <c r="DD675" t="s">
        <v>3</v>
      </c>
      <c r="DE675" t="s">
        <v>3</v>
      </c>
      <c r="DF675">
        <f t="shared" ref="DF675:DF681" si="327">ROUND(ROUND(AE675,2)*CX675,2)</f>
        <v>0</v>
      </c>
      <c r="DG675">
        <f t="shared" si="325"/>
        <v>0</v>
      </c>
      <c r="DH675">
        <f t="shared" si="326"/>
        <v>0</v>
      </c>
      <c r="DI675">
        <f t="shared" si="318"/>
        <v>0</v>
      </c>
      <c r="DJ675">
        <f>DI675</f>
        <v>0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">
      <c r="A676">
        <f>ROW(Source!A723)</f>
        <v>723</v>
      </c>
      <c r="B676">
        <v>59209203</v>
      </c>
      <c r="C676">
        <v>59210711</v>
      </c>
      <c r="D676">
        <v>58340578</v>
      </c>
      <c r="E676">
        <v>1</v>
      </c>
      <c r="F676">
        <v>1</v>
      </c>
      <c r="G676">
        <v>1080</v>
      </c>
      <c r="H676">
        <v>2</v>
      </c>
      <c r="I676" t="s">
        <v>646</v>
      </c>
      <c r="J676" t="s">
        <v>647</v>
      </c>
      <c r="K676" t="s">
        <v>648</v>
      </c>
      <c r="L676">
        <v>1368</v>
      </c>
      <c r="N676">
        <v>1011</v>
      </c>
      <c r="O676" t="s">
        <v>626</v>
      </c>
      <c r="P676" t="s">
        <v>626</v>
      </c>
      <c r="Q676">
        <v>1</v>
      </c>
      <c r="W676">
        <v>0</v>
      </c>
      <c r="X676">
        <v>-1985943078</v>
      </c>
      <c r="Y676">
        <f>((AT676*1.25)*1.1)</f>
        <v>8.2500000000000004E-3</v>
      </c>
      <c r="AA676">
        <v>0</v>
      </c>
      <c r="AB676">
        <v>88.67</v>
      </c>
      <c r="AC676">
        <v>13.47</v>
      </c>
      <c r="AD676">
        <v>0</v>
      </c>
      <c r="AE676">
        <v>0</v>
      </c>
      <c r="AF676">
        <v>83.1</v>
      </c>
      <c r="AG676">
        <v>12.62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6.0000000000000001E-3</v>
      </c>
      <c r="AU676" t="s">
        <v>627</v>
      </c>
      <c r="AV676">
        <v>0</v>
      </c>
      <c r="AW676">
        <v>2</v>
      </c>
      <c r="AX676">
        <v>59211682</v>
      </c>
      <c r="AY676">
        <v>1</v>
      </c>
      <c r="AZ676">
        <v>0</v>
      </c>
      <c r="BA676">
        <v>716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f>ROUND(Y676*Source!I723*DO676,9)</f>
        <v>0</v>
      </c>
      <c r="CX676">
        <f>ROUND(Y676*Source!I723,9)</f>
        <v>0</v>
      </c>
      <c r="CY676">
        <f>AB676</f>
        <v>88.67</v>
      </c>
      <c r="CZ676">
        <f>AF676</f>
        <v>83.1</v>
      </c>
      <c r="DA676">
        <f>AJ676</f>
        <v>1</v>
      </c>
      <c r="DB676">
        <f>ROUND(((ROUND(AT676*CZ676,2)*1.25)*1.1),6)</f>
        <v>0.6875</v>
      </c>
      <c r="DC676">
        <f>ROUND(((ROUND(AT676*AG676,2)*1.25)*1.1),6)</f>
        <v>0.11</v>
      </c>
      <c r="DD676" t="s">
        <v>3</v>
      </c>
      <c r="DE676" t="s">
        <v>3</v>
      </c>
      <c r="DF676">
        <f t="shared" si="327"/>
        <v>0</v>
      </c>
      <c r="DG676">
        <f t="shared" si="325"/>
        <v>0</v>
      </c>
      <c r="DH676">
        <f t="shared" si="326"/>
        <v>0</v>
      </c>
      <c r="DI676">
        <f t="shared" si="318"/>
        <v>0</v>
      </c>
      <c r="DJ676">
        <f>DG676</f>
        <v>0</v>
      </c>
      <c r="DK676">
        <v>0</v>
      </c>
      <c r="DL676" t="s">
        <v>628</v>
      </c>
      <c r="DM676">
        <v>0</v>
      </c>
      <c r="DN676" t="s">
        <v>622</v>
      </c>
      <c r="DO676">
        <v>12.62</v>
      </c>
    </row>
    <row r="677" spans="1:119" x14ac:dyDescent="0.2">
      <c r="A677">
        <f>ROW(Source!A723)</f>
        <v>723</v>
      </c>
      <c r="B677">
        <v>59209203</v>
      </c>
      <c r="C677">
        <v>59210711</v>
      </c>
      <c r="D677">
        <v>58309675</v>
      </c>
      <c r="E677">
        <v>1</v>
      </c>
      <c r="F677">
        <v>1</v>
      </c>
      <c r="G677">
        <v>1080</v>
      </c>
      <c r="H677">
        <v>3</v>
      </c>
      <c r="I677" t="s">
        <v>655</v>
      </c>
      <c r="J677" t="s">
        <v>656</v>
      </c>
      <c r="K677" t="s">
        <v>657</v>
      </c>
      <c r="L677">
        <v>1348</v>
      </c>
      <c r="N677">
        <v>1009</v>
      </c>
      <c r="O677" t="s">
        <v>658</v>
      </c>
      <c r="P677" t="s">
        <v>658</v>
      </c>
      <c r="Q677">
        <v>1000</v>
      </c>
      <c r="W677">
        <v>0</v>
      </c>
      <c r="X677">
        <v>-1945610148</v>
      </c>
      <c r="Y677">
        <f>AT677</f>
        <v>2.4000000000000001E-4</v>
      </c>
      <c r="AA677">
        <v>476.07</v>
      </c>
      <c r="AB677">
        <v>0</v>
      </c>
      <c r="AC677">
        <v>0</v>
      </c>
      <c r="AD677">
        <v>0</v>
      </c>
      <c r="AE677">
        <v>476.07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2.4000000000000001E-4</v>
      </c>
      <c r="AU677" t="s">
        <v>3</v>
      </c>
      <c r="AV677">
        <v>0</v>
      </c>
      <c r="AW677">
        <v>2</v>
      </c>
      <c r="AX677">
        <v>59211683</v>
      </c>
      <c r="AY677">
        <v>1</v>
      </c>
      <c r="AZ677">
        <v>0</v>
      </c>
      <c r="BA677">
        <v>717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ROUND(Y677*Source!I723,9)</f>
        <v>0</v>
      </c>
      <c r="CY677">
        <f>AA677</f>
        <v>476.07</v>
      </c>
      <c r="CZ677">
        <f>AE677</f>
        <v>476.07</v>
      </c>
      <c r="DA677">
        <f>AI677</f>
        <v>1</v>
      </c>
      <c r="DB677">
        <f>ROUND(ROUND(AT677*CZ677,2),6)</f>
        <v>0.11</v>
      </c>
      <c r="DC677">
        <f>ROUND(ROUND(AT677*AG677,2),6)</f>
        <v>0</v>
      </c>
      <c r="DD677" t="s">
        <v>3</v>
      </c>
      <c r="DE677" t="s">
        <v>3</v>
      </c>
      <c r="DF677">
        <f t="shared" si="327"/>
        <v>0</v>
      </c>
      <c r="DG677">
        <f t="shared" si="325"/>
        <v>0</v>
      </c>
      <c r="DH677">
        <f t="shared" si="326"/>
        <v>0</v>
      </c>
      <c r="DI677">
        <f t="shared" si="318"/>
        <v>0</v>
      </c>
      <c r="DJ677">
        <f>DF677</f>
        <v>0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ROW(Source!A723)</f>
        <v>723</v>
      </c>
      <c r="B678">
        <v>59209203</v>
      </c>
      <c r="C678">
        <v>59210711</v>
      </c>
      <c r="D678">
        <v>58308946</v>
      </c>
      <c r="E678">
        <v>1</v>
      </c>
      <c r="F678">
        <v>1</v>
      </c>
      <c r="G678">
        <v>1080</v>
      </c>
      <c r="H678">
        <v>3</v>
      </c>
      <c r="I678" t="s">
        <v>718</v>
      </c>
      <c r="J678" t="s">
        <v>719</v>
      </c>
      <c r="K678" t="s">
        <v>720</v>
      </c>
      <c r="L678">
        <v>1348</v>
      </c>
      <c r="N678">
        <v>1009</v>
      </c>
      <c r="O678" t="s">
        <v>658</v>
      </c>
      <c r="P678" t="s">
        <v>658</v>
      </c>
      <c r="Q678">
        <v>1000</v>
      </c>
      <c r="W678">
        <v>0</v>
      </c>
      <c r="X678">
        <v>845389966</v>
      </c>
      <c r="Y678">
        <f>AT678</f>
        <v>6.9999999999999994E-5</v>
      </c>
      <c r="AA678">
        <v>25762.5</v>
      </c>
      <c r="AB678">
        <v>0</v>
      </c>
      <c r="AC678">
        <v>0</v>
      </c>
      <c r="AD678">
        <v>0</v>
      </c>
      <c r="AE678">
        <v>25762.5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6.9999999999999994E-5</v>
      </c>
      <c r="AU678" t="s">
        <v>3</v>
      </c>
      <c r="AV678">
        <v>0</v>
      </c>
      <c r="AW678">
        <v>2</v>
      </c>
      <c r="AX678">
        <v>59211684</v>
      </c>
      <c r="AY678">
        <v>1</v>
      </c>
      <c r="AZ678">
        <v>0</v>
      </c>
      <c r="BA678">
        <v>718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ROUND(Y678*Source!I723,9)</f>
        <v>0</v>
      </c>
      <c r="CY678">
        <f>AA678</f>
        <v>25762.5</v>
      </c>
      <c r="CZ678">
        <f>AE678</f>
        <v>25762.5</v>
      </c>
      <c r="DA678">
        <f>AI678</f>
        <v>1</v>
      </c>
      <c r="DB678">
        <f>ROUND(ROUND(AT678*CZ678,2),6)</f>
        <v>1.8</v>
      </c>
      <c r="DC678">
        <f>ROUND(ROUND(AT678*AG678,2),6)</f>
        <v>0</v>
      </c>
      <c r="DD678" t="s">
        <v>3</v>
      </c>
      <c r="DE678" t="s">
        <v>3</v>
      </c>
      <c r="DF678">
        <f t="shared" si="327"/>
        <v>0</v>
      </c>
      <c r="DG678">
        <f t="shared" si="325"/>
        <v>0</v>
      </c>
      <c r="DH678">
        <f t="shared" si="326"/>
        <v>0</v>
      </c>
      <c r="DI678">
        <f t="shared" si="318"/>
        <v>0</v>
      </c>
      <c r="DJ678">
        <f>DF678</f>
        <v>0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">
      <c r="A679">
        <f>ROW(Source!A723)</f>
        <v>723</v>
      </c>
      <c r="B679">
        <v>59209203</v>
      </c>
      <c r="C679">
        <v>59210711</v>
      </c>
      <c r="D679">
        <v>0</v>
      </c>
      <c r="E679">
        <v>1080</v>
      </c>
      <c r="F679">
        <v>1</v>
      </c>
      <c r="G679">
        <v>1080</v>
      </c>
      <c r="H679">
        <v>3</v>
      </c>
      <c r="I679" t="s">
        <v>467</v>
      </c>
      <c r="J679" t="s">
        <v>3</v>
      </c>
      <c r="K679" t="s">
        <v>468</v>
      </c>
      <c r="L679">
        <v>1354</v>
      </c>
      <c r="N679">
        <v>1010</v>
      </c>
      <c r="O679" t="s">
        <v>49</v>
      </c>
      <c r="P679" t="s">
        <v>49</v>
      </c>
      <c r="Q679">
        <v>1</v>
      </c>
      <c r="W679">
        <v>0</v>
      </c>
      <c r="X679">
        <v>1916507771</v>
      </c>
      <c r="Y679">
        <f>AT679</f>
        <v>1</v>
      </c>
      <c r="AA679">
        <v>70.540000000000006</v>
      </c>
      <c r="AB679">
        <v>0</v>
      </c>
      <c r="AC679">
        <v>0</v>
      </c>
      <c r="AD679">
        <v>0</v>
      </c>
      <c r="AE679">
        <v>70.539999999999992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t="s">
        <v>3</v>
      </c>
      <c r="AT679">
        <v>1</v>
      </c>
      <c r="AU679" t="s">
        <v>3</v>
      </c>
      <c r="AV679">
        <v>0</v>
      </c>
      <c r="AW679">
        <v>1</v>
      </c>
      <c r="AX679">
        <v>-1</v>
      </c>
      <c r="AY679">
        <v>0</v>
      </c>
      <c r="AZ679">
        <v>0</v>
      </c>
      <c r="BA679" t="s">
        <v>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ROUND(Y679*Source!I723,9)</f>
        <v>0</v>
      </c>
      <c r="CY679">
        <f>AA679</f>
        <v>70.540000000000006</v>
      </c>
      <c r="CZ679">
        <f>AE679</f>
        <v>70.539999999999992</v>
      </c>
      <c r="DA679">
        <f>AI679</f>
        <v>1</v>
      </c>
      <c r="DB679">
        <f>ROUND(ROUND(AT679*CZ679,2),6)</f>
        <v>70.540000000000006</v>
      </c>
      <c r="DC679">
        <f>ROUND(ROUND(AT679*AG679,2),6)</f>
        <v>0</v>
      </c>
      <c r="DD679" t="s">
        <v>3</v>
      </c>
      <c r="DE679" t="s">
        <v>3</v>
      </c>
      <c r="DF679">
        <f t="shared" si="327"/>
        <v>0</v>
      </c>
      <c r="DG679">
        <f t="shared" si="325"/>
        <v>0</v>
      </c>
      <c r="DH679">
        <f t="shared" si="326"/>
        <v>0</v>
      </c>
      <c r="DI679">
        <f t="shared" si="318"/>
        <v>0</v>
      </c>
      <c r="DJ679">
        <f>DF679</f>
        <v>0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ROW(Source!A724)</f>
        <v>724</v>
      </c>
      <c r="B680">
        <v>59209200</v>
      </c>
      <c r="C680">
        <v>59210711</v>
      </c>
      <c r="D680">
        <v>58266404</v>
      </c>
      <c r="E680">
        <v>1080</v>
      </c>
      <c r="F680">
        <v>1</v>
      </c>
      <c r="G680">
        <v>1080</v>
      </c>
      <c r="H680">
        <v>1</v>
      </c>
      <c r="I680" t="s">
        <v>620</v>
      </c>
      <c r="J680" t="s">
        <v>3</v>
      </c>
      <c r="K680" t="s">
        <v>621</v>
      </c>
      <c r="L680">
        <v>1191</v>
      </c>
      <c r="N680">
        <v>1013</v>
      </c>
      <c r="O680" t="s">
        <v>622</v>
      </c>
      <c r="P680" t="s">
        <v>622</v>
      </c>
      <c r="Q680">
        <v>1</v>
      </c>
      <c r="W680">
        <v>0</v>
      </c>
      <c r="X680">
        <v>476480486</v>
      </c>
      <c r="Y680">
        <f>((AT680*1.15)*1.1)</f>
        <v>0.77164999999999995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5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0.61</v>
      </c>
      <c r="AU680" t="s">
        <v>28</v>
      </c>
      <c r="AV680">
        <v>1</v>
      </c>
      <c r="AW680">
        <v>2</v>
      </c>
      <c r="AX680">
        <v>59211681</v>
      </c>
      <c r="AY680">
        <v>1</v>
      </c>
      <c r="AZ680">
        <v>0</v>
      </c>
      <c r="BA680">
        <v>720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U680">
        <f>ROUND(AT680*Source!I724*AH680*AL680,2)</f>
        <v>0</v>
      </c>
      <c r="CV680">
        <f>ROUND(Y680*Source!I724,9)</f>
        <v>0</v>
      </c>
      <c r="CW680">
        <v>0</v>
      </c>
      <c r="CX680">
        <f>ROUND(Y680*Source!I724,9)</f>
        <v>0</v>
      </c>
      <c r="CY680">
        <f>AD680</f>
        <v>0</v>
      </c>
      <c r="CZ680">
        <f>AH680</f>
        <v>0</v>
      </c>
      <c r="DA680">
        <f>AL680</f>
        <v>1</v>
      </c>
      <c r="DB680">
        <f>ROUND(((ROUND(AT680*CZ680,2)*1.15)*1.1),6)</f>
        <v>0</v>
      </c>
      <c r="DC680">
        <f>ROUND(((ROUND(AT680*AG680,2)*1.15)*1.1),6)</f>
        <v>0</v>
      </c>
      <c r="DD680" t="s">
        <v>3</v>
      </c>
      <c r="DE680" t="s">
        <v>3</v>
      </c>
      <c r="DF680">
        <f t="shared" si="327"/>
        <v>0</v>
      </c>
      <c r="DG680">
        <f t="shared" si="325"/>
        <v>0</v>
      </c>
      <c r="DH680">
        <f t="shared" si="326"/>
        <v>0</v>
      </c>
      <c r="DI680">
        <f t="shared" si="318"/>
        <v>0</v>
      </c>
      <c r="DJ680">
        <f>DI680</f>
        <v>0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">
      <c r="A681">
        <f>ROW(Source!A724)</f>
        <v>724</v>
      </c>
      <c r="B681">
        <v>59209200</v>
      </c>
      <c r="C681">
        <v>59210711</v>
      </c>
      <c r="D681">
        <v>58340578</v>
      </c>
      <c r="E681">
        <v>1</v>
      </c>
      <c r="F681">
        <v>1</v>
      </c>
      <c r="G681">
        <v>1080</v>
      </c>
      <c r="H681">
        <v>2</v>
      </c>
      <c r="I681" t="s">
        <v>646</v>
      </c>
      <c r="J681" t="s">
        <v>647</v>
      </c>
      <c r="K681" t="s">
        <v>648</v>
      </c>
      <c r="L681">
        <v>1368</v>
      </c>
      <c r="N681">
        <v>1011</v>
      </c>
      <c r="O681" t="s">
        <v>626</v>
      </c>
      <c r="P681" t="s">
        <v>626</v>
      </c>
      <c r="Q681">
        <v>1</v>
      </c>
      <c r="W681">
        <v>0</v>
      </c>
      <c r="X681">
        <v>-1985943078</v>
      </c>
      <c r="Y681">
        <f>((AT681*1.25)*1.1)</f>
        <v>8.2500000000000004E-3</v>
      </c>
      <c r="AA681">
        <v>0</v>
      </c>
      <c r="AB681">
        <v>1445.28</v>
      </c>
      <c r="AC681">
        <v>740.47</v>
      </c>
      <c r="AD681">
        <v>0</v>
      </c>
      <c r="AE681">
        <v>0</v>
      </c>
      <c r="AF681">
        <v>83.1</v>
      </c>
      <c r="AG681">
        <v>12.62</v>
      </c>
      <c r="AH681">
        <v>0</v>
      </c>
      <c r="AI681">
        <v>1</v>
      </c>
      <c r="AJ681">
        <v>16.3</v>
      </c>
      <c r="AK681">
        <v>54.99</v>
      </c>
      <c r="AL681">
        <v>1</v>
      </c>
      <c r="AM681">
        <v>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6.0000000000000001E-3</v>
      </c>
      <c r="AU681" t="s">
        <v>627</v>
      </c>
      <c r="AV681">
        <v>0</v>
      </c>
      <c r="AW681">
        <v>2</v>
      </c>
      <c r="AX681">
        <v>59211682</v>
      </c>
      <c r="AY681">
        <v>1</v>
      </c>
      <c r="AZ681">
        <v>0</v>
      </c>
      <c r="BA681">
        <v>721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f>ROUND(Y681*Source!I724*DO681,9)</f>
        <v>0</v>
      </c>
      <c r="CX681">
        <f>ROUND(Y681*Source!I724,9)</f>
        <v>0</v>
      </c>
      <c r="CY681">
        <f>AB681</f>
        <v>1445.28</v>
      </c>
      <c r="CZ681">
        <f>AF681</f>
        <v>83.1</v>
      </c>
      <c r="DA681">
        <f>AJ681</f>
        <v>16.3</v>
      </c>
      <c r="DB681">
        <f>ROUND(((ROUND(AT681*CZ681,2)*1.25)*1.1),6)</f>
        <v>0.6875</v>
      </c>
      <c r="DC681">
        <f>ROUND(((ROUND(AT681*AG681,2)*1.25)*1.1),6)</f>
        <v>0.11</v>
      </c>
      <c r="DD681" t="s">
        <v>3</v>
      </c>
      <c r="DE681" t="s">
        <v>3</v>
      </c>
      <c r="DF681">
        <f t="shared" si="327"/>
        <v>0</v>
      </c>
      <c r="DG681">
        <f>ROUND(ROUND(AF681*AJ681,2)*CX681,2)</f>
        <v>0</v>
      </c>
      <c r="DH681">
        <f>ROUND(ROUND(AG681*AK681,2)*CX681,2)</f>
        <v>0</v>
      </c>
      <c r="DI681">
        <f t="shared" si="318"/>
        <v>0</v>
      </c>
      <c r="DJ681">
        <f>DG681</f>
        <v>0</v>
      </c>
      <c r="DK681">
        <v>0</v>
      </c>
      <c r="DL681" t="s">
        <v>628</v>
      </c>
      <c r="DM681">
        <v>0</v>
      </c>
      <c r="DN681" t="s">
        <v>622</v>
      </c>
      <c r="DO681">
        <v>12.62</v>
      </c>
    </row>
    <row r="682" spans="1:119" x14ac:dyDescent="0.2">
      <c r="A682">
        <f>ROW(Source!A724)</f>
        <v>724</v>
      </c>
      <c r="B682">
        <v>59209200</v>
      </c>
      <c r="C682">
        <v>59210711</v>
      </c>
      <c r="D682">
        <v>58309675</v>
      </c>
      <c r="E682">
        <v>1</v>
      </c>
      <c r="F682">
        <v>1</v>
      </c>
      <c r="G682">
        <v>1080</v>
      </c>
      <c r="H682">
        <v>3</v>
      </c>
      <c r="I682" t="s">
        <v>655</v>
      </c>
      <c r="J682" t="s">
        <v>656</v>
      </c>
      <c r="K682" t="s">
        <v>657</v>
      </c>
      <c r="L682">
        <v>1348</v>
      </c>
      <c r="N682">
        <v>1009</v>
      </c>
      <c r="O682" t="s">
        <v>658</v>
      </c>
      <c r="P682" t="s">
        <v>658</v>
      </c>
      <c r="Q682">
        <v>1000</v>
      </c>
      <c r="W682">
        <v>0</v>
      </c>
      <c r="X682">
        <v>-1945610148</v>
      </c>
      <c r="Y682">
        <f>AT682</f>
        <v>2.4000000000000001E-4</v>
      </c>
      <c r="AA682">
        <v>39161.519999999997</v>
      </c>
      <c r="AB682">
        <v>0</v>
      </c>
      <c r="AC682">
        <v>0</v>
      </c>
      <c r="AD682">
        <v>0</v>
      </c>
      <c r="AE682">
        <v>476.07</v>
      </c>
      <c r="AF682">
        <v>0</v>
      </c>
      <c r="AG682">
        <v>0</v>
      </c>
      <c r="AH682">
        <v>0</v>
      </c>
      <c r="AI682">
        <v>82.26</v>
      </c>
      <c r="AJ682">
        <v>1</v>
      </c>
      <c r="AK682">
        <v>1</v>
      </c>
      <c r="AL682">
        <v>1</v>
      </c>
      <c r="AM682">
        <v>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2.4000000000000001E-4</v>
      </c>
      <c r="AU682" t="s">
        <v>3</v>
      </c>
      <c r="AV682">
        <v>0</v>
      </c>
      <c r="AW682">
        <v>2</v>
      </c>
      <c r="AX682">
        <v>59211683</v>
      </c>
      <c r="AY682">
        <v>1</v>
      </c>
      <c r="AZ682">
        <v>0</v>
      </c>
      <c r="BA682">
        <v>722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ROUND(Y682*Source!I724,9)</f>
        <v>0</v>
      </c>
      <c r="CY682">
        <f>AA682</f>
        <v>39161.519999999997</v>
      </c>
      <c r="CZ682">
        <f>AE682</f>
        <v>476.07</v>
      </c>
      <c r="DA682">
        <f>AI682</f>
        <v>82.26</v>
      </c>
      <c r="DB682">
        <f>ROUND(ROUND(AT682*CZ682,2),6)</f>
        <v>0.11</v>
      </c>
      <c r="DC682">
        <f>ROUND(ROUND(AT682*AG682,2),6)</f>
        <v>0</v>
      </c>
      <c r="DD682" t="s">
        <v>3</v>
      </c>
      <c r="DE682" t="s">
        <v>3</v>
      </c>
      <c r="DF682">
        <f>ROUND(ROUND(AE682*AI682,2)*CX682,2)</f>
        <v>0</v>
      </c>
      <c r="DG682">
        <f t="shared" ref="DG682:DG690" si="328">ROUND(ROUND(AF682,2)*CX682,2)</f>
        <v>0</v>
      </c>
      <c r="DH682">
        <f t="shared" ref="DH682:DH690" si="329">ROUND(ROUND(AG682,2)*CX682,2)</f>
        <v>0</v>
      </c>
      <c r="DI682">
        <f t="shared" si="318"/>
        <v>0</v>
      </c>
      <c r="DJ682">
        <f>DF682</f>
        <v>0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">
      <c r="A683">
        <f>ROW(Source!A724)</f>
        <v>724</v>
      </c>
      <c r="B683">
        <v>59209200</v>
      </c>
      <c r="C683">
        <v>59210711</v>
      </c>
      <c r="D683">
        <v>58308946</v>
      </c>
      <c r="E683">
        <v>1</v>
      </c>
      <c r="F683">
        <v>1</v>
      </c>
      <c r="G683">
        <v>1080</v>
      </c>
      <c r="H683">
        <v>3</v>
      </c>
      <c r="I683" t="s">
        <v>718</v>
      </c>
      <c r="J683" t="s">
        <v>719</v>
      </c>
      <c r="K683" t="s">
        <v>720</v>
      </c>
      <c r="L683">
        <v>1348</v>
      </c>
      <c r="N683">
        <v>1009</v>
      </c>
      <c r="O683" t="s">
        <v>658</v>
      </c>
      <c r="P683" t="s">
        <v>658</v>
      </c>
      <c r="Q683">
        <v>1000</v>
      </c>
      <c r="W683">
        <v>0</v>
      </c>
      <c r="X683">
        <v>845389966</v>
      </c>
      <c r="Y683">
        <f>AT683</f>
        <v>6.9999999999999994E-5</v>
      </c>
      <c r="AA683">
        <v>205069.5</v>
      </c>
      <c r="AB683">
        <v>0</v>
      </c>
      <c r="AC683">
        <v>0</v>
      </c>
      <c r="AD683">
        <v>0</v>
      </c>
      <c r="AE683">
        <v>25762.5</v>
      </c>
      <c r="AF683">
        <v>0</v>
      </c>
      <c r="AG683">
        <v>0</v>
      </c>
      <c r="AH683">
        <v>0</v>
      </c>
      <c r="AI683">
        <v>7.96</v>
      </c>
      <c r="AJ683">
        <v>1</v>
      </c>
      <c r="AK683">
        <v>1</v>
      </c>
      <c r="AL683">
        <v>1</v>
      </c>
      <c r="AM683">
        <v>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6.9999999999999994E-5</v>
      </c>
      <c r="AU683" t="s">
        <v>3</v>
      </c>
      <c r="AV683">
        <v>0</v>
      </c>
      <c r="AW683">
        <v>2</v>
      </c>
      <c r="AX683">
        <v>59211684</v>
      </c>
      <c r="AY683">
        <v>1</v>
      </c>
      <c r="AZ683">
        <v>0</v>
      </c>
      <c r="BA683">
        <v>723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ROUND(Y683*Source!I724,9)</f>
        <v>0</v>
      </c>
      <c r="CY683">
        <f>AA683</f>
        <v>205069.5</v>
      </c>
      <c r="CZ683">
        <f>AE683</f>
        <v>25762.5</v>
      </c>
      <c r="DA683">
        <f>AI683</f>
        <v>7.96</v>
      </c>
      <c r="DB683">
        <f>ROUND(ROUND(AT683*CZ683,2),6)</f>
        <v>1.8</v>
      </c>
      <c r="DC683">
        <f>ROUND(ROUND(AT683*AG683,2),6)</f>
        <v>0</v>
      </c>
      <c r="DD683" t="s">
        <v>3</v>
      </c>
      <c r="DE683" t="s">
        <v>3</v>
      </c>
      <c r="DF683">
        <f>ROUND(ROUND(AE683*AI683,2)*CX683,2)</f>
        <v>0</v>
      </c>
      <c r="DG683">
        <f t="shared" si="328"/>
        <v>0</v>
      </c>
      <c r="DH683">
        <f t="shared" si="329"/>
        <v>0</v>
      </c>
      <c r="DI683">
        <f t="shared" si="318"/>
        <v>0</v>
      </c>
      <c r="DJ683">
        <f>DF683</f>
        <v>0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">
      <c r="A684">
        <f>ROW(Source!A724)</f>
        <v>724</v>
      </c>
      <c r="B684">
        <v>59209200</v>
      </c>
      <c r="C684">
        <v>59210711</v>
      </c>
      <c r="D684">
        <v>0</v>
      </c>
      <c r="E684">
        <v>1080</v>
      </c>
      <c r="F684">
        <v>1</v>
      </c>
      <c r="G684">
        <v>1080</v>
      </c>
      <c r="H684">
        <v>3</v>
      </c>
      <c r="I684" t="s">
        <v>467</v>
      </c>
      <c r="J684" t="s">
        <v>3</v>
      </c>
      <c r="K684" t="s">
        <v>468</v>
      </c>
      <c r="L684">
        <v>1354</v>
      </c>
      <c r="N684">
        <v>1010</v>
      </c>
      <c r="O684" t="s">
        <v>49</v>
      </c>
      <c r="P684" t="s">
        <v>49</v>
      </c>
      <c r="Q684">
        <v>1</v>
      </c>
      <c r="W684">
        <v>0</v>
      </c>
      <c r="X684">
        <v>1916507771</v>
      </c>
      <c r="Y684">
        <f>AT684</f>
        <v>1</v>
      </c>
      <c r="AA684">
        <v>696.94</v>
      </c>
      <c r="AB684">
        <v>0</v>
      </c>
      <c r="AC684">
        <v>0</v>
      </c>
      <c r="AD684">
        <v>0</v>
      </c>
      <c r="AE684">
        <v>70.539999999999992</v>
      </c>
      <c r="AF684">
        <v>0</v>
      </c>
      <c r="AG684">
        <v>0</v>
      </c>
      <c r="AH684">
        <v>0</v>
      </c>
      <c r="AI684">
        <v>9.8800000000000008</v>
      </c>
      <c r="AJ684">
        <v>1</v>
      </c>
      <c r="AK684">
        <v>1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t="s">
        <v>3</v>
      </c>
      <c r="AT684">
        <v>1</v>
      </c>
      <c r="AU684" t="s">
        <v>3</v>
      </c>
      <c r="AV684">
        <v>0</v>
      </c>
      <c r="AW684">
        <v>1</v>
      </c>
      <c r="AX684">
        <v>-1</v>
      </c>
      <c r="AY684">
        <v>0</v>
      </c>
      <c r="AZ684">
        <v>0</v>
      </c>
      <c r="BA684" t="s">
        <v>3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ROUND(Y684*Source!I724,9)</f>
        <v>0</v>
      </c>
      <c r="CY684">
        <f>AA684</f>
        <v>696.94</v>
      </c>
      <c r="CZ684">
        <f>AE684</f>
        <v>70.539999999999992</v>
      </c>
      <c r="DA684">
        <f>AI684</f>
        <v>9.8800000000000008</v>
      </c>
      <c r="DB684">
        <f>ROUND(ROUND(AT684*CZ684,2),6)</f>
        <v>70.540000000000006</v>
      </c>
      <c r="DC684">
        <f>ROUND(ROUND(AT684*AG684,2),6)</f>
        <v>0</v>
      </c>
      <c r="DD684" t="s">
        <v>3</v>
      </c>
      <c r="DE684" t="s">
        <v>3</v>
      </c>
      <c r="DF684">
        <f>ROUND(ROUND(AE684*AI684,2)*CX684,2)</f>
        <v>0</v>
      </c>
      <c r="DG684">
        <f t="shared" si="328"/>
        <v>0</v>
      </c>
      <c r="DH684">
        <f t="shared" si="329"/>
        <v>0</v>
      </c>
      <c r="DI684">
        <f t="shared" si="318"/>
        <v>0</v>
      </c>
      <c r="DJ684">
        <f>DF684</f>
        <v>0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">
      <c r="A685">
        <f>ROW(Source!A727)</f>
        <v>727</v>
      </c>
      <c r="B685">
        <v>59209203</v>
      </c>
      <c r="C685">
        <v>59210723</v>
      </c>
      <c r="D685">
        <v>58266404</v>
      </c>
      <c r="E685">
        <v>1080</v>
      </c>
      <c r="F685">
        <v>1</v>
      </c>
      <c r="G685">
        <v>1080</v>
      </c>
      <c r="H685">
        <v>1</v>
      </c>
      <c r="I685" t="s">
        <v>620</v>
      </c>
      <c r="J685" t="s">
        <v>3</v>
      </c>
      <c r="K685" t="s">
        <v>621</v>
      </c>
      <c r="L685">
        <v>1191</v>
      </c>
      <c r="N685">
        <v>1013</v>
      </c>
      <c r="O685" t="s">
        <v>622</v>
      </c>
      <c r="P685" t="s">
        <v>622</v>
      </c>
      <c r="Q685">
        <v>1</v>
      </c>
      <c r="W685">
        <v>0</v>
      </c>
      <c r="X685">
        <v>476480486</v>
      </c>
      <c r="Y685">
        <f>((AT685*1.15)*1.1)</f>
        <v>0.99935000000000007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0.79</v>
      </c>
      <c r="AU685" t="s">
        <v>28</v>
      </c>
      <c r="AV685">
        <v>1</v>
      </c>
      <c r="AW685">
        <v>2</v>
      </c>
      <c r="AX685">
        <v>59211686</v>
      </c>
      <c r="AY685">
        <v>1</v>
      </c>
      <c r="AZ685">
        <v>0</v>
      </c>
      <c r="BA685">
        <v>725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U685">
        <f>ROUND(AT685*Source!I727*AH685*AL685,2)</f>
        <v>0</v>
      </c>
      <c r="CV685">
        <f>ROUND(Y685*Source!I727,9)</f>
        <v>32.978549999999998</v>
      </c>
      <c r="CW685">
        <v>0</v>
      </c>
      <c r="CX685">
        <f>ROUND(Y685*Source!I727,9)</f>
        <v>32.978549999999998</v>
      </c>
      <c r="CY685">
        <f>AD685</f>
        <v>0</v>
      </c>
      <c r="CZ685">
        <f>AH685</f>
        <v>0</v>
      </c>
      <c r="DA685">
        <f>AL685</f>
        <v>1</v>
      </c>
      <c r="DB685">
        <f>ROUND(((ROUND(AT685*CZ685,2)*1.15)*1.1),6)</f>
        <v>0</v>
      </c>
      <c r="DC685">
        <f>ROUND(((ROUND(AT685*AG685,2)*1.15)*1.1),6)</f>
        <v>0</v>
      </c>
      <c r="DD685" t="s">
        <v>3</v>
      </c>
      <c r="DE685" t="s">
        <v>3</v>
      </c>
      <c r="DF685">
        <f t="shared" ref="DF685:DF691" si="330">ROUND(ROUND(AE685,2)*CX685,2)</f>
        <v>0</v>
      </c>
      <c r="DG685">
        <f t="shared" si="328"/>
        <v>0</v>
      </c>
      <c r="DH685">
        <f t="shared" si="329"/>
        <v>0</v>
      </c>
      <c r="DI685">
        <f t="shared" si="318"/>
        <v>0</v>
      </c>
      <c r="DJ685">
        <f>DI685</f>
        <v>0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">
      <c r="A686">
        <f>ROW(Source!A727)</f>
        <v>727</v>
      </c>
      <c r="B686">
        <v>59209203</v>
      </c>
      <c r="C686">
        <v>59210723</v>
      </c>
      <c r="D686">
        <v>58340578</v>
      </c>
      <c r="E686">
        <v>1</v>
      </c>
      <c r="F686">
        <v>1</v>
      </c>
      <c r="G686">
        <v>1080</v>
      </c>
      <c r="H686">
        <v>2</v>
      </c>
      <c r="I686" t="s">
        <v>646</v>
      </c>
      <c r="J686" t="s">
        <v>647</v>
      </c>
      <c r="K686" t="s">
        <v>648</v>
      </c>
      <c r="L686">
        <v>1368</v>
      </c>
      <c r="N686">
        <v>1011</v>
      </c>
      <c r="O686" t="s">
        <v>626</v>
      </c>
      <c r="P686" t="s">
        <v>626</v>
      </c>
      <c r="Q686">
        <v>1</v>
      </c>
      <c r="W686">
        <v>0</v>
      </c>
      <c r="X686">
        <v>-1985943078</v>
      </c>
      <c r="Y686">
        <f>((AT686*1.25)*1.1)</f>
        <v>2.7500000000000004E-2</v>
      </c>
      <c r="AA686">
        <v>0</v>
      </c>
      <c r="AB686">
        <v>88.67</v>
      </c>
      <c r="AC686">
        <v>13.47</v>
      </c>
      <c r="AD686">
        <v>0</v>
      </c>
      <c r="AE686">
        <v>0</v>
      </c>
      <c r="AF686">
        <v>83.1</v>
      </c>
      <c r="AG686">
        <v>12.62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-2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0.02</v>
      </c>
      <c r="AU686" t="s">
        <v>627</v>
      </c>
      <c r="AV686">
        <v>0</v>
      </c>
      <c r="AW686">
        <v>2</v>
      </c>
      <c r="AX686">
        <v>59211687</v>
      </c>
      <c r="AY686">
        <v>1</v>
      </c>
      <c r="AZ686">
        <v>0</v>
      </c>
      <c r="BA686">
        <v>726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ROUND(Y686*Source!I727*DO686,9)</f>
        <v>11.45265</v>
      </c>
      <c r="CX686">
        <f>ROUND(Y686*Source!I727,9)</f>
        <v>0.90749999999999997</v>
      </c>
      <c r="CY686">
        <f>AB686</f>
        <v>88.67</v>
      </c>
      <c r="CZ686">
        <f>AF686</f>
        <v>83.1</v>
      </c>
      <c r="DA686">
        <f>AJ686</f>
        <v>1</v>
      </c>
      <c r="DB686">
        <f>ROUND(((ROUND(AT686*CZ686,2)*1.25)*1.1),6)</f>
        <v>2.2825000000000002</v>
      </c>
      <c r="DC686">
        <f>ROUND(((ROUND(AT686*AG686,2)*1.25)*1.1),6)</f>
        <v>0.34375</v>
      </c>
      <c r="DD686" t="s">
        <v>3</v>
      </c>
      <c r="DE686" t="s">
        <v>3</v>
      </c>
      <c r="DF686">
        <f t="shared" si="330"/>
        <v>0</v>
      </c>
      <c r="DG686">
        <f t="shared" si="328"/>
        <v>75.41</v>
      </c>
      <c r="DH686">
        <f t="shared" si="329"/>
        <v>11.45</v>
      </c>
      <c r="DI686">
        <f t="shared" si="318"/>
        <v>0</v>
      </c>
      <c r="DJ686">
        <f>DG686</f>
        <v>75.41</v>
      </c>
      <c r="DK686">
        <v>0</v>
      </c>
      <c r="DL686" t="s">
        <v>628</v>
      </c>
      <c r="DM686">
        <v>0</v>
      </c>
      <c r="DN686" t="s">
        <v>622</v>
      </c>
      <c r="DO686">
        <v>12.62</v>
      </c>
    </row>
    <row r="687" spans="1:119" x14ac:dyDescent="0.2">
      <c r="A687">
        <f>ROW(Source!A727)</f>
        <v>727</v>
      </c>
      <c r="B687">
        <v>59209203</v>
      </c>
      <c r="C687">
        <v>59210723</v>
      </c>
      <c r="D687">
        <v>58309675</v>
      </c>
      <c r="E687">
        <v>1</v>
      </c>
      <c r="F687">
        <v>1</v>
      </c>
      <c r="G687">
        <v>1080</v>
      </c>
      <c r="H687">
        <v>3</v>
      </c>
      <c r="I687" t="s">
        <v>655</v>
      </c>
      <c r="J687" t="s">
        <v>656</v>
      </c>
      <c r="K687" t="s">
        <v>657</v>
      </c>
      <c r="L687">
        <v>1348</v>
      </c>
      <c r="N687">
        <v>1009</v>
      </c>
      <c r="O687" t="s">
        <v>658</v>
      </c>
      <c r="P687" t="s">
        <v>658</v>
      </c>
      <c r="Q687">
        <v>1000</v>
      </c>
      <c r="W687">
        <v>0</v>
      </c>
      <c r="X687">
        <v>-1945610148</v>
      </c>
      <c r="Y687">
        <f>AT687</f>
        <v>3.2000000000000003E-4</v>
      </c>
      <c r="AA687">
        <v>476.07</v>
      </c>
      <c r="AB687">
        <v>0</v>
      </c>
      <c r="AC687">
        <v>0</v>
      </c>
      <c r="AD687">
        <v>0</v>
      </c>
      <c r="AE687">
        <v>476.07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1</v>
      </c>
      <c r="AL687">
        <v>1</v>
      </c>
      <c r="AM687">
        <v>-2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3.2000000000000003E-4</v>
      </c>
      <c r="AU687" t="s">
        <v>3</v>
      </c>
      <c r="AV687">
        <v>0</v>
      </c>
      <c r="AW687">
        <v>2</v>
      </c>
      <c r="AX687">
        <v>59211688</v>
      </c>
      <c r="AY687">
        <v>1</v>
      </c>
      <c r="AZ687">
        <v>0</v>
      </c>
      <c r="BA687">
        <v>727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ROUND(Y687*Source!I727,9)</f>
        <v>1.056E-2</v>
      </c>
      <c r="CY687">
        <f>AA687</f>
        <v>476.07</v>
      </c>
      <c r="CZ687">
        <f>AE687</f>
        <v>476.07</v>
      </c>
      <c r="DA687">
        <f>AI687</f>
        <v>1</v>
      </c>
      <c r="DB687">
        <f>ROUND(ROUND(AT687*CZ687,2),6)</f>
        <v>0.15</v>
      </c>
      <c r="DC687">
        <f>ROUND(ROUND(AT687*AG687,2),6)</f>
        <v>0</v>
      </c>
      <c r="DD687" t="s">
        <v>3</v>
      </c>
      <c r="DE687" t="s">
        <v>3</v>
      </c>
      <c r="DF687">
        <f t="shared" si="330"/>
        <v>5.03</v>
      </c>
      <c r="DG687">
        <f t="shared" si="328"/>
        <v>0</v>
      </c>
      <c r="DH687">
        <f t="shared" si="329"/>
        <v>0</v>
      </c>
      <c r="DI687">
        <f t="shared" si="318"/>
        <v>0</v>
      </c>
      <c r="DJ687">
        <f>DF687</f>
        <v>5.03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">
      <c r="A688">
        <f>ROW(Source!A727)</f>
        <v>727</v>
      </c>
      <c r="B688">
        <v>59209203</v>
      </c>
      <c r="C688">
        <v>59210723</v>
      </c>
      <c r="D688">
        <v>58308946</v>
      </c>
      <c r="E688">
        <v>1</v>
      </c>
      <c r="F688">
        <v>1</v>
      </c>
      <c r="G688">
        <v>1080</v>
      </c>
      <c r="H688">
        <v>3</v>
      </c>
      <c r="I688" t="s">
        <v>718</v>
      </c>
      <c r="J688" t="s">
        <v>719</v>
      </c>
      <c r="K688" t="s">
        <v>720</v>
      </c>
      <c r="L688">
        <v>1348</v>
      </c>
      <c r="N688">
        <v>1009</v>
      </c>
      <c r="O688" t="s">
        <v>658</v>
      </c>
      <c r="P688" t="s">
        <v>658</v>
      </c>
      <c r="Q688">
        <v>1000</v>
      </c>
      <c r="W688">
        <v>0</v>
      </c>
      <c r="X688">
        <v>845389966</v>
      </c>
      <c r="Y688">
        <f>AT688</f>
        <v>1.2E-4</v>
      </c>
      <c r="AA688">
        <v>25762.5</v>
      </c>
      <c r="AB688">
        <v>0</v>
      </c>
      <c r="AC688">
        <v>0</v>
      </c>
      <c r="AD688">
        <v>0</v>
      </c>
      <c r="AE688">
        <v>25762.5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-2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1.2E-4</v>
      </c>
      <c r="AU688" t="s">
        <v>3</v>
      </c>
      <c r="AV688">
        <v>0</v>
      </c>
      <c r="AW688">
        <v>2</v>
      </c>
      <c r="AX688">
        <v>59211689</v>
      </c>
      <c r="AY688">
        <v>1</v>
      </c>
      <c r="AZ688">
        <v>0</v>
      </c>
      <c r="BA688">
        <v>728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ROUND(Y688*Source!I727,9)</f>
        <v>3.96E-3</v>
      </c>
      <c r="CY688">
        <f>AA688</f>
        <v>25762.5</v>
      </c>
      <c r="CZ688">
        <f>AE688</f>
        <v>25762.5</v>
      </c>
      <c r="DA688">
        <f>AI688</f>
        <v>1</v>
      </c>
      <c r="DB688">
        <f>ROUND(ROUND(AT688*CZ688,2),6)</f>
        <v>3.09</v>
      </c>
      <c r="DC688">
        <f>ROUND(ROUND(AT688*AG688,2),6)</f>
        <v>0</v>
      </c>
      <c r="DD688" t="s">
        <v>3</v>
      </c>
      <c r="DE688" t="s">
        <v>3</v>
      </c>
      <c r="DF688">
        <f t="shared" si="330"/>
        <v>102.02</v>
      </c>
      <c r="DG688">
        <f t="shared" si="328"/>
        <v>0</v>
      </c>
      <c r="DH688">
        <f t="shared" si="329"/>
        <v>0</v>
      </c>
      <c r="DI688">
        <f t="shared" si="318"/>
        <v>0</v>
      </c>
      <c r="DJ688">
        <f>DF688</f>
        <v>102.02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ROW(Source!A727)</f>
        <v>727</v>
      </c>
      <c r="B689">
        <v>59209203</v>
      </c>
      <c r="C689">
        <v>59210723</v>
      </c>
      <c r="D689">
        <v>58328611</v>
      </c>
      <c r="E689">
        <v>1</v>
      </c>
      <c r="F689">
        <v>1</v>
      </c>
      <c r="G689">
        <v>1080</v>
      </c>
      <c r="H689">
        <v>3</v>
      </c>
      <c r="I689" t="s">
        <v>393</v>
      </c>
      <c r="J689" t="s">
        <v>395</v>
      </c>
      <c r="K689" t="s">
        <v>394</v>
      </c>
      <c r="L689">
        <v>1391</v>
      </c>
      <c r="N689">
        <v>1013</v>
      </c>
      <c r="O689" t="s">
        <v>304</v>
      </c>
      <c r="P689" t="s">
        <v>304</v>
      </c>
      <c r="Q689">
        <v>1</v>
      </c>
      <c r="W689">
        <v>0</v>
      </c>
      <c r="X689">
        <v>-285900461</v>
      </c>
      <c r="Y689">
        <f>AT689</f>
        <v>1</v>
      </c>
      <c r="AA689">
        <v>574.61</v>
      </c>
      <c r="AB689">
        <v>0</v>
      </c>
      <c r="AC689">
        <v>0</v>
      </c>
      <c r="AD689">
        <v>0</v>
      </c>
      <c r="AE689">
        <v>574.61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1</v>
      </c>
      <c r="AL689">
        <v>1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  <c r="AS689" t="s">
        <v>3</v>
      </c>
      <c r="AT689">
        <v>1</v>
      </c>
      <c r="AU689" t="s">
        <v>3</v>
      </c>
      <c r="AV689">
        <v>0</v>
      </c>
      <c r="AW689">
        <v>1</v>
      </c>
      <c r="AX689">
        <v>-1</v>
      </c>
      <c r="AY689">
        <v>0</v>
      </c>
      <c r="AZ689">
        <v>0</v>
      </c>
      <c r="BA689" t="s">
        <v>3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ROUND(Y689*Source!I727,9)</f>
        <v>33</v>
      </c>
      <c r="CY689">
        <f>AA689</f>
        <v>574.61</v>
      </c>
      <c r="CZ689">
        <f>AE689</f>
        <v>574.61</v>
      </c>
      <c r="DA689">
        <f>AI689</f>
        <v>1</v>
      </c>
      <c r="DB689">
        <f>ROUND(ROUND(AT689*CZ689,2),6)</f>
        <v>574.61</v>
      </c>
      <c r="DC689">
        <f>ROUND(ROUND(AT689*AG689,2),6)</f>
        <v>0</v>
      </c>
      <c r="DD689" t="s">
        <v>3</v>
      </c>
      <c r="DE689" t="s">
        <v>3</v>
      </c>
      <c r="DF689">
        <f t="shared" si="330"/>
        <v>18962.13</v>
      </c>
      <c r="DG689">
        <f t="shared" si="328"/>
        <v>0</v>
      </c>
      <c r="DH689">
        <f t="shared" si="329"/>
        <v>0</v>
      </c>
      <c r="DI689">
        <f t="shared" si="318"/>
        <v>0</v>
      </c>
      <c r="DJ689">
        <f>DF689</f>
        <v>18962.13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">
      <c r="A690">
        <f>ROW(Source!A728)</f>
        <v>728</v>
      </c>
      <c r="B690">
        <v>59209200</v>
      </c>
      <c r="C690">
        <v>59210723</v>
      </c>
      <c r="D690">
        <v>58266404</v>
      </c>
      <c r="E690">
        <v>1080</v>
      </c>
      <c r="F690">
        <v>1</v>
      </c>
      <c r="G690">
        <v>1080</v>
      </c>
      <c r="H690">
        <v>1</v>
      </c>
      <c r="I690" t="s">
        <v>620</v>
      </c>
      <c r="J690" t="s">
        <v>3</v>
      </c>
      <c r="K690" t="s">
        <v>621</v>
      </c>
      <c r="L690">
        <v>1191</v>
      </c>
      <c r="N690">
        <v>1013</v>
      </c>
      <c r="O690" t="s">
        <v>622</v>
      </c>
      <c r="P690" t="s">
        <v>622</v>
      </c>
      <c r="Q690">
        <v>1</v>
      </c>
      <c r="W690">
        <v>0</v>
      </c>
      <c r="X690">
        <v>476480486</v>
      </c>
      <c r="Y690">
        <f>((AT690*1.15)*1.1)</f>
        <v>0.99935000000000007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1</v>
      </c>
      <c r="AL690">
        <v>1</v>
      </c>
      <c r="AM690">
        <v>5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0.79</v>
      </c>
      <c r="AU690" t="s">
        <v>28</v>
      </c>
      <c r="AV690">
        <v>1</v>
      </c>
      <c r="AW690">
        <v>2</v>
      </c>
      <c r="AX690">
        <v>59211686</v>
      </c>
      <c r="AY690">
        <v>1</v>
      </c>
      <c r="AZ690">
        <v>0</v>
      </c>
      <c r="BA690">
        <v>730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U690">
        <f>ROUND(AT690*Source!I728*AH690*AL690,2)</f>
        <v>0</v>
      </c>
      <c r="CV690">
        <f>ROUND(Y690*Source!I728,9)</f>
        <v>32.978549999999998</v>
      </c>
      <c r="CW690">
        <v>0</v>
      </c>
      <c r="CX690">
        <f>ROUND(Y690*Source!I728,9)</f>
        <v>32.978549999999998</v>
      </c>
      <c r="CY690">
        <f>AD690</f>
        <v>0</v>
      </c>
      <c r="CZ690">
        <f>AH690</f>
        <v>0</v>
      </c>
      <c r="DA690">
        <f>AL690</f>
        <v>1</v>
      </c>
      <c r="DB690">
        <f>ROUND(((ROUND(AT690*CZ690,2)*1.15)*1.1),6)</f>
        <v>0</v>
      </c>
      <c r="DC690">
        <f>ROUND(((ROUND(AT690*AG690,2)*1.15)*1.1),6)</f>
        <v>0</v>
      </c>
      <c r="DD690" t="s">
        <v>3</v>
      </c>
      <c r="DE690" t="s">
        <v>3</v>
      </c>
      <c r="DF690">
        <f t="shared" si="330"/>
        <v>0</v>
      </c>
      <c r="DG690">
        <f t="shared" si="328"/>
        <v>0</v>
      </c>
      <c r="DH690">
        <f t="shared" si="329"/>
        <v>0</v>
      </c>
      <c r="DI690">
        <f t="shared" si="318"/>
        <v>0</v>
      </c>
      <c r="DJ690">
        <f>DI690</f>
        <v>0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">
      <c r="A691">
        <f>ROW(Source!A728)</f>
        <v>728</v>
      </c>
      <c r="B691">
        <v>59209200</v>
      </c>
      <c r="C691">
        <v>59210723</v>
      </c>
      <c r="D691">
        <v>58340578</v>
      </c>
      <c r="E691">
        <v>1</v>
      </c>
      <c r="F691">
        <v>1</v>
      </c>
      <c r="G691">
        <v>1080</v>
      </c>
      <c r="H691">
        <v>2</v>
      </c>
      <c r="I691" t="s">
        <v>646</v>
      </c>
      <c r="J691" t="s">
        <v>647</v>
      </c>
      <c r="K691" t="s">
        <v>648</v>
      </c>
      <c r="L691">
        <v>1368</v>
      </c>
      <c r="N691">
        <v>1011</v>
      </c>
      <c r="O691" t="s">
        <v>626</v>
      </c>
      <c r="P691" t="s">
        <v>626</v>
      </c>
      <c r="Q691">
        <v>1</v>
      </c>
      <c r="W691">
        <v>0</v>
      </c>
      <c r="X691">
        <v>-1985943078</v>
      </c>
      <c r="Y691">
        <f>((AT691*1.25)*1.1)</f>
        <v>2.7500000000000004E-2</v>
      </c>
      <c r="AA691">
        <v>0</v>
      </c>
      <c r="AB691">
        <v>1445.28</v>
      </c>
      <c r="AC691">
        <v>740.47</v>
      </c>
      <c r="AD691">
        <v>0</v>
      </c>
      <c r="AE691">
        <v>0</v>
      </c>
      <c r="AF691">
        <v>83.1</v>
      </c>
      <c r="AG691">
        <v>12.62</v>
      </c>
      <c r="AH691">
        <v>0</v>
      </c>
      <c r="AI691">
        <v>1</v>
      </c>
      <c r="AJ691">
        <v>16.3</v>
      </c>
      <c r="AK691">
        <v>54.99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0.02</v>
      </c>
      <c r="AU691" t="s">
        <v>627</v>
      </c>
      <c r="AV691">
        <v>0</v>
      </c>
      <c r="AW691">
        <v>2</v>
      </c>
      <c r="AX691">
        <v>59211687</v>
      </c>
      <c r="AY691">
        <v>1</v>
      </c>
      <c r="AZ691">
        <v>0</v>
      </c>
      <c r="BA691">
        <v>731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f>ROUND(Y691*Source!I728*DO691,9)</f>
        <v>11.45265</v>
      </c>
      <c r="CX691">
        <f>ROUND(Y691*Source!I728,9)</f>
        <v>0.90749999999999997</v>
      </c>
      <c r="CY691">
        <f>AB691</f>
        <v>1445.28</v>
      </c>
      <c r="CZ691">
        <f>AF691</f>
        <v>83.1</v>
      </c>
      <c r="DA691">
        <f>AJ691</f>
        <v>16.3</v>
      </c>
      <c r="DB691">
        <f>ROUND(((ROUND(AT691*CZ691,2)*1.25)*1.1),6)</f>
        <v>2.2825000000000002</v>
      </c>
      <c r="DC691">
        <f>ROUND(((ROUND(AT691*AG691,2)*1.25)*1.1),6)</f>
        <v>0.34375</v>
      </c>
      <c r="DD691" t="s">
        <v>3</v>
      </c>
      <c r="DE691" t="s">
        <v>3</v>
      </c>
      <c r="DF691">
        <f t="shared" si="330"/>
        <v>0</v>
      </c>
      <c r="DG691">
        <f>ROUND(ROUND(AF691*AJ691,2)*CX691,2)</f>
        <v>1229.24</v>
      </c>
      <c r="DH691">
        <f>ROUND(ROUND(AG691*AK691,2)*CX691,2)</f>
        <v>629.78</v>
      </c>
      <c r="DI691">
        <f t="shared" si="318"/>
        <v>0</v>
      </c>
      <c r="DJ691">
        <f>DG691</f>
        <v>1229.24</v>
      </c>
      <c r="DK691">
        <v>0</v>
      </c>
      <c r="DL691" t="s">
        <v>628</v>
      </c>
      <c r="DM691">
        <v>0</v>
      </c>
      <c r="DN691" t="s">
        <v>622</v>
      </c>
      <c r="DO691">
        <v>12.62</v>
      </c>
    </row>
    <row r="692" spans="1:119" x14ac:dyDescent="0.2">
      <c r="A692">
        <f>ROW(Source!A728)</f>
        <v>728</v>
      </c>
      <c r="B692">
        <v>59209200</v>
      </c>
      <c r="C692">
        <v>59210723</v>
      </c>
      <c r="D692">
        <v>58309675</v>
      </c>
      <c r="E692">
        <v>1</v>
      </c>
      <c r="F692">
        <v>1</v>
      </c>
      <c r="G692">
        <v>1080</v>
      </c>
      <c r="H692">
        <v>3</v>
      </c>
      <c r="I692" t="s">
        <v>655</v>
      </c>
      <c r="J692" t="s">
        <v>656</v>
      </c>
      <c r="K692" t="s">
        <v>657</v>
      </c>
      <c r="L692">
        <v>1348</v>
      </c>
      <c r="N692">
        <v>1009</v>
      </c>
      <c r="O692" t="s">
        <v>658</v>
      </c>
      <c r="P692" t="s">
        <v>658</v>
      </c>
      <c r="Q692">
        <v>1000</v>
      </c>
      <c r="W692">
        <v>0</v>
      </c>
      <c r="X692">
        <v>-1945610148</v>
      </c>
      <c r="Y692">
        <f>AT692</f>
        <v>3.2000000000000003E-4</v>
      </c>
      <c r="AA692">
        <v>39161.519999999997</v>
      </c>
      <c r="AB692">
        <v>0</v>
      </c>
      <c r="AC692">
        <v>0</v>
      </c>
      <c r="AD692">
        <v>0</v>
      </c>
      <c r="AE692">
        <v>476.07</v>
      </c>
      <c r="AF692">
        <v>0</v>
      </c>
      <c r="AG692">
        <v>0</v>
      </c>
      <c r="AH692">
        <v>0</v>
      </c>
      <c r="AI692">
        <v>82.26</v>
      </c>
      <c r="AJ692">
        <v>1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3.2000000000000003E-4</v>
      </c>
      <c r="AU692" t="s">
        <v>3</v>
      </c>
      <c r="AV692">
        <v>0</v>
      </c>
      <c r="AW692">
        <v>2</v>
      </c>
      <c r="AX692">
        <v>59211688</v>
      </c>
      <c r="AY692">
        <v>1</v>
      </c>
      <c r="AZ692">
        <v>0</v>
      </c>
      <c r="BA692">
        <v>732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ROUND(Y692*Source!I728,9)</f>
        <v>1.056E-2</v>
      </c>
      <c r="CY692">
        <f>AA692</f>
        <v>39161.519999999997</v>
      </c>
      <c r="CZ692">
        <f>AE692</f>
        <v>476.07</v>
      </c>
      <c r="DA692">
        <f>AI692</f>
        <v>82.26</v>
      </c>
      <c r="DB692">
        <f>ROUND(ROUND(AT692*CZ692,2),6)</f>
        <v>0.15</v>
      </c>
      <c r="DC692">
        <f>ROUND(ROUND(AT692*AG692,2),6)</f>
        <v>0</v>
      </c>
      <c r="DD692" t="s">
        <v>3</v>
      </c>
      <c r="DE692" t="s">
        <v>3</v>
      </c>
      <c r="DF692">
        <f>ROUND(ROUND(AE692*AI692,2)*CX692,2)</f>
        <v>413.55</v>
      </c>
      <c r="DG692">
        <f t="shared" ref="DG692:DG700" si="331">ROUND(ROUND(AF692,2)*CX692,2)</f>
        <v>0</v>
      </c>
      <c r="DH692">
        <f t="shared" ref="DH692:DH700" si="332">ROUND(ROUND(AG692,2)*CX692,2)</f>
        <v>0</v>
      </c>
      <c r="DI692">
        <f t="shared" si="318"/>
        <v>0</v>
      </c>
      <c r="DJ692">
        <f>DF692</f>
        <v>413.55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ROW(Source!A728)</f>
        <v>728</v>
      </c>
      <c r="B693">
        <v>59209200</v>
      </c>
      <c r="C693">
        <v>59210723</v>
      </c>
      <c r="D693">
        <v>58308946</v>
      </c>
      <c r="E693">
        <v>1</v>
      </c>
      <c r="F693">
        <v>1</v>
      </c>
      <c r="G693">
        <v>1080</v>
      </c>
      <c r="H693">
        <v>3</v>
      </c>
      <c r="I693" t="s">
        <v>718</v>
      </c>
      <c r="J693" t="s">
        <v>719</v>
      </c>
      <c r="K693" t="s">
        <v>720</v>
      </c>
      <c r="L693">
        <v>1348</v>
      </c>
      <c r="N693">
        <v>1009</v>
      </c>
      <c r="O693" t="s">
        <v>658</v>
      </c>
      <c r="P693" t="s">
        <v>658</v>
      </c>
      <c r="Q693">
        <v>1000</v>
      </c>
      <c r="W693">
        <v>0</v>
      </c>
      <c r="X693">
        <v>845389966</v>
      </c>
      <c r="Y693">
        <f>AT693</f>
        <v>1.2E-4</v>
      </c>
      <c r="AA693">
        <v>205069.5</v>
      </c>
      <c r="AB693">
        <v>0</v>
      </c>
      <c r="AC693">
        <v>0</v>
      </c>
      <c r="AD693">
        <v>0</v>
      </c>
      <c r="AE693">
        <v>25762.5</v>
      </c>
      <c r="AF693">
        <v>0</v>
      </c>
      <c r="AG693">
        <v>0</v>
      </c>
      <c r="AH693">
        <v>0</v>
      </c>
      <c r="AI693">
        <v>7.96</v>
      </c>
      <c r="AJ693">
        <v>1</v>
      </c>
      <c r="AK693">
        <v>1</v>
      </c>
      <c r="AL693">
        <v>1</v>
      </c>
      <c r="AM693">
        <v>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1.2E-4</v>
      </c>
      <c r="AU693" t="s">
        <v>3</v>
      </c>
      <c r="AV693">
        <v>0</v>
      </c>
      <c r="AW693">
        <v>2</v>
      </c>
      <c r="AX693">
        <v>59211689</v>
      </c>
      <c r="AY693">
        <v>1</v>
      </c>
      <c r="AZ693">
        <v>0</v>
      </c>
      <c r="BA693">
        <v>733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ROUND(Y693*Source!I728,9)</f>
        <v>3.96E-3</v>
      </c>
      <c r="CY693">
        <f>AA693</f>
        <v>205069.5</v>
      </c>
      <c r="CZ693">
        <f>AE693</f>
        <v>25762.5</v>
      </c>
      <c r="DA693">
        <f>AI693</f>
        <v>7.96</v>
      </c>
      <c r="DB693">
        <f>ROUND(ROUND(AT693*CZ693,2),6)</f>
        <v>3.09</v>
      </c>
      <c r="DC693">
        <f>ROUND(ROUND(AT693*AG693,2),6)</f>
        <v>0</v>
      </c>
      <c r="DD693" t="s">
        <v>3</v>
      </c>
      <c r="DE693" t="s">
        <v>3</v>
      </c>
      <c r="DF693">
        <f>ROUND(ROUND(AE693*AI693,2)*CX693,2)</f>
        <v>812.08</v>
      </c>
      <c r="DG693">
        <f t="shared" si="331"/>
        <v>0</v>
      </c>
      <c r="DH693">
        <f t="shared" si="332"/>
        <v>0</v>
      </c>
      <c r="DI693">
        <f t="shared" si="318"/>
        <v>0</v>
      </c>
      <c r="DJ693">
        <f>DF693</f>
        <v>812.08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">
      <c r="A694">
        <f>ROW(Source!A728)</f>
        <v>728</v>
      </c>
      <c r="B694">
        <v>59209200</v>
      </c>
      <c r="C694">
        <v>59210723</v>
      </c>
      <c r="D694">
        <v>58328611</v>
      </c>
      <c r="E694">
        <v>1</v>
      </c>
      <c r="F694">
        <v>1</v>
      </c>
      <c r="G694">
        <v>1080</v>
      </c>
      <c r="H694">
        <v>3</v>
      </c>
      <c r="I694" t="s">
        <v>393</v>
      </c>
      <c r="J694" t="s">
        <v>395</v>
      </c>
      <c r="K694" t="s">
        <v>394</v>
      </c>
      <c r="L694">
        <v>1391</v>
      </c>
      <c r="N694">
        <v>1013</v>
      </c>
      <c r="O694" t="s">
        <v>304</v>
      </c>
      <c r="P694" t="s">
        <v>304</v>
      </c>
      <c r="Q694">
        <v>1</v>
      </c>
      <c r="W694">
        <v>0</v>
      </c>
      <c r="X694">
        <v>-285900461</v>
      </c>
      <c r="Y694">
        <f>AT694</f>
        <v>1</v>
      </c>
      <c r="AA694">
        <v>5343.87</v>
      </c>
      <c r="AB694">
        <v>0</v>
      </c>
      <c r="AC694">
        <v>0</v>
      </c>
      <c r="AD694">
        <v>0</v>
      </c>
      <c r="AE694">
        <v>574.61</v>
      </c>
      <c r="AF694">
        <v>0</v>
      </c>
      <c r="AG694">
        <v>0</v>
      </c>
      <c r="AH694">
        <v>0</v>
      </c>
      <c r="AI694">
        <v>9.3000000000000007</v>
      </c>
      <c r="AJ694">
        <v>1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3</v>
      </c>
      <c r="AT694">
        <v>1</v>
      </c>
      <c r="AU694" t="s">
        <v>3</v>
      </c>
      <c r="AV694">
        <v>0</v>
      </c>
      <c r="AW694">
        <v>1</v>
      </c>
      <c r="AX694">
        <v>-1</v>
      </c>
      <c r="AY694">
        <v>0</v>
      </c>
      <c r="AZ694">
        <v>0</v>
      </c>
      <c r="BA694" t="s">
        <v>3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ROUND(Y694*Source!I728,9)</f>
        <v>33</v>
      </c>
      <c r="CY694">
        <f>AA694</f>
        <v>5343.87</v>
      </c>
      <c r="CZ694">
        <f>AE694</f>
        <v>574.61</v>
      </c>
      <c r="DA694">
        <f>AI694</f>
        <v>9.3000000000000007</v>
      </c>
      <c r="DB694">
        <f>ROUND(ROUND(AT694*CZ694,2),6)</f>
        <v>574.61</v>
      </c>
      <c r="DC694">
        <f>ROUND(ROUND(AT694*AG694,2),6)</f>
        <v>0</v>
      </c>
      <c r="DD694" t="s">
        <v>3</v>
      </c>
      <c r="DE694" t="s">
        <v>3</v>
      </c>
      <c r="DF694">
        <f>ROUND(ROUND(AE694*AI694,2)*CX694,2)</f>
        <v>176347.71</v>
      </c>
      <c r="DG694">
        <f t="shared" si="331"/>
        <v>0</v>
      </c>
      <c r="DH694">
        <f t="shared" si="332"/>
        <v>0</v>
      </c>
      <c r="DI694">
        <f t="shared" si="318"/>
        <v>0</v>
      </c>
      <c r="DJ694">
        <f>DF694</f>
        <v>176347.71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">
      <c r="A695">
        <f>ROW(Source!A731)</f>
        <v>731</v>
      </c>
      <c r="B695">
        <v>59209203</v>
      </c>
      <c r="C695">
        <v>59210735</v>
      </c>
      <c r="D695">
        <v>58266404</v>
      </c>
      <c r="E695">
        <v>1080</v>
      </c>
      <c r="F695">
        <v>1</v>
      </c>
      <c r="G695">
        <v>1080</v>
      </c>
      <c r="H695">
        <v>1</v>
      </c>
      <c r="I695" t="s">
        <v>620</v>
      </c>
      <c r="J695" t="s">
        <v>3</v>
      </c>
      <c r="K695" t="s">
        <v>621</v>
      </c>
      <c r="L695">
        <v>1191</v>
      </c>
      <c r="N695">
        <v>1013</v>
      </c>
      <c r="O695" t="s">
        <v>622</v>
      </c>
      <c r="P695" t="s">
        <v>622</v>
      </c>
      <c r="Q695">
        <v>1</v>
      </c>
      <c r="W695">
        <v>0</v>
      </c>
      <c r="X695">
        <v>476480486</v>
      </c>
      <c r="Y695">
        <f>((AT695*1.15)*1.1)</f>
        <v>0.58190000000000008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0.46</v>
      </c>
      <c r="AU695" t="s">
        <v>28</v>
      </c>
      <c r="AV695">
        <v>1</v>
      </c>
      <c r="AW695">
        <v>2</v>
      </c>
      <c r="AX695">
        <v>59211691</v>
      </c>
      <c r="AY695">
        <v>1</v>
      </c>
      <c r="AZ695">
        <v>0</v>
      </c>
      <c r="BA695">
        <v>735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U695">
        <f>ROUND(AT695*Source!I731*AH695*AL695,2)</f>
        <v>0</v>
      </c>
      <c r="CV695">
        <f>ROUND(Y695*Source!I731,9)</f>
        <v>1.1637999999999999</v>
      </c>
      <c r="CW695">
        <v>0</v>
      </c>
      <c r="CX695">
        <f>ROUND(Y695*Source!I731,9)</f>
        <v>1.1637999999999999</v>
      </c>
      <c r="CY695">
        <f>AD695</f>
        <v>0</v>
      </c>
      <c r="CZ695">
        <f>AH695</f>
        <v>0</v>
      </c>
      <c r="DA695">
        <f>AL695</f>
        <v>1</v>
      </c>
      <c r="DB695">
        <f>ROUND(((ROUND(AT695*CZ695,2)*1.15)*1.1),6)</f>
        <v>0</v>
      </c>
      <c r="DC695">
        <f>ROUND(((ROUND(AT695*AG695,2)*1.15)*1.1),6)</f>
        <v>0</v>
      </c>
      <c r="DD695" t="s">
        <v>3</v>
      </c>
      <c r="DE695" t="s">
        <v>3</v>
      </c>
      <c r="DF695">
        <f t="shared" ref="DF695:DF701" si="333">ROUND(ROUND(AE695,2)*CX695,2)</f>
        <v>0</v>
      </c>
      <c r="DG695">
        <f t="shared" si="331"/>
        <v>0</v>
      </c>
      <c r="DH695">
        <f t="shared" si="332"/>
        <v>0</v>
      </c>
      <c r="DI695">
        <f t="shared" si="318"/>
        <v>0</v>
      </c>
      <c r="DJ695">
        <f>DI695</f>
        <v>0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ROW(Source!A731)</f>
        <v>731</v>
      </c>
      <c r="B696">
        <v>59209203</v>
      </c>
      <c r="C696">
        <v>59210735</v>
      </c>
      <c r="D696">
        <v>58340578</v>
      </c>
      <c r="E696">
        <v>1</v>
      </c>
      <c r="F696">
        <v>1</v>
      </c>
      <c r="G696">
        <v>1080</v>
      </c>
      <c r="H696">
        <v>2</v>
      </c>
      <c r="I696" t="s">
        <v>646</v>
      </c>
      <c r="J696" t="s">
        <v>647</v>
      </c>
      <c r="K696" t="s">
        <v>648</v>
      </c>
      <c r="L696">
        <v>1368</v>
      </c>
      <c r="N696">
        <v>1011</v>
      </c>
      <c r="O696" t="s">
        <v>626</v>
      </c>
      <c r="P696" t="s">
        <v>626</v>
      </c>
      <c r="Q696">
        <v>1</v>
      </c>
      <c r="W696">
        <v>0</v>
      </c>
      <c r="X696">
        <v>-1985943078</v>
      </c>
      <c r="Y696">
        <f>((AT696*1.25)*1.1)</f>
        <v>1.3750000000000002E-2</v>
      </c>
      <c r="AA696">
        <v>0</v>
      </c>
      <c r="AB696">
        <v>88.67</v>
      </c>
      <c r="AC696">
        <v>13.47</v>
      </c>
      <c r="AD696">
        <v>0</v>
      </c>
      <c r="AE696">
        <v>0</v>
      </c>
      <c r="AF696">
        <v>83.1</v>
      </c>
      <c r="AG696">
        <v>12.62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-2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0.01</v>
      </c>
      <c r="AU696" t="s">
        <v>627</v>
      </c>
      <c r="AV696">
        <v>0</v>
      </c>
      <c r="AW696">
        <v>2</v>
      </c>
      <c r="AX696">
        <v>59211692</v>
      </c>
      <c r="AY696">
        <v>1</v>
      </c>
      <c r="AZ696">
        <v>0</v>
      </c>
      <c r="BA696">
        <v>736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f>ROUND(Y696*Source!I731*DO696,9)</f>
        <v>0.34705000000000003</v>
      </c>
      <c r="CX696">
        <f>ROUND(Y696*Source!I731,9)</f>
        <v>2.75E-2</v>
      </c>
      <c r="CY696">
        <f>AB696</f>
        <v>88.67</v>
      </c>
      <c r="CZ696">
        <f>AF696</f>
        <v>83.1</v>
      </c>
      <c r="DA696">
        <f>AJ696</f>
        <v>1</v>
      </c>
      <c r="DB696">
        <f>ROUND(((ROUND(AT696*CZ696,2)*1.25)*1.1),6)</f>
        <v>1.1412500000000001</v>
      </c>
      <c r="DC696">
        <f>ROUND(((ROUND(AT696*AG696,2)*1.25)*1.1),6)</f>
        <v>0.17874999999999999</v>
      </c>
      <c r="DD696" t="s">
        <v>3</v>
      </c>
      <c r="DE696" t="s">
        <v>3</v>
      </c>
      <c r="DF696">
        <f t="shared" si="333"/>
        <v>0</v>
      </c>
      <c r="DG696">
        <f t="shared" si="331"/>
        <v>2.29</v>
      </c>
      <c r="DH696">
        <f t="shared" si="332"/>
        <v>0.35</v>
      </c>
      <c r="DI696">
        <f t="shared" si="318"/>
        <v>0</v>
      </c>
      <c r="DJ696">
        <f>DG696</f>
        <v>2.29</v>
      </c>
      <c r="DK696">
        <v>0</v>
      </c>
      <c r="DL696" t="s">
        <v>628</v>
      </c>
      <c r="DM696">
        <v>0</v>
      </c>
      <c r="DN696" t="s">
        <v>622</v>
      </c>
      <c r="DO696">
        <v>12.62</v>
      </c>
    </row>
    <row r="697" spans="1:119" x14ac:dyDescent="0.2">
      <c r="A697">
        <f>ROW(Source!A731)</f>
        <v>731</v>
      </c>
      <c r="B697">
        <v>59209203</v>
      </c>
      <c r="C697">
        <v>59210735</v>
      </c>
      <c r="D697">
        <v>58309675</v>
      </c>
      <c r="E697">
        <v>1</v>
      </c>
      <c r="F697">
        <v>1</v>
      </c>
      <c r="G697">
        <v>1080</v>
      </c>
      <c r="H697">
        <v>3</v>
      </c>
      <c r="I697" t="s">
        <v>655</v>
      </c>
      <c r="J697" t="s">
        <v>656</v>
      </c>
      <c r="K697" t="s">
        <v>657</v>
      </c>
      <c r="L697">
        <v>1348</v>
      </c>
      <c r="N697">
        <v>1009</v>
      </c>
      <c r="O697" t="s">
        <v>658</v>
      </c>
      <c r="P697" t="s">
        <v>658</v>
      </c>
      <c r="Q697">
        <v>1000</v>
      </c>
      <c r="W697">
        <v>0</v>
      </c>
      <c r="X697">
        <v>-1945610148</v>
      </c>
      <c r="Y697">
        <f>AT697</f>
        <v>2.0000000000000001E-4</v>
      </c>
      <c r="AA697">
        <v>476.07</v>
      </c>
      <c r="AB697">
        <v>0</v>
      </c>
      <c r="AC697">
        <v>0</v>
      </c>
      <c r="AD697">
        <v>0</v>
      </c>
      <c r="AE697">
        <v>476.07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2.0000000000000001E-4</v>
      </c>
      <c r="AU697" t="s">
        <v>3</v>
      </c>
      <c r="AV697">
        <v>0</v>
      </c>
      <c r="AW697">
        <v>2</v>
      </c>
      <c r="AX697">
        <v>59211693</v>
      </c>
      <c r="AY697">
        <v>1</v>
      </c>
      <c r="AZ697">
        <v>0</v>
      </c>
      <c r="BA697">
        <v>737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v>0</v>
      </c>
      <c r="CX697">
        <f>ROUND(Y697*Source!I731,9)</f>
        <v>4.0000000000000002E-4</v>
      </c>
      <c r="CY697">
        <f>AA697</f>
        <v>476.07</v>
      </c>
      <c r="CZ697">
        <f>AE697</f>
        <v>476.07</v>
      </c>
      <c r="DA697">
        <f>AI697</f>
        <v>1</v>
      </c>
      <c r="DB697">
        <f>ROUND(ROUND(AT697*CZ697,2),6)</f>
        <v>0.1</v>
      </c>
      <c r="DC697">
        <f>ROUND(ROUND(AT697*AG697,2),6)</f>
        <v>0</v>
      </c>
      <c r="DD697" t="s">
        <v>3</v>
      </c>
      <c r="DE697" t="s">
        <v>3</v>
      </c>
      <c r="DF697">
        <f t="shared" si="333"/>
        <v>0.19</v>
      </c>
      <c r="DG697">
        <f t="shared" si="331"/>
        <v>0</v>
      </c>
      <c r="DH697">
        <f t="shared" si="332"/>
        <v>0</v>
      </c>
      <c r="DI697">
        <f t="shared" si="318"/>
        <v>0</v>
      </c>
      <c r="DJ697">
        <f>DF697</f>
        <v>0.19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">
      <c r="A698">
        <f>ROW(Source!A731)</f>
        <v>731</v>
      </c>
      <c r="B698">
        <v>59209203</v>
      </c>
      <c r="C698">
        <v>59210735</v>
      </c>
      <c r="D698">
        <v>58308946</v>
      </c>
      <c r="E698">
        <v>1</v>
      </c>
      <c r="F698">
        <v>1</v>
      </c>
      <c r="G698">
        <v>1080</v>
      </c>
      <c r="H698">
        <v>3</v>
      </c>
      <c r="I698" t="s">
        <v>718</v>
      </c>
      <c r="J698" t="s">
        <v>719</v>
      </c>
      <c r="K698" t="s">
        <v>720</v>
      </c>
      <c r="L698">
        <v>1348</v>
      </c>
      <c r="N698">
        <v>1009</v>
      </c>
      <c r="O698" t="s">
        <v>658</v>
      </c>
      <c r="P698" t="s">
        <v>658</v>
      </c>
      <c r="Q698">
        <v>1000</v>
      </c>
      <c r="W698">
        <v>0</v>
      </c>
      <c r="X698">
        <v>845389966</v>
      </c>
      <c r="Y698">
        <f>AT698</f>
        <v>6.9999999999999994E-5</v>
      </c>
      <c r="AA698">
        <v>25762.5</v>
      </c>
      <c r="AB698">
        <v>0</v>
      </c>
      <c r="AC698">
        <v>0</v>
      </c>
      <c r="AD698">
        <v>0</v>
      </c>
      <c r="AE698">
        <v>25762.5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6.9999999999999994E-5</v>
      </c>
      <c r="AU698" t="s">
        <v>3</v>
      </c>
      <c r="AV698">
        <v>0</v>
      </c>
      <c r="AW698">
        <v>2</v>
      </c>
      <c r="AX698">
        <v>59211694</v>
      </c>
      <c r="AY698">
        <v>1</v>
      </c>
      <c r="AZ698">
        <v>0</v>
      </c>
      <c r="BA698">
        <v>738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ROUND(Y698*Source!I731,9)</f>
        <v>1.3999999999999999E-4</v>
      </c>
      <c r="CY698">
        <f>AA698</f>
        <v>25762.5</v>
      </c>
      <c r="CZ698">
        <f>AE698</f>
        <v>25762.5</v>
      </c>
      <c r="DA698">
        <f>AI698</f>
        <v>1</v>
      </c>
      <c r="DB698">
        <f>ROUND(ROUND(AT698*CZ698,2),6)</f>
        <v>1.8</v>
      </c>
      <c r="DC698">
        <f>ROUND(ROUND(AT698*AG698,2),6)</f>
        <v>0</v>
      </c>
      <c r="DD698" t="s">
        <v>3</v>
      </c>
      <c r="DE698" t="s">
        <v>3</v>
      </c>
      <c r="DF698">
        <f t="shared" si="333"/>
        <v>3.61</v>
      </c>
      <c r="DG698">
        <f t="shared" si="331"/>
        <v>0</v>
      </c>
      <c r="DH698">
        <f t="shared" si="332"/>
        <v>0</v>
      </c>
      <c r="DI698">
        <f t="shared" si="318"/>
        <v>0</v>
      </c>
      <c r="DJ698">
        <f>DF698</f>
        <v>3.61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">
      <c r="A699">
        <f>ROW(Source!A731)</f>
        <v>731</v>
      </c>
      <c r="B699">
        <v>59209203</v>
      </c>
      <c r="C699">
        <v>59210735</v>
      </c>
      <c r="D699">
        <v>58328611</v>
      </c>
      <c r="E699">
        <v>1</v>
      </c>
      <c r="F699">
        <v>1</v>
      </c>
      <c r="G699">
        <v>1080</v>
      </c>
      <c r="H699">
        <v>3</v>
      </c>
      <c r="I699" t="s">
        <v>393</v>
      </c>
      <c r="J699" t="s">
        <v>395</v>
      </c>
      <c r="K699" t="s">
        <v>394</v>
      </c>
      <c r="L699">
        <v>1391</v>
      </c>
      <c r="N699">
        <v>1013</v>
      </c>
      <c r="O699" t="s">
        <v>304</v>
      </c>
      <c r="P699" t="s">
        <v>304</v>
      </c>
      <c r="Q699">
        <v>1</v>
      </c>
      <c r="W699">
        <v>0</v>
      </c>
      <c r="X699">
        <v>-285900461</v>
      </c>
      <c r="Y699">
        <f>AT699</f>
        <v>1</v>
      </c>
      <c r="AA699">
        <v>574.61</v>
      </c>
      <c r="AB699">
        <v>0</v>
      </c>
      <c r="AC699">
        <v>0</v>
      </c>
      <c r="AD699">
        <v>0</v>
      </c>
      <c r="AE699">
        <v>574.61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 t="s">
        <v>3</v>
      </c>
      <c r="AT699">
        <v>1</v>
      </c>
      <c r="AU699" t="s">
        <v>3</v>
      </c>
      <c r="AV699">
        <v>0</v>
      </c>
      <c r="AW699">
        <v>1</v>
      </c>
      <c r="AX699">
        <v>-1</v>
      </c>
      <c r="AY699">
        <v>0</v>
      </c>
      <c r="AZ699">
        <v>0</v>
      </c>
      <c r="BA699" t="s">
        <v>3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ROUND(Y699*Source!I731,9)</f>
        <v>2</v>
      </c>
      <c r="CY699">
        <f>AA699</f>
        <v>574.61</v>
      </c>
      <c r="CZ699">
        <f>AE699</f>
        <v>574.61</v>
      </c>
      <c r="DA699">
        <f>AI699</f>
        <v>1</v>
      </c>
      <c r="DB699">
        <f>ROUND(ROUND(AT699*CZ699,2),6)</f>
        <v>574.61</v>
      </c>
      <c r="DC699">
        <f>ROUND(ROUND(AT699*AG699,2),6)</f>
        <v>0</v>
      </c>
      <c r="DD699" t="s">
        <v>3</v>
      </c>
      <c r="DE699" t="s">
        <v>3</v>
      </c>
      <c r="DF699">
        <f t="shared" si="333"/>
        <v>1149.22</v>
      </c>
      <c r="DG699">
        <f t="shared" si="331"/>
        <v>0</v>
      </c>
      <c r="DH699">
        <f t="shared" si="332"/>
        <v>0</v>
      </c>
      <c r="DI699">
        <f t="shared" si="318"/>
        <v>0</v>
      </c>
      <c r="DJ699">
        <f>DF699</f>
        <v>1149.22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">
      <c r="A700">
        <f>ROW(Source!A732)</f>
        <v>732</v>
      </c>
      <c r="B700">
        <v>59209200</v>
      </c>
      <c r="C700">
        <v>59210735</v>
      </c>
      <c r="D700">
        <v>58266404</v>
      </c>
      <c r="E700">
        <v>1080</v>
      </c>
      <c r="F700">
        <v>1</v>
      </c>
      <c r="G700">
        <v>1080</v>
      </c>
      <c r="H700">
        <v>1</v>
      </c>
      <c r="I700" t="s">
        <v>620</v>
      </c>
      <c r="J700" t="s">
        <v>3</v>
      </c>
      <c r="K700" t="s">
        <v>621</v>
      </c>
      <c r="L700">
        <v>1191</v>
      </c>
      <c r="N700">
        <v>1013</v>
      </c>
      <c r="O700" t="s">
        <v>622</v>
      </c>
      <c r="P700" t="s">
        <v>622</v>
      </c>
      <c r="Q700">
        <v>1</v>
      </c>
      <c r="W700">
        <v>0</v>
      </c>
      <c r="X700">
        <v>476480486</v>
      </c>
      <c r="Y700">
        <f>((AT700*1.15)*1.1)</f>
        <v>0.58190000000000008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5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0.46</v>
      </c>
      <c r="AU700" t="s">
        <v>28</v>
      </c>
      <c r="AV700">
        <v>1</v>
      </c>
      <c r="AW700">
        <v>2</v>
      </c>
      <c r="AX700">
        <v>59211691</v>
      </c>
      <c r="AY700">
        <v>1</v>
      </c>
      <c r="AZ700">
        <v>0</v>
      </c>
      <c r="BA700">
        <v>740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U700">
        <f>ROUND(AT700*Source!I732*AH700*AL700,2)</f>
        <v>0</v>
      </c>
      <c r="CV700">
        <f>ROUND(Y700*Source!I732,9)</f>
        <v>1.1637999999999999</v>
      </c>
      <c r="CW700">
        <v>0</v>
      </c>
      <c r="CX700">
        <f>ROUND(Y700*Source!I732,9)</f>
        <v>1.1637999999999999</v>
      </c>
      <c r="CY700">
        <f>AD700</f>
        <v>0</v>
      </c>
      <c r="CZ700">
        <f>AH700</f>
        <v>0</v>
      </c>
      <c r="DA700">
        <f>AL700</f>
        <v>1</v>
      </c>
      <c r="DB700">
        <f>ROUND(((ROUND(AT700*CZ700,2)*1.15)*1.1),6)</f>
        <v>0</v>
      </c>
      <c r="DC700">
        <f>ROUND(((ROUND(AT700*AG700,2)*1.15)*1.1),6)</f>
        <v>0</v>
      </c>
      <c r="DD700" t="s">
        <v>3</v>
      </c>
      <c r="DE700" t="s">
        <v>3</v>
      </c>
      <c r="DF700">
        <f t="shared" si="333"/>
        <v>0</v>
      </c>
      <c r="DG700">
        <f t="shared" si="331"/>
        <v>0</v>
      </c>
      <c r="DH700">
        <f t="shared" si="332"/>
        <v>0</v>
      </c>
      <c r="DI700">
        <f t="shared" si="318"/>
        <v>0</v>
      </c>
      <c r="DJ700">
        <f>DI700</f>
        <v>0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">
      <c r="A701">
        <f>ROW(Source!A732)</f>
        <v>732</v>
      </c>
      <c r="B701">
        <v>59209200</v>
      </c>
      <c r="C701">
        <v>59210735</v>
      </c>
      <c r="D701">
        <v>58340578</v>
      </c>
      <c r="E701">
        <v>1</v>
      </c>
      <c r="F701">
        <v>1</v>
      </c>
      <c r="G701">
        <v>1080</v>
      </c>
      <c r="H701">
        <v>2</v>
      </c>
      <c r="I701" t="s">
        <v>646</v>
      </c>
      <c r="J701" t="s">
        <v>647</v>
      </c>
      <c r="K701" t="s">
        <v>648</v>
      </c>
      <c r="L701">
        <v>1368</v>
      </c>
      <c r="N701">
        <v>1011</v>
      </c>
      <c r="O701" t="s">
        <v>626</v>
      </c>
      <c r="P701" t="s">
        <v>626</v>
      </c>
      <c r="Q701">
        <v>1</v>
      </c>
      <c r="W701">
        <v>0</v>
      </c>
      <c r="X701">
        <v>-1985943078</v>
      </c>
      <c r="Y701">
        <f>((AT701*1.25)*1.1)</f>
        <v>1.3750000000000002E-2</v>
      </c>
      <c r="AA701">
        <v>0</v>
      </c>
      <c r="AB701">
        <v>1445.28</v>
      </c>
      <c r="AC701">
        <v>740.47</v>
      </c>
      <c r="AD701">
        <v>0</v>
      </c>
      <c r="AE701">
        <v>0</v>
      </c>
      <c r="AF701">
        <v>83.1</v>
      </c>
      <c r="AG701">
        <v>12.62</v>
      </c>
      <c r="AH701">
        <v>0</v>
      </c>
      <c r="AI701">
        <v>1</v>
      </c>
      <c r="AJ701">
        <v>16.3</v>
      </c>
      <c r="AK701">
        <v>54.99</v>
      </c>
      <c r="AL701">
        <v>1</v>
      </c>
      <c r="AM701">
        <v>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0.01</v>
      </c>
      <c r="AU701" t="s">
        <v>627</v>
      </c>
      <c r="AV701">
        <v>0</v>
      </c>
      <c r="AW701">
        <v>2</v>
      </c>
      <c r="AX701">
        <v>59211692</v>
      </c>
      <c r="AY701">
        <v>1</v>
      </c>
      <c r="AZ701">
        <v>0</v>
      </c>
      <c r="BA701">
        <v>741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f>ROUND(Y701*Source!I732*DO701,9)</f>
        <v>0.34705000000000003</v>
      </c>
      <c r="CX701">
        <f>ROUND(Y701*Source!I732,9)</f>
        <v>2.75E-2</v>
      </c>
      <c r="CY701">
        <f>AB701</f>
        <v>1445.28</v>
      </c>
      <c r="CZ701">
        <f>AF701</f>
        <v>83.1</v>
      </c>
      <c r="DA701">
        <f>AJ701</f>
        <v>16.3</v>
      </c>
      <c r="DB701">
        <f>ROUND(((ROUND(AT701*CZ701,2)*1.25)*1.1),6)</f>
        <v>1.1412500000000001</v>
      </c>
      <c r="DC701">
        <f>ROUND(((ROUND(AT701*AG701,2)*1.25)*1.1),6)</f>
        <v>0.17874999999999999</v>
      </c>
      <c r="DD701" t="s">
        <v>3</v>
      </c>
      <c r="DE701" t="s">
        <v>3</v>
      </c>
      <c r="DF701">
        <f t="shared" si="333"/>
        <v>0</v>
      </c>
      <c r="DG701">
        <f>ROUND(ROUND(AF701*AJ701,2)*CX701,2)</f>
        <v>37.25</v>
      </c>
      <c r="DH701">
        <f>ROUND(ROUND(AG701*AK701,2)*CX701,2)</f>
        <v>19.079999999999998</v>
      </c>
      <c r="DI701">
        <f t="shared" si="318"/>
        <v>0</v>
      </c>
      <c r="DJ701">
        <f>DG701</f>
        <v>37.25</v>
      </c>
      <c r="DK701">
        <v>0</v>
      </c>
      <c r="DL701" t="s">
        <v>628</v>
      </c>
      <c r="DM701">
        <v>0</v>
      </c>
      <c r="DN701" t="s">
        <v>622</v>
      </c>
      <c r="DO701">
        <v>12.62</v>
      </c>
    </row>
    <row r="702" spans="1:119" x14ac:dyDescent="0.2">
      <c r="A702">
        <f>ROW(Source!A732)</f>
        <v>732</v>
      </c>
      <c r="B702">
        <v>59209200</v>
      </c>
      <c r="C702">
        <v>59210735</v>
      </c>
      <c r="D702">
        <v>58309675</v>
      </c>
      <c r="E702">
        <v>1</v>
      </c>
      <c r="F702">
        <v>1</v>
      </c>
      <c r="G702">
        <v>1080</v>
      </c>
      <c r="H702">
        <v>3</v>
      </c>
      <c r="I702" t="s">
        <v>655</v>
      </c>
      <c r="J702" t="s">
        <v>656</v>
      </c>
      <c r="K702" t="s">
        <v>657</v>
      </c>
      <c r="L702">
        <v>1348</v>
      </c>
      <c r="N702">
        <v>1009</v>
      </c>
      <c r="O702" t="s">
        <v>658</v>
      </c>
      <c r="P702" t="s">
        <v>658</v>
      </c>
      <c r="Q702">
        <v>1000</v>
      </c>
      <c r="W702">
        <v>0</v>
      </c>
      <c r="X702">
        <v>-1945610148</v>
      </c>
      <c r="Y702">
        <f>AT702</f>
        <v>2.0000000000000001E-4</v>
      </c>
      <c r="AA702">
        <v>39161.519999999997</v>
      </c>
      <c r="AB702">
        <v>0</v>
      </c>
      <c r="AC702">
        <v>0</v>
      </c>
      <c r="AD702">
        <v>0</v>
      </c>
      <c r="AE702">
        <v>476.07</v>
      </c>
      <c r="AF702">
        <v>0</v>
      </c>
      <c r="AG702">
        <v>0</v>
      </c>
      <c r="AH702">
        <v>0</v>
      </c>
      <c r="AI702">
        <v>82.26</v>
      </c>
      <c r="AJ702">
        <v>1</v>
      </c>
      <c r="AK702">
        <v>1</v>
      </c>
      <c r="AL702">
        <v>1</v>
      </c>
      <c r="AM702">
        <v>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2.0000000000000001E-4</v>
      </c>
      <c r="AU702" t="s">
        <v>3</v>
      </c>
      <c r="AV702">
        <v>0</v>
      </c>
      <c r="AW702">
        <v>2</v>
      </c>
      <c r="AX702">
        <v>59211693</v>
      </c>
      <c r="AY702">
        <v>1</v>
      </c>
      <c r="AZ702">
        <v>0</v>
      </c>
      <c r="BA702">
        <v>742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ROUND(Y702*Source!I732,9)</f>
        <v>4.0000000000000002E-4</v>
      </c>
      <c r="CY702">
        <f>AA702</f>
        <v>39161.519999999997</v>
      </c>
      <c r="CZ702">
        <f>AE702</f>
        <v>476.07</v>
      </c>
      <c r="DA702">
        <f>AI702</f>
        <v>82.26</v>
      </c>
      <c r="DB702">
        <f>ROUND(ROUND(AT702*CZ702,2),6)</f>
        <v>0.1</v>
      </c>
      <c r="DC702">
        <f>ROUND(ROUND(AT702*AG702,2),6)</f>
        <v>0</v>
      </c>
      <c r="DD702" t="s">
        <v>3</v>
      </c>
      <c r="DE702" t="s">
        <v>3</v>
      </c>
      <c r="DF702">
        <f>ROUND(ROUND(AE702*AI702,2)*CX702,2)</f>
        <v>15.66</v>
      </c>
      <c r="DG702">
        <f t="shared" ref="DG702:DG710" si="334">ROUND(ROUND(AF702,2)*CX702,2)</f>
        <v>0</v>
      </c>
      <c r="DH702">
        <f t="shared" ref="DH702:DH710" si="335">ROUND(ROUND(AG702,2)*CX702,2)</f>
        <v>0</v>
      </c>
      <c r="DI702">
        <f t="shared" si="318"/>
        <v>0</v>
      </c>
      <c r="DJ702">
        <f>DF702</f>
        <v>15.66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ROW(Source!A732)</f>
        <v>732</v>
      </c>
      <c r="B703">
        <v>59209200</v>
      </c>
      <c r="C703">
        <v>59210735</v>
      </c>
      <c r="D703">
        <v>58308946</v>
      </c>
      <c r="E703">
        <v>1</v>
      </c>
      <c r="F703">
        <v>1</v>
      </c>
      <c r="G703">
        <v>1080</v>
      </c>
      <c r="H703">
        <v>3</v>
      </c>
      <c r="I703" t="s">
        <v>718</v>
      </c>
      <c r="J703" t="s">
        <v>719</v>
      </c>
      <c r="K703" t="s">
        <v>720</v>
      </c>
      <c r="L703">
        <v>1348</v>
      </c>
      <c r="N703">
        <v>1009</v>
      </c>
      <c r="O703" t="s">
        <v>658</v>
      </c>
      <c r="P703" t="s">
        <v>658</v>
      </c>
      <c r="Q703">
        <v>1000</v>
      </c>
      <c r="W703">
        <v>0</v>
      </c>
      <c r="X703">
        <v>845389966</v>
      </c>
      <c r="Y703">
        <f>AT703</f>
        <v>6.9999999999999994E-5</v>
      </c>
      <c r="AA703">
        <v>205069.5</v>
      </c>
      <c r="AB703">
        <v>0</v>
      </c>
      <c r="AC703">
        <v>0</v>
      </c>
      <c r="AD703">
        <v>0</v>
      </c>
      <c r="AE703">
        <v>25762.5</v>
      </c>
      <c r="AF703">
        <v>0</v>
      </c>
      <c r="AG703">
        <v>0</v>
      </c>
      <c r="AH703">
        <v>0</v>
      </c>
      <c r="AI703">
        <v>7.96</v>
      </c>
      <c r="AJ703">
        <v>1</v>
      </c>
      <c r="AK703">
        <v>1</v>
      </c>
      <c r="AL703">
        <v>1</v>
      </c>
      <c r="AM703">
        <v>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6.9999999999999994E-5</v>
      </c>
      <c r="AU703" t="s">
        <v>3</v>
      </c>
      <c r="AV703">
        <v>0</v>
      </c>
      <c r="AW703">
        <v>2</v>
      </c>
      <c r="AX703">
        <v>59211694</v>
      </c>
      <c r="AY703">
        <v>1</v>
      </c>
      <c r="AZ703">
        <v>0</v>
      </c>
      <c r="BA703">
        <v>743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ROUND(Y703*Source!I732,9)</f>
        <v>1.3999999999999999E-4</v>
      </c>
      <c r="CY703">
        <f>AA703</f>
        <v>205069.5</v>
      </c>
      <c r="CZ703">
        <f>AE703</f>
        <v>25762.5</v>
      </c>
      <c r="DA703">
        <f>AI703</f>
        <v>7.96</v>
      </c>
      <c r="DB703">
        <f>ROUND(ROUND(AT703*CZ703,2),6)</f>
        <v>1.8</v>
      </c>
      <c r="DC703">
        <f>ROUND(ROUND(AT703*AG703,2),6)</f>
        <v>0</v>
      </c>
      <c r="DD703" t="s">
        <v>3</v>
      </c>
      <c r="DE703" t="s">
        <v>3</v>
      </c>
      <c r="DF703">
        <f>ROUND(ROUND(AE703*AI703,2)*CX703,2)</f>
        <v>28.71</v>
      </c>
      <c r="DG703">
        <f t="shared" si="334"/>
        <v>0</v>
      </c>
      <c r="DH703">
        <f t="shared" si="335"/>
        <v>0</v>
      </c>
      <c r="DI703">
        <f t="shared" si="318"/>
        <v>0</v>
      </c>
      <c r="DJ703">
        <f>DF703</f>
        <v>28.71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">
      <c r="A704">
        <f>ROW(Source!A732)</f>
        <v>732</v>
      </c>
      <c r="B704">
        <v>59209200</v>
      </c>
      <c r="C704">
        <v>59210735</v>
      </c>
      <c r="D704">
        <v>58328611</v>
      </c>
      <c r="E704">
        <v>1</v>
      </c>
      <c r="F704">
        <v>1</v>
      </c>
      <c r="G704">
        <v>1080</v>
      </c>
      <c r="H704">
        <v>3</v>
      </c>
      <c r="I704" t="s">
        <v>393</v>
      </c>
      <c r="J704" t="s">
        <v>395</v>
      </c>
      <c r="K704" t="s">
        <v>394</v>
      </c>
      <c r="L704">
        <v>1391</v>
      </c>
      <c r="N704">
        <v>1013</v>
      </c>
      <c r="O704" t="s">
        <v>304</v>
      </c>
      <c r="P704" t="s">
        <v>304</v>
      </c>
      <c r="Q704">
        <v>1</v>
      </c>
      <c r="W704">
        <v>0</v>
      </c>
      <c r="X704">
        <v>-285900461</v>
      </c>
      <c r="Y704">
        <f>AT704</f>
        <v>1</v>
      </c>
      <c r="AA704">
        <v>5343.87</v>
      </c>
      <c r="AB704">
        <v>0</v>
      </c>
      <c r="AC704">
        <v>0</v>
      </c>
      <c r="AD704">
        <v>0</v>
      </c>
      <c r="AE704">
        <v>574.61</v>
      </c>
      <c r="AF704">
        <v>0</v>
      </c>
      <c r="AG704">
        <v>0</v>
      </c>
      <c r="AH704">
        <v>0</v>
      </c>
      <c r="AI704">
        <v>9.3000000000000007</v>
      </c>
      <c r="AJ704">
        <v>1</v>
      </c>
      <c r="AK704">
        <v>1</v>
      </c>
      <c r="AL704">
        <v>1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 t="s">
        <v>3</v>
      </c>
      <c r="AT704">
        <v>1</v>
      </c>
      <c r="AU704" t="s">
        <v>3</v>
      </c>
      <c r="AV704">
        <v>0</v>
      </c>
      <c r="AW704">
        <v>1</v>
      </c>
      <c r="AX704">
        <v>-1</v>
      </c>
      <c r="AY704">
        <v>0</v>
      </c>
      <c r="AZ704">
        <v>0</v>
      </c>
      <c r="BA704" t="s">
        <v>3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ROUND(Y704*Source!I732,9)</f>
        <v>2</v>
      </c>
      <c r="CY704">
        <f>AA704</f>
        <v>5343.87</v>
      </c>
      <c r="CZ704">
        <f>AE704</f>
        <v>574.61</v>
      </c>
      <c r="DA704">
        <f>AI704</f>
        <v>9.3000000000000007</v>
      </c>
      <c r="DB704">
        <f>ROUND(ROUND(AT704*CZ704,2),6)</f>
        <v>574.61</v>
      </c>
      <c r="DC704">
        <f>ROUND(ROUND(AT704*AG704,2),6)</f>
        <v>0</v>
      </c>
      <c r="DD704" t="s">
        <v>3</v>
      </c>
      <c r="DE704" t="s">
        <v>3</v>
      </c>
      <c r="DF704">
        <f>ROUND(ROUND(AE704*AI704,2)*CX704,2)</f>
        <v>10687.74</v>
      </c>
      <c r="DG704">
        <f t="shared" si="334"/>
        <v>0</v>
      </c>
      <c r="DH704">
        <f t="shared" si="335"/>
        <v>0</v>
      </c>
      <c r="DI704">
        <f t="shared" si="318"/>
        <v>0</v>
      </c>
      <c r="DJ704">
        <f>DF704</f>
        <v>10687.74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">
      <c r="A705">
        <f>ROW(Source!A737)</f>
        <v>737</v>
      </c>
      <c r="B705">
        <v>59209203</v>
      </c>
      <c r="C705">
        <v>59210747</v>
      </c>
      <c r="D705">
        <v>58266404</v>
      </c>
      <c r="E705">
        <v>1080</v>
      </c>
      <c r="F705">
        <v>1</v>
      </c>
      <c r="G705">
        <v>1080</v>
      </c>
      <c r="H705">
        <v>1</v>
      </c>
      <c r="I705" t="s">
        <v>620</v>
      </c>
      <c r="J705" t="s">
        <v>3</v>
      </c>
      <c r="K705" t="s">
        <v>621</v>
      </c>
      <c r="L705">
        <v>1191</v>
      </c>
      <c r="N705">
        <v>1013</v>
      </c>
      <c r="O705" t="s">
        <v>622</v>
      </c>
      <c r="P705" t="s">
        <v>622</v>
      </c>
      <c r="Q705">
        <v>1</v>
      </c>
      <c r="W705">
        <v>0</v>
      </c>
      <c r="X705">
        <v>476480486</v>
      </c>
      <c r="Y705">
        <f>((AT705*1.15)*1.1)</f>
        <v>0.77164999999999995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0.61</v>
      </c>
      <c r="AU705" t="s">
        <v>28</v>
      </c>
      <c r="AV705">
        <v>1</v>
      </c>
      <c r="AW705">
        <v>2</v>
      </c>
      <c r="AX705">
        <v>59211696</v>
      </c>
      <c r="AY705">
        <v>1</v>
      </c>
      <c r="AZ705">
        <v>0</v>
      </c>
      <c r="BA705">
        <v>745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U705">
        <f>ROUND(AT705*Source!I737*AH705*AL705,2)</f>
        <v>0</v>
      </c>
      <c r="CV705">
        <f>ROUND(Y705*Source!I737,9)</f>
        <v>0</v>
      </c>
      <c r="CW705">
        <v>0</v>
      </c>
      <c r="CX705">
        <f>ROUND(Y705*Source!I737,9)</f>
        <v>0</v>
      </c>
      <c r="CY705">
        <f>AD705</f>
        <v>0</v>
      </c>
      <c r="CZ705">
        <f>AH705</f>
        <v>0</v>
      </c>
      <c r="DA705">
        <f>AL705</f>
        <v>1</v>
      </c>
      <c r="DB705">
        <f>ROUND(((ROUND(AT705*CZ705,2)*1.15)*1.1),6)</f>
        <v>0</v>
      </c>
      <c r="DC705">
        <f>ROUND(((ROUND(AT705*AG705,2)*1.15)*1.1),6)</f>
        <v>0</v>
      </c>
      <c r="DD705" t="s">
        <v>3</v>
      </c>
      <c r="DE705" t="s">
        <v>3</v>
      </c>
      <c r="DF705">
        <f t="shared" ref="DF705:DF711" si="336">ROUND(ROUND(AE705,2)*CX705,2)</f>
        <v>0</v>
      </c>
      <c r="DG705">
        <f t="shared" si="334"/>
        <v>0</v>
      </c>
      <c r="DH705">
        <f t="shared" si="335"/>
        <v>0</v>
      </c>
      <c r="DI705">
        <f t="shared" ref="DI705:DI768" si="337">ROUND(ROUND(AH705,2)*CX705,2)</f>
        <v>0</v>
      </c>
      <c r="DJ705">
        <f>DI705</f>
        <v>0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ROW(Source!A737)</f>
        <v>737</v>
      </c>
      <c r="B706">
        <v>59209203</v>
      </c>
      <c r="C706">
        <v>59210747</v>
      </c>
      <c r="D706">
        <v>58340578</v>
      </c>
      <c r="E706">
        <v>1</v>
      </c>
      <c r="F706">
        <v>1</v>
      </c>
      <c r="G706">
        <v>1080</v>
      </c>
      <c r="H706">
        <v>2</v>
      </c>
      <c r="I706" t="s">
        <v>646</v>
      </c>
      <c r="J706" t="s">
        <v>647</v>
      </c>
      <c r="K706" t="s">
        <v>648</v>
      </c>
      <c r="L706">
        <v>1368</v>
      </c>
      <c r="N706">
        <v>1011</v>
      </c>
      <c r="O706" t="s">
        <v>626</v>
      </c>
      <c r="P706" t="s">
        <v>626</v>
      </c>
      <c r="Q706">
        <v>1</v>
      </c>
      <c r="W706">
        <v>0</v>
      </c>
      <c r="X706">
        <v>-1985943078</v>
      </c>
      <c r="Y706">
        <f>((AT706*1.25)*1.1)</f>
        <v>8.2500000000000004E-3</v>
      </c>
      <c r="AA706">
        <v>0</v>
      </c>
      <c r="AB706">
        <v>88.67</v>
      </c>
      <c r="AC706">
        <v>13.47</v>
      </c>
      <c r="AD706">
        <v>0</v>
      </c>
      <c r="AE706">
        <v>0</v>
      </c>
      <c r="AF706">
        <v>83.1</v>
      </c>
      <c r="AG706">
        <v>12.62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6.0000000000000001E-3</v>
      </c>
      <c r="AU706" t="s">
        <v>627</v>
      </c>
      <c r="AV706">
        <v>0</v>
      </c>
      <c r="AW706">
        <v>2</v>
      </c>
      <c r="AX706">
        <v>59211697</v>
      </c>
      <c r="AY706">
        <v>1</v>
      </c>
      <c r="AZ706">
        <v>0</v>
      </c>
      <c r="BA706">
        <v>746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f>ROUND(Y706*Source!I737*DO706,9)</f>
        <v>0</v>
      </c>
      <c r="CX706">
        <f>ROUND(Y706*Source!I737,9)</f>
        <v>0</v>
      </c>
      <c r="CY706">
        <f>AB706</f>
        <v>88.67</v>
      </c>
      <c r="CZ706">
        <f>AF706</f>
        <v>83.1</v>
      </c>
      <c r="DA706">
        <f>AJ706</f>
        <v>1</v>
      </c>
      <c r="DB706">
        <f>ROUND(((ROUND(AT706*CZ706,2)*1.25)*1.1),6)</f>
        <v>0.6875</v>
      </c>
      <c r="DC706">
        <f>ROUND(((ROUND(AT706*AG706,2)*1.25)*1.1),6)</f>
        <v>0.11</v>
      </c>
      <c r="DD706" t="s">
        <v>3</v>
      </c>
      <c r="DE706" t="s">
        <v>3</v>
      </c>
      <c r="DF706">
        <f t="shared" si="336"/>
        <v>0</v>
      </c>
      <c r="DG706">
        <f t="shared" si="334"/>
        <v>0</v>
      </c>
      <c r="DH706">
        <f t="shared" si="335"/>
        <v>0</v>
      </c>
      <c r="DI706">
        <f t="shared" si="337"/>
        <v>0</v>
      </c>
      <c r="DJ706">
        <f>DG706</f>
        <v>0</v>
      </c>
      <c r="DK706">
        <v>0</v>
      </c>
      <c r="DL706" t="s">
        <v>628</v>
      </c>
      <c r="DM706">
        <v>0</v>
      </c>
      <c r="DN706" t="s">
        <v>622</v>
      </c>
      <c r="DO706">
        <v>12.62</v>
      </c>
    </row>
    <row r="707" spans="1:119" x14ac:dyDescent="0.2">
      <c r="A707">
        <f>ROW(Source!A737)</f>
        <v>737</v>
      </c>
      <c r="B707">
        <v>59209203</v>
      </c>
      <c r="C707">
        <v>59210747</v>
      </c>
      <c r="D707">
        <v>58309675</v>
      </c>
      <c r="E707">
        <v>1</v>
      </c>
      <c r="F707">
        <v>1</v>
      </c>
      <c r="G707">
        <v>1080</v>
      </c>
      <c r="H707">
        <v>3</v>
      </c>
      <c r="I707" t="s">
        <v>655</v>
      </c>
      <c r="J707" t="s">
        <v>656</v>
      </c>
      <c r="K707" t="s">
        <v>657</v>
      </c>
      <c r="L707">
        <v>1348</v>
      </c>
      <c r="N707">
        <v>1009</v>
      </c>
      <c r="O707" t="s">
        <v>658</v>
      </c>
      <c r="P707" t="s">
        <v>658</v>
      </c>
      <c r="Q707">
        <v>1000</v>
      </c>
      <c r="W707">
        <v>0</v>
      </c>
      <c r="X707">
        <v>-1945610148</v>
      </c>
      <c r="Y707">
        <f>AT707</f>
        <v>2.4000000000000001E-4</v>
      </c>
      <c r="AA707">
        <v>476.07</v>
      </c>
      <c r="AB707">
        <v>0</v>
      </c>
      <c r="AC707">
        <v>0</v>
      </c>
      <c r="AD707">
        <v>0</v>
      </c>
      <c r="AE707">
        <v>476.07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2.4000000000000001E-4</v>
      </c>
      <c r="AU707" t="s">
        <v>3</v>
      </c>
      <c r="AV707">
        <v>0</v>
      </c>
      <c r="AW707">
        <v>2</v>
      </c>
      <c r="AX707">
        <v>59211698</v>
      </c>
      <c r="AY707">
        <v>1</v>
      </c>
      <c r="AZ707">
        <v>0</v>
      </c>
      <c r="BA707">
        <v>747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ROUND(Y707*Source!I737,9)</f>
        <v>0</v>
      </c>
      <c r="CY707">
        <f>AA707</f>
        <v>476.07</v>
      </c>
      <c r="CZ707">
        <f>AE707</f>
        <v>476.07</v>
      </c>
      <c r="DA707">
        <f>AI707</f>
        <v>1</v>
      </c>
      <c r="DB707">
        <f>ROUND(ROUND(AT707*CZ707,2),6)</f>
        <v>0.11</v>
      </c>
      <c r="DC707">
        <f>ROUND(ROUND(AT707*AG707,2),6)</f>
        <v>0</v>
      </c>
      <c r="DD707" t="s">
        <v>3</v>
      </c>
      <c r="DE707" t="s">
        <v>3</v>
      </c>
      <c r="DF707">
        <f t="shared" si="336"/>
        <v>0</v>
      </c>
      <c r="DG707">
        <f t="shared" si="334"/>
        <v>0</v>
      </c>
      <c r="DH707">
        <f t="shared" si="335"/>
        <v>0</v>
      </c>
      <c r="DI707">
        <f t="shared" si="337"/>
        <v>0</v>
      </c>
      <c r="DJ707">
        <f>DF707</f>
        <v>0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">
      <c r="A708">
        <f>ROW(Source!A737)</f>
        <v>737</v>
      </c>
      <c r="B708">
        <v>59209203</v>
      </c>
      <c r="C708">
        <v>59210747</v>
      </c>
      <c r="D708">
        <v>58308946</v>
      </c>
      <c r="E708">
        <v>1</v>
      </c>
      <c r="F708">
        <v>1</v>
      </c>
      <c r="G708">
        <v>1080</v>
      </c>
      <c r="H708">
        <v>3</v>
      </c>
      <c r="I708" t="s">
        <v>718</v>
      </c>
      <c r="J708" t="s">
        <v>719</v>
      </c>
      <c r="K708" t="s">
        <v>720</v>
      </c>
      <c r="L708">
        <v>1348</v>
      </c>
      <c r="N708">
        <v>1009</v>
      </c>
      <c r="O708" t="s">
        <v>658</v>
      </c>
      <c r="P708" t="s">
        <v>658</v>
      </c>
      <c r="Q708">
        <v>1000</v>
      </c>
      <c r="W708">
        <v>0</v>
      </c>
      <c r="X708">
        <v>845389966</v>
      </c>
      <c r="Y708">
        <f>AT708</f>
        <v>6.9999999999999994E-5</v>
      </c>
      <c r="AA708">
        <v>25762.5</v>
      </c>
      <c r="AB708">
        <v>0</v>
      </c>
      <c r="AC708">
        <v>0</v>
      </c>
      <c r="AD708">
        <v>0</v>
      </c>
      <c r="AE708">
        <v>25762.5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-2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6.9999999999999994E-5</v>
      </c>
      <c r="AU708" t="s">
        <v>3</v>
      </c>
      <c r="AV708">
        <v>0</v>
      </c>
      <c r="AW708">
        <v>2</v>
      </c>
      <c r="AX708">
        <v>59211699</v>
      </c>
      <c r="AY708">
        <v>1</v>
      </c>
      <c r="AZ708">
        <v>0</v>
      </c>
      <c r="BA708">
        <v>748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ROUND(Y708*Source!I737,9)</f>
        <v>0</v>
      </c>
      <c r="CY708">
        <f>AA708</f>
        <v>25762.5</v>
      </c>
      <c r="CZ708">
        <f>AE708</f>
        <v>25762.5</v>
      </c>
      <c r="DA708">
        <f>AI708</f>
        <v>1</v>
      </c>
      <c r="DB708">
        <f>ROUND(ROUND(AT708*CZ708,2),6)</f>
        <v>1.8</v>
      </c>
      <c r="DC708">
        <f>ROUND(ROUND(AT708*AG708,2),6)</f>
        <v>0</v>
      </c>
      <c r="DD708" t="s">
        <v>3</v>
      </c>
      <c r="DE708" t="s">
        <v>3</v>
      </c>
      <c r="DF708">
        <f t="shared" si="336"/>
        <v>0</v>
      </c>
      <c r="DG708">
        <f t="shared" si="334"/>
        <v>0</v>
      </c>
      <c r="DH708">
        <f t="shared" si="335"/>
        <v>0</v>
      </c>
      <c r="DI708">
        <f t="shared" si="337"/>
        <v>0</v>
      </c>
      <c r="DJ708">
        <f>DF708</f>
        <v>0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">
      <c r="A709">
        <f>ROW(Source!A737)</f>
        <v>737</v>
      </c>
      <c r="B709">
        <v>59209203</v>
      </c>
      <c r="C709">
        <v>59210747</v>
      </c>
      <c r="D709">
        <v>0</v>
      </c>
      <c r="E709">
        <v>1080</v>
      </c>
      <c r="F709">
        <v>1</v>
      </c>
      <c r="G709">
        <v>1080</v>
      </c>
      <c r="H709">
        <v>3</v>
      </c>
      <c r="I709" t="s">
        <v>478</v>
      </c>
      <c r="J709" t="s">
        <v>3</v>
      </c>
      <c r="K709" t="s">
        <v>479</v>
      </c>
      <c r="L709">
        <v>1354</v>
      </c>
      <c r="N709">
        <v>1010</v>
      </c>
      <c r="O709" t="s">
        <v>49</v>
      </c>
      <c r="P709" t="s">
        <v>49</v>
      </c>
      <c r="Q709">
        <v>1</v>
      </c>
      <c r="W709">
        <v>0</v>
      </c>
      <c r="X709">
        <v>2002165547</v>
      </c>
      <c r="Y709">
        <f>AT709</f>
        <v>1</v>
      </c>
      <c r="AA709">
        <v>120.44</v>
      </c>
      <c r="AB709">
        <v>0</v>
      </c>
      <c r="AC709">
        <v>0</v>
      </c>
      <c r="AD709">
        <v>0</v>
      </c>
      <c r="AE709">
        <v>120.44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t="s">
        <v>3</v>
      </c>
      <c r="AT709">
        <v>1</v>
      </c>
      <c r="AU709" t="s">
        <v>3</v>
      </c>
      <c r="AV709">
        <v>0</v>
      </c>
      <c r="AW709">
        <v>1</v>
      </c>
      <c r="AX709">
        <v>-1</v>
      </c>
      <c r="AY709">
        <v>0</v>
      </c>
      <c r="AZ709">
        <v>0</v>
      </c>
      <c r="BA709" t="s">
        <v>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ROUND(Y709*Source!I737,9)</f>
        <v>0</v>
      </c>
      <c r="CY709">
        <f>AA709</f>
        <v>120.44</v>
      </c>
      <c r="CZ709">
        <f>AE709</f>
        <v>120.44</v>
      </c>
      <c r="DA709">
        <f>AI709</f>
        <v>1</v>
      </c>
      <c r="DB709">
        <f>ROUND(ROUND(AT709*CZ709,2),6)</f>
        <v>120.44</v>
      </c>
      <c r="DC709">
        <f>ROUND(ROUND(AT709*AG709,2),6)</f>
        <v>0</v>
      </c>
      <c r="DD709" t="s">
        <v>3</v>
      </c>
      <c r="DE709" t="s">
        <v>3</v>
      </c>
      <c r="DF709">
        <f t="shared" si="336"/>
        <v>0</v>
      </c>
      <c r="DG709">
        <f t="shared" si="334"/>
        <v>0</v>
      </c>
      <c r="DH709">
        <f t="shared" si="335"/>
        <v>0</v>
      </c>
      <c r="DI709">
        <f t="shared" si="337"/>
        <v>0</v>
      </c>
      <c r="DJ709">
        <f>DF709</f>
        <v>0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ROW(Source!A738)</f>
        <v>738</v>
      </c>
      <c r="B710">
        <v>59209200</v>
      </c>
      <c r="C710">
        <v>59210747</v>
      </c>
      <c r="D710">
        <v>58266404</v>
      </c>
      <c r="E710">
        <v>1080</v>
      </c>
      <c r="F710">
        <v>1</v>
      </c>
      <c r="G710">
        <v>1080</v>
      </c>
      <c r="H710">
        <v>1</v>
      </c>
      <c r="I710" t="s">
        <v>620</v>
      </c>
      <c r="J710" t="s">
        <v>3</v>
      </c>
      <c r="K710" t="s">
        <v>621</v>
      </c>
      <c r="L710">
        <v>1191</v>
      </c>
      <c r="N710">
        <v>1013</v>
      </c>
      <c r="O710" t="s">
        <v>622</v>
      </c>
      <c r="P710" t="s">
        <v>622</v>
      </c>
      <c r="Q710">
        <v>1</v>
      </c>
      <c r="W710">
        <v>0</v>
      </c>
      <c r="X710">
        <v>476480486</v>
      </c>
      <c r="Y710">
        <f>((AT710*1.15)*1.1)</f>
        <v>0.77164999999999995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5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0.61</v>
      </c>
      <c r="AU710" t="s">
        <v>28</v>
      </c>
      <c r="AV710">
        <v>1</v>
      </c>
      <c r="AW710">
        <v>2</v>
      </c>
      <c r="AX710">
        <v>59211696</v>
      </c>
      <c r="AY710">
        <v>1</v>
      </c>
      <c r="AZ710">
        <v>0</v>
      </c>
      <c r="BA710">
        <v>750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U710">
        <f>ROUND(AT710*Source!I738*AH710*AL710,2)</f>
        <v>0</v>
      </c>
      <c r="CV710">
        <f>ROUND(Y710*Source!I738,9)</f>
        <v>0</v>
      </c>
      <c r="CW710">
        <v>0</v>
      </c>
      <c r="CX710">
        <f>ROUND(Y710*Source!I738,9)</f>
        <v>0</v>
      </c>
      <c r="CY710">
        <f>AD710</f>
        <v>0</v>
      </c>
      <c r="CZ710">
        <f>AH710</f>
        <v>0</v>
      </c>
      <c r="DA710">
        <f>AL710</f>
        <v>1</v>
      </c>
      <c r="DB710">
        <f>ROUND(((ROUND(AT710*CZ710,2)*1.15)*1.1),6)</f>
        <v>0</v>
      </c>
      <c r="DC710">
        <f>ROUND(((ROUND(AT710*AG710,2)*1.15)*1.1),6)</f>
        <v>0</v>
      </c>
      <c r="DD710" t="s">
        <v>3</v>
      </c>
      <c r="DE710" t="s">
        <v>3</v>
      </c>
      <c r="DF710">
        <f t="shared" si="336"/>
        <v>0</v>
      </c>
      <c r="DG710">
        <f t="shared" si="334"/>
        <v>0</v>
      </c>
      <c r="DH710">
        <f t="shared" si="335"/>
        <v>0</v>
      </c>
      <c r="DI710">
        <f t="shared" si="337"/>
        <v>0</v>
      </c>
      <c r="DJ710">
        <f>DI710</f>
        <v>0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">
      <c r="A711">
        <f>ROW(Source!A738)</f>
        <v>738</v>
      </c>
      <c r="B711">
        <v>59209200</v>
      </c>
      <c r="C711">
        <v>59210747</v>
      </c>
      <c r="D711">
        <v>58340578</v>
      </c>
      <c r="E711">
        <v>1</v>
      </c>
      <c r="F711">
        <v>1</v>
      </c>
      <c r="G711">
        <v>1080</v>
      </c>
      <c r="H711">
        <v>2</v>
      </c>
      <c r="I711" t="s">
        <v>646</v>
      </c>
      <c r="J711" t="s">
        <v>647</v>
      </c>
      <c r="K711" t="s">
        <v>648</v>
      </c>
      <c r="L711">
        <v>1368</v>
      </c>
      <c r="N711">
        <v>1011</v>
      </c>
      <c r="O711" t="s">
        <v>626</v>
      </c>
      <c r="P711" t="s">
        <v>626</v>
      </c>
      <c r="Q711">
        <v>1</v>
      </c>
      <c r="W711">
        <v>0</v>
      </c>
      <c r="X711">
        <v>-1985943078</v>
      </c>
      <c r="Y711">
        <f>((AT711*1.25)*1.1)</f>
        <v>8.2500000000000004E-3</v>
      </c>
      <c r="AA711">
        <v>0</v>
      </c>
      <c r="AB711">
        <v>1445.28</v>
      </c>
      <c r="AC711">
        <v>740.47</v>
      </c>
      <c r="AD711">
        <v>0</v>
      </c>
      <c r="AE711">
        <v>0</v>
      </c>
      <c r="AF711">
        <v>83.1</v>
      </c>
      <c r="AG711">
        <v>12.62</v>
      </c>
      <c r="AH711">
        <v>0</v>
      </c>
      <c r="AI711">
        <v>1</v>
      </c>
      <c r="AJ711">
        <v>16.3</v>
      </c>
      <c r="AK711">
        <v>54.99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6.0000000000000001E-3</v>
      </c>
      <c r="AU711" t="s">
        <v>627</v>
      </c>
      <c r="AV711">
        <v>0</v>
      </c>
      <c r="AW711">
        <v>2</v>
      </c>
      <c r="AX711">
        <v>59211697</v>
      </c>
      <c r="AY711">
        <v>1</v>
      </c>
      <c r="AZ711">
        <v>0</v>
      </c>
      <c r="BA711">
        <v>751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ROUND(Y711*Source!I738*DO711,9)</f>
        <v>0</v>
      </c>
      <c r="CX711">
        <f>ROUND(Y711*Source!I738,9)</f>
        <v>0</v>
      </c>
      <c r="CY711">
        <f>AB711</f>
        <v>1445.28</v>
      </c>
      <c r="CZ711">
        <f>AF711</f>
        <v>83.1</v>
      </c>
      <c r="DA711">
        <f>AJ711</f>
        <v>16.3</v>
      </c>
      <c r="DB711">
        <f>ROUND(((ROUND(AT711*CZ711,2)*1.25)*1.1),6)</f>
        <v>0.6875</v>
      </c>
      <c r="DC711">
        <f>ROUND(((ROUND(AT711*AG711,2)*1.25)*1.1),6)</f>
        <v>0.11</v>
      </c>
      <c r="DD711" t="s">
        <v>3</v>
      </c>
      <c r="DE711" t="s">
        <v>3</v>
      </c>
      <c r="DF711">
        <f t="shared" si="336"/>
        <v>0</v>
      </c>
      <c r="DG711">
        <f>ROUND(ROUND(AF711*AJ711,2)*CX711,2)</f>
        <v>0</v>
      </c>
      <c r="DH711">
        <f>ROUND(ROUND(AG711*AK711,2)*CX711,2)</f>
        <v>0</v>
      </c>
      <c r="DI711">
        <f t="shared" si="337"/>
        <v>0</v>
      </c>
      <c r="DJ711">
        <f>DG711</f>
        <v>0</v>
      </c>
      <c r="DK711">
        <v>0</v>
      </c>
      <c r="DL711" t="s">
        <v>628</v>
      </c>
      <c r="DM711">
        <v>0</v>
      </c>
      <c r="DN711" t="s">
        <v>622</v>
      </c>
      <c r="DO711">
        <v>12.62</v>
      </c>
    </row>
    <row r="712" spans="1:119" x14ac:dyDescent="0.2">
      <c r="A712">
        <f>ROW(Source!A738)</f>
        <v>738</v>
      </c>
      <c r="B712">
        <v>59209200</v>
      </c>
      <c r="C712">
        <v>59210747</v>
      </c>
      <c r="D712">
        <v>58309675</v>
      </c>
      <c r="E712">
        <v>1</v>
      </c>
      <c r="F712">
        <v>1</v>
      </c>
      <c r="G712">
        <v>1080</v>
      </c>
      <c r="H712">
        <v>3</v>
      </c>
      <c r="I712" t="s">
        <v>655</v>
      </c>
      <c r="J712" t="s">
        <v>656</v>
      </c>
      <c r="K712" t="s">
        <v>657</v>
      </c>
      <c r="L712">
        <v>1348</v>
      </c>
      <c r="N712">
        <v>1009</v>
      </c>
      <c r="O712" t="s">
        <v>658</v>
      </c>
      <c r="P712" t="s">
        <v>658</v>
      </c>
      <c r="Q712">
        <v>1000</v>
      </c>
      <c r="W712">
        <v>0</v>
      </c>
      <c r="X712">
        <v>-1945610148</v>
      </c>
      <c r="Y712">
        <f>AT712</f>
        <v>2.4000000000000001E-4</v>
      </c>
      <c r="AA712">
        <v>39161.519999999997</v>
      </c>
      <c r="AB712">
        <v>0</v>
      </c>
      <c r="AC712">
        <v>0</v>
      </c>
      <c r="AD712">
        <v>0</v>
      </c>
      <c r="AE712">
        <v>476.07</v>
      </c>
      <c r="AF712">
        <v>0</v>
      </c>
      <c r="AG712">
        <v>0</v>
      </c>
      <c r="AH712">
        <v>0</v>
      </c>
      <c r="AI712">
        <v>82.26</v>
      </c>
      <c r="AJ712">
        <v>1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2.4000000000000001E-4</v>
      </c>
      <c r="AU712" t="s">
        <v>3</v>
      </c>
      <c r="AV712">
        <v>0</v>
      </c>
      <c r="AW712">
        <v>2</v>
      </c>
      <c r="AX712">
        <v>59211698</v>
      </c>
      <c r="AY712">
        <v>1</v>
      </c>
      <c r="AZ712">
        <v>0</v>
      </c>
      <c r="BA712">
        <v>752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v>0</v>
      </c>
      <c r="CX712">
        <f>ROUND(Y712*Source!I738,9)</f>
        <v>0</v>
      </c>
      <c r="CY712">
        <f>AA712</f>
        <v>39161.519999999997</v>
      </c>
      <c r="CZ712">
        <f>AE712</f>
        <v>476.07</v>
      </c>
      <c r="DA712">
        <f>AI712</f>
        <v>82.26</v>
      </c>
      <c r="DB712">
        <f>ROUND(ROUND(AT712*CZ712,2),6)</f>
        <v>0.11</v>
      </c>
      <c r="DC712">
        <f>ROUND(ROUND(AT712*AG712,2),6)</f>
        <v>0</v>
      </c>
      <c r="DD712" t="s">
        <v>3</v>
      </c>
      <c r="DE712" t="s">
        <v>3</v>
      </c>
      <c r="DF712">
        <f>ROUND(ROUND(AE712*AI712,2)*CX712,2)</f>
        <v>0</v>
      </c>
      <c r="DG712">
        <f t="shared" ref="DG712:DG718" si="338">ROUND(ROUND(AF712,2)*CX712,2)</f>
        <v>0</v>
      </c>
      <c r="DH712">
        <f t="shared" ref="DH712:DH718" si="339">ROUND(ROUND(AG712,2)*CX712,2)</f>
        <v>0</v>
      </c>
      <c r="DI712">
        <f t="shared" si="337"/>
        <v>0</v>
      </c>
      <c r="DJ712">
        <f>DF712</f>
        <v>0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">
      <c r="A713">
        <f>ROW(Source!A738)</f>
        <v>738</v>
      </c>
      <c r="B713">
        <v>59209200</v>
      </c>
      <c r="C713">
        <v>59210747</v>
      </c>
      <c r="D713">
        <v>58308946</v>
      </c>
      <c r="E713">
        <v>1</v>
      </c>
      <c r="F713">
        <v>1</v>
      </c>
      <c r="G713">
        <v>1080</v>
      </c>
      <c r="H713">
        <v>3</v>
      </c>
      <c r="I713" t="s">
        <v>718</v>
      </c>
      <c r="J713" t="s">
        <v>719</v>
      </c>
      <c r="K713" t="s">
        <v>720</v>
      </c>
      <c r="L713">
        <v>1348</v>
      </c>
      <c r="N713">
        <v>1009</v>
      </c>
      <c r="O713" t="s">
        <v>658</v>
      </c>
      <c r="P713" t="s">
        <v>658</v>
      </c>
      <c r="Q713">
        <v>1000</v>
      </c>
      <c r="W713">
        <v>0</v>
      </c>
      <c r="X713">
        <v>845389966</v>
      </c>
      <c r="Y713">
        <f>AT713</f>
        <v>6.9999999999999994E-5</v>
      </c>
      <c r="AA713">
        <v>205069.5</v>
      </c>
      <c r="AB713">
        <v>0</v>
      </c>
      <c r="AC713">
        <v>0</v>
      </c>
      <c r="AD713">
        <v>0</v>
      </c>
      <c r="AE713">
        <v>25762.5</v>
      </c>
      <c r="AF713">
        <v>0</v>
      </c>
      <c r="AG713">
        <v>0</v>
      </c>
      <c r="AH713">
        <v>0</v>
      </c>
      <c r="AI713">
        <v>7.96</v>
      </c>
      <c r="AJ713">
        <v>1</v>
      </c>
      <c r="AK713">
        <v>1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6.9999999999999994E-5</v>
      </c>
      <c r="AU713" t="s">
        <v>3</v>
      </c>
      <c r="AV713">
        <v>0</v>
      </c>
      <c r="AW713">
        <v>2</v>
      </c>
      <c r="AX713">
        <v>59211699</v>
      </c>
      <c r="AY713">
        <v>1</v>
      </c>
      <c r="AZ713">
        <v>0</v>
      </c>
      <c r="BA713">
        <v>753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ROUND(Y713*Source!I738,9)</f>
        <v>0</v>
      </c>
      <c r="CY713">
        <f>AA713</f>
        <v>205069.5</v>
      </c>
      <c r="CZ713">
        <f>AE713</f>
        <v>25762.5</v>
      </c>
      <c r="DA713">
        <f>AI713</f>
        <v>7.96</v>
      </c>
      <c r="DB713">
        <f>ROUND(ROUND(AT713*CZ713,2),6)</f>
        <v>1.8</v>
      </c>
      <c r="DC713">
        <f>ROUND(ROUND(AT713*AG713,2),6)</f>
        <v>0</v>
      </c>
      <c r="DD713" t="s">
        <v>3</v>
      </c>
      <c r="DE713" t="s">
        <v>3</v>
      </c>
      <c r="DF713">
        <f>ROUND(ROUND(AE713*AI713,2)*CX713,2)</f>
        <v>0</v>
      </c>
      <c r="DG713">
        <f t="shared" si="338"/>
        <v>0</v>
      </c>
      <c r="DH713">
        <f t="shared" si="339"/>
        <v>0</v>
      </c>
      <c r="DI713">
        <f t="shared" si="337"/>
        <v>0</v>
      </c>
      <c r="DJ713">
        <f>DF713</f>
        <v>0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">
      <c r="A714">
        <f>ROW(Source!A738)</f>
        <v>738</v>
      </c>
      <c r="B714">
        <v>59209200</v>
      </c>
      <c r="C714">
        <v>59210747</v>
      </c>
      <c r="D714">
        <v>0</v>
      </c>
      <c r="E714">
        <v>1080</v>
      </c>
      <c r="F714">
        <v>1</v>
      </c>
      <c r="G714">
        <v>1080</v>
      </c>
      <c r="H714">
        <v>3</v>
      </c>
      <c r="I714" t="s">
        <v>478</v>
      </c>
      <c r="J714" t="s">
        <v>3</v>
      </c>
      <c r="K714" t="s">
        <v>479</v>
      </c>
      <c r="L714">
        <v>1354</v>
      </c>
      <c r="N714">
        <v>1010</v>
      </c>
      <c r="O714" t="s">
        <v>49</v>
      </c>
      <c r="P714" t="s">
        <v>49</v>
      </c>
      <c r="Q714">
        <v>1</v>
      </c>
      <c r="W714">
        <v>0</v>
      </c>
      <c r="X714">
        <v>2002165547</v>
      </c>
      <c r="Y714">
        <f>AT714</f>
        <v>1</v>
      </c>
      <c r="AA714">
        <v>1189.95</v>
      </c>
      <c r="AB714">
        <v>0</v>
      </c>
      <c r="AC714">
        <v>0</v>
      </c>
      <c r="AD714">
        <v>0</v>
      </c>
      <c r="AE714">
        <v>120.44</v>
      </c>
      <c r="AF714">
        <v>0</v>
      </c>
      <c r="AG714">
        <v>0</v>
      </c>
      <c r="AH714">
        <v>0</v>
      </c>
      <c r="AI714">
        <v>9.8800000000000008</v>
      </c>
      <c r="AJ714">
        <v>1</v>
      </c>
      <c r="AK714">
        <v>1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t="s">
        <v>3</v>
      </c>
      <c r="AT714">
        <v>1</v>
      </c>
      <c r="AU714" t="s">
        <v>3</v>
      </c>
      <c r="AV714">
        <v>0</v>
      </c>
      <c r="AW714">
        <v>1</v>
      </c>
      <c r="AX714">
        <v>-1</v>
      </c>
      <c r="AY714">
        <v>0</v>
      </c>
      <c r="AZ714">
        <v>0</v>
      </c>
      <c r="BA714" t="s">
        <v>3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ROUND(Y714*Source!I738,9)</f>
        <v>0</v>
      </c>
      <c r="CY714">
        <f>AA714</f>
        <v>1189.95</v>
      </c>
      <c r="CZ714">
        <f>AE714</f>
        <v>120.44</v>
      </c>
      <c r="DA714">
        <f>AI714</f>
        <v>9.8800000000000008</v>
      </c>
      <c r="DB714">
        <f>ROUND(ROUND(AT714*CZ714,2),6)</f>
        <v>120.44</v>
      </c>
      <c r="DC714">
        <f>ROUND(ROUND(AT714*AG714,2),6)</f>
        <v>0</v>
      </c>
      <c r="DD714" t="s">
        <v>3</v>
      </c>
      <c r="DE714" t="s">
        <v>3</v>
      </c>
      <c r="DF714">
        <f>ROUND(ROUND(AE714*AI714,2)*CX714,2)</f>
        <v>0</v>
      </c>
      <c r="DG714">
        <f t="shared" si="338"/>
        <v>0</v>
      </c>
      <c r="DH714">
        <f t="shared" si="339"/>
        <v>0</v>
      </c>
      <c r="DI714">
        <f t="shared" si="337"/>
        <v>0</v>
      </c>
      <c r="DJ714">
        <f>DF714</f>
        <v>0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">
      <c r="A715">
        <f>ROW(Source!A743)</f>
        <v>743</v>
      </c>
      <c r="B715">
        <v>59209203</v>
      </c>
      <c r="C715">
        <v>59210759</v>
      </c>
      <c r="D715">
        <v>58266404</v>
      </c>
      <c r="E715">
        <v>1080</v>
      </c>
      <c r="F715">
        <v>1</v>
      </c>
      <c r="G715">
        <v>1080</v>
      </c>
      <c r="H715">
        <v>1</v>
      </c>
      <c r="I715" t="s">
        <v>620</v>
      </c>
      <c r="J715" t="s">
        <v>3</v>
      </c>
      <c r="K715" t="s">
        <v>621</v>
      </c>
      <c r="L715">
        <v>1191</v>
      </c>
      <c r="N715">
        <v>1013</v>
      </c>
      <c r="O715" t="s">
        <v>622</v>
      </c>
      <c r="P715" t="s">
        <v>622</v>
      </c>
      <c r="Q715">
        <v>1</v>
      </c>
      <c r="W715">
        <v>0</v>
      </c>
      <c r="X715">
        <v>476480486</v>
      </c>
      <c r="Y715">
        <f>(AT715*1.1)</f>
        <v>79.51900000000002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1</v>
      </c>
      <c r="AL715">
        <v>1</v>
      </c>
      <c r="AM715">
        <v>-2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72.290000000000006</v>
      </c>
      <c r="AU715" t="s">
        <v>169</v>
      </c>
      <c r="AV715">
        <v>1</v>
      </c>
      <c r="AW715">
        <v>2</v>
      </c>
      <c r="AX715">
        <v>59211701</v>
      </c>
      <c r="AY715">
        <v>1</v>
      </c>
      <c r="AZ715">
        <v>0</v>
      </c>
      <c r="BA715">
        <v>755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U715">
        <f>ROUND(AT715*Source!I743*AH715*AL715,2)</f>
        <v>0</v>
      </c>
      <c r="CV715">
        <f>ROUND(Y715*Source!I743,9)</f>
        <v>0</v>
      </c>
      <c r="CW715">
        <v>0</v>
      </c>
      <c r="CX715">
        <f>ROUND(Y715*Source!I743,9)</f>
        <v>0</v>
      </c>
      <c r="CY715">
        <f>AD715</f>
        <v>0</v>
      </c>
      <c r="CZ715">
        <f>AH715</f>
        <v>0</v>
      </c>
      <c r="DA715">
        <f>AL715</f>
        <v>1</v>
      </c>
      <c r="DB715">
        <f>ROUND((ROUND(AT715*CZ715,2)*1.1),6)</f>
        <v>0</v>
      </c>
      <c r="DC715">
        <f>ROUND((ROUND(AT715*AG715,2)*1.1),6)</f>
        <v>0</v>
      </c>
      <c r="DD715" t="s">
        <v>3</v>
      </c>
      <c r="DE715" t="s">
        <v>3</v>
      </c>
      <c r="DF715">
        <f>ROUND(ROUND(AE715,2)*CX715,2)</f>
        <v>0</v>
      </c>
      <c r="DG715">
        <f t="shared" si="338"/>
        <v>0</v>
      </c>
      <c r="DH715">
        <f t="shared" si="339"/>
        <v>0</v>
      </c>
      <c r="DI715">
        <f t="shared" si="337"/>
        <v>0</v>
      </c>
      <c r="DJ715">
        <f>DI715</f>
        <v>0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">
      <c r="A716">
        <f>ROW(Source!A743)</f>
        <v>743</v>
      </c>
      <c r="B716">
        <v>59209203</v>
      </c>
      <c r="C716">
        <v>59210759</v>
      </c>
      <c r="D716">
        <v>58340578</v>
      </c>
      <c r="E716">
        <v>1</v>
      </c>
      <c r="F716">
        <v>1</v>
      </c>
      <c r="G716">
        <v>1080</v>
      </c>
      <c r="H716">
        <v>2</v>
      </c>
      <c r="I716" t="s">
        <v>646</v>
      </c>
      <c r="J716" t="s">
        <v>647</v>
      </c>
      <c r="K716" t="s">
        <v>648</v>
      </c>
      <c r="L716">
        <v>1368</v>
      </c>
      <c r="N716">
        <v>1011</v>
      </c>
      <c r="O716" t="s">
        <v>626</v>
      </c>
      <c r="P716" t="s">
        <v>626</v>
      </c>
      <c r="Q716">
        <v>1</v>
      </c>
      <c r="W716">
        <v>0</v>
      </c>
      <c r="X716">
        <v>-1985943078</v>
      </c>
      <c r="Y716">
        <f>(AT716*1.1)</f>
        <v>8.8000000000000009E-2</v>
      </c>
      <c r="AA716">
        <v>0</v>
      </c>
      <c r="AB716">
        <v>88.67</v>
      </c>
      <c r="AC716">
        <v>13.47</v>
      </c>
      <c r="AD716">
        <v>0</v>
      </c>
      <c r="AE716">
        <v>0</v>
      </c>
      <c r="AF716">
        <v>83.1</v>
      </c>
      <c r="AG716">
        <v>12.62</v>
      </c>
      <c r="AH716">
        <v>0</v>
      </c>
      <c r="AI716">
        <v>1</v>
      </c>
      <c r="AJ716">
        <v>1</v>
      </c>
      <c r="AK716">
        <v>1</v>
      </c>
      <c r="AL716">
        <v>1</v>
      </c>
      <c r="AM716">
        <v>-2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0.08</v>
      </c>
      <c r="AU716" t="s">
        <v>169</v>
      </c>
      <c r="AV716">
        <v>0</v>
      </c>
      <c r="AW716">
        <v>2</v>
      </c>
      <c r="AX716">
        <v>59211702</v>
      </c>
      <c r="AY716">
        <v>1</v>
      </c>
      <c r="AZ716">
        <v>0</v>
      </c>
      <c r="BA716">
        <v>756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f>ROUND(Y716*Source!I743*DO716,9)</f>
        <v>0</v>
      </c>
      <c r="CX716">
        <f>ROUND(Y716*Source!I743,9)</f>
        <v>0</v>
      </c>
      <c r="CY716">
        <f>AB716</f>
        <v>88.67</v>
      </c>
      <c r="CZ716">
        <f>AF716</f>
        <v>83.1</v>
      </c>
      <c r="DA716">
        <f>AJ716</f>
        <v>1</v>
      </c>
      <c r="DB716">
        <f>ROUND((ROUND(AT716*CZ716,2)*1.1),6)</f>
        <v>7.3150000000000004</v>
      </c>
      <c r="DC716">
        <f>ROUND((ROUND(AT716*AG716,2)*1.1),6)</f>
        <v>1.111</v>
      </c>
      <c r="DD716" t="s">
        <v>3</v>
      </c>
      <c r="DE716" t="s">
        <v>3</v>
      </c>
      <c r="DF716">
        <f>ROUND(ROUND(AE716,2)*CX716,2)</f>
        <v>0</v>
      </c>
      <c r="DG716">
        <f t="shared" si="338"/>
        <v>0</v>
      </c>
      <c r="DH716">
        <f t="shared" si="339"/>
        <v>0</v>
      </c>
      <c r="DI716">
        <f t="shared" si="337"/>
        <v>0</v>
      </c>
      <c r="DJ716">
        <f>DG716</f>
        <v>0</v>
      </c>
      <c r="DK716">
        <v>0</v>
      </c>
      <c r="DL716" t="s">
        <v>628</v>
      </c>
      <c r="DM716">
        <v>0</v>
      </c>
      <c r="DN716" t="s">
        <v>622</v>
      </c>
      <c r="DO716">
        <v>12.62</v>
      </c>
    </row>
    <row r="717" spans="1:119" x14ac:dyDescent="0.2">
      <c r="A717">
        <f>ROW(Source!A743)</f>
        <v>743</v>
      </c>
      <c r="B717">
        <v>59209203</v>
      </c>
      <c r="C717">
        <v>59210759</v>
      </c>
      <c r="D717">
        <v>0</v>
      </c>
      <c r="E717">
        <v>1080</v>
      </c>
      <c r="F717">
        <v>1</v>
      </c>
      <c r="G717">
        <v>1080</v>
      </c>
      <c r="H717">
        <v>3</v>
      </c>
      <c r="I717" t="s">
        <v>482</v>
      </c>
      <c r="J717" t="s">
        <v>3</v>
      </c>
      <c r="K717" t="s">
        <v>483</v>
      </c>
      <c r="L717">
        <v>1354</v>
      </c>
      <c r="N717">
        <v>1010</v>
      </c>
      <c r="O717" t="s">
        <v>49</v>
      </c>
      <c r="P717" t="s">
        <v>49</v>
      </c>
      <c r="Q717">
        <v>1</v>
      </c>
      <c r="W717">
        <v>0</v>
      </c>
      <c r="X717">
        <v>1814109747</v>
      </c>
      <c r="Y717">
        <f>(AT717*1)</f>
        <v>100</v>
      </c>
      <c r="AA717">
        <v>210.78</v>
      </c>
      <c r="AB717">
        <v>0</v>
      </c>
      <c r="AC717">
        <v>0</v>
      </c>
      <c r="AD717">
        <v>0</v>
      </c>
      <c r="AE717">
        <v>210.78</v>
      </c>
      <c r="AF717">
        <v>0</v>
      </c>
      <c r="AG717">
        <v>0</v>
      </c>
      <c r="AH717">
        <v>0</v>
      </c>
      <c r="AI717">
        <v>1</v>
      </c>
      <c r="AJ717">
        <v>1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 t="s">
        <v>3</v>
      </c>
      <c r="AT717">
        <v>100</v>
      </c>
      <c r="AU717" t="s">
        <v>449</v>
      </c>
      <c r="AV717">
        <v>0</v>
      </c>
      <c r="AW717">
        <v>1</v>
      </c>
      <c r="AX717">
        <v>-1</v>
      </c>
      <c r="AY717">
        <v>0</v>
      </c>
      <c r="AZ717">
        <v>0</v>
      </c>
      <c r="BA717" t="s">
        <v>3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ROUND(Y717*Source!I743,9)</f>
        <v>0</v>
      </c>
      <c r="CY717">
        <f>AA717</f>
        <v>210.78</v>
      </c>
      <c r="CZ717">
        <f>AE717</f>
        <v>210.78</v>
      </c>
      <c r="DA717">
        <f>AI717</f>
        <v>1</v>
      </c>
      <c r="DB717">
        <f>ROUND((ROUND(AT717*CZ717,2)*1),6)</f>
        <v>21078</v>
      </c>
      <c r="DC717">
        <f>ROUND((ROUND(AT717*AG717,2)*1),6)</f>
        <v>0</v>
      </c>
      <c r="DD717" t="s">
        <v>3</v>
      </c>
      <c r="DE717" t="s">
        <v>3</v>
      </c>
      <c r="DF717">
        <f>ROUND(ROUND(AE717,2)*CX717,2)</f>
        <v>0</v>
      </c>
      <c r="DG717">
        <f t="shared" si="338"/>
        <v>0</v>
      </c>
      <c r="DH717">
        <f t="shared" si="339"/>
        <v>0</v>
      </c>
      <c r="DI717">
        <f t="shared" si="337"/>
        <v>0</v>
      </c>
      <c r="DJ717">
        <f>DF717</f>
        <v>0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">
      <c r="A718">
        <f>ROW(Source!A744)</f>
        <v>744</v>
      </c>
      <c r="B718">
        <v>59209200</v>
      </c>
      <c r="C718">
        <v>59210759</v>
      </c>
      <c r="D718">
        <v>58266404</v>
      </c>
      <c r="E718">
        <v>1080</v>
      </c>
      <c r="F718">
        <v>1</v>
      </c>
      <c r="G718">
        <v>1080</v>
      </c>
      <c r="H718">
        <v>1</v>
      </c>
      <c r="I718" t="s">
        <v>620</v>
      </c>
      <c r="J718" t="s">
        <v>3</v>
      </c>
      <c r="K718" t="s">
        <v>621</v>
      </c>
      <c r="L718">
        <v>1191</v>
      </c>
      <c r="N718">
        <v>1013</v>
      </c>
      <c r="O718" t="s">
        <v>622</v>
      </c>
      <c r="P718" t="s">
        <v>622</v>
      </c>
      <c r="Q718">
        <v>1</v>
      </c>
      <c r="W718">
        <v>0</v>
      </c>
      <c r="X718">
        <v>476480486</v>
      </c>
      <c r="Y718">
        <f>(AT718*1.1)</f>
        <v>79.51900000000002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1</v>
      </c>
      <c r="AL718">
        <v>1</v>
      </c>
      <c r="AM718">
        <v>5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72.290000000000006</v>
      </c>
      <c r="AU718" t="s">
        <v>169</v>
      </c>
      <c r="AV718">
        <v>1</v>
      </c>
      <c r="AW718">
        <v>2</v>
      </c>
      <c r="AX718">
        <v>59211701</v>
      </c>
      <c r="AY718">
        <v>1</v>
      </c>
      <c r="AZ718">
        <v>0</v>
      </c>
      <c r="BA718">
        <v>758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U718">
        <f>ROUND(AT718*Source!I744*AH718*AL718,2)</f>
        <v>0</v>
      </c>
      <c r="CV718">
        <f>ROUND(Y718*Source!I744,9)</f>
        <v>0</v>
      </c>
      <c r="CW718">
        <v>0</v>
      </c>
      <c r="CX718">
        <f>ROUND(Y718*Source!I744,9)</f>
        <v>0</v>
      </c>
      <c r="CY718">
        <f>AD718</f>
        <v>0</v>
      </c>
      <c r="CZ718">
        <f>AH718</f>
        <v>0</v>
      </c>
      <c r="DA718">
        <f>AL718</f>
        <v>1</v>
      </c>
      <c r="DB718">
        <f>ROUND((ROUND(AT718*CZ718,2)*1.1),6)</f>
        <v>0</v>
      </c>
      <c r="DC718">
        <f>ROUND((ROUND(AT718*AG718,2)*1.1),6)</f>
        <v>0</v>
      </c>
      <c r="DD718" t="s">
        <v>3</v>
      </c>
      <c r="DE718" t="s">
        <v>3</v>
      </c>
      <c r="DF718">
        <f>ROUND(ROUND(AE718,2)*CX718,2)</f>
        <v>0</v>
      </c>
      <c r="DG718">
        <f t="shared" si="338"/>
        <v>0</v>
      </c>
      <c r="DH718">
        <f t="shared" si="339"/>
        <v>0</v>
      </c>
      <c r="DI718">
        <f t="shared" si="337"/>
        <v>0</v>
      </c>
      <c r="DJ718">
        <f>DI718</f>
        <v>0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">
      <c r="A719">
        <f>ROW(Source!A744)</f>
        <v>744</v>
      </c>
      <c r="B719">
        <v>59209200</v>
      </c>
      <c r="C719">
        <v>59210759</v>
      </c>
      <c r="D719">
        <v>58340578</v>
      </c>
      <c r="E719">
        <v>1</v>
      </c>
      <c r="F719">
        <v>1</v>
      </c>
      <c r="G719">
        <v>1080</v>
      </c>
      <c r="H719">
        <v>2</v>
      </c>
      <c r="I719" t="s">
        <v>646</v>
      </c>
      <c r="J719" t="s">
        <v>647</v>
      </c>
      <c r="K719" t="s">
        <v>648</v>
      </c>
      <c r="L719">
        <v>1368</v>
      </c>
      <c r="N719">
        <v>1011</v>
      </c>
      <c r="O719" t="s">
        <v>626</v>
      </c>
      <c r="P719" t="s">
        <v>626</v>
      </c>
      <c r="Q719">
        <v>1</v>
      </c>
      <c r="W719">
        <v>0</v>
      </c>
      <c r="X719">
        <v>-1985943078</v>
      </c>
      <c r="Y719">
        <f>(AT719*1.1)</f>
        <v>8.8000000000000009E-2</v>
      </c>
      <c r="AA719">
        <v>0</v>
      </c>
      <c r="AB719">
        <v>1445.28</v>
      </c>
      <c r="AC719">
        <v>740.47</v>
      </c>
      <c r="AD719">
        <v>0</v>
      </c>
      <c r="AE719">
        <v>0</v>
      </c>
      <c r="AF719">
        <v>83.1</v>
      </c>
      <c r="AG719">
        <v>12.62</v>
      </c>
      <c r="AH719">
        <v>0</v>
      </c>
      <c r="AI719">
        <v>1</v>
      </c>
      <c r="AJ719">
        <v>16.3</v>
      </c>
      <c r="AK719">
        <v>54.99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0.08</v>
      </c>
      <c r="AU719" t="s">
        <v>169</v>
      </c>
      <c r="AV719">
        <v>0</v>
      </c>
      <c r="AW719">
        <v>2</v>
      </c>
      <c r="AX719">
        <v>59211702</v>
      </c>
      <c r="AY719">
        <v>1</v>
      </c>
      <c r="AZ719">
        <v>0</v>
      </c>
      <c r="BA719">
        <v>759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f>ROUND(Y719*Source!I744*DO719,9)</f>
        <v>0</v>
      </c>
      <c r="CX719">
        <f>ROUND(Y719*Source!I744,9)</f>
        <v>0</v>
      </c>
      <c r="CY719">
        <f>AB719</f>
        <v>1445.28</v>
      </c>
      <c r="CZ719">
        <f>AF719</f>
        <v>83.1</v>
      </c>
      <c r="DA719">
        <f>AJ719</f>
        <v>16.3</v>
      </c>
      <c r="DB719">
        <f>ROUND((ROUND(AT719*CZ719,2)*1.1),6)</f>
        <v>7.3150000000000004</v>
      </c>
      <c r="DC719">
        <f>ROUND((ROUND(AT719*AG719,2)*1.1),6)</f>
        <v>1.111</v>
      </c>
      <c r="DD719" t="s">
        <v>3</v>
      </c>
      <c r="DE719" t="s">
        <v>3</v>
      </c>
      <c r="DF719">
        <f>ROUND(ROUND(AE719,2)*CX719,2)</f>
        <v>0</v>
      </c>
      <c r="DG719">
        <f>ROUND(ROUND(AF719*AJ719,2)*CX719,2)</f>
        <v>0</v>
      </c>
      <c r="DH719">
        <f>ROUND(ROUND(AG719*AK719,2)*CX719,2)</f>
        <v>0</v>
      </c>
      <c r="DI719">
        <f t="shared" si="337"/>
        <v>0</v>
      </c>
      <c r="DJ719">
        <f>DG719</f>
        <v>0</v>
      </c>
      <c r="DK719">
        <v>0</v>
      </c>
      <c r="DL719" t="s">
        <v>628</v>
      </c>
      <c r="DM719">
        <v>0</v>
      </c>
      <c r="DN719" t="s">
        <v>622</v>
      </c>
      <c r="DO719">
        <v>12.62</v>
      </c>
    </row>
    <row r="720" spans="1:119" x14ac:dyDescent="0.2">
      <c r="A720">
        <f>ROW(Source!A744)</f>
        <v>744</v>
      </c>
      <c r="B720">
        <v>59209200</v>
      </c>
      <c r="C720">
        <v>59210759</v>
      </c>
      <c r="D720">
        <v>0</v>
      </c>
      <c r="E720">
        <v>1080</v>
      </c>
      <c r="F720">
        <v>1</v>
      </c>
      <c r="G720">
        <v>1080</v>
      </c>
      <c r="H720">
        <v>3</v>
      </c>
      <c r="I720" t="s">
        <v>482</v>
      </c>
      <c r="J720" t="s">
        <v>3</v>
      </c>
      <c r="K720" t="s">
        <v>483</v>
      </c>
      <c r="L720">
        <v>1354</v>
      </c>
      <c r="N720">
        <v>1010</v>
      </c>
      <c r="O720" t="s">
        <v>49</v>
      </c>
      <c r="P720" t="s">
        <v>49</v>
      </c>
      <c r="Q720">
        <v>1</v>
      </c>
      <c r="W720">
        <v>0</v>
      </c>
      <c r="X720">
        <v>1814109747</v>
      </c>
      <c r="Y720">
        <f>(AT720*1)</f>
        <v>100</v>
      </c>
      <c r="AA720">
        <v>2082.5100000000002</v>
      </c>
      <c r="AB720">
        <v>0</v>
      </c>
      <c r="AC720">
        <v>0</v>
      </c>
      <c r="AD720">
        <v>0</v>
      </c>
      <c r="AE720">
        <v>210.78</v>
      </c>
      <c r="AF720">
        <v>0</v>
      </c>
      <c r="AG720">
        <v>0</v>
      </c>
      <c r="AH720">
        <v>0</v>
      </c>
      <c r="AI720">
        <v>9.8800000000000008</v>
      </c>
      <c r="AJ720">
        <v>1</v>
      </c>
      <c r="AK720">
        <v>1</v>
      </c>
      <c r="AL720">
        <v>1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 t="s">
        <v>3</v>
      </c>
      <c r="AT720">
        <v>100</v>
      </c>
      <c r="AU720" t="s">
        <v>449</v>
      </c>
      <c r="AV720">
        <v>0</v>
      </c>
      <c r="AW720">
        <v>1</v>
      </c>
      <c r="AX720">
        <v>-1</v>
      </c>
      <c r="AY720">
        <v>0</v>
      </c>
      <c r="AZ720">
        <v>0</v>
      </c>
      <c r="BA720" t="s">
        <v>3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ROUND(Y720*Source!I744,9)</f>
        <v>0</v>
      </c>
      <c r="CY720">
        <f>AA720</f>
        <v>2082.5100000000002</v>
      </c>
      <c r="CZ720">
        <f>AE720</f>
        <v>210.78</v>
      </c>
      <c r="DA720">
        <f>AI720</f>
        <v>9.8800000000000008</v>
      </c>
      <c r="DB720">
        <f>ROUND((ROUND(AT720*CZ720,2)*1),6)</f>
        <v>21078</v>
      </c>
      <c r="DC720">
        <f>ROUND((ROUND(AT720*AG720,2)*1),6)</f>
        <v>0</v>
      </c>
      <c r="DD720" t="s">
        <v>3</v>
      </c>
      <c r="DE720" t="s">
        <v>3</v>
      </c>
      <c r="DF720">
        <f>ROUND(ROUND(AE720*AI720,2)*CX720,2)</f>
        <v>0</v>
      </c>
      <c r="DG720">
        <f t="shared" ref="DG720:DG727" si="340">ROUND(ROUND(AF720,2)*CX720,2)</f>
        <v>0</v>
      </c>
      <c r="DH720">
        <f t="shared" ref="DH720:DH727" si="341">ROUND(ROUND(AG720,2)*CX720,2)</f>
        <v>0</v>
      </c>
      <c r="DI720">
        <f t="shared" si="337"/>
        <v>0</v>
      </c>
      <c r="DJ720">
        <f>DF720</f>
        <v>0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">
      <c r="A721">
        <f>ROW(Source!A813)</f>
        <v>813</v>
      </c>
      <c r="B721">
        <v>59209203</v>
      </c>
      <c r="C721">
        <v>59210824</v>
      </c>
      <c r="D721">
        <v>58266404</v>
      </c>
      <c r="E721">
        <v>1080</v>
      </c>
      <c r="F721">
        <v>1</v>
      </c>
      <c r="G721">
        <v>1080</v>
      </c>
      <c r="H721">
        <v>1</v>
      </c>
      <c r="I721" t="s">
        <v>620</v>
      </c>
      <c r="J721" t="s">
        <v>3</v>
      </c>
      <c r="K721" t="s">
        <v>621</v>
      </c>
      <c r="L721">
        <v>1191</v>
      </c>
      <c r="N721">
        <v>1013</v>
      </c>
      <c r="O721" t="s">
        <v>622</v>
      </c>
      <c r="P721" t="s">
        <v>622</v>
      </c>
      <c r="Q721">
        <v>1</v>
      </c>
      <c r="W721">
        <v>0</v>
      </c>
      <c r="X721">
        <v>476480486</v>
      </c>
      <c r="Y721">
        <f>((AT721*0.3)*1.1)</f>
        <v>18.480000000000004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-2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56</v>
      </c>
      <c r="AU721" t="s">
        <v>490</v>
      </c>
      <c r="AV721">
        <v>1</v>
      </c>
      <c r="AW721">
        <v>2</v>
      </c>
      <c r="AX721">
        <v>59211704</v>
      </c>
      <c r="AY721">
        <v>1</v>
      </c>
      <c r="AZ721">
        <v>0</v>
      </c>
      <c r="BA721">
        <v>761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U721">
        <f>ROUND(AT721*Source!I813*AH721*AL721,2)</f>
        <v>0</v>
      </c>
      <c r="CV721">
        <f>ROUND(Y721*Source!I813,9)</f>
        <v>27.72</v>
      </c>
      <c r="CW721">
        <v>0</v>
      </c>
      <c r="CX721">
        <f>ROUND(Y721*Source!I813,9)</f>
        <v>27.72</v>
      </c>
      <c r="CY721">
        <f>AD721</f>
        <v>0</v>
      </c>
      <c r="CZ721">
        <f>AH721</f>
        <v>0</v>
      </c>
      <c r="DA721">
        <f>AL721</f>
        <v>1</v>
      </c>
      <c r="DB721">
        <f>ROUND(((ROUND(AT721*CZ721,2)*0.3)*1.1),6)</f>
        <v>0</v>
      </c>
      <c r="DC721">
        <f>ROUND(((ROUND(AT721*AG721,2)*0.3)*1.1),6)</f>
        <v>0</v>
      </c>
      <c r="DD721" t="s">
        <v>3</v>
      </c>
      <c r="DE721" t="s">
        <v>3</v>
      </c>
      <c r="DF721">
        <f t="shared" ref="DF721:DF729" si="342">ROUND(ROUND(AE721,2)*CX721,2)</f>
        <v>0</v>
      </c>
      <c r="DG721">
        <f t="shared" si="340"/>
        <v>0</v>
      </c>
      <c r="DH721">
        <f t="shared" si="341"/>
        <v>0</v>
      </c>
      <c r="DI721">
        <f t="shared" si="337"/>
        <v>0</v>
      </c>
      <c r="DJ721">
        <f>DI721</f>
        <v>0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">
      <c r="A722">
        <f>ROW(Source!A813)</f>
        <v>813</v>
      </c>
      <c r="B722">
        <v>59209203</v>
      </c>
      <c r="C722">
        <v>59210824</v>
      </c>
      <c r="D722">
        <v>58340578</v>
      </c>
      <c r="E722">
        <v>1</v>
      </c>
      <c r="F722">
        <v>1</v>
      </c>
      <c r="G722">
        <v>1080</v>
      </c>
      <c r="H722">
        <v>2</v>
      </c>
      <c r="I722" t="s">
        <v>646</v>
      </c>
      <c r="J722" t="s">
        <v>647</v>
      </c>
      <c r="K722" t="s">
        <v>648</v>
      </c>
      <c r="L722">
        <v>1368</v>
      </c>
      <c r="N722">
        <v>1011</v>
      </c>
      <c r="O722" t="s">
        <v>626</v>
      </c>
      <c r="P722" t="s">
        <v>626</v>
      </c>
      <c r="Q722">
        <v>1</v>
      </c>
      <c r="W722">
        <v>0</v>
      </c>
      <c r="X722">
        <v>-1985943078</v>
      </c>
      <c r="Y722">
        <f>((AT722*0.3)*1.1)</f>
        <v>6.6000000000000003E-2</v>
      </c>
      <c r="AA722">
        <v>0</v>
      </c>
      <c r="AB722">
        <v>88.67</v>
      </c>
      <c r="AC722">
        <v>13.47</v>
      </c>
      <c r="AD722">
        <v>0</v>
      </c>
      <c r="AE722">
        <v>0</v>
      </c>
      <c r="AF722">
        <v>83.1</v>
      </c>
      <c r="AG722">
        <v>12.62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-2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0.2</v>
      </c>
      <c r="AU722" t="s">
        <v>490</v>
      </c>
      <c r="AV722">
        <v>0</v>
      </c>
      <c r="AW722">
        <v>2</v>
      </c>
      <c r="AX722">
        <v>59211705</v>
      </c>
      <c r="AY722">
        <v>1</v>
      </c>
      <c r="AZ722">
        <v>0</v>
      </c>
      <c r="BA722">
        <v>762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f>ROUND(Y722*Source!I813*DO722,9)</f>
        <v>1.2493799999999999</v>
      </c>
      <c r="CX722">
        <f>ROUND(Y722*Source!I813,9)</f>
        <v>9.9000000000000005E-2</v>
      </c>
      <c r="CY722">
        <f>AB722</f>
        <v>88.67</v>
      </c>
      <c r="CZ722">
        <f>AF722</f>
        <v>83.1</v>
      </c>
      <c r="DA722">
        <f>AJ722</f>
        <v>1</v>
      </c>
      <c r="DB722">
        <f>ROUND(((ROUND(AT722*CZ722,2)*0.3)*1.1),6)</f>
        <v>5.4846000000000004</v>
      </c>
      <c r="DC722">
        <f>ROUND(((ROUND(AT722*AG722,2)*0.3)*1.1),6)</f>
        <v>0.83160000000000001</v>
      </c>
      <c r="DD722" t="s">
        <v>3</v>
      </c>
      <c r="DE722" t="s">
        <v>3</v>
      </c>
      <c r="DF722">
        <f t="shared" si="342"/>
        <v>0</v>
      </c>
      <c r="DG722">
        <f t="shared" si="340"/>
        <v>8.23</v>
      </c>
      <c r="DH722">
        <f t="shared" si="341"/>
        <v>1.25</v>
      </c>
      <c r="DI722">
        <f t="shared" si="337"/>
        <v>0</v>
      </c>
      <c r="DJ722">
        <f>DG722</f>
        <v>8.23</v>
      </c>
      <c r="DK722">
        <v>0</v>
      </c>
      <c r="DL722" t="s">
        <v>628</v>
      </c>
      <c r="DM722">
        <v>0</v>
      </c>
      <c r="DN722" t="s">
        <v>622</v>
      </c>
      <c r="DO722">
        <v>12.62</v>
      </c>
    </row>
    <row r="723" spans="1:119" x14ac:dyDescent="0.2">
      <c r="A723">
        <f>ROW(Source!A813)</f>
        <v>813</v>
      </c>
      <c r="B723">
        <v>59209203</v>
      </c>
      <c r="C723">
        <v>59210824</v>
      </c>
      <c r="D723">
        <v>58339814</v>
      </c>
      <c r="E723">
        <v>1</v>
      </c>
      <c r="F723">
        <v>1</v>
      </c>
      <c r="G723">
        <v>1080</v>
      </c>
      <c r="H723">
        <v>2</v>
      </c>
      <c r="I723" t="s">
        <v>635</v>
      </c>
      <c r="J723" t="s">
        <v>636</v>
      </c>
      <c r="K723" t="s">
        <v>637</v>
      </c>
      <c r="L723">
        <v>1368</v>
      </c>
      <c r="N723">
        <v>1011</v>
      </c>
      <c r="O723" t="s">
        <v>626</v>
      </c>
      <c r="P723" t="s">
        <v>626</v>
      </c>
      <c r="Q723">
        <v>1</v>
      </c>
      <c r="W723">
        <v>0</v>
      </c>
      <c r="X723">
        <v>1087580389</v>
      </c>
      <c r="Y723">
        <f>((AT723*0.3)*1.1)</f>
        <v>6.6000000000000008E-3</v>
      </c>
      <c r="AA723">
        <v>0</v>
      </c>
      <c r="AB723">
        <v>191.17</v>
      </c>
      <c r="AC723">
        <v>18.059999999999999</v>
      </c>
      <c r="AD723">
        <v>0</v>
      </c>
      <c r="AE723">
        <v>0</v>
      </c>
      <c r="AF723">
        <v>179.17</v>
      </c>
      <c r="AG723">
        <v>16.93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-2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0.02</v>
      </c>
      <c r="AU723" t="s">
        <v>490</v>
      </c>
      <c r="AV723">
        <v>0</v>
      </c>
      <c r="AW723">
        <v>2</v>
      </c>
      <c r="AX723">
        <v>59211706</v>
      </c>
      <c r="AY723">
        <v>1</v>
      </c>
      <c r="AZ723">
        <v>0</v>
      </c>
      <c r="BA723">
        <v>763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f>ROUND(Y723*Source!I813*DO723,9)</f>
        <v>0.16760700000000001</v>
      </c>
      <c r="CX723">
        <f>ROUND(Y723*Source!I813,9)</f>
        <v>9.9000000000000008E-3</v>
      </c>
      <c r="CY723">
        <f>AB723</f>
        <v>191.17</v>
      </c>
      <c r="CZ723">
        <f>AF723</f>
        <v>179.17</v>
      </c>
      <c r="DA723">
        <f>AJ723</f>
        <v>1</v>
      </c>
      <c r="DB723">
        <f>ROUND(((ROUND(AT723*CZ723,2)*0.3)*1.1),6)</f>
        <v>1.1814</v>
      </c>
      <c r="DC723">
        <f>ROUND(((ROUND(AT723*AG723,2)*0.3)*1.1),6)</f>
        <v>0.11219999999999999</v>
      </c>
      <c r="DD723" t="s">
        <v>3</v>
      </c>
      <c r="DE723" t="s">
        <v>3</v>
      </c>
      <c r="DF723">
        <f t="shared" si="342"/>
        <v>0</v>
      </c>
      <c r="DG723">
        <f t="shared" si="340"/>
        <v>1.77</v>
      </c>
      <c r="DH723">
        <f t="shared" si="341"/>
        <v>0.17</v>
      </c>
      <c r="DI723">
        <f t="shared" si="337"/>
        <v>0</v>
      </c>
      <c r="DJ723">
        <f>DG723</f>
        <v>1.77</v>
      </c>
      <c r="DK723">
        <v>0</v>
      </c>
      <c r="DL723" t="s">
        <v>628</v>
      </c>
      <c r="DM723">
        <v>0</v>
      </c>
      <c r="DN723" t="s">
        <v>622</v>
      </c>
      <c r="DO723">
        <v>16.93</v>
      </c>
    </row>
    <row r="724" spans="1:119" x14ac:dyDescent="0.2">
      <c r="A724">
        <f>ROW(Source!A813)</f>
        <v>813</v>
      </c>
      <c r="B724">
        <v>59209203</v>
      </c>
      <c r="C724">
        <v>59210824</v>
      </c>
      <c r="D724">
        <v>58308814</v>
      </c>
      <c r="E724">
        <v>1</v>
      </c>
      <c r="F724">
        <v>1</v>
      </c>
      <c r="G724">
        <v>1080</v>
      </c>
      <c r="H724">
        <v>3</v>
      </c>
      <c r="I724" t="s">
        <v>642</v>
      </c>
      <c r="J724" t="s">
        <v>643</v>
      </c>
      <c r="K724" t="s">
        <v>644</v>
      </c>
      <c r="L724">
        <v>1339</v>
      </c>
      <c r="N724">
        <v>1007</v>
      </c>
      <c r="O724" t="s">
        <v>645</v>
      </c>
      <c r="P724" t="s">
        <v>645</v>
      </c>
      <c r="Q724">
        <v>1</v>
      </c>
      <c r="W724">
        <v>0</v>
      </c>
      <c r="X724">
        <v>-744103292</v>
      </c>
      <c r="Y724">
        <f>(AT724*0)</f>
        <v>0</v>
      </c>
      <c r="AA724">
        <v>7.07</v>
      </c>
      <c r="AB724">
        <v>0</v>
      </c>
      <c r="AC724">
        <v>0</v>
      </c>
      <c r="AD724">
        <v>0</v>
      </c>
      <c r="AE724">
        <v>7.07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-2</v>
      </c>
      <c r="AN724">
        <v>0</v>
      </c>
      <c r="AO724">
        <v>1</v>
      </c>
      <c r="AP724">
        <v>1</v>
      </c>
      <c r="AQ724">
        <v>0</v>
      </c>
      <c r="AR724">
        <v>0</v>
      </c>
      <c r="AS724" t="s">
        <v>3</v>
      </c>
      <c r="AT724">
        <v>6.4</v>
      </c>
      <c r="AU724" t="s">
        <v>489</v>
      </c>
      <c r="AV724">
        <v>0</v>
      </c>
      <c r="AW724">
        <v>2</v>
      </c>
      <c r="AX724">
        <v>59211707</v>
      </c>
      <c r="AY724">
        <v>1</v>
      </c>
      <c r="AZ724">
        <v>0</v>
      </c>
      <c r="BA724">
        <v>764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ROUND(Y724*Source!I813,9)</f>
        <v>0</v>
      </c>
      <c r="CY724">
        <f>AA724</f>
        <v>7.07</v>
      </c>
      <c r="CZ724">
        <f>AE724</f>
        <v>7.07</v>
      </c>
      <c r="DA724">
        <f>AI724</f>
        <v>1</v>
      </c>
      <c r="DB724">
        <f>ROUND((ROUND(AT724*CZ724,2)*0),6)</f>
        <v>0</v>
      </c>
      <c r="DC724">
        <f>ROUND((ROUND(AT724*AG724,2)*0),6)</f>
        <v>0</v>
      </c>
      <c r="DD724" t="s">
        <v>3</v>
      </c>
      <c r="DE724" t="s">
        <v>3</v>
      </c>
      <c r="DF724">
        <f t="shared" si="342"/>
        <v>0</v>
      </c>
      <c r="DG724">
        <f t="shared" si="340"/>
        <v>0</v>
      </c>
      <c r="DH724">
        <f t="shared" si="341"/>
        <v>0</v>
      </c>
      <c r="DI724">
        <f t="shared" si="337"/>
        <v>0</v>
      </c>
      <c r="DJ724">
        <f>DF724</f>
        <v>0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">
      <c r="A725">
        <f>ROW(Source!A813)</f>
        <v>813</v>
      </c>
      <c r="B725">
        <v>59209203</v>
      </c>
      <c r="C725">
        <v>59210824</v>
      </c>
      <c r="D725">
        <v>58315661</v>
      </c>
      <c r="E725">
        <v>1</v>
      </c>
      <c r="F725">
        <v>1</v>
      </c>
      <c r="G725">
        <v>1080</v>
      </c>
      <c r="H725">
        <v>3</v>
      </c>
      <c r="I725" t="s">
        <v>649</v>
      </c>
      <c r="J725" t="s">
        <v>650</v>
      </c>
      <c r="K725" t="s">
        <v>651</v>
      </c>
      <c r="L725">
        <v>1346</v>
      </c>
      <c r="N725">
        <v>1009</v>
      </c>
      <c r="O725" t="s">
        <v>641</v>
      </c>
      <c r="P725" t="s">
        <v>641</v>
      </c>
      <c r="Q725">
        <v>1</v>
      </c>
      <c r="W725">
        <v>0</v>
      </c>
      <c r="X725">
        <v>-2037194753</v>
      </c>
      <c r="Y725">
        <f>(AT725*0)</f>
        <v>0</v>
      </c>
      <c r="AA725">
        <v>19.39</v>
      </c>
      <c r="AB725">
        <v>0</v>
      </c>
      <c r="AC725">
        <v>0</v>
      </c>
      <c r="AD725">
        <v>0</v>
      </c>
      <c r="AE725">
        <v>19.39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2.66</v>
      </c>
      <c r="AU725" t="s">
        <v>489</v>
      </c>
      <c r="AV725">
        <v>0</v>
      </c>
      <c r="AW725">
        <v>2</v>
      </c>
      <c r="AX725">
        <v>59211708</v>
      </c>
      <c r="AY725">
        <v>1</v>
      </c>
      <c r="AZ725">
        <v>0</v>
      </c>
      <c r="BA725">
        <v>765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ROUND(Y725*Source!I813,9)</f>
        <v>0</v>
      </c>
      <c r="CY725">
        <f>AA725</f>
        <v>19.39</v>
      </c>
      <c r="CZ725">
        <f>AE725</f>
        <v>19.39</v>
      </c>
      <c r="DA725">
        <f>AI725</f>
        <v>1</v>
      </c>
      <c r="DB725">
        <f>ROUND((ROUND(AT725*CZ725,2)*0),6)</f>
        <v>0</v>
      </c>
      <c r="DC725">
        <f>ROUND((ROUND(AT725*AG725,2)*0),6)</f>
        <v>0</v>
      </c>
      <c r="DD725" t="s">
        <v>3</v>
      </c>
      <c r="DE725" t="s">
        <v>3</v>
      </c>
      <c r="DF725">
        <f t="shared" si="342"/>
        <v>0</v>
      </c>
      <c r="DG725">
        <f t="shared" si="340"/>
        <v>0</v>
      </c>
      <c r="DH725">
        <f t="shared" si="341"/>
        <v>0</v>
      </c>
      <c r="DI725">
        <f t="shared" si="337"/>
        <v>0</v>
      </c>
      <c r="DJ725">
        <f>DF725</f>
        <v>0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">
      <c r="A726">
        <f>ROW(Source!A813)</f>
        <v>813</v>
      </c>
      <c r="B726">
        <v>59209203</v>
      </c>
      <c r="C726">
        <v>59210824</v>
      </c>
      <c r="D726">
        <v>58322611</v>
      </c>
      <c r="E726">
        <v>1</v>
      </c>
      <c r="F726">
        <v>1</v>
      </c>
      <c r="G726">
        <v>1080</v>
      </c>
      <c r="H726">
        <v>3</v>
      </c>
      <c r="I726" t="s">
        <v>652</v>
      </c>
      <c r="J726" t="s">
        <v>653</v>
      </c>
      <c r="K726" t="s">
        <v>654</v>
      </c>
      <c r="L726">
        <v>1346</v>
      </c>
      <c r="N726">
        <v>1009</v>
      </c>
      <c r="O726" t="s">
        <v>641</v>
      </c>
      <c r="P726" t="s">
        <v>641</v>
      </c>
      <c r="Q726">
        <v>1</v>
      </c>
      <c r="W726">
        <v>0</v>
      </c>
      <c r="X726">
        <v>-2095645039</v>
      </c>
      <c r="Y726">
        <f>(AT726*0)</f>
        <v>0</v>
      </c>
      <c r="AA726">
        <v>33.72</v>
      </c>
      <c r="AB726">
        <v>0</v>
      </c>
      <c r="AC726">
        <v>0</v>
      </c>
      <c r="AD726">
        <v>0</v>
      </c>
      <c r="AE726">
        <v>33.72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4</v>
      </c>
      <c r="AU726" t="s">
        <v>489</v>
      </c>
      <c r="AV726">
        <v>0</v>
      </c>
      <c r="AW726">
        <v>2</v>
      </c>
      <c r="AX726">
        <v>59211709</v>
      </c>
      <c r="AY726">
        <v>1</v>
      </c>
      <c r="AZ726">
        <v>0</v>
      </c>
      <c r="BA726">
        <v>766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ROUND(Y726*Source!I813,9)</f>
        <v>0</v>
      </c>
      <c r="CY726">
        <f>AA726</f>
        <v>33.72</v>
      </c>
      <c r="CZ726">
        <f>AE726</f>
        <v>33.72</v>
      </c>
      <c r="DA726">
        <f>AI726</f>
        <v>1</v>
      </c>
      <c r="DB726">
        <f>ROUND((ROUND(AT726*CZ726,2)*0),6)</f>
        <v>0</v>
      </c>
      <c r="DC726">
        <f>ROUND((ROUND(AT726*AG726,2)*0),6)</f>
        <v>0</v>
      </c>
      <c r="DD726" t="s">
        <v>3</v>
      </c>
      <c r="DE726" t="s">
        <v>3</v>
      </c>
      <c r="DF726">
        <f t="shared" si="342"/>
        <v>0</v>
      </c>
      <c r="DG726">
        <f t="shared" si="340"/>
        <v>0</v>
      </c>
      <c r="DH726">
        <f t="shared" si="341"/>
        <v>0</v>
      </c>
      <c r="DI726">
        <f t="shared" si="337"/>
        <v>0</v>
      </c>
      <c r="DJ726">
        <f>DF726</f>
        <v>0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">
      <c r="A727">
        <f>ROW(Source!A814)</f>
        <v>814</v>
      </c>
      <c r="B727">
        <v>59209200</v>
      </c>
      <c r="C727">
        <v>59210824</v>
      </c>
      <c r="D727">
        <v>58266404</v>
      </c>
      <c r="E727">
        <v>1080</v>
      </c>
      <c r="F727">
        <v>1</v>
      </c>
      <c r="G727">
        <v>1080</v>
      </c>
      <c r="H727">
        <v>1</v>
      </c>
      <c r="I727" t="s">
        <v>620</v>
      </c>
      <c r="J727" t="s">
        <v>3</v>
      </c>
      <c r="K727" t="s">
        <v>621</v>
      </c>
      <c r="L727">
        <v>1191</v>
      </c>
      <c r="N727">
        <v>1013</v>
      </c>
      <c r="O727" t="s">
        <v>622</v>
      </c>
      <c r="P727" t="s">
        <v>622</v>
      </c>
      <c r="Q727">
        <v>1</v>
      </c>
      <c r="W727">
        <v>0</v>
      </c>
      <c r="X727">
        <v>476480486</v>
      </c>
      <c r="Y727">
        <f>((AT727*0.3)*1.1)</f>
        <v>18.480000000000004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5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56</v>
      </c>
      <c r="AU727" t="s">
        <v>490</v>
      </c>
      <c r="AV727">
        <v>1</v>
      </c>
      <c r="AW727">
        <v>2</v>
      </c>
      <c r="AX727">
        <v>59211704</v>
      </c>
      <c r="AY727">
        <v>1</v>
      </c>
      <c r="AZ727">
        <v>0</v>
      </c>
      <c r="BA727">
        <v>770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U727">
        <f>ROUND(AT727*Source!I814*AH727*AL727,2)</f>
        <v>0</v>
      </c>
      <c r="CV727">
        <f>ROUND(Y727*Source!I814,9)</f>
        <v>27.72</v>
      </c>
      <c r="CW727">
        <v>0</v>
      </c>
      <c r="CX727">
        <f>ROUND(Y727*Source!I814,9)</f>
        <v>27.72</v>
      </c>
      <c r="CY727">
        <f>AD727</f>
        <v>0</v>
      </c>
      <c r="CZ727">
        <f>AH727</f>
        <v>0</v>
      </c>
      <c r="DA727">
        <f>AL727</f>
        <v>1</v>
      </c>
      <c r="DB727">
        <f>ROUND(((ROUND(AT727*CZ727,2)*0.3)*1.1),6)</f>
        <v>0</v>
      </c>
      <c r="DC727">
        <f>ROUND(((ROUND(AT727*AG727,2)*0.3)*1.1),6)</f>
        <v>0</v>
      </c>
      <c r="DD727" t="s">
        <v>3</v>
      </c>
      <c r="DE727" t="s">
        <v>3</v>
      </c>
      <c r="DF727">
        <f t="shared" si="342"/>
        <v>0</v>
      </c>
      <c r="DG727">
        <f t="shared" si="340"/>
        <v>0</v>
      </c>
      <c r="DH727">
        <f t="shared" si="341"/>
        <v>0</v>
      </c>
      <c r="DI727">
        <f t="shared" si="337"/>
        <v>0</v>
      </c>
      <c r="DJ727">
        <f>DI727</f>
        <v>0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">
      <c r="A728">
        <f>ROW(Source!A814)</f>
        <v>814</v>
      </c>
      <c r="B728">
        <v>59209200</v>
      </c>
      <c r="C728">
        <v>59210824</v>
      </c>
      <c r="D728">
        <v>58340578</v>
      </c>
      <c r="E728">
        <v>1</v>
      </c>
      <c r="F728">
        <v>1</v>
      </c>
      <c r="G728">
        <v>1080</v>
      </c>
      <c r="H728">
        <v>2</v>
      </c>
      <c r="I728" t="s">
        <v>646</v>
      </c>
      <c r="J728" t="s">
        <v>647</v>
      </c>
      <c r="K728" t="s">
        <v>648</v>
      </c>
      <c r="L728">
        <v>1368</v>
      </c>
      <c r="N728">
        <v>1011</v>
      </c>
      <c r="O728" t="s">
        <v>626</v>
      </c>
      <c r="P728" t="s">
        <v>626</v>
      </c>
      <c r="Q728">
        <v>1</v>
      </c>
      <c r="W728">
        <v>0</v>
      </c>
      <c r="X728">
        <v>-1985943078</v>
      </c>
      <c r="Y728">
        <f>((AT728*0.3)*1.1)</f>
        <v>6.6000000000000003E-2</v>
      </c>
      <c r="AA728">
        <v>0</v>
      </c>
      <c r="AB728">
        <v>1445.28</v>
      </c>
      <c r="AC728">
        <v>740.47</v>
      </c>
      <c r="AD728">
        <v>0</v>
      </c>
      <c r="AE728">
        <v>0</v>
      </c>
      <c r="AF728">
        <v>83.1</v>
      </c>
      <c r="AG728">
        <v>12.62</v>
      </c>
      <c r="AH728">
        <v>0</v>
      </c>
      <c r="AI728">
        <v>1</v>
      </c>
      <c r="AJ728">
        <v>16.3</v>
      </c>
      <c r="AK728">
        <v>54.99</v>
      </c>
      <c r="AL728">
        <v>1</v>
      </c>
      <c r="AM728">
        <v>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0.2</v>
      </c>
      <c r="AU728" t="s">
        <v>490</v>
      </c>
      <c r="AV728">
        <v>0</v>
      </c>
      <c r="AW728">
        <v>2</v>
      </c>
      <c r="AX728">
        <v>59211705</v>
      </c>
      <c r="AY728">
        <v>1</v>
      </c>
      <c r="AZ728">
        <v>0</v>
      </c>
      <c r="BA728">
        <v>771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f>ROUND(Y728*Source!I814*DO728,9)</f>
        <v>1.2493799999999999</v>
      </c>
      <c r="CX728">
        <f>ROUND(Y728*Source!I814,9)</f>
        <v>9.9000000000000005E-2</v>
      </c>
      <c r="CY728">
        <f>AB728</f>
        <v>1445.28</v>
      </c>
      <c r="CZ728">
        <f>AF728</f>
        <v>83.1</v>
      </c>
      <c r="DA728">
        <f>AJ728</f>
        <v>16.3</v>
      </c>
      <c r="DB728">
        <f>ROUND(((ROUND(AT728*CZ728,2)*0.3)*1.1),6)</f>
        <v>5.4846000000000004</v>
      </c>
      <c r="DC728">
        <f>ROUND(((ROUND(AT728*AG728,2)*0.3)*1.1),6)</f>
        <v>0.83160000000000001</v>
      </c>
      <c r="DD728" t="s">
        <v>3</v>
      </c>
      <c r="DE728" t="s">
        <v>3</v>
      </c>
      <c r="DF728">
        <f t="shared" si="342"/>
        <v>0</v>
      </c>
      <c r="DG728">
        <f>ROUND(ROUND(AF728*AJ728,2)*CX728,2)</f>
        <v>134.1</v>
      </c>
      <c r="DH728">
        <f>ROUND(ROUND(AG728*AK728,2)*CX728,2)</f>
        <v>68.7</v>
      </c>
      <c r="DI728">
        <f t="shared" si="337"/>
        <v>0</v>
      </c>
      <c r="DJ728">
        <f>DG728</f>
        <v>134.1</v>
      </c>
      <c r="DK728">
        <v>0</v>
      </c>
      <c r="DL728" t="s">
        <v>628</v>
      </c>
      <c r="DM728">
        <v>0</v>
      </c>
      <c r="DN728" t="s">
        <v>622</v>
      </c>
      <c r="DO728">
        <v>12.62</v>
      </c>
    </row>
    <row r="729" spans="1:119" x14ac:dyDescent="0.2">
      <c r="A729">
        <f>ROW(Source!A814)</f>
        <v>814</v>
      </c>
      <c r="B729">
        <v>59209200</v>
      </c>
      <c r="C729">
        <v>59210824</v>
      </c>
      <c r="D729">
        <v>58339814</v>
      </c>
      <c r="E729">
        <v>1</v>
      </c>
      <c r="F729">
        <v>1</v>
      </c>
      <c r="G729">
        <v>1080</v>
      </c>
      <c r="H729">
        <v>2</v>
      </c>
      <c r="I729" t="s">
        <v>635</v>
      </c>
      <c r="J729" t="s">
        <v>636</v>
      </c>
      <c r="K729" t="s">
        <v>637</v>
      </c>
      <c r="L729">
        <v>1368</v>
      </c>
      <c r="N729">
        <v>1011</v>
      </c>
      <c r="O729" t="s">
        <v>626</v>
      </c>
      <c r="P729" t="s">
        <v>626</v>
      </c>
      <c r="Q729">
        <v>1</v>
      </c>
      <c r="W729">
        <v>0</v>
      </c>
      <c r="X729">
        <v>1087580389</v>
      </c>
      <c r="Y729">
        <f>((AT729*0.3)*1.1)</f>
        <v>6.6000000000000008E-3</v>
      </c>
      <c r="AA729">
        <v>0</v>
      </c>
      <c r="AB729">
        <v>2628.65</v>
      </c>
      <c r="AC729">
        <v>993.36</v>
      </c>
      <c r="AD729">
        <v>0</v>
      </c>
      <c r="AE729">
        <v>0</v>
      </c>
      <c r="AF729">
        <v>179.17</v>
      </c>
      <c r="AG729">
        <v>16.93</v>
      </c>
      <c r="AH729">
        <v>0</v>
      </c>
      <c r="AI729">
        <v>1</v>
      </c>
      <c r="AJ729">
        <v>13.75</v>
      </c>
      <c r="AK729">
        <v>54.99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0.02</v>
      </c>
      <c r="AU729" t="s">
        <v>490</v>
      </c>
      <c r="AV729">
        <v>0</v>
      </c>
      <c r="AW729">
        <v>2</v>
      </c>
      <c r="AX729">
        <v>59211706</v>
      </c>
      <c r="AY729">
        <v>1</v>
      </c>
      <c r="AZ729">
        <v>0</v>
      </c>
      <c r="BA729">
        <v>772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f>ROUND(Y729*Source!I814*DO729,9)</f>
        <v>0.16760700000000001</v>
      </c>
      <c r="CX729">
        <f>ROUND(Y729*Source!I814,9)</f>
        <v>9.9000000000000008E-3</v>
      </c>
      <c r="CY729">
        <f>AB729</f>
        <v>2628.65</v>
      </c>
      <c r="CZ729">
        <f>AF729</f>
        <v>179.17</v>
      </c>
      <c r="DA729">
        <f>AJ729</f>
        <v>13.75</v>
      </c>
      <c r="DB729">
        <f>ROUND(((ROUND(AT729*CZ729,2)*0.3)*1.1),6)</f>
        <v>1.1814</v>
      </c>
      <c r="DC729">
        <f>ROUND(((ROUND(AT729*AG729,2)*0.3)*1.1),6)</f>
        <v>0.11219999999999999</v>
      </c>
      <c r="DD729" t="s">
        <v>3</v>
      </c>
      <c r="DE729" t="s">
        <v>3</v>
      </c>
      <c r="DF729">
        <f t="shared" si="342"/>
        <v>0</v>
      </c>
      <c r="DG729">
        <f>ROUND(ROUND(AF729*AJ729,2)*CX729,2)</f>
        <v>24.39</v>
      </c>
      <c r="DH729">
        <f>ROUND(ROUND(AG729*AK729,2)*CX729,2)</f>
        <v>9.2200000000000006</v>
      </c>
      <c r="DI729">
        <f t="shared" si="337"/>
        <v>0</v>
      </c>
      <c r="DJ729">
        <f>DG729</f>
        <v>24.39</v>
      </c>
      <c r="DK729">
        <v>0</v>
      </c>
      <c r="DL729" t="s">
        <v>628</v>
      </c>
      <c r="DM729">
        <v>0</v>
      </c>
      <c r="DN729" t="s">
        <v>622</v>
      </c>
      <c r="DO729">
        <v>16.93</v>
      </c>
    </row>
    <row r="730" spans="1:119" x14ac:dyDescent="0.2">
      <c r="A730">
        <f>ROW(Source!A814)</f>
        <v>814</v>
      </c>
      <c r="B730">
        <v>59209200</v>
      </c>
      <c r="C730">
        <v>59210824</v>
      </c>
      <c r="D730">
        <v>58308814</v>
      </c>
      <c r="E730">
        <v>1</v>
      </c>
      <c r="F730">
        <v>1</v>
      </c>
      <c r="G730">
        <v>1080</v>
      </c>
      <c r="H730">
        <v>3</v>
      </c>
      <c r="I730" t="s">
        <v>642</v>
      </c>
      <c r="J730" t="s">
        <v>643</v>
      </c>
      <c r="K730" t="s">
        <v>644</v>
      </c>
      <c r="L730">
        <v>1339</v>
      </c>
      <c r="N730">
        <v>1007</v>
      </c>
      <c r="O730" t="s">
        <v>645</v>
      </c>
      <c r="P730" t="s">
        <v>645</v>
      </c>
      <c r="Q730">
        <v>1</v>
      </c>
      <c r="W730">
        <v>0</v>
      </c>
      <c r="X730">
        <v>-744103292</v>
      </c>
      <c r="Y730">
        <f>(AT730*0)</f>
        <v>0</v>
      </c>
      <c r="AA730">
        <v>54.79</v>
      </c>
      <c r="AB730">
        <v>0</v>
      </c>
      <c r="AC730">
        <v>0</v>
      </c>
      <c r="AD730">
        <v>0</v>
      </c>
      <c r="AE730">
        <v>7.07</v>
      </c>
      <c r="AF730">
        <v>0</v>
      </c>
      <c r="AG730">
        <v>0</v>
      </c>
      <c r="AH730">
        <v>0</v>
      </c>
      <c r="AI730">
        <v>7.75</v>
      </c>
      <c r="AJ730">
        <v>1</v>
      </c>
      <c r="AK730">
        <v>1</v>
      </c>
      <c r="AL730">
        <v>1</v>
      </c>
      <c r="AM730">
        <v>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6.4</v>
      </c>
      <c r="AU730" t="s">
        <v>489</v>
      </c>
      <c r="AV730">
        <v>0</v>
      </c>
      <c r="AW730">
        <v>2</v>
      </c>
      <c r="AX730">
        <v>59211707</v>
      </c>
      <c r="AY730">
        <v>1</v>
      </c>
      <c r="AZ730">
        <v>0</v>
      </c>
      <c r="BA730">
        <v>773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ROUND(Y730*Source!I814,9)</f>
        <v>0</v>
      </c>
      <c r="CY730">
        <f>AA730</f>
        <v>54.79</v>
      </c>
      <c r="CZ730">
        <f>AE730</f>
        <v>7.07</v>
      </c>
      <c r="DA730">
        <f>AI730</f>
        <v>7.75</v>
      </c>
      <c r="DB730">
        <f>ROUND((ROUND(AT730*CZ730,2)*0),6)</f>
        <v>0</v>
      </c>
      <c r="DC730">
        <f>ROUND((ROUND(AT730*AG730,2)*0),6)</f>
        <v>0</v>
      </c>
      <c r="DD730" t="s">
        <v>3</v>
      </c>
      <c r="DE730" t="s">
        <v>3</v>
      </c>
      <c r="DF730">
        <f>ROUND(ROUND(AE730*AI730,2)*CX730,2)</f>
        <v>0</v>
      </c>
      <c r="DG730">
        <f t="shared" ref="DG730:DG739" si="343">ROUND(ROUND(AF730,2)*CX730,2)</f>
        <v>0</v>
      </c>
      <c r="DH730">
        <f t="shared" ref="DH730:DH739" si="344">ROUND(ROUND(AG730,2)*CX730,2)</f>
        <v>0</v>
      </c>
      <c r="DI730">
        <f t="shared" si="337"/>
        <v>0</v>
      </c>
      <c r="DJ730">
        <f>DF730</f>
        <v>0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">
      <c r="A731">
        <f>ROW(Source!A814)</f>
        <v>814</v>
      </c>
      <c r="B731">
        <v>59209200</v>
      </c>
      <c r="C731">
        <v>59210824</v>
      </c>
      <c r="D731">
        <v>58315661</v>
      </c>
      <c r="E731">
        <v>1</v>
      </c>
      <c r="F731">
        <v>1</v>
      </c>
      <c r="G731">
        <v>1080</v>
      </c>
      <c r="H731">
        <v>3</v>
      </c>
      <c r="I731" t="s">
        <v>649</v>
      </c>
      <c r="J731" t="s">
        <v>650</v>
      </c>
      <c r="K731" t="s">
        <v>651</v>
      </c>
      <c r="L731">
        <v>1346</v>
      </c>
      <c r="N731">
        <v>1009</v>
      </c>
      <c r="O731" t="s">
        <v>641</v>
      </c>
      <c r="P731" t="s">
        <v>641</v>
      </c>
      <c r="Q731">
        <v>1</v>
      </c>
      <c r="W731">
        <v>0</v>
      </c>
      <c r="X731">
        <v>-2037194753</v>
      </c>
      <c r="Y731">
        <f>(AT731*0)</f>
        <v>0</v>
      </c>
      <c r="AA731">
        <v>126.81</v>
      </c>
      <c r="AB731">
        <v>0</v>
      </c>
      <c r="AC731">
        <v>0</v>
      </c>
      <c r="AD731">
        <v>0</v>
      </c>
      <c r="AE731">
        <v>19.39</v>
      </c>
      <c r="AF731">
        <v>0</v>
      </c>
      <c r="AG731">
        <v>0</v>
      </c>
      <c r="AH731">
        <v>0</v>
      </c>
      <c r="AI731">
        <v>6.54</v>
      </c>
      <c r="AJ731">
        <v>1</v>
      </c>
      <c r="AK731">
        <v>1</v>
      </c>
      <c r="AL731">
        <v>1</v>
      </c>
      <c r="AM731">
        <v>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2.66</v>
      </c>
      <c r="AU731" t="s">
        <v>489</v>
      </c>
      <c r="AV731">
        <v>0</v>
      </c>
      <c r="AW731">
        <v>2</v>
      </c>
      <c r="AX731">
        <v>59211708</v>
      </c>
      <c r="AY731">
        <v>1</v>
      </c>
      <c r="AZ731">
        <v>0</v>
      </c>
      <c r="BA731">
        <v>774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ROUND(Y731*Source!I814,9)</f>
        <v>0</v>
      </c>
      <c r="CY731">
        <f>AA731</f>
        <v>126.81</v>
      </c>
      <c r="CZ731">
        <f>AE731</f>
        <v>19.39</v>
      </c>
      <c r="DA731">
        <f>AI731</f>
        <v>6.54</v>
      </c>
      <c r="DB731">
        <f>ROUND((ROUND(AT731*CZ731,2)*0),6)</f>
        <v>0</v>
      </c>
      <c r="DC731">
        <f>ROUND((ROUND(AT731*AG731,2)*0),6)</f>
        <v>0</v>
      </c>
      <c r="DD731" t="s">
        <v>3</v>
      </c>
      <c r="DE731" t="s">
        <v>3</v>
      </c>
      <c r="DF731">
        <f>ROUND(ROUND(AE731*AI731,2)*CX731,2)</f>
        <v>0</v>
      </c>
      <c r="DG731">
        <f t="shared" si="343"/>
        <v>0</v>
      </c>
      <c r="DH731">
        <f t="shared" si="344"/>
        <v>0</v>
      </c>
      <c r="DI731">
        <f t="shared" si="337"/>
        <v>0</v>
      </c>
      <c r="DJ731">
        <f>DF731</f>
        <v>0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">
      <c r="A732">
        <f>ROW(Source!A814)</f>
        <v>814</v>
      </c>
      <c r="B732">
        <v>59209200</v>
      </c>
      <c r="C732">
        <v>59210824</v>
      </c>
      <c r="D732">
        <v>58322611</v>
      </c>
      <c r="E732">
        <v>1</v>
      </c>
      <c r="F732">
        <v>1</v>
      </c>
      <c r="G732">
        <v>1080</v>
      </c>
      <c r="H732">
        <v>3</v>
      </c>
      <c r="I732" t="s">
        <v>652</v>
      </c>
      <c r="J732" t="s">
        <v>653</v>
      </c>
      <c r="K732" t="s">
        <v>654</v>
      </c>
      <c r="L732">
        <v>1346</v>
      </c>
      <c r="N732">
        <v>1009</v>
      </c>
      <c r="O732" t="s">
        <v>641</v>
      </c>
      <c r="P732" t="s">
        <v>641</v>
      </c>
      <c r="Q732">
        <v>1</v>
      </c>
      <c r="W732">
        <v>0</v>
      </c>
      <c r="X732">
        <v>-2095645039</v>
      </c>
      <c r="Y732">
        <f>(AT732*0)</f>
        <v>0</v>
      </c>
      <c r="AA732">
        <v>765.78</v>
      </c>
      <c r="AB732">
        <v>0</v>
      </c>
      <c r="AC732">
        <v>0</v>
      </c>
      <c r="AD732">
        <v>0</v>
      </c>
      <c r="AE732">
        <v>33.72</v>
      </c>
      <c r="AF732">
        <v>0</v>
      </c>
      <c r="AG732">
        <v>0</v>
      </c>
      <c r="AH732">
        <v>0</v>
      </c>
      <c r="AI732">
        <v>22.71</v>
      </c>
      <c r="AJ732">
        <v>1</v>
      </c>
      <c r="AK732">
        <v>1</v>
      </c>
      <c r="AL732">
        <v>1</v>
      </c>
      <c r="AM732">
        <v>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4</v>
      </c>
      <c r="AU732" t="s">
        <v>489</v>
      </c>
      <c r="AV732">
        <v>0</v>
      </c>
      <c r="AW732">
        <v>2</v>
      </c>
      <c r="AX732">
        <v>59211709</v>
      </c>
      <c r="AY732">
        <v>1</v>
      </c>
      <c r="AZ732">
        <v>0</v>
      </c>
      <c r="BA732">
        <v>775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ROUND(Y732*Source!I814,9)</f>
        <v>0</v>
      </c>
      <c r="CY732">
        <f>AA732</f>
        <v>765.78</v>
      </c>
      <c r="CZ732">
        <f>AE732</f>
        <v>33.72</v>
      </c>
      <c r="DA732">
        <f>AI732</f>
        <v>22.71</v>
      </c>
      <c r="DB732">
        <f>ROUND((ROUND(AT732*CZ732,2)*0),6)</f>
        <v>0</v>
      </c>
      <c r="DC732">
        <f>ROUND((ROUND(AT732*AG732,2)*0),6)</f>
        <v>0</v>
      </c>
      <c r="DD732" t="s">
        <v>3</v>
      </c>
      <c r="DE732" t="s">
        <v>3</v>
      </c>
      <c r="DF732">
        <f>ROUND(ROUND(AE732*AI732,2)*CX732,2)</f>
        <v>0</v>
      </c>
      <c r="DG732">
        <f t="shared" si="343"/>
        <v>0</v>
      </c>
      <c r="DH732">
        <f t="shared" si="344"/>
        <v>0</v>
      </c>
      <c r="DI732">
        <f t="shared" si="337"/>
        <v>0</v>
      </c>
      <c r="DJ732">
        <f>DF732</f>
        <v>0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">
      <c r="A733">
        <f>ROW(Source!A815)</f>
        <v>815</v>
      </c>
      <c r="B733">
        <v>59209203</v>
      </c>
      <c r="C733">
        <v>59210840</v>
      </c>
      <c r="D733">
        <v>58266404</v>
      </c>
      <c r="E733">
        <v>1080</v>
      </c>
      <c r="F733">
        <v>1</v>
      </c>
      <c r="G733">
        <v>1080</v>
      </c>
      <c r="H733">
        <v>1</v>
      </c>
      <c r="I733" t="s">
        <v>620</v>
      </c>
      <c r="J733" t="s">
        <v>3</v>
      </c>
      <c r="K733" t="s">
        <v>621</v>
      </c>
      <c r="L733">
        <v>1191</v>
      </c>
      <c r="N733">
        <v>1013</v>
      </c>
      <c r="O733" t="s">
        <v>622</v>
      </c>
      <c r="P733" t="s">
        <v>622</v>
      </c>
      <c r="Q733">
        <v>1</v>
      </c>
      <c r="W733">
        <v>0</v>
      </c>
      <c r="X733">
        <v>476480486</v>
      </c>
      <c r="Y733">
        <f>((AT733*0.3)*1.1)</f>
        <v>18.480000000000004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56</v>
      </c>
      <c r="AU733" t="s">
        <v>490</v>
      </c>
      <c r="AV733">
        <v>1</v>
      </c>
      <c r="AW733">
        <v>2</v>
      </c>
      <c r="AX733">
        <v>59211713</v>
      </c>
      <c r="AY733">
        <v>1</v>
      </c>
      <c r="AZ733">
        <v>0</v>
      </c>
      <c r="BA733">
        <v>779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U733">
        <f>ROUND(AT733*Source!I815*AH733*AL733,2)</f>
        <v>0</v>
      </c>
      <c r="CV733">
        <f>ROUND(Y733*Source!I815,9)</f>
        <v>14.784000000000001</v>
      </c>
      <c r="CW733">
        <v>0</v>
      </c>
      <c r="CX733">
        <f>ROUND(Y733*Source!I815,9)</f>
        <v>14.784000000000001</v>
      </c>
      <c r="CY733">
        <f>AD733</f>
        <v>0</v>
      </c>
      <c r="CZ733">
        <f>AH733</f>
        <v>0</v>
      </c>
      <c r="DA733">
        <f>AL733</f>
        <v>1</v>
      </c>
      <c r="DB733">
        <f>ROUND(((ROUND(AT733*CZ733,2)*0.3)*1.1),6)</f>
        <v>0</v>
      </c>
      <c r="DC733">
        <f>ROUND(((ROUND(AT733*AG733,2)*0.3)*1.1),6)</f>
        <v>0</v>
      </c>
      <c r="DD733" t="s">
        <v>3</v>
      </c>
      <c r="DE733" t="s">
        <v>3</v>
      </c>
      <c r="DF733">
        <f t="shared" ref="DF733:DF741" si="345">ROUND(ROUND(AE733,2)*CX733,2)</f>
        <v>0</v>
      </c>
      <c r="DG733">
        <f t="shared" si="343"/>
        <v>0</v>
      </c>
      <c r="DH733">
        <f t="shared" si="344"/>
        <v>0</v>
      </c>
      <c r="DI733">
        <f t="shared" si="337"/>
        <v>0</v>
      </c>
      <c r="DJ733">
        <f>DI733</f>
        <v>0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">
      <c r="A734">
        <f>ROW(Source!A815)</f>
        <v>815</v>
      </c>
      <c r="B734">
        <v>59209203</v>
      </c>
      <c r="C734">
        <v>59210840</v>
      </c>
      <c r="D734">
        <v>58340578</v>
      </c>
      <c r="E734">
        <v>1</v>
      </c>
      <c r="F734">
        <v>1</v>
      </c>
      <c r="G734">
        <v>1080</v>
      </c>
      <c r="H734">
        <v>2</v>
      </c>
      <c r="I734" t="s">
        <v>646</v>
      </c>
      <c r="J734" t="s">
        <v>647</v>
      </c>
      <c r="K734" t="s">
        <v>648</v>
      </c>
      <c r="L734">
        <v>1368</v>
      </c>
      <c r="N734">
        <v>1011</v>
      </c>
      <c r="O734" t="s">
        <v>626</v>
      </c>
      <c r="P734" t="s">
        <v>626</v>
      </c>
      <c r="Q734">
        <v>1</v>
      </c>
      <c r="W734">
        <v>0</v>
      </c>
      <c r="X734">
        <v>-1985943078</v>
      </c>
      <c r="Y734">
        <f>((AT734*0.3)*1.1)</f>
        <v>6.6000000000000003E-2</v>
      </c>
      <c r="AA734">
        <v>0</v>
      </c>
      <c r="AB734">
        <v>88.67</v>
      </c>
      <c r="AC734">
        <v>13.47</v>
      </c>
      <c r="AD734">
        <v>0</v>
      </c>
      <c r="AE734">
        <v>0</v>
      </c>
      <c r="AF734">
        <v>83.1</v>
      </c>
      <c r="AG734">
        <v>12.62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0.2</v>
      </c>
      <c r="AU734" t="s">
        <v>490</v>
      </c>
      <c r="AV734">
        <v>0</v>
      </c>
      <c r="AW734">
        <v>2</v>
      </c>
      <c r="AX734">
        <v>59211714</v>
      </c>
      <c r="AY734">
        <v>1</v>
      </c>
      <c r="AZ734">
        <v>0</v>
      </c>
      <c r="BA734">
        <v>780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f>ROUND(Y734*Source!I815*DO734,9)</f>
        <v>0.66633600000000004</v>
      </c>
      <c r="CX734">
        <f>ROUND(Y734*Source!I815,9)</f>
        <v>5.28E-2</v>
      </c>
      <c r="CY734">
        <f>AB734</f>
        <v>88.67</v>
      </c>
      <c r="CZ734">
        <f>AF734</f>
        <v>83.1</v>
      </c>
      <c r="DA734">
        <f>AJ734</f>
        <v>1</v>
      </c>
      <c r="DB734">
        <f>ROUND(((ROUND(AT734*CZ734,2)*0.3)*1.1),6)</f>
        <v>5.4846000000000004</v>
      </c>
      <c r="DC734">
        <f>ROUND(((ROUND(AT734*AG734,2)*0.3)*1.1),6)</f>
        <v>0.83160000000000001</v>
      </c>
      <c r="DD734" t="s">
        <v>3</v>
      </c>
      <c r="DE734" t="s">
        <v>3</v>
      </c>
      <c r="DF734">
        <f t="shared" si="345"/>
        <v>0</v>
      </c>
      <c r="DG734">
        <f t="shared" si="343"/>
        <v>4.3899999999999997</v>
      </c>
      <c r="DH734">
        <f t="shared" si="344"/>
        <v>0.67</v>
      </c>
      <c r="DI734">
        <f t="shared" si="337"/>
        <v>0</v>
      </c>
      <c r="DJ734">
        <f>DG734</f>
        <v>4.3899999999999997</v>
      </c>
      <c r="DK734">
        <v>0</v>
      </c>
      <c r="DL734" t="s">
        <v>628</v>
      </c>
      <c r="DM734">
        <v>0</v>
      </c>
      <c r="DN734" t="s">
        <v>622</v>
      </c>
      <c r="DO734">
        <v>12.62</v>
      </c>
    </row>
    <row r="735" spans="1:119" x14ac:dyDescent="0.2">
      <c r="A735">
        <f>ROW(Source!A815)</f>
        <v>815</v>
      </c>
      <c r="B735">
        <v>59209203</v>
      </c>
      <c r="C735">
        <v>59210840</v>
      </c>
      <c r="D735">
        <v>58339814</v>
      </c>
      <c r="E735">
        <v>1</v>
      </c>
      <c r="F735">
        <v>1</v>
      </c>
      <c r="G735">
        <v>1080</v>
      </c>
      <c r="H735">
        <v>2</v>
      </c>
      <c r="I735" t="s">
        <v>635</v>
      </c>
      <c r="J735" t="s">
        <v>636</v>
      </c>
      <c r="K735" t="s">
        <v>637</v>
      </c>
      <c r="L735">
        <v>1368</v>
      </c>
      <c r="N735">
        <v>1011</v>
      </c>
      <c r="O735" t="s">
        <v>626</v>
      </c>
      <c r="P735" t="s">
        <v>626</v>
      </c>
      <c r="Q735">
        <v>1</v>
      </c>
      <c r="W735">
        <v>0</v>
      </c>
      <c r="X735">
        <v>1087580389</v>
      </c>
      <c r="Y735">
        <f>((AT735*0.3)*1.1)</f>
        <v>6.6000000000000008E-3</v>
      </c>
      <c r="AA735">
        <v>0</v>
      </c>
      <c r="AB735">
        <v>191.17</v>
      </c>
      <c r="AC735">
        <v>18.059999999999999</v>
      </c>
      <c r="AD735">
        <v>0</v>
      </c>
      <c r="AE735">
        <v>0</v>
      </c>
      <c r="AF735">
        <v>179.17</v>
      </c>
      <c r="AG735">
        <v>16.93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0.02</v>
      </c>
      <c r="AU735" t="s">
        <v>490</v>
      </c>
      <c r="AV735">
        <v>0</v>
      </c>
      <c r="AW735">
        <v>2</v>
      </c>
      <c r="AX735">
        <v>59211715</v>
      </c>
      <c r="AY735">
        <v>1</v>
      </c>
      <c r="AZ735">
        <v>0</v>
      </c>
      <c r="BA735">
        <v>781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f>ROUND(Y735*Source!I815*DO735,9)</f>
        <v>8.9390399999999995E-2</v>
      </c>
      <c r="CX735">
        <f>ROUND(Y735*Source!I815,9)</f>
        <v>5.28E-3</v>
      </c>
      <c r="CY735">
        <f>AB735</f>
        <v>191.17</v>
      </c>
      <c r="CZ735">
        <f>AF735</f>
        <v>179.17</v>
      </c>
      <c r="DA735">
        <f>AJ735</f>
        <v>1</v>
      </c>
      <c r="DB735">
        <f>ROUND(((ROUND(AT735*CZ735,2)*0.3)*1.1),6)</f>
        <v>1.1814</v>
      </c>
      <c r="DC735">
        <f>ROUND(((ROUND(AT735*AG735,2)*0.3)*1.1),6)</f>
        <v>0.11219999999999999</v>
      </c>
      <c r="DD735" t="s">
        <v>3</v>
      </c>
      <c r="DE735" t="s">
        <v>3</v>
      </c>
      <c r="DF735">
        <f t="shared" si="345"/>
        <v>0</v>
      </c>
      <c r="DG735">
        <f t="shared" si="343"/>
        <v>0.95</v>
      </c>
      <c r="DH735">
        <f t="shared" si="344"/>
        <v>0.09</v>
      </c>
      <c r="DI735">
        <f t="shared" si="337"/>
        <v>0</v>
      </c>
      <c r="DJ735">
        <f>DG735</f>
        <v>0.95</v>
      </c>
      <c r="DK735">
        <v>0</v>
      </c>
      <c r="DL735" t="s">
        <v>628</v>
      </c>
      <c r="DM735">
        <v>0</v>
      </c>
      <c r="DN735" t="s">
        <v>622</v>
      </c>
      <c r="DO735">
        <v>16.93</v>
      </c>
    </row>
    <row r="736" spans="1:119" x14ac:dyDescent="0.2">
      <c r="A736">
        <f>ROW(Source!A815)</f>
        <v>815</v>
      </c>
      <c r="B736">
        <v>59209203</v>
      </c>
      <c r="C736">
        <v>59210840</v>
      </c>
      <c r="D736">
        <v>58308814</v>
      </c>
      <c r="E736">
        <v>1</v>
      </c>
      <c r="F736">
        <v>1</v>
      </c>
      <c r="G736">
        <v>1080</v>
      </c>
      <c r="H736">
        <v>3</v>
      </c>
      <c r="I736" t="s">
        <v>642</v>
      </c>
      <c r="J736" t="s">
        <v>643</v>
      </c>
      <c r="K736" t="s">
        <v>644</v>
      </c>
      <c r="L736">
        <v>1339</v>
      </c>
      <c r="N736">
        <v>1007</v>
      </c>
      <c r="O736" t="s">
        <v>645</v>
      </c>
      <c r="P736" t="s">
        <v>645</v>
      </c>
      <c r="Q736">
        <v>1</v>
      </c>
      <c r="W736">
        <v>0</v>
      </c>
      <c r="X736">
        <v>-744103292</v>
      </c>
      <c r="Y736">
        <f>(AT736*0)</f>
        <v>0</v>
      </c>
      <c r="AA736">
        <v>7.07</v>
      </c>
      <c r="AB736">
        <v>0</v>
      </c>
      <c r="AC736">
        <v>0</v>
      </c>
      <c r="AD736">
        <v>0</v>
      </c>
      <c r="AE736">
        <v>7.07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6.4</v>
      </c>
      <c r="AU736" t="s">
        <v>489</v>
      </c>
      <c r="AV736">
        <v>0</v>
      </c>
      <c r="AW736">
        <v>2</v>
      </c>
      <c r="AX736">
        <v>59211716</v>
      </c>
      <c r="AY736">
        <v>1</v>
      </c>
      <c r="AZ736">
        <v>0</v>
      </c>
      <c r="BA736">
        <v>782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ROUND(Y736*Source!I815,9)</f>
        <v>0</v>
      </c>
      <c r="CY736">
        <f>AA736</f>
        <v>7.07</v>
      </c>
      <c r="CZ736">
        <f>AE736</f>
        <v>7.07</v>
      </c>
      <c r="DA736">
        <f>AI736</f>
        <v>1</v>
      </c>
      <c r="DB736">
        <f>ROUND((ROUND(AT736*CZ736,2)*0),6)</f>
        <v>0</v>
      </c>
      <c r="DC736">
        <f>ROUND((ROUND(AT736*AG736,2)*0),6)</f>
        <v>0</v>
      </c>
      <c r="DD736" t="s">
        <v>3</v>
      </c>
      <c r="DE736" t="s">
        <v>3</v>
      </c>
      <c r="DF736">
        <f t="shared" si="345"/>
        <v>0</v>
      </c>
      <c r="DG736">
        <f t="shared" si="343"/>
        <v>0</v>
      </c>
      <c r="DH736">
        <f t="shared" si="344"/>
        <v>0</v>
      </c>
      <c r="DI736">
        <f t="shared" si="337"/>
        <v>0</v>
      </c>
      <c r="DJ736">
        <f>DF736</f>
        <v>0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">
      <c r="A737">
        <f>ROW(Source!A815)</f>
        <v>815</v>
      </c>
      <c r="B737">
        <v>59209203</v>
      </c>
      <c r="C737">
        <v>59210840</v>
      </c>
      <c r="D737">
        <v>58315661</v>
      </c>
      <c r="E737">
        <v>1</v>
      </c>
      <c r="F737">
        <v>1</v>
      </c>
      <c r="G737">
        <v>1080</v>
      </c>
      <c r="H737">
        <v>3</v>
      </c>
      <c r="I737" t="s">
        <v>649</v>
      </c>
      <c r="J737" t="s">
        <v>650</v>
      </c>
      <c r="K737" t="s">
        <v>651</v>
      </c>
      <c r="L737">
        <v>1346</v>
      </c>
      <c r="N737">
        <v>1009</v>
      </c>
      <c r="O737" t="s">
        <v>641</v>
      </c>
      <c r="P737" t="s">
        <v>641</v>
      </c>
      <c r="Q737">
        <v>1</v>
      </c>
      <c r="W737">
        <v>0</v>
      </c>
      <c r="X737">
        <v>-2037194753</v>
      </c>
      <c r="Y737">
        <f>(AT737*0)</f>
        <v>0</v>
      </c>
      <c r="AA737">
        <v>19.39</v>
      </c>
      <c r="AB737">
        <v>0</v>
      </c>
      <c r="AC737">
        <v>0</v>
      </c>
      <c r="AD737">
        <v>0</v>
      </c>
      <c r="AE737">
        <v>19.39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-2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2.66</v>
      </c>
      <c r="AU737" t="s">
        <v>489</v>
      </c>
      <c r="AV737">
        <v>0</v>
      </c>
      <c r="AW737">
        <v>2</v>
      </c>
      <c r="AX737">
        <v>59211717</v>
      </c>
      <c r="AY737">
        <v>1</v>
      </c>
      <c r="AZ737">
        <v>0</v>
      </c>
      <c r="BA737">
        <v>783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ROUND(Y737*Source!I815,9)</f>
        <v>0</v>
      </c>
      <c r="CY737">
        <f>AA737</f>
        <v>19.39</v>
      </c>
      <c r="CZ737">
        <f>AE737</f>
        <v>19.39</v>
      </c>
      <c r="DA737">
        <f>AI737</f>
        <v>1</v>
      </c>
      <c r="DB737">
        <f>ROUND((ROUND(AT737*CZ737,2)*0),6)</f>
        <v>0</v>
      </c>
      <c r="DC737">
        <f>ROUND((ROUND(AT737*AG737,2)*0),6)</f>
        <v>0</v>
      </c>
      <c r="DD737" t="s">
        <v>3</v>
      </c>
      <c r="DE737" t="s">
        <v>3</v>
      </c>
      <c r="DF737">
        <f t="shared" si="345"/>
        <v>0</v>
      </c>
      <c r="DG737">
        <f t="shared" si="343"/>
        <v>0</v>
      </c>
      <c r="DH737">
        <f t="shared" si="344"/>
        <v>0</v>
      </c>
      <c r="DI737">
        <f t="shared" si="337"/>
        <v>0</v>
      </c>
      <c r="DJ737">
        <f>DF737</f>
        <v>0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">
      <c r="A738">
        <f>ROW(Source!A815)</f>
        <v>815</v>
      </c>
      <c r="B738">
        <v>59209203</v>
      </c>
      <c r="C738">
        <v>59210840</v>
      </c>
      <c r="D738">
        <v>58322611</v>
      </c>
      <c r="E738">
        <v>1</v>
      </c>
      <c r="F738">
        <v>1</v>
      </c>
      <c r="G738">
        <v>1080</v>
      </c>
      <c r="H738">
        <v>3</v>
      </c>
      <c r="I738" t="s">
        <v>652</v>
      </c>
      <c r="J738" t="s">
        <v>653</v>
      </c>
      <c r="K738" t="s">
        <v>654</v>
      </c>
      <c r="L738">
        <v>1346</v>
      </c>
      <c r="N738">
        <v>1009</v>
      </c>
      <c r="O738" t="s">
        <v>641</v>
      </c>
      <c r="P738" t="s">
        <v>641</v>
      </c>
      <c r="Q738">
        <v>1</v>
      </c>
      <c r="W738">
        <v>0</v>
      </c>
      <c r="X738">
        <v>-2095645039</v>
      </c>
      <c r="Y738">
        <f>(AT738*0)</f>
        <v>0</v>
      </c>
      <c r="AA738">
        <v>33.72</v>
      </c>
      <c r="AB738">
        <v>0</v>
      </c>
      <c r="AC738">
        <v>0</v>
      </c>
      <c r="AD738">
        <v>0</v>
      </c>
      <c r="AE738">
        <v>33.72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-2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4</v>
      </c>
      <c r="AU738" t="s">
        <v>489</v>
      </c>
      <c r="AV738">
        <v>0</v>
      </c>
      <c r="AW738">
        <v>2</v>
      </c>
      <c r="AX738">
        <v>59211718</v>
      </c>
      <c r="AY738">
        <v>1</v>
      </c>
      <c r="AZ738">
        <v>0</v>
      </c>
      <c r="BA738">
        <v>784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ROUND(Y738*Source!I815,9)</f>
        <v>0</v>
      </c>
      <c r="CY738">
        <f>AA738</f>
        <v>33.72</v>
      </c>
      <c r="CZ738">
        <f>AE738</f>
        <v>33.72</v>
      </c>
      <c r="DA738">
        <f>AI738</f>
        <v>1</v>
      </c>
      <c r="DB738">
        <f>ROUND((ROUND(AT738*CZ738,2)*0),6)</f>
        <v>0</v>
      </c>
      <c r="DC738">
        <f>ROUND((ROUND(AT738*AG738,2)*0),6)</f>
        <v>0</v>
      </c>
      <c r="DD738" t="s">
        <v>3</v>
      </c>
      <c r="DE738" t="s">
        <v>3</v>
      </c>
      <c r="DF738">
        <f t="shared" si="345"/>
        <v>0</v>
      </c>
      <c r="DG738">
        <f t="shared" si="343"/>
        <v>0</v>
      </c>
      <c r="DH738">
        <f t="shared" si="344"/>
        <v>0</v>
      </c>
      <c r="DI738">
        <f t="shared" si="337"/>
        <v>0</v>
      </c>
      <c r="DJ738">
        <f>DF738</f>
        <v>0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">
      <c r="A739">
        <f>ROW(Source!A816)</f>
        <v>816</v>
      </c>
      <c r="B739">
        <v>59209200</v>
      </c>
      <c r="C739">
        <v>59210840</v>
      </c>
      <c r="D739">
        <v>58266404</v>
      </c>
      <c r="E739">
        <v>1080</v>
      </c>
      <c r="F739">
        <v>1</v>
      </c>
      <c r="G739">
        <v>1080</v>
      </c>
      <c r="H739">
        <v>1</v>
      </c>
      <c r="I739" t="s">
        <v>620</v>
      </c>
      <c r="J739" t="s">
        <v>3</v>
      </c>
      <c r="K739" t="s">
        <v>621</v>
      </c>
      <c r="L739">
        <v>1191</v>
      </c>
      <c r="N739">
        <v>1013</v>
      </c>
      <c r="O739" t="s">
        <v>622</v>
      </c>
      <c r="P739" t="s">
        <v>622</v>
      </c>
      <c r="Q739">
        <v>1</v>
      </c>
      <c r="W739">
        <v>0</v>
      </c>
      <c r="X739">
        <v>476480486</v>
      </c>
      <c r="Y739">
        <f>((AT739*0.3)*1.1)</f>
        <v>18.480000000000004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5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56</v>
      </c>
      <c r="AU739" t="s">
        <v>490</v>
      </c>
      <c r="AV739">
        <v>1</v>
      </c>
      <c r="AW739">
        <v>2</v>
      </c>
      <c r="AX739">
        <v>59211713</v>
      </c>
      <c r="AY739">
        <v>1</v>
      </c>
      <c r="AZ739">
        <v>0</v>
      </c>
      <c r="BA739">
        <v>788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U739">
        <f>ROUND(AT739*Source!I816*AH739*AL739,2)</f>
        <v>0</v>
      </c>
      <c r="CV739">
        <f>ROUND(Y739*Source!I816,9)</f>
        <v>14.784000000000001</v>
      </c>
      <c r="CW739">
        <v>0</v>
      </c>
      <c r="CX739">
        <f>ROUND(Y739*Source!I816,9)</f>
        <v>14.784000000000001</v>
      </c>
      <c r="CY739">
        <f>AD739</f>
        <v>0</v>
      </c>
      <c r="CZ739">
        <f>AH739</f>
        <v>0</v>
      </c>
      <c r="DA739">
        <f>AL739</f>
        <v>1</v>
      </c>
      <c r="DB739">
        <f>ROUND(((ROUND(AT739*CZ739,2)*0.3)*1.1),6)</f>
        <v>0</v>
      </c>
      <c r="DC739">
        <f>ROUND(((ROUND(AT739*AG739,2)*0.3)*1.1),6)</f>
        <v>0</v>
      </c>
      <c r="DD739" t="s">
        <v>3</v>
      </c>
      <c r="DE739" t="s">
        <v>3</v>
      </c>
      <c r="DF739">
        <f t="shared" si="345"/>
        <v>0</v>
      </c>
      <c r="DG739">
        <f t="shared" si="343"/>
        <v>0</v>
      </c>
      <c r="DH739">
        <f t="shared" si="344"/>
        <v>0</v>
      </c>
      <c r="DI739">
        <f t="shared" si="337"/>
        <v>0</v>
      </c>
      <c r="DJ739">
        <f>DI739</f>
        <v>0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">
      <c r="A740">
        <f>ROW(Source!A816)</f>
        <v>816</v>
      </c>
      <c r="B740">
        <v>59209200</v>
      </c>
      <c r="C740">
        <v>59210840</v>
      </c>
      <c r="D740">
        <v>58340578</v>
      </c>
      <c r="E740">
        <v>1</v>
      </c>
      <c r="F740">
        <v>1</v>
      </c>
      <c r="G740">
        <v>1080</v>
      </c>
      <c r="H740">
        <v>2</v>
      </c>
      <c r="I740" t="s">
        <v>646</v>
      </c>
      <c r="J740" t="s">
        <v>647</v>
      </c>
      <c r="K740" t="s">
        <v>648</v>
      </c>
      <c r="L740">
        <v>1368</v>
      </c>
      <c r="N740">
        <v>1011</v>
      </c>
      <c r="O740" t="s">
        <v>626</v>
      </c>
      <c r="P740" t="s">
        <v>626</v>
      </c>
      <c r="Q740">
        <v>1</v>
      </c>
      <c r="W740">
        <v>0</v>
      </c>
      <c r="X740">
        <v>-1985943078</v>
      </c>
      <c r="Y740">
        <f>((AT740*0.3)*1.1)</f>
        <v>6.6000000000000003E-2</v>
      </c>
      <c r="AA740">
        <v>0</v>
      </c>
      <c r="AB740">
        <v>1445.28</v>
      </c>
      <c r="AC740">
        <v>740.47</v>
      </c>
      <c r="AD740">
        <v>0</v>
      </c>
      <c r="AE740">
        <v>0</v>
      </c>
      <c r="AF740">
        <v>83.1</v>
      </c>
      <c r="AG740">
        <v>12.62</v>
      </c>
      <c r="AH740">
        <v>0</v>
      </c>
      <c r="AI740">
        <v>1</v>
      </c>
      <c r="AJ740">
        <v>16.3</v>
      </c>
      <c r="AK740">
        <v>54.99</v>
      </c>
      <c r="AL740">
        <v>1</v>
      </c>
      <c r="AM740">
        <v>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0.2</v>
      </c>
      <c r="AU740" t="s">
        <v>490</v>
      </c>
      <c r="AV740">
        <v>0</v>
      </c>
      <c r="AW740">
        <v>2</v>
      </c>
      <c r="AX740">
        <v>59211714</v>
      </c>
      <c r="AY740">
        <v>1</v>
      </c>
      <c r="AZ740">
        <v>0</v>
      </c>
      <c r="BA740">
        <v>789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f>ROUND(Y740*Source!I816*DO740,9)</f>
        <v>0.66633600000000004</v>
      </c>
      <c r="CX740">
        <f>ROUND(Y740*Source!I816,9)</f>
        <v>5.28E-2</v>
      </c>
      <c r="CY740">
        <f>AB740</f>
        <v>1445.28</v>
      </c>
      <c r="CZ740">
        <f>AF740</f>
        <v>83.1</v>
      </c>
      <c r="DA740">
        <f>AJ740</f>
        <v>16.3</v>
      </c>
      <c r="DB740">
        <f>ROUND(((ROUND(AT740*CZ740,2)*0.3)*1.1),6)</f>
        <v>5.4846000000000004</v>
      </c>
      <c r="DC740">
        <f>ROUND(((ROUND(AT740*AG740,2)*0.3)*1.1),6)</f>
        <v>0.83160000000000001</v>
      </c>
      <c r="DD740" t="s">
        <v>3</v>
      </c>
      <c r="DE740" t="s">
        <v>3</v>
      </c>
      <c r="DF740">
        <f t="shared" si="345"/>
        <v>0</v>
      </c>
      <c r="DG740">
        <f>ROUND(ROUND(AF740*AJ740,2)*CX740,2)</f>
        <v>71.52</v>
      </c>
      <c r="DH740">
        <f>ROUND(ROUND(AG740*AK740,2)*CX740,2)</f>
        <v>36.64</v>
      </c>
      <c r="DI740">
        <f t="shared" si="337"/>
        <v>0</v>
      </c>
      <c r="DJ740">
        <f>DG740</f>
        <v>71.52</v>
      </c>
      <c r="DK740">
        <v>0</v>
      </c>
      <c r="DL740" t="s">
        <v>628</v>
      </c>
      <c r="DM740">
        <v>0</v>
      </c>
      <c r="DN740" t="s">
        <v>622</v>
      </c>
      <c r="DO740">
        <v>12.62</v>
      </c>
    </row>
    <row r="741" spans="1:119" x14ac:dyDescent="0.2">
      <c r="A741">
        <f>ROW(Source!A816)</f>
        <v>816</v>
      </c>
      <c r="B741">
        <v>59209200</v>
      </c>
      <c r="C741">
        <v>59210840</v>
      </c>
      <c r="D741">
        <v>58339814</v>
      </c>
      <c r="E741">
        <v>1</v>
      </c>
      <c r="F741">
        <v>1</v>
      </c>
      <c r="G741">
        <v>1080</v>
      </c>
      <c r="H741">
        <v>2</v>
      </c>
      <c r="I741" t="s">
        <v>635</v>
      </c>
      <c r="J741" t="s">
        <v>636</v>
      </c>
      <c r="K741" t="s">
        <v>637</v>
      </c>
      <c r="L741">
        <v>1368</v>
      </c>
      <c r="N741">
        <v>1011</v>
      </c>
      <c r="O741" t="s">
        <v>626</v>
      </c>
      <c r="P741" t="s">
        <v>626</v>
      </c>
      <c r="Q741">
        <v>1</v>
      </c>
      <c r="W741">
        <v>0</v>
      </c>
      <c r="X741">
        <v>1087580389</v>
      </c>
      <c r="Y741">
        <f>((AT741*0.3)*1.1)</f>
        <v>6.6000000000000008E-3</v>
      </c>
      <c r="AA741">
        <v>0</v>
      </c>
      <c r="AB741">
        <v>2628.65</v>
      </c>
      <c r="AC741">
        <v>993.36</v>
      </c>
      <c r="AD741">
        <v>0</v>
      </c>
      <c r="AE741">
        <v>0</v>
      </c>
      <c r="AF741">
        <v>179.17</v>
      </c>
      <c r="AG741">
        <v>16.93</v>
      </c>
      <c r="AH741">
        <v>0</v>
      </c>
      <c r="AI741">
        <v>1</v>
      </c>
      <c r="AJ741">
        <v>13.75</v>
      </c>
      <c r="AK741">
        <v>54.99</v>
      </c>
      <c r="AL741">
        <v>1</v>
      </c>
      <c r="AM741">
        <v>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0.02</v>
      </c>
      <c r="AU741" t="s">
        <v>490</v>
      </c>
      <c r="AV741">
        <v>0</v>
      </c>
      <c r="AW741">
        <v>2</v>
      </c>
      <c r="AX741">
        <v>59211715</v>
      </c>
      <c r="AY741">
        <v>1</v>
      </c>
      <c r="AZ741">
        <v>0</v>
      </c>
      <c r="BA741">
        <v>790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f>ROUND(Y741*Source!I816*DO741,9)</f>
        <v>8.9390399999999995E-2</v>
      </c>
      <c r="CX741">
        <f>ROUND(Y741*Source!I816,9)</f>
        <v>5.28E-3</v>
      </c>
      <c r="CY741">
        <f>AB741</f>
        <v>2628.65</v>
      </c>
      <c r="CZ741">
        <f>AF741</f>
        <v>179.17</v>
      </c>
      <c r="DA741">
        <f>AJ741</f>
        <v>13.75</v>
      </c>
      <c r="DB741">
        <f>ROUND(((ROUND(AT741*CZ741,2)*0.3)*1.1),6)</f>
        <v>1.1814</v>
      </c>
      <c r="DC741">
        <f>ROUND(((ROUND(AT741*AG741,2)*0.3)*1.1),6)</f>
        <v>0.11219999999999999</v>
      </c>
      <c r="DD741" t="s">
        <v>3</v>
      </c>
      <c r="DE741" t="s">
        <v>3</v>
      </c>
      <c r="DF741">
        <f t="shared" si="345"/>
        <v>0</v>
      </c>
      <c r="DG741">
        <f>ROUND(ROUND(AF741*AJ741,2)*CX741,2)</f>
        <v>13.01</v>
      </c>
      <c r="DH741">
        <f>ROUND(ROUND(AG741*AK741,2)*CX741,2)</f>
        <v>4.92</v>
      </c>
      <c r="DI741">
        <f t="shared" si="337"/>
        <v>0</v>
      </c>
      <c r="DJ741">
        <f>DG741</f>
        <v>13.01</v>
      </c>
      <c r="DK741">
        <v>0</v>
      </c>
      <c r="DL741" t="s">
        <v>628</v>
      </c>
      <c r="DM741">
        <v>0</v>
      </c>
      <c r="DN741" t="s">
        <v>622</v>
      </c>
      <c r="DO741">
        <v>16.93</v>
      </c>
    </row>
    <row r="742" spans="1:119" x14ac:dyDescent="0.2">
      <c r="A742">
        <f>ROW(Source!A816)</f>
        <v>816</v>
      </c>
      <c r="B742">
        <v>59209200</v>
      </c>
      <c r="C742">
        <v>59210840</v>
      </c>
      <c r="D742">
        <v>58308814</v>
      </c>
      <c r="E742">
        <v>1</v>
      </c>
      <c r="F742">
        <v>1</v>
      </c>
      <c r="G742">
        <v>1080</v>
      </c>
      <c r="H742">
        <v>3</v>
      </c>
      <c r="I742" t="s">
        <v>642</v>
      </c>
      <c r="J742" t="s">
        <v>643</v>
      </c>
      <c r="K742" t="s">
        <v>644</v>
      </c>
      <c r="L742">
        <v>1339</v>
      </c>
      <c r="N742">
        <v>1007</v>
      </c>
      <c r="O742" t="s">
        <v>645</v>
      </c>
      <c r="P742" t="s">
        <v>645</v>
      </c>
      <c r="Q742">
        <v>1</v>
      </c>
      <c r="W742">
        <v>0</v>
      </c>
      <c r="X742">
        <v>-744103292</v>
      </c>
      <c r="Y742">
        <f>(AT742*0)</f>
        <v>0</v>
      </c>
      <c r="AA742">
        <v>54.79</v>
      </c>
      <c r="AB742">
        <v>0</v>
      </c>
      <c r="AC742">
        <v>0</v>
      </c>
      <c r="AD742">
        <v>0</v>
      </c>
      <c r="AE742">
        <v>7.07</v>
      </c>
      <c r="AF742">
        <v>0</v>
      </c>
      <c r="AG742">
        <v>0</v>
      </c>
      <c r="AH742">
        <v>0</v>
      </c>
      <c r="AI742">
        <v>7.75</v>
      </c>
      <c r="AJ742">
        <v>1</v>
      </c>
      <c r="AK742">
        <v>1</v>
      </c>
      <c r="AL742">
        <v>1</v>
      </c>
      <c r="AM742">
        <v>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6.4</v>
      </c>
      <c r="AU742" t="s">
        <v>489</v>
      </c>
      <c r="AV742">
        <v>0</v>
      </c>
      <c r="AW742">
        <v>2</v>
      </c>
      <c r="AX742">
        <v>59211716</v>
      </c>
      <c r="AY742">
        <v>1</v>
      </c>
      <c r="AZ742">
        <v>0</v>
      </c>
      <c r="BA742">
        <v>791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ROUND(Y742*Source!I816,9)</f>
        <v>0</v>
      </c>
      <c r="CY742">
        <f>AA742</f>
        <v>54.79</v>
      </c>
      <c r="CZ742">
        <f>AE742</f>
        <v>7.07</v>
      </c>
      <c r="DA742">
        <f>AI742</f>
        <v>7.75</v>
      </c>
      <c r="DB742">
        <f>ROUND((ROUND(AT742*CZ742,2)*0),6)</f>
        <v>0</v>
      </c>
      <c r="DC742">
        <f>ROUND((ROUND(AT742*AG742,2)*0),6)</f>
        <v>0</v>
      </c>
      <c r="DD742" t="s">
        <v>3</v>
      </c>
      <c r="DE742" t="s">
        <v>3</v>
      </c>
      <c r="DF742">
        <f>ROUND(ROUND(AE742*AI742,2)*CX742,2)</f>
        <v>0</v>
      </c>
      <c r="DG742">
        <f t="shared" ref="DG742:DG750" si="346">ROUND(ROUND(AF742,2)*CX742,2)</f>
        <v>0</v>
      </c>
      <c r="DH742">
        <f t="shared" ref="DH742:DH750" si="347">ROUND(ROUND(AG742,2)*CX742,2)</f>
        <v>0</v>
      </c>
      <c r="DI742">
        <f t="shared" si="337"/>
        <v>0</v>
      </c>
      <c r="DJ742">
        <f>DF742</f>
        <v>0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">
      <c r="A743">
        <f>ROW(Source!A816)</f>
        <v>816</v>
      </c>
      <c r="B743">
        <v>59209200</v>
      </c>
      <c r="C743">
        <v>59210840</v>
      </c>
      <c r="D743">
        <v>58315661</v>
      </c>
      <c r="E743">
        <v>1</v>
      </c>
      <c r="F743">
        <v>1</v>
      </c>
      <c r="G743">
        <v>1080</v>
      </c>
      <c r="H743">
        <v>3</v>
      </c>
      <c r="I743" t="s">
        <v>649</v>
      </c>
      <c r="J743" t="s">
        <v>650</v>
      </c>
      <c r="K743" t="s">
        <v>651</v>
      </c>
      <c r="L743">
        <v>1346</v>
      </c>
      <c r="N743">
        <v>1009</v>
      </c>
      <c r="O743" t="s">
        <v>641</v>
      </c>
      <c r="P743" t="s">
        <v>641</v>
      </c>
      <c r="Q743">
        <v>1</v>
      </c>
      <c r="W743">
        <v>0</v>
      </c>
      <c r="X743">
        <v>-2037194753</v>
      </c>
      <c r="Y743">
        <f>(AT743*0)</f>
        <v>0</v>
      </c>
      <c r="AA743">
        <v>126.81</v>
      </c>
      <c r="AB743">
        <v>0</v>
      </c>
      <c r="AC743">
        <v>0</v>
      </c>
      <c r="AD743">
        <v>0</v>
      </c>
      <c r="AE743">
        <v>19.39</v>
      </c>
      <c r="AF743">
        <v>0</v>
      </c>
      <c r="AG743">
        <v>0</v>
      </c>
      <c r="AH743">
        <v>0</v>
      </c>
      <c r="AI743">
        <v>6.54</v>
      </c>
      <c r="AJ743">
        <v>1</v>
      </c>
      <c r="AK743">
        <v>1</v>
      </c>
      <c r="AL743">
        <v>1</v>
      </c>
      <c r="AM743">
        <v>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2.66</v>
      </c>
      <c r="AU743" t="s">
        <v>489</v>
      </c>
      <c r="AV743">
        <v>0</v>
      </c>
      <c r="AW743">
        <v>2</v>
      </c>
      <c r="AX743">
        <v>59211717</v>
      </c>
      <c r="AY743">
        <v>1</v>
      </c>
      <c r="AZ743">
        <v>0</v>
      </c>
      <c r="BA743">
        <v>792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ROUND(Y743*Source!I816,9)</f>
        <v>0</v>
      </c>
      <c r="CY743">
        <f>AA743</f>
        <v>126.81</v>
      </c>
      <c r="CZ743">
        <f>AE743</f>
        <v>19.39</v>
      </c>
      <c r="DA743">
        <f>AI743</f>
        <v>6.54</v>
      </c>
      <c r="DB743">
        <f>ROUND((ROUND(AT743*CZ743,2)*0),6)</f>
        <v>0</v>
      </c>
      <c r="DC743">
        <f>ROUND((ROUND(AT743*AG743,2)*0),6)</f>
        <v>0</v>
      </c>
      <c r="DD743" t="s">
        <v>3</v>
      </c>
      <c r="DE743" t="s">
        <v>3</v>
      </c>
      <c r="DF743">
        <f>ROUND(ROUND(AE743*AI743,2)*CX743,2)</f>
        <v>0</v>
      </c>
      <c r="DG743">
        <f t="shared" si="346"/>
        <v>0</v>
      </c>
      <c r="DH743">
        <f t="shared" si="347"/>
        <v>0</v>
      </c>
      <c r="DI743">
        <f t="shared" si="337"/>
        <v>0</v>
      </c>
      <c r="DJ743">
        <f>DF743</f>
        <v>0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">
      <c r="A744">
        <f>ROW(Source!A816)</f>
        <v>816</v>
      </c>
      <c r="B744">
        <v>59209200</v>
      </c>
      <c r="C744">
        <v>59210840</v>
      </c>
      <c r="D744">
        <v>58322611</v>
      </c>
      <c r="E744">
        <v>1</v>
      </c>
      <c r="F744">
        <v>1</v>
      </c>
      <c r="G744">
        <v>1080</v>
      </c>
      <c r="H744">
        <v>3</v>
      </c>
      <c r="I744" t="s">
        <v>652</v>
      </c>
      <c r="J744" t="s">
        <v>653</v>
      </c>
      <c r="K744" t="s">
        <v>654</v>
      </c>
      <c r="L744">
        <v>1346</v>
      </c>
      <c r="N744">
        <v>1009</v>
      </c>
      <c r="O744" t="s">
        <v>641</v>
      </c>
      <c r="P744" t="s">
        <v>641</v>
      </c>
      <c r="Q744">
        <v>1</v>
      </c>
      <c r="W744">
        <v>0</v>
      </c>
      <c r="X744">
        <v>-2095645039</v>
      </c>
      <c r="Y744">
        <f>(AT744*0)</f>
        <v>0</v>
      </c>
      <c r="AA744">
        <v>765.78</v>
      </c>
      <c r="AB744">
        <v>0</v>
      </c>
      <c r="AC744">
        <v>0</v>
      </c>
      <c r="AD744">
        <v>0</v>
      </c>
      <c r="AE744">
        <v>33.72</v>
      </c>
      <c r="AF744">
        <v>0</v>
      </c>
      <c r="AG744">
        <v>0</v>
      </c>
      <c r="AH744">
        <v>0</v>
      </c>
      <c r="AI744">
        <v>22.71</v>
      </c>
      <c r="AJ744">
        <v>1</v>
      </c>
      <c r="AK744">
        <v>1</v>
      </c>
      <c r="AL744">
        <v>1</v>
      </c>
      <c r="AM744">
        <v>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4</v>
      </c>
      <c r="AU744" t="s">
        <v>489</v>
      </c>
      <c r="AV744">
        <v>0</v>
      </c>
      <c r="AW744">
        <v>2</v>
      </c>
      <c r="AX744">
        <v>59211718</v>
      </c>
      <c r="AY744">
        <v>1</v>
      </c>
      <c r="AZ744">
        <v>0</v>
      </c>
      <c r="BA744">
        <v>793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ROUND(Y744*Source!I816,9)</f>
        <v>0</v>
      </c>
      <c r="CY744">
        <f>AA744</f>
        <v>765.78</v>
      </c>
      <c r="CZ744">
        <f>AE744</f>
        <v>33.72</v>
      </c>
      <c r="DA744">
        <f>AI744</f>
        <v>22.71</v>
      </c>
      <c r="DB744">
        <f>ROUND((ROUND(AT744*CZ744,2)*0),6)</f>
        <v>0</v>
      </c>
      <c r="DC744">
        <f>ROUND((ROUND(AT744*AG744,2)*0),6)</f>
        <v>0</v>
      </c>
      <c r="DD744" t="s">
        <v>3</v>
      </c>
      <c r="DE744" t="s">
        <v>3</v>
      </c>
      <c r="DF744">
        <f>ROUND(ROUND(AE744*AI744,2)*CX744,2)</f>
        <v>0</v>
      </c>
      <c r="DG744">
        <f t="shared" si="346"/>
        <v>0</v>
      </c>
      <c r="DH744">
        <f t="shared" si="347"/>
        <v>0</v>
      </c>
      <c r="DI744">
        <f t="shared" si="337"/>
        <v>0</v>
      </c>
      <c r="DJ744">
        <f>DF744</f>
        <v>0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">
      <c r="A745">
        <f>ROW(Source!A817)</f>
        <v>817</v>
      </c>
      <c r="B745">
        <v>59209203</v>
      </c>
      <c r="C745">
        <v>59210856</v>
      </c>
      <c r="D745">
        <v>58266404</v>
      </c>
      <c r="E745">
        <v>1080</v>
      </c>
      <c r="F745">
        <v>1</v>
      </c>
      <c r="G745">
        <v>1080</v>
      </c>
      <c r="H745">
        <v>1</v>
      </c>
      <c r="I745" t="s">
        <v>620</v>
      </c>
      <c r="J745" t="s">
        <v>3</v>
      </c>
      <c r="K745" t="s">
        <v>621</v>
      </c>
      <c r="L745">
        <v>1191</v>
      </c>
      <c r="N745">
        <v>1013</v>
      </c>
      <c r="O745" t="s">
        <v>622</v>
      </c>
      <c r="P745" t="s">
        <v>622</v>
      </c>
      <c r="Q745">
        <v>1</v>
      </c>
      <c r="W745">
        <v>0</v>
      </c>
      <c r="X745">
        <v>476480486</v>
      </c>
      <c r="Y745">
        <f>(AT745*1.1)</f>
        <v>149.65500000000003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-2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136.05000000000001</v>
      </c>
      <c r="AU745" t="s">
        <v>169</v>
      </c>
      <c r="AV745">
        <v>1</v>
      </c>
      <c r="AW745">
        <v>2</v>
      </c>
      <c r="AX745">
        <v>59211722</v>
      </c>
      <c r="AY745">
        <v>1</v>
      </c>
      <c r="AZ745">
        <v>0</v>
      </c>
      <c r="BA745">
        <v>797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U745">
        <f>ROUND(AT745*Source!I817*AH745*AL745,2)</f>
        <v>0</v>
      </c>
      <c r="CV745">
        <f>ROUND(Y745*Source!I817,9)</f>
        <v>74.827500000000001</v>
      </c>
      <c r="CW745">
        <v>0</v>
      </c>
      <c r="CX745">
        <f>ROUND(Y745*Source!I817,9)</f>
        <v>74.827500000000001</v>
      </c>
      <c r="CY745">
        <f>AD745</f>
        <v>0</v>
      </c>
      <c r="CZ745">
        <f>AH745</f>
        <v>0</v>
      </c>
      <c r="DA745">
        <f>AL745</f>
        <v>1</v>
      </c>
      <c r="DB745">
        <f>ROUND((ROUND(AT745*CZ745,2)*1.1),6)</f>
        <v>0</v>
      </c>
      <c r="DC745">
        <f>ROUND((ROUND(AT745*AG745,2)*1.1),6)</f>
        <v>0</v>
      </c>
      <c r="DD745" t="s">
        <v>3</v>
      </c>
      <c r="DE745" t="s">
        <v>3</v>
      </c>
      <c r="DF745">
        <f t="shared" ref="DF745:DF751" si="348">ROUND(ROUND(AE745,2)*CX745,2)</f>
        <v>0</v>
      </c>
      <c r="DG745">
        <f t="shared" si="346"/>
        <v>0</v>
      </c>
      <c r="DH745">
        <f t="shared" si="347"/>
        <v>0</v>
      </c>
      <c r="DI745">
        <f t="shared" si="337"/>
        <v>0</v>
      </c>
      <c r="DJ745">
        <f>DI745</f>
        <v>0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">
      <c r="A746">
        <f>ROW(Source!A817)</f>
        <v>817</v>
      </c>
      <c r="B746">
        <v>59209203</v>
      </c>
      <c r="C746">
        <v>59210856</v>
      </c>
      <c r="D746">
        <v>58340281</v>
      </c>
      <c r="E746">
        <v>1</v>
      </c>
      <c r="F746">
        <v>1</v>
      </c>
      <c r="G746">
        <v>1080</v>
      </c>
      <c r="H746">
        <v>2</v>
      </c>
      <c r="I746" t="s">
        <v>760</v>
      </c>
      <c r="J746" t="s">
        <v>761</v>
      </c>
      <c r="K746" t="s">
        <v>762</v>
      </c>
      <c r="L746">
        <v>1368</v>
      </c>
      <c r="N746">
        <v>1011</v>
      </c>
      <c r="O746" t="s">
        <v>626</v>
      </c>
      <c r="P746" t="s">
        <v>626</v>
      </c>
      <c r="Q746">
        <v>1</v>
      </c>
      <c r="W746">
        <v>0</v>
      </c>
      <c r="X746">
        <v>549242131</v>
      </c>
      <c r="Y746">
        <f>(AT746*1.1)</f>
        <v>8.25</v>
      </c>
      <c r="AA746">
        <v>0</v>
      </c>
      <c r="AB746">
        <v>0.28999999999999998</v>
      </c>
      <c r="AC746">
        <v>0</v>
      </c>
      <c r="AD746">
        <v>0</v>
      </c>
      <c r="AE746">
        <v>0</v>
      </c>
      <c r="AF746">
        <v>0.28000000000000003</v>
      </c>
      <c r="AG746">
        <v>0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-2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7.5</v>
      </c>
      <c r="AU746" t="s">
        <v>169</v>
      </c>
      <c r="AV746">
        <v>0</v>
      </c>
      <c r="AW746">
        <v>2</v>
      </c>
      <c r="AX746">
        <v>59211723</v>
      </c>
      <c r="AY746">
        <v>1</v>
      </c>
      <c r="AZ746">
        <v>0</v>
      </c>
      <c r="BA746">
        <v>798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f>ROUND(Y746*Source!I817*DO746,9)</f>
        <v>0</v>
      </c>
      <c r="CX746">
        <f>ROUND(Y746*Source!I817,9)</f>
        <v>4.125</v>
      </c>
      <c r="CY746">
        <f>AB746</f>
        <v>0.28999999999999998</v>
      </c>
      <c r="CZ746">
        <f>AF746</f>
        <v>0.28000000000000003</v>
      </c>
      <c r="DA746">
        <f>AJ746</f>
        <v>1</v>
      </c>
      <c r="DB746">
        <f>ROUND((ROUND(AT746*CZ746,2)*1.1),6)</f>
        <v>2.31</v>
      </c>
      <c r="DC746">
        <f>ROUND((ROUND(AT746*AG746,2)*1.1),6)</f>
        <v>0</v>
      </c>
      <c r="DD746" t="s">
        <v>3</v>
      </c>
      <c r="DE746" t="s">
        <v>3</v>
      </c>
      <c r="DF746">
        <f t="shared" si="348"/>
        <v>0</v>
      </c>
      <c r="DG746">
        <f t="shared" si="346"/>
        <v>1.1599999999999999</v>
      </c>
      <c r="DH746">
        <f t="shared" si="347"/>
        <v>0</v>
      </c>
      <c r="DI746">
        <f t="shared" si="337"/>
        <v>0</v>
      </c>
      <c r="DJ746">
        <f>DG746</f>
        <v>1.1599999999999999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">
      <c r="A747">
        <f>ROW(Source!A817)</f>
        <v>817</v>
      </c>
      <c r="B747">
        <v>59209203</v>
      </c>
      <c r="C747">
        <v>59210856</v>
      </c>
      <c r="D747">
        <v>58308746</v>
      </c>
      <c r="E747">
        <v>1</v>
      </c>
      <c r="F747">
        <v>1</v>
      </c>
      <c r="G747">
        <v>1080</v>
      </c>
      <c r="H747">
        <v>3</v>
      </c>
      <c r="I747" t="s">
        <v>671</v>
      </c>
      <c r="J747" t="s">
        <v>672</v>
      </c>
      <c r="K747" t="s">
        <v>673</v>
      </c>
      <c r="L747">
        <v>1339</v>
      </c>
      <c r="N747">
        <v>1007</v>
      </c>
      <c r="O747" t="s">
        <v>645</v>
      </c>
      <c r="P747" t="s">
        <v>645</v>
      </c>
      <c r="Q747">
        <v>1</v>
      </c>
      <c r="W747">
        <v>0</v>
      </c>
      <c r="X747">
        <v>1565098517</v>
      </c>
      <c r="Y747">
        <f>(AT747*1)</f>
        <v>0.98</v>
      </c>
      <c r="AA747">
        <v>53.42</v>
      </c>
      <c r="AB747">
        <v>0</v>
      </c>
      <c r="AC747">
        <v>0</v>
      </c>
      <c r="AD747">
        <v>0</v>
      </c>
      <c r="AE747">
        <v>53.42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-2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0.98</v>
      </c>
      <c r="AU747" t="s">
        <v>449</v>
      </c>
      <c r="AV747">
        <v>0</v>
      </c>
      <c r="AW747">
        <v>2</v>
      </c>
      <c r="AX747">
        <v>59211724</v>
      </c>
      <c r="AY747">
        <v>1</v>
      </c>
      <c r="AZ747">
        <v>0</v>
      </c>
      <c r="BA747">
        <v>799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ROUND(Y747*Source!I817,9)</f>
        <v>0.49</v>
      </c>
      <c r="CY747">
        <f>AA747</f>
        <v>53.42</v>
      </c>
      <c r="CZ747">
        <f>AE747</f>
        <v>53.42</v>
      </c>
      <c r="DA747">
        <f>AI747</f>
        <v>1</v>
      </c>
      <c r="DB747">
        <f>ROUND((ROUND(AT747*CZ747,2)*1),6)</f>
        <v>52.35</v>
      </c>
      <c r="DC747">
        <f>ROUND((ROUND(AT747*AG747,2)*1),6)</f>
        <v>0</v>
      </c>
      <c r="DD747" t="s">
        <v>3</v>
      </c>
      <c r="DE747" t="s">
        <v>3</v>
      </c>
      <c r="DF747">
        <f t="shared" si="348"/>
        <v>26.18</v>
      </c>
      <c r="DG747">
        <f t="shared" si="346"/>
        <v>0</v>
      </c>
      <c r="DH747">
        <f t="shared" si="347"/>
        <v>0</v>
      </c>
      <c r="DI747">
        <f t="shared" si="337"/>
        <v>0</v>
      </c>
      <c r="DJ747">
        <f>DF747</f>
        <v>26.18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">
      <c r="A748">
        <f>ROW(Source!A817)</f>
        <v>817</v>
      </c>
      <c r="B748">
        <v>59209203</v>
      </c>
      <c r="C748">
        <v>59210856</v>
      </c>
      <c r="D748">
        <v>58309012</v>
      </c>
      <c r="E748">
        <v>1</v>
      </c>
      <c r="F748">
        <v>1</v>
      </c>
      <c r="G748">
        <v>1080</v>
      </c>
      <c r="H748">
        <v>3</v>
      </c>
      <c r="I748" t="s">
        <v>674</v>
      </c>
      <c r="J748" t="s">
        <v>675</v>
      </c>
      <c r="K748" t="s">
        <v>676</v>
      </c>
      <c r="L748">
        <v>1339</v>
      </c>
      <c r="N748">
        <v>1007</v>
      </c>
      <c r="O748" t="s">
        <v>645</v>
      </c>
      <c r="P748" t="s">
        <v>645</v>
      </c>
      <c r="Q748">
        <v>1</v>
      </c>
      <c r="W748">
        <v>0</v>
      </c>
      <c r="X748">
        <v>-388798825</v>
      </c>
      <c r="Y748">
        <f>(AT748*1)</f>
        <v>6.23</v>
      </c>
      <c r="AA748">
        <v>5.82</v>
      </c>
      <c r="AB748">
        <v>0</v>
      </c>
      <c r="AC748">
        <v>0</v>
      </c>
      <c r="AD748">
        <v>0</v>
      </c>
      <c r="AE748">
        <v>5.82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-2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6.23</v>
      </c>
      <c r="AU748" t="s">
        <v>449</v>
      </c>
      <c r="AV748">
        <v>0</v>
      </c>
      <c r="AW748">
        <v>2</v>
      </c>
      <c r="AX748">
        <v>59211725</v>
      </c>
      <c r="AY748">
        <v>1</v>
      </c>
      <c r="AZ748">
        <v>0</v>
      </c>
      <c r="BA748">
        <v>800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ROUND(Y748*Source!I817,9)</f>
        <v>3.1150000000000002</v>
      </c>
      <c r="CY748">
        <f>AA748</f>
        <v>5.82</v>
      </c>
      <c r="CZ748">
        <f>AE748</f>
        <v>5.82</v>
      </c>
      <c r="DA748">
        <f>AI748</f>
        <v>1</v>
      </c>
      <c r="DB748">
        <f>ROUND((ROUND(AT748*CZ748,2)*1),6)</f>
        <v>36.26</v>
      </c>
      <c r="DC748">
        <f>ROUND((ROUND(AT748*AG748,2)*1),6)</f>
        <v>0</v>
      </c>
      <c r="DD748" t="s">
        <v>3</v>
      </c>
      <c r="DE748" t="s">
        <v>3</v>
      </c>
      <c r="DF748">
        <f t="shared" si="348"/>
        <v>18.13</v>
      </c>
      <c r="DG748">
        <f t="shared" si="346"/>
        <v>0</v>
      </c>
      <c r="DH748">
        <f t="shared" si="347"/>
        <v>0</v>
      </c>
      <c r="DI748">
        <f t="shared" si="337"/>
        <v>0</v>
      </c>
      <c r="DJ748">
        <f>DF748</f>
        <v>18.13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">
      <c r="A749">
        <f>ROW(Source!A817)</f>
        <v>817</v>
      </c>
      <c r="B749">
        <v>59209203</v>
      </c>
      <c r="C749">
        <v>59210856</v>
      </c>
      <c r="D749">
        <v>58271405</v>
      </c>
      <c r="E749">
        <v>1080</v>
      </c>
      <c r="F749">
        <v>1</v>
      </c>
      <c r="G749">
        <v>1080</v>
      </c>
      <c r="H749">
        <v>3</v>
      </c>
      <c r="I749" t="s">
        <v>763</v>
      </c>
      <c r="J749" t="s">
        <v>3</v>
      </c>
      <c r="K749" t="s">
        <v>764</v>
      </c>
      <c r="L749">
        <v>1348</v>
      </c>
      <c r="N749">
        <v>1009</v>
      </c>
      <c r="O749" t="s">
        <v>658</v>
      </c>
      <c r="P749" t="s">
        <v>658</v>
      </c>
      <c r="Q749">
        <v>1000</v>
      </c>
      <c r="W749">
        <v>0</v>
      </c>
      <c r="X749">
        <v>1489638031</v>
      </c>
      <c r="Y749">
        <f>(AT749*1)</f>
        <v>1.6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-2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1.6</v>
      </c>
      <c r="AU749" t="s">
        <v>449</v>
      </c>
      <c r="AV749">
        <v>0</v>
      </c>
      <c r="AW749">
        <v>2</v>
      </c>
      <c r="AX749">
        <v>59211726</v>
      </c>
      <c r="AY749">
        <v>1</v>
      </c>
      <c r="AZ749">
        <v>0</v>
      </c>
      <c r="BA749">
        <v>801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ROUND(Y749*Source!I817,9)</f>
        <v>0.8</v>
      </c>
      <c r="CY749">
        <f>AA749</f>
        <v>0</v>
      </c>
      <c r="CZ749">
        <f>AE749</f>
        <v>0</v>
      </c>
      <c r="DA749">
        <f>AI749</f>
        <v>1</v>
      </c>
      <c r="DB749">
        <f>ROUND((ROUND(AT749*CZ749,2)*1),6)</f>
        <v>0</v>
      </c>
      <c r="DC749">
        <f>ROUND((ROUND(AT749*AG749,2)*1),6)</f>
        <v>0</v>
      </c>
      <c r="DD749" t="s">
        <v>3</v>
      </c>
      <c r="DE749" t="s">
        <v>3</v>
      </c>
      <c r="DF749">
        <f t="shared" si="348"/>
        <v>0</v>
      </c>
      <c r="DG749">
        <f t="shared" si="346"/>
        <v>0</v>
      </c>
      <c r="DH749">
        <f t="shared" si="347"/>
        <v>0</v>
      </c>
      <c r="DI749">
        <f t="shared" si="337"/>
        <v>0</v>
      </c>
      <c r="DJ749">
        <f>DF749</f>
        <v>0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">
      <c r="A750">
        <f>ROW(Source!A818)</f>
        <v>818</v>
      </c>
      <c r="B750">
        <v>59209200</v>
      </c>
      <c r="C750">
        <v>59210856</v>
      </c>
      <c r="D750">
        <v>58266404</v>
      </c>
      <c r="E750">
        <v>1080</v>
      </c>
      <c r="F750">
        <v>1</v>
      </c>
      <c r="G750">
        <v>1080</v>
      </c>
      <c r="H750">
        <v>1</v>
      </c>
      <c r="I750" t="s">
        <v>620</v>
      </c>
      <c r="J750" t="s">
        <v>3</v>
      </c>
      <c r="K750" t="s">
        <v>621</v>
      </c>
      <c r="L750">
        <v>1191</v>
      </c>
      <c r="N750">
        <v>1013</v>
      </c>
      <c r="O750" t="s">
        <v>622</v>
      </c>
      <c r="P750" t="s">
        <v>622</v>
      </c>
      <c r="Q750">
        <v>1</v>
      </c>
      <c r="W750">
        <v>0</v>
      </c>
      <c r="X750">
        <v>476480486</v>
      </c>
      <c r="Y750">
        <f>(AT750*1.1)</f>
        <v>149.65500000000003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1</v>
      </c>
      <c r="AL750">
        <v>1</v>
      </c>
      <c r="AM750">
        <v>5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136.05000000000001</v>
      </c>
      <c r="AU750" t="s">
        <v>169</v>
      </c>
      <c r="AV750">
        <v>1</v>
      </c>
      <c r="AW750">
        <v>2</v>
      </c>
      <c r="AX750">
        <v>59211722</v>
      </c>
      <c r="AY750">
        <v>1</v>
      </c>
      <c r="AZ750">
        <v>0</v>
      </c>
      <c r="BA750">
        <v>802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U750">
        <f>ROUND(AT750*Source!I818*AH750*AL750,2)</f>
        <v>0</v>
      </c>
      <c r="CV750">
        <f>ROUND(Y750*Source!I818,9)</f>
        <v>74.827500000000001</v>
      </c>
      <c r="CW750">
        <v>0</v>
      </c>
      <c r="CX750">
        <f>ROUND(Y750*Source!I818,9)</f>
        <v>74.827500000000001</v>
      </c>
      <c r="CY750">
        <f>AD750</f>
        <v>0</v>
      </c>
      <c r="CZ750">
        <f>AH750</f>
        <v>0</v>
      </c>
      <c r="DA750">
        <f>AL750</f>
        <v>1</v>
      </c>
      <c r="DB750">
        <f>ROUND((ROUND(AT750*CZ750,2)*1.1),6)</f>
        <v>0</v>
      </c>
      <c r="DC750">
        <f>ROUND((ROUND(AT750*AG750,2)*1.1),6)</f>
        <v>0</v>
      </c>
      <c r="DD750" t="s">
        <v>3</v>
      </c>
      <c r="DE750" t="s">
        <v>3</v>
      </c>
      <c r="DF750">
        <f t="shared" si="348"/>
        <v>0</v>
      </c>
      <c r="DG750">
        <f t="shared" si="346"/>
        <v>0</v>
      </c>
      <c r="DH750">
        <f t="shared" si="347"/>
        <v>0</v>
      </c>
      <c r="DI750">
        <f t="shared" si="337"/>
        <v>0</v>
      </c>
      <c r="DJ750">
        <f>DI750</f>
        <v>0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">
      <c r="A751">
        <f>ROW(Source!A818)</f>
        <v>818</v>
      </c>
      <c r="B751">
        <v>59209200</v>
      </c>
      <c r="C751">
        <v>59210856</v>
      </c>
      <c r="D751">
        <v>58340281</v>
      </c>
      <c r="E751">
        <v>1</v>
      </c>
      <c r="F751">
        <v>1</v>
      </c>
      <c r="G751">
        <v>1080</v>
      </c>
      <c r="H751">
        <v>2</v>
      </c>
      <c r="I751" t="s">
        <v>760</v>
      </c>
      <c r="J751" t="s">
        <v>761</v>
      </c>
      <c r="K751" t="s">
        <v>762</v>
      </c>
      <c r="L751">
        <v>1368</v>
      </c>
      <c r="N751">
        <v>1011</v>
      </c>
      <c r="O751" t="s">
        <v>626</v>
      </c>
      <c r="P751" t="s">
        <v>626</v>
      </c>
      <c r="Q751">
        <v>1</v>
      </c>
      <c r="W751">
        <v>0</v>
      </c>
      <c r="X751">
        <v>549242131</v>
      </c>
      <c r="Y751">
        <f>(AT751*1.1)</f>
        <v>8.25</v>
      </c>
      <c r="AA751">
        <v>0</v>
      </c>
      <c r="AB751">
        <v>2.48</v>
      </c>
      <c r="AC751">
        <v>0</v>
      </c>
      <c r="AD751">
        <v>0</v>
      </c>
      <c r="AE751">
        <v>0</v>
      </c>
      <c r="AF751">
        <v>0.28000000000000003</v>
      </c>
      <c r="AG751">
        <v>0</v>
      </c>
      <c r="AH751">
        <v>0</v>
      </c>
      <c r="AI751">
        <v>1</v>
      </c>
      <c r="AJ751">
        <v>8.4600000000000009</v>
      </c>
      <c r="AK751">
        <v>54.99</v>
      </c>
      <c r="AL751">
        <v>1</v>
      </c>
      <c r="AM751">
        <v>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7.5</v>
      </c>
      <c r="AU751" t="s">
        <v>169</v>
      </c>
      <c r="AV751">
        <v>0</v>
      </c>
      <c r="AW751">
        <v>2</v>
      </c>
      <c r="AX751">
        <v>59211723</v>
      </c>
      <c r="AY751">
        <v>1</v>
      </c>
      <c r="AZ751">
        <v>0</v>
      </c>
      <c r="BA751">
        <v>803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f>ROUND(Y751*Source!I818*DO751,9)</f>
        <v>0</v>
      </c>
      <c r="CX751">
        <f>ROUND(Y751*Source!I818,9)</f>
        <v>4.125</v>
      </c>
      <c r="CY751">
        <f>AB751</f>
        <v>2.48</v>
      </c>
      <c r="CZ751">
        <f>AF751</f>
        <v>0.28000000000000003</v>
      </c>
      <c r="DA751">
        <f>AJ751</f>
        <v>8.4600000000000009</v>
      </c>
      <c r="DB751">
        <f>ROUND((ROUND(AT751*CZ751,2)*1.1),6)</f>
        <v>2.31</v>
      </c>
      <c r="DC751">
        <f>ROUND((ROUND(AT751*AG751,2)*1.1),6)</f>
        <v>0</v>
      </c>
      <c r="DD751" t="s">
        <v>3</v>
      </c>
      <c r="DE751" t="s">
        <v>3</v>
      </c>
      <c r="DF751">
        <f t="shared" si="348"/>
        <v>0</v>
      </c>
      <c r="DG751">
        <f>ROUND(ROUND(AF751*AJ751,2)*CX751,2)</f>
        <v>9.7799999999999994</v>
      </c>
      <c r="DH751">
        <f>ROUND(ROUND(AG751*AK751,2)*CX751,2)</f>
        <v>0</v>
      </c>
      <c r="DI751">
        <f t="shared" si="337"/>
        <v>0</v>
      </c>
      <c r="DJ751">
        <f>DG751</f>
        <v>9.7799999999999994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">
      <c r="A752">
        <f>ROW(Source!A818)</f>
        <v>818</v>
      </c>
      <c r="B752">
        <v>59209200</v>
      </c>
      <c r="C752">
        <v>59210856</v>
      </c>
      <c r="D752">
        <v>58308746</v>
      </c>
      <c r="E752">
        <v>1</v>
      </c>
      <c r="F752">
        <v>1</v>
      </c>
      <c r="G752">
        <v>1080</v>
      </c>
      <c r="H752">
        <v>3</v>
      </c>
      <c r="I752" t="s">
        <v>671</v>
      </c>
      <c r="J752" t="s">
        <v>672</v>
      </c>
      <c r="K752" t="s">
        <v>673</v>
      </c>
      <c r="L752">
        <v>1339</v>
      </c>
      <c r="N752">
        <v>1007</v>
      </c>
      <c r="O752" t="s">
        <v>645</v>
      </c>
      <c r="P752" t="s">
        <v>645</v>
      </c>
      <c r="Q752">
        <v>1</v>
      </c>
      <c r="W752">
        <v>0</v>
      </c>
      <c r="X752">
        <v>1565098517</v>
      </c>
      <c r="Y752">
        <f>(AT752*1)</f>
        <v>0.98</v>
      </c>
      <c r="AA752">
        <v>759.63</v>
      </c>
      <c r="AB752">
        <v>0</v>
      </c>
      <c r="AC752">
        <v>0</v>
      </c>
      <c r="AD752">
        <v>0</v>
      </c>
      <c r="AE752">
        <v>53.42</v>
      </c>
      <c r="AF752">
        <v>0</v>
      </c>
      <c r="AG752">
        <v>0</v>
      </c>
      <c r="AH752">
        <v>0</v>
      </c>
      <c r="AI752">
        <v>14.22</v>
      </c>
      <c r="AJ752">
        <v>1</v>
      </c>
      <c r="AK752">
        <v>1</v>
      </c>
      <c r="AL752">
        <v>1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0.98</v>
      </c>
      <c r="AU752" t="s">
        <v>449</v>
      </c>
      <c r="AV752">
        <v>0</v>
      </c>
      <c r="AW752">
        <v>2</v>
      </c>
      <c r="AX752">
        <v>59211724</v>
      </c>
      <c r="AY752">
        <v>1</v>
      </c>
      <c r="AZ752">
        <v>0</v>
      </c>
      <c r="BA752">
        <v>804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ROUND(Y752*Source!I818,9)</f>
        <v>0.49</v>
      </c>
      <c r="CY752">
        <f>AA752</f>
        <v>759.63</v>
      </c>
      <c r="CZ752">
        <f>AE752</f>
        <v>53.42</v>
      </c>
      <c r="DA752">
        <f>AI752</f>
        <v>14.22</v>
      </c>
      <c r="DB752">
        <f>ROUND((ROUND(AT752*CZ752,2)*1),6)</f>
        <v>52.35</v>
      </c>
      <c r="DC752">
        <f>ROUND((ROUND(AT752*AG752,2)*1),6)</f>
        <v>0</v>
      </c>
      <c r="DD752" t="s">
        <v>3</v>
      </c>
      <c r="DE752" t="s">
        <v>3</v>
      </c>
      <c r="DF752">
        <f>ROUND(ROUND(AE752*AI752,2)*CX752,2)</f>
        <v>372.22</v>
      </c>
      <c r="DG752">
        <f t="shared" ref="DG752:DG760" si="349">ROUND(ROUND(AF752,2)*CX752,2)</f>
        <v>0</v>
      </c>
      <c r="DH752">
        <f t="shared" ref="DH752:DH760" si="350">ROUND(ROUND(AG752,2)*CX752,2)</f>
        <v>0</v>
      </c>
      <c r="DI752">
        <f t="shared" si="337"/>
        <v>0</v>
      </c>
      <c r="DJ752">
        <f>DF752</f>
        <v>372.22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">
      <c r="A753">
        <f>ROW(Source!A818)</f>
        <v>818</v>
      </c>
      <c r="B753">
        <v>59209200</v>
      </c>
      <c r="C753">
        <v>59210856</v>
      </c>
      <c r="D753">
        <v>58309012</v>
      </c>
      <c r="E753">
        <v>1</v>
      </c>
      <c r="F753">
        <v>1</v>
      </c>
      <c r="G753">
        <v>1080</v>
      </c>
      <c r="H753">
        <v>3</v>
      </c>
      <c r="I753" t="s">
        <v>674</v>
      </c>
      <c r="J753" t="s">
        <v>675</v>
      </c>
      <c r="K753" t="s">
        <v>676</v>
      </c>
      <c r="L753">
        <v>1339</v>
      </c>
      <c r="N753">
        <v>1007</v>
      </c>
      <c r="O753" t="s">
        <v>645</v>
      </c>
      <c r="P753" t="s">
        <v>645</v>
      </c>
      <c r="Q753">
        <v>1</v>
      </c>
      <c r="W753">
        <v>0</v>
      </c>
      <c r="X753">
        <v>-388798825</v>
      </c>
      <c r="Y753">
        <f>(AT753*1)</f>
        <v>6.23</v>
      </c>
      <c r="AA753">
        <v>94.23</v>
      </c>
      <c r="AB753">
        <v>0</v>
      </c>
      <c r="AC753">
        <v>0</v>
      </c>
      <c r="AD753">
        <v>0</v>
      </c>
      <c r="AE753">
        <v>5.82</v>
      </c>
      <c r="AF753">
        <v>0</v>
      </c>
      <c r="AG753">
        <v>0</v>
      </c>
      <c r="AH753">
        <v>0</v>
      </c>
      <c r="AI753">
        <v>16.190000000000001</v>
      </c>
      <c r="AJ753">
        <v>1</v>
      </c>
      <c r="AK753">
        <v>1</v>
      </c>
      <c r="AL753">
        <v>1</v>
      </c>
      <c r="AM753">
        <v>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6.23</v>
      </c>
      <c r="AU753" t="s">
        <v>449</v>
      </c>
      <c r="AV753">
        <v>0</v>
      </c>
      <c r="AW753">
        <v>2</v>
      </c>
      <c r="AX753">
        <v>59211725</v>
      </c>
      <c r="AY753">
        <v>1</v>
      </c>
      <c r="AZ753">
        <v>0</v>
      </c>
      <c r="BA753">
        <v>805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ROUND(Y753*Source!I818,9)</f>
        <v>3.1150000000000002</v>
      </c>
      <c r="CY753">
        <f>AA753</f>
        <v>94.23</v>
      </c>
      <c r="CZ753">
        <f>AE753</f>
        <v>5.82</v>
      </c>
      <c r="DA753">
        <f>AI753</f>
        <v>16.190000000000001</v>
      </c>
      <c r="DB753">
        <f>ROUND((ROUND(AT753*CZ753,2)*1),6)</f>
        <v>36.26</v>
      </c>
      <c r="DC753">
        <f>ROUND((ROUND(AT753*AG753,2)*1),6)</f>
        <v>0</v>
      </c>
      <c r="DD753" t="s">
        <v>3</v>
      </c>
      <c r="DE753" t="s">
        <v>3</v>
      </c>
      <c r="DF753">
        <f>ROUND(ROUND(AE753*AI753,2)*CX753,2)</f>
        <v>293.52999999999997</v>
      </c>
      <c r="DG753">
        <f t="shared" si="349"/>
        <v>0</v>
      </c>
      <c r="DH753">
        <f t="shared" si="350"/>
        <v>0</v>
      </c>
      <c r="DI753">
        <f t="shared" si="337"/>
        <v>0</v>
      </c>
      <c r="DJ753">
        <f>DF753</f>
        <v>293.52999999999997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">
      <c r="A754">
        <f>ROW(Source!A818)</f>
        <v>818</v>
      </c>
      <c r="B754">
        <v>59209200</v>
      </c>
      <c r="C754">
        <v>59210856</v>
      </c>
      <c r="D754">
        <v>58271405</v>
      </c>
      <c r="E754">
        <v>1080</v>
      </c>
      <c r="F754">
        <v>1</v>
      </c>
      <c r="G754">
        <v>1080</v>
      </c>
      <c r="H754">
        <v>3</v>
      </c>
      <c r="I754" t="s">
        <v>763</v>
      </c>
      <c r="J754" t="s">
        <v>3</v>
      </c>
      <c r="K754" t="s">
        <v>764</v>
      </c>
      <c r="L754">
        <v>1348</v>
      </c>
      <c r="N754">
        <v>1009</v>
      </c>
      <c r="O754" t="s">
        <v>658</v>
      </c>
      <c r="P754" t="s">
        <v>658</v>
      </c>
      <c r="Q754">
        <v>1000</v>
      </c>
      <c r="W754">
        <v>0</v>
      </c>
      <c r="X754">
        <v>1489638031</v>
      </c>
      <c r="Y754">
        <f>(AT754*1)</f>
        <v>1.6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9.8800000000000008</v>
      </c>
      <c r="AJ754">
        <v>1</v>
      </c>
      <c r="AK754">
        <v>1</v>
      </c>
      <c r="AL754">
        <v>1</v>
      </c>
      <c r="AM754">
        <v>5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1.6</v>
      </c>
      <c r="AU754" t="s">
        <v>449</v>
      </c>
      <c r="AV754">
        <v>0</v>
      </c>
      <c r="AW754">
        <v>2</v>
      </c>
      <c r="AX754">
        <v>59211726</v>
      </c>
      <c r="AY754">
        <v>1</v>
      </c>
      <c r="AZ754">
        <v>0</v>
      </c>
      <c r="BA754">
        <v>806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ROUND(Y754*Source!I818,9)</f>
        <v>0.8</v>
      </c>
      <c r="CY754">
        <f>AA754</f>
        <v>0</v>
      </c>
      <c r="CZ754">
        <f>AE754</f>
        <v>0</v>
      </c>
      <c r="DA754">
        <f>AI754</f>
        <v>9.8800000000000008</v>
      </c>
      <c r="DB754">
        <f>ROUND((ROUND(AT754*CZ754,2)*1),6)</f>
        <v>0</v>
      </c>
      <c r="DC754">
        <f>ROUND((ROUND(AT754*AG754,2)*1),6)</f>
        <v>0</v>
      </c>
      <c r="DD754" t="s">
        <v>3</v>
      </c>
      <c r="DE754" t="s">
        <v>3</v>
      </c>
      <c r="DF754">
        <f>ROUND(ROUND(AE754*AI754,2)*CX754,2)</f>
        <v>0</v>
      </c>
      <c r="DG754">
        <f t="shared" si="349"/>
        <v>0</v>
      </c>
      <c r="DH754">
        <f t="shared" si="350"/>
        <v>0</v>
      </c>
      <c r="DI754">
        <f t="shared" si="337"/>
        <v>0</v>
      </c>
      <c r="DJ754">
        <f>DF754</f>
        <v>0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">
      <c r="A755">
        <f>ROW(Source!A819)</f>
        <v>819</v>
      </c>
      <c r="B755">
        <v>59209203</v>
      </c>
      <c r="C755">
        <v>59210867</v>
      </c>
      <c r="D755">
        <v>58266404</v>
      </c>
      <c r="E755">
        <v>1080</v>
      </c>
      <c r="F755">
        <v>1</v>
      </c>
      <c r="G755">
        <v>1080</v>
      </c>
      <c r="H755">
        <v>1</v>
      </c>
      <c r="I755" t="s">
        <v>620</v>
      </c>
      <c r="J755" t="s">
        <v>3</v>
      </c>
      <c r="K755" t="s">
        <v>621</v>
      </c>
      <c r="L755">
        <v>1191</v>
      </c>
      <c r="N755">
        <v>1013</v>
      </c>
      <c r="O755" t="s">
        <v>622</v>
      </c>
      <c r="P755" t="s">
        <v>622</v>
      </c>
      <c r="Q755">
        <v>1</v>
      </c>
      <c r="W755">
        <v>0</v>
      </c>
      <c r="X755">
        <v>476480486</v>
      </c>
      <c r="Y755">
        <f>(AT755*1.1)</f>
        <v>50.07200000000001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45.52</v>
      </c>
      <c r="AU755" t="s">
        <v>169</v>
      </c>
      <c r="AV755">
        <v>1</v>
      </c>
      <c r="AW755">
        <v>2</v>
      </c>
      <c r="AX755">
        <v>59211727</v>
      </c>
      <c r="AY755">
        <v>1</v>
      </c>
      <c r="AZ755">
        <v>0</v>
      </c>
      <c r="BA755">
        <v>807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U755">
        <f>ROUND(AT755*Source!I819*AH755*AL755,2)</f>
        <v>0</v>
      </c>
      <c r="CV755">
        <f>ROUND(Y755*Source!I819,9)</f>
        <v>35.050400000000003</v>
      </c>
      <c r="CW755">
        <v>0</v>
      </c>
      <c r="CX755">
        <f>ROUND(Y755*Source!I819,9)</f>
        <v>35.050400000000003</v>
      </c>
      <c r="CY755">
        <f>AD755</f>
        <v>0</v>
      </c>
      <c r="CZ755">
        <f>AH755</f>
        <v>0</v>
      </c>
      <c r="DA755">
        <f>AL755</f>
        <v>1</v>
      </c>
      <c r="DB755">
        <f>ROUND((ROUND(AT755*CZ755,2)*1.1),6)</f>
        <v>0</v>
      </c>
      <c r="DC755">
        <f>ROUND((ROUND(AT755*AG755,2)*1.1),6)</f>
        <v>0</v>
      </c>
      <c r="DD755" t="s">
        <v>3</v>
      </c>
      <c r="DE755" t="s">
        <v>3</v>
      </c>
      <c r="DF755">
        <f t="shared" ref="DF755:DF761" si="351">ROUND(ROUND(AE755,2)*CX755,2)</f>
        <v>0</v>
      </c>
      <c r="DG755">
        <f t="shared" si="349"/>
        <v>0</v>
      </c>
      <c r="DH755">
        <f t="shared" si="350"/>
        <v>0</v>
      </c>
      <c r="DI755">
        <f t="shared" si="337"/>
        <v>0</v>
      </c>
      <c r="DJ755">
        <f>DI755</f>
        <v>0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">
      <c r="A756">
        <f>ROW(Source!A819)</f>
        <v>819</v>
      </c>
      <c r="B756">
        <v>59209203</v>
      </c>
      <c r="C756">
        <v>59210867</v>
      </c>
      <c r="D756">
        <v>58340281</v>
      </c>
      <c r="E756">
        <v>1</v>
      </c>
      <c r="F756">
        <v>1</v>
      </c>
      <c r="G756">
        <v>1080</v>
      </c>
      <c r="H756">
        <v>2</v>
      </c>
      <c r="I756" t="s">
        <v>760</v>
      </c>
      <c r="J756" t="s">
        <v>761</v>
      </c>
      <c r="K756" t="s">
        <v>762</v>
      </c>
      <c r="L756">
        <v>1368</v>
      </c>
      <c r="N756">
        <v>1011</v>
      </c>
      <c r="O756" t="s">
        <v>626</v>
      </c>
      <c r="P756" t="s">
        <v>626</v>
      </c>
      <c r="Q756">
        <v>1</v>
      </c>
      <c r="W756">
        <v>0</v>
      </c>
      <c r="X756">
        <v>549242131</v>
      </c>
      <c r="Y756">
        <f>(AT756*1.1)</f>
        <v>4.95</v>
      </c>
      <c r="AA756">
        <v>0</v>
      </c>
      <c r="AB756">
        <v>0.28999999999999998</v>
      </c>
      <c r="AC756">
        <v>0</v>
      </c>
      <c r="AD756">
        <v>0</v>
      </c>
      <c r="AE756">
        <v>0</v>
      </c>
      <c r="AF756">
        <v>0.28000000000000003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4.5</v>
      </c>
      <c r="AU756" t="s">
        <v>169</v>
      </c>
      <c r="AV756">
        <v>0</v>
      </c>
      <c r="AW756">
        <v>2</v>
      </c>
      <c r="AX756">
        <v>59211728</v>
      </c>
      <c r="AY756">
        <v>1</v>
      </c>
      <c r="AZ756">
        <v>0</v>
      </c>
      <c r="BA756">
        <v>808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f>ROUND(Y756*Source!I819*DO756,9)</f>
        <v>0</v>
      </c>
      <c r="CX756">
        <f>ROUND(Y756*Source!I819,9)</f>
        <v>3.4649999999999999</v>
      </c>
      <c r="CY756">
        <f>AB756</f>
        <v>0.28999999999999998</v>
      </c>
      <c r="CZ756">
        <f>AF756</f>
        <v>0.28000000000000003</v>
      </c>
      <c r="DA756">
        <f>AJ756</f>
        <v>1</v>
      </c>
      <c r="DB756">
        <f>ROUND((ROUND(AT756*CZ756,2)*1.1),6)</f>
        <v>1.3859999999999999</v>
      </c>
      <c r="DC756">
        <f>ROUND((ROUND(AT756*AG756,2)*1.1),6)</f>
        <v>0</v>
      </c>
      <c r="DD756" t="s">
        <v>3</v>
      </c>
      <c r="DE756" t="s">
        <v>3</v>
      </c>
      <c r="DF756">
        <f t="shared" si="351"/>
        <v>0</v>
      </c>
      <c r="DG756">
        <f t="shared" si="349"/>
        <v>0.97</v>
      </c>
      <c r="DH756">
        <f t="shared" si="350"/>
        <v>0</v>
      </c>
      <c r="DI756">
        <f t="shared" si="337"/>
        <v>0</v>
      </c>
      <c r="DJ756">
        <f>DG756</f>
        <v>0.97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">
      <c r="A757">
        <f>ROW(Source!A819)</f>
        <v>819</v>
      </c>
      <c r="B757">
        <v>59209203</v>
      </c>
      <c r="C757">
        <v>59210867</v>
      </c>
      <c r="D757">
        <v>58308746</v>
      </c>
      <c r="E757">
        <v>1</v>
      </c>
      <c r="F757">
        <v>1</v>
      </c>
      <c r="G757">
        <v>1080</v>
      </c>
      <c r="H757">
        <v>3</v>
      </c>
      <c r="I757" t="s">
        <v>671</v>
      </c>
      <c r="J757" t="s">
        <v>672</v>
      </c>
      <c r="K757" t="s">
        <v>673</v>
      </c>
      <c r="L757">
        <v>1339</v>
      </c>
      <c r="N757">
        <v>1007</v>
      </c>
      <c r="O757" t="s">
        <v>645</v>
      </c>
      <c r="P757" t="s">
        <v>645</v>
      </c>
      <c r="Q757">
        <v>1</v>
      </c>
      <c r="W757">
        <v>0</v>
      </c>
      <c r="X757">
        <v>1565098517</v>
      </c>
      <c r="Y757">
        <f>(AT757*1)</f>
        <v>0.51</v>
      </c>
      <c r="AA757">
        <v>53.42</v>
      </c>
      <c r="AB757">
        <v>0</v>
      </c>
      <c r="AC757">
        <v>0</v>
      </c>
      <c r="AD757">
        <v>0</v>
      </c>
      <c r="AE757">
        <v>53.42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0.51</v>
      </c>
      <c r="AU757" t="s">
        <v>449</v>
      </c>
      <c r="AV757">
        <v>0</v>
      </c>
      <c r="AW757">
        <v>2</v>
      </c>
      <c r="AX757">
        <v>59211729</v>
      </c>
      <c r="AY757">
        <v>1</v>
      </c>
      <c r="AZ757">
        <v>0</v>
      </c>
      <c r="BA757">
        <v>809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ROUND(Y757*Source!I819,9)</f>
        <v>0.35699999999999998</v>
      </c>
      <c r="CY757">
        <f>AA757</f>
        <v>53.42</v>
      </c>
      <c r="CZ757">
        <f>AE757</f>
        <v>53.42</v>
      </c>
      <c r="DA757">
        <f>AI757</f>
        <v>1</v>
      </c>
      <c r="DB757">
        <f>ROUND((ROUND(AT757*CZ757,2)*1),6)</f>
        <v>27.24</v>
      </c>
      <c r="DC757">
        <f>ROUND((ROUND(AT757*AG757,2)*1),6)</f>
        <v>0</v>
      </c>
      <c r="DD757" t="s">
        <v>3</v>
      </c>
      <c r="DE757" t="s">
        <v>3</v>
      </c>
      <c r="DF757">
        <f t="shared" si="351"/>
        <v>19.07</v>
      </c>
      <c r="DG757">
        <f t="shared" si="349"/>
        <v>0</v>
      </c>
      <c r="DH757">
        <f t="shared" si="350"/>
        <v>0</v>
      </c>
      <c r="DI757">
        <f t="shared" si="337"/>
        <v>0</v>
      </c>
      <c r="DJ757">
        <f>DF757</f>
        <v>19.07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">
      <c r="A758">
        <f>ROW(Source!A819)</f>
        <v>819</v>
      </c>
      <c r="B758">
        <v>59209203</v>
      </c>
      <c r="C758">
        <v>59210867</v>
      </c>
      <c r="D758">
        <v>58309012</v>
      </c>
      <c r="E758">
        <v>1</v>
      </c>
      <c r="F758">
        <v>1</v>
      </c>
      <c r="G758">
        <v>1080</v>
      </c>
      <c r="H758">
        <v>3</v>
      </c>
      <c r="I758" t="s">
        <v>674</v>
      </c>
      <c r="J758" t="s">
        <v>675</v>
      </c>
      <c r="K758" t="s">
        <v>676</v>
      </c>
      <c r="L758">
        <v>1339</v>
      </c>
      <c r="N758">
        <v>1007</v>
      </c>
      <c r="O758" t="s">
        <v>645</v>
      </c>
      <c r="P758" t="s">
        <v>645</v>
      </c>
      <c r="Q758">
        <v>1</v>
      </c>
      <c r="W758">
        <v>0</v>
      </c>
      <c r="X758">
        <v>-388798825</v>
      </c>
      <c r="Y758">
        <f>(AT758*1)</f>
        <v>3.25</v>
      </c>
      <c r="AA758">
        <v>5.82</v>
      </c>
      <c r="AB758">
        <v>0</v>
      </c>
      <c r="AC758">
        <v>0</v>
      </c>
      <c r="AD758">
        <v>0</v>
      </c>
      <c r="AE758">
        <v>5.82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3.25</v>
      </c>
      <c r="AU758" t="s">
        <v>449</v>
      </c>
      <c r="AV758">
        <v>0</v>
      </c>
      <c r="AW758">
        <v>2</v>
      </c>
      <c r="AX758">
        <v>59211730</v>
      </c>
      <c r="AY758">
        <v>1</v>
      </c>
      <c r="AZ758">
        <v>0</v>
      </c>
      <c r="BA758">
        <v>810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ROUND(Y758*Source!I819,9)</f>
        <v>2.2749999999999999</v>
      </c>
      <c r="CY758">
        <f>AA758</f>
        <v>5.82</v>
      </c>
      <c r="CZ758">
        <f>AE758</f>
        <v>5.82</v>
      </c>
      <c r="DA758">
        <f>AI758</f>
        <v>1</v>
      </c>
      <c r="DB758">
        <f>ROUND((ROUND(AT758*CZ758,2)*1),6)</f>
        <v>18.920000000000002</v>
      </c>
      <c r="DC758">
        <f>ROUND((ROUND(AT758*AG758,2)*1),6)</f>
        <v>0</v>
      </c>
      <c r="DD758" t="s">
        <v>3</v>
      </c>
      <c r="DE758" t="s">
        <v>3</v>
      </c>
      <c r="DF758">
        <f t="shared" si="351"/>
        <v>13.24</v>
      </c>
      <c r="DG758">
        <f t="shared" si="349"/>
        <v>0</v>
      </c>
      <c r="DH758">
        <f t="shared" si="350"/>
        <v>0</v>
      </c>
      <c r="DI758">
        <f t="shared" si="337"/>
        <v>0</v>
      </c>
      <c r="DJ758">
        <f>DF758</f>
        <v>13.24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">
      <c r="A759">
        <f>ROW(Source!A819)</f>
        <v>819</v>
      </c>
      <c r="B759">
        <v>59209203</v>
      </c>
      <c r="C759">
        <v>59210867</v>
      </c>
      <c r="D759">
        <v>58271405</v>
      </c>
      <c r="E759">
        <v>1080</v>
      </c>
      <c r="F759">
        <v>1</v>
      </c>
      <c r="G759">
        <v>1080</v>
      </c>
      <c r="H759">
        <v>3</v>
      </c>
      <c r="I759" t="s">
        <v>763</v>
      </c>
      <c r="J759" t="s">
        <v>3</v>
      </c>
      <c r="K759" t="s">
        <v>764</v>
      </c>
      <c r="L759">
        <v>1348</v>
      </c>
      <c r="N759">
        <v>1009</v>
      </c>
      <c r="O759" t="s">
        <v>658</v>
      </c>
      <c r="P759" t="s">
        <v>658</v>
      </c>
      <c r="Q759">
        <v>1000</v>
      </c>
      <c r="W759">
        <v>0</v>
      </c>
      <c r="X759">
        <v>1489638031</v>
      </c>
      <c r="Y759">
        <f>(AT759*1)</f>
        <v>0.33300000000000002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0.33300000000000002</v>
      </c>
      <c r="AU759" t="s">
        <v>449</v>
      </c>
      <c r="AV759">
        <v>0</v>
      </c>
      <c r="AW759">
        <v>2</v>
      </c>
      <c r="AX759">
        <v>59211731</v>
      </c>
      <c r="AY759">
        <v>1</v>
      </c>
      <c r="AZ759">
        <v>0</v>
      </c>
      <c r="BA759">
        <v>811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ROUND(Y759*Source!I819,9)</f>
        <v>0.2331</v>
      </c>
      <c r="CY759">
        <f>AA759</f>
        <v>0</v>
      </c>
      <c r="CZ759">
        <f>AE759</f>
        <v>0</v>
      </c>
      <c r="DA759">
        <f>AI759</f>
        <v>1</v>
      </c>
      <c r="DB759">
        <f>ROUND((ROUND(AT759*CZ759,2)*1),6)</f>
        <v>0</v>
      </c>
      <c r="DC759">
        <f>ROUND((ROUND(AT759*AG759,2)*1),6)</f>
        <v>0</v>
      </c>
      <c r="DD759" t="s">
        <v>3</v>
      </c>
      <c r="DE759" t="s">
        <v>3</v>
      </c>
      <c r="DF759">
        <f t="shared" si="351"/>
        <v>0</v>
      </c>
      <c r="DG759">
        <f t="shared" si="349"/>
        <v>0</v>
      </c>
      <c r="DH759">
        <f t="shared" si="350"/>
        <v>0</v>
      </c>
      <c r="DI759">
        <f t="shared" si="337"/>
        <v>0</v>
      </c>
      <c r="DJ759">
        <f>DF759</f>
        <v>0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">
      <c r="A760">
        <f>ROW(Source!A820)</f>
        <v>820</v>
      </c>
      <c r="B760">
        <v>59209200</v>
      </c>
      <c r="C760">
        <v>59210867</v>
      </c>
      <c r="D760">
        <v>58266404</v>
      </c>
      <c r="E760">
        <v>1080</v>
      </c>
      <c r="F760">
        <v>1</v>
      </c>
      <c r="G760">
        <v>1080</v>
      </c>
      <c r="H760">
        <v>1</v>
      </c>
      <c r="I760" t="s">
        <v>620</v>
      </c>
      <c r="J760" t="s">
        <v>3</v>
      </c>
      <c r="K760" t="s">
        <v>621</v>
      </c>
      <c r="L760">
        <v>1191</v>
      </c>
      <c r="N760">
        <v>1013</v>
      </c>
      <c r="O760" t="s">
        <v>622</v>
      </c>
      <c r="P760" t="s">
        <v>622</v>
      </c>
      <c r="Q760">
        <v>1</v>
      </c>
      <c r="W760">
        <v>0</v>
      </c>
      <c r="X760">
        <v>476480486</v>
      </c>
      <c r="Y760">
        <f>(AT760*1.1)</f>
        <v>50.07200000000001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5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45.52</v>
      </c>
      <c r="AU760" t="s">
        <v>169</v>
      </c>
      <c r="AV760">
        <v>1</v>
      </c>
      <c r="AW760">
        <v>2</v>
      </c>
      <c r="AX760">
        <v>59211727</v>
      </c>
      <c r="AY760">
        <v>1</v>
      </c>
      <c r="AZ760">
        <v>0</v>
      </c>
      <c r="BA760">
        <v>812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U760">
        <f>ROUND(AT760*Source!I820*AH760*AL760,2)</f>
        <v>0</v>
      </c>
      <c r="CV760">
        <f>ROUND(Y760*Source!I820,9)</f>
        <v>35.050400000000003</v>
      </c>
      <c r="CW760">
        <v>0</v>
      </c>
      <c r="CX760">
        <f>ROUND(Y760*Source!I820,9)</f>
        <v>35.050400000000003</v>
      </c>
      <c r="CY760">
        <f>AD760</f>
        <v>0</v>
      </c>
      <c r="CZ760">
        <f>AH760</f>
        <v>0</v>
      </c>
      <c r="DA760">
        <f>AL760</f>
        <v>1</v>
      </c>
      <c r="DB760">
        <f>ROUND((ROUND(AT760*CZ760,2)*1.1),6)</f>
        <v>0</v>
      </c>
      <c r="DC760">
        <f>ROUND((ROUND(AT760*AG760,2)*1.1),6)</f>
        <v>0</v>
      </c>
      <c r="DD760" t="s">
        <v>3</v>
      </c>
      <c r="DE760" t="s">
        <v>3</v>
      </c>
      <c r="DF760">
        <f t="shared" si="351"/>
        <v>0</v>
      </c>
      <c r="DG760">
        <f t="shared" si="349"/>
        <v>0</v>
      </c>
      <c r="DH760">
        <f t="shared" si="350"/>
        <v>0</v>
      </c>
      <c r="DI760">
        <f t="shared" si="337"/>
        <v>0</v>
      </c>
      <c r="DJ760">
        <f>DI760</f>
        <v>0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">
      <c r="A761">
        <f>ROW(Source!A820)</f>
        <v>820</v>
      </c>
      <c r="B761">
        <v>59209200</v>
      </c>
      <c r="C761">
        <v>59210867</v>
      </c>
      <c r="D761">
        <v>58340281</v>
      </c>
      <c r="E761">
        <v>1</v>
      </c>
      <c r="F761">
        <v>1</v>
      </c>
      <c r="G761">
        <v>1080</v>
      </c>
      <c r="H761">
        <v>2</v>
      </c>
      <c r="I761" t="s">
        <v>760</v>
      </c>
      <c r="J761" t="s">
        <v>761</v>
      </c>
      <c r="K761" t="s">
        <v>762</v>
      </c>
      <c r="L761">
        <v>1368</v>
      </c>
      <c r="N761">
        <v>1011</v>
      </c>
      <c r="O761" t="s">
        <v>626</v>
      </c>
      <c r="P761" t="s">
        <v>626</v>
      </c>
      <c r="Q761">
        <v>1</v>
      </c>
      <c r="W761">
        <v>0</v>
      </c>
      <c r="X761">
        <v>549242131</v>
      </c>
      <c r="Y761">
        <f>(AT761*1.1)</f>
        <v>4.95</v>
      </c>
      <c r="AA761">
        <v>0</v>
      </c>
      <c r="AB761">
        <v>2.48</v>
      </c>
      <c r="AC761">
        <v>0</v>
      </c>
      <c r="AD761">
        <v>0</v>
      </c>
      <c r="AE761">
        <v>0</v>
      </c>
      <c r="AF761">
        <v>0.28000000000000003</v>
      </c>
      <c r="AG761">
        <v>0</v>
      </c>
      <c r="AH761">
        <v>0</v>
      </c>
      <c r="AI761">
        <v>1</v>
      </c>
      <c r="AJ761">
        <v>8.4600000000000009</v>
      </c>
      <c r="AK761">
        <v>54.99</v>
      </c>
      <c r="AL761">
        <v>1</v>
      </c>
      <c r="AM761">
        <v>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4.5</v>
      </c>
      <c r="AU761" t="s">
        <v>169</v>
      </c>
      <c r="AV761">
        <v>0</v>
      </c>
      <c r="AW761">
        <v>2</v>
      </c>
      <c r="AX761">
        <v>59211728</v>
      </c>
      <c r="AY761">
        <v>1</v>
      </c>
      <c r="AZ761">
        <v>0</v>
      </c>
      <c r="BA761">
        <v>813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f>ROUND(Y761*Source!I820*DO761,9)</f>
        <v>0</v>
      </c>
      <c r="CX761">
        <f>ROUND(Y761*Source!I820,9)</f>
        <v>3.4649999999999999</v>
      </c>
      <c r="CY761">
        <f>AB761</f>
        <v>2.48</v>
      </c>
      <c r="CZ761">
        <f>AF761</f>
        <v>0.28000000000000003</v>
      </c>
      <c r="DA761">
        <f>AJ761</f>
        <v>8.4600000000000009</v>
      </c>
      <c r="DB761">
        <f>ROUND((ROUND(AT761*CZ761,2)*1.1),6)</f>
        <v>1.3859999999999999</v>
      </c>
      <c r="DC761">
        <f>ROUND((ROUND(AT761*AG761,2)*1.1),6)</f>
        <v>0</v>
      </c>
      <c r="DD761" t="s">
        <v>3</v>
      </c>
      <c r="DE761" t="s">
        <v>3</v>
      </c>
      <c r="DF761">
        <f t="shared" si="351"/>
        <v>0</v>
      </c>
      <c r="DG761">
        <f>ROUND(ROUND(AF761*AJ761,2)*CX761,2)</f>
        <v>8.2100000000000009</v>
      </c>
      <c r="DH761">
        <f>ROUND(ROUND(AG761*AK761,2)*CX761,2)</f>
        <v>0</v>
      </c>
      <c r="DI761">
        <f t="shared" si="337"/>
        <v>0</v>
      </c>
      <c r="DJ761">
        <f>DG761</f>
        <v>8.2100000000000009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">
      <c r="A762">
        <f>ROW(Source!A820)</f>
        <v>820</v>
      </c>
      <c r="B762">
        <v>59209200</v>
      </c>
      <c r="C762">
        <v>59210867</v>
      </c>
      <c r="D762">
        <v>58308746</v>
      </c>
      <c r="E762">
        <v>1</v>
      </c>
      <c r="F762">
        <v>1</v>
      </c>
      <c r="G762">
        <v>1080</v>
      </c>
      <c r="H762">
        <v>3</v>
      </c>
      <c r="I762" t="s">
        <v>671</v>
      </c>
      <c r="J762" t="s">
        <v>672</v>
      </c>
      <c r="K762" t="s">
        <v>673</v>
      </c>
      <c r="L762">
        <v>1339</v>
      </c>
      <c r="N762">
        <v>1007</v>
      </c>
      <c r="O762" t="s">
        <v>645</v>
      </c>
      <c r="P762" t="s">
        <v>645</v>
      </c>
      <c r="Q762">
        <v>1</v>
      </c>
      <c r="W762">
        <v>0</v>
      </c>
      <c r="X762">
        <v>1565098517</v>
      </c>
      <c r="Y762">
        <f>(AT762*1)</f>
        <v>0.51</v>
      </c>
      <c r="AA762">
        <v>759.63</v>
      </c>
      <c r="AB762">
        <v>0</v>
      </c>
      <c r="AC762">
        <v>0</v>
      </c>
      <c r="AD762">
        <v>0</v>
      </c>
      <c r="AE762">
        <v>53.42</v>
      </c>
      <c r="AF762">
        <v>0</v>
      </c>
      <c r="AG762">
        <v>0</v>
      </c>
      <c r="AH762">
        <v>0</v>
      </c>
      <c r="AI762">
        <v>14.22</v>
      </c>
      <c r="AJ762">
        <v>1</v>
      </c>
      <c r="AK762">
        <v>1</v>
      </c>
      <c r="AL762">
        <v>1</v>
      </c>
      <c r="AM762">
        <v>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0.51</v>
      </c>
      <c r="AU762" t="s">
        <v>449</v>
      </c>
      <c r="AV762">
        <v>0</v>
      </c>
      <c r="AW762">
        <v>2</v>
      </c>
      <c r="AX762">
        <v>59211729</v>
      </c>
      <c r="AY762">
        <v>1</v>
      </c>
      <c r="AZ762">
        <v>0</v>
      </c>
      <c r="BA762">
        <v>814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ROUND(Y762*Source!I820,9)</f>
        <v>0.35699999999999998</v>
      </c>
      <c r="CY762">
        <f>AA762</f>
        <v>759.63</v>
      </c>
      <c r="CZ762">
        <f>AE762</f>
        <v>53.42</v>
      </c>
      <c r="DA762">
        <f>AI762</f>
        <v>14.22</v>
      </c>
      <c r="DB762">
        <f>ROUND((ROUND(AT762*CZ762,2)*1),6)</f>
        <v>27.24</v>
      </c>
      <c r="DC762">
        <f>ROUND((ROUND(AT762*AG762,2)*1),6)</f>
        <v>0</v>
      </c>
      <c r="DD762" t="s">
        <v>3</v>
      </c>
      <c r="DE762" t="s">
        <v>3</v>
      </c>
      <c r="DF762">
        <f>ROUND(ROUND(AE762*AI762,2)*CX762,2)</f>
        <v>271.19</v>
      </c>
      <c r="DG762">
        <f t="shared" ref="DG762:DG772" si="352">ROUND(ROUND(AF762,2)*CX762,2)</f>
        <v>0</v>
      </c>
      <c r="DH762">
        <f t="shared" ref="DH762:DH772" si="353">ROUND(ROUND(AG762,2)*CX762,2)</f>
        <v>0</v>
      </c>
      <c r="DI762">
        <f t="shared" si="337"/>
        <v>0</v>
      </c>
      <c r="DJ762">
        <f>DF762</f>
        <v>271.19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">
      <c r="A763">
        <f>ROW(Source!A820)</f>
        <v>820</v>
      </c>
      <c r="B763">
        <v>59209200</v>
      </c>
      <c r="C763">
        <v>59210867</v>
      </c>
      <c r="D763">
        <v>58309012</v>
      </c>
      <c r="E763">
        <v>1</v>
      </c>
      <c r="F763">
        <v>1</v>
      </c>
      <c r="G763">
        <v>1080</v>
      </c>
      <c r="H763">
        <v>3</v>
      </c>
      <c r="I763" t="s">
        <v>674</v>
      </c>
      <c r="J763" t="s">
        <v>675</v>
      </c>
      <c r="K763" t="s">
        <v>676</v>
      </c>
      <c r="L763">
        <v>1339</v>
      </c>
      <c r="N763">
        <v>1007</v>
      </c>
      <c r="O763" t="s">
        <v>645</v>
      </c>
      <c r="P763" t="s">
        <v>645</v>
      </c>
      <c r="Q763">
        <v>1</v>
      </c>
      <c r="W763">
        <v>0</v>
      </c>
      <c r="X763">
        <v>-388798825</v>
      </c>
      <c r="Y763">
        <f>(AT763*1)</f>
        <v>3.25</v>
      </c>
      <c r="AA763">
        <v>94.23</v>
      </c>
      <c r="AB763">
        <v>0</v>
      </c>
      <c r="AC763">
        <v>0</v>
      </c>
      <c r="AD763">
        <v>0</v>
      </c>
      <c r="AE763">
        <v>5.82</v>
      </c>
      <c r="AF763">
        <v>0</v>
      </c>
      <c r="AG763">
        <v>0</v>
      </c>
      <c r="AH763">
        <v>0</v>
      </c>
      <c r="AI763">
        <v>16.190000000000001</v>
      </c>
      <c r="AJ763">
        <v>1</v>
      </c>
      <c r="AK763">
        <v>1</v>
      </c>
      <c r="AL763">
        <v>1</v>
      </c>
      <c r="AM763">
        <v>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3.25</v>
      </c>
      <c r="AU763" t="s">
        <v>449</v>
      </c>
      <c r="AV763">
        <v>0</v>
      </c>
      <c r="AW763">
        <v>2</v>
      </c>
      <c r="AX763">
        <v>59211730</v>
      </c>
      <c r="AY763">
        <v>1</v>
      </c>
      <c r="AZ763">
        <v>0</v>
      </c>
      <c r="BA763">
        <v>815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ROUND(Y763*Source!I820,9)</f>
        <v>2.2749999999999999</v>
      </c>
      <c r="CY763">
        <f>AA763</f>
        <v>94.23</v>
      </c>
      <c r="CZ763">
        <f>AE763</f>
        <v>5.82</v>
      </c>
      <c r="DA763">
        <f>AI763</f>
        <v>16.190000000000001</v>
      </c>
      <c r="DB763">
        <f>ROUND((ROUND(AT763*CZ763,2)*1),6)</f>
        <v>18.920000000000002</v>
      </c>
      <c r="DC763">
        <f>ROUND((ROUND(AT763*AG763,2)*1),6)</f>
        <v>0</v>
      </c>
      <c r="DD763" t="s">
        <v>3</v>
      </c>
      <c r="DE763" t="s">
        <v>3</v>
      </c>
      <c r="DF763">
        <f>ROUND(ROUND(AE763*AI763,2)*CX763,2)</f>
        <v>214.37</v>
      </c>
      <c r="DG763">
        <f t="shared" si="352"/>
        <v>0</v>
      </c>
      <c r="DH763">
        <f t="shared" si="353"/>
        <v>0</v>
      </c>
      <c r="DI763">
        <f t="shared" si="337"/>
        <v>0</v>
      </c>
      <c r="DJ763">
        <f>DF763</f>
        <v>214.37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">
      <c r="A764">
        <f>ROW(Source!A820)</f>
        <v>820</v>
      </c>
      <c r="B764">
        <v>59209200</v>
      </c>
      <c r="C764">
        <v>59210867</v>
      </c>
      <c r="D764">
        <v>58271405</v>
      </c>
      <c r="E764">
        <v>1080</v>
      </c>
      <c r="F764">
        <v>1</v>
      </c>
      <c r="G764">
        <v>1080</v>
      </c>
      <c r="H764">
        <v>3</v>
      </c>
      <c r="I764" t="s">
        <v>763</v>
      </c>
      <c r="J764" t="s">
        <v>3</v>
      </c>
      <c r="K764" t="s">
        <v>764</v>
      </c>
      <c r="L764">
        <v>1348</v>
      </c>
      <c r="N764">
        <v>1009</v>
      </c>
      <c r="O764" t="s">
        <v>658</v>
      </c>
      <c r="P764" t="s">
        <v>658</v>
      </c>
      <c r="Q764">
        <v>1000</v>
      </c>
      <c r="W764">
        <v>0</v>
      </c>
      <c r="X764">
        <v>1489638031</v>
      </c>
      <c r="Y764">
        <f>(AT764*1)</f>
        <v>0.33300000000000002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9.8800000000000008</v>
      </c>
      <c r="AJ764">
        <v>1</v>
      </c>
      <c r="AK764">
        <v>1</v>
      </c>
      <c r="AL764">
        <v>1</v>
      </c>
      <c r="AM764">
        <v>5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0.33300000000000002</v>
      </c>
      <c r="AU764" t="s">
        <v>449</v>
      </c>
      <c r="AV764">
        <v>0</v>
      </c>
      <c r="AW764">
        <v>2</v>
      </c>
      <c r="AX764">
        <v>59211731</v>
      </c>
      <c r="AY764">
        <v>1</v>
      </c>
      <c r="AZ764">
        <v>0</v>
      </c>
      <c r="BA764">
        <v>816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ROUND(Y764*Source!I820,9)</f>
        <v>0.2331</v>
      </c>
      <c r="CY764">
        <f>AA764</f>
        <v>0</v>
      </c>
      <c r="CZ764">
        <f>AE764</f>
        <v>0</v>
      </c>
      <c r="DA764">
        <f>AI764</f>
        <v>9.8800000000000008</v>
      </c>
      <c r="DB764">
        <f>ROUND((ROUND(AT764*CZ764,2)*1),6)</f>
        <v>0</v>
      </c>
      <c r="DC764">
        <f>ROUND((ROUND(AT764*AG764,2)*1),6)</f>
        <v>0</v>
      </c>
      <c r="DD764" t="s">
        <v>3</v>
      </c>
      <c r="DE764" t="s">
        <v>3</v>
      </c>
      <c r="DF764">
        <f>ROUND(ROUND(AE764*AI764,2)*CX764,2)</f>
        <v>0</v>
      </c>
      <c r="DG764">
        <f t="shared" si="352"/>
        <v>0</v>
      </c>
      <c r="DH764">
        <f t="shared" si="353"/>
        <v>0</v>
      </c>
      <c r="DI764">
        <f t="shared" si="337"/>
        <v>0</v>
      </c>
      <c r="DJ764">
        <f>DF764</f>
        <v>0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">
      <c r="A765">
        <f>ROW(Source!A821)</f>
        <v>821</v>
      </c>
      <c r="B765">
        <v>59209203</v>
      </c>
      <c r="C765">
        <v>59210878</v>
      </c>
      <c r="D765">
        <v>58266404</v>
      </c>
      <c r="E765">
        <v>1080</v>
      </c>
      <c r="F765">
        <v>1</v>
      </c>
      <c r="G765">
        <v>1080</v>
      </c>
      <c r="H765">
        <v>1</v>
      </c>
      <c r="I765" t="s">
        <v>620</v>
      </c>
      <c r="J765" t="s">
        <v>3</v>
      </c>
      <c r="K765" t="s">
        <v>621</v>
      </c>
      <c r="L765">
        <v>1191</v>
      </c>
      <c r="N765">
        <v>1013</v>
      </c>
      <c r="O765" t="s">
        <v>622</v>
      </c>
      <c r="P765" t="s">
        <v>622</v>
      </c>
      <c r="Q765">
        <v>1</v>
      </c>
      <c r="W765">
        <v>0</v>
      </c>
      <c r="X765">
        <v>476480486</v>
      </c>
      <c r="Y765">
        <f>((AT765*1.15)*1.1)</f>
        <v>3.2637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2.58</v>
      </c>
      <c r="AU765" t="s">
        <v>28</v>
      </c>
      <c r="AV765">
        <v>1</v>
      </c>
      <c r="AW765">
        <v>2</v>
      </c>
      <c r="AX765">
        <v>59211732</v>
      </c>
      <c r="AY765">
        <v>1</v>
      </c>
      <c r="AZ765">
        <v>0</v>
      </c>
      <c r="BA765">
        <v>817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U765">
        <f>ROUND(AT765*Source!I821*AH765*AL765,2)</f>
        <v>0</v>
      </c>
      <c r="CV765">
        <f>ROUND(Y765*Source!I821,9)</f>
        <v>58.746600000000001</v>
      </c>
      <c r="CW765">
        <v>0</v>
      </c>
      <c r="CX765">
        <f>ROUND(Y765*Source!I821,9)</f>
        <v>58.746600000000001</v>
      </c>
      <c r="CY765">
        <f>AD765</f>
        <v>0</v>
      </c>
      <c r="CZ765">
        <f>AH765</f>
        <v>0</v>
      </c>
      <c r="DA765">
        <f>AL765</f>
        <v>1</v>
      </c>
      <c r="DB765">
        <f>ROUND(((ROUND(AT765*CZ765,2)*1.15)*1.1),6)</f>
        <v>0</v>
      </c>
      <c r="DC765">
        <f>ROUND(((ROUND(AT765*AG765,2)*1.15)*1.1),6)</f>
        <v>0</v>
      </c>
      <c r="DD765" t="s">
        <v>3</v>
      </c>
      <c r="DE765" t="s">
        <v>3</v>
      </c>
      <c r="DF765">
        <f t="shared" ref="DF765:DF774" si="354">ROUND(ROUND(AE765,2)*CX765,2)</f>
        <v>0</v>
      </c>
      <c r="DG765">
        <f t="shared" si="352"/>
        <v>0</v>
      </c>
      <c r="DH765">
        <f t="shared" si="353"/>
        <v>0</v>
      </c>
      <c r="DI765">
        <f t="shared" si="337"/>
        <v>0</v>
      </c>
      <c r="DJ765">
        <f>DI765</f>
        <v>0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">
      <c r="A766">
        <f>ROW(Source!A821)</f>
        <v>821</v>
      </c>
      <c r="B766">
        <v>59209203</v>
      </c>
      <c r="C766">
        <v>59210878</v>
      </c>
      <c r="D766">
        <v>58340276</v>
      </c>
      <c r="E766">
        <v>1</v>
      </c>
      <c r="F766">
        <v>1</v>
      </c>
      <c r="G766">
        <v>1080</v>
      </c>
      <c r="H766">
        <v>2</v>
      </c>
      <c r="I766" t="s">
        <v>662</v>
      </c>
      <c r="J766" t="s">
        <v>663</v>
      </c>
      <c r="K766" t="s">
        <v>664</v>
      </c>
      <c r="L766">
        <v>1368</v>
      </c>
      <c r="N766">
        <v>1011</v>
      </c>
      <c r="O766" t="s">
        <v>626</v>
      </c>
      <c r="P766" t="s">
        <v>626</v>
      </c>
      <c r="Q766">
        <v>1</v>
      </c>
      <c r="W766">
        <v>0</v>
      </c>
      <c r="X766">
        <v>-886582249</v>
      </c>
      <c r="Y766">
        <f>((AT766*1.25)*1.1)</f>
        <v>1.8975</v>
      </c>
      <c r="AA766">
        <v>0</v>
      </c>
      <c r="AB766">
        <v>3.39</v>
      </c>
      <c r="AC766">
        <v>0</v>
      </c>
      <c r="AD766">
        <v>0</v>
      </c>
      <c r="AE766">
        <v>0</v>
      </c>
      <c r="AF766">
        <v>3.18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-2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1.38</v>
      </c>
      <c r="AU766" t="s">
        <v>627</v>
      </c>
      <c r="AV766">
        <v>0</v>
      </c>
      <c r="AW766">
        <v>2</v>
      </c>
      <c r="AX766">
        <v>59211733</v>
      </c>
      <c r="AY766">
        <v>1</v>
      </c>
      <c r="AZ766">
        <v>0</v>
      </c>
      <c r="BA766">
        <v>818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f>ROUND(Y766*Source!I821*DO766,9)</f>
        <v>0</v>
      </c>
      <c r="CX766">
        <f>ROUND(Y766*Source!I821,9)</f>
        <v>34.155000000000001</v>
      </c>
      <c r="CY766">
        <f>AB766</f>
        <v>3.39</v>
      </c>
      <c r="CZ766">
        <f>AF766</f>
        <v>3.18</v>
      </c>
      <c r="DA766">
        <f>AJ766</f>
        <v>1</v>
      </c>
      <c r="DB766">
        <f>ROUND(((ROUND(AT766*CZ766,2)*1.25)*1.1),6)</f>
        <v>6.0362499999999999</v>
      </c>
      <c r="DC766">
        <f>ROUND(((ROUND(AT766*AG766,2)*1.25)*1.1),6)</f>
        <v>0</v>
      </c>
      <c r="DD766" t="s">
        <v>3</v>
      </c>
      <c r="DE766" t="s">
        <v>3</v>
      </c>
      <c r="DF766">
        <f t="shared" si="354"/>
        <v>0</v>
      </c>
      <c r="DG766">
        <f t="shared" si="352"/>
        <v>108.61</v>
      </c>
      <c r="DH766">
        <f t="shared" si="353"/>
        <v>0</v>
      </c>
      <c r="DI766">
        <f t="shared" si="337"/>
        <v>0</v>
      </c>
      <c r="DJ766">
        <f>DG766</f>
        <v>108.61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">
      <c r="A767">
        <f>ROW(Source!A821)</f>
        <v>821</v>
      </c>
      <c r="B767">
        <v>59209203</v>
      </c>
      <c r="C767">
        <v>59210878</v>
      </c>
      <c r="D767">
        <v>58340578</v>
      </c>
      <c r="E767">
        <v>1</v>
      </c>
      <c r="F767">
        <v>1</v>
      </c>
      <c r="G767">
        <v>1080</v>
      </c>
      <c r="H767">
        <v>2</v>
      </c>
      <c r="I767" t="s">
        <v>646</v>
      </c>
      <c r="J767" t="s">
        <v>647</v>
      </c>
      <c r="K767" t="s">
        <v>648</v>
      </c>
      <c r="L767">
        <v>1368</v>
      </c>
      <c r="N767">
        <v>1011</v>
      </c>
      <c r="O767" t="s">
        <v>626</v>
      </c>
      <c r="P767" t="s">
        <v>626</v>
      </c>
      <c r="Q767">
        <v>1</v>
      </c>
      <c r="W767">
        <v>0</v>
      </c>
      <c r="X767">
        <v>-1985943078</v>
      </c>
      <c r="Y767">
        <f>((AT767*1.25)*1.1)</f>
        <v>2.7500000000000004E-2</v>
      </c>
      <c r="AA767">
        <v>0</v>
      </c>
      <c r="AB767">
        <v>88.67</v>
      </c>
      <c r="AC767">
        <v>13.47</v>
      </c>
      <c r="AD767">
        <v>0</v>
      </c>
      <c r="AE767">
        <v>0</v>
      </c>
      <c r="AF767">
        <v>83.1</v>
      </c>
      <c r="AG767">
        <v>12.62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-2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0.02</v>
      </c>
      <c r="AU767" t="s">
        <v>627</v>
      </c>
      <c r="AV767">
        <v>0</v>
      </c>
      <c r="AW767">
        <v>2</v>
      </c>
      <c r="AX767">
        <v>59211734</v>
      </c>
      <c r="AY767">
        <v>1</v>
      </c>
      <c r="AZ767">
        <v>0</v>
      </c>
      <c r="BA767">
        <v>819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f>ROUND(Y767*Source!I821*DO767,9)</f>
        <v>6.2469000000000001</v>
      </c>
      <c r="CX767">
        <f>ROUND(Y767*Source!I821,9)</f>
        <v>0.495</v>
      </c>
      <c r="CY767">
        <f>AB767</f>
        <v>88.67</v>
      </c>
      <c r="CZ767">
        <f>AF767</f>
        <v>83.1</v>
      </c>
      <c r="DA767">
        <f>AJ767</f>
        <v>1</v>
      </c>
      <c r="DB767">
        <f>ROUND(((ROUND(AT767*CZ767,2)*1.25)*1.1),6)</f>
        <v>2.2825000000000002</v>
      </c>
      <c r="DC767">
        <f>ROUND(((ROUND(AT767*AG767,2)*1.25)*1.1),6)</f>
        <v>0.34375</v>
      </c>
      <c r="DD767" t="s">
        <v>3</v>
      </c>
      <c r="DE767" t="s">
        <v>3</v>
      </c>
      <c r="DF767">
        <f t="shared" si="354"/>
        <v>0</v>
      </c>
      <c r="DG767">
        <f t="shared" si="352"/>
        <v>41.13</v>
      </c>
      <c r="DH767">
        <f t="shared" si="353"/>
        <v>6.25</v>
      </c>
      <c r="DI767">
        <f t="shared" si="337"/>
        <v>0</v>
      </c>
      <c r="DJ767">
        <f>DG767</f>
        <v>41.13</v>
      </c>
      <c r="DK767">
        <v>0</v>
      </c>
      <c r="DL767" t="s">
        <v>628</v>
      </c>
      <c r="DM767">
        <v>0</v>
      </c>
      <c r="DN767" t="s">
        <v>622</v>
      </c>
      <c r="DO767">
        <v>12.62</v>
      </c>
    </row>
    <row r="768" spans="1:119" x14ac:dyDescent="0.2">
      <c r="A768">
        <f>ROW(Source!A821)</f>
        <v>821</v>
      </c>
      <c r="B768">
        <v>59209203</v>
      </c>
      <c r="C768">
        <v>59210878</v>
      </c>
      <c r="D768">
        <v>58309675</v>
      </c>
      <c r="E768">
        <v>1</v>
      </c>
      <c r="F768">
        <v>1</v>
      </c>
      <c r="G768">
        <v>1080</v>
      </c>
      <c r="H768">
        <v>3</v>
      </c>
      <c r="I768" t="s">
        <v>655</v>
      </c>
      <c r="J768" t="s">
        <v>656</v>
      </c>
      <c r="K768" t="s">
        <v>657</v>
      </c>
      <c r="L768">
        <v>1348</v>
      </c>
      <c r="N768">
        <v>1009</v>
      </c>
      <c r="O768" t="s">
        <v>658</v>
      </c>
      <c r="P768" t="s">
        <v>658</v>
      </c>
      <c r="Q768">
        <v>1000</v>
      </c>
      <c r="W768">
        <v>0</v>
      </c>
      <c r="X768">
        <v>-1945610148</v>
      </c>
      <c r="Y768">
        <f>AT768</f>
        <v>1.6000000000000001E-4</v>
      </c>
      <c r="AA768">
        <v>476.07</v>
      </c>
      <c r="AB768">
        <v>0</v>
      </c>
      <c r="AC768">
        <v>0</v>
      </c>
      <c r="AD768">
        <v>0</v>
      </c>
      <c r="AE768">
        <v>476.07</v>
      </c>
      <c r="AF768">
        <v>0</v>
      </c>
      <c r="AG768">
        <v>0</v>
      </c>
      <c r="AH768">
        <v>0</v>
      </c>
      <c r="AI768">
        <v>1</v>
      </c>
      <c r="AJ768">
        <v>1</v>
      </c>
      <c r="AK768">
        <v>1</v>
      </c>
      <c r="AL768">
        <v>1</v>
      </c>
      <c r="AM768">
        <v>-2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1.6000000000000001E-4</v>
      </c>
      <c r="AU768" t="s">
        <v>3</v>
      </c>
      <c r="AV768">
        <v>0</v>
      </c>
      <c r="AW768">
        <v>2</v>
      </c>
      <c r="AX768">
        <v>59211735</v>
      </c>
      <c r="AY768">
        <v>1</v>
      </c>
      <c r="AZ768">
        <v>0</v>
      </c>
      <c r="BA768">
        <v>820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ROUND(Y768*Source!I821,9)</f>
        <v>2.8800000000000002E-3</v>
      </c>
      <c r="CY768">
        <f>AA768</f>
        <v>476.07</v>
      </c>
      <c r="CZ768">
        <f>AE768</f>
        <v>476.07</v>
      </c>
      <c r="DA768">
        <f>AI768</f>
        <v>1</v>
      </c>
      <c r="DB768">
        <f>ROUND(ROUND(AT768*CZ768,2),6)</f>
        <v>0.08</v>
      </c>
      <c r="DC768">
        <f>ROUND(ROUND(AT768*AG768,2),6)</f>
        <v>0</v>
      </c>
      <c r="DD768" t="s">
        <v>3</v>
      </c>
      <c r="DE768" t="s">
        <v>3</v>
      </c>
      <c r="DF768">
        <f t="shared" si="354"/>
        <v>1.37</v>
      </c>
      <c r="DG768">
        <f t="shared" si="352"/>
        <v>0</v>
      </c>
      <c r="DH768">
        <f t="shared" si="353"/>
        <v>0</v>
      </c>
      <c r="DI768">
        <f t="shared" si="337"/>
        <v>0</v>
      </c>
      <c r="DJ768">
        <f>DF768</f>
        <v>1.37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">
      <c r="A769">
        <f>ROW(Source!A821)</f>
        <v>821</v>
      </c>
      <c r="B769">
        <v>59209203</v>
      </c>
      <c r="C769">
        <v>59210878</v>
      </c>
      <c r="D769">
        <v>58309878</v>
      </c>
      <c r="E769">
        <v>1</v>
      </c>
      <c r="F769">
        <v>1</v>
      </c>
      <c r="G769">
        <v>1080</v>
      </c>
      <c r="H769">
        <v>3</v>
      </c>
      <c r="I769" t="s">
        <v>715</v>
      </c>
      <c r="J769" t="s">
        <v>716</v>
      </c>
      <c r="K769" t="s">
        <v>717</v>
      </c>
      <c r="L769">
        <v>1348</v>
      </c>
      <c r="N769">
        <v>1009</v>
      </c>
      <c r="O769" t="s">
        <v>658</v>
      </c>
      <c r="P769" t="s">
        <v>658</v>
      </c>
      <c r="Q769">
        <v>1000</v>
      </c>
      <c r="W769">
        <v>0</v>
      </c>
      <c r="X769">
        <v>-2039612599</v>
      </c>
      <c r="Y769">
        <f>AT769</f>
        <v>1.9000000000000001E-4</v>
      </c>
      <c r="AA769">
        <v>7185.82</v>
      </c>
      <c r="AB769">
        <v>0</v>
      </c>
      <c r="AC769">
        <v>0</v>
      </c>
      <c r="AD769">
        <v>0</v>
      </c>
      <c r="AE769">
        <v>7185.82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-2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1.9000000000000001E-4</v>
      </c>
      <c r="AU769" t="s">
        <v>3</v>
      </c>
      <c r="AV769">
        <v>0</v>
      </c>
      <c r="AW769">
        <v>2</v>
      </c>
      <c r="AX769">
        <v>59211736</v>
      </c>
      <c r="AY769">
        <v>1</v>
      </c>
      <c r="AZ769">
        <v>0</v>
      </c>
      <c r="BA769">
        <v>821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ROUND(Y769*Source!I821,9)</f>
        <v>3.4199999999999999E-3</v>
      </c>
      <c r="CY769">
        <f>AA769</f>
        <v>7185.82</v>
      </c>
      <c r="CZ769">
        <f>AE769</f>
        <v>7185.82</v>
      </c>
      <c r="DA769">
        <f>AI769</f>
        <v>1</v>
      </c>
      <c r="DB769">
        <f>ROUND(ROUND(AT769*CZ769,2),6)</f>
        <v>1.37</v>
      </c>
      <c r="DC769">
        <f>ROUND(ROUND(AT769*AG769,2),6)</f>
        <v>0</v>
      </c>
      <c r="DD769" t="s">
        <v>3</v>
      </c>
      <c r="DE769" t="s">
        <v>3</v>
      </c>
      <c r="DF769">
        <f t="shared" si="354"/>
        <v>24.58</v>
      </c>
      <c r="DG769">
        <f t="shared" si="352"/>
        <v>0</v>
      </c>
      <c r="DH769">
        <f t="shared" si="353"/>
        <v>0</v>
      </c>
      <c r="DI769">
        <f t="shared" ref="DI769:DI832" si="355">ROUND(ROUND(AH769,2)*CX769,2)</f>
        <v>0</v>
      </c>
      <c r="DJ769">
        <f>DF769</f>
        <v>24.58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">
      <c r="A770">
        <f>ROW(Source!A821)</f>
        <v>821</v>
      </c>
      <c r="B770">
        <v>59209203</v>
      </c>
      <c r="C770">
        <v>59210878</v>
      </c>
      <c r="D770">
        <v>58308946</v>
      </c>
      <c r="E770">
        <v>1</v>
      </c>
      <c r="F770">
        <v>1</v>
      </c>
      <c r="G770">
        <v>1080</v>
      </c>
      <c r="H770">
        <v>3</v>
      </c>
      <c r="I770" t="s">
        <v>718</v>
      </c>
      <c r="J770" t="s">
        <v>719</v>
      </c>
      <c r="K770" t="s">
        <v>720</v>
      </c>
      <c r="L770">
        <v>1348</v>
      </c>
      <c r="N770">
        <v>1009</v>
      </c>
      <c r="O770" t="s">
        <v>658</v>
      </c>
      <c r="P770" t="s">
        <v>658</v>
      </c>
      <c r="Q770">
        <v>1000</v>
      </c>
      <c r="W770">
        <v>0</v>
      </c>
      <c r="X770">
        <v>845389966</v>
      </c>
      <c r="Y770">
        <f>AT770</f>
        <v>6.0000000000000002E-5</v>
      </c>
      <c r="AA770">
        <v>25762.5</v>
      </c>
      <c r="AB770">
        <v>0</v>
      </c>
      <c r="AC770">
        <v>0</v>
      </c>
      <c r="AD770">
        <v>0</v>
      </c>
      <c r="AE770">
        <v>25762.5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-2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6.0000000000000002E-5</v>
      </c>
      <c r="AU770" t="s">
        <v>3</v>
      </c>
      <c r="AV770">
        <v>0</v>
      </c>
      <c r="AW770">
        <v>2</v>
      </c>
      <c r="AX770">
        <v>59211737</v>
      </c>
      <c r="AY770">
        <v>1</v>
      </c>
      <c r="AZ770">
        <v>0</v>
      </c>
      <c r="BA770">
        <v>822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ROUND(Y770*Source!I821,9)</f>
        <v>1.08E-3</v>
      </c>
      <c r="CY770">
        <f>AA770</f>
        <v>25762.5</v>
      </c>
      <c r="CZ770">
        <f>AE770</f>
        <v>25762.5</v>
      </c>
      <c r="DA770">
        <f>AI770</f>
        <v>1</v>
      </c>
      <c r="DB770">
        <f>ROUND(ROUND(AT770*CZ770,2),6)</f>
        <v>1.55</v>
      </c>
      <c r="DC770">
        <f>ROUND(ROUND(AT770*AG770,2),6)</f>
        <v>0</v>
      </c>
      <c r="DD770" t="s">
        <v>3</v>
      </c>
      <c r="DE770" t="s">
        <v>3</v>
      </c>
      <c r="DF770">
        <f t="shared" si="354"/>
        <v>27.82</v>
      </c>
      <c r="DG770">
        <f t="shared" si="352"/>
        <v>0</v>
      </c>
      <c r="DH770">
        <f t="shared" si="353"/>
        <v>0</v>
      </c>
      <c r="DI770">
        <f t="shared" si="355"/>
        <v>0</v>
      </c>
      <c r="DJ770">
        <f>DF770</f>
        <v>27.82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">
      <c r="A771">
        <f>ROW(Source!A821)</f>
        <v>821</v>
      </c>
      <c r="B771">
        <v>59209203</v>
      </c>
      <c r="C771">
        <v>59210878</v>
      </c>
      <c r="D771">
        <v>0</v>
      </c>
      <c r="E771">
        <v>1080</v>
      </c>
      <c r="F771">
        <v>1</v>
      </c>
      <c r="G771">
        <v>1080</v>
      </c>
      <c r="H771">
        <v>3</v>
      </c>
      <c r="I771" t="s">
        <v>506</v>
      </c>
      <c r="J771" t="s">
        <v>3</v>
      </c>
      <c r="K771" t="s">
        <v>507</v>
      </c>
      <c r="L771">
        <v>1354</v>
      </c>
      <c r="N771">
        <v>1010</v>
      </c>
      <c r="O771" t="s">
        <v>49</v>
      </c>
      <c r="P771" t="s">
        <v>49</v>
      </c>
      <c r="Q771">
        <v>1</v>
      </c>
      <c r="W771">
        <v>0</v>
      </c>
      <c r="X771">
        <v>-349746933</v>
      </c>
      <c r="Y771">
        <f>AT771</f>
        <v>1</v>
      </c>
      <c r="AA771">
        <v>625.13</v>
      </c>
      <c r="AB771">
        <v>0</v>
      </c>
      <c r="AC771">
        <v>0</v>
      </c>
      <c r="AD771">
        <v>0</v>
      </c>
      <c r="AE771">
        <v>625.13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 t="s">
        <v>3</v>
      </c>
      <c r="AT771">
        <v>1</v>
      </c>
      <c r="AU771" t="s">
        <v>3</v>
      </c>
      <c r="AV771">
        <v>0</v>
      </c>
      <c r="AW771">
        <v>1</v>
      </c>
      <c r="AX771">
        <v>-1</v>
      </c>
      <c r="AY771">
        <v>0</v>
      </c>
      <c r="AZ771">
        <v>0</v>
      </c>
      <c r="BA771" t="s">
        <v>3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ROUND(Y771*Source!I821,9)</f>
        <v>18</v>
      </c>
      <c r="CY771">
        <f>AA771</f>
        <v>625.13</v>
      </c>
      <c r="CZ771">
        <f>AE771</f>
        <v>625.13</v>
      </c>
      <c r="DA771">
        <f>AI771</f>
        <v>1</v>
      </c>
      <c r="DB771">
        <f>ROUND(ROUND(AT771*CZ771,2),6)</f>
        <v>625.13</v>
      </c>
      <c r="DC771">
        <f>ROUND(ROUND(AT771*AG771,2),6)</f>
        <v>0</v>
      </c>
      <c r="DD771" t="s">
        <v>3</v>
      </c>
      <c r="DE771" t="s">
        <v>3</v>
      </c>
      <c r="DF771">
        <f t="shared" si="354"/>
        <v>11252.34</v>
      </c>
      <c r="DG771">
        <f t="shared" si="352"/>
        <v>0</v>
      </c>
      <c r="DH771">
        <f t="shared" si="353"/>
        <v>0</v>
      </c>
      <c r="DI771">
        <f t="shared" si="355"/>
        <v>0</v>
      </c>
      <c r="DJ771">
        <f>DF771</f>
        <v>11252.34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">
      <c r="A772">
        <f>ROW(Source!A822)</f>
        <v>822</v>
      </c>
      <c r="B772">
        <v>59209200</v>
      </c>
      <c r="C772">
        <v>59210878</v>
      </c>
      <c r="D772">
        <v>58266404</v>
      </c>
      <c r="E772">
        <v>1080</v>
      </c>
      <c r="F772">
        <v>1</v>
      </c>
      <c r="G772">
        <v>1080</v>
      </c>
      <c r="H772">
        <v>1</v>
      </c>
      <c r="I772" t="s">
        <v>620</v>
      </c>
      <c r="J772" t="s">
        <v>3</v>
      </c>
      <c r="K772" t="s">
        <v>621</v>
      </c>
      <c r="L772">
        <v>1191</v>
      </c>
      <c r="N772">
        <v>1013</v>
      </c>
      <c r="O772" t="s">
        <v>622</v>
      </c>
      <c r="P772" t="s">
        <v>622</v>
      </c>
      <c r="Q772">
        <v>1</v>
      </c>
      <c r="W772">
        <v>0</v>
      </c>
      <c r="X772">
        <v>476480486</v>
      </c>
      <c r="Y772">
        <f>((AT772*1.15)*1.1)</f>
        <v>3.2637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5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2.58</v>
      </c>
      <c r="AU772" t="s">
        <v>28</v>
      </c>
      <c r="AV772">
        <v>1</v>
      </c>
      <c r="AW772">
        <v>2</v>
      </c>
      <c r="AX772">
        <v>59211732</v>
      </c>
      <c r="AY772">
        <v>1</v>
      </c>
      <c r="AZ772">
        <v>0</v>
      </c>
      <c r="BA772">
        <v>824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U772">
        <f>ROUND(AT772*Source!I822*AH772*AL772,2)</f>
        <v>0</v>
      </c>
      <c r="CV772">
        <f>ROUND(Y772*Source!I822,9)</f>
        <v>58.746600000000001</v>
      </c>
      <c r="CW772">
        <v>0</v>
      </c>
      <c r="CX772">
        <f>ROUND(Y772*Source!I822,9)</f>
        <v>58.746600000000001</v>
      </c>
      <c r="CY772">
        <f>AD772</f>
        <v>0</v>
      </c>
      <c r="CZ772">
        <f>AH772</f>
        <v>0</v>
      </c>
      <c r="DA772">
        <f>AL772</f>
        <v>1</v>
      </c>
      <c r="DB772">
        <f>ROUND(((ROUND(AT772*CZ772,2)*1.15)*1.1),6)</f>
        <v>0</v>
      </c>
      <c r="DC772">
        <f>ROUND(((ROUND(AT772*AG772,2)*1.15)*1.1),6)</f>
        <v>0</v>
      </c>
      <c r="DD772" t="s">
        <v>3</v>
      </c>
      <c r="DE772" t="s">
        <v>3</v>
      </c>
      <c r="DF772">
        <f t="shared" si="354"/>
        <v>0</v>
      </c>
      <c r="DG772">
        <f t="shared" si="352"/>
        <v>0</v>
      </c>
      <c r="DH772">
        <f t="shared" si="353"/>
        <v>0</v>
      </c>
      <c r="DI772">
        <f t="shared" si="355"/>
        <v>0</v>
      </c>
      <c r="DJ772">
        <f>DI772</f>
        <v>0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">
      <c r="A773">
        <f>ROW(Source!A822)</f>
        <v>822</v>
      </c>
      <c r="B773">
        <v>59209200</v>
      </c>
      <c r="C773">
        <v>59210878</v>
      </c>
      <c r="D773">
        <v>58340276</v>
      </c>
      <c r="E773">
        <v>1</v>
      </c>
      <c r="F773">
        <v>1</v>
      </c>
      <c r="G773">
        <v>1080</v>
      </c>
      <c r="H773">
        <v>2</v>
      </c>
      <c r="I773" t="s">
        <v>662</v>
      </c>
      <c r="J773" t="s">
        <v>663</v>
      </c>
      <c r="K773" t="s">
        <v>664</v>
      </c>
      <c r="L773">
        <v>1368</v>
      </c>
      <c r="N773">
        <v>1011</v>
      </c>
      <c r="O773" t="s">
        <v>626</v>
      </c>
      <c r="P773" t="s">
        <v>626</v>
      </c>
      <c r="Q773">
        <v>1</v>
      </c>
      <c r="W773">
        <v>0</v>
      </c>
      <c r="X773">
        <v>-886582249</v>
      </c>
      <c r="Y773">
        <f>((AT773*1.25)*1.1)</f>
        <v>1.8975</v>
      </c>
      <c r="AA773">
        <v>0</v>
      </c>
      <c r="AB773">
        <v>39.799999999999997</v>
      </c>
      <c r="AC773">
        <v>0</v>
      </c>
      <c r="AD773">
        <v>0</v>
      </c>
      <c r="AE773">
        <v>0</v>
      </c>
      <c r="AF773">
        <v>3.18</v>
      </c>
      <c r="AG773">
        <v>0</v>
      </c>
      <c r="AH773">
        <v>0</v>
      </c>
      <c r="AI773">
        <v>1</v>
      </c>
      <c r="AJ773">
        <v>11.73</v>
      </c>
      <c r="AK773">
        <v>54.99</v>
      </c>
      <c r="AL773">
        <v>1</v>
      </c>
      <c r="AM773">
        <v>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1.38</v>
      </c>
      <c r="AU773" t="s">
        <v>627</v>
      </c>
      <c r="AV773">
        <v>0</v>
      </c>
      <c r="AW773">
        <v>2</v>
      </c>
      <c r="AX773">
        <v>59211733</v>
      </c>
      <c r="AY773">
        <v>1</v>
      </c>
      <c r="AZ773">
        <v>0</v>
      </c>
      <c r="BA773">
        <v>825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f>ROUND(Y773*Source!I822*DO773,9)</f>
        <v>0</v>
      </c>
      <c r="CX773">
        <f>ROUND(Y773*Source!I822,9)</f>
        <v>34.155000000000001</v>
      </c>
      <c r="CY773">
        <f>AB773</f>
        <v>39.799999999999997</v>
      </c>
      <c r="CZ773">
        <f>AF773</f>
        <v>3.18</v>
      </c>
      <c r="DA773">
        <f>AJ773</f>
        <v>11.73</v>
      </c>
      <c r="DB773">
        <f>ROUND(((ROUND(AT773*CZ773,2)*1.25)*1.1),6)</f>
        <v>6.0362499999999999</v>
      </c>
      <c r="DC773">
        <f>ROUND(((ROUND(AT773*AG773,2)*1.25)*1.1),6)</f>
        <v>0</v>
      </c>
      <c r="DD773" t="s">
        <v>3</v>
      </c>
      <c r="DE773" t="s">
        <v>3</v>
      </c>
      <c r="DF773">
        <f t="shared" si="354"/>
        <v>0</v>
      </c>
      <c r="DG773">
        <f>ROUND(ROUND(AF773*AJ773,2)*CX773,2)</f>
        <v>1273.98</v>
      </c>
      <c r="DH773">
        <f>ROUND(ROUND(AG773*AK773,2)*CX773,2)</f>
        <v>0</v>
      </c>
      <c r="DI773">
        <f t="shared" si="355"/>
        <v>0</v>
      </c>
      <c r="DJ773">
        <f>DG773</f>
        <v>1273.98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">
      <c r="A774">
        <f>ROW(Source!A822)</f>
        <v>822</v>
      </c>
      <c r="B774">
        <v>59209200</v>
      </c>
      <c r="C774">
        <v>59210878</v>
      </c>
      <c r="D774">
        <v>58340578</v>
      </c>
      <c r="E774">
        <v>1</v>
      </c>
      <c r="F774">
        <v>1</v>
      </c>
      <c r="G774">
        <v>1080</v>
      </c>
      <c r="H774">
        <v>2</v>
      </c>
      <c r="I774" t="s">
        <v>646</v>
      </c>
      <c r="J774" t="s">
        <v>647</v>
      </c>
      <c r="K774" t="s">
        <v>648</v>
      </c>
      <c r="L774">
        <v>1368</v>
      </c>
      <c r="N774">
        <v>1011</v>
      </c>
      <c r="O774" t="s">
        <v>626</v>
      </c>
      <c r="P774" t="s">
        <v>626</v>
      </c>
      <c r="Q774">
        <v>1</v>
      </c>
      <c r="W774">
        <v>0</v>
      </c>
      <c r="X774">
        <v>-1985943078</v>
      </c>
      <c r="Y774">
        <f>((AT774*1.25)*1.1)</f>
        <v>2.7500000000000004E-2</v>
      </c>
      <c r="AA774">
        <v>0</v>
      </c>
      <c r="AB774">
        <v>1445.28</v>
      </c>
      <c r="AC774">
        <v>740.47</v>
      </c>
      <c r="AD774">
        <v>0</v>
      </c>
      <c r="AE774">
        <v>0</v>
      </c>
      <c r="AF774">
        <v>83.1</v>
      </c>
      <c r="AG774">
        <v>12.62</v>
      </c>
      <c r="AH774">
        <v>0</v>
      </c>
      <c r="AI774">
        <v>1</v>
      </c>
      <c r="AJ774">
        <v>16.3</v>
      </c>
      <c r="AK774">
        <v>54.99</v>
      </c>
      <c r="AL774">
        <v>1</v>
      </c>
      <c r="AM774">
        <v>2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0.02</v>
      </c>
      <c r="AU774" t="s">
        <v>627</v>
      </c>
      <c r="AV774">
        <v>0</v>
      </c>
      <c r="AW774">
        <v>2</v>
      </c>
      <c r="AX774">
        <v>59211734</v>
      </c>
      <c r="AY774">
        <v>1</v>
      </c>
      <c r="AZ774">
        <v>0</v>
      </c>
      <c r="BA774">
        <v>826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f>ROUND(Y774*Source!I822*DO774,9)</f>
        <v>6.2469000000000001</v>
      </c>
      <c r="CX774">
        <f>ROUND(Y774*Source!I822,9)</f>
        <v>0.495</v>
      </c>
      <c r="CY774">
        <f>AB774</f>
        <v>1445.28</v>
      </c>
      <c r="CZ774">
        <f>AF774</f>
        <v>83.1</v>
      </c>
      <c r="DA774">
        <f>AJ774</f>
        <v>16.3</v>
      </c>
      <c r="DB774">
        <f>ROUND(((ROUND(AT774*CZ774,2)*1.25)*1.1),6)</f>
        <v>2.2825000000000002</v>
      </c>
      <c r="DC774">
        <f>ROUND(((ROUND(AT774*AG774,2)*1.25)*1.1),6)</f>
        <v>0.34375</v>
      </c>
      <c r="DD774" t="s">
        <v>3</v>
      </c>
      <c r="DE774" t="s">
        <v>3</v>
      </c>
      <c r="DF774">
        <f t="shared" si="354"/>
        <v>0</v>
      </c>
      <c r="DG774">
        <f>ROUND(ROUND(AF774*AJ774,2)*CX774,2)</f>
        <v>670.49</v>
      </c>
      <c r="DH774">
        <f>ROUND(ROUND(AG774*AK774,2)*CX774,2)</f>
        <v>343.52</v>
      </c>
      <c r="DI774">
        <f t="shared" si="355"/>
        <v>0</v>
      </c>
      <c r="DJ774">
        <f>DG774</f>
        <v>670.49</v>
      </c>
      <c r="DK774">
        <v>0</v>
      </c>
      <c r="DL774" t="s">
        <v>628</v>
      </c>
      <c r="DM774">
        <v>0</v>
      </c>
      <c r="DN774" t="s">
        <v>622</v>
      </c>
      <c r="DO774">
        <v>12.62</v>
      </c>
    </row>
    <row r="775" spans="1:119" x14ac:dyDescent="0.2">
      <c r="A775">
        <f>ROW(Source!A822)</f>
        <v>822</v>
      </c>
      <c r="B775">
        <v>59209200</v>
      </c>
      <c r="C775">
        <v>59210878</v>
      </c>
      <c r="D775">
        <v>58309675</v>
      </c>
      <c r="E775">
        <v>1</v>
      </c>
      <c r="F775">
        <v>1</v>
      </c>
      <c r="G775">
        <v>1080</v>
      </c>
      <c r="H775">
        <v>3</v>
      </c>
      <c r="I775" t="s">
        <v>655</v>
      </c>
      <c r="J775" t="s">
        <v>656</v>
      </c>
      <c r="K775" t="s">
        <v>657</v>
      </c>
      <c r="L775">
        <v>1348</v>
      </c>
      <c r="N775">
        <v>1009</v>
      </c>
      <c r="O775" t="s">
        <v>658</v>
      </c>
      <c r="P775" t="s">
        <v>658</v>
      </c>
      <c r="Q775">
        <v>1000</v>
      </c>
      <c r="W775">
        <v>0</v>
      </c>
      <c r="X775">
        <v>-1945610148</v>
      </c>
      <c r="Y775">
        <f>AT775</f>
        <v>1.6000000000000001E-4</v>
      </c>
      <c r="AA775">
        <v>39161.519999999997</v>
      </c>
      <c r="AB775">
        <v>0</v>
      </c>
      <c r="AC775">
        <v>0</v>
      </c>
      <c r="AD775">
        <v>0</v>
      </c>
      <c r="AE775">
        <v>476.07</v>
      </c>
      <c r="AF775">
        <v>0</v>
      </c>
      <c r="AG775">
        <v>0</v>
      </c>
      <c r="AH775">
        <v>0</v>
      </c>
      <c r="AI775">
        <v>82.26</v>
      </c>
      <c r="AJ775">
        <v>1</v>
      </c>
      <c r="AK775">
        <v>1</v>
      </c>
      <c r="AL775">
        <v>1</v>
      </c>
      <c r="AM775">
        <v>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1.6000000000000001E-4</v>
      </c>
      <c r="AU775" t="s">
        <v>3</v>
      </c>
      <c r="AV775">
        <v>0</v>
      </c>
      <c r="AW775">
        <v>2</v>
      </c>
      <c r="AX775">
        <v>59211735</v>
      </c>
      <c r="AY775">
        <v>1</v>
      </c>
      <c r="AZ775">
        <v>0</v>
      </c>
      <c r="BA775">
        <v>827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v>0</v>
      </c>
      <c r="CX775">
        <f>ROUND(Y775*Source!I822,9)</f>
        <v>2.8800000000000002E-3</v>
      </c>
      <c r="CY775">
        <f>AA775</f>
        <v>39161.519999999997</v>
      </c>
      <c r="CZ775">
        <f>AE775</f>
        <v>476.07</v>
      </c>
      <c r="DA775">
        <f>AI775</f>
        <v>82.26</v>
      </c>
      <c r="DB775">
        <f>ROUND(ROUND(AT775*CZ775,2),6)</f>
        <v>0.08</v>
      </c>
      <c r="DC775">
        <f>ROUND(ROUND(AT775*AG775,2),6)</f>
        <v>0</v>
      </c>
      <c r="DD775" t="s">
        <v>3</v>
      </c>
      <c r="DE775" t="s">
        <v>3</v>
      </c>
      <c r="DF775">
        <f>ROUND(ROUND(AE775*AI775,2)*CX775,2)</f>
        <v>112.79</v>
      </c>
      <c r="DG775">
        <f t="shared" ref="DG775:DG789" si="356">ROUND(ROUND(AF775,2)*CX775,2)</f>
        <v>0</v>
      </c>
      <c r="DH775">
        <f t="shared" ref="DH775:DH789" si="357">ROUND(ROUND(AG775,2)*CX775,2)</f>
        <v>0</v>
      </c>
      <c r="DI775">
        <f t="shared" si="355"/>
        <v>0</v>
      </c>
      <c r="DJ775">
        <f>DF775</f>
        <v>112.79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">
      <c r="A776">
        <f>ROW(Source!A822)</f>
        <v>822</v>
      </c>
      <c r="B776">
        <v>59209200</v>
      </c>
      <c r="C776">
        <v>59210878</v>
      </c>
      <c r="D776">
        <v>58309878</v>
      </c>
      <c r="E776">
        <v>1</v>
      </c>
      <c r="F776">
        <v>1</v>
      </c>
      <c r="G776">
        <v>1080</v>
      </c>
      <c r="H776">
        <v>3</v>
      </c>
      <c r="I776" t="s">
        <v>715</v>
      </c>
      <c r="J776" t="s">
        <v>716</v>
      </c>
      <c r="K776" t="s">
        <v>717</v>
      </c>
      <c r="L776">
        <v>1348</v>
      </c>
      <c r="N776">
        <v>1009</v>
      </c>
      <c r="O776" t="s">
        <v>658</v>
      </c>
      <c r="P776" t="s">
        <v>658</v>
      </c>
      <c r="Q776">
        <v>1000</v>
      </c>
      <c r="W776">
        <v>0</v>
      </c>
      <c r="X776">
        <v>-2039612599</v>
      </c>
      <c r="Y776">
        <f>AT776</f>
        <v>1.9000000000000001E-4</v>
      </c>
      <c r="AA776">
        <v>93559.38</v>
      </c>
      <c r="AB776">
        <v>0</v>
      </c>
      <c r="AC776">
        <v>0</v>
      </c>
      <c r="AD776">
        <v>0</v>
      </c>
      <c r="AE776">
        <v>7185.82</v>
      </c>
      <c r="AF776">
        <v>0</v>
      </c>
      <c r="AG776">
        <v>0</v>
      </c>
      <c r="AH776">
        <v>0</v>
      </c>
      <c r="AI776">
        <v>13.02</v>
      </c>
      <c r="AJ776">
        <v>1</v>
      </c>
      <c r="AK776">
        <v>1</v>
      </c>
      <c r="AL776">
        <v>1</v>
      </c>
      <c r="AM776">
        <v>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1.9000000000000001E-4</v>
      </c>
      <c r="AU776" t="s">
        <v>3</v>
      </c>
      <c r="AV776">
        <v>0</v>
      </c>
      <c r="AW776">
        <v>2</v>
      </c>
      <c r="AX776">
        <v>59211736</v>
      </c>
      <c r="AY776">
        <v>1</v>
      </c>
      <c r="AZ776">
        <v>0</v>
      </c>
      <c r="BA776">
        <v>828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ROUND(Y776*Source!I822,9)</f>
        <v>3.4199999999999999E-3</v>
      </c>
      <c r="CY776">
        <f>AA776</f>
        <v>93559.38</v>
      </c>
      <c r="CZ776">
        <f>AE776</f>
        <v>7185.82</v>
      </c>
      <c r="DA776">
        <f>AI776</f>
        <v>13.02</v>
      </c>
      <c r="DB776">
        <f>ROUND(ROUND(AT776*CZ776,2),6)</f>
        <v>1.37</v>
      </c>
      <c r="DC776">
        <f>ROUND(ROUND(AT776*AG776,2),6)</f>
        <v>0</v>
      </c>
      <c r="DD776" t="s">
        <v>3</v>
      </c>
      <c r="DE776" t="s">
        <v>3</v>
      </c>
      <c r="DF776">
        <f>ROUND(ROUND(AE776*AI776,2)*CX776,2)</f>
        <v>319.97000000000003</v>
      </c>
      <c r="DG776">
        <f t="shared" si="356"/>
        <v>0</v>
      </c>
      <c r="DH776">
        <f t="shared" si="357"/>
        <v>0</v>
      </c>
      <c r="DI776">
        <f t="shared" si="355"/>
        <v>0</v>
      </c>
      <c r="DJ776">
        <f>DF776</f>
        <v>319.97000000000003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">
      <c r="A777">
        <f>ROW(Source!A822)</f>
        <v>822</v>
      </c>
      <c r="B777">
        <v>59209200</v>
      </c>
      <c r="C777">
        <v>59210878</v>
      </c>
      <c r="D777">
        <v>58308946</v>
      </c>
      <c r="E777">
        <v>1</v>
      </c>
      <c r="F777">
        <v>1</v>
      </c>
      <c r="G777">
        <v>1080</v>
      </c>
      <c r="H777">
        <v>3</v>
      </c>
      <c r="I777" t="s">
        <v>718</v>
      </c>
      <c r="J777" t="s">
        <v>719</v>
      </c>
      <c r="K777" t="s">
        <v>720</v>
      </c>
      <c r="L777">
        <v>1348</v>
      </c>
      <c r="N777">
        <v>1009</v>
      </c>
      <c r="O777" t="s">
        <v>658</v>
      </c>
      <c r="P777" t="s">
        <v>658</v>
      </c>
      <c r="Q777">
        <v>1000</v>
      </c>
      <c r="W777">
        <v>0</v>
      </c>
      <c r="X777">
        <v>845389966</v>
      </c>
      <c r="Y777">
        <f>AT777</f>
        <v>6.0000000000000002E-5</v>
      </c>
      <c r="AA777">
        <v>205069.5</v>
      </c>
      <c r="AB777">
        <v>0</v>
      </c>
      <c r="AC777">
        <v>0</v>
      </c>
      <c r="AD777">
        <v>0</v>
      </c>
      <c r="AE777">
        <v>25762.5</v>
      </c>
      <c r="AF777">
        <v>0</v>
      </c>
      <c r="AG777">
        <v>0</v>
      </c>
      <c r="AH777">
        <v>0</v>
      </c>
      <c r="AI777">
        <v>7.96</v>
      </c>
      <c r="AJ777">
        <v>1</v>
      </c>
      <c r="AK777">
        <v>1</v>
      </c>
      <c r="AL777">
        <v>1</v>
      </c>
      <c r="AM777">
        <v>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6.0000000000000002E-5</v>
      </c>
      <c r="AU777" t="s">
        <v>3</v>
      </c>
      <c r="AV777">
        <v>0</v>
      </c>
      <c r="AW777">
        <v>2</v>
      </c>
      <c r="AX777">
        <v>59211737</v>
      </c>
      <c r="AY777">
        <v>1</v>
      </c>
      <c r="AZ777">
        <v>0</v>
      </c>
      <c r="BA777">
        <v>829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ROUND(Y777*Source!I822,9)</f>
        <v>1.08E-3</v>
      </c>
      <c r="CY777">
        <f>AA777</f>
        <v>205069.5</v>
      </c>
      <c r="CZ777">
        <f>AE777</f>
        <v>25762.5</v>
      </c>
      <c r="DA777">
        <f>AI777</f>
        <v>7.96</v>
      </c>
      <c r="DB777">
        <f>ROUND(ROUND(AT777*CZ777,2),6)</f>
        <v>1.55</v>
      </c>
      <c r="DC777">
        <f>ROUND(ROUND(AT777*AG777,2),6)</f>
        <v>0</v>
      </c>
      <c r="DD777" t="s">
        <v>3</v>
      </c>
      <c r="DE777" t="s">
        <v>3</v>
      </c>
      <c r="DF777">
        <f>ROUND(ROUND(AE777*AI777,2)*CX777,2)</f>
        <v>221.48</v>
      </c>
      <c r="DG777">
        <f t="shared" si="356"/>
        <v>0</v>
      </c>
      <c r="DH777">
        <f t="shared" si="357"/>
        <v>0</v>
      </c>
      <c r="DI777">
        <f t="shared" si="355"/>
        <v>0</v>
      </c>
      <c r="DJ777">
        <f>DF777</f>
        <v>221.48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">
      <c r="A778">
        <f>ROW(Source!A822)</f>
        <v>822</v>
      </c>
      <c r="B778">
        <v>59209200</v>
      </c>
      <c r="C778">
        <v>59210878</v>
      </c>
      <c r="D778">
        <v>0</v>
      </c>
      <c r="E778">
        <v>1080</v>
      </c>
      <c r="F778">
        <v>1</v>
      </c>
      <c r="G778">
        <v>1080</v>
      </c>
      <c r="H778">
        <v>3</v>
      </c>
      <c r="I778" t="s">
        <v>506</v>
      </c>
      <c r="J778" t="s">
        <v>3</v>
      </c>
      <c r="K778" t="s">
        <v>507</v>
      </c>
      <c r="L778">
        <v>1354</v>
      </c>
      <c r="N778">
        <v>1010</v>
      </c>
      <c r="O778" t="s">
        <v>49</v>
      </c>
      <c r="P778" t="s">
        <v>49</v>
      </c>
      <c r="Q778">
        <v>1</v>
      </c>
      <c r="W778">
        <v>0</v>
      </c>
      <c r="X778">
        <v>-349746933</v>
      </c>
      <c r="Y778">
        <f>AT778</f>
        <v>1</v>
      </c>
      <c r="AA778">
        <v>4788.5</v>
      </c>
      <c r="AB778">
        <v>0</v>
      </c>
      <c r="AC778">
        <v>0</v>
      </c>
      <c r="AD778">
        <v>0</v>
      </c>
      <c r="AE778">
        <v>625.13</v>
      </c>
      <c r="AF778">
        <v>0</v>
      </c>
      <c r="AG778">
        <v>0</v>
      </c>
      <c r="AH778">
        <v>0</v>
      </c>
      <c r="AI778">
        <v>7.66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1</v>
      </c>
      <c r="AU778" t="s">
        <v>3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ROUND(Y778*Source!I822,9)</f>
        <v>18</v>
      </c>
      <c r="CY778">
        <f>AA778</f>
        <v>4788.5</v>
      </c>
      <c r="CZ778">
        <f>AE778</f>
        <v>625.13</v>
      </c>
      <c r="DA778">
        <f>AI778</f>
        <v>7.66</v>
      </c>
      <c r="DB778">
        <f>ROUND(ROUND(AT778*CZ778,2),6)</f>
        <v>625.13</v>
      </c>
      <c r="DC778">
        <f>ROUND(ROUND(AT778*AG778,2),6)</f>
        <v>0</v>
      </c>
      <c r="DD778" t="s">
        <v>3</v>
      </c>
      <c r="DE778" t="s">
        <v>3</v>
      </c>
      <c r="DF778">
        <f>ROUND(ROUND(AE778*AI778,2)*CX778,2)</f>
        <v>86193</v>
      </c>
      <c r="DG778">
        <f t="shared" si="356"/>
        <v>0</v>
      </c>
      <c r="DH778">
        <f t="shared" si="357"/>
        <v>0</v>
      </c>
      <c r="DI778">
        <f t="shared" si="355"/>
        <v>0</v>
      </c>
      <c r="DJ778">
        <f>DF778</f>
        <v>86193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">
      <c r="A779">
        <f>ROW(Source!A825)</f>
        <v>825</v>
      </c>
      <c r="B779">
        <v>59209203</v>
      </c>
      <c r="C779">
        <v>59210894</v>
      </c>
      <c r="D779">
        <v>58266404</v>
      </c>
      <c r="E779">
        <v>1080</v>
      </c>
      <c r="F779">
        <v>1</v>
      </c>
      <c r="G779">
        <v>1080</v>
      </c>
      <c r="H779">
        <v>1</v>
      </c>
      <c r="I779" t="s">
        <v>620</v>
      </c>
      <c r="J779" t="s">
        <v>3</v>
      </c>
      <c r="K779" t="s">
        <v>621</v>
      </c>
      <c r="L779">
        <v>1191</v>
      </c>
      <c r="N779">
        <v>1013</v>
      </c>
      <c r="O779" t="s">
        <v>622</v>
      </c>
      <c r="P779" t="s">
        <v>622</v>
      </c>
      <c r="Q779">
        <v>1</v>
      </c>
      <c r="W779">
        <v>0</v>
      </c>
      <c r="X779">
        <v>476480486</v>
      </c>
      <c r="Y779">
        <f>((AT779*1.15)*1.1)</f>
        <v>70.84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-2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56</v>
      </c>
      <c r="AU779" t="s">
        <v>28</v>
      </c>
      <c r="AV779">
        <v>1</v>
      </c>
      <c r="AW779">
        <v>2</v>
      </c>
      <c r="AX779">
        <v>59211739</v>
      </c>
      <c r="AY779">
        <v>1</v>
      </c>
      <c r="AZ779">
        <v>0</v>
      </c>
      <c r="BA779">
        <v>831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U779">
        <f>ROUND(AT779*Source!I825*AH779*AL779,2)</f>
        <v>0</v>
      </c>
      <c r="CV779">
        <f>ROUND(Y779*Source!I825,9)</f>
        <v>106.26</v>
      </c>
      <c r="CW779">
        <v>0</v>
      </c>
      <c r="CX779">
        <f>ROUND(Y779*Source!I825,9)</f>
        <v>106.26</v>
      </c>
      <c r="CY779">
        <f>AD779</f>
        <v>0</v>
      </c>
      <c r="CZ779">
        <f>AH779</f>
        <v>0</v>
      </c>
      <c r="DA779">
        <f>AL779</f>
        <v>1</v>
      </c>
      <c r="DB779">
        <f>ROUND(((ROUND(AT779*CZ779,2)*1.15)*1.1),6)</f>
        <v>0</v>
      </c>
      <c r="DC779">
        <f>ROUND(((ROUND(AT779*AG779,2)*1.15)*1.1),6)</f>
        <v>0</v>
      </c>
      <c r="DD779" t="s">
        <v>3</v>
      </c>
      <c r="DE779" t="s">
        <v>3</v>
      </c>
      <c r="DF779">
        <f t="shared" ref="DF779:DF791" si="358">ROUND(ROUND(AE779,2)*CX779,2)</f>
        <v>0</v>
      </c>
      <c r="DG779">
        <f t="shared" si="356"/>
        <v>0</v>
      </c>
      <c r="DH779">
        <f t="shared" si="357"/>
        <v>0</v>
      </c>
      <c r="DI779">
        <f t="shared" si="355"/>
        <v>0</v>
      </c>
      <c r="DJ779">
        <f>DI779</f>
        <v>0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">
      <c r="A780">
        <f>ROW(Source!A825)</f>
        <v>825</v>
      </c>
      <c r="B780">
        <v>59209203</v>
      </c>
      <c r="C780">
        <v>59210894</v>
      </c>
      <c r="D780">
        <v>58340578</v>
      </c>
      <c r="E780">
        <v>1</v>
      </c>
      <c r="F780">
        <v>1</v>
      </c>
      <c r="G780">
        <v>1080</v>
      </c>
      <c r="H780">
        <v>2</v>
      </c>
      <c r="I780" t="s">
        <v>646</v>
      </c>
      <c r="J780" t="s">
        <v>647</v>
      </c>
      <c r="K780" t="s">
        <v>648</v>
      </c>
      <c r="L780">
        <v>1368</v>
      </c>
      <c r="N780">
        <v>1011</v>
      </c>
      <c r="O780" t="s">
        <v>626</v>
      </c>
      <c r="P780" t="s">
        <v>626</v>
      </c>
      <c r="Q780">
        <v>1</v>
      </c>
      <c r="W780">
        <v>0</v>
      </c>
      <c r="X780">
        <v>-1985943078</v>
      </c>
      <c r="Y780">
        <f>((AT780*1.25)*1.1)</f>
        <v>0.27500000000000002</v>
      </c>
      <c r="AA780">
        <v>0</v>
      </c>
      <c r="AB780">
        <v>88.67</v>
      </c>
      <c r="AC780">
        <v>13.47</v>
      </c>
      <c r="AD780">
        <v>0</v>
      </c>
      <c r="AE780">
        <v>0</v>
      </c>
      <c r="AF780">
        <v>83.1</v>
      </c>
      <c r="AG780">
        <v>12.62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-2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0.2</v>
      </c>
      <c r="AU780" t="s">
        <v>627</v>
      </c>
      <c r="AV780">
        <v>0</v>
      </c>
      <c r="AW780">
        <v>2</v>
      </c>
      <c r="AX780">
        <v>59211740</v>
      </c>
      <c r="AY780">
        <v>1</v>
      </c>
      <c r="AZ780">
        <v>0</v>
      </c>
      <c r="BA780">
        <v>832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f>ROUND(Y780*Source!I825*DO780,9)</f>
        <v>5.2057500000000001</v>
      </c>
      <c r="CX780">
        <f>ROUND(Y780*Source!I825,9)</f>
        <v>0.41249999999999998</v>
      </c>
      <c r="CY780">
        <f>AB780</f>
        <v>88.67</v>
      </c>
      <c r="CZ780">
        <f>AF780</f>
        <v>83.1</v>
      </c>
      <c r="DA780">
        <f>AJ780</f>
        <v>1</v>
      </c>
      <c r="DB780">
        <f>ROUND(((ROUND(AT780*CZ780,2)*1.25)*1.1),6)</f>
        <v>22.852499999999999</v>
      </c>
      <c r="DC780">
        <f>ROUND(((ROUND(AT780*AG780,2)*1.25)*1.1),6)</f>
        <v>3.4649999999999999</v>
      </c>
      <c r="DD780" t="s">
        <v>3</v>
      </c>
      <c r="DE780" t="s">
        <v>3</v>
      </c>
      <c r="DF780">
        <f t="shared" si="358"/>
        <v>0</v>
      </c>
      <c r="DG780">
        <f t="shared" si="356"/>
        <v>34.28</v>
      </c>
      <c r="DH780">
        <f t="shared" si="357"/>
        <v>5.21</v>
      </c>
      <c r="DI780">
        <f t="shared" si="355"/>
        <v>0</v>
      </c>
      <c r="DJ780">
        <f>DG780</f>
        <v>34.28</v>
      </c>
      <c r="DK780">
        <v>0</v>
      </c>
      <c r="DL780" t="s">
        <v>628</v>
      </c>
      <c r="DM780">
        <v>0</v>
      </c>
      <c r="DN780" t="s">
        <v>622</v>
      </c>
      <c r="DO780">
        <v>12.62</v>
      </c>
    </row>
    <row r="781" spans="1:119" x14ac:dyDescent="0.2">
      <c r="A781">
        <f>ROW(Source!A825)</f>
        <v>825</v>
      </c>
      <c r="B781">
        <v>59209203</v>
      </c>
      <c r="C781">
        <v>59210894</v>
      </c>
      <c r="D781">
        <v>58339814</v>
      </c>
      <c r="E781">
        <v>1</v>
      </c>
      <c r="F781">
        <v>1</v>
      </c>
      <c r="G781">
        <v>1080</v>
      </c>
      <c r="H781">
        <v>2</v>
      </c>
      <c r="I781" t="s">
        <v>635</v>
      </c>
      <c r="J781" t="s">
        <v>636</v>
      </c>
      <c r="K781" t="s">
        <v>637</v>
      </c>
      <c r="L781">
        <v>1368</v>
      </c>
      <c r="N781">
        <v>1011</v>
      </c>
      <c r="O781" t="s">
        <v>626</v>
      </c>
      <c r="P781" t="s">
        <v>626</v>
      </c>
      <c r="Q781">
        <v>1</v>
      </c>
      <c r="W781">
        <v>0</v>
      </c>
      <c r="X781">
        <v>1087580389</v>
      </c>
      <c r="Y781">
        <f>((AT781*1.25)*1.1)</f>
        <v>2.7500000000000004E-2</v>
      </c>
      <c r="AA781">
        <v>0</v>
      </c>
      <c r="AB781">
        <v>191.17</v>
      </c>
      <c r="AC781">
        <v>18.059999999999999</v>
      </c>
      <c r="AD781">
        <v>0</v>
      </c>
      <c r="AE781">
        <v>0</v>
      </c>
      <c r="AF781">
        <v>179.17</v>
      </c>
      <c r="AG781">
        <v>16.93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-2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0.02</v>
      </c>
      <c r="AU781" t="s">
        <v>627</v>
      </c>
      <c r="AV781">
        <v>0</v>
      </c>
      <c r="AW781">
        <v>2</v>
      </c>
      <c r="AX781">
        <v>59211741</v>
      </c>
      <c r="AY781">
        <v>1</v>
      </c>
      <c r="AZ781">
        <v>0</v>
      </c>
      <c r="BA781">
        <v>833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f>ROUND(Y781*Source!I825*DO781,9)</f>
        <v>0.6983625</v>
      </c>
      <c r="CX781">
        <f>ROUND(Y781*Source!I825,9)</f>
        <v>4.1250000000000002E-2</v>
      </c>
      <c r="CY781">
        <f>AB781</f>
        <v>191.17</v>
      </c>
      <c r="CZ781">
        <f>AF781</f>
        <v>179.17</v>
      </c>
      <c r="DA781">
        <f>AJ781</f>
        <v>1</v>
      </c>
      <c r="DB781">
        <f>ROUND(((ROUND(AT781*CZ781,2)*1.25)*1.1),6)</f>
        <v>4.9225000000000003</v>
      </c>
      <c r="DC781">
        <f>ROUND(((ROUND(AT781*AG781,2)*1.25)*1.1),6)</f>
        <v>0.46750000000000003</v>
      </c>
      <c r="DD781" t="s">
        <v>3</v>
      </c>
      <c r="DE781" t="s">
        <v>3</v>
      </c>
      <c r="DF781">
        <f t="shared" si="358"/>
        <v>0</v>
      </c>
      <c r="DG781">
        <f t="shared" si="356"/>
        <v>7.39</v>
      </c>
      <c r="DH781">
        <f t="shared" si="357"/>
        <v>0.7</v>
      </c>
      <c r="DI781">
        <f t="shared" si="355"/>
        <v>0</v>
      </c>
      <c r="DJ781">
        <f>DG781</f>
        <v>7.39</v>
      </c>
      <c r="DK781">
        <v>0</v>
      </c>
      <c r="DL781" t="s">
        <v>628</v>
      </c>
      <c r="DM781">
        <v>0</v>
      </c>
      <c r="DN781" t="s">
        <v>622</v>
      </c>
      <c r="DO781">
        <v>16.93</v>
      </c>
    </row>
    <row r="782" spans="1:119" x14ac:dyDescent="0.2">
      <c r="A782">
        <f>ROW(Source!A825)</f>
        <v>825</v>
      </c>
      <c r="B782">
        <v>59209203</v>
      </c>
      <c r="C782">
        <v>59210894</v>
      </c>
      <c r="D782">
        <v>58308814</v>
      </c>
      <c r="E782">
        <v>1</v>
      </c>
      <c r="F782">
        <v>1</v>
      </c>
      <c r="G782">
        <v>1080</v>
      </c>
      <c r="H782">
        <v>3</v>
      </c>
      <c r="I782" t="s">
        <v>642</v>
      </c>
      <c r="J782" t="s">
        <v>643</v>
      </c>
      <c r="K782" t="s">
        <v>644</v>
      </c>
      <c r="L782">
        <v>1339</v>
      </c>
      <c r="N782">
        <v>1007</v>
      </c>
      <c r="O782" t="s">
        <v>645</v>
      </c>
      <c r="P782" t="s">
        <v>645</v>
      </c>
      <c r="Q782">
        <v>1</v>
      </c>
      <c r="W782">
        <v>0</v>
      </c>
      <c r="X782">
        <v>-744103292</v>
      </c>
      <c r="Y782">
        <f t="shared" ref="Y782:Y788" si="359">AT782</f>
        <v>6.4</v>
      </c>
      <c r="AA782">
        <v>7.07</v>
      </c>
      <c r="AB782">
        <v>0</v>
      </c>
      <c r="AC782">
        <v>0</v>
      </c>
      <c r="AD782">
        <v>0</v>
      </c>
      <c r="AE782">
        <v>7.07</v>
      </c>
      <c r="AF782">
        <v>0</v>
      </c>
      <c r="AG782">
        <v>0</v>
      </c>
      <c r="AH782">
        <v>0</v>
      </c>
      <c r="AI782">
        <v>1</v>
      </c>
      <c r="AJ782">
        <v>1</v>
      </c>
      <c r="AK782">
        <v>1</v>
      </c>
      <c r="AL782">
        <v>1</v>
      </c>
      <c r="AM782">
        <v>-2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6.4</v>
      </c>
      <c r="AU782" t="s">
        <v>3</v>
      </c>
      <c r="AV782">
        <v>0</v>
      </c>
      <c r="AW782">
        <v>2</v>
      </c>
      <c r="AX782">
        <v>59211742</v>
      </c>
      <c r="AY782">
        <v>1</v>
      </c>
      <c r="AZ782">
        <v>0</v>
      </c>
      <c r="BA782">
        <v>834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v>0</v>
      </c>
      <c r="CX782">
        <f>ROUND(Y782*Source!I825,9)</f>
        <v>9.6</v>
      </c>
      <c r="CY782">
        <f t="shared" ref="CY782:CY788" si="360">AA782</f>
        <v>7.07</v>
      </c>
      <c r="CZ782">
        <f t="shared" ref="CZ782:CZ788" si="361">AE782</f>
        <v>7.07</v>
      </c>
      <c r="DA782">
        <f t="shared" ref="DA782:DA788" si="362">AI782</f>
        <v>1</v>
      </c>
      <c r="DB782">
        <f t="shared" ref="DB782:DB788" si="363">ROUND(ROUND(AT782*CZ782,2),6)</f>
        <v>45.25</v>
      </c>
      <c r="DC782">
        <f t="shared" ref="DC782:DC788" si="364">ROUND(ROUND(AT782*AG782,2),6)</f>
        <v>0</v>
      </c>
      <c r="DD782" t="s">
        <v>3</v>
      </c>
      <c r="DE782" t="s">
        <v>3</v>
      </c>
      <c r="DF782">
        <f t="shared" si="358"/>
        <v>67.87</v>
      </c>
      <c r="DG782">
        <f t="shared" si="356"/>
        <v>0</v>
      </c>
      <c r="DH782">
        <f t="shared" si="357"/>
        <v>0</v>
      </c>
      <c r="DI782">
        <f t="shared" si="355"/>
        <v>0</v>
      </c>
      <c r="DJ782">
        <f t="shared" ref="DJ782:DJ788" si="365">DF782</f>
        <v>67.87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">
      <c r="A783">
        <f>ROW(Source!A825)</f>
        <v>825</v>
      </c>
      <c r="B783">
        <v>59209203</v>
      </c>
      <c r="C783">
        <v>59210894</v>
      </c>
      <c r="D783">
        <v>58315661</v>
      </c>
      <c r="E783">
        <v>1</v>
      </c>
      <c r="F783">
        <v>1</v>
      </c>
      <c r="G783">
        <v>1080</v>
      </c>
      <c r="H783">
        <v>3</v>
      </c>
      <c r="I783" t="s">
        <v>649</v>
      </c>
      <c r="J783" t="s">
        <v>650</v>
      </c>
      <c r="K783" t="s">
        <v>651</v>
      </c>
      <c r="L783">
        <v>1346</v>
      </c>
      <c r="N783">
        <v>1009</v>
      </c>
      <c r="O783" t="s">
        <v>641</v>
      </c>
      <c r="P783" t="s">
        <v>641</v>
      </c>
      <c r="Q783">
        <v>1</v>
      </c>
      <c r="W783">
        <v>0</v>
      </c>
      <c r="X783">
        <v>-2037194753</v>
      </c>
      <c r="Y783">
        <f t="shared" si="359"/>
        <v>2.66</v>
      </c>
      <c r="AA783">
        <v>19.39</v>
      </c>
      <c r="AB783">
        <v>0</v>
      </c>
      <c r="AC783">
        <v>0</v>
      </c>
      <c r="AD783">
        <v>0</v>
      </c>
      <c r="AE783">
        <v>19.39</v>
      </c>
      <c r="AF783">
        <v>0</v>
      </c>
      <c r="AG783">
        <v>0</v>
      </c>
      <c r="AH783">
        <v>0</v>
      </c>
      <c r="AI783">
        <v>1</v>
      </c>
      <c r="AJ783">
        <v>1</v>
      </c>
      <c r="AK783">
        <v>1</v>
      </c>
      <c r="AL783">
        <v>1</v>
      </c>
      <c r="AM783">
        <v>-2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2.66</v>
      </c>
      <c r="AU783" t="s">
        <v>3</v>
      </c>
      <c r="AV783">
        <v>0</v>
      </c>
      <c r="AW783">
        <v>2</v>
      </c>
      <c r="AX783">
        <v>59211743</v>
      </c>
      <c r="AY783">
        <v>1</v>
      </c>
      <c r="AZ783">
        <v>0</v>
      </c>
      <c r="BA783">
        <v>835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v>0</v>
      </c>
      <c r="CX783">
        <f>ROUND(Y783*Source!I825,9)</f>
        <v>3.99</v>
      </c>
      <c r="CY783">
        <f t="shared" si="360"/>
        <v>19.39</v>
      </c>
      <c r="CZ783">
        <f t="shared" si="361"/>
        <v>19.39</v>
      </c>
      <c r="DA783">
        <f t="shared" si="362"/>
        <v>1</v>
      </c>
      <c r="DB783">
        <f t="shared" si="363"/>
        <v>51.58</v>
      </c>
      <c r="DC783">
        <f t="shared" si="364"/>
        <v>0</v>
      </c>
      <c r="DD783" t="s">
        <v>3</v>
      </c>
      <c r="DE783" t="s">
        <v>3</v>
      </c>
      <c r="DF783">
        <f t="shared" si="358"/>
        <v>77.37</v>
      </c>
      <c r="DG783">
        <f t="shared" si="356"/>
        <v>0</v>
      </c>
      <c r="DH783">
        <f t="shared" si="357"/>
        <v>0</v>
      </c>
      <c r="DI783">
        <f t="shared" si="355"/>
        <v>0</v>
      </c>
      <c r="DJ783">
        <f t="shared" si="365"/>
        <v>77.37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">
      <c r="A784">
        <f>ROW(Source!A825)</f>
        <v>825</v>
      </c>
      <c r="B784">
        <v>59209203</v>
      </c>
      <c r="C784">
        <v>59210894</v>
      </c>
      <c r="D784">
        <v>58322463</v>
      </c>
      <c r="E784">
        <v>1</v>
      </c>
      <c r="F784">
        <v>1</v>
      </c>
      <c r="G784">
        <v>1080</v>
      </c>
      <c r="H784">
        <v>3</v>
      </c>
      <c r="I784" t="s">
        <v>511</v>
      </c>
      <c r="J784" t="s">
        <v>513</v>
      </c>
      <c r="K784" t="s">
        <v>512</v>
      </c>
      <c r="L784">
        <v>1354</v>
      </c>
      <c r="N784">
        <v>1010</v>
      </c>
      <c r="O784" t="s">
        <v>49</v>
      </c>
      <c r="P784" t="s">
        <v>49</v>
      </c>
      <c r="Q784">
        <v>1</v>
      </c>
      <c r="W784">
        <v>0</v>
      </c>
      <c r="X784">
        <v>1014037414</v>
      </c>
      <c r="Y784">
        <f t="shared" si="359"/>
        <v>33.333333000000003</v>
      </c>
      <c r="AA784">
        <v>54.28</v>
      </c>
      <c r="AB784">
        <v>0</v>
      </c>
      <c r="AC784">
        <v>0</v>
      </c>
      <c r="AD784">
        <v>0</v>
      </c>
      <c r="AE784">
        <v>54.28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1</v>
      </c>
      <c r="AL784">
        <v>1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 t="s">
        <v>3</v>
      </c>
      <c r="AT784">
        <v>33.333333000000003</v>
      </c>
      <c r="AU784" t="s">
        <v>3</v>
      </c>
      <c r="AV784">
        <v>0</v>
      </c>
      <c r="AW784">
        <v>1</v>
      </c>
      <c r="AX784">
        <v>-1</v>
      </c>
      <c r="AY784">
        <v>0</v>
      </c>
      <c r="AZ784">
        <v>0</v>
      </c>
      <c r="BA784" t="s">
        <v>3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v>0</v>
      </c>
      <c r="CX784">
        <f>ROUND(Y784*Source!I825,9)</f>
        <v>49.999999500000001</v>
      </c>
      <c r="CY784">
        <f t="shared" si="360"/>
        <v>54.28</v>
      </c>
      <c r="CZ784">
        <f t="shared" si="361"/>
        <v>54.28</v>
      </c>
      <c r="DA784">
        <f t="shared" si="362"/>
        <v>1</v>
      </c>
      <c r="DB784">
        <f t="shared" si="363"/>
        <v>1809.33</v>
      </c>
      <c r="DC784">
        <f t="shared" si="364"/>
        <v>0</v>
      </c>
      <c r="DD784" t="s">
        <v>3</v>
      </c>
      <c r="DE784" t="s">
        <v>3</v>
      </c>
      <c r="DF784">
        <f t="shared" si="358"/>
        <v>2714</v>
      </c>
      <c r="DG784">
        <f t="shared" si="356"/>
        <v>0</v>
      </c>
      <c r="DH784">
        <f t="shared" si="357"/>
        <v>0</v>
      </c>
      <c r="DI784">
        <f t="shared" si="355"/>
        <v>0</v>
      </c>
      <c r="DJ784">
        <f t="shared" si="365"/>
        <v>2714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">
      <c r="A785">
        <f>ROW(Source!A825)</f>
        <v>825</v>
      </c>
      <c r="B785">
        <v>59209203</v>
      </c>
      <c r="C785">
        <v>59210894</v>
      </c>
      <c r="D785">
        <v>58322674</v>
      </c>
      <c r="E785">
        <v>1</v>
      </c>
      <c r="F785">
        <v>1</v>
      </c>
      <c r="G785">
        <v>1080</v>
      </c>
      <c r="H785">
        <v>3</v>
      </c>
      <c r="I785" t="s">
        <v>47</v>
      </c>
      <c r="J785" t="s">
        <v>50</v>
      </c>
      <c r="K785" t="s">
        <v>48</v>
      </c>
      <c r="L785">
        <v>1354</v>
      </c>
      <c r="N785">
        <v>1010</v>
      </c>
      <c r="O785" t="s">
        <v>49</v>
      </c>
      <c r="P785" t="s">
        <v>49</v>
      </c>
      <c r="Q785">
        <v>1</v>
      </c>
      <c r="W785">
        <v>0</v>
      </c>
      <c r="X785">
        <v>-367918804</v>
      </c>
      <c r="Y785">
        <f t="shared" si="359"/>
        <v>6.6666667000000004</v>
      </c>
      <c r="AA785">
        <v>53.05</v>
      </c>
      <c r="AB785">
        <v>0</v>
      </c>
      <c r="AC785">
        <v>0</v>
      </c>
      <c r="AD785">
        <v>0</v>
      </c>
      <c r="AE785">
        <v>53.05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0</v>
      </c>
      <c r="AS785" t="s">
        <v>3</v>
      </c>
      <c r="AT785">
        <v>6.6666667000000004</v>
      </c>
      <c r="AU785" t="s">
        <v>3</v>
      </c>
      <c r="AV785">
        <v>0</v>
      </c>
      <c r="AW785">
        <v>1</v>
      </c>
      <c r="AX785">
        <v>-1</v>
      </c>
      <c r="AY785">
        <v>0</v>
      </c>
      <c r="AZ785">
        <v>0</v>
      </c>
      <c r="BA785" t="s">
        <v>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ROUND(Y785*Source!I825,9)</f>
        <v>10.000000050000001</v>
      </c>
      <c r="CY785">
        <f t="shared" si="360"/>
        <v>53.05</v>
      </c>
      <c r="CZ785">
        <f t="shared" si="361"/>
        <v>53.05</v>
      </c>
      <c r="DA785">
        <f t="shared" si="362"/>
        <v>1</v>
      </c>
      <c r="DB785">
        <f t="shared" si="363"/>
        <v>353.67</v>
      </c>
      <c r="DC785">
        <f t="shared" si="364"/>
        <v>0</v>
      </c>
      <c r="DD785" t="s">
        <v>3</v>
      </c>
      <c r="DE785" t="s">
        <v>3</v>
      </c>
      <c r="DF785">
        <f t="shared" si="358"/>
        <v>530.5</v>
      </c>
      <c r="DG785">
        <f t="shared" si="356"/>
        <v>0</v>
      </c>
      <c r="DH785">
        <f t="shared" si="357"/>
        <v>0</v>
      </c>
      <c r="DI785">
        <f t="shared" si="355"/>
        <v>0</v>
      </c>
      <c r="DJ785">
        <f t="shared" si="365"/>
        <v>530.5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">
      <c r="A786">
        <f>ROW(Source!A825)</f>
        <v>825</v>
      </c>
      <c r="B786">
        <v>59209203</v>
      </c>
      <c r="C786">
        <v>59210894</v>
      </c>
      <c r="D786">
        <v>58322674</v>
      </c>
      <c r="E786">
        <v>1</v>
      </c>
      <c r="F786">
        <v>1</v>
      </c>
      <c r="G786">
        <v>1080</v>
      </c>
      <c r="H786">
        <v>3</v>
      </c>
      <c r="I786" t="s">
        <v>47</v>
      </c>
      <c r="J786" t="s">
        <v>50</v>
      </c>
      <c r="K786" t="s">
        <v>520</v>
      </c>
      <c r="L786">
        <v>1354</v>
      </c>
      <c r="N786">
        <v>1010</v>
      </c>
      <c r="O786" t="s">
        <v>49</v>
      </c>
      <c r="P786" t="s">
        <v>49</v>
      </c>
      <c r="Q786">
        <v>1</v>
      </c>
      <c r="W786">
        <v>0</v>
      </c>
      <c r="X786">
        <v>1769572237</v>
      </c>
      <c r="Y786">
        <f t="shared" si="359"/>
        <v>5.3333329999999997</v>
      </c>
      <c r="AA786">
        <v>53.05</v>
      </c>
      <c r="AB786">
        <v>0</v>
      </c>
      <c r="AC786">
        <v>0</v>
      </c>
      <c r="AD786">
        <v>0</v>
      </c>
      <c r="AE786">
        <v>53.05</v>
      </c>
      <c r="AF786">
        <v>0</v>
      </c>
      <c r="AG786">
        <v>0</v>
      </c>
      <c r="AH786">
        <v>0</v>
      </c>
      <c r="AI786">
        <v>1</v>
      </c>
      <c r="AJ786">
        <v>1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 t="s">
        <v>3</v>
      </c>
      <c r="AT786">
        <v>5.3333329999999997</v>
      </c>
      <c r="AU786" t="s">
        <v>3</v>
      </c>
      <c r="AV786">
        <v>0</v>
      </c>
      <c r="AW786">
        <v>1</v>
      </c>
      <c r="AX786">
        <v>-1</v>
      </c>
      <c r="AY786">
        <v>0</v>
      </c>
      <c r="AZ786">
        <v>0</v>
      </c>
      <c r="BA786" t="s">
        <v>3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ROUND(Y786*Source!I825,9)</f>
        <v>7.9999995000000004</v>
      </c>
      <c r="CY786">
        <f t="shared" si="360"/>
        <v>53.05</v>
      </c>
      <c r="CZ786">
        <f t="shared" si="361"/>
        <v>53.05</v>
      </c>
      <c r="DA786">
        <f t="shared" si="362"/>
        <v>1</v>
      </c>
      <c r="DB786">
        <f t="shared" si="363"/>
        <v>282.93</v>
      </c>
      <c r="DC786">
        <f t="shared" si="364"/>
        <v>0</v>
      </c>
      <c r="DD786" t="s">
        <v>3</v>
      </c>
      <c r="DE786" t="s">
        <v>3</v>
      </c>
      <c r="DF786">
        <f t="shared" si="358"/>
        <v>424.4</v>
      </c>
      <c r="DG786">
        <f t="shared" si="356"/>
        <v>0</v>
      </c>
      <c r="DH786">
        <f t="shared" si="357"/>
        <v>0</v>
      </c>
      <c r="DI786">
        <f t="shared" si="355"/>
        <v>0</v>
      </c>
      <c r="DJ786">
        <f t="shared" si="365"/>
        <v>424.4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">
      <c r="A787">
        <f>ROW(Source!A825)</f>
        <v>825</v>
      </c>
      <c r="B787">
        <v>59209203</v>
      </c>
      <c r="C787">
        <v>59210894</v>
      </c>
      <c r="D787">
        <v>58322587</v>
      </c>
      <c r="E787">
        <v>1</v>
      </c>
      <c r="F787">
        <v>1</v>
      </c>
      <c r="G787">
        <v>1080</v>
      </c>
      <c r="H787">
        <v>3</v>
      </c>
      <c r="I787" t="s">
        <v>515</v>
      </c>
      <c r="J787" t="s">
        <v>517</v>
      </c>
      <c r="K787" t="s">
        <v>516</v>
      </c>
      <c r="L787">
        <v>1301</v>
      </c>
      <c r="N787">
        <v>1003</v>
      </c>
      <c r="O787" t="s">
        <v>36</v>
      </c>
      <c r="P787" t="s">
        <v>36</v>
      </c>
      <c r="Q787">
        <v>1</v>
      </c>
      <c r="W787">
        <v>0</v>
      </c>
      <c r="X787">
        <v>1512018402</v>
      </c>
      <c r="Y787">
        <f t="shared" si="359"/>
        <v>99.8</v>
      </c>
      <c r="AA787">
        <v>64.3</v>
      </c>
      <c r="AB787">
        <v>0</v>
      </c>
      <c r="AC787">
        <v>0</v>
      </c>
      <c r="AD787">
        <v>0</v>
      </c>
      <c r="AE787">
        <v>64.3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 t="s">
        <v>3</v>
      </c>
      <c r="AT787">
        <v>99.8</v>
      </c>
      <c r="AU787" t="s">
        <v>3</v>
      </c>
      <c r="AV787">
        <v>0</v>
      </c>
      <c r="AW787">
        <v>1</v>
      </c>
      <c r="AX787">
        <v>-1</v>
      </c>
      <c r="AY787">
        <v>0</v>
      </c>
      <c r="AZ787">
        <v>0</v>
      </c>
      <c r="BA787" t="s">
        <v>3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ROUND(Y787*Source!I825,9)</f>
        <v>149.69999999999999</v>
      </c>
      <c r="CY787">
        <f t="shared" si="360"/>
        <v>64.3</v>
      </c>
      <c r="CZ787">
        <f t="shared" si="361"/>
        <v>64.3</v>
      </c>
      <c r="DA787">
        <f t="shared" si="362"/>
        <v>1</v>
      </c>
      <c r="DB787">
        <f t="shared" si="363"/>
        <v>6417.14</v>
      </c>
      <c r="DC787">
        <f t="shared" si="364"/>
        <v>0</v>
      </c>
      <c r="DD787" t="s">
        <v>3</v>
      </c>
      <c r="DE787" t="s">
        <v>3</v>
      </c>
      <c r="DF787">
        <f t="shared" si="358"/>
        <v>9625.7099999999991</v>
      </c>
      <c r="DG787">
        <f t="shared" si="356"/>
        <v>0</v>
      </c>
      <c r="DH787">
        <f t="shared" si="357"/>
        <v>0</v>
      </c>
      <c r="DI787">
        <f t="shared" si="355"/>
        <v>0</v>
      </c>
      <c r="DJ787">
        <f t="shared" si="365"/>
        <v>9625.7099999999991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">
      <c r="A788">
        <f>ROW(Source!A825)</f>
        <v>825</v>
      </c>
      <c r="B788">
        <v>59209203</v>
      </c>
      <c r="C788">
        <v>59210894</v>
      </c>
      <c r="D788">
        <v>58322611</v>
      </c>
      <c r="E788">
        <v>1</v>
      </c>
      <c r="F788">
        <v>1</v>
      </c>
      <c r="G788">
        <v>1080</v>
      </c>
      <c r="H788">
        <v>3</v>
      </c>
      <c r="I788" t="s">
        <v>652</v>
      </c>
      <c r="J788" t="s">
        <v>653</v>
      </c>
      <c r="K788" t="s">
        <v>654</v>
      </c>
      <c r="L788">
        <v>1346</v>
      </c>
      <c r="N788">
        <v>1009</v>
      </c>
      <c r="O788" t="s">
        <v>641</v>
      </c>
      <c r="P788" t="s">
        <v>641</v>
      </c>
      <c r="Q788">
        <v>1</v>
      </c>
      <c r="W788">
        <v>0</v>
      </c>
      <c r="X788">
        <v>-2095645039</v>
      </c>
      <c r="Y788">
        <f t="shared" si="359"/>
        <v>4</v>
      </c>
      <c r="AA788">
        <v>33.72</v>
      </c>
      <c r="AB788">
        <v>0</v>
      </c>
      <c r="AC788">
        <v>0</v>
      </c>
      <c r="AD788">
        <v>0</v>
      </c>
      <c r="AE788">
        <v>33.72</v>
      </c>
      <c r="AF788">
        <v>0</v>
      </c>
      <c r="AG788">
        <v>0</v>
      </c>
      <c r="AH788">
        <v>0</v>
      </c>
      <c r="AI788">
        <v>1</v>
      </c>
      <c r="AJ788">
        <v>1</v>
      </c>
      <c r="AK788">
        <v>1</v>
      </c>
      <c r="AL788">
        <v>1</v>
      </c>
      <c r="AM788">
        <v>-2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4</v>
      </c>
      <c r="AU788" t="s">
        <v>3</v>
      </c>
      <c r="AV788">
        <v>0</v>
      </c>
      <c r="AW788">
        <v>2</v>
      </c>
      <c r="AX788">
        <v>59211744</v>
      </c>
      <c r="AY788">
        <v>1</v>
      </c>
      <c r="AZ788">
        <v>0</v>
      </c>
      <c r="BA788">
        <v>836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ROUND(Y788*Source!I825,9)</f>
        <v>6</v>
      </c>
      <c r="CY788">
        <f t="shared" si="360"/>
        <v>33.72</v>
      </c>
      <c r="CZ788">
        <f t="shared" si="361"/>
        <v>33.72</v>
      </c>
      <c r="DA788">
        <f t="shared" si="362"/>
        <v>1</v>
      </c>
      <c r="DB788">
        <f t="shared" si="363"/>
        <v>134.88</v>
      </c>
      <c r="DC788">
        <f t="shared" si="364"/>
        <v>0</v>
      </c>
      <c r="DD788" t="s">
        <v>3</v>
      </c>
      <c r="DE788" t="s">
        <v>3</v>
      </c>
      <c r="DF788">
        <f t="shared" si="358"/>
        <v>202.32</v>
      </c>
      <c r="DG788">
        <f t="shared" si="356"/>
        <v>0</v>
      </c>
      <c r="DH788">
        <f t="shared" si="357"/>
        <v>0</v>
      </c>
      <c r="DI788">
        <f t="shared" si="355"/>
        <v>0</v>
      </c>
      <c r="DJ788">
        <f t="shared" si="365"/>
        <v>202.32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">
      <c r="A789">
        <f>ROW(Source!A826)</f>
        <v>826</v>
      </c>
      <c r="B789">
        <v>59209200</v>
      </c>
      <c r="C789">
        <v>59210894</v>
      </c>
      <c r="D789">
        <v>58266404</v>
      </c>
      <c r="E789">
        <v>1080</v>
      </c>
      <c r="F789">
        <v>1</v>
      </c>
      <c r="G789">
        <v>1080</v>
      </c>
      <c r="H789">
        <v>1</v>
      </c>
      <c r="I789" t="s">
        <v>620</v>
      </c>
      <c r="J789" t="s">
        <v>3</v>
      </c>
      <c r="K789" t="s">
        <v>621</v>
      </c>
      <c r="L789">
        <v>1191</v>
      </c>
      <c r="N789">
        <v>1013</v>
      </c>
      <c r="O789" t="s">
        <v>622</v>
      </c>
      <c r="P789" t="s">
        <v>622</v>
      </c>
      <c r="Q789">
        <v>1</v>
      </c>
      <c r="W789">
        <v>0</v>
      </c>
      <c r="X789">
        <v>476480486</v>
      </c>
      <c r="Y789">
        <f>((AT789*1.15)*1.1)</f>
        <v>70.84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5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56</v>
      </c>
      <c r="AU789" t="s">
        <v>28</v>
      </c>
      <c r="AV789">
        <v>1</v>
      </c>
      <c r="AW789">
        <v>2</v>
      </c>
      <c r="AX789">
        <v>59211739</v>
      </c>
      <c r="AY789">
        <v>1</v>
      </c>
      <c r="AZ789">
        <v>0</v>
      </c>
      <c r="BA789">
        <v>840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U789">
        <f>ROUND(AT789*Source!I826*AH789*AL789,2)</f>
        <v>0</v>
      </c>
      <c r="CV789">
        <f>ROUND(Y789*Source!I826,9)</f>
        <v>106.26</v>
      </c>
      <c r="CW789">
        <v>0</v>
      </c>
      <c r="CX789">
        <f>ROUND(Y789*Source!I826,9)</f>
        <v>106.26</v>
      </c>
      <c r="CY789">
        <f>AD789</f>
        <v>0</v>
      </c>
      <c r="CZ789">
        <f>AH789</f>
        <v>0</v>
      </c>
      <c r="DA789">
        <f>AL789</f>
        <v>1</v>
      </c>
      <c r="DB789">
        <f>ROUND(((ROUND(AT789*CZ789,2)*1.15)*1.1),6)</f>
        <v>0</v>
      </c>
      <c r="DC789">
        <f>ROUND(((ROUND(AT789*AG789,2)*1.15)*1.1),6)</f>
        <v>0</v>
      </c>
      <c r="DD789" t="s">
        <v>3</v>
      </c>
      <c r="DE789" t="s">
        <v>3</v>
      </c>
      <c r="DF789">
        <f t="shared" si="358"/>
        <v>0</v>
      </c>
      <c r="DG789">
        <f t="shared" si="356"/>
        <v>0</v>
      </c>
      <c r="DH789">
        <f t="shared" si="357"/>
        <v>0</v>
      </c>
      <c r="DI789">
        <f t="shared" si="355"/>
        <v>0</v>
      </c>
      <c r="DJ789">
        <f>DI789</f>
        <v>0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">
      <c r="A790">
        <f>ROW(Source!A826)</f>
        <v>826</v>
      </c>
      <c r="B790">
        <v>59209200</v>
      </c>
      <c r="C790">
        <v>59210894</v>
      </c>
      <c r="D790">
        <v>58340578</v>
      </c>
      <c r="E790">
        <v>1</v>
      </c>
      <c r="F790">
        <v>1</v>
      </c>
      <c r="G790">
        <v>1080</v>
      </c>
      <c r="H790">
        <v>2</v>
      </c>
      <c r="I790" t="s">
        <v>646</v>
      </c>
      <c r="J790" t="s">
        <v>647</v>
      </c>
      <c r="K790" t="s">
        <v>648</v>
      </c>
      <c r="L790">
        <v>1368</v>
      </c>
      <c r="N790">
        <v>1011</v>
      </c>
      <c r="O790" t="s">
        <v>626</v>
      </c>
      <c r="P790" t="s">
        <v>626</v>
      </c>
      <c r="Q790">
        <v>1</v>
      </c>
      <c r="W790">
        <v>0</v>
      </c>
      <c r="X790">
        <v>-1985943078</v>
      </c>
      <c r="Y790">
        <f>((AT790*1.25)*1.1)</f>
        <v>0.27500000000000002</v>
      </c>
      <c r="AA790">
        <v>0</v>
      </c>
      <c r="AB790">
        <v>1445.28</v>
      </c>
      <c r="AC790">
        <v>740.47</v>
      </c>
      <c r="AD790">
        <v>0</v>
      </c>
      <c r="AE790">
        <v>0</v>
      </c>
      <c r="AF790">
        <v>83.1</v>
      </c>
      <c r="AG790">
        <v>12.62</v>
      </c>
      <c r="AH790">
        <v>0</v>
      </c>
      <c r="AI790">
        <v>1</v>
      </c>
      <c r="AJ790">
        <v>16.3</v>
      </c>
      <c r="AK790">
        <v>54.99</v>
      </c>
      <c r="AL790">
        <v>1</v>
      </c>
      <c r="AM790">
        <v>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0.2</v>
      </c>
      <c r="AU790" t="s">
        <v>627</v>
      </c>
      <c r="AV790">
        <v>0</v>
      </c>
      <c r="AW790">
        <v>2</v>
      </c>
      <c r="AX790">
        <v>59211740</v>
      </c>
      <c r="AY790">
        <v>1</v>
      </c>
      <c r="AZ790">
        <v>0</v>
      </c>
      <c r="BA790">
        <v>841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ROUND(Y790*Source!I826*DO790,9)</f>
        <v>5.2057500000000001</v>
      </c>
      <c r="CX790">
        <f>ROUND(Y790*Source!I826,9)</f>
        <v>0.41249999999999998</v>
      </c>
      <c r="CY790">
        <f>AB790</f>
        <v>1445.28</v>
      </c>
      <c r="CZ790">
        <f>AF790</f>
        <v>83.1</v>
      </c>
      <c r="DA790">
        <f>AJ790</f>
        <v>16.3</v>
      </c>
      <c r="DB790">
        <f>ROUND(((ROUND(AT790*CZ790,2)*1.25)*1.1),6)</f>
        <v>22.852499999999999</v>
      </c>
      <c r="DC790">
        <f>ROUND(((ROUND(AT790*AG790,2)*1.25)*1.1),6)</f>
        <v>3.4649999999999999</v>
      </c>
      <c r="DD790" t="s">
        <v>3</v>
      </c>
      <c r="DE790" t="s">
        <v>3</v>
      </c>
      <c r="DF790">
        <f t="shared" si="358"/>
        <v>0</v>
      </c>
      <c r="DG790">
        <f>ROUND(ROUND(AF790*AJ790,2)*CX790,2)</f>
        <v>558.74</v>
      </c>
      <c r="DH790">
        <f>ROUND(ROUND(AG790*AK790,2)*CX790,2)</f>
        <v>286.26</v>
      </c>
      <c r="DI790">
        <f t="shared" si="355"/>
        <v>0</v>
      </c>
      <c r="DJ790">
        <f>DG790</f>
        <v>558.74</v>
      </c>
      <c r="DK790">
        <v>0</v>
      </c>
      <c r="DL790" t="s">
        <v>628</v>
      </c>
      <c r="DM790">
        <v>0</v>
      </c>
      <c r="DN790" t="s">
        <v>622</v>
      </c>
      <c r="DO790">
        <v>12.62</v>
      </c>
    </row>
    <row r="791" spans="1:119" x14ac:dyDescent="0.2">
      <c r="A791">
        <f>ROW(Source!A826)</f>
        <v>826</v>
      </c>
      <c r="B791">
        <v>59209200</v>
      </c>
      <c r="C791">
        <v>59210894</v>
      </c>
      <c r="D791">
        <v>58339814</v>
      </c>
      <c r="E791">
        <v>1</v>
      </c>
      <c r="F791">
        <v>1</v>
      </c>
      <c r="G791">
        <v>1080</v>
      </c>
      <c r="H791">
        <v>2</v>
      </c>
      <c r="I791" t="s">
        <v>635</v>
      </c>
      <c r="J791" t="s">
        <v>636</v>
      </c>
      <c r="K791" t="s">
        <v>637</v>
      </c>
      <c r="L791">
        <v>1368</v>
      </c>
      <c r="N791">
        <v>1011</v>
      </c>
      <c r="O791" t="s">
        <v>626</v>
      </c>
      <c r="P791" t="s">
        <v>626</v>
      </c>
      <c r="Q791">
        <v>1</v>
      </c>
      <c r="W791">
        <v>0</v>
      </c>
      <c r="X791">
        <v>1087580389</v>
      </c>
      <c r="Y791">
        <f>((AT791*1.25)*1.1)</f>
        <v>2.7500000000000004E-2</v>
      </c>
      <c r="AA791">
        <v>0</v>
      </c>
      <c r="AB791">
        <v>2628.65</v>
      </c>
      <c r="AC791">
        <v>993.36</v>
      </c>
      <c r="AD791">
        <v>0</v>
      </c>
      <c r="AE791">
        <v>0</v>
      </c>
      <c r="AF791">
        <v>179.17</v>
      </c>
      <c r="AG791">
        <v>16.93</v>
      </c>
      <c r="AH791">
        <v>0</v>
      </c>
      <c r="AI791">
        <v>1</v>
      </c>
      <c r="AJ791">
        <v>13.75</v>
      </c>
      <c r="AK791">
        <v>54.99</v>
      </c>
      <c r="AL791">
        <v>1</v>
      </c>
      <c r="AM791">
        <v>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0.02</v>
      </c>
      <c r="AU791" t="s">
        <v>627</v>
      </c>
      <c r="AV791">
        <v>0</v>
      </c>
      <c r="AW791">
        <v>2</v>
      </c>
      <c r="AX791">
        <v>59211741</v>
      </c>
      <c r="AY791">
        <v>1</v>
      </c>
      <c r="AZ791">
        <v>0</v>
      </c>
      <c r="BA791">
        <v>842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f>ROUND(Y791*Source!I826*DO791,9)</f>
        <v>0.6983625</v>
      </c>
      <c r="CX791">
        <f>ROUND(Y791*Source!I826,9)</f>
        <v>4.1250000000000002E-2</v>
      </c>
      <c r="CY791">
        <f>AB791</f>
        <v>2628.65</v>
      </c>
      <c r="CZ791">
        <f>AF791</f>
        <v>179.17</v>
      </c>
      <c r="DA791">
        <f>AJ791</f>
        <v>13.75</v>
      </c>
      <c r="DB791">
        <f>ROUND(((ROUND(AT791*CZ791,2)*1.25)*1.1),6)</f>
        <v>4.9225000000000003</v>
      </c>
      <c r="DC791">
        <f>ROUND(((ROUND(AT791*AG791,2)*1.25)*1.1),6)</f>
        <v>0.46750000000000003</v>
      </c>
      <c r="DD791" t="s">
        <v>3</v>
      </c>
      <c r="DE791" t="s">
        <v>3</v>
      </c>
      <c r="DF791">
        <f t="shared" si="358"/>
        <v>0</v>
      </c>
      <c r="DG791">
        <f>ROUND(ROUND(AF791*AJ791,2)*CX791,2)</f>
        <v>101.62</v>
      </c>
      <c r="DH791">
        <f>ROUND(ROUND(AG791*AK791,2)*CX791,2)</f>
        <v>38.4</v>
      </c>
      <c r="DI791">
        <f t="shared" si="355"/>
        <v>0</v>
      </c>
      <c r="DJ791">
        <f>DG791</f>
        <v>101.62</v>
      </c>
      <c r="DK791">
        <v>0</v>
      </c>
      <c r="DL791" t="s">
        <v>628</v>
      </c>
      <c r="DM791">
        <v>0</v>
      </c>
      <c r="DN791" t="s">
        <v>622</v>
      </c>
      <c r="DO791">
        <v>16.93</v>
      </c>
    </row>
    <row r="792" spans="1:119" x14ac:dyDescent="0.2">
      <c r="A792">
        <f>ROW(Source!A826)</f>
        <v>826</v>
      </c>
      <c r="B792">
        <v>59209200</v>
      </c>
      <c r="C792">
        <v>59210894</v>
      </c>
      <c r="D792">
        <v>58308814</v>
      </c>
      <c r="E792">
        <v>1</v>
      </c>
      <c r="F792">
        <v>1</v>
      </c>
      <c r="G792">
        <v>1080</v>
      </c>
      <c r="H792">
        <v>3</v>
      </c>
      <c r="I792" t="s">
        <v>642</v>
      </c>
      <c r="J792" t="s">
        <v>643</v>
      </c>
      <c r="K792" t="s">
        <v>644</v>
      </c>
      <c r="L792">
        <v>1339</v>
      </c>
      <c r="N792">
        <v>1007</v>
      </c>
      <c r="O792" t="s">
        <v>645</v>
      </c>
      <c r="P792" t="s">
        <v>645</v>
      </c>
      <c r="Q792">
        <v>1</v>
      </c>
      <c r="W792">
        <v>0</v>
      </c>
      <c r="X792">
        <v>-744103292</v>
      </c>
      <c r="Y792">
        <f t="shared" ref="Y792:Y798" si="366">AT792</f>
        <v>6.4</v>
      </c>
      <c r="AA792">
        <v>54.79</v>
      </c>
      <c r="AB792">
        <v>0</v>
      </c>
      <c r="AC792">
        <v>0</v>
      </c>
      <c r="AD792">
        <v>0</v>
      </c>
      <c r="AE792">
        <v>7.07</v>
      </c>
      <c r="AF792">
        <v>0</v>
      </c>
      <c r="AG792">
        <v>0</v>
      </c>
      <c r="AH792">
        <v>0</v>
      </c>
      <c r="AI792">
        <v>7.75</v>
      </c>
      <c r="AJ792">
        <v>1</v>
      </c>
      <c r="AK792">
        <v>1</v>
      </c>
      <c r="AL792">
        <v>1</v>
      </c>
      <c r="AM792">
        <v>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6.4</v>
      </c>
      <c r="AU792" t="s">
        <v>3</v>
      </c>
      <c r="AV792">
        <v>0</v>
      </c>
      <c r="AW792">
        <v>2</v>
      </c>
      <c r="AX792">
        <v>59211742</v>
      </c>
      <c r="AY792">
        <v>1</v>
      </c>
      <c r="AZ792">
        <v>0</v>
      </c>
      <c r="BA792">
        <v>843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ROUND(Y792*Source!I826,9)</f>
        <v>9.6</v>
      </c>
      <c r="CY792">
        <f t="shared" ref="CY792:CY798" si="367">AA792</f>
        <v>54.79</v>
      </c>
      <c r="CZ792">
        <f t="shared" ref="CZ792:CZ798" si="368">AE792</f>
        <v>7.07</v>
      </c>
      <c r="DA792">
        <f t="shared" ref="DA792:DA798" si="369">AI792</f>
        <v>7.75</v>
      </c>
      <c r="DB792">
        <f t="shared" ref="DB792:DB798" si="370">ROUND(ROUND(AT792*CZ792,2),6)</f>
        <v>45.25</v>
      </c>
      <c r="DC792">
        <f t="shared" ref="DC792:DC798" si="371">ROUND(ROUND(AT792*AG792,2),6)</f>
        <v>0</v>
      </c>
      <c r="DD792" t="s">
        <v>3</v>
      </c>
      <c r="DE792" t="s">
        <v>3</v>
      </c>
      <c r="DF792">
        <f t="shared" ref="DF792:DF798" si="372">ROUND(ROUND(AE792*AI792,2)*CX792,2)</f>
        <v>525.98</v>
      </c>
      <c r="DG792">
        <f t="shared" ref="DG792:DG808" si="373">ROUND(ROUND(AF792,2)*CX792,2)</f>
        <v>0</v>
      </c>
      <c r="DH792">
        <f t="shared" ref="DH792:DH808" si="374">ROUND(ROUND(AG792,2)*CX792,2)</f>
        <v>0</v>
      </c>
      <c r="DI792">
        <f t="shared" si="355"/>
        <v>0</v>
      </c>
      <c r="DJ792">
        <f t="shared" ref="DJ792:DJ798" si="375">DF792</f>
        <v>525.98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">
      <c r="A793">
        <f>ROW(Source!A826)</f>
        <v>826</v>
      </c>
      <c r="B793">
        <v>59209200</v>
      </c>
      <c r="C793">
        <v>59210894</v>
      </c>
      <c r="D793">
        <v>58315661</v>
      </c>
      <c r="E793">
        <v>1</v>
      </c>
      <c r="F793">
        <v>1</v>
      </c>
      <c r="G793">
        <v>1080</v>
      </c>
      <c r="H793">
        <v>3</v>
      </c>
      <c r="I793" t="s">
        <v>649</v>
      </c>
      <c r="J793" t="s">
        <v>650</v>
      </c>
      <c r="K793" t="s">
        <v>651</v>
      </c>
      <c r="L793">
        <v>1346</v>
      </c>
      <c r="N793">
        <v>1009</v>
      </c>
      <c r="O793" t="s">
        <v>641</v>
      </c>
      <c r="P793" t="s">
        <v>641</v>
      </c>
      <c r="Q793">
        <v>1</v>
      </c>
      <c r="W793">
        <v>0</v>
      </c>
      <c r="X793">
        <v>-2037194753</v>
      </c>
      <c r="Y793">
        <f t="shared" si="366"/>
        <v>2.66</v>
      </c>
      <c r="AA793">
        <v>126.81</v>
      </c>
      <c r="AB793">
        <v>0</v>
      </c>
      <c r="AC793">
        <v>0</v>
      </c>
      <c r="AD793">
        <v>0</v>
      </c>
      <c r="AE793">
        <v>19.39</v>
      </c>
      <c r="AF793">
        <v>0</v>
      </c>
      <c r="AG793">
        <v>0</v>
      </c>
      <c r="AH793">
        <v>0</v>
      </c>
      <c r="AI793">
        <v>6.54</v>
      </c>
      <c r="AJ793">
        <v>1</v>
      </c>
      <c r="AK793">
        <v>1</v>
      </c>
      <c r="AL793">
        <v>1</v>
      </c>
      <c r="AM793">
        <v>2</v>
      </c>
      <c r="AN793">
        <v>0</v>
      </c>
      <c r="AO793">
        <v>1</v>
      </c>
      <c r="AP793">
        <v>1</v>
      </c>
      <c r="AQ793">
        <v>0</v>
      </c>
      <c r="AR793">
        <v>0</v>
      </c>
      <c r="AS793" t="s">
        <v>3</v>
      </c>
      <c r="AT793">
        <v>2.66</v>
      </c>
      <c r="AU793" t="s">
        <v>3</v>
      </c>
      <c r="AV793">
        <v>0</v>
      </c>
      <c r="AW793">
        <v>2</v>
      </c>
      <c r="AX793">
        <v>59211743</v>
      </c>
      <c r="AY793">
        <v>1</v>
      </c>
      <c r="AZ793">
        <v>0</v>
      </c>
      <c r="BA793">
        <v>844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ROUND(Y793*Source!I826,9)</f>
        <v>3.99</v>
      </c>
      <c r="CY793">
        <f t="shared" si="367"/>
        <v>126.81</v>
      </c>
      <c r="CZ793">
        <f t="shared" si="368"/>
        <v>19.39</v>
      </c>
      <c r="DA793">
        <f t="shared" si="369"/>
        <v>6.54</v>
      </c>
      <c r="DB793">
        <f t="shared" si="370"/>
        <v>51.58</v>
      </c>
      <c r="DC793">
        <f t="shared" si="371"/>
        <v>0</v>
      </c>
      <c r="DD793" t="s">
        <v>3</v>
      </c>
      <c r="DE793" t="s">
        <v>3</v>
      </c>
      <c r="DF793">
        <f t="shared" si="372"/>
        <v>505.97</v>
      </c>
      <c r="DG793">
        <f t="shared" si="373"/>
        <v>0</v>
      </c>
      <c r="DH793">
        <f t="shared" si="374"/>
        <v>0</v>
      </c>
      <c r="DI793">
        <f t="shared" si="355"/>
        <v>0</v>
      </c>
      <c r="DJ793">
        <f t="shared" si="375"/>
        <v>505.97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">
      <c r="A794">
        <f>ROW(Source!A826)</f>
        <v>826</v>
      </c>
      <c r="B794">
        <v>59209200</v>
      </c>
      <c r="C794">
        <v>59210894</v>
      </c>
      <c r="D794">
        <v>58322463</v>
      </c>
      <c r="E794">
        <v>1</v>
      </c>
      <c r="F794">
        <v>1</v>
      </c>
      <c r="G794">
        <v>1080</v>
      </c>
      <c r="H794">
        <v>3</v>
      </c>
      <c r="I794" t="s">
        <v>511</v>
      </c>
      <c r="J794" t="s">
        <v>513</v>
      </c>
      <c r="K794" t="s">
        <v>512</v>
      </c>
      <c r="L794">
        <v>1354</v>
      </c>
      <c r="N794">
        <v>1010</v>
      </c>
      <c r="O794" t="s">
        <v>49</v>
      </c>
      <c r="P794" t="s">
        <v>49</v>
      </c>
      <c r="Q794">
        <v>1</v>
      </c>
      <c r="W794">
        <v>0</v>
      </c>
      <c r="X794">
        <v>1014037414</v>
      </c>
      <c r="Y794">
        <f t="shared" si="366"/>
        <v>33.333333000000003</v>
      </c>
      <c r="AA794">
        <v>50.48</v>
      </c>
      <c r="AB794">
        <v>0</v>
      </c>
      <c r="AC794">
        <v>0</v>
      </c>
      <c r="AD794">
        <v>0</v>
      </c>
      <c r="AE794">
        <v>54.28</v>
      </c>
      <c r="AF794">
        <v>0</v>
      </c>
      <c r="AG794">
        <v>0</v>
      </c>
      <c r="AH794">
        <v>0</v>
      </c>
      <c r="AI794">
        <v>0.93</v>
      </c>
      <c r="AJ794">
        <v>1</v>
      </c>
      <c r="AK794">
        <v>1</v>
      </c>
      <c r="AL794">
        <v>1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 t="s">
        <v>3</v>
      </c>
      <c r="AT794">
        <v>33.333333000000003</v>
      </c>
      <c r="AU794" t="s">
        <v>3</v>
      </c>
      <c r="AV794">
        <v>0</v>
      </c>
      <c r="AW794">
        <v>1</v>
      </c>
      <c r="AX794">
        <v>-1</v>
      </c>
      <c r="AY794">
        <v>0</v>
      </c>
      <c r="AZ794">
        <v>0</v>
      </c>
      <c r="BA794" t="s">
        <v>3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ROUND(Y794*Source!I826,9)</f>
        <v>49.999999500000001</v>
      </c>
      <c r="CY794">
        <f t="shared" si="367"/>
        <v>50.48</v>
      </c>
      <c r="CZ794">
        <f t="shared" si="368"/>
        <v>54.28</v>
      </c>
      <c r="DA794">
        <f t="shared" si="369"/>
        <v>0.93</v>
      </c>
      <c r="DB794">
        <f t="shared" si="370"/>
        <v>1809.33</v>
      </c>
      <c r="DC794">
        <f t="shared" si="371"/>
        <v>0</v>
      </c>
      <c r="DD794" t="s">
        <v>3</v>
      </c>
      <c r="DE794" t="s">
        <v>3</v>
      </c>
      <c r="DF794">
        <f t="shared" si="372"/>
        <v>2524</v>
      </c>
      <c r="DG794">
        <f t="shared" si="373"/>
        <v>0</v>
      </c>
      <c r="DH794">
        <f t="shared" si="374"/>
        <v>0</v>
      </c>
      <c r="DI794">
        <f t="shared" si="355"/>
        <v>0</v>
      </c>
      <c r="DJ794">
        <f t="shared" si="375"/>
        <v>2524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">
      <c r="A795">
        <f>ROW(Source!A826)</f>
        <v>826</v>
      </c>
      <c r="B795">
        <v>59209200</v>
      </c>
      <c r="C795">
        <v>59210894</v>
      </c>
      <c r="D795">
        <v>58322674</v>
      </c>
      <c r="E795">
        <v>1</v>
      </c>
      <c r="F795">
        <v>1</v>
      </c>
      <c r="G795">
        <v>1080</v>
      </c>
      <c r="H795">
        <v>3</v>
      </c>
      <c r="I795" t="s">
        <v>47</v>
      </c>
      <c r="J795" t="s">
        <v>50</v>
      </c>
      <c r="K795" t="s">
        <v>48</v>
      </c>
      <c r="L795">
        <v>1354</v>
      </c>
      <c r="N795">
        <v>1010</v>
      </c>
      <c r="O795" t="s">
        <v>49</v>
      </c>
      <c r="P795" t="s">
        <v>49</v>
      </c>
      <c r="Q795">
        <v>1</v>
      </c>
      <c r="W795">
        <v>0</v>
      </c>
      <c r="X795">
        <v>-367918804</v>
      </c>
      <c r="Y795">
        <f t="shared" si="366"/>
        <v>6.6666667000000004</v>
      </c>
      <c r="AA795">
        <v>207.96</v>
      </c>
      <c r="AB795">
        <v>0</v>
      </c>
      <c r="AC795">
        <v>0</v>
      </c>
      <c r="AD795">
        <v>0</v>
      </c>
      <c r="AE795">
        <v>53.05</v>
      </c>
      <c r="AF795">
        <v>0</v>
      </c>
      <c r="AG795">
        <v>0</v>
      </c>
      <c r="AH795">
        <v>0</v>
      </c>
      <c r="AI795">
        <v>3.92</v>
      </c>
      <c r="AJ795">
        <v>1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1</v>
      </c>
      <c r="AQ795">
        <v>0</v>
      </c>
      <c r="AR795">
        <v>0</v>
      </c>
      <c r="AS795" t="s">
        <v>3</v>
      </c>
      <c r="AT795">
        <v>6.6666667000000004</v>
      </c>
      <c r="AU795" t="s">
        <v>3</v>
      </c>
      <c r="AV795">
        <v>0</v>
      </c>
      <c r="AW795">
        <v>1</v>
      </c>
      <c r="AX795">
        <v>-1</v>
      </c>
      <c r="AY795">
        <v>0</v>
      </c>
      <c r="AZ795">
        <v>0</v>
      </c>
      <c r="BA795" t="s">
        <v>3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ROUND(Y795*Source!I826,9)</f>
        <v>10.000000050000001</v>
      </c>
      <c r="CY795">
        <f t="shared" si="367"/>
        <v>207.96</v>
      </c>
      <c r="CZ795">
        <f t="shared" si="368"/>
        <v>53.05</v>
      </c>
      <c r="DA795">
        <f t="shared" si="369"/>
        <v>3.92</v>
      </c>
      <c r="DB795">
        <f t="shared" si="370"/>
        <v>353.67</v>
      </c>
      <c r="DC795">
        <f t="shared" si="371"/>
        <v>0</v>
      </c>
      <c r="DD795" t="s">
        <v>3</v>
      </c>
      <c r="DE795" t="s">
        <v>3</v>
      </c>
      <c r="DF795">
        <f t="shared" si="372"/>
        <v>2079.6</v>
      </c>
      <c r="DG795">
        <f t="shared" si="373"/>
        <v>0</v>
      </c>
      <c r="DH795">
        <f t="shared" si="374"/>
        <v>0</v>
      </c>
      <c r="DI795">
        <f t="shared" si="355"/>
        <v>0</v>
      </c>
      <c r="DJ795">
        <f t="shared" si="375"/>
        <v>2079.6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">
      <c r="A796">
        <f>ROW(Source!A826)</f>
        <v>826</v>
      </c>
      <c r="B796">
        <v>59209200</v>
      </c>
      <c r="C796">
        <v>59210894</v>
      </c>
      <c r="D796">
        <v>58322674</v>
      </c>
      <c r="E796">
        <v>1</v>
      </c>
      <c r="F796">
        <v>1</v>
      </c>
      <c r="G796">
        <v>1080</v>
      </c>
      <c r="H796">
        <v>3</v>
      </c>
      <c r="I796" t="s">
        <v>47</v>
      </c>
      <c r="J796" t="s">
        <v>50</v>
      </c>
      <c r="K796" t="s">
        <v>520</v>
      </c>
      <c r="L796">
        <v>1354</v>
      </c>
      <c r="N796">
        <v>1010</v>
      </c>
      <c r="O796" t="s">
        <v>49</v>
      </c>
      <c r="P796" t="s">
        <v>49</v>
      </c>
      <c r="Q796">
        <v>1</v>
      </c>
      <c r="W796">
        <v>0</v>
      </c>
      <c r="X796">
        <v>1769572237</v>
      </c>
      <c r="Y796">
        <f t="shared" si="366"/>
        <v>5.3333329999999997</v>
      </c>
      <c r="AA796">
        <v>207.96</v>
      </c>
      <c r="AB796">
        <v>0</v>
      </c>
      <c r="AC796">
        <v>0</v>
      </c>
      <c r="AD796">
        <v>0</v>
      </c>
      <c r="AE796">
        <v>53.05</v>
      </c>
      <c r="AF796">
        <v>0</v>
      </c>
      <c r="AG796">
        <v>0</v>
      </c>
      <c r="AH796">
        <v>0</v>
      </c>
      <c r="AI796">
        <v>3.92</v>
      </c>
      <c r="AJ796">
        <v>1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0</v>
      </c>
      <c r="AS796" t="s">
        <v>3</v>
      </c>
      <c r="AT796">
        <v>5.3333329999999997</v>
      </c>
      <c r="AU796" t="s">
        <v>3</v>
      </c>
      <c r="AV796">
        <v>0</v>
      </c>
      <c r="AW796">
        <v>1</v>
      </c>
      <c r="AX796">
        <v>-1</v>
      </c>
      <c r="AY796">
        <v>0</v>
      </c>
      <c r="AZ796">
        <v>0</v>
      </c>
      <c r="BA796" t="s">
        <v>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ROUND(Y796*Source!I826,9)</f>
        <v>7.9999995000000004</v>
      </c>
      <c r="CY796">
        <f t="shared" si="367"/>
        <v>207.96</v>
      </c>
      <c r="CZ796">
        <f t="shared" si="368"/>
        <v>53.05</v>
      </c>
      <c r="DA796">
        <f t="shared" si="369"/>
        <v>3.92</v>
      </c>
      <c r="DB796">
        <f t="shared" si="370"/>
        <v>282.93</v>
      </c>
      <c r="DC796">
        <f t="shared" si="371"/>
        <v>0</v>
      </c>
      <c r="DD796" t="s">
        <v>3</v>
      </c>
      <c r="DE796" t="s">
        <v>3</v>
      </c>
      <c r="DF796">
        <f t="shared" si="372"/>
        <v>1663.68</v>
      </c>
      <c r="DG796">
        <f t="shared" si="373"/>
        <v>0</v>
      </c>
      <c r="DH796">
        <f t="shared" si="374"/>
        <v>0</v>
      </c>
      <c r="DI796">
        <f t="shared" si="355"/>
        <v>0</v>
      </c>
      <c r="DJ796">
        <f t="shared" si="375"/>
        <v>1663.68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">
      <c r="A797">
        <f>ROW(Source!A826)</f>
        <v>826</v>
      </c>
      <c r="B797">
        <v>59209200</v>
      </c>
      <c r="C797">
        <v>59210894</v>
      </c>
      <c r="D797">
        <v>58322587</v>
      </c>
      <c r="E797">
        <v>1</v>
      </c>
      <c r="F797">
        <v>1</v>
      </c>
      <c r="G797">
        <v>1080</v>
      </c>
      <c r="H797">
        <v>3</v>
      </c>
      <c r="I797" t="s">
        <v>515</v>
      </c>
      <c r="J797" t="s">
        <v>517</v>
      </c>
      <c r="K797" t="s">
        <v>516</v>
      </c>
      <c r="L797">
        <v>1301</v>
      </c>
      <c r="N797">
        <v>1003</v>
      </c>
      <c r="O797" t="s">
        <v>36</v>
      </c>
      <c r="P797" t="s">
        <v>36</v>
      </c>
      <c r="Q797">
        <v>1</v>
      </c>
      <c r="W797">
        <v>0</v>
      </c>
      <c r="X797">
        <v>1512018402</v>
      </c>
      <c r="Y797">
        <f t="shared" si="366"/>
        <v>99.8</v>
      </c>
      <c r="AA797">
        <v>407.02</v>
      </c>
      <c r="AB797">
        <v>0</v>
      </c>
      <c r="AC797">
        <v>0</v>
      </c>
      <c r="AD797">
        <v>0</v>
      </c>
      <c r="AE797">
        <v>64.3</v>
      </c>
      <c r="AF797">
        <v>0</v>
      </c>
      <c r="AG797">
        <v>0</v>
      </c>
      <c r="AH797">
        <v>0</v>
      </c>
      <c r="AI797">
        <v>6.33</v>
      </c>
      <c r="AJ797">
        <v>1</v>
      </c>
      <c r="AK797">
        <v>1</v>
      </c>
      <c r="AL797">
        <v>1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 t="s">
        <v>3</v>
      </c>
      <c r="AT797">
        <v>99.8</v>
      </c>
      <c r="AU797" t="s">
        <v>3</v>
      </c>
      <c r="AV797">
        <v>0</v>
      </c>
      <c r="AW797">
        <v>1</v>
      </c>
      <c r="AX797">
        <v>-1</v>
      </c>
      <c r="AY797">
        <v>0</v>
      </c>
      <c r="AZ797">
        <v>0</v>
      </c>
      <c r="BA797" t="s">
        <v>3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ROUND(Y797*Source!I826,9)</f>
        <v>149.69999999999999</v>
      </c>
      <c r="CY797">
        <f t="shared" si="367"/>
        <v>407.02</v>
      </c>
      <c r="CZ797">
        <f t="shared" si="368"/>
        <v>64.3</v>
      </c>
      <c r="DA797">
        <f t="shared" si="369"/>
        <v>6.33</v>
      </c>
      <c r="DB797">
        <f t="shared" si="370"/>
        <v>6417.14</v>
      </c>
      <c r="DC797">
        <f t="shared" si="371"/>
        <v>0</v>
      </c>
      <c r="DD797" t="s">
        <v>3</v>
      </c>
      <c r="DE797" t="s">
        <v>3</v>
      </c>
      <c r="DF797">
        <f t="shared" si="372"/>
        <v>60930.89</v>
      </c>
      <c r="DG797">
        <f t="shared" si="373"/>
        <v>0</v>
      </c>
      <c r="DH797">
        <f t="shared" si="374"/>
        <v>0</v>
      </c>
      <c r="DI797">
        <f t="shared" si="355"/>
        <v>0</v>
      </c>
      <c r="DJ797">
        <f t="shared" si="375"/>
        <v>60930.89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">
      <c r="A798">
        <f>ROW(Source!A826)</f>
        <v>826</v>
      </c>
      <c r="B798">
        <v>59209200</v>
      </c>
      <c r="C798">
        <v>59210894</v>
      </c>
      <c r="D798">
        <v>58322611</v>
      </c>
      <c r="E798">
        <v>1</v>
      </c>
      <c r="F798">
        <v>1</v>
      </c>
      <c r="G798">
        <v>1080</v>
      </c>
      <c r="H798">
        <v>3</v>
      </c>
      <c r="I798" t="s">
        <v>652</v>
      </c>
      <c r="J798" t="s">
        <v>653</v>
      </c>
      <c r="K798" t="s">
        <v>654</v>
      </c>
      <c r="L798">
        <v>1346</v>
      </c>
      <c r="N798">
        <v>1009</v>
      </c>
      <c r="O798" t="s">
        <v>641</v>
      </c>
      <c r="P798" t="s">
        <v>641</v>
      </c>
      <c r="Q798">
        <v>1</v>
      </c>
      <c r="W798">
        <v>0</v>
      </c>
      <c r="X798">
        <v>-2095645039</v>
      </c>
      <c r="Y798">
        <f t="shared" si="366"/>
        <v>4</v>
      </c>
      <c r="AA798">
        <v>765.78</v>
      </c>
      <c r="AB798">
        <v>0</v>
      </c>
      <c r="AC798">
        <v>0</v>
      </c>
      <c r="AD798">
        <v>0</v>
      </c>
      <c r="AE798">
        <v>33.72</v>
      </c>
      <c r="AF798">
        <v>0</v>
      </c>
      <c r="AG798">
        <v>0</v>
      </c>
      <c r="AH798">
        <v>0</v>
      </c>
      <c r="AI798">
        <v>22.71</v>
      </c>
      <c r="AJ798">
        <v>1</v>
      </c>
      <c r="AK798">
        <v>1</v>
      </c>
      <c r="AL798">
        <v>1</v>
      </c>
      <c r="AM798">
        <v>2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4</v>
      </c>
      <c r="AU798" t="s">
        <v>3</v>
      </c>
      <c r="AV798">
        <v>0</v>
      </c>
      <c r="AW798">
        <v>2</v>
      </c>
      <c r="AX798">
        <v>59211744</v>
      </c>
      <c r="AY798">
        <v>1</v>
      </c>
      <c r="AZ798">
        <v>0</v>
      </c>
      <c r="BA798">
        <v>845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V798">
        <v>0</v>
      </c>
      <c r="CW798">
        <v>0</v>
      </c>
      <c r="CX798">
        <f>ROUND(Y798*Source!I826,9)</f>
        <v>6</v>
      </c>
      <c r="CY798">
        <f t="shared" si="367"/>
        <v>765.78</v>
      </c>
      <c r="CZ798">
        <f t="shared" si="368"/>
        <v>33.72</v>
      </c>
      <c r="DA798">
        <f t="shared" si="369"/>
        <v>22.71</v>
      </c>
      <c r="DB798">
        <f t="shared" si="370"/>
        <v>134.88</v>
      </c>
      <c r="DC798">
        <f t="shared" si="371"/>
        <v>0</v>
      </c>
      <c r="DD798" t="s">
        <v>3</v>
      </c>
      <c r="DE798" t="s">
        <v>3</v>
      </c>
      <c r="DF798">
        <f t="shared" si="372"/>
        <v>4594.68</v>
      </c>
      <c r="DG798">
        <f t="shared" si="373"/>
        <v>0</v>
      </c>
      <c r="DH798">
        <f t="shared" si="374"/>
        <v>0</v>
      </c>
      <c r="DI798">
        <f t="shared" si="355"/>
        <v>0</v>
      </c>
      <c r="DJ798">
        <f t="shared" si="375"/>
        <v>4594.68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">
      <c r="A799">
        <f>ROW(Source!A835)</f>
        <v>835</v>
      </c>
      <c r="B799">
        <v>59209203</v>
      </c>
      <c r="C799">
        <v>59210918</v>
      </c>
      <c r="D799">
        <v>58266404</v>
      </c>
      <c r="E799">
        <v>1080</v>
      </c>
      <c r="F799">
        <v>1</v>
      </c>
      <c r="G799">
        <v>1080</v>
      </c>
      <c r="H799">
        <v>1</v>
      </c>
      <c r="I799" t="s">
        <v>620</v>
      </c>
      <c r="J799" t="s">
        <v>3</v>
      </c>
      <c r="K799" t="s">
        <v>621</v>
      </c>
      <c r="L799">
        <v>1191</v>
      </c>
      <c r="N799">
        <v>1013</v>
      </c>
      <c r="O799" t="s">
        <v>622</v>
      </c>
      <c r="P799" t="s">
        <v>622</v>
      </c>
      <c r="Q799">
        <v>1</v>
      </c>
      <c r="W799">
        <v>0</v>
      </c>
      <c r="X799">
        <v>476480486</v>
      </c>
      <c r="Y799">
        <f>((AT799*1.15)*1.1)</f>
        <v>70.84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1</v>
      </c>
      <c r="AK799">
        <v>1</v>
      </c>
      <c r="AL799">
        <v>1</v>
      </c>
      <c r="AM799">
        <v>-2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56</v>
      </c>
      <c r="AU799" t="s">
        <v>28</v>
      </c>
      <c r="AV799">
        <v>1</v>
      </c>
      <c r="AW799">
        <v>2</v>
      </c>
      <c r="AX799">
        <v>59211748</v>
      </c>
      <c r="AY799">
        <v>1</v>
      </c>
      <c r="AZ799">
        <v>0</v>
      </c>
      <c r="BA799">
        <v>849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U799">
        <f>ROUND(AT799*Source!I835*AH799*AL799,2)</f>
        <v>0</v>
      </c>
      <c r="CV799">
        <f>ROUND(Y799*Source!I835,9)</f>
        <v>56.671999999999997</v>
      </c>
      <c r="CW799">
        <v>0</v>
      </c>
      <c r="CX799">
        <f>ROUND(Y799*Source!I835,9)</f>
        <v>56.671999999999997</v>
      </c>
      <c r="CY799">
        <f>AD799</f>
        <v>0</v>
      </c>
      <c r="CZ799">
        <f>AH799</f>
        <v>0</v>
      </c>
      <c r="DA799">
        <f>AL799</f>
        <v>1</v>
      </c>
      <c r="DB799">
        <f>ROUND(((ROUND(AT799*CZ799,2)*1.15)*1.1),6)</f>
        <v>0</v>
      </c>
      <c r="DC799">
        <f>ROUND(((ROUND(AT799*AG799,2)*1.15)*1.1),6)</f>
        <v>0</v>
      </c>
      <c r="DD799" t="s">
        <v>3</v>
      </c>
      <c r="DE799" t="s">
        <v>3</v>
      </c>
      <c r="DF799">
        <f t="shared" ref="DF799:DF810" si="376">ROUND(ROUND(AE799,2)*CX799,2)</f>
        <v>0</v>
      </c>
      <c r="DG799">
        <f t="shared" si="373"/>
        <v>0</v>
      </c>
      <c r="DH799">
        <f t="shared" si="374"/>
        <v>0</v>
      </c>
      <c r="DI799">
        <f t="shared" si="355"/>
        <v>0</v>
      </c>
      <c r="DJ799">
        <f>DI799</f>
        <v>0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">
      <c r="A800">
        <f>ROW(Source!A835)</f>
        <v>835</v>
      </c>
      <c r="B800">
        <v>59209203</v>
      </c>
      <c r="C800">
        <v>59210918</v>
      </c>
      <c r="D800">
        <v>58340578</v>
      </c>
      <c r="E800">
        <v>1</v>
      </c>
      <c r="F800">
        <v>1</v>
      </c>
      <c r="G800">
        <v>1080</v>
      </c>
      <c r="H800">
        <v>2</v>
      </c>
      <c r="I800" t="s">
        <v>646</v>
      </c>
      <c r="J800" t="s">
        <v>647</v>
      </c>
      <c r="K800" t="s">
        <v>648</v>
      </c>
      <c r="L800">
        <v>1368</v>
      </c>
      <c r="N800">
        <v>1011</v>
      </c>
      <c r="O800" t="s">
        <v>626</v>
      </c>
      <c r="P800" t="s">
        <v>626</v>
      </c>
      <c r="Q800">
        <v>1</v>
      </c>
      <c r="W800">
        <v>0</v>
      </c>
      <c r="X800">
        <v>-1985943078</v>
      </c>
      <c r="Y800">
        <f>((AT800*1.25)*1.1)</f>
        <v>0.27500000000000002</v>
      </c>
      <c r="AA800">
        <v>0</v>
      </c>
      <c r="AB800">
        <v>88.67</v>
      </c>
      <c r="AC800">
        <v>13.47</v>
      </c>
      <c r="AD800">
        <v>0</v>
      </c>
      <c r="AE800">
        <v>0</v>
      </c>
      <c r="AF800">
        <v>83.1</v>
      </c>
      <c r="AG800">
        <v>12.62</v>
      </c>
      <c r="AH800">
        <v>0</v>
      </c>
      <c r="AI800">
        <v>1</v>
      </c>
      <c r="AJ800">
        <v>1</v>
      </c>
      <c r="AK800">
        <v>1</v>
      </c>
      <c r="AL800">
        <v>1</v>
      </c>
      <c r="AM800">
        <v>-2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0.2</v>
      </c>
      <c r="AU800" t="s">
        <v>627</v>
      </c>
      <c r="AV800">
        <v>0</v>
      </c>
      <c r="AW800">
        <v>2</v>
      </c>
      <c r="AX800">
        <v>59211749</v>
      </c>
      <c r="AY800">
        <v>1</v>
      </c>
      <c r="AZ800">
        <v>0</v>
      </c>
      <c r="BA800">
        <v>850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f>ROUND(Y800*Source!I835*DO800,9)</f>
        <v>2.7764000000000002</v>
      </c>
      <c r="CX800">
        <f>ROUND(Y800*Source!I835,9)</f>
        <v>0.22</v>
      </c>
      <c r="CY800">
        <f>AB800</f>
        <v>88.67</v>
      </c>
      <c r="CZ800">
        <f>AF800</f>
        <v>83.1</v>
      </c>
      <c r="DA800">
        <f>AJ800</f>
        <v>1</v>
      </c>
      <c r="DB800">
        <f>ROUND(((ROUND(AT800*CZ800,2)*1.25)*1.1),6)</f>
        <v>22.852499999999999</v>
      </c>
      <c r="DC800">
        <f>ROUND(((ROUND(AT800*AG800,2)*1.25)*1.1),6)</f>
        <v>3.4649999999999999</v>
      </c>
      <c r="DD800" t="s">
        <v>3</v>
      </c>
      <c r="DE800" t="s">
        <v>3</v>
      </c>
      <c r="DF800">
        <f t="shared" si="376"/>
        <v>0</v>
      </c>
      <c r="DG800">
        <f t="shared" si="373"/>
        <v>18.28</v>
      </c>
      <c r="DH800">
        <f t="shared" si="374"/>
        <v>2.78</v>
      </c>
      <c r="DI800">
        <f t="shared" si="355"/>
        <v>0</v>
      </c>
      <c r="DJ800">
        <f>DG800</f>
        <v>18.28</v>
      </c>
      <c r="DK800">
        <v>0</v>
      </c>
      <c r="DL800" t="s">
        <v>628</v>
      </c>
      <c r="DM800">
        <v>0</v>
      </c>
      <c r="DN800" t="s">
        <v>622</v>
      </c>
      <c r="DO800">
        <v>12.62</v>
      </c>
    </row>
    <row r="801" spans="1:119" x14ac:dyDescent="0.2">
      <c r="A801">
        <f>ROW(Source!A835)</f>
        <v>835</v>
      </c>
      <c r="B801">
        <v>59209203</v>
      </c>
      <c r="C801">
        <v>59210918</v>
      </c>
      <c r="D801">
        <v>58339814</v>
      </c>
      <c r="E801">
        <v>1</v>
      </c>
      <c r="F801">
        <v>1</v>
      </c>
      <c r="G801">
        <v>1080</v>
      </c>
      <c r="H801">
        <v>2</v>
      </c>
      <c r="I801" t="s">
        <v>635</v>
      </c>
      <c r="J801" t="s">
        <v>636</v>
      </c>
      <c r="K801" t="s">
        <v>637</v>
      </c>
      <c r="L801">
        <v>1368</v>
      </c>
      <c r="N801">
        <v>1011</v>
      </c>
      <c r="O801" t="s">
        <v>626</v>
      </c>
      <c r="P801" t="s">
        <v>626</v>
      </c>
      <c r="Q801">
        <v>1</v>
      </c>
      <c r="W801">
        <v>0</v>
      </c>
      <c r="X801">
        <v>1087580389</v>
      </c>
      <c r="Y801">
        <f>((AT801*1.25)*1.1)</f>
        <v>2.7500000000000004E-2</v>
      </c>
      <c r="AA801">
        <v>0</v>
      </c>
      <c r="AB801">
        <v>191.17</v>
      </c>
      <c r="AC801">
        <v>18.059999999999999</v>
      </c>
      <c r="AD801">
        <v>0</v>
      </c>
      <c r="AE801">
        <v>0</v>
      </c>
      <c r="AF801">
        <v>179.17</v>
      </c>
      <c r="AG801">
        <v>16.93</v>
      </c>
      <c r="AH801">
        <v>0</v>
      </c>
      <c r="AI801">
        <v>1</v>
      </c>
      <c r="AJ801">
        <v>1</v>
      </c>
      <c r="AK801">
        <v>1</v>
      </c>
      <c r="AL801">
        <v>1</v>
      </c>
      <c r="AM801">
        <v>-2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0.02</v>
      </c>
      <c r="AU801" t="s">
        <v>627</v>
      </c>
      <c r="AV801">
        <v>0</v>
      </c>
      <c r="AW801">
        <v>2</v>
      </c>
      <c r="AX801">
        <v>59211750</v>
      </c>
      <c r="AY801">
        <v>1</v>
      </c>
      <c r="AZ801">
        <v>0</v>
      </c>
      <c r="BA801">
        <v>851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f>ROUND(Y801*Source!I835*DO801,9)</f>
        <v>0.37246000000000001</v>
      </c>
      <c r="CX801">
        <f>ROUND(Y801*Source!I835,9)</f>
        <v>2.1999999999999999E-2</v>
      </c>
      <c r="CY801">
        <f>AB801</f>
        <v>191.17</v>
      </c>
      <c r="CZ801">
        <f>AF801</f>
        <v>179.17</v>
      </c>
      <c r="DA801">
        <f>AJ801</f>
        <v>1</v>
      </c>
      <c r="DB801">
        <f>ROUND(((ROUND(AT801*CZ801,2)*1.25)*1.1),6)</f>
        <v>4.9225000000000003</v>
      </c>
      <c r="DC801">
        <f>ROUND(((ROUND(AT801*AG801,2)*1.25)*1.1),6)</f>
        <v>0.46750000000000003</v>
      </c>
      <c r="DD801" t="s">
        <v>3</v>
      </c>
      <c r="DE801" t="s">
        <v>3</v>
      </c>
      <c r="DF801">
        <f t="shared" si="376"/>
        <v>0</v>
      </c>
      <c r="DG801">
        <f t="shared" si="373"/>
        <v>3.94</v>
      </c>
      <c r="DH801">
        <f t="shared" si="374"/>
        <v>0.37</v>
      </c>
      <c r="DI801">
        <f t="shared" si="355"/>
        <v>0</v>
      </c>
      <c r="DJ801">
        <f>DG801</f>
        <v>3.94</v>
      </c>
      <c r="DK801">
        <v>0</v>
      </c>
      <c r="DL801" t="s">
        <v>628</v>
      </c>
      <c r="DM801">
        <v>0</v>
      </c>
      <c r="DN801" t="s">
        <v>622</v>
      </c>
      <c r="DO801">
        <v>16.93</v>
      </c>
    </row>
    <row r="802" spans="1:119" x14ac:dyDescent="0.2">
      <c r="A802">
        <f>ROW(Source!A835)</f>
        <v>835</v>
      </c>
      <c r="B802">
        <v>59209203</v>
      </c>
      <c r="C802">
        <v>59210918</v>
      </c>
      <c r="D802">
        <v>58308814</v>
      </c>
      <c r="E802">
        <v>1</v>
      </c>
      <c r="F802">
        <v>1</v>
      </c>
      <c r="G802">
        <v>1080</v>
      </c>
      <c r="H802">
        <v>3</v>
      </c>
      <c r="I802" t="s">
        <v>642</v>
      </c>
      <c r="J802" t="s">
        <v>643</v>
      </c>
      <c r="K802" t="s">
        <v>644</v>
      </c>
      <c r="L802">
        <v>1339</v>
      </c>
      <c r="N802">
        <v>1007</v>
      </c>
      <c r="O802" t="s">
        <v>645</v>
      </c>
      <c r="P802" t="s">
        <v>645</v>
      </c>
      <c r="Q802">
        <v>1</v>
      </c>
      <c r="W802">
        <v>0</v>
      </c>
      <c r="X802">
        <v>-744103292</v>
      </c>
      <c r="Y802">
        <f t="shared" ref="Y802:Y807" si="377">AT802</f>
        <v>6.4</v>
      </c>
      <c r="AA802">
        <v>7.07</v>
      </c>
      <c r="AB802">
        <v>0</v>
      </c>
      <c r="AC802">
        <v>0</v>
      </c>
      <c r="AD802">
        <v>0</v>
      </c>
      <c r="AE802">
        <v>7.07</v>
      </c>
      <c r="AF802">
        <v>0</v>
      </c>
      <c r="AG802">
        <v>0</v>
      </c>
      <c r="AH802">
        <v>0</v>
      </c>
      <c r="AI802">
        <v>1</v>
      </c>
      <c r="AJ802">
        <v>1</v>
      </c>
      <c r="AK802">
        <v>1</v>
      </c>
      <c r="AL802">
        <v>1</v>
      </c>
      <c r="AM802">
        <v>-2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6.4</v>
      </c>
      <c r="AU802" t="s">
        <v>3</v>
      </c>
      <c r="AV802">
        <v>0</v>
      </c>
      <c r="AW802">
        <v>2</v>
      </c>
      <c r="AX802">
        <v>59211751</v>
      </c>
      <c r="AY802">
        <v>1</v>
      </c>
      <c r="AZ802">
        <v>0</v>
      </c>
      <c r="BA802">
        <v>852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ROUND(Y802*Source!I835,9)</f>
        <v>5.12</v>
      </c>
      <c r="CY802">
        <f t="shared" ref="CY802:CY807" si="378">AA802</f>
        <v>7.07</v>
      </c>
      <c r="CZ802">
        <f t="shared" ref="CZ802:CZ807" si="379">AE802</f>
        <v>7.07</v>
      </c>
      <c r="DA802">
        <f t="shared" ref="DA802:DA807" si="380">AI802</f>
        <v>1</v>
      </c>
      <c r="DB802">
        <f t="shared" ref="DB802:DB807" si="381">ROUND(ROUND(AT802*CZ802,2),6)</f>
        <v>45.25</v>
      </c>
      <c r="DC802">
        <f t="shared" ref="DC802:DC807" si="382">ROUND(ROUND(AT802*AG802,2),6)</f>
        <v>0</v>
      </c>
      <c r="DD802" t="s">
        <v>3</v>
      </c>
      <c r="DE802" t="s">
        <v>3</v>
      </c>
      <c r="DF802">
        <f t="shared" si="376"/>
        <v>36.200000000000003</v>
      </c>
      <c r="DG802">
        <f t="shared" si="373"/>
        <v>0</v>
      </c>
      <c r="DH802">
        <f t="shared" si="374"/>
        <v>0</v>
      </c>
      <c r="DI802">
        <f t="shared" si="355"/>
        <v>0</v>
      </c>
      <c r="DJ802">
        <f t="shared" ref="DJ802:DJ807" si="383">DF802</f>
        <v>36.200000000000003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">
      <c r="A803">
        <f>ROW(Source!A835)</f>
        <v>835</v>
      </c>
      <c r="B803">
        <v>59209203</v>
      </c>
      <c r="C803">
        <v>59210918</v>
      </c>
      <c r="D803">
        <v>58315661</v>
      </c>
      <c r="E803">
        <v>1</v>
      </c>
      <c r="F803">
        <v>1</v>
      </c>
      <c r="G803">
        <v>1080</v>
      </c>
      <c r="H803">
        <v>3</v>
      </c>
      <c r="I803" t="s">
        <v>649</v>
      </c>
      <c r="J803" t="s">
        <v>650</v>
      </c>
      <c r="K803" t="s">
        <v>651</v>
      </c>
      <c r="L803">
        <v>1346</v>
      </c>
      <c r="N803">
        <v>1009</v>
      </c>
      <c r="O803" t="s">
        <v>641</v>
      </c>
      <c r="P803" t="s">
        <v>641</v>
      </c>
      <c r="Q803">
        <v>1</v>
      </c>
      <c r="W803">
        <v>0</v>
      </c>
      <c r="X803">
        <v>-2037194753</v>
      </c>
      <c r="Y803">
        <f t="shared" si="377"/>
        <v>2.66</v>
      </c>
      <c r="AA803">
        <v>19.39</v>
      </c>
      <c r="AB803">
        <v>0</v>
      </c>
      <c r="AC803">
        <v>0</v>
      </c>
      <c r="AD803">
        <v>0</v>
      </c>
      <c r="AE803">
        <v>19.39</v>
      </c>
      <c r="AF803">
        <v>0</v>
      </c>
      <c r="AG803">
        <v>0</v>
      </c>
      <c r="AH803">
        <v>0</v>
      </c>
      <c r="AI803">
        <v>1</v>
      </c>
      <c r="AJ803">
        <v>1</v>
      </c>
      <c r="AK803">
        <v>1</v>
      </c>
      <c r="AL803">
        <v>1</v>
      </c>
      <c r="AM803">
        <v>-2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2.66</v>
      </c>
      <c r="AU803" t="s">
        <v>3</v>
      </c>
      <c r="AV803">
        <v>0</v>
      </c>
      <c r="AW803">
        <v>2</v>
      </c>
      <c r="AX803">
        <v>59211752</v>
      </c>
      <c r="AY803">
        <v>1</v>
      </c>
      <c r="AZ803">
        <v>0</v>
      </c>
      <c r="BA803">
        <v>853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v>0</v>
      </c>
      <c r="CX803">
        <f>ROUND(Y803*Source!I835,9)</f>
        <v>2.1280000000000001</v>
      </c>
      <c r="CY803">
        <f t="shared" si="378"/>
        <v>19.39</v>
      </c>
      <c r="CZ803">
        <f t="shared" si="379"/>
        <v>19.39</v>
      </c>
      <c r="DA803">
        <f t="shared" si="380"/>
        <v>1</v>
      </c>
      <c r="DB803">
        <f t="shared" si="381"/>
        <v>51.58</v>
      </c>
      <c r="DC803">
        <f t="shared" si="382"/>
        <v>0</v>
      </c>
      <c r="DD803" t="s">
        <v>3</v>
      </c>
      <c r="DE803" t="s">
        <v>3</v>
      </c>
      <c r="DF803">
        <f t="shared" si="376"/>
        <v>41.26</v>
      </c>
      <c r="DG803">
        <f t="shared" si="373"/>
        <v>0</v>
      </c>
      <c r="DH803">
        <f t="shared" si="374"/>
        <v>0</v>
      </c>
      <c r="DI803">
        <f t="shared" si="355"/>
        <v>0</v>
      </c>
      <c r="DJ803">
        <f t="shared" si="383"/>
        <v>41.26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">
      <c r="A804">
        <f>ROW(Source!A835)</f>
        <v>835</v>
      </c>
      <c r="B804">
        <v>59209203</v>
      </c>
      <c r="C804">
        <v>59210918</v>
      </c>
      <c r="D804">
        <v>58322463</v>
      </c>
      <c r="E804">
        <v>1</v>
      </c>
      <c r="F804">
        <v>1</v>
      </c>
      <c r="G804">
        <v>1080</v>
      </c>
      <c r="H804">
        <v>3</v>
      </c>
      <c r="I804" t="s">
        <v>511</v>
      </c>
      <c r="J804" t="s">
        <v>513</v>
      </c>
      <c r="K804" t="s">
        <v>523</v>
      </c>
      <c r="L804">
        <v>1354</v>
      </c>
      <c r="N804">
        <v>1010</v>
      </c>
      <c r="O804" t="s">
        <v>49</v>
      </c>
      <c r="P804" t="s">
        <v>49</v>
      </c>
      <c r="Q804">
        <v>1</v>
      </c>
      <c r="W804">
        <v>0</v>
      </c>
      <c r="X804">
        <v>1962144139</v>
      </c>
      <c r="Y804">
        <f t="shared" si="377"/>
        <v>37.5</v>
      </c>
      <c r="AA804">
        <v>54.28</v>
      </c>
      <c r="AB804">
        <v>0</v>
      </c>
      <c r="AC804">
        <v>0</v>
      </c>
      <c r="AD804">
        <v>0</v>
      </c>
      <c r="AE804">
        <v>54.28</v>
      </c>
      <c r="AF804">
        <v>0</v>
      </c>
      <c r="AG804">
        <v>0</v>
      </c>
      <c r="AH804">
        <v>0</v>
      </c>
      <c r="AI804">
        <v>1</v>
      </c>
      <c r="AJ804">
        <v>1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 t="s">
        <v>3</v>
      </c>
      <c r="AT804">
        <v>37.5</v>
      </c>
      <c r="AU804" t="s">
        <v>3</v>
      </c>
      <c r="AV804">
        <v>0</v>
      </c>
      <c r="AW804">
        <v>1</v>
      </c>
      <c r="AX804">
        <v>-1</v>
      </c>
      <c r="AY804">
        <v>0</v>
      </c>
      <c r="AZ804">
        <v>0</v>
      </c>
      <c r="BA804" t="s">
        <v>3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ROUND(Y804*Source!I835,9)</f>
        <v>30</v>
      </c>
      <c r="CY804">
        <f t="shared" si="378"/>
        <v>54.28</v>
      </c>
      <c r="CZ804">
        <f t="shared" si="379"/>
        <v>54.28</v>
      </c>
      <c r="DA804">
        <f t="shared" si="380"/>
        <v>1</v>
      </c>
      <c r="DB804">
        <f t="shared" si="381"/>
        <v>2035.5</v>
      </c>
      <c r="DC804">
        <f t="shared" si="382"/>
        <v>0</v>
      </c>
      <c r="DD804" t="s">
        <v>3</v>
      </c>
      <c r="DE804" t="s">
        <v>3</v>
      </c>
      <c r="DF804">
        <f t="shared" si="376"/>
        <v>1628.4</v>
      </c>
      <c r="DG804">
        <f t="shared" si="373"/>
        <v>0</v>
      </c>
      <c r="DH804">
        <f t="shared" si="374"/>
        <v>0</v>
      </c>
      <c r="DI804">
        <f t="shared" si="355"/>
        <v>0</v>
      </c>
      <c r="DJ804">
        <f t="shared" si="383"/>
        <v>1628.4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">
      <c r="A805">
        <f>ROW(Source!A835)</f>
        <v>835</v>
      </c>
      <c r="B805">
        <v>59209203</v>
      </c>
      <c r="C805">
        <v>59210918</v>
      </c>
      <c r="D805">
        <v>58322674</v>
      </c>
      <c r="E805">
        <v>1</v>
      </c>
      <c r="F805">
        <v>1</v>
      </c>
      <c r="G805">
        <v>1080</v>
      </c>
      <c r="H805">
        <v>3</v>
      </c>
      <c r="I805" t="s">
        <v>47</v>
      </c>
      <c r="J805" t="s">
        <v>50</v>
      </c>
      <c r="K805" t="s">
        <v>529</v>
      </c>
      <c r="L805">
        <v>1354</v>
      </c>
      <c r="N805">
        <v>1010</v>
      </c>
      <c r="O805" t="s">
        <v>49</v>
      </c>
      <c r="P805" t="s">
        <v>49</v>
      </c>
      <c r="Q805">
        <v>1</v>
      </c>
      <c r="W805">
        <v>0</v>
      </c>
      <c r="X805">
        <v>-200675545</v>
      </c>
      <c r="Y805">
        <f t="shared" si="377"/>
        <v>12.5</v>
      </c>
      <c r="AA805">
        <v>53.05</v>
      </c>
      <c r="AB805">
        <v>0</v>
      </c>
      <c r="AC805">
        <v>0</v>
      </c>
      <c r="AD805">
        <v>0</v>
      </c>
      <c r="AE805">
        <v>53.05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 t="s">
        <v>3</v>
      </c>
      <c r="AT805">
        <v>12.5</v>
      </c>
      <c r="AU805" t="s">
        <v>3</v>
      </c>
      <c r="AV805">
        <v>0</v>
      </c>
      <c r="AW805">
        <v>1</v>
      </c>
      <c r="AX805">
        <v>-1</v>
      </c>
      <c r="AY805">
        <v>0</v>
      </c>
      <c r="AZ805">
        <v>0</v>
      </c>
      <c r="BA805" t="s">
        <v>3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ROUND(Y805*Source!I835,9)</f>
        <v>10</v>
      </c>
      <c r="CY805">
        <f t="shared" si="378"/>
        <v>53.05</v>
      </c>
      <c r="CZ805">
        <f t="shared" si="379"/>
        <v>53.05</v>
      </c>
      <c r="DA805">
        <f t="shared" si="380"/>
        <v>1</v>
      </c>
      <c r="DB805">
        <f t="shared" si="381"/>
        <v>663.13</v>
      </c>
      <c r="DC805">
        <f t="shared" si="382"/>
        <v>0</v>
      </c>
      <c r="DD805" t="s">
        <v>3</v>
      </c>
      <c r="DE805" t="s">
        <v>3</v>
      </c>
      <c r="DF805">
        <f t="shared" si="376"/>
        <v>530.5</v>
      </c>
      <c r="DG805">
        <f t="shared" si="373"/>
        <v>0</v>
      </c>
      <c r="DH805">
        <f t="shared" si="374"/>
        <v>0</v>
      </c>
      <c r="DI805">
        <f t="shared" si="355"/>
        <v>0</v>
      </c>
      <c r="DJ805">
        <f t="shared" si="383"/>
        <v>530.5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">
      <c r="A806">
        <f>ROW(Source!A835)</f>
        <v>835</v>
      </c>
      <c r="B806">
        <v>59209203</v>
      </c>
      <c r="C806">
        <v>59210918</v>
      </c>
      <c r="D806">
        <v>58322585</v>
      </c>
      <c r="E806">
        <v>1</v>
      </c>
      <c r="F806">
        <v>1</v>
      </c>
      <c r="G806">
        <v>1080</v>
      </c>
      <c r="H806">
        <v>3</v>
      </c>
      <c r="I806" t="s">
        <v>525</v>
      </c>
      <c r="J806" t="s">
        <v>527</v>
      </c>
      <c r="K806" t="s">
        <v>526</v>
      </c>
      <c r="L806">
        <v>1301</v>
      </c>
      <c r="N806">
        <v>1003</v>
      </c>
      <c r="O806" t="s">
        <v>36</v>
      </c>
      <c r="P806" t="s">
        <v>36</v>
      </c>
      <c r="Q806">
        <v>1</v>
      </c>
      <c r="W806">
        <v>0</v>
      </c>
      <c r="X806">
        <v>-1460710005</v>
      </c>
      <c r="Y806">
        <f t="shared" si="377"/>
        <v>99.8</v>
      </c>
      <c r="AA806">
        <v>100.45</v>
      </c>
      <c r="AB806">
        <v>0</v>
      </c>
      <c r="AC806">
        <v>0</v>
      </c>
      <c r="AD806">
        <v>0</v>
      </c>
      <c r="AE806">
        <v>100.45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1</v>
      </c>
      <c r="AL806">
        <v>1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 t="s">
        <v>3</v>
      </c>
      <c r="AT806">
        <v>99.8</v>
      </c>
      <c r="AU806" t="s">
        <v>3</v>
      </c>
      <c r="AV806">
        <v>0</v>
      </c>
      <c r="AW806">
        <v>1</v>
      </c>
      <c r="AX806">
        <v>-1</v>
      </c>
      <c r="AY806">
        <v>0</v>
      </c>
      <c r="AZ806">
        <v>0</v>
      </c>
      <c r="BA806" t="s">
        <v>3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ROUND(Y806*Source!I835,9)</f>
        <v>79.84</v>
      </c>
      <c r="CY806">
        <f t="shared" si="378"/>
        <v>100.45</v>
      </c>
      <c r="CZ806">
        <f t="shared" si="379"/>
        <v>100.45</v>
      </c>
      <c r="DA806">
        <f t="shared" si="380"/>
        <v>1</v>
      </c>
      <c r="DB806">
        <f t="shared" si="381"/>
        <v>10024.91</v>
      </c>
      <c r="DC806">
        <f t="shared" si="382"/>
        <v>0</v>
      </c>
      <c r="DD806" t="s">
        <v>3</v>
      </c>
      <c r="DE806" t="s">
        <v>3</v>
      </c>
      <c r="DF806">
        <f t="shared" si="376"/>
        <v>8019.93</v>
      </c>
      <c r="DG806">
        <f t="shared" si="373"/>
        <v>0</v>
      </c>
      <c r="DH806">
        <f t="shared" si="374"/>
        <v>0</v>
      </c>
      <c r="DI806">
        <f t="shared" si="355"/>
        <v>0</v>
      </c>
      <c r="DJ806">
        <f t="shared" si="383"/>
        <v>8019.93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">
      <c r="A807">
        <f>ROW(Source!A835)</f>
        <v>835</v>
      </c>
      <c r="B807">
        <v>59209203</v>
      </c>
      <c r="C807">
        <v>59210918</v>
      </c>
      <c r="D807">
        <v>58322611</v>
      </c>
      <c r="E807">
        <v>1</v>
      </c>
      <c r="F807">
        <v>1</v>
      </c>
      <c r="G807">
        <v>1080</v>
      </c>
      <c r="H807">
        <v>3</v>
      </c>
      <c r="I807" t="s">
        <v>652</v>
      </c>
      <c r="J807" t="s">
        <v>653</v>
      </c>
      <c r="K807" t="s">
        <v>654</v>
      </c>
      <c r="L807">
        <v>1346</v>
      </c>
      <c r="N807">
        <v>1009</v>
      </c>
      <c r="O807" t="s">
        <v>641</v>
      </c>
      <c r="P807" t="s">
        <v>641</v>
      </c>
      <c r="Q807">
        <v>1</v>
      </c>
      <c r="W807">
        <v>0</v>
      </c>
      <c r="X807">
        <v>-2095645039</v>
      </c>
      <c r="Y807">
        <f t="shared" si="377"/>
        <v>4</v>
      </c>
      <c r="AA807">
        <v>33.72</v>
      </c>
      <c r="AB807">
        <v>0</v>
      </c>
      <c r="AC807">
        <v>0</v>
      </c>
      <c r="AD807">
        <v>0</v>
      </c>
      <c r="AE807">
        <v>33.72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4</v>
      </c>
      <c r="AU807" t="s">
        <v>3</v>
      </c>
      <c r="AV807">
        <v>0</v>
      </c>
      <c r="AW807">
        <v>2</v>
      </c>
      <c r="AX807">
        <v>59211753</v>
      </c>
      <c r="AY807">
        <v>1</v>
      </c>
      <c r="AZ807">
        <v>0</v>
      </c>
      <c r="BA807">
        <v>854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V807">
        <v>0</v>
      </c>
      <c r="CW807">
        <v>0</v>
      </c>
      <c r="CX807">
        <f>ROUND(Y807*Source!I835,9)</f>
        <v>3.2</v>
      </c>
      <c r="CY807">
        <f t="shared" si="378"/>
        <v>33.72</v>
      </c>
      <c r="CZ807">
        <f t="shared" si="379"/>
        <v>33.72</v>
      </c>
      <c r="DA807">
        <f t="shared" si="380"/>
        <v>1</v>
      </c>
      <c r="DB807">
        <f t="shared" si="381"/>
        <v>134.88</v>
      </c>
      <c r="DC807">
        <f t="shared" si="382"/>
        <v>0</v>
      </c>
      <c r="DD807" t="s">
        <v>3</v>
      </c>
      <c r="DE807" t="s">
        <v>3</v>
      </c>
      <c r="DF807">
        <f t="shared" si="376"/>
        <v>107.9</v>
      </c>
      <c r="DG807">
        <f t="shared" si="373"/>
        <v>0</v>
      </c>
      <c r="DH807">
        <f t="shared" si="374"/>
        <v>0</v>
      </c>
      <c r="DI807">
        <f t="shared" si="355"/>
        <v>0</v>
      </c>
      <c r="DJ807">
        <f t="shared" si="383"/>
        <v>107.9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">
      <c r="A808">
        <f>ROW(Source!A836)</f>
        <v>836</v>
      </c>
      <c r="B808">
        <v>59209200</v>
      </c>
      <c r="C808">
        <v>59210918</v>
      </c>
      <c r="D808">
        <v>58266404</v>
      </c>
      <c r="E808">
        <v>1080</v>
      </c>
      <c r="F808">
        <v>1</v>
      </c>
      <c r="G808">
        <v>1080</v>
      </c>
      <c r="H808">
        <v>1</v>
      </c>
      <c r="I808" t="s">
        <v>620</v>
      </c>
      <c r="J808" t="s">
        <v>3</v>
      </c>
      <c r="K808" t="s">
        <v>621</v>
      </c>
      <c r="L808">
        <v>1191</v>
      </c>
      <c r="N808">
        <v>1013</v>
      </c>
      <c r="O808" t="s">
        <v>622</v>
      </c>
      <c r="P808" t="s">
        <v>622</v>
      </c>
      <c r="Q808">
        <v>1</v>
      </c>
      <c r="W808">
        <v>0</v>
      </c>
      <c r="X808">
        <v>476480486</v>
      </c>
      <c r="Y808">
        <f>((AT808*1.15)*1.1)</f>
        <v>70.84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5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56</v>
      </c>
      <c r="AU808" t="s">
        <v>28</v>
      </c>
      <c r="AV808">
        <v>1</v>
      </c>
      <c r="AW808">
        <v>2</v>
      </c>
      <c r="AX808">
        <v>59211748</v>
      </c>
      <c r="AY808">
        <v>1</v>
      </c>
      <c r="AZ808">
        <v>0</v>
      </c>
      <c r="BA808">
        <v>858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U808">
        <f>ROUND(AT808*Source!I836*AH808*AL808,2)</f>
        <v>0</v>
      </c>
      <c r="CV808">
        <f>ROUND(Y808*Source!I836,9)</f>
        <v>56.671999999999997</v>
      </c>
      <c r="CW808">
        <v>0</v>
      </c>
      <c r="CX808">
        <f>ROUND(Y808*Source!I836,9)</f>
        <v>56.671999999999997</v>
      </c>
      <c r="CY808">
        <f>AD808</f>
        <v>0</v>
      </c>
      <c r="CZ808">
        <f>AH808</f>
        <v>0</v>
      </c>
      <c r="DA808">
        <f>AL808</f>
        <v>1</v>
      </c>
      <c r="DB808">
        <f>ROUND(((ROUND(AT808*CZ808,2)*1.15)*1.1),6)</f>
        <v>0</v>
      </c>
      <c r="DC808">
        <f>ROUND(((ROUND(AT808*AG808,2)*1.15)*1.1),6)</f>
        <v>0</v>
      </c>
      <c r="DD808" t="s">
        <v>3</v>
      </c>
      <c r="DE808" t="s">
        <v>3</v>
      </c>
      <c r="DF808">
        <f t="shared" si="376"/>
        <v>0</v>
      </c>
      <c r="DG808">
        <f t="shared" si="373"/>
        <v>0</v>
      </c>
      <c r="DH808">
        <f t="shared" si="374"/>
        <v>0</v>
      </c>
      <c r="DI808">
        <f t="shared" si="355"/>
        <v>0</v>
      </c>
      <c r="DJ808">
        <f>DI808</f>
        <v>0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">
      <c r="A809">
        <f>ROW(Source!A836)</f>
        <v>836</v>
      </c>
      <c r="B809">
        <v>59209200</v>
      </c>
      <c r="C809">
        <v>59210918</v>
      </c>
      <c r="D809">
        <v>58340578</v>
      </c>
      <c r="E809">
        <v>1</v>
      </c>
      <c r="F809">
        <v>1</v>
      </c>
      <c r="G809">
        <v>1080</v>
      </c>
      <c r="H809">
        <v>2</v>
      </c>
      <c r="I809" t="s">
        <v>646</v>
      </c>
      <c r="J809" t="s">
        <v>647</v>
      </c>
      <c r="K809" t="s">
        <v>648</v>
      </c>
      <c r="L809">
        <v>1368</v>
      </c>
      <c r="N809">
        <v>1011</v>
      </c>
      <c r="O809" t="s">
        <v>626</v>
      </c>
      <c r="P809" t="s">
        <v>626</v>
      </c>
      <c r="Q809">
        <v>1</v>
      </c>
      <c r="W809">
        <v>0</v>
      </c>
      <c r="X809">
        <v>-1985943078</v>
      </c>
      <c r="Y809">
        <f>((AT809*1.25)*1.1)</f>
        <v>0.27500000000000002</v>
      </c>
      <c r="AA809">
        <v>0</v>
      </c>
      <c r="AB809">
        <v>1445.28</v>
      </c>
      <c r="AC809">
        <v>740.47</v>
      </c>
      <c r="AD809">
        <v>0</v>
      </c>
      <c r="AE809">
        <v>0</v>
      </c>
      <c r="AF809">
        <v>83.1</v>
      </c>
      <c r="AG809">
        <v>12.62</v>
      </c>
      <c r="AH809">
        <v>0</v>
      </c>
      <c r="AI809">
        <v>1</v>
      </c>
      <c r="AJ809">
        <v>16.3</v>
      </c>
      <c r="AK809">
        <v>54.99</v>
      </c>
      <c r="AL809">
        <v>1</v>
      </c>
      <c r="AM809">
        <v>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0.2</v>
      </c>
      <c r="AU809" t="s">
        <v>627</v>
      </c>
      <c r="AV809">
        <v>0</v>
      </c>
      <c r="AW809">
        <v>2</v>
      </c>
      <c r="AX809">
        <v>59211749</v>
      </c>
      <c r="AY809">
        <v>1</v>
      </c>
      <c r="AZ809">
        <v>0</v>
      </c>
      <c r="BA809">
        <v>859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ROUND(Y809*Source!I836*DO809,9)</f>
        <v>2.7764000000000002</v>
      </c>
      <c r="CX809">
        <f>ROUND(Y809*Source!I836,9)</f>
        <v>0.22</v>
      </c>
      <c r="CY809">
        <f>AB809</f>
        <v>1445.28</v>
      </c>
      <c r="CZ809">
        <f>AF809</f>
        <v>83.1</v>
      </c>
      <c r="DA809">
        <f>AJ809</f>
        <v>16.3</v>
      </c>
      <c r="DB809">
        <f>ROUND(((ROUND(AT809*CZ809,2)*1.25)*1.1),6)</f>
        <v>22.852499999999999</v>
      </c>
      <c r="DC809">
        <f>ROUND(((ROUND(AT809*AG809,2)*1.25)*1.1),6)</f>
        <v>3.4649999999999999</v>
      </c>
      <c r="DD809" t="s">
        <v>3</v>
      </c>
      <c r="DE809" t="s">
        <v>3</v>
      </c>
      <c r="DF809">
        <f t="shared" si="376"/>
        <v>0</v>
      </c>
      <c r="DG809">
        <f>ROUND(ROUND(AF809*AJ809,2)*CX809,2)</f>
        <v>298</v>
      </c>
      <c r="DH809">
        <f>ROUND(ROUND(AG809*AK809,2)*CX809,2)</f>
        <v>152.66999999999999</v>
      </c>
      <c r="DI809">
        <f t="shared" si="355"/>
        <v>0</v>
      </c>
      <c r="DJ809">
        <f>DG809</f>
        <v>298</v>
      </c>
      <c r="DK809">
        <v>0</v>
      </c>
      <c r="DL809" t="s">
        <v>628</v>
      </c>
      <c r="DM809">
        <v>0</v>
      </c>
      <c r="DN809" t="s">
        <v>622</v>
      </c>
      <c r="DO809">
        <v>12.62</v>
      </c>
    </row>
    <row r="810" spans="1:119" x14ac:dyDescent="0.2">
      <c r="A810">
        <f>ROW(Source!A836)</f>
        <v>836</v>
      </c>
      <c r="B810">
        <v>59209200</v>
      </c>
      <c r="C810">
        <v>59210918</v>
      </c>
      <c r="D810">
        <v>58339814</v>
      </c>
      <c r="E810">
        <v>1</v>
      </c>
      <c r="F810">
        <v>1</v>
      </c>
      <c r="G810">
        <v>1080</v>
      </c>
      <c r="H810">
        <v>2</v>
      </c>
      <c r="I810" t="s">
        <v>635</v>
      </c>
      <c r="J810" t="s">
        <v>636</v>
      </c>
      <c r="K810" t="s">
        <v>637</v>
      </c>
      <c r="L810">
        <v>1368</v>
      </c>
      <c r="N810">
        <v>1011</v>
      </c>
      <c r="O810" t="s">
        <v>626</v>
      </c>
      <c r="P810" t="s">
        <v>626</v>
      </c>
      <c r="Q810">
        <v>1</v>
      </c>
      <c r="W810">
        <v>0</v>
      </c>
      <c r="X810">
        <v>1087580389</v>
      </c>
      <c r="Y810">
        <f>((AT810*1.25)*1.1)</f>
        <v>2.7500000000000004E-2</v>
      </c>
      <c r="AA810">
        <v>0</v>
      </c>
      <c r="AB810">
        <v>2628.65</v>
      </c>
      <c r="AC810">
        <v>993.36</v>
      </c>
      <c r="AD810">
        <v>0</v>
      </c>
      <c r="AE810">
        <v>0</v>
      </c>
      <c r="AF810">
        <v>179.17</v>
      </c>
      <c r="AG810">
        <v>16.93</v>
      </c>
      <c r="AH810">
        <v>0</v>
      </c>
      <c r="AI810">
        <v>1</v>
      </c>
      <c r="AJ810">
        <v>13.75</v>
      </c>
      <c r="AK810">
        <v>54.99</v>
      </c>
      <c r="AL810">
        <v>1</v>
      </c>
      <c r="AM810">
        <v>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0.02</v>
      </c>
      <c r="AU810" t="s">
        <v>627</v>
      </c>
      <c r="AV810">
        <v>0</v>
      </c>
      <c r="AW810">
        <v>2</v>
      </c>
      <c r="AX810">
        <v>59211750</v>
      </c>
      <c r="AY810">
        <v>1</v>
      </c>
      <c r="AZ810">
        <v>0</v>
      </c>
      <c r="BA810">
        <v>860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f>ROUND(Y810*Source!I836*DO810,9)</f>
        <v>0.37246000000000001</v>
      </c>
      <c r="CX810">
        <f>ROUND(Y810*Source!I836,9)</f>
        <v>2.1999999999999999E-2</v>
      </c>
      <c r="CY810">
        <f>AB810</f>
        <v>2628.65</v>
      </c>
      <c r="CZ810">
        <f>AF810</f>
        <v>179.17</v>
      </c>
      <c r="DA810">
        <f>AJ810</f>
        <v>13.75</v>
      </c>
      <c r="DB810">
        <f>ROUND(((ROUND(AT810*CZ810,2)*1.25)*1.1),6)</f>
        <v>4.9225000000000003</v>
      </c>
      <c r="DC810">
        <f>ROUND(((ROUND(AT810*AG810,2)*1.25)*1.1),6)</f>
        <v>0.46750000000000003</v>
      </c>
      <c r="DD810" t="s">
        <v>3</v>
      </c>
      <c r="DE810" t="s">
        <v>3</v>
      </c>
      <c r="DF810">
        <f t="shared" si="376"/>
        <v>0</v>
      </c>
      <c r="DG810">
        <f>ROUND(ROUND(AF810*AJ810,2)*CX810,2)</f>
        <v>54.2</v>
      </c>
      <c r="DH810">
        <f>ROUND(ROUND(AG810*AK810,2)*CX810,2)</f>
        <v>20.48</v>
      </c>
      <c r="DI810">
        <f t="shared" si="355"/>
        <v>0</v>
      </c>
      <c r="DJ810">
        <f>DG810</f>
        <v>54.2</v>
      </c>
      <c r="DK810">
        <v>0</v>
      </c>
      <c r="DL810" t="s">
        <v>628</v>
      </c>
      <c r="DM810">
        <v>0</v>
      </c>
      <c r="DN810" t="s">
        <v>622</v>
      </c>
      <c r="DO810">
        <v>16.93</v>
      </c>
    </row>
    <row r="811" spans="1:119" x14ac:dyDescent="0.2">
      <c r="A811">
        <f>ROW(Source!A836)</f>
        <v>836</v>
      </c>
      <c r="B811">
        <v>59209200</v>
      </c>
      <c r="C811">
        <v>59210918</v>
      </c>
      <c r="D811">
        <v>58308814</v>
      </c>
      <c r="E811">
        <v>1</v>
      </c>
      <c r="F811">
        <v>1</v>
      </c>
      <c r="G811">
        <v>1080</v>
      </c>
      <c r="H811">
        <v>3</v>
      </c>
      <c r="I811" t="s">
        <v>642</v>
      </c>
      <c r="J811" t="s">
        <v>643</v>
      </c>
      <c r="K811" t="s">
        <v>644</v>
      </c>
      <c r="L811">
        <v>1339</v>
      </c>
      <c r="N811">
        <v>1007</v>
      </c>
      <c r="O811" t="s">
        <v>645</v>
      </c>
      <c r="P811" t="s">
        <v>645</v>
      </c>
      <c r="Q811">
        <v>1</v>
      </c>
      <c r="W811">
        <v>0</v>
      </c>
      <c r="X811">
        <v>-744103292</v>
      </c>
      <c r="Y811">
        <f t="shared" ref="Y811:Y816" si="384">AT811</f>
        <v>6.4</v>
      </c>
      <c r="AA811">
        <v>54.79</v>
      </c>
      <c r="AB811">
        <v>0</v>
      </c>
      <c r="AC811">
        <v>0</v>
      </c>
      <c r="AD811">
        <v>0</v>
      </c>
      <c r="AE811">
        <v>7.07</v>
      </c>
      <c r="AF811">
        <v>0</v>
      </c>
      <c r="AG811">
        <v>0</v>
      </c>
      <c r="AH811">
        <v>0</v>
      </c>
      <c r="AI811">
        <v>7.75</v>
      </c>
      <c r="AJ811">
        <v>1</v>
      </c>
      <c r="AK811">
        <v>1</v>
      </c>
      <c r="AL811">
        <v>1</v>
      </c>
      <c r="AM811">
        <v>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6.4</v>
      </c>
      <c r="AU811" t="s">
        <v>3</v>
      </c>
      <c r="AV811">
        <v>0</v>
      </c>
      <c r="AW811">
        <v>2</v>
      </c>
      <c r="AX811">
        <v>59211751</v>
      </c>
      <c r="AY811">
        <v>1</v>
      </c>
      <c r="AZ811">
        <v>0</v>
      </c>
      <c r="BA811">
        <v>861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ROUND(Y811*Source!I836,9)</f>
        <v>5.12</v>
      </c>
      <c r="CY811">
        <f t="shared" ref="CY811:CY816" si="385">AA811</f>
        <v>54.79</v>
      </c>
      <c r="CZ811">
        <f t="shared" ref="CZ811:CZ816" si="386">AE811</f>
        <v>7.07</v>
      </c>
      <c r="DA811">
        <f t="shared" ref="DA811:DA816" si="387">AI811</f>
        <v>7.75</v>
      </c>
      <c r="DB811">
        <f t="shared" ref="DB811:DB816" si="388">ROUND(ROUND(AT811*CZ811,2),6)</f>
        <v>45.25</v>
      </c>
      <c r="DC811">
        <f t="shared" ref="DC811:DC816" si="389">ROUND(ROUND(AT811*AG811,2),6)</f>
        <v>0</v>
      </c>
      <c r="DD811" t="s">
        <v>3</v>
      </c>
      <c r="DE811" t="s">
        <v>3</v>
      </c>
      <c r="DF811">
        <f t="shared" ref="DF811:DF816" si="390">ROUND(ROUND(AE811*AI811,2)*CX811,2)</f>
        <v>280.52</v>
      </c>
      <c r="DG811">
        <f t="shared" ref="DG811:DG828" si="391">ROUND(ROUND(AF811,2)*CX811,2)</f>
        <v>0</v>
      </c>
      <c r="DH811">
        <f t="shared" ref="DH811:DH828" si="392">ROUND(ROUND(AG811,2)*CX811,2)</f>
        <v>0</v>
      </c>
      <c r="DI811">
        <f t="shared" si="355"/>
        <v>0</v>
      </c>
      <c r="DJ811">
        <f t="shared" ref="DJ811:DJ816" si="393">DF811</f>
        <v>280.52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">
      <c r="A812">
        <f>ROW(Source!A836)</f>
        <v>836</v>
      </c>
      <c r="B812">
        <v>59209200</v>
      </c>
      <c r="C812">
        <v>59210918</v>
      </c>
      <c r="D812">
        <v>58315661</v>
      </c>
      <c r="E812">
        <v>1</v>
      </c>
      <c r="F812">
        <v>1</v>
      </c>
      <c r="G812">
        <v>1080</v>
      </c>
      <c r="H812">
        <v>3</v>
      </c>
      <c r="I812" t="s">
        <v>649</v>
      </c>
      <c r="J812" t="s">
        <v>650</v>
      </c>
      <c r="K812" t="s">
        <v>651</v>
      </c>
      <c r="L812">
        <v>1346</v>
      </c>
      <c r="N812">
        <v>1009</v>
      </c>
      <c r="O812" t="s">
        <v>641</v>
      </c>
      <c r="P812" t="s">
        <v>641</v>
      </c>
      <c r="Q812">
        <v>1</v>
      </c>
      <c r="W812">
        <v>0</v>
      </c>
      <c r="X812">
        <v>-2037194753</v>
      </c>
      <c r="Y812">
        <f t="shared" si="384"/>
        <v>2.66</v>
      </c>
      <c r="AA812">
        <v>126.81</v>
      </c>
      <c r="AB812">
        <v>0</v>
      </c>
      <c r="AC812">
        <v>0</v>
      </c>
      <c r="AD812">
        <v>0</v>
      </c>
      <c r="AE812">
        <v>19.39</v>
      </c>
      <c r="AF812">
        <v>0</v>
      </c>
      <c r="AG812">
        <v>0</v>
      </c>
      <c r="AH812">
        <v>0</v>
      </c>
      <c r="AI812">
        <v>6.54</v>
      </c>
      <c r="AJ812">
        <v>1</v>
      </c>
      <c r="AK812">
        <v>1</v>
      </c>
      <c r="AL812">
        <v>1</v>
      </c>
      <c r="AM812">
        <v>2</v>
      </c>
      <c r="AN812">
        <v>0</v>
      </c>
      <c r="AO812">
        <v>1</v>
      </c>
      <c r="AP812">
        <v>1</v>
      </c>
      <c r="AQ812">
        <v>0</v>
      </c>
      <c r="AR812">
        <v>0</v>
      </c>
      <c r="AS812" t="s">
        <v>3</v>
      </c>
      <c r="AT812">
        <v>2.66</v>
      </c>
      <c r="AU812" t="s">
        <v>3</v>
      </c>
      <c r="AV812">
        <v>0</v>
      </c>
      <c r="AW812">
        <v>2</v>
      </c>
      <c r="AX812">
        <v>59211752</v>
      </c>
      <c r="AY812">
        <v>1</v>
      </c>
      <c r="AZ812">
        <v>0</v>
      </c>
      <c r="BA812">
        <v>862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ROUND(Y812*Source!I836,9)</f>
        <v>2.1280000000000001</v>
      </c>
      <c r="CY812">
        <f t="shared" si="385"/>
        <v>126.81</v>
      </c>
      <c r="CZ812">
        <f t="shared" si="386"/>
        <v>19.39</v>
      </c>
      <c r="DA812">
        <f t="shared" si="387"/>
        <v>6.54</v>
      </c>
      <c r="DB812">
        <f t="shared" si="388"/>
        <v>51.58</v>
      </c>
      <c r="DC812">
        <f t="shared" si="389"/>
        <v>0</v>
      </c>
      <c r="DD812" t="s">
        <v>3</v>
      </c>
      <c r="DE812" t="s">
        <v>3</v>
      </c>
      <c r="DF812">
        <f t="shared" si="390"/>
        <v>269.85000000000002</v>
      </c>
      <c r="DG812">
        <f t="shared" si="391"/>
        <v>0</v>
      </c>
      <c r="DH812">
        <f t="shared" si="392"/>
        <v>0</v>
      </c>
      <c r="DI812">
        <f t="shared" si="355"/>
        <v>0</v>
      </c>
      <c r="DJ812">
        <f t="shared" si="393"/>
        <v>269.85000000000002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">
      <c r="A813">
        <f>ROW(Source!A836)</f>
        <v>836</v>
      </c>
      <c r="B813">
        <v>59209200</v>
      </c>
      <c r="C813">
        <v>59210918</v>
      </c>
      <c r="D813">
        <v>58322463</v>
      </c>
      <c r="E813">
        <v>1</v>
      </c>
      <c r="F813">
        <v>1</v>
      </c>
      <c r="G813">
        <v>1080</v>
      </c>
      <c r="H813">
        <v>3</v>
      </c>
      <c r="I813" t="s">
        <v>511</v>
      </c>
      <c r="J813" t="s">
        <v>513</v>
      </c>
      <c r="K813" t="s">
        <v>523</v>
      </c>
      <c r="L813">
        <v>1354</v>
      </c>
      <c r="N813">
        <v>1010</v>
      </c>
      <c r="O813" t="s">
        <v>49</v>
      </c>
      <c r="P813" t="s">
        <v>49</v>
      </c>
      <c r="Q813">
        <v>1</v>
      </c>
      <c r="W813">
        <v>0</v>
      </c>
      <c r="X813">
        <v>1962144139</v>
      </c>
      <c r="Y813">
        <f t="shared" si="384"/>
        <v>37.5</v>
      </c>
      <c r="AA813">
        <v>50.48</v>
      </c>
      <c r="AB813">
        <v>0</v>
      </c>
      <c r="AC813">
        <v>0</v>
      </c>
      <c r="AD813">
        <v>0</v>
      </c>
      <c r="AE813">
        <v>54.28</v>
      </c>
      <c r="AF813">
        <v>0</v>
      </c>
      <c r="AG813">
        <v>0</v>
      </c>
      <c r="AH813">
        <v>0</v>
      </c>
      <c r="AI813">
        <v>0.93</v>
      </c>
      <c r="AJ813">
        <v>1</v>
      </c>
      <c r="AK813">
        <v>1</v>
      </c>
      <c r="AL813">
        <v>1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 t="s">
        <v>3</v>
      </c>
      <c r="AT813">
        <v>37.5</v>
      </c>
      <c r="AU813" t="s">
        <v>3</v>
      </c>
      <c r="AV813">
        <v>0</v>
      </c>
      <c r="AW813">
        <v>1</v>
      </c>
      <c r="AX813">
        <v>-1</v>
      </c>
      <c r="AY813">
        <v>0</v>
      </c>
      <c r="AZ813">
        <v>0</v>
      </c>
      <c r="BA813" t="s">
        <v>3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ROUND(Y813*Source!I836,9)</f>
        <v>30</v>
      </c>
      <c r="CY813">
        <f t="shared" si="385"/>
        <v>50.48</v>
      </c>
      <c r="CZ813">
        <f t="shared" si="386"/>
        <v>54.28</v>
      </c>
      <c r="DA813">
        <f t="shared" si="387"/>
        <v>0.93</v>
      </c>
      <c r="DB813">
        <f t="shared" si="388"/>
        <v>2035.5</v>
      </c>
      <c r="DC813">
        <f t="shared" si="389"/>
        <v>0</v>
      </c>
      <c r="DD813" t="s">
        <v>3</v>
      </c>
      <c r="DE813" t="s">
        <v>3</v>
      </c>
      <c r="DF813">
        <f t="shared" si="390"/>
        <v>1514.4</v>
      </c>
      <c r="DG813">
        <f t="shared" si="391"/>
        <v>0</v>
      </c>
      <c r="DH813">
        <f t="shared" si="392"/>
        <v>0</v>
      </c>
      <c r="DI813">
        <f t="shared" si="355"/>
        <v>0</v>
      </c>
      <c r="DJ813">
        <f t="shared" si="393"/>
        <v>1514.4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">
      <c r="A814">
        <f>ROW(Source!A836)</f>
        <v>836</v>
      </c>
      <c r="B814">
        <v>59209200</v>
      </c>
      <c r="C814">
        <v>59210918</v>
      </c>
      <c r="D814">
        <v>58322674</v>
      </c>
      <c r="E814">
        <v>1</v>
      </c>
      <c r="F814">
        <v>1</v>
      </c>
      <c r="G814">
        <v>1080</v>
      </c>
      <c r="H814">
        <v>3</v>
      </c>
      <c r="I814" t="s">
        <v>47</v>
      </c>
      <c r="J814" t="s">
        <v>50</v>
      </c>
      <c r="K814" t="s">
        <v>529</v>
      </c>
      <c r="L814">
        <v>1354</v>
      </c>
      <c r="N814">
        <v>1010</v>
      </c>
      <c r="O814" t="s">
        <v>49</v>
      </c>
      <c r="P814" t="s">
        <v>49</v>
      </c>
      <c r="Q814">
        <v>1</v>
      </c>
      <c r="W814">
        <v>0</v>
      </c>
      <c r="X814">
        <v>-200675545</v>
      </c>
      <c r="Y814">
        <f t="shared" si="384"/>
        <v>12.5</v>
      </c>
      <c r="AA814">
        <v>207.96</v>
      </c>
      <c r="AB814">
        <v>0</v>
      </c>
      <c r="AC814">
        <v>0</v>
      </c>
      <c r="AD814">
        <v>0</v>
      </c>
      <c r="AE814">
        <v>53.05</v>
      </c>
      <c r="AF814">
        <v>0</v>
      </c>
      <c r="AG814">
        <v>0</v>
      </c>
      <c r="AH814">
        <v>0</v>
      </c>
      <c r="AI814">
        <v>3.92</v>
      </c>
      <c r="AJ814">
        <v>1</v>
      </c>
      <c r="AK814">
        <v>1</v>
      </c>
      <c r="AL814">
        <v>1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0</v>
      </c>
      <c r="AS814" t="s">
        <v>3</v>
      </c>
      <c r="AT814">
        <v>12.5</v>
      </c>
      <c r="AU814" t="s">
        <v>3</v>
      </c>
      <c r="AV814">
        <v>0</v>
      </c>
      <c r="AW814">
        <v>1</v>
      </c>
      <c r="AX814">
        <v>-1</v>
      </c>
      <c r="AY814">
        <v>0</v>
      </c>
      <c r="AZ814">
        <v>0</v>
      </c>
      <c r="BA814" t="s">
        <v>3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ROUND(Y814*Source!I836,9)</f>
        <v>10</v>
      </c>
      <c r="CY814">
        <f t="shared" si="385"/>
        <v>207.96</v>
      </c>
      <c r="CZ814">
        <f t="shared" si="386"/>
        <v>53.05</v>
      </c>
      <c r="DA814">
        <f t="shared" si="387"/>
        <v>3.92</v>
      </c>
      <c r="DB814">
        <f t="shared" si="388"/>
        <v>663.13</v>
      </c>
      <c r="DC814">
        <f t="shared" si="389"/>
        <v>0</v>
      </c>
      <c r="DD814" t="s">
        <v>3</v>
      </c>
      <c r="DE814" t="s">
        <v>3</v>
      </c>
      <c r="DF814">
        <f t="shared" si="390"/>
        <v>2079.6</v>
      </c>
      <c r="DG814">
        <f t="shared" si="391"/>
        <v>0</v>
      </c>
      <c r="DH814">
        <f t="shared" si="392"/>
        <v>0</v>
      </c>
      <c r="DI814">
        <f t="shared" si="355"/>
        <v>0</v>
      </c>
      <c r="DJ814">
        <f t="shared" si="393"/>
        <v>2079.6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">
      <c r="A815">
        <f>ROW(Source!A836)</f>
        <v>836</v>
      </c>
      <c r="B815">
        <v>59209200</v>
      </c>
      <c r="C815">
        <v>59210918</v>
      </c>
      <c r="D815">
        <v>58322585</v>
      </c>
      <c r="E815">
        <v>1</v>
      </c>
      <c r="F815">
        <v>1</v>
      </c>
      <c r="G815">
        <v>1080</v>
      </c>
      <c r="H815">
        <v>3</v>
      </c>
      <c r="I815" t="s">
        <v>525</v>
      </c>
      <c r="J815" t="s">
        <v>527</v>
      </c>
      <c r="K815" t="s">
        <v>526</v>
      </c>
      <c r="L815">
        <v>1301</v>
      </c>
      <c r="N815">
        <v>1003</v>
      </c>
      <c r="O815" t="s">
        <v>36</v>
      </c>
      <c r="P815" t="s">
        <v>36</v>
      </c>
      <c r="Q815">
        <v>1</v>
      </c>
      <c r="W815">
        <v>0</v>
      </c>
      <c r="X815">
        <v>-1460710005</v>
      </c>
      <c r="Y815">
        <f t="shared" si="384"/>
        <v>99.8</v>
      </c>
      <c r="AA815">
        <v>667.99</v>
      </c>
      <c r="AB815">
        <v>0</v>
      </c>
      <c r="AC815">
        <v>0</v>
      </c>
      <c r="AD815">
        <v>0</v>
      </c>
      <c r="AE815">
        <v>100.45</v>
      </c>
      <c r="AF815">
        <v>0</v>
      </c>
      <c r="AG815">
        <v>0</v>
      </c>
      <c r="AH815">
        <v>0</v>
      </c>
      <c r="AI815">
        <v>6.65</v>
      </c>
      <c r="AJ815">
        <v>1</v>
      </c>
      <c r="AK815">
        <v>1</v>
      </c>
      <c r="AL815">
        <v>1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 t="s">
        <v>3</v>
      </c>
      <c r="AT815">
        <v>99.8</v>
      </c>
      <c r="AU815" t="s">
        <v>3</v>
      </c>
      <c r="AV815">
        <v>0</v>
      </c>
      <c r="AW815">
        <v>1</v>
      </c>
      <c r="AX815">
        <v>-1</v>
      </c>
      <c r="AY815">
        <v>0</v>
      </c>
      <c r="AZ815">
        <v>0</v>
      </c>
      <c r="BA815" t="s">
        <v>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v>0</v>
      </c>
      <c r="CX815">
        <f>ROUND(Y815*Source!I836,9)</f>
        <v>79.84</v>
      </c>
      <c r="CY815">
        <f t="shared" si="385"/>
        <v>667.99</v>
      </c>
      <c r="CZ815">
        <f t="shared" si="386"/>
        <v>100.45</v>
      </c>
      <c r="DA815">
        <f t="shared" si="387"/>
        <v>6.65</v>
      </c>
      <c r="DB815">
        <f t="shared" si="388"/>
        <v>10024.91</v>
      </c>
      <c r="DC815">
        <f t="shared" si="389"/>
        <v>0</v>
      </c>
      <c r="DD815" t="s">
        <v>3</v>
      </c>
      <c r="DE815" t="s">
        <v>3</v>
      </c>
      <c r="DF815">
        <f t="shared" si="390"/>
        <v>53332.32</v>
      </c>
      <c r="DG815">
        <f t="shared" si="391"/>
        <v>0</v>
      </c>
      <c r="DH815">
        <f t="shared" si="392"/>
        <v>0</v>
      </c>
      <c r="DI815">
        <f t="shared" si="355"/>
        <v>0</v>
      </c>
      <c r="DJ815">
        <f t="shared" si="393"/>
        <v>53332.32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">
      <c r="A816">
        <f>ROW(Source!A836)</f>
        <v>836</v>
      </c>
      <c r="B816">
        <v>59209200</v>
      </c>
      <c r="C816">
        <v>59210918</v>
      </c>
      <c r="D816">
        <v>58322611</v>
      </c>
      <c r="E816">
        <v>1</v>
      </c>
      <c r="F816">
        <v>1</v>
      </c>
      <c r="G816">
        <v>1080</v>
      </c>
      <c r="H816">
        <v>3</v>
      </c>
      <c r="I816" t="s">
        <v>652</v>
      </c>
      <c r="J816" t="s">
        <v>653</v>
      </c>
      <c r="K816" t="s">
        <v>654</v>
      </c>
      <c r="L816">
        <v>1346</v>
      </c>
      <c r="N816">
        <v>1009</v>
      </c>
      <c r="O816" t="s">
        <v>641</v>
      </c>
      <c r="P816" t="s">
        <v>641</v>
      </c>
      <c r="Q816">
        <v>1</v>
      </c>
      <c r="W816">
        <v>0</v>
      </c>
      <c r="X816">
        <v>-2095645039</v>
      </c>
      <c r="Y816">
        <f t="shared" si="384"/>
        <v>4</v>
      </c>
      <c r="AA816">
        <v>765.78</v>
      </c>
      <c r="AB816">
        <v>0</v>
      </c>
      <c r="AC816">
        <v>0</v>
      </c>
      <c r="AD816">
        <v>0</v>
      </c>
      <c r="AE816">
        <v>33.72</v>
      </c>
      <c r="AF816">
        <v>0</v>
      </c>
      <c r="AG816">
        <v>0</v>
      </c>
      <c r="AH816">
        <v>0</v>
      </c>
      <c r="AI816">
        <v>22.71</v>
      </c>
      <c r="AJ816">
        <v>1</v>
      </c>
      <c r="AK816">
        <v>1</v>
      </c>
      <c r="AL816">
        <v>1</v>
      </c>
      <c r="AM816">
        <v>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4</v>
      </c>
      <c r="AU816" t="s">
        <v>3</v>
      </c>
      <c r="AV816">
        <v>0</v>
      </c>
      <c r="AW816">
        <v>2</v>
      </c>
      <c r="AX816">
        <v>59211753</v>
      </c>
      <c r="AY816">
        <v>1</v>
      </c>
      <c r="AZ816">
        <v>0</v>
      </c>
      <c r="BA816">
        <v>863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v>0</v>
      </c>
      <c r="CX816">
        <f>ROUND(Y816*Source!I836,9)</f>
        <v>3.2</v>
      </c>
      <c r="CY816">
        <f t="shared" si="385"/>
        <v>765.78</v>
      </c>
      <c r="CZ816">
        <f t="shared" si="386"/>
        <v>33.72</v>
      </c>
      <c r="DA816">
        <f t="shared" si="387"/>
        <v>22.71</v>
      </c>
      <c r="DB816">
        <f t="shared" si="388"/>
        <v>134.88</v>
      </c>
      <c r="DC816">
        <f t="shared" si="389"/>
        <v>0</v>
      </c>
      <c r="DD816" t="s">
        <v>3</v>
      </c>
      <c r="DE816" t="s">
        <v>3</v>
      </c>
      <c r="DF816">
        <f t="shared" si="390"/>
        <v>2450.5</v>
      </c>
      <c r="DG816">
        <f t="shared" si="391"/>
        <v>0</v>
      </c>
      <c r="DH816">
        <f t="shared" si="392"/>
        <v>0</v>
      </c>
      <c r="DI816">
        <f t="shared" si="355"/>
        <v>0</v>
      </c>
      <c r="DJ816">
        <f t="shared" si="393"/>
        <v>2450.5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">
      <c r="A817">
        <f>ROW(Source!A843)</f>
        <v>843</v>
      </c>
      <c r="B817">
        <v>59209203</v>
      </c>
      <c r="C817">
        <v>59210940</v>
      </c>
      <c r="D817">
        <v>58266404</v>
      </c>
      <c r="E817">
        <v>1080</v>
      </c>
      <c r="F817">
        <v>1</v>
      </c>
      <c r="G817">
        <v>1080</v>
      </c>
      <c r="H817">
        <v>1</v>
      </c>
      <c r="I817" t="s">
        <v>620</v>
      </c>
      <c r="J817" t="s">
        <v>3</v>
      </c>
      <c r="K817" t="s">
        <v>621</v>
      </c>
      <c r="L817">
        <v>1191</v>
      </c>
      <c r="N817">
        <v>1013</v>
      </c>
      <c r="O817" t="s">
        <v>622</v>
      </c>
      <c r="P817" t="s">
        <v>622</v>
      </c>
      <c r="Q817">
        <v>1</v>
      </c>
      <c r="W817">
        <v>0</v>
      </c>
      <c r="X817">
        <v>476480486</v>
      </c>
      <c r="Y817">
        <f>((AT817*1.15)*1.1)</f>
        <v>18.506950000000003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1</v>
      </c>
      <c r="AL817">
        <v>1</v>
      </c>
      <c r="AM817">
        <v>-2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14.63</v>
      </c>
      <c r="AU817" t="s">
        <v>28</v>
      </c>
      <c r="AV817">
        <v>1</v>
      </c>
      <c r="AW817">
        <v>2</v>
      </c>
      <c r="AX817">
        <v>59211757</v>
      </c>
      <c r="AY817">
        <v>1</v>
      </c>
      <c r="AZ817">
        <v>0</v>
      </c>
      <c r="BA817">
        <v>867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U817">
        <f>ROUND(AT817*Source!I843*AH817*AL817,2)</f>
        <v>0</v>
      </c>
      <c r="CV817">
        <f>ROUND(Y817*Source!I843,9)</f>
        <v>5.5520849999999999</v>
      </c>
      <c r="CW817">
        <v>0</v>
      </c>
      <c r="CX817">
        <f>ROUND(Y817*Source!I843,9)</f>
        <v>5.5520849999999999</v>
      </c>
      <c r="CY817">
        <f>AD817</f>
        <v>0</v>
      </c>
      <c r="CZ817">
        <f>AH817</f>
        <v>0</v>
      </c>
      <c r="DA817">
        <f>AL817</f>
        <v>1</v>
      </c>
      <c r="DB817">
        <f>ROUND(((ROUND(AT817*CZ817,2)*1.15)*1.1),6)</f>
        <v>0</v>
      </c>
      <c r="DC817">
        <f>ROUND(((ROUND(AT817*AG817,2)*1.15)*1.1),6)</f>
        <v>0</v>
      </c>
      <c r="DD817" t="s">
        <v>3</v>
      </c>
      <c r="DE817" t="s">
        <v>3</v>
      </c>
      <c r="DF817">
        <f>ROUND(ROUND(AE817,2)*CX817,2)</f>
        <v>0</v>
      </c>
      <c r="DG817">
        <f t="shared" si="391"/>
        <v>0</v>
      </c>
      <c r="DH817">
        <f t="shared" si="392"/>
        <v>0</v>
      </c>
      <c r="DI817">
        <f t="shared" si="355"/>
        <v>0</v>
      </c>
      <c r="DJ817">
        <f>DI817</f>
        <v>0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">
      <c r="A818">
        <f>ROW(Source!A843)</f>
        <v>843</v>
      </c>
      <c r="B818">
        <v>59209203</v>
      </c>
      <c r="C818">
        <v>59210940</v>
      </c>
      <c r="D818">
        <v>58322893</v>
      </c>
      <c r="E818">
        <v>1</v>
      </c>
      <c r="F818">
        <v>1</v>
      </c>
      <c r="G818">
        <v>1080</v>
      </c>
      <c r="H818">
        <v>3</v>
      </c>
      <c r="I818" t="s">
        <v>78</v>
      </c>
      <c r="J818" t="s">
        <v>80</v>
      </c>
      <c r="K818" t="s">
        <v>79</v>
      </c>
      <c r="L818">
        <v>1354</v>
      </c>
      <c r="N818">
        <v>1010</v>
      </c>
      <c r="O818" t="s">
        <v>49</v>
      </c>
      <c r="P818" t="s">
        <v>49</v>
      </c>
      <c r="Q818">
        <v>1</v>
      </c>
      <c r="W818">
        <v>0</v>
      </c>
      <c r="X818">
        <v>-462889033</v>
      </c>
      <c r="Y818">
        <f>AT818</f>
        <v>100</v>
      </c>
      <c r="AA818">
        <v>265.24</v>
      </c>
      <c r="AB818">
        <v>0</v>
      </c>
      <c r="AC818">
        <v>0</v>
      </c>
      <c r="AD818">
        <v>0</v>
      </c>
      <c r="AE818">
        <v>265.24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0</v>
      </c>
      <c r="AN818">
        <v>0</v>
      </c>
      <c r="AO818">
        <v>0</v>
      </c>
      <c r="AP818">
        <v>1</v>
      </c>
      <c r="AQ818">
        <v>0</v>
      </c>
      <c r="AR818">
        <v>0</v>
      </c>
      <c r="AS818" t="s">
        <v>3</v>
      </c>
      <c r="AT818">
        <v>100</v>
      </c>
      <c r="AU818" t="s">
        <v>3</v>
      </c>
      <c r="AV818">
        <v>0</v>
      </c>
      <c r="AW818">
        <v>1</v>
      </c>
      <c r="AX818">
        <v>-1</v>
      </c>
      <c r="AY818">
        <v>0</v>
      </c>
      <c r="AZ818">
        <v>0</v>
      </c>
      <c r="BA818" t="s">
        <v>3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ROUND(Y818*Source!I843,9)</f>
        <v>30</v>
      </c>
      <c r="CY818">
        <f>AA818</f>
        <v>265.24</v>
      </c>
      <c r="CZ818">
        <f>AE818</f>
        <v>265.24</v>
      </c>
      <c r="DA818">
        <f>AI818</f>
        <v>1</v>
      </c>
      <c r="DB818">
        <f>ROUND(ROUND(AT818*CZ818,2),6)</f>
        <v>26524</v>
      </c>
      <c r="DC818">
        <f>ROUND(ROUND(AT818*AG818,2),6)</f>
        <v>0</v>
      </c>
      <c r="DD818" t="s">
        <v>3</v>
      </c>
      <c r="DE818" t="s">
        <v>3</v>
      </c>
      <c r="DF818">
        <f>ROUND(ROUND(AE818,2)*CX818,2)</f>
        <v>7957.2</v>
      </c>
      <c r="DG818">
        <f t="shared" si="391"/>
        <v>0</v>
      </c>
      <c r="DH818">
        <f t="shared" si="392"/>
        <v>0</v>
      </c>
      <c r="DI818">
        <f t="shared" si="355"/>
        <v>0</v>
      </c>
      <c r="DJ818">
        <f>DF818</f>
        <v>7957.2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">
      <c r="A819">
        <f>ROW(Source!A844)</f>
        <v>844</v>
      </c>
      <c r="B819">
        <v>59209200</v>
      </c>
      <c r="C819">
        <v>59210940</v>
      </c>
      <c r="D819">
        <v>58266404</v>
      </c>
      <c r="E819">
        <v>1080</v>
      </c>
      <c r="F819">
        <v>1</v>
      </c>
      <c r="G819">
        <v>1080</v>
      </c>
      <c r="H819">
        <v>1</v>
      </c>
      <c r="I819" t="s">
        <v>620</v>
      </c>
      <c r="J819" t="s">
        <v>3</v>
      </c>
      <c r="K819" t="s">
        <v>621</v>
      </c>
      <c r="L819">
        <v>1191</v>
      </c>
      <c r="N819">
        <v>1013</v>
      </c>
      <c r="O819" t="s">
        <v>622</v>
      </c>
      <c r="P819" t="s">
        <v>622</v>
      </c>
      <c r="Q819">
        <v>1</v>
      </c>
      <c r="W819">
        <v>0</v>
      </c>
      <c r="X819">
        <v>476480486</v>
      </c>
      <c r="Y819">
        <f>((AT819*1.15)*1.1)</f>
        <v>18.506950000000003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1</v>
      </c>
      <c r="AM819">
        <v>5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14.63</v>
      </c>
      <c r="AU819" t="s">
        <v>28</v>
      </c>
      <c r="AV819">
        <v>1</v>
      </c>
      <c r="AW819">
        <v>2</v>
      </c>
      <c r="AX819">
        <v>59211757</v>
      </c>
      <c r="AY819">
        <v>1</v>
      </c>
      <c r="AZ819">
        <v>0</v>
      </c>
      <c r="BA819">
        <v>869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U819">
        <f>ROUND(AT819*Source!I844*AH819*AL819,2)</f>
        <v>0</v>
      </c>
      <c r="CV819">
        <f>ROUND(Y819*Source!I844,9)</f>
        <v>5.5520849999999999</v>
      </c>
      <c r="CW819">
        <v>0</v>
      </c>
      <c r="CX819">
        <f>ROUND(Y819*Source!I844,9)</f>
        <v>5.5520849999999999</v>
      </c>
      <c r="CY819">
        <f>AD819</f>
        <v>0</v>
      </c>
      <c r="CZ819">
        <f>AH819</f>
        <v>0</v>
      </c>
      <c r="DA819">
        <f>AL819</f>
        <v>1</v>
      </c>
      <c r="DB819">
        <f>ROUND(((ROUND(AT819*CZ819,2)*1.15)*1.1),6)</f>
        <v>0</v>
      </c>
      <c r="DC819">
        <f>ROUND(((ROUND(AT819*AG819,2)*1.15)*1.1),6)</f>
        <v>0</v>
      </c>
      <c r="DD819" t="s">
        <v>3</v>
      </c>
      <c r="DE819" t="s">
        <v>3</v>
      </c>
      <c r="DF819">
        <f>ROUND(ROUND(AE819,2)*CX819,2)</f>
        <v>0</v>
      </c>
      <c r="DG819">
        <f t="shared" si="391"/>
        <v>0</v>
      </c>
      <c r="DH819">
        <f t="shared" si="392"/>
        <v>0</v>
      </c>
      <c r="DI819">
        <f t="shared" si="355"/>
        <v>0</v>
      </c>
      <c r="DJ819">
        <f>DI819</f>
        <v>0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">
      <c r="A820">
        <f>ROW(Source!A844)</f>
        <v>844</v>
      </c>
      <c r="B820">
        <v>59209200</v>
      </c>
      <c r="C820">
        <v>59210940</v>
      </c>
      <c r="D820">
        <v>58322893</v>
      </c>
      <c r="E820">
        <v>1</v>
      </c>
      <c r="F820">
        <v>1</v>
      </c>
      <c r="G820">
        <v>1080</v>
      </c>
      <c r="H820">
        <v>3</v>
      </c>
      <c r="I820" t="s">
        <v>78</v>
      </c>
      <c r="J820" t="s">
        <v>80</v>
      </c>
      <c r="K820" t="s">
        <v>79</v>
      </c>
      <c r="L820">
        <v>1354</v>
      </c>
      <c r="N820">
        <v>1010</v>
      </c>
      <c r="O820" t="s">
        <v>49</v>
      </c>
      <c r="P820" t="s">
        <v>49</v>
      </c>
      <c r="Q820">
        <v>1</v>
      </c>
      <c r="W820">
        <v>0</v>
      </c>
      <c r="X820">
        <v>-462889033</v>
      </c>
      <c r="Y820">
        <f>AT820</f>
        <v>100</v>
      </c>
      <c r="AA820">
        <v>220.15</v>
      </c>
      <c r="AB820">
        <v>0</v>
      </c>
      <c r="AC820">
        <v>0</v>
      </c>
      <c r="AD820">
        <v>0</v>
      </c>
      <c r="AE820">
        <v>265.24</v>
      </c>
      <c r="AF820">
        <v>0</v>
      </c>
      <c r="AG820">
        <v>0</v>
      </c>
      <c r="AH820">
        <v>0</v>
      </c>
      <c r="AI820">
        <v>0.83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 t="s">
        <v>3</v>
      </c>
      <c r="AT820">
        <v>100</v>
      </c>
      <c r="AU820" t="s">
        <v>3</v>
      </c>
      <c r="AV820">
        <v>0</v>
      </c>
      <c r="AW820">
        <v>1</v>
      </c>
      <c r="AX820">
        <v>-1</v>
      </c>
      <c r="AY820">
        <v>0</v>
      </c>
      <c r="AZ820">
        <v>0</v>
      </c>
      <c r="BA820" t="s">
        <v>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ROUND(Y820*Source!I844,9)</f>
        <v>30</v>
      </c>
      <c r="CY820">
        <f>AA820</f>
        <v>220.15</v>
      </c>
      <c r="CZ820">
        <f>AE820</f>
        <v>265.24</v>
      </c>
      <c r="DA820">
        <f>AI820</f>
        <v>0.83</v>
      </c>
      <c r="DB820">
        <f>ROUND(ROUND(AT820*CZ820,2),6)</f>
        <v>26524</v>
      </c>
      <c r="DC820">
        <f>ROUND(ROUND(AT820*AG820,2),6)</f>
        <v>0</v>
      </c>
      <c r="DD820" t="s">
        <v>3</v>
      </c>
      <c r="DE820" t="s">
        <v>3</v>
      </c>
      <c r="DF820">
        <f>ROUND(ROUND(AE820*AI820,2)*CX820,2)</f>
        <v>6604.5</v>
      </c>
      <c r="DG820">
        <f t="shared" si="391"/>
        <v>0</v>
      </c>
      <c r="DH820">
        <f t="shared" si="392"/>
        <v>0</v>
      </c>
      <c r="DI820">
        <f t="shared" si="355"/>
        <v>0</v>
      </c>
      <c r="DJ820">
        <f>DF820</f>
        <v>6604.5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">
      <c r="A821">
        <f>ROW(Source!A847)</f>
        <v>847</v>
      </c>
      <c r="B821">
        <v>59209203</v>
      </c>
      <c r="C821">
        <v>59210946</v>
      </c>
      <c r="D821">
        <v>58266404</v>
      </c>
      <c r="E821">
        <v>1080</v>
      </c>
      <c r="F821">
        <v>1</v>
      </c>
      <c r="G821">
        <v>1080</v>
      </c>
      <c r="H821">
        <v>1</v>
      </c>
      <c r="I821" t="s">
        <v>620</v>
      </c>
      <c r="J821" t="s">
        <v>3</v>
      </c>
      <c r="K821" t="s">
        <v>621</v>
      </c>
      <c r="L821">
        <v>1191</v>
      </c>
      <c r="N821">
        <v>1013</v>
      </c>
      <c r="O821" t="s">
        <v>622</v>
      </c>
      <c r="P821" t="s">
        <v>622</v>
      </c>
      <c r="Q821">
        <v>1</v>
      </c>
      <c r="W821">
        <v>0</v>
      </c>
      <c r="X821">
        <v>476480486</v>
      </c>
      <c r="Y821">
        <f>((AT821*1.15)*1.1)</f>
        <v>2.7829999999999999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-2</v>
      </c>
      <c r="AN821">
        <v>0</v>
      </c>
      <c r="AO821">
        <v>1</v>
      </c>
      <c r="AP821">
        <v>1</v>
      </c>
      <c r="AQ821">
        <v>0</v>
      </c>
      <c r="AR821">
        <v>0</v>
      </c>
      <c r="AS821" t="s">
        <v>3</v>
      </c>
      <c r="AT821">
        <v>2.2000000000000002</v>
      </c>
      <c r="AU821" t="s">
        <v>28</v>
      </c>
      <c r="AV821">
        <v>1</v>
      </c>
      <c r="AW821">
        <v>2</v>
      </c>
      <c r="AX821">
        <v>59211759</v>
      </c>
      <c r="AY821">
        <v>1</v>
      </c>
      <c r="AZ821">
        <v>0</v>
      </c>
      <c r="BA821">
        <v>871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U821">
        <f>ROUND(AT821*Source!I847*AH821*AL821,2)</f>
        <v>0</v>
      </c>
      <c r="CV821">
        <f>ROUND(Y821*Source!I847,9)</f>
        <v>77.924000000000007</v>
      </c>
      <c r="CW821">
        <v>0</v>
      </c>
      <c r="CX821">
        <f>ROUND(Y821*Source!I847,9)</f>
        <v>77.924000000000007</v>
      </c>
      <c r="CY821">
        <f>AD821</f>
        <v>0</v>
      </c>
      <c r="CZ821">
        <f>AH821</f>
        <v>0</v>
      </c>
      <c r="DA821">
        <f>AL821</f>
        <v>1</v>
      </c>
      <c r="DB821">
        <f>ROUND(((ROUND(AT821*CZ821,2)*1.15)*1.1),6)</f>
        <v>0</v>
      </c>
      <c r="DC821">
        <f>ROUND(((ROUND(AT821*AG821,2)*1.15)*1.1),6)</f>
        <v>0</v>
      </c>
      <c r="DD821" t="s">
        <v>3</v>
      </c>
      <c r="DE821" t="s">
        <v>3</v>
      </c>
      <c r="DF821">
        <f t="shared" ref="DF821:DF829" si="394">ROUND(ROUND(AE821,2)*CX821,2)</f>
        <v>0</v>
      </c>
      <c r="DG821">
        <f t="shared" si="391"/>
        <v>0</v>
      </c>
      <c r="DH821">
        <f t="shared" si="392"/>
        <v>0</v>
      </c>
      <c r="DI821">
        <f t="shared" si="355"/>
        <v>0</v>
      </c>
      <c r="DJ821">
        <f>DI821</f>
        <v>0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">
      <c r="A822">
        <f>ROW(Source!A847)</f>
        <v>847</v>
      </c>
      <c r="B822">
        <v>59209203</v>
      </c>
      <c r="C822">
        <v>59210946</v>
      </c>
      <c r="D822">
        <v>58340578</v>
      </c>
      <c r="E822">
        <v>1</v>
      </c>
      <c r="F822">
        <v>1</v>
      </c>
      <c r="G822">
        <v>1080</v>
      </c>
      <c r="H822">
        <v>2</v>
      </c>
      <c r="I822" t="s">
        <v>646</v>
      </c>
      <c r="J822" t="s">
        <v>647</v>
      </c>
      <c r="K822" t="s">
        <v>648</v>
      </c>
      <c r="L822">
        <v>1368</v>
      </c>
      <c r="N822">
        <v>1011</v>
      </c>
      <c r="O822" t="s">
        <v>626</v>
      </c>
      <c r="P822" t="s">
        <v>626</v>
      </c>
      <c r="Q822">
        <v>1</v>
      </c>
      <c r="W822">
        <v>0</v>
      </c>
      <c r="X822">
        <v>-1985943078</v>
      </c>
      <c r="Y822">
        <f>((AT822*1.25)*1.1)</f>
        <v>1.2375000000000001E-2</v>
      </c>
      <c r="AA822">
        <v>0</v>
      </c>
      <c r="AB822">
        <v>87.01</v>
      </c>
      <c r="AC822">
        <v>13.21</v>
      </c>
      <c r="AD822">
        <v>0</v>
      </c>
      <c r="AE822">
        <v>0</v>
      </c>
      <c r="AF822">
        <v>83.1</v>
      </c>
      <c r="AG822">
        <v>12.62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-2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8.9999999999999993E-3</v>
      </c>
      <c r="AU822" t="s">
        <v>627</v>
      </c>
      <c r="AV822">
        <v>0</v>
      </c>
      <c r="AW822">
        <v>2</v>
      </c>
      <c r="AX822">
        <v>59211760</v>
      </c>
      <c r="AY822">
        <v>1</v>
      </c>
      <c r="AZ822">
        <v>0</v>
      </c>
      <c r="BA822">
        <v>872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f>ROUND(Y822*Source!I847*DO822,9)</f>
        <v>4.3728300000000004</v>
      </c>
      <c r="CX822">
        <f>ROUND(Y822*Source!I847,9)</f>
        <v>0.34649999999999997</v>
      </c>
      <c r="CY822">
        <f>AB822</f>
        <v>87.01</v>
      </c>
      <c r="CZ822">
        <f>AF822</f>
        <v>83.1</v>
      </c>
      <c r="DA822">
        <f>AJ822</f>
        <v>1</v>
      </c>
      <c r="DB822">
        <f>ROUND(((ROUND(AT822*CZ822,2)*1.25)*1.1),6)</f>
        <v>1.03125</v>
      </c>
      <c r="DC822">
        <f>ROUND(((ROUND(AT822*AG822,2)*1.25)*1.1),6)</f>
        <v>0.15125</v>
      </c>
      <c r="DD822" t="s">
        <v>3</v>
      </c>
      <c r="DE822" t="s">
        <v>3</v>
      </c>
      <c r="DF822">
        <f t="shared" si="394"/>
        <v>0</v>
      </c>
      <c r="DG822">
        <f t="shared" si="391"/>
        <v>28.79</v>
      </c>
      <c r="DH822">
        <f t="shared" si="392"/>
        <v>4.37</v>
      </c>
      <c r="DI822">
        <f t="shared" si="355"/>
        <v>0</v>
      </c>
      <c r="DJ822">
        <f>DG822</f>
        <v>28.79</v>
      </c>
      <c r="DK822">
        <v>0</v>
      </c>
      <c r="DL822" t="s">
        <v>628</v>
      </c>
      <c r="DM822">
        <v>0</v>
      </c>
      <c r="DN822" t="s">
        <v>622</v>
      </c>
      <c r="DO822">
        <v>12.62</v>
      </c>
    </row>
    <row r="823" spans="1:119" x14ac:dyDescent="0.2">
      <c r="A823">
        <f>ROW(Source!A847)</f>
        <v>847</v>
      </c>
      <c r="B823">
        <v>59209203</v>
      </c>
      <c r="C823">
        <v>59210946</v>
      </c>
      <c r="D823">
        <v>58310975</v>
      </c>
      <c r="E823">
        <v>1</v>
      </c>
      <c r="F823">
        <v>1</v>
      </c>
      <c r="G823">
        <v>1080</v>
      </c>
      <c r="H823">
        <v>3</v>
      </c>
      <c r="I823" t="s">
        <v>540</v>
      </c>
      <c r="J823" t="s">
        <v>541</v>
      </c>
      <c r="K823" t="s">
        <v>871</v>
      </c>
      <c r="L823">
        <v>1301</v>
      </c>
      <c r="N823">
        <v>1003</v>
      </c>
      <c r="O823" t="s">
        <v>36</v>
      </c>
      <c r="P823" t="s">
        <v>36</v>
      </c>
      <c r="Q823">
        <v>1</v>
      </c>
      <c r="W823">
        <v>0</v>
      </c>
      <c r="X823">
        <v>-105322181</v>
      </c>
      <c r="Y823">
        <f>AT823</f>
        <v>5.625</v>
      </c>
      <c r="AA823">
        <v>44.21</v>
      </c>
      <c r="AB823">
        <v>0</v>
      </c>
      <c r="AC823">
        <v>0</v>
      </c>
      <c r="AD823">
        <v>0</v>
      </c>
      <c r="AE823">
        <v>43.39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0</v>
      </c>
      <c r="AS823" t="s">
        <v>3</v>
      </c>
      <c r="AT823">
        <v>5.625</v>
      </c>
      <c r="AU823" t="s">
        <v>3</v>
      </c>
      <c r="AV823">
        <v>0</v>
      </c>
      <c r="AW823">
        <v>1</v>
      </c>
      <c r="AX823">
        <v>-1</v>
      </c>
      <c r="AY823">
        <v>0</v>
      </c>
      <c r="AZ823">
        <v>0</v>
      </c>
      <c r="BA823" t="s">
        <v>3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v>0</v>
      </c>
      <c r="CX823">
        <f>ROUND(Y823*Source!I847,9)</f>
        <v>157.5</v>
      </c>
      <c r="CY823">
        <f>AA823</f>
        <v>44.21</v>
      </c>
      <c r="CZ823">
        <f>AE823</f>
        <v>43.39</v>
      </c>
      <c r="DA823">
        <f>AI823</f>
        <v>1</v>
      </c>
      <c r="DB823">
        <f>ROUND(ROUND(AT823*CZ823,2),6)</f>
        <v>244.07</v>
      </c>
      <c r="DC823">
        <f>ROUND(ROUND(AT823*AG823,2),6)</f>
        <v>0</v>
      </c>
      <c r="DD823" t="s">
        <v>3</v>
      </c>
      <c r="DE823" t="s">
        <v>3</v>
      </c>
      <c r="DF823">
        <f t="shared" si="394"/>
        <v>6833.93</v>
      </c>
      <c r="DG823">
        <f t="shared" si="391"/>
        <v>0</v>
      </c>
      <c r="DH823">
        <f t="shared" si="392"/>
        <v>0</v>
      </c>
      <c r="DI823">
        <f t="shared" si="355"/>
        <v>0</v>
      </c>
      <c r="DJ823">
        <f>DF823</f>
        <v>6833.93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">
      <c r="A824">
        <f>ROW(Source!A847)</f>
        <v>847</v>
      </c>
      <c r="B824">
        <v>59209203</v>
      </c>
      <c r="C824">
        <v>59210946</v>
      </c>
      <c r="D824">
        <v>58311301</v>
      </c>
      <c r="E824">
        <v>1</v>
      </c>
      <c r="F824">
        <v>1</v>
      </c>
      <c r="G824">
        <v>1080</v>
      </c>
      <c r="H824">
        <v>3</v>
      </c>
      <c r="I824" t="s">
        <v>765</v>
      </c>
      <c r="J824" t="s">
        <v>766</v>
      </c>
      <c r="K824" t="s">
        <v>767</v>
      </c>
      <c r="L824">
        <v>1346</v>
      </c>
      <c r="N824">
        <v>1009</v>
      </c>
      <c r="O824" t="s">
        <v>641</v>
      </c>
      <c r="P824" t="s">
        <v>641</v>
      </c>
      <c r="Q824">
        <v>1</v>
      </c>
      <c r="W824">
        <v>0</v>
      </c>
      <c r="X824">
        <v>-52446065</v>
      </c>
      <c r="Y824">
        <f>AT824</f>
        <v>1.6400000000000001E-2</v>
      </c>
      <c r="AA824">
        <v>54.34</v>
      </c>
      <c r="AB824">
        <v>0</v>
      </c>
      <c r="AC824">
        <v>0</v>
      </c>
      <c r="AD824">
        <v>0</v>
      </c>
      <c r="AE824">
        <v>53.33</v>
      </c>
      <c r="AF824">
        <v>0</v>
      </c>
      <c r="AG824">
        <v>0</v>
      </c>
      <c r="AH824">
        <v>0</v>
      </c>
      <c r="AI824">
        <v>1</v>
      </c>
      <c r="AJ824">
        <v>1</v>
      </c>
      <c r="AK824">
        <v>1</v>
      </c>
      <c r="AL824">
        <v>1</v>
      </c>
      <c r="AM824">
        <v>-2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1.6400000000000001E-2</v>
      </c>
      <c r="AU824" t="s">
        <v>3</v>
      </c>
      <c r="AV824">
        <v>0</v>
      </c>
      <c r="AW824">
        <v>2</v>
      </c>
      <c r="AX824">
        <v>59211761</v>
      </c>
      <c r="AY824">
        <v>1</v>
      </c>
      <c r="AZ824">
        <v>0</v>
      </c>
      <c r="BA824">
        <v>873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v>0</v>
      </c>
      <c r="CX824">
        <f>ROUND(Y824*Source!I847,9)</f>
        <v>0.4592</v>
      </c>
      <c r="CY824">
        <f>AA824</f>
        <v>54.34</v>
      </c>
      <c r="CZ824">
        <f>AE824</f>
        <v>53.33</v>
      </c>
      <c r="DA824">
        <f>AI824</f>
        <v>1</v>
      </c>
      <c r="DB824">
        <f>ROUND(ROUND(AT824*CZ824,2),6)</f>
        <v>0.87</v>
      </c>
      <c r="DC824">
        <f>ROUND(ROUND(AT824*AG824,2),6)</f>
        <v>0</v>
      </c>
      <c r="DD824" t="s">
        <v>3</v>
      </c>
      <c r="DE824" t="s">
        <v>3</v>
      </c>
      <c r="DF824">
        <f t="shared" si="394"/>
        <v>24.49</v>
      </c>
      <c r="DG824">
        <f t="shared" si="391"/>
        <v>0</v>
      </c>
      <c r="DH824">
        <f t="shared" si="392"/>
        <v>0</v>
      </c>
      <c r="DI824">
        <f t="shared" si="355"/>
        <v>0</v>
      </c>
      <c r="DJ824">
        <f>DF824</f>
        <v>24.49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">
      <c r="A825">
        <f>ROW(Source!A847)</f>
        <v>847</v>
      </c>
      <c r="B825">
        <v>59209203</v>
      </c>
      <c r="C825">
        <v>59210946</v>
      </c>
      <c r="D825">
        <v>58311494</v>
      </c>
      <c r="E825">
        <v>1</v>
      </c>
      <c r="F825">
        <v>1</v>
      </c>
      <c r="G825">
        <v>1080</v>
      </c>
      <c r="H825">
        <v>3</v>
      </c>
      <c r="I825" t="s">
        <v>543</v>
      </c>
      <c r="J825" t="s">
        <v>544</v>
      </c>
      <c r="K825" t="s">
        <v>872</v>
      </c>
      <c r="L825">
        <v>1301</v>
      </c>
      <c r="N825">
        <v>1003</v>
      </c>
      <c r="O825" t="s">
        <v>36</v>
      </c>
      <c r="P825" t="s">
        <v>36</v>
      </c>
      <c r="Q825">
        <v>1</v>
      </c>
      <c r="W825">
        <v>0</v>
      </c>
      <c r="X825">
        <v>-2083002881</v>
      </c>
      <c r="Y825">
        <f>AT825</f>
        <v>4.875</v>
      </c>
      <c r="AA825">
        <v>60.43</v>
      </c>
      <c r="AB825">
        <v>0</v>
      </c>
      <c r="AC825">
        <v>0</v>
      </c>
      <c r="AD825">
        <v>0</v>
      </c>
      <c r="AE825">
        <v>59.3</v>
      </c>
      <c r="AF825">
        <v>0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0</v>
      </c>
      <c r="AS825" t="s">
        <v>3</v>
      </c>
      <c r="AT825">
        <v>4.875</v>
      </c>
      <c r="AU825" t="s">
        <v>3</v>
      </c>
      <c r="AV825">
        <v>0</v>
      </c>
      <c r="AW825">
        <v>1</v>
      </c>
      <c r="AX825">
        <v>-1</v>
      </c>
      <c r="AY825">
        <v>0</v>
      </c>
      <c r="AZ825">
        <v>0</v>
      </c>
      <c r="BA825" t="s">
        <v>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v>0</v>
      </c>
      <c r="CX825">
        <f>ROUND(Y825*Source!I847,9)</f>
        <v>136.5</v>
      </c>
      <c r="CY825">
        <f>AA825</f>
        <v>60.43</v>
      </c>
      <c r="CZ825">
        <f>AE825</f>
        <v>59.3</v>
      </c>
      <c r="DA825">
        <f>AI825</f>
        <v>1</v>
      </c>
      <c r="DB825">
        <f>ROUND(ROUND(AT825*CZ825,2),6)</f>
        <v>289.08999999999997</v>
      </c>
      <c r="DC825">
        <f>ROUND(ROUND(AT825*AG825,2),6)</f>
        <v>0</v>
      </c>
      <c r="DD825" t="s">
        <v>3</v>
      </c>
      <c r="DE825" t="s">
        <v>3</v>
      </c>
      <c r="DF825">
        <f t="shared" si="394"/>
        <v>8094.45</v>
      </c>
      <c r="DG825">
        <f t="shared" si="391"/>
        <v>0</v>
      </c>
      <c r="DH825">
        <f t="shared" si="392"/>
        <v>0</v>
      </c>
      <c r="DI825">
        <f t="shared" si="355"/>
        <v>0</v>
      </c>
      <c r="DJ825">
        <f>DF825</f>
        <v>8094.45</v>
      </c>
      <c r="DK825">
        <v>0</v>
      </c>
      <c r="DL825" t="s">
        <v>3</v>
      </c>
      <c r="DM825">
        <v>0</v>
      </c>
      <c r="DN825" t="s">
        <v>3</v>
      </c>
      <c r="DO825">
        <v>0</v>
      </c>
    </row>
    <row r="826" spans="1:119" x14ac:dyDescent="0.2">
      <c r="A826">
        <f>ROW(Source!A847)</f>
        <v>847</v>
      </c>
      <c r="B826">
        <v>59209203</v>
      </c>
      <c r="C826">
        <v>59210946</v>
      </c>
      <c r="D826">
        <v>58309035</v>
      </c>
      <c r="E826">
        <v>1</v>
      </c>
      <c r="F826">
        <v>1</v>
      </c>
      <c r="G826">
        <v>1080</v>
      </c>
      <c r="H826">
        <v>3</v>
      </c>
      <c r="I826" t="s">
        <v>768</v>
      </c>
      <c r="J826" t="s">
        <v>769</v>
      </c>
      <c r="K826" t="s">
        <v>770</v>
      </c>
      <c r="L826">
        <v>1354</v>
      </c>
      <c r="N826">
        <v>1010</v>
      </c>
      <c r="O826" t="s">
        <v>49</v>
      </c>
      <c r="P826" t="s">
        <v>49</v>
      </c>
      <c r="Q826">
        <v>1</v>
      </c>
      <c r="W826">
        <v>0</v>
      </c>
      <c r="X826">
        <v>-740266689</v>
      </c>
      <c r="Y826">
        <f>AT826</f>
        <v>30</v>
      </c>
      <c r="AA826">
        <v>0.76</v>
      </c>
      <c r="AB826">
        <v>0</v>
      </c>
      <c r="AC826">
        <v>0</v>
      </c>
      <c r="AD826">
        <v>0</v>
      </c>
      <c r="AE826">
        <v>0.75</v>
      </c>
      <c r="AF826">
        <v>0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-2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30</v>
      </c>
      <c r="AU826" t="s">
        <v>3</v>
      </c>
      <c r="AV826">
        <v>0</v>
      </c>
      <c r="AW826">
        <v>2</v>
      </c>
      <c r="AX826">
        <v>59211762</v>
      </c>
      <c r="AY826">
        <v>1</v>
      </c>
      <c r="AZ826">
        <v>0</v>
      </c>
      <c r="BA826">
        <v>874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ROUND(Y826*Source!I847,9)</f>
        <v>840</v>
      </c>
      <c r="CY826">
        <f>AA826</f>
        <v>0.76</v>
      </c>
      <c r="CZ826">
        <f>AE826</f>
        <v>0.75</v>
      </c>
      <c r="DA826">
        <f>AI826</f>
        <v>1</v>
      </c>
      <c r="DB826">
        <f>ROUND(ROUND(AT826*CZ826,2),6)</f>
        <v>22.5</v>
      </c>
      <c r="DC826">
        <f>ROUND(ROUND(AT826*AG826,2),6)</f>
        <v>0</v>
      </c>
      <c r="DD826" t="s">
        <v>3</v>
      </c>
      <c r="DE826" t="s">
        <v>3</v>
      </c>
      <c r="DF826">
        <f t="shared" si="394"/>
        <v>630</v>
      </c>
      <c r="DG826">
        <f t="shared" si="391"/>
        <v>0</v>
      </c>
      <c r="DH826">
        <f t="shared" si="392"/>
        <v>0</v>
      </c>
      <c r="DI826">
        <f t="shared" si="355"/>
        <v>0</v>
      </c>
      <c r="DJ826">
        <f>DF826</f>
        <v>630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">
      <c r="A827">
        <f>ROW(Source!A847)</f>
        <v>847</v>
      </c>
      <c r="B827">
        <v>59209203</v>
      </c>
      <c r="C827">
        <v>59210946</v>
      </c>
      <c r="D827">
        <v>58309081</v>
      </c>
      <c r="E827">
        <v>1</v>
      </c>
      <c r="F827">
        <v>1</v>
      </c>
      <c r="G827">
        <v>1080</v>
      </c>
      <c r="H827">
        <v>3</v>
      </c>
      <c r="I827" t="s">
        <v>771</v>
      </c>
      <c r="J827" t="s">
        <v>772</v>
      </c>
      <c r="K827" t="s">
        <v>773</v>
      </c>
      <c r="L827">
        <v>1296</v>
      </c>
      <c r="N827">
        <v>1002</v>
      </c>
      <c r="O827" t="s">
        <v>736</v>
      </c>
      <c r="P827" t="s">
        <v>736</v>
      </c>
      <c r="Q827">
        <v>1</v>
      </c>
      <c r="W827">
        <v>0</v>
      </c>
      <c r="X827">
        <v>-1864520115</v>
      </c>
      <c r="Y827">
        <f>AT827</f>
        <v>0.93</v>
      </c>
      <c r="AA827">
        <v>35.4</v>
      </c>
      <c r="AB827">
        <v>0</v>
      </c>
      <c r="AC827">
        <v>0</v>
      </c>
      <c r="AD827">
        <v>0</v>
      </c>
      <c r="AE827">
        <v>34.74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-2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0.93</v>
      </c>
      <c r="AU827" t="s">
        <v>3</v>
      </c>
      <c r="AV827">
        <v>0</v>
      </c>
      <c r="AW827">
        <v>2</v>
      </c>
      <c r="AX827">
        <v>59211763</v>
      </c>
      <c r="AY827">
        <v>1</v>
      </c>
      <c r="AZ827">
        <v>0</v>
      </c>
      <c r="BA827">
        <v>875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ROUND(Y827*Source!I847,9)</f>
        <v>26.04</v>
      </c>
      <c r="CY827">
        <f>AA827</f>
        <v>35.4</v>
      </c>
      <c r="CZ827">
        <f>AE827</f>
        <v>34.74</v>
      </c>
      <c r="DA827">
        <f>AI827</f>
        <v>1</v>
      </c>
      <c r="DB827">
        <f>ROUND(ROUND(AT827*CZ827,2),6)</f>
        <v>32.31</v>
      </c>
      <c r="DC827">
        <f>ROUND(ROUND(AT827*AG827,2),6)</f>
        <v>0</v>
      </c>
      <c r="DD827" t="s">
        <v>3</v>
      </c>
      <c r="DE827" t="s">
        <v>3</v>
      </c>
      <c r="DF827">
        <f t="shared" si="394"/>
        <v>904.63</v>
      </c>
      <c r="DG827">
        <f t="shared" si="391"/>
        <v>0</v>
      </c>
      <c r="DH827">
        <f t="shared" si="392"/>
        <v>0</v>
      </c>
      <c r="DI827">
        <f t="shared" si="355"/>
        <v>0</v>
      </c>
      <c r="DJ827">
        <f>DF827</f>
        <v>904.63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">
      <c r="A828">
        <f>ROW(Source!A848)</f>
        <v>848</v>
      </c>
      <c r="B828">
        <v>59209200</v>
      </c>
      <c r="C828">
        <v>59210946</v>
      </c>
      <c r="D828">
        <v>58266404</v>
      </c>
      <c r="E828">
        <v>1080</v>
      </c>
      <c r="F828">
        <v>1</v>
      </c>
      <c r="G828">
        <v>1080</v>
      </c>
      <c r="H828">
        <v>1</v>
      </c>
      <c r="I828" t="s">
        <v>620</v>
      </c>
      <c r="J828" t="s">
        <v>3</v>
      </c>
      <c r="K828" t="s">
        <v>621</v>
      </c>
      <c r="L828">
        <v>1191</v>
      </c>
      <c r="N828">
        <v>1013</v>
      </c>
      <c r="O828" t="s">
        <v>622</v>
      </c>
      <c r="P828" t="s">
        <v>622</v>
      </c>
      <c r="Q828">
        <v>1</v>
      </c>
      <c r="W828">
        <v>0</v>
      </c>
      <c r="X828">
        <v>476480486</v>
      </c>
      <c r="Y828">
        <f>((AT828*1.15)*1.1)</f>
        <v>2.7829999999999999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5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2.2000000000000002</v>
      </c>
      <c r="AU828" t="s">
        <v>28</v>
      </c>
      <c r="AV828">
        <v>1</v>
      </c>
      <c r="AW828">
        <v>2</v>
      </c>
      <c r="AX828">
        <v>59211759</v>
      </c>
      <c r="AY828">
        <v>1</v>
      </c>
      <c r="AZ828">
        <v>0</v>
      </c>
      <c r="BA828">
        <v>880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U828">
        <f>ROUND(AT828*Source!I848*AH828*AL828,2)</f>
        <v>0</v>
      </c>
      <c r="CV828">
        <f>ROUND(Y828*Source!I848,9)</f>
        <v>77.924000000000007</v>
      </c>
      <c r="CW828">
        <v>0</v>
      </c>
      <c r="CX828">
        <f>ROUND(Y828*Source!I848,9)</f>
        <v>77.924000000000007</v>
      </c>
      <c r="CY828">
        <f>AD828</f>
        <v>0</v>
      </c>
      <c r="CZ828">
        <f>AH828</f>
        <v>0</v>
      </c>
      <c r="DA828">
        <f>AL828</f>
        <v>1</v>
      </c>
      <c r="DB828">
        <f>ROUND(((ROUND(AT828*CZ828,2)*1.15)*1.1),6)</f>
        <v>0</v>
      </c>
      <c r="DC828">
        <f>ROUND(((ROUND(AT828*AG828,2)*1.15)*1.1),6)</f>
        <v>0</v>
      </c>
      <c r="DD828" t="s">
        <v>3</v>
      </c>
      <c r="DE828" t="s">
        <v>3</v>
      </c>
      <c r="DF828">
        <f t="shared" si="394"/>
        <v>0</v>
      </c>
      <c r="DG828">
        <f t="shared" si="391"/>
        <v>0</v>
      </c>
      <c r="DH828">
        <f t="shared" si="392"/>
        <v>0</v>
      </c>
      <c r="DI828">
        <f t="shared" si="355"/>
        <v>0</v>
      </c>
      <c r="DJ828">
        <f>DI828</f>
        <v>0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">
      <c r="A829">
        <f>ROW(Source!A848)</f>
        <v>848</v>
      </c>
      <c r="B829">
        <v>59209200</v>
      </c>
      <c r="C829">
        <v>59210946</v>
      </c>
      <c r="D829">
        <v>58340578</v>
      </c>
      <c r="E829">
        <v>1</v>
      </c>
      <c r="F829">
        <v>1</v>
      </c>
      <c r="G829">
        <v>1080</v>
      </c>
      <c r="H829">
        <v>2</v>
      </c>
      <c r="I829" t="s">
        <v>646</v>
      </c>
      <c r="J829" t="s">
        <v>647</v>
      </c>
      <c r="K829" t="s">
        <v>648</v>
      </c>
      <c r="L829">
        <v>1368</v>
      </c>
      <c r="N829">
        <v>1011</v>
      </c>
      <c r="O829" t="s">
        <v>626</v>
      </c>
      <c r="P829" t="s">
        <v>626</v>
      </c>
      <c r="Q829">
        <v>1</v>
      </c>
      <c r="W829">
        <v>0</v>
      </c>
      <c r="X829">
        <v>-1985943078</v>
      </c>
      <c r="Y829">
        <f>((AT829*1.25)*1.1)</f>
        <v>1.2375000000000001E-2</v>
      </c>
      <c r="AA829">
        <v>0</v>
      </c>
      <c r="AB829">
        <v>1418.19</v>
      </c>
      <c r="AC829">
        <v>726.59</v>
      </c>
      <c r="AD829">
        <v>0</v>
      </c>
      <c r="AE829">
        <v>0</v>
      </c>
      <c r="AF829">
        <v>83.1</v>
      </c>
      <c r="AG829">
        <v>12.62</v>
      </c>
      <c r="AH829">
        <v>0</v>
      </c>
      <c r="AI829">
        <v>1</v>
      </c>
      <c r="AJ829">
        <v>16.3</v>
      </c>
      <c r="AK829">
        <v>54.99</v>
      </c>
      <c r="AL829">
        <v>1</v>
      </c>
      <c r="AM829">
        <v>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8.9999999999999993E-3</v>
      </c>
      <c r="AU829" t="s">
        <v>627</v>
      </c>
      <c r="AV829">
        <v>0</v>
      </c>
      <c r="AW829">
        <v>2</v>
      </c>
      <c r="AX829">
        <v>59211760</v>
      </c>
      <c r="AY829">
        <v>1</v>
      </c>
      <c r="AZ829">
        <v>0</v>
      </c>
      <c r="BA829">
        <v>881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f>ROUND(Y829*Source!I848*DO829,9)</f>
        <v>4.3728300000000004</v>
      </c>
      <c r="CX829">
        <f>ROUND(Y829*Source!I848,9)</f>
        <v>0.34649999999999997</v>
      </c>
      <c r="CY829">
        <f>AB829</f>
        <v>1418.19</v>
      </c>
      <c r="CZ829">
        <f>AF829</f>
        <v>83.1</v>
      </c>
      <c r="DA829">
        <f>AJ829</f>
        <v>16.3</v>
      </c>
      <c r="DB829">
        <f>ROUND(((ROUND(AT829*CZ829,2)*1.25)*1.1),6)</f>
        <v>1.03125</v>
      </c>
      <c r="DC829">
        <f>ROUND(((ROUND(AT829*AG829,2)*1.25)*1.1),6)</f>
        <v>0.15125</v>
      </c>
      <c r="DD829" t="s">
        <v>3</v>
      </c>
      <c r="DE829" t="s">
        <v>3</v>
      </c>
      <c r="DF829">
        <f t="shared" si="394"/>
        <v>0</v>
      </c>
      <c r="DG829">
        <f>ROUND(ROUND(AF829*AJ829,2)*CX829,2)</f>
        <v>469.34</v>
      </c>
      <c r="DH829">
        <f>ROUND(ROUND(AG829*AK829,2)*CX829,2)</f>
        <v>240.46</v>
      </c>
      <c r="DI829">
        <f t="shared" si="355"/>
        <v>0</v>
      </c>
      <c r="DJ829">
        <f>DG829</f>
        <v>469.34</v>
      </c>
      <c r="DK829">
        <v>0</v>
      </c>
      <c r="DL829" t="s">
        <v>628</v>
      </c>
      <c r="DM829">
        <v>0</v>
      </c>
      <c r="DN829" t="s">
        <v>622</v>
      </c>
      <c r="DO829">
        <v>12.62</v>
      </c>
    </row>
    <row r="830" spans="1:119" x14ac:dyDescent="0.2">
      <c r="A830">
        <f>ROW(Source!A848)</f>
        <v>848</v>
      </c>
      <c r="B830">
        <v>59209200</v>
      </c>
      <c r="C830">
        <v>59210946</v>
      </c>
      <c r="D830">
        <v>58310975</v>
      </c>
      <c r="E830">
        <v>1</v>
      </c>
      <c r="F830">
        <v>1</v>
      </c>
      <c r="G830">
        <v>1080</v>
      </c>
      <c r="H830">
        <v>3</v>
      </c>
      <c r="I830" t="s">
        <v>540</v>
      </c>
      <c r="J830" t="s">
        <v>541</v>
      </c>
      <c r="K830" t="s">
        <v>871</v>
      </c>
      <c r="L830">
        <v>1301</v>
      </c>
      <c r="N830">
        <v>1003</v>
      </c>
      <c r="O830" t="s">
        <v>36</v>
      </c>
      <c r="P830" t="s">
        <v>36</v>
      </c>
      <c r="Q830">
        <v>1</v>
      </c>
      <c r="W830">
        <v>0</v>
      </c>
      <c r="X830">
        <v>-105322181</v>
      </c>
      <c r="Y830">
        <f>AT830</f>
        <v>5.625</v>
      </c>
      <c r="AA830">
        <v>271.92</v>
      </c>
      <c r="AB830">
        <v>0</v>
      </c>
      <c r="AC830">
        <v>0</v>
      </c>
      <c r="AD830">
        <v>0</v>
      </c>
      <c r="AE830">
        <v>43.39</v>
      </c>
      <c r="AF830">
        <v>0</v>
      </c>
      <c r="AG830">
        <v>0</v>
      </c>
      <c r="AH830">
        <v>0</v>
      </c>
      <c r="AI830">
        <v>6.15</v>
      </c>
      <c r="AJ830">
        <v>1</v>
      </c>
      <c r="AK830">
        <v>1</v>
      </c>
      <c r="AL830">
        <v>1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0</v>
      </c>
      <c r="AS830" t="s">
        <v>3</v>
      </c>
      <c r="AT830">
        <v>5.625</v>
      </c>
      <c r="AU830" t="s">
        <v>3</v>
      </c>
      <c r="AV830">
        <v>0</v>
      </c>
      <c r="AW830">
        <v>1</v>
      </c>
      <c r="AX830">
        <v>-1</v>
      </c>
      <c r="AY830">
        <v>0</v>
      </c>
      <c r="AZ830">
        <v>0</v>
      </c>
      <c r="BA830" t="s">
        <v>3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v>0</v>
      </c>
      <c r="CX830">
        <f>ROUND(Y830*Source!I848,9)</f>
        <v>157.5</v>
      </c>
      <c r="CY830">
        <f>AA830</f>
        <v>271.92</v>
      </c>
      <c r="CZ830">
        <f>AE830</f>
        <v>43.39</v>
      </c>
      <c r="DA830">
        <f>AI830</f>
        <v>6.15</v>
      </c>
      <c r="DB830">
        <f>ROUND(ROUND(AT830*CZ830,2),6)</f>
        <v>244.07</v>
      </c>
      <c r="DC830">
        <f>ROUND(ROUND(AT830*AG830,2),6)</f>
        <v>0</v>
      </c>
      <c r="DD830" t="s">
        <v>3</v>
      </c>
      <c r="DE830" t="s">
        <v>3</v>
      </c>
      <c r="DF830">
        <f>ROUND(ROUND(AE830*AI830,2)*CX830,2)</f>
        <v>42028.88</v>
      </c>
      <c r="DG830">
        <f t="shared" ref="DG830:DG847" si="395">ROUND(ROUND(AF830,2)*CX830,2)</f>
        <v>0</v>
      </c>
      <c r="DH830">
        <f t="shared" ref="DH830:DH847" si="396">ROUND(ROUND(AG830,2)*CX830,2)</f>
        <v>0</v>
      </c>
      <c r="DI830">
        <f t="shared" si="355"/>
        <v>0</v>
      </c>
      <c r="DJ830">
        <f>DF830</f>
        <v>42028.88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">
      <c r="A831">
        <f>ROW(Source!A848)</f>
        <v>848</v>
      </c>
      <c r="B831">
        <v>59209200</v>
      </c>
      <c r="C831">
        <v>59210946</v>
      </c>
      <c r="D831">
        <v>58311301</v>
      </c>
      <c r="E831">
        <v>1</v>
      </c>
      <c r="F831">
        <v>1</v>
      </c>
      <c r="G831">
        <v>1080</v>
      </c>
      <c r="H831">
        <v>3</v>
      </c>
      <c r="I831" t="s">
        <v>765</v>
      </c>
      <c r="J831" t="s">
        <v>766</v>
      </c>
      <c r="K831" t="s">
        <v>767</v>
      </c>
      <c r="L831">
        <v>1346</v>
      </c>
      <c r="N831">
        <v>1009</v>
      </c>
      <c r="O831" t="s">
        <v>641</v>
      </c>
      <c r="P831" t="s">
        <v>641</v>
      </c>
      <c r="Q831">
        <v>1</v>
      </c>
      <c r="W831">
        <v>0</v>
      </c>
      <c r="X831">
        <v>-52446065</v>
      </c>
      <c r="Y831">
        <f>AT831</f>
        <v>1.6400000000000001E-2</v>
      </c>
      <c r="AA831">
        <v>1419.45</v>
      </c>
      <c r="AB831">
        <v>0</v>
      </c>
      <c r="AC831">
        <v>0</v>
      </c>
      <c r="AD831">
        <v>0</v>
      </c>
      <c r="AE831">
        <v>53.33</v>
      </c>
      <c r="AF831">
        <v>0</v>
      </c>
      <c r="AG831">
        <v>0</v>
      </c>
      <c r="AH831">
        <v>0</v>
      </c>
      <c r="AI831">
        <v>26.12</v>
      </c>
      <c r="AJ831">
        <v>1</v>
      </c>
      <c r="AK831">
        <v>1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1.6400000000000001E-2</v>
      </c>
      <c r="AU831" t="s">
        <v>3</v>
      </c>
      <c r="AV831">
        <v>0</v>
      </c>
      <c r="AW831">
        <v>2</v>
      </c>
      <c r="AX831">
        <v>59211761</v>
      </c>
      <c r="AY831">
        <v>1</v>
      </c>
      <c r="AZ831">
        <v>0</v>
      </c>
      <c r="BA831">
        <v>882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v>0</v>
      </c>
      <c r="CX831">
        <f>ROUND(Y831*Source!I848,9)</f>
        <v>0.4592</v>
      </c>
      <c r="CY831">
        <f>AA831</f>
        <v>1419.45</v>
      </c>
      <c r="CZ831">
        <f>AE831</f>
        <v>53.33</v>
      </c>
      <c r="DA831">
        <f>AI831</f>
        <v>26.12</v>
      </c>
      <c r="DB831">
        <f>ROUND(ROUND(AT831*CZ831,2),6)</f>
        <v>0.87</v>
      </c>
      <c r="DC831">
        <f>ROUND(ROUND(AT831*AG831,2),6)</f>
        <v>0</v>
      </c>
      <c r="DD831" t="s">
        <v>3</v>
      </c>
      <c r="DE831" t="s">
        <v>3</v>
      </c>
      <c r="DF831">
        <f>ROUND(ROUND(AE831*AI831,2)*CX831,2)</f>
        <v>639.66</v>
      </c>
      <c r="DG831">
        <f t="shared" si="395"/>
        <v>0</v>
      </c>
      <c r="DH831">
        <f t="shared" si="396"/>
        <v>0</v>
      </c>
      <c r="DI831">
        <f t="shared" si="355"/>
        <v>0</v>
      </c>
      <c r="DJ831">
        <f>DF831</f>
        <v>639.66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">
      <c r="A832">
        <f>ROW(Source!A848)</f>
        <v>848</v>
      </c>
      <c r="B832">
        <v>59209200</v>
      </c>
      <c r="C832">
        <v>59210946</v>
      </c>
      <c r="D832">
        <v>58311494</v>
      </c>
      <c r="E832">
        <v>1</v>
      </c>
      <c r="F832">
        <v>1</v>
      </c>
      <c r="G832">
        <v>1080</v>
      </c>
      <c r="H832">
        <v>3</v>
      </c>
      <c r="I832" t="s">
        <v>543</v>
      </c>
      <c r="J832" t="s">
        <v>544</v>
      </c>
      <c r="K832" t="s">
        <v>872</v>
      </c>
      <c r="L832">
        <v>1301</v>
      </c>
      <c r="N832">
        <v>1003</v>
      </c>
      <c r="O832" t="s">
        <v>36</v>
      </c>
      <c r="P832" t="s">
        <v>36</v>
      </c>
      <c r="Q832">
        <v>1</v>
      </c>
      <c r="W832">
        <v>0</v>
      </c>
      <c r="X832">
        <v>-2083002881</v>
      </c>
      <c r="Y832">
        <f>AT832</f>
        <v>4.875</v>
      </c>
      <c r="AA832">
        <v>420.57</v>
      </c>
      <c r="AB832">
        <v>0</v>
      </c>
      <c r="AC832">
        <v>0</v>
      </c>
      <c r="AD832">
        <v>0</v>
      </c>
      <c r="AE832">
        <v>59.3</v>
      </c>
      <c r="AF832">
        <v>0</v>
      </c>
      <c r="AG832">
        <v>0</v>
      </c>
      <c r="AH832">
        <v>0</v>
      </c>
      <c r="AI832">
        <v>6.96</v>
      </c>
      <c r="AJ832">
        <v>1</v>
      </c>
      <c r="AK832">
        <v>1</v>
      </c>
      <c r="AL832">
        <v>1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 t="s">
        <v>3</v>
      </c>
      <c r="AT832">
        <v>4.875</v>
      </c>
      <c r="AU832" t="s">
        <v>3</v>
      </c>
      <c r="AV832">
        <v>0</v>
      </c>
      <c r="AW832">
        <v>1</v>
      </c>
      <c r="AX832">
        <v>-1</v>
      </c>
      <c r="AY832">
        <v>0</v>
      </c>
      <c r="AZ832">
        <v>0</v>
      </c>
      <c r="BA832" t="s">
        <v>3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ROUND(Y832*Source!I848,9)</f>
        <v>136.5</v>
      </c>
      <c r="CY832">
        <f>AA832</f>
        <v>420.57</v>
      </c>
      <c r="CZ832">
        <f>AE832</f>
        <v>59.3</v>
      </c>
      <c r="DA832">
        <f>AI832</f>
        <v>6.96</v>
      </c>
      <c r="DB832">
        <f>ROUND(ROUND(AT832*CZ832,2),6)</f>
        <v>289.08999999999997</v>
      </c>
      <c r="DC832">
        <f>ROUND(ROUND(AT832*AG832,2),6)</f>
        <v>0</v>
      </c>
      <c r="DD832" t="s">
        <v>3</v>
      </c>
      <c r="DE832" t="s">
        <v>3</v>
      </c>
      <c r="DF832">
        <f>ROUND(ROUND(AE832*AI832,2)*CX832,2)</f>
        <v>56337.65</v>
      </c>
      <c r="DG832">
        <f t="shared" si="395"/>
        <v>0</v>
      </c>
      <c r="DH832">
        <f t="shared" si="396"/>
        <v>0</v>
      </c>
      <c r="DI832">
        <f t="shared" si="355"/>
        <v>0</v>
      </c>
      <c r="DJ832">
        <f>DF832</f>
        <v>56337.65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">
      <c r="A833">
        <f>ROW(Source!A848)</f>
        <v>848</v>
      </c>
      <c r="B833">
        <v>59209200</v>
      </c>
      <c r="C833">
        <v>59210946</v>
      </c>
      <c r="D833">
        <v>58309035</v>
      </c>
      <c r="E833">
        <v>1</v>
      </c>
      <c r="F833">
        <v>1</v>
      </c>
      <c r="G833">
        <v>1080</v>
      </c>
      <c r="H833">
        <v>3</v>
      </c>
      <c r="I833" t="s">
        <v>768</v>
      </c>
      <c r="J833" t="s">
        <v>769</v>
      </c>
      <c r="K833" t="s">
        <v>770</v>
      </c>
      <c r="L833">
        <v>1354</v>
      </c>
      <c r="N833">
        <v>1010</v>
      </c>
      <c r="O833" t="s">
        <v>49</v>
      </c>
      <c r="P833" t="s">
        <v>49</v>
      </c>
      <c r="Q833">
        <v>1</v>
      </c>
      <c r="W833">
        <v>0</v>
      </c>
      <c r="X833">
        <v>-740266689</v>
      </c>
      <c r="Y833">
        <f>AT833</f>
        <v>30</v>
      </c>
      <c r="AA833">
        <v>2.64</v>
      </c>
      <c r="AB833">
        <v>0</v>
      </c>
      <c r="AC833">
        <v>0</v>
      </c>
      <c r="AD833">
        <v>0</v>
      </c>
      <c r="AE833">
        <v>0.75</v>
      </c>
      <c r="AF833">
        <v>0</v>
      </c>
      <c r="AG833">
        <v>0</v>
      </c>
      <c r="AH833">
        <v>0</v>
      </c>
      <c r="AI833">
        <v>3.45</v>
      </c>
      <c r="AJ833">
        <v>1</v>
      </c>
      <c r="AK833">
        <v>1</v>
      </c>
      <c r="AL833">
        <v>1</v>
      </c>
      <c r="AM833">
        <v>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30</v>
      </c>
      <c r="AU833" t="s">
        <v>3</v>
      </c>
      <c r="AV833">
        <v>0</v>
      </c>
      <c r="AW833">
        <v>2</v>
      </c>
      <c r="AX833">
        <v>59211762</v>
      </c>
      <c r="AY833">
        <v>1</v>
      </c>
      <c r="AZ833">
        <v>0</v>
      </c>
      <c r="BA833">
        <v>883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ROUND(Y833*Source!I848,9)</f>
        <v>840</v>
      </c>
      <c r="CY833">
        <f>AA833</f>
        <v>2.64</v>
      </c>
      <c r="CZ833">
        <f>AE833</f>
        <v>0.75</v>
      </c>
      <c r="DA833">
        <f>AI833</f>
        <v>3.45</v>
      </c>
      <c r="DB833">
        <f>ROUND(ROUND(AT833*CZ833,2),6)</f>
        <v>22.5</v>
      </c>
      <c r="DC833">
        <f>ROUND(ROUND(AT833*AG833,2),6)</f>
        <v>0</v>
      </c>
      <c r="DD833" t="s">
        <v>3</v>
      </c>
      <c r="DE833" t="s">
        <v>3</v>
      </c>
      <c r="DF833">
        <f>ROUND(ROUND(AE833*AI833,2)*CX833,2)</f>
        <v>2175.6</v>
      </c>
      <c r="DG833">
        <f t="shared" si="395"/>
        <v>0</v>
      </c>
      <c r="DH833">
        <f t="shared" si="396"/>
        <v>0</v>
      </c>
      <c r="DI833">
        <f t="shared" ref="DI833:DI896" si="397">ROUND(ROUND(AH833,2)*CX833,2)</f>
        <v>0</v>
      </c>
      <c r="DJ833">
        <f>DF833</f>
        <v>2175.6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">
      <c r="A834">
        <f>ROW(Source!A848)</f>
        <v>848</v>
      </c>
      <c r="B834">
        <v>59209200</v>
      </c>
      <c r="C834">
        <v>59210946</v>
      </c>
      <c r="D834">
        <v>58309081</v>
      </c>
      <c r="E834">
        <v>1</v>
      </c>
      <c r="F834">
        <v>1</v>
      </c>
      <c r="G834">
        <v>1080</v>
      </c>
      <c r="H834">
        <v>3</v>
      </c>
      <c r="I834" t="s">
        <v>771</v>
      </c>
      <c r="J834" t="s">
        <v>772</v>
      </c>
      <c r="K834" t="s">
        <v>773</v>
      </c>
      <c r="L834">
        <v>1296</v>
      </c>
      <c r="N834">
        <v>1002</v>
      </c>
      <c r="O834" t="s">
        <v>736</v>
      </c>
      <c r="P834" t="s">
        <v>736</v>
      </c>
      <c r="Q834">
        <v>1</v>
      </c>
      <c r="W834">
        <v>0</v>
      </c>
      <c r="X834">
        <v>-1864520115</v>
      </c>
      <c r="Y834">
        <f>AT834</f>
        <v>0.93</v>
      </c>
      <c r="AA834">
        <v>1078.29</v>
      </c>
      <c r="AB834">
        <v>0</v>
      </c>
      <c r="AC834">
        <v>0</v>
      </c>
      <c r="AD834">
        <v>0</v>
      </c>
      <c r="AE834">
        <v>34.74</v>
      </c>
      <c r="AF834">
        <v>0</v>
      </c>
      <c r="AG834">
        <v>0</v>
      </c>
      <c r="AH834">
        <v>0</v>
      </c>
      <c r="AI834">
        <v>30.46</v>
      </c>
      <c r="AJ834">
        <v>1</v>
      </c>
      <c r="AK834">
        <v>1</v>
      </c>
      <c r="AL834">
        <v>1</v>
      </c>
      <c r="AM834">
        <v>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0.93</v>
      </c>
      <c r="AU834" t="s">
        <v>3</v>
      </c>
      <c r="AV834">
        <v>0</v>
      </c>
      <c r="AW834">
        <v>2</v>
      </c>
      <c r="AX834">
        <v>59211763</v>
      </c>
      <c r="AY834">
        <v>1</v>
      </c>
      <c r="AZ834">
        <v>0</v>
      </c>
      <c r="BA834">
        <v>884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ROUND(Y834*Source!I848,9)</f>
        <v>26.04</v>
      </c>
      <c r="CY834">
        <f>AA834</f>
        <v>1078.29</v>
      </c>
      <c r="CZ834">
        <f>AE834</f>
        <v>34.74</v>
      </c>
      <c r="DA834">
        <f>AI834</f>
        <v>30.46</v>
      </c>
      <c r="DB834">
        <f>ROUND(ROUND(AT834*CZ834,2),6)</f>
        <v>32.31</v>
      </c>
      <c r="DC834">
        <f>ROUND(ROUND(AT834*AG834,2),6)</f>
        <v>0</v>
      </c>
      <c r="DD834" t="s">
        <v>3</v>
      </c>
      <c r="DE834" t="s">
        <v>3</v>
      </c>
      <c r="DF834">
        <f>ROUND(ROUND(AE834*AI834,2)*CX834,2)</f>
        <v>27555.01</v>
      </c>
      <c r="DG834">
        <f t="shared" si="395"/>
        <v>0</v>
      </c>
      <c r="DH834">
        <f t="shared" si="396"/>
        <v>0</v>
      </c>
      <c r="DI834">
        <f t="shared" si="397"/>
        <v>0</v>
      </c>
      <c r="DJ834">
        <f>DF834</f>
        <v>27555.01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">
      <c r="A835">
        <f>ROW(Source!A853)</f>
        <v>853</v>
      </c>
      <c r="B835">
        <v>59209203</v>
      </c>
      <c r="C835">
        <v>60529520</v>
      </c>
      <c r="D835">
        <v>58266404</v>
      </c>
      <c r="E835">
        <v>1080</v>
      </c>
      <c r="F835">
        <v>1</v>
      </c>
      <c r="G835">
        <v>1080</v>
      </c>
      <c r="H835">
        <v>1</v>
      </c>
      <c r="I835" t="s">
        <v>620</v>
      </c>
      <c r="J835" t="s">
        <v>3</v>
      </c>
      <c r="K835" t="s">
        <v>621</v>
      </c>
      <c r="L835">
        <v>1191</v>
      </c>
      <c r="N835">
        <v>1013</v>
      </c>
      <c r="O835" t="s">
        <v>622</v>
      </c>
      <c r="P835" t="s">
        <v>622</v>
      </c>
      <c r="Q835">
        <v>1</v>
      </c>
      <c r="W835">
        <v>0</v>
      </c>
      <c r="X835">
        <v>476480486</v>
      </c>
      <c r="Y835">
        <f>((AT835*1.15)*1.1)</f>
        <v>131.56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1</v>
      </c>
      <c r="AK835">
        <v>1</v>
      </c>
      <c r="AL835">
        <v>1</v>
      </c>
      <c r="AM835">
        <v>-2</v>
      </c>
      <c r="AN835">
        <v>0</v>
      </c>
      <c r="AO835">
        <v>1</v>
      </c>
      <c r="AP835">
        <v>1</v>
      </c>
      <c r="AQ835">
        <v>0</v>
      </c>
      <c r="AR835">
        <v>0</v>
      </c>
      <c r="AS835" t="s">
        <v>3</v>
      </c>
      <c r="AT835">
        <v>104</v>
      </c>
      <c r="AU835" t="s">
        <v>28</v>
      </c>
      <c r="AV835">
        <v>1</v>
      </c>
      <c r="AW835">
        <v>2</v>
      </c>
      <c r="AX835">
        <v>60529537</v>
      </c>
      <c r="AY835">
        <v>1</v>
      </c>
      <c r="AZ835">
        <v>0</v>
      </c>
      <c r="BA835">
        <v>889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U835">
        <f>ROUND(AT835*Source!I853*AH835*AL835,2)</f>
        <v>0</v>
      </c>
      <c r="CV835">
        <f>ROUND(Y835*Source!I853,9)</f>
        <v>65.78</v>
      </c>
      <c r="CW835">
        <v>0</v>
      </c>
      <c r="CX835">
        <f>ROUND(Y835*Source!I853,9)</f>
        <v>65.78</v>
      </c>
      <c r="CY835">
        <f>AD835</f>
        <v>0</v>
      </c>
      <c r="CZ835">
        <f>AH835</f>
        <v>0</v>
      </c>
      <c r="DA835">
        <f>AL835</f>
        <v>1</v>
      </c>
      <c r="DB835">
        <f>ROUND(((ROUND(AT835*CZ835,2)*1.15)*1.1),6)</f>
        <v>0</v>
      </c>
      <c r="DC835">
        <f>ROUND(((ROUND(AT835*AG835,2)*1.15)*1.1),6)</f>
        <v>0</v>
      </c>
      <c r="DD835" t="s">
        <v>3</v>
      </c>
      <c r="DE835" t="s">
        <v>3</v>
      </c>
      <c r="DF835">
        <f t="shared" ref="DF835:DF850" si="398">ROUND(ROUND(AE835,2)*CX835,2)</f>
        <v>0</v>
      </c>
      <c r="DG835">
        <f t="shared" si="395"/>
        <v>0</v>
      </c>
      <c r="DH835">
        <f t="shared" si="396"/>
        <v>0</v>
      </c>
      <c r="DI835">
        <f t="shared" si="397"/>
        <v>0</v>
      </c>
      <c r="DJ835">
        <f>DI835</f>
        <v>0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">
      <c r="A836">
        <f>ROW(Source!A853)</f>
        <v>853</v>
      </c>
      <c r="B836">
        <v>59209203</v>
      </c>
      <c r="C836">
        <v>60529520</v>
      </c>
      <c r="D836">
        <v>58340281</v>
      </c>
      <c r="E836">
        <v>1</v>
      </c>
      <c r="F836">
        <v>1</v>
      </c>
      <c r="G836">
        <v>1080</v>
      </c>
      <c r="H836">
        <v>2</v>
      </c>
      <c r="I836" t="s">
        <v>760</v>
      </c>
      <c r="J836" t="s">
        <v>761</v>
      </c>
      <c r="K836" t="s">
        <v>762</v>
      </c>
      <c r="L836">
        <v>1368</v>
      </c>
      <c r="N836">
        <v>1011</v>
      </c>
      <c r="O836" t="s">
        <v>626</v>
      </c>
      <c r="P836" t="s">
        <v>626</v>
      </c>
      <c r="Q836">
        <v>1</v>
      </c>
      <c r="W836">
        <v>0</v>
      </c>
      <c r="X836">
        <v>549242131</v>
      </c>
      <c r="Y836">
        <f>((AT836*1.25)*1.1)</f>
        <v>67.952500000000015</v>
      </c>
      <c r="AA836">
        <v>0</v>
      </c>
      <c r="AB836">
        <v>0.3</v>
      </c>
      <c r="AC836">
        <v>0</v>
      </c>
      <c r="AD836">
        <v>0</v>
      </c>
      <c r="AE836">
        <v>0</v>
      </c>
      <c r="AF836">
        <v>0.28000000000000003</v>
      </c>
      <c r="AG836">
        <v>0</v>
      </c>
      <c r="AH836">
        <v>0</v>
      </c>
      <c r="AI836">
        <v>1</v>
      </c>
      <c r="AJ836">
        <v>1</v>
      </c>
      <c r="AK836">
        <v>1</v>
      </c>
      <c r="AL836">
        <v>1</v>
      </c>
      <c r="AM836">
        <v>-2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49.42</v>
      </c>
      <c r="AU836" t="s">
        <v>27</v>
      </c>
      <c r="AV836">
        <v>0</v>
      </c>
      <c r="AW836">
        <v>2</v>
      </c>
      <c r="AX836">
        <v>60529538</v>
      </c>
      <c r="AY836">
        <v>1</v>
      </c>
      <c r="AZ836">
        <v>0</v>
      </c>
      <c r="BA836">
        <v>890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f>ROUND(Y836*Source!I853*DO836,9)</f>
        <v>0</v>
      </c>
      <c r="CX836">
        <f>ROUND(Y836*Source!I853,9)</f>
        <v>33.97625</v>
      </c>
      <c r="CY836">
        <f>AB836</f>
        <v>0.3</v>
      </c>
      <c r="CZ836">
        <f>AF836</f>
        <v>0.28000000000000003</v>
      </c>
      <c r="DA836">
        <f>AJ836</f>
        <v>1</v>
      </c>
      <c r="DB836">
        <f>ROUND(((ROUND(AT836*CZ836,2)*1.25)*1.1),6)</f>
        <v>19.03</v>
      </c>
      <c r="DC836">
        <f>ROUND(((ROUND(AT836*AG836,2)*1.25)*1.1),6)</f>
        <v>0</v>
      </c>
      <c r="DD836" t="s">
        <v>3</v>
      </c>
      <c r="DE836" t="s">
        <v>3</v>
      </c>
      <c r="DF836">
        <f t="shared" si="398"/>
        <v>0</v>
      </c>
      <c r="DG836">
        <f t="shared" si="395"/>
        <v>9.51</v>
      </c>
      <c r="DH836">
        <f t="shared" si="396"/>
        <v>0</v>
      </c>
      <c r="DI836">
        <f t="shared" si="397"/>
        <v>0</v>
      </c>
      <c r="DJ836">
        <f>DG836</f>
        <v>9.51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">
      <c r="A837">
        <f>ROW(Source!A853)</f>
        <v>853</v>
      </c>
      <c r="B837">
        <v>59209203</v>
      </c>
      <c r="C837">
        <v>60529520</v>
      </c>
      <c r="D837">
        <v>58340578</v>
      </c>
      <c r="E837">
        <v>1</v>
      </c>
      <c r="F837">
        <v>1</v>
      </c>
      <c r="G837">
        <v>1080</v>
      </c>
      <c r="H837">
        <v>2</v>
      </c>
      <c r="I837" t="s">
        <v>646</v>
      </c>
      <c r="J837" t="s">
        <v>647</v>
      </c>
      <c r="K837" t="s">
        <v>648</v>
      </c>
      <c r="L837">
        <v>1368</v>
      </c>
      <c r="N837">
        <v>1011</v>
      </c>
      <c r="O837" t="s">
        <v>626</v>
      </c>
      <c r="P837" t="s">
        <v>626</v>
      </c>
      <c r="Q837">
        <v>1</v>
      </c>
      <c r="W837">
        <v>0</v>
      </c>
      <c r="X837">
        <v>-1985943078</v>
      </c>
      <c r="Y837">
        <f>((AT837*1.25)*1.1)</f>
        <v>2.1450000000000005</v>
      </c>
      <c r="AA837">
        <v>0</v>
      </c>
      <c r="AB837">
        <v>88.67</v>
      </c>
      <c r="AC837">
        <v>13.47</v>
      </c>
      <c r="AD837">
        <v>0</v>
      </c>
      <c r="AE837">
        <v>0</v>
      </c>
      <c r="AF837">
        <v>83.1</v>
      </c>
      <c r="AG837">
        <v>12.62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-2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1.56</v>
      </c>
      <c r="AU837" t="s">
        <v>27</v>
      </c>
      <c r="AV837">
        <v>0</v>
      </c>
      <c r="AW837">
        <v>2</v>
      </c>
      <c r="AX837">
        <v>60529539</v>
      </c>
      <c r="AY837">
        <v>1</v>
      </c>
      <c r="AZ837">
        <v>0</v>
      </c>
      <c r="BA837">
        <v>891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V837">
        <v>0</v>
      </c>
      <c r="CW837">
        <f>ROUND(Y837*Source!I853*DO837,9)</f>
        <v>13.53495</v>
      </c>
      <c r="CX837">
        <f>ROUND(Y837*Source!I853,9)</f>
        <v>1.0725</v>
      </c>
      <c r="CY837">
        <f>AB837</f>
        <v>88.67</v>
      </c>
      <c r="CZ837">
        <f>AF837</f>
        <v>83.1</v>
      </c>
      <c r="DA837">
        <f>AJ837</f>
        <v>1</v>
      </c>
      <c r="DB837">
        <f>ROUND(((ROUND(AT837*CZ837,2)*1.25)*1.1),6)</f>
        <v>178.255</v>
      </c>
      <c r="DC837">
        <f>ROUND(((ROUND(AT837*AG837,2)*1.25)*1.1),6)</f>
        <v>27.07375</v>
      </c>
      <c r="DD837" t="s">
        <v>3</v>
      </c>
      <c r="DE837" t="s">
        <v>3</v>
      </c>
      <c r="DF837">
        <f t="shared" si="398"/>
        <v>0</v>
      </c>
      <c r="DG837">
        <f t="shared" si="395"/>
        <v>89.12</v>
      </c>
      <c r="DH837">
        <f t="shared" si="396"/>
        <v>13.53</v>
      </c>
      <c r="DI837">
        <f t="shared" si="397"/>
        <v>0</v>
      </c>
      <c r="DJ837">
        <f>DG837</f>
        <v>89.12</v>
      </c>
      <c r="DK837">
        <v>0</v>
      </c>
      <c r="DL837" t="s">
        <v>628</v>
      </c>
      <c r="DM837">
        <v>0</v>
      </c>
      <c r="DN837" t="s">
        <v>622</v>
      </c>
      <c r="DO837">
        <v>12.62</v>
      </c>
    </row>
    <row r="838" spans="1:119" x14ac:dyDescent="0.2">
      <c r="A838">
        <f>ROW(Source!A853)</f>
        <v>853</v>
      </c>
      <c r="B838">
        <v>59209203</v>
      </c>
      <c r="C838">
        <v>60529520</v>
      </c>
      <c r="D838">
        <v>58339814</v>
      </c>
      <c r="E838">
        <v>1</v>
      </c>
      <c r="F838">
        <v>1</v>
      </c>
      <c r="G838">
        <v>1080</v>
      </c>
      <c r="H838">
        <v>2</v>
      </c>
      <c r="I838" t="s">
        <v>635</v>
      </c>
      <c r="J838" t="s">
        <v>636</v>
      </c>
      <c r="K838" t="s">
        <v>637</v>
      </c>
      <c r="L838">
        <v>1368</v>
      </c>
      <c r="N838">
        <v>1011</v>
      </c>
      <c r="O838" t="s">
        <v>626</v>
      </c>
      <c r="P838" t="s">
        <v>626</v>
      </c>
      <c r="Q838">
        <v>1</v>
      </c>
      <c r="W838">
        <v>0</v>
      </c>
      <c r="X838">
        <v>1087580389</v>
      </c>
      <c r="Y838">
        <f>((AT838*1.25)*1.1)</f>
        <v>0.20625000000000002</v>
      </c>
      <c r="AA838">
        <v>0</v>
      </c>
      <c r="AB838">
        <v>191.17</v>
      </c>
      <c r="AC838">
        <v>18.059999999999999</v>
      </c>
      <c r="AD838">
        <v>0</v>
      </c>
      <c r="AE838">
        <v>0</v>
      </c>
      <c r="AF838">
        <v>179.17</v>
      </c>
      <c r="AG838">
        <v>16.93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-2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0.15</v>
      </c>
      <c r="AU838" t="s">
        <v>27</v>
      </c>
      <c r="AV838">
        <v>0</v>
      </c>
      <c r="AW838">
        <v>2</v>
      </c>
      <c r="AX838">
        <v>60529540</v>
      </c>
      <c r="AY838">
        <v>1</v>
      </c>
      <c r="AZ838">
        <v>0</v>
      </c>
      <c r="BA838">
        <v>892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f>ROUND(Y838*Source!I853*DO838,9)</f>
        <v>1.74590625</v>
      </c>
      <c r="CX838">
        <f>ROUND(Y838*Source!I853,9)</f>
        <v>0.10312499999999999</v>
      </c>
      <c r="CY838">
        <f>AB838</f>
        <v>191.17</v>
      </c>
      <c r="CZ838">
        <f>AF838</f>
        <v>179.17</v>
      </c>
      <c r="DA838">
        <f>AJ838</f>
        <v>1</v>
      </c>
      <c r="DB838">
        <f>ROUND(((ROUND(AT838*CZ838,2)*1.25)*1.1),6)</f>
        <v>36.96</v>
      </c>
      <c r="DC838">
        <f>ROUND(((ROUND(AT838*AG838,2)*1.25)*1.1),6)</f>
        <v>3.4925000000000002</v>
      </c>
      <c r="DD838" t="s">
        <v>3</v>
      </c>
      <c r="DE838" t="s">
        <v>3</v>
      </c>
      <c r="DF838">
        <f t="shared" si="398"/>
        <v>0</v>
      </c>
      <c r="DG838">
        <f t="shared" si="395"/>
        <v>18.48</v>
      </c>
      <c r="DH838">
        <f t="shared" si="396"/>
        <v>1.75</v>
      </c>
      <c r="DI838">
        <f t="shared" si="397"/>
        <v>0</v>
      </c>
      <c r="DJ838">
        <f>DG838</f>
        <v>18.48</v>
      </c>
      <c r="DK838">
        <v>0</v>
      </c>
      <c r="DL838" t="s">
        <v>628</v>
      </c>
      <c r="DM838">
        <v>0</v>
      </c>
      <c r="DN838" t="s">
        <v>622</v>
      </c>
      <c r="DO838">
        <v>16.93</v>
      </c>
    </row>
    <row r="839" spans="1:119" x14ac:dyDescent="0.2">
      <c r="A839">
        <f>ROW(Source!A853)</f>
        <v>853</v>
      </c>
      <c r="B839">
        <v>59209203</v>
      </c>
      <c r="C839">
        <v>60529520</v>
      </c>
      <c r="D839">
        <v>58308814</v>
      </c>
      <c r="E839">
        <v>1</v>
      </c>
      <c r="F839">
        <v>1</v>
      </c>
      <c r="G839">
        <v>1080</v>
      </c>
      <c r="H839">
        <v>3</v>
      </c>
      <c r="I839" t="s">
        <v>642</v>
      </c>
      <c r="J839" t="s">
        <v>643</v>
      </c>
      <c r="K839" t="s">
        <v>644</v>
      </c>
      <c r="L839">
        <v>1339</v>
      </c>
      <c r="N839">
        <v>1007</v>
      </c>
      <c r="O839" t="s">
        <v>645</v>
      </c>
      <c r="P839" t="s">
        <v>645</v>
      </c>
      <c r="Q839">
        <v>1</v>
      </c>
      <c r="W839">
        <v>0</v>
      </c>
      <c r="X839">
        <v>-744103292</v>
      </c>
      <c r="Y839">
        <f t="shared" ref="Y839:Y846" si="399">AT839</f>
        <v>6.48</v>
      </c>
      <c r="AA839">
        <v>7.07</v>
      </c>
      <c r="AB839">
        <v>0</v>
      </c>
      <c r="AC839">
        <v>0</v>
      </c>
      <c r="AD839">
        <v>0</v>
      </c>
      <c r="AE839">
        <v>7.07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6.48</v>
      </c>
      <c r="AU839" t="s">
        <v>3</v>
      </c>
      <c r="AV839">
        <v>0</v>
      </c>
      <c r="AW839">
        <v>2</v>
      </c>
      <c r="AX839">
        <v>60529541</v>
      </c>
      <c r="AY839">
        <v>1</v>
      </c>
      <c r="AZ839">
        <v>0</v>
      </c>
      <c r="BA839">
        <v>893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v>0</v>
      </c>
      <c r="CX839">
        <f>ROUND(Y839*Source!I853,9)</f>
        <v>3.24</v>
      </c>
      <c r="CY839">
        <f t="shared" ref="CY839:CY846" si="400">AA839</f>
        <v>7.07</v>
      </c>
      <c r="CZ839">
        <f t="shared" ref="CZ839:CZ846" si="401">AE839</f>
        <v>7.07</v>
      </c>
      <c r="DA839">
        <f t="shared" ref="DA839:DA846" si="402">AI839</f>
        <v>1</v>
      </c>
      <c r="DB839">
        <f t="shared" ref="DB839:DB846" si="403">ROUND(ROUND(AT839*CZ839,2),6)</f>
        <v>45.81</v>
      </c>
      <c r="DC839">
        <f t="shared" ref="DC839:DC846" si="404">ROUND(ROUND(AT839*AG839,2),6)</f>
        <v>0</v>
      </c>
      <c r="DD839" t="s">
        <v>3</v>
      </c>
      <c r="DE839" t="s">
        <v>3</v>
      </c>
      <c r="DF839">
        <f t="shared" si="398"/>
        <v>22.91</v>
      </c>
      <c r="DG839">
        <f t="shared" si="395"/>
        <v>0</v>
      </c>
      <c r="DH839">
        <f t="shared" si="396"/>
        <v>0</v>
      </c>
      <c r="DI839">
        <f t="shared" si="397"/>
        <v>0</v>
      </c>
      <c r="DJ839">
        <f t="shared" ref="DJ839:DJ846" si="405">DF839</f>
        <v>22.91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">
      <c r="A840">
        <f>ROW(Source!A853)</f>
        <v>853</v>
      </c>
      <c r="B840">
        <v>59209203</v>
      </c>
      <c r="C840">
        <v>60529520</v>
      </c>
      <c r="D840">
        <v>58309953</v>
      </c>
      <c r="E840">
        <v>1</v>
      </c>
      <c r="F840">
        <v>1</v>
      </c>
      <c r="G840">
        <v>1080</v>
      </c>
      <c r="H840">
        <v>3</v>
      </c>
      <c r="I840" t="s">
        <v>774</v>
      </c>
      <c r="J840" t="s">
        <v>775</v>
      </c>
      <c r="K840" t="s">
        <v>776</v>
      </c>
      <c r="L840">
        <v>1346</v>
      </c>
      <c r="N840">
        <v>1009</v>
      </c>
      <c r="O840" t="s">
        <v>641</v>
      </c>
      <c r="P840" t="s">
        <v>641</v>
      </c>
      <c r="Q840">
        <v>1</v>
      </c>
      <c r="W840">
        <v>0</v>
      </c>
      <c r="X840">
        <v>-326142876</v>
      </c>
      <c r="Y840">
        <f t="shared" si="399"/>
        <v>0.7</v>
      </c>
      <c r="AA840">
        <v>21</v>
      </c>
      <c r="AB840">
        <v>0</v>
      </c>
      <c r="AC840">
        <v>0</v>
      </c>
      <c r="AD840">
        <v>0</v>
      </c>
      <c r="AE840">
        <v>21</v>
      </c>
      <c r="AF840">
        <v>0</v>
      </c>
      <c r="AG840">
        <v>0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0.7</v>
      </c>
      <c r="AU840" t="s">
        <v>3</v>
      </c>
      <c r="AV840">
        <v>0</v>
      </c>
      <c r="AW840">
        <v>2</v>
      </c>
      <c r="AX840">
        <v>60529542</v>
      </c>
      <c r="AY840">
        <v>1</v>
      </c>
      <c r="AZ840">
        <v>0</v>
      </c>
      <c r="BA840">
        <v>894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v>0</v>
      </c>
      <c r="CX840">
        <f>ROUND(Y840*Source!I853,9)</f>
        <v>0.35</v>
      </c>
      <c r="CY840">
        <f t="shared" si="400"/>
        <v>21</v>
      </c>
      <c r="CZ840">
        <f t="shared" si="401"/>
        <v>21</v>
      </c>
      <c r="DA840">
        <f t="shared" si="402"/>
        <v>1</v>
      </c>
      <c r="DB840">
        <f t="shared" si="403"/>
        <v>14.7</v>
      </c>
      <c r="DC840">
        <f t="shared" si="404"/>
        <v>0</v>
      </c>
      <c r="DD840" t="s">
        <v>3</v>
      </c>
      <c r="DE840" t="s">
        <v>3</v>
      </c>
      <c r="DF840">
        <f t="shared" si="398"/>
        <v>7.35</v>
      </c>
      <c r="DG840">
        <f t="shared" si="395"/>
        <v>0</v>
      </c>
      <c r="DH840">
        <f t="shared" si="396"/>
        <v>0</v>
      </c>
      <c r="DI840">
        <f t="shared" si="397"/>
        <v>0</v>
      </c>
      <c r="DJ840">
        <f t="shared" si="405"/>
        <v>7.35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">
      <c r="A841">
        <f>ROW(Source!A853)</f>
        <v>853</v>
      </c>
      <c r="B841">
        <v>59209203</v>
      </c>
      <c r="C841">
        <v>60529520</v>
      </c>
      <c r="D841">
        <v>58308933</v>
      </c>
      <c r="E841">
        <v>1</v>
      </c>
      <c r="F841">
        <v>1</v>
      </c>
      <c r="G841">
        <v>1080</v>
      </c>
      <c r="H841">
        <v>3</v>
      </c>
      <c r="I841" t="s">
        <v>668</v>
      </c>
      <c r="J841" t="s">
        <v>669</v>
      </c>
      <c r="K841" t="s">
        <v>670</v>
      </c>
      <c r="L841">
        <v>1348</v>
      </c>
      <c r="N841">
        <v>1009</v>
      </c>
      <c r="O841" t="s">
        <v>658</v>
      </c>
      <c r="P841" t="s">
        <v>658</v>
      </c>
      <c r="Q841">
        <v>1000</v>
      </c>
      <c r="W841">
        <v>0</v>
      </c>
      <c r="X841">
        <v>1469978170</v>
      </c>
      <c r="Y841">
        <f t="shared" si="399"/>
        <v>9.0000000000000006E-5</v>
      </c>
      <c r="AA841">
        <v>3234.81</v>
      </c>
      <c r="AB841">
        <v>0</v>
      </c>
      <c r="AC841">
        <v>0</v>
      </c>
      <c r="AD841">
        <v>0</v>
      </c>
      <c r="AE841">
        <v>3234.81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-2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9.0000000000000006E-5</v>
      </c>
      <c r="AU841" t="s">
        <v>3</v>
      </c>
      <c r="AV841">
        <v>0</v>
      </c>
      <c r="AW841">
        <v>2</v>
      </c>
      <c r="AX841">
        <v>60529543</v>
      </c>
      <c r="AY841">
        <v>1</v>
      </c>
      <c r="AZ841">
        <v>0</v>
      </c>
      <c r="BA841">
        <v>895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ROUND(Y841*Source!I853,9)</f>
        <v>4.5000000000000003E-5</v>
      </c>
      <c r="CY841">
        <f t="shared" si="400"/>
        <v>3234.81</v>
      </c>
      <c r="CZ841">
        <f t="shared" si="401"/>
        <v>3234.81</v>
      </c>
      <c r="DA841">
        <f t="shared" si="402"/>
        <v>1</v>
      </c>
      <c r="DB841">
        <f t="shared" si="403"/>
        <v>0.28999999999999998</v>
      </c>
      <c r="DC841">
        <f t="shared" si="404"/>
        <v>0</v>
      </c>
      <c r="DD841" t="s">
        <v>3</v>
      </c>
      <c r="DE841" t="s">
        <v>3</v>
      </c>
      <c r="DF841">
        <f t="shared" si="398"/>
        <v>0.15</v>
      </c>
      <c r="DG841">
        <f t="shared" si="395"/>
        <v>0</v>
      </c>
      <c r="DH841">
        <f t="shared" si="396"/>
        <v>0</v>
      </c>
      <c r="DI841">
        <f t="shared" si="397"/>
        <v>0</v>
      </c>
      <c r="DJ841">
        <f t="shared" si="405"/>
        <v>0.15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">
      <c r="A842">
        <f>ROW(Source!A853)</f>
        <v>853</v>
      </c>
      <c r="B842">
        <v>59209203</v>
      </c>
      <c r="C842">
        <v>60529520</v>
      </c>
      <c r="D842">
        <v>58308746</v>
      </c>
      <c r="E842">
        <v>1</v>
      </c>
      <c r="F842">
        <v>1</v>
      </c>
      <c r="G842">
        <v>1080</v>
      </c>
      <c r="H842">
        <v>3</v>
      </c>
      <c r="I842" t="s">
        <v>671</v>
      </c>
      <c r="J842" t="s">
        <v>672</v>
      </c>
      <c r="K842" t="s">
        <v>673</v>
      </c>
      <c r="L842">
        <v>1339</v>
      </c>
      <c r="N842">
        <v>1007</v>
      </c>
      <c r="O842" t="s">
        <v>645</v>
      </c>
      <c r="P842" t="s">
        <v>645</v>
      </c>
      <c r="Q842">
        <v>1</v>
      </c>
      <c r="W842">
        <v>0</v>
      </c>
      <c r="X842">
        <v>1565098517</v>
      </c>
      <c r="Y842">
        <f t="shared" si="399"/>
        <v>0.91</v>
      </c>
      <c r="AA842">
        <v>53.42</v>
      </c>
      <c r="AB842">
        <v>0</v>
      </c>
      <c r="AC842">
        <v>0</v>
      </c>
      <c r="AD842">
        <v>0</v>
      </c>
      <c r="AE842">
        <v>53.42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-2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0.91</v>
      </c>
      <c r="AU842" t="s">
        <v>3</v>
      </c>
      <c r="AV842">
        <v>0</v>
      </c>
      <c r="AW842">
        <v>2</v>
      </c>
      <c r="AX842">
        <v>60529544</v>
      </c>
      <c r="AY842">
        <v>1</v>
      </c>
      <c r="AZ842">
        <v>0</v>
      </c>
      <c r="BA842">
        <v>896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ROUND(Y842*Source!I853,9)</f>
        <v>0.45500000000000002</v>
      </c>
      <c r="CY842">
        <f t="shared" si="400"/>
        <v>53.42</v>
      </c>
      <c r="CZ842">
        <f t="shared" si="401"/>
        <v>53.42</v>
      </c>
      <c r="DA842">
        <f t="shared" si="402"/>
        <v>1</v>
      </c>
      <c r="DB842">
        <f t="shared" si="403"/>
        <v>48.61</v>
      </c>
      <c r="DC842">
        <f t="shared" si="404"/>
        <v>0</v>
      </c>
      <c r="DD842" t="s">
        <v>3</v>
      </c>
      <c r="DE842" t="s">
        <v>3</v>
      </c>
      <c r="DF842">
        <f t="shared" si="398"/>
        <v>24.31</v>
      </c>
      <c r="DG842">
        <f t="shared" si="395"/>
        <v>0</v>
      </c>
      <c r="DH842">
        <f t="shared" si="396"/>
        <v>0</v>
      </c>
      <c r="DI842">
        <f t="shared" si="397"/>
        <v>0</v>
      </c>
      <c r="DJ842">
        <f t="shared" si="405"/>
        <v>24.31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">
      <c r="A843">
        <f>ROW(Source!A853)</f>
        <v>853</v>
      </c>
      <c r="B843">
        <v>59209203</v>
      </c>
      <c r="C843">
        <v>60529520</v>
      </c>
      <c r="D843">
        <v>58309012</v>
      </c>
      <c r="E843">
        <v>1</v>
      </c>
      <c r="F843">
        <v>1</v>
      </c>
      <c r="G843">
        <v>1080</v>
      </c>
      <c r="H843">
        <v>3</v>
      </c>
      <c r="I843" t="s">
        <v>674</v>
      </c>
      <c r="J843" t="s">
        <v>675</v>
      </c>
      <c r="K843" t="s">
        <v>676</v>
      </c>
      <c r="L843">
        <v>1339</v>
      </c>
      <c r="N843">
        <v>1007</v>
      </c>
      <c r="O843" t="s">
        <v>645</v>
      </c>
      <c r="P843" t="s">
        <v>645</v>
      </c>
      <c r="Q843">
        <v>1</v>
      </c>
      <c r="W843">
        <v>0</v>
      </c>
      <c r="X843">
        <v>-388798825</v>
      </c>
      <c r="Y843">
        <f t="shared" si="399"/>
        <v>1</v>
      </c>
      <c r="AA843">
        <v>5.82</v>
      </c>
      <c r="AB843">
        <v>0</v>
      </c>
      <c r="AC843">
        <v>0</v>
      </c>
      <c r="AD843">
        <v>0</v>
      </c>
      <c r="AE843">
        <v>5.82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-2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1</v>
      </c>
      <c r="AU843" t="s">
        <v>3</v>
      </c>
      <c r="AV843">
        <v>0</v>
      </c>
      <c r="AW843">
        <v>2</v>
      </c>
      <c r="AX843">
        <v>60529545</v>
      </c>
      <c r="AY843">
        <v>1</v>
      </c>
      <c r="AZ843">
        <v>0</v>
      </c>
      <c r="BA843">
        <v>897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ROUND(Y843*Source!I853,9)</f>
        <v>0.5</v>
      </c>
      <c r="CY843">
        <f t="shared" si="400"/>
        <v>5.82</v>
      </c>
      <c r="CZ843">
        <f t="shared" si="401"/>
        <v>5.82</v>
      </c>
      <c r="DA843">
        <f t="shared" si="402"/>
        <v>1</v>
      </c>
      <c r="DB843">
        <f t="shared" si="403"/>
        <v>5.82</v>
      </c>
      <c r="DC843">
        <f t="shared" si="404"/>
        <v>0</v>
      </c>
      <c r="DD843" t="s">
        <v>3</v>
      </c>
      <c r="DE843" t="s">
        <v>3</v>
      </c>
      <c r="DF843">
        <f t="shared" si="398"/>
        <v>2.91</v>
      </c>
      <c r="DG843">
        <f t="shared" si="395"/>
        <v>0</v>
      </c>
      <c r="DH843">
        <f t="shared" si="396"/>
        <v>0</v>
      </c>
      <c r="DI843">
        <f t="shared" si="397"/>
        <v>0</v>
      </c>
      <c r="DJ843">
        <f t="shared" si="405"/>
        <v>2.91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">
      <c r="A844">
        <f>ROW(Source!A853)</f>
        <v>853</v>
      </c>
      <c r="B844">
        <v>59209203</v>
      </c>
      <c r="C844">
        <v>60529520</v>
      </c>
      <c r="D844">
        <v>58324537</v>
      </c>
      <c r="E844">
        <v>1</v>
      </c>
      <c r="F844">
        <v>1</v>
      </c>
      <c r="G844">
        <v>1080</v>
      </c>
      <c r="H844">
        <v>3</v>
      </c>
      <c r="I844" t="s">
        <v>550</v>
      </c>
      <c r="J844" t="s">
        <v>552</v>
      </c>
      <c r="K844" t="s">
        <v>551</v>
      </c>
      <c r="L844">
        <v>1301</v>
      </c>
      <c r="N844">
        <v>1003</v>
      </c>
      <c r="O844" t="s">
        <v>36</v>
      </c>
      <c r="P844" t="s">
        <v>36</v>
      </c>
      <c r="Q844">
        <v>1</v>
      </c>
      <c r="W844">
        <v>0</v>
      </c>
      <c r="X844">
        <v>2042696577</v>
      </c>
      <c r="Y844">
        <f t="shared" si="399"/>
        <v>100</v>
      </c>
      <c r="AA844">
        <v>189.03</v>
      </c>
      <c r="AB844">
        <v>0</v>
      </c>
      <c r="AC844">
        <v>0</v>
      </c>
      <c r="AD844">
        <v>0</v>
      </c>
      <c r="AE844">
        <v>189.03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t="s">
        <v>3</v>
      </c>
      <c r="AT844">
        <v>100</v>
      </c>
      <c r="AU844" t="s">
        <v>3</v>
      </c>
      <c r="AV844">
        <v>0</v>
      </c>
      <c r="AW844">
        <v>1</v>
      </c>
      <c r="AX844">
        <v>-1</v>
      </c>
      <c r="AY844">
        <v>0</v>
      </c>
      <c r="AZ844">
        <v>0</v>
      </c>
      <c r="BA844" t="s">
        <v>3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ROUND(Y844*Source!I853,9)</f>
        <v>50</v>
      </c>
      <c r="CY844">
        <f t="shared" si="400"/>
        <v>189.03</v>
      </c>
      <c r="CZ844">
        <f t="shared" si="401"/>
        <v>189.03</v>
      </c>
      <c r="DA844">
        <f t="shared" si="402"/>
        <v>1</v>
      </c>
      <c r="DB844">
        <f t="shared" si="403"/>
        <v>18903</v>
      </c>
      <c r="DC844">
        <f t="shared" si="404"/>
        <v>0</v>
      </c>
      <c r="DD844" t="s">
        <v>3</v>
      </c>
      <c r="DE844" t="s">
        <v>3</v>
      </c>
      <c r="DF844">
        <f t="shared" si="398"/>
        <v>9451.5</v>
      </c>
      <c r="DG844">
        <f t="shared" si="395"/>
        <v>0</v>
      </c>
      <c r="DH844">
        <f t="shared" si="396"/>
        <v>0</v>
      </c>
      <c r="DI844">
        <f t="shared" si="397"/>
        <v>0</v>
      </c>
      <c r="DJ844">
        <f t="shared" si="405"/>
        <v>9451.5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">
      <c r="A845">
        <f>ROW(Source!A853)</f>
        <v>853</v>
      </c>
      <c r="B845">
        <v>59209203</v>
      </c>
      <c r="C845">
        <v>60529520</v>
      </c>
      <c r="D845">
        <v>58316297</v>
      </c>
      <c r="E845">
        <v>1</v>
      </c>
      <c r="F845">
        <v>1</v>
      </c>
      <c r="G845">
        <v>1080</v>
      </c>
      <c r="H845">
        <v>3</v>
      </c>
      <c r="I845" t="s">
        <v>777</v>
      </c>
      <c r="J845" t="s">
        <v>778</v>
      </c>
      <c r="K845" t="s">
        <v>779</v>
      </c>
      <c r="L845">
        <v>1339</v>
      </c>
      <c r="N845">
        <v>1007</v>
      </c>
      <c r="O845" t="s">
        <v>645</v>
      </c>
      <c r="P845" t="s">
        <v>645</v>
      </c>
      <c r="Q845">
        <v>1</v>
      </c>
      <c r="W845">
        <v>0</v>
      </c>
      <c r="X845">
        <v>1702591464</v>
      </c>
      <c r="Y845">
        <f t="shared" si="399"/>
        <v>0.114</v>
      </c>
      <c r="AA845">
        <v>610.71</v>
      </c>
      <c r="AB845">
        <v>0</v>
      </c>
      <c r="AC845">
        <v>0</v>
      </c>
      <c r="AD845">
        <v>0</v>
      </c>
      <c r="AE845">
        <v>610.71</v>
      </c>
      <c r="AF845">
        <v>0</v>
      </c>
      <c r="AG845">
        <v>0</v>
      </c>
      <c r="AH845">
        <v>0</v>
      </c>
      <c r="AI845">
        <v>1</v>
      </c>
      <c r="AJ845">
        <v>1</v>
      </c>
      <c r="AK845">
        <v>1</v>
      </c>
      <c r="AL845">
        <v>1</v>
      </c>
      <c r="AM845">
        <v>-2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0.114</v>
      </c>
      <c r="AU845" t="s">
        <v>3</v>
      </c>
      <c r="AV845">
        <v>0</v>
      </c>
      <c r="AW845">
        <v>2</v>
      </c>
      <c r="AX845">
        <v>60529546</v>
      </c>
      <c r="AY845">
        <v>1</v>
      </c>
      <c r="AZ845">
        <v>0</v>
      </c>
      <c r="BA845">
        <v>898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ROUND(Y845*Source!I853,9)</f>
        <v>5.7000000000000002E-2</v>
      </c>
      <c r="CY845">
        <f t="shared" si="400"/>
        <v>610.71</v>
      </c>
      <c r="CZ845">
        <f t="shared" si="401"/>
        <v>610.71</v>
      </c>
      <c r="DA845">
        <f t="shared" si="402"/>
        <v>1</v>
      </c>
      <c r="DB845">
        <f t="shared" si="403"/>
        <v>69.62</v>
      </c>
      <c r="DC845">
        <f t="shared" si="404"/>
        <v>0</v>
      </c>
      <c r="DD845" t="s">
        <v>3</v>
      </c>
      <c r="DE845" t="s">
        <v>3</v>
      </c>
      <c r="DF845">
        <f t="shared" si="398"/>
        <v>34.81</v>
      </c>
      <c r="DG845">
        <f t="shared" si="395"/>
        <v>0</v>
      </c>
      <c r="DH845">
        <f t="shared" si="396"/>
        <v>0</v>
      </c>
      <c r="DI845">
        <f t="shared" si="397"/>
        <v>0</v>
      </c>
      <c r="DJ845">
        <f t="shared" si="405"/>
        <v>34.81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">
      <c r="A846">
        <f>ROW(Source!A853)</f>
        <v>853</v>
      </c>
      <c r="B846">
        <v>59209203</v>
      </c>
      <c r="C846">
        <v>60529520</v>
      </c>
      <c r="D846">
        <v>0</v>
      </c>
      <c r="E846">
        <v>1080</v>
      </c>
      <c r="F846">
        <v>1</v>
      </c>
      <c r="G846">
        <v>1080</v>
      </c>
      <c r="H846">
        <v>3</v>
      </c>
      <c r="I846" t="s">
        <v>554</v>
      </c>
      <c r="J846" t="s">
        <v>3</v>
      </c>
      <c r="K846" t="s">
        <v>555</v>
      </c>
      <c r="L846">
        <v>1354</v>
      </c>
      <c r="N846">
        <v>1010</v>
      </c>
      <c r="O846" t="s">
        <v>49</v>
      </c>
      <c r="P846" t="s">
        <v>49</v>
      </c>
      <c r="Q846">
        <v>1</v>
      </c>
      <c r="W846">
        <v>0</v>
      </c>
      <c r="X846">
        <v>-981804698</v>
      </c>
      <c r="Y846">
        <f t="shared" si="399"/>
        <v>6</v>
      </c>
      <c r="AA846">
        <v>345.85</v>
      </c>
      <c r="AB846">
        <v>0</v>
      </c>
      <c r="AC846">
        <v>0</v>
      </c>
      <c r="AD846">
        <v>0</v>
      </c>
      <c r="AE846">
        <v>345.84999999999997</v>
      </c>
      <c r="AF846">
        <v>0</v>
      </c>
      <c r="AG846">
        <v>0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 t="s">
        <v>3</v>
      </c>
      <c r="AT846">
        <v>6</v>
      </c>
      <c r="AU846" t="s">
        <v>3</v>
      </c>
      <c r="AV846">
        <v>0</v>
      </c>
      <c r="AW846">
        <v>1</v>
      </c>
      <c r="AX846">
        <v>-1</v>
      </c>
      <c r="AY846">
        <v>0</v>
      </c>
      <c r="AZ846">
        <v>0</v>
      </c>
      <c r="BA846" t="s">
        <v>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ROUND(Y846*Source!I853,9)</f>
        <v>3</v>
      </c>
      <c r="CY846">
        <f t="shared" si="400"/>
        <v>345.85</v>
      </c>
      <c r="CZ846">
        <f t="shared" si="401"/>
        <v>345.84999999999997</v>
      </c>
      <c r="DA846">
        <f t="shared" si="402"/>
        <v>1</v>
      </c>
      <c r="DB846">
        <f t="shared" si="403"/>
        <v>2075.1</v>
      </c>
      <c r="DC846">
        <f t="shared" si="404"/>
        <v>0</v>
      </c>
      <c r="DD846" t="s">
        <v>3</v>
      </c>
      <c r="DE846" t="s">
        <v>3</v>
      </c>
      <c r="DF846">
        <f t="shared" si="398"/>
        <v>1037.55</v>
      </c>
      <c r="DG846">
        <f t="shared" si="395"/>
        <v>0</v>
      </c>
      <c r="DH846">
        <f t="shared" si="396"/>
        <v>0</v>
      </c>
      <c r="DI846">
        <f t="shared" si="397"/>
        <v>0</v>
      </c>
      <c r="DJ846">
        <f t="shared" si="405"/>
        <v>1037.55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">
      <c r="A847">
        <f>ROW(Source!A854)</f>
        <v>854</v>
      </c>
      <c r="B847">
        <v>59209200</v>
      </c>
      <c r="C847">
        <v>60529520</v>
      </c>
      <c r="D847">
        <v>58266404</v>
      </c>
      <c r="E847">
        <v>1080</v>
      </c>
      <c r="F847">
        <v>1</v>
      </c>
      <c r="G847">
        <v>1080</v>
      </c>
      <c r="H847">
        <v>1</v>
      </c>
      <c r="I847" t="s">
        <v>620</v>
      </c>
      <c r="J847" t="s">
        <v>3</v>
      </c>
      <c r="K847" t="s">
        <v>621</v>
      </c>
      <c r="L847">
        <v>1191</v>
      </c>
      <c r="N847">
        <v>1013</v>
      </c>
      <c r="O847" t="s">
        <v>622</v>
      </c>
      <c r="P847" t="s">
        <v>622</v>
      </c>
      <c r="Q847">
        <v>1</v>
      </c>
      <c r="W847">
        <v>0</v>
      </c>
      <c r="X847">
        <v>476480486</v>
      </c>
      <c r="Y847">
        <f>((AT847*1.15)*1.1)</f>
        <v>131.56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1</v>
      </c>
      <c r="AL847">
        <v>1</v>
      </c>
      <c r="AM847">
        <v>5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104</v>
      </c>
      <c r="AU847" t="s">
        <v>28</v>
      </c>
      <c r="AV847">
        <v>1</v>
      </c>
      <c r="AW847">
        <v>2</v>
      </c>
      <c r="AX847">
        <v>60529537</v>
      </c>
      <c r="AY847">
        <v>1</v>
      </c>
      <c r="AZ847">
        <v>0</v>
      </c>
      <c r="BA847">
        <v>901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U847">
        <f>ROUND(AT847*Source!I854*AH847*AL847,2)</f>
        <v>0</v>
      </c>
      <c r="CV847">
        <f>ROUND(Y847*Source!I854,9)</f>
        <v>65.78</v>
      </c>
      <c r="CW847">
        <v>0</v>
      </c>
      <c r="CX847">
        <f>ROUND(Y847*Source!I854,9)</f>
        <v>65.78</v>
      </c>
      <c r="CY847">
        <f>AD847</f>
        <v>0</v>
      </c>
      <c r="CZ847">
        <f>AH847</f>
        <v>0</v>
      </c>
      <c r="DA847">
        <f>AL847</f>
        <v>1</v>
      </c>
      <c r="DB847">
        <f>ROUND(((ROUND(AT847*CZ847,2)*1.15)*1.1),6)</f>
        <v>0</v>
      </c>
      <c r="DC847">
        <f>ROUND(((ROUND(AT847*AG847,2)*1.15)*1.1),6)</f>
        <v>0</v>
      </c>
      <c r="DD847" t="s">
        <v>3</v>
      </c>
      <c r="DE847" t="s">
        <v>3</v>
      </c>
      <c r="DF847">
        <f t="shared" si="398"/>
        <v>0</v>
      </c>
      <c r="DG847">
        <f t="shared" si="395"/>
        <v>0</v>
      </c>
      <c r="DH847">
        <f t="shared" si="396"/>
        <v>0</v>
      </c>
      <c r="DI847">
        <f t="shared" si="397"/>
        <v>0</v>
      </c>
      <c r="DJ847">
        <f>DI847</f>
        <v>0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">
      <c r="A848">
        <f>ROW(Source!A854)</f>
        <v>854</v>
      </c>
      <c r="B848">
        <v>59209200</v>
      </c>
      <c r="C848">
        <v>60529520</v>
      </c>
      <c r="D848">
        <v>58340281</v>
      </c>
      <c r="E848">
        <v>1</v>
      </c>
      <c r="F848">
        <v>1</v>
      </c>
      <c r="G848">
        <v>1080</v>
      </c>
      <c r="H848">
        <v>2</v>
      </c>
      <c r="I848" t="s">
        <v>760</v>
      </c>
      <c r="J848" t="s">
        <v>761</v>
      </c>
      <c r="K848" t="s">
        <v>762</v>
      </c>
      <c r="L848">
        <v>1368</v>
      </c>
      <c r="N848">
        <v>1011</v>
      </c>
      <c r="O848" t="s">
        <v>626</v>
      </c>
      <c r="P848" t="s">
        <v>626</v>
      </c>
      <c r="Q848">
        <v>1</v>
      </c>
      <c r="W848">
        <v>0</v>
      </c>
      <c r="X848">
        <v>549242131</v>
      </c>
      <c r="Y848">
        <f>((AT848*1.25)*1.1)</f>
        <v>67.952500000000015</v>
      </c>
      <c r="AA848">
        <v>0</v>
      </c>
      <c r="AB848">
        <v>2.5299999999999998</v>
      </c>
      <c r="AC848">
        <v>0</v>
      </c>
      <c r="AD848">
        <v>0</v>
      </c>
      <c r="AE848">
        <v>0</v>
      </c>
      <c r="AF848">
        <v>0.28000000000000003</v>
      </c>
      <c r="AG848">
        <v>0</v>
      </c>
      <c r="AH848">
        <v>0</v>
      </c>
      <c r="AI848">
        <v>1</v>
      </c>
      <c r="AJ848">
        <v>8.4600000000000009</v>
      </c>
      <c r="AK848">
        <v>54.99</v>
      </c>
      <c r="AL848">
        <v>1</v>
      </c>
      <c r="AM848">
        <v>2</v>
      </c>
      <c r="AN848">
        <v>0</v>
      </c>
      <c r="AO848">
        <v>1</v>
      </c>
      <c r="AP848">
        <v>1</v>
      </c>
      <c r="AQ848">
        <v>0</v>
      </c>
      <c r="AR848">
        <v>0</v>
      </c>
      <c r="AS848" t="s">
        <v>3</v>
      </c>
      <c r="AT848">
        <v>49.42</v>
      </c>
      <c r="AU848" t="s">
        <v>27</v>
      </c>
      <c r="AV848">
        <v>0</v>
      </c>
      <c r="AW848">
        <v>2</v>
      </c>
      <c r="AX848">
        <v>60529538</v>
      </c>
      <c r="AY848">
        <v>1</v>
      </c>
      <c r="AZ848">
        <v>0</v>
      </c>
      <c r="BA848">
        <v>902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f>ROUND(Y848*Source!I854*DO848,9)</f>
        <v>0</v>
      </c>
      <c r="CX848">
        <f>ROUND(Y848*Source!I854,9)</f>
        <v>33.97625</v>
      </c>
      <c r="CY848">
        <f>AB848</f>
        <v>2.5299999999999998</v>
      </c>
      <c r="CZ848">
        <f>AF848</f>
        <v>0.28000000000000003</v>
      </c>
      <c r="DA848">
        <f>AJ848</f>
        <v>8.4600000000000009</v>
      </c>
      <c r="DB848">
        <f>ROUND(((ROUND(AT848*CZ848,2)*1.25)*1.1),6)</f>
        <v>19.03</v>
      </c>
      <c r="DC848">
        <f>ROUND(((ROUND(AT848*AG848,2)*1.25)*1.1),6)</f>
        <v>0</v>
      </c>
      <c r="DD848" t="s">
        <v>3</v>
      </c>
      <c r="DE848" t="s">
        <v>3</v>
      </c>
      <c r="DF848">
        <f t="shared" si="398"/>
        <v>0</v>
      </c>
      <c r="DG848">
        <f>ROUND(ROUND(AF848*AJ848,2)*CX848,2)</f>
        <v>80.52</v>
      </c>
      <c r="DH848">
        <f>ROUND(ROUND(AG848*AK848,2)*CX848,2)</f>
        <v>0</v>
      </c>
      <c r="DI848">
        <f t="shared" si="397"/>
        <v>0</v>
      </c>
      <c r="DJ848">
        <f>DG848</f>
        <v>80.52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">
      <c r="A849">
        <f>ROW(Source!A854)</f>
        <v>854</v>
      </c>
      <c r="B849">
        <v>59209200</v>
      </c>
      <c r="C849">
        <v>60529520</v>
      </c>
      <c r="D849">
        <v>58340578</v>
      </c>
      <c r="E849">
        <v>1</v>
      </c>
      <c r="F849">
        <v>1</v>
      </c>
      <c r="G849">
        <v>1080</v>
      </c>
      <c r="H849">
        <v>2</v>
      </c>
      <c r="I849" t="s">
        <v>646</v>
      </c>
      <c r="J849" t="s">
        <v>647</v>
      </c>
      <c r="K849" t="s">
        <v>648</v>
      </c>
      <c r="L849">
        <v>1368</v>
      </c>
      <c r="N849">
        <v>1011</v>
      </c>
      <c r="O849" t="s">
        <v>626</v>
      </c>
      <c r="P849" t="s">
        <v>626</v>
      </c>
      <c r="Q849">
        <v>1</v>
      </c>
      <c r="W849">
        <v>0</v>
      </c>
      <c r="X849">
        <v>-1985943078</v>
      </c>
      <c r="Y849">
        <f>((AT849*1.25)*1.1)</f>
        <v>2.1450000000000005</v>
      </c>
      <c r="AA849">
        <v>0</v>
      </c>
      <c r="AB849">
        <v>1445.28</v>
      </c>
      <c r="AC849">
        <v>740.47</v>
      </c>
      <c r="AD849">
        <v>0</v>
      </c>
      <c r="AE849">
        <v>0</v>
      </c>
      <c r="AF849">
        <v>83.1</v>
      </c>
      <c r="AG849">
        <v>12.62</v>
      </c>
      <c r="AH849">
        <v>0</v>
      </c>
      <c r="AI849">
        <v>1</v>
      </c>
      <c r="AJ849">
        <v>16.3</v>
      </c>
      <c r="AK849">
        <v>54.99</v>
      </c>
      <c r="AL849">
        <v>1</v>
      </c>
      <c r="AM849">
        <v>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1.56</v>
      </c>
      <c r="AU849" t="s">
        <v>27</v>
      </c>
      <c r="AV849">
        <v>0</v>
      </c>
      <c r="AW849">
        <v>2</v>
      </c>
      <c r="AX849">
        <v>60529539</v>
      </c>
      <c r="AY849">
        <v>1</v>
      </c>
      <c r="AZ849">
        <v>0</v>
      </c>
      <c r="BA849">
        <v>903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V849">
        <v>0</v>
      </c>
      <c r="CW849">
        <f>ROUND(Y849*Source!I854*DO849,9)</f>
        <v>13.53495</v>
      </c>
      <c r="CX849">
        <f>ROUND(Y849*Source!I854,9)</f>
        <v>1.0725</v>
      </c>
      <c r="CY849">
        <f>AB849</f>
        <v>1445.28</v>
      </c>
      <c r="CZ849">
        <f>AF849</f>
        <v>83.1</v>
      </c>
      <c r="DA849">
        <f>AJ849</f>
        <v>16.3</v>
      </c>
      <c r="DB849">
        <f>ROUND(((ROUND(AT849*CZ849,2)*1.25)*1.1),6)</f>
        <v>178.255</v>
      </c>
      <c r="DC849">
        <f>ROUND(((ROUND(AT849*AG849,2)*1.25)*1.1),6)</f>
        <v>27.07375</v>
      </c>
      <c r="DD849" t="s">
        <v>3</v>
      </c>
      <c r="DE849" t="s">
        <v>3</v>
      </c>
      <c r="DF849">
        <f t="shared" si="398"/>
        <v>0</v>
      </c>
      <c r="DG849">
        <f>ROUND(ROUND(AF849*AJ849,2)*CX849,2)</f>
        <v>1452.73</v>
      </c>
      <c r="DH849">
        <f>ROUND(ROUND(AG849*AK849,2)*CX849,2)</f>
        <v>744.28</v>
      </c>
      <c r="DI849">
        <f t="shared" si="397"/>
        <v>0</v>
      </c>
      <c r="DJ849">
        <f>DG849</f>
        <v>1452.73</v>
      </c>
      <c r="DK849">
        <v>0</v>
      </c>
      <c r="DL849" t="s">
        <v>628</v>
      </c>
      <c r="DM849">
        <v>0</v>
      </c>
      <c r="DN849" t="s">
        <v>622</v>
      </c>
      <c r="DO849">
        <v>12.62</v>
      </c>
    </row>
    <row r="850" spans="1:119" x14ac:dyDescent="0.2">
      <c r="A850">
        <f>ROW(Source!A854)</f>
        <v>854</v>
      </c>
      <c r="B850">
        <v>59209200</v>
      </c>
      <c r="C850">
        <v>60529520</v>
      </c>
      <c r="D850">
        <v>58339814</v>
      </c>
      <c r="E850">
        <v>1</v>
      </c>
      <c r="F850">
        <v>1</v>
      </c>
      <c r="G850">
        <v>1080</v>
      </c>
      <c r="H850">
        <v>2</v>
      </c>
      <c r="I850" t="s">
        <v>635</v>
      </c>
      <c r="J850" t="s">
        <v>636</v>
      </c>
      <c r="K850" t="s">
        <v>637</v>
      </c>
      <c r="L850">
        <v>1368</v>
      </c>
      <c r="N850">
        <v>1011</v>
      </c>
      <c r="O850" t="s">
        <v>626</v>
      </c>
      <c r="P850" t="s">
        <v>626</v>
      </c>
      <c r="Q850">
        <v>1</v>
      </c>
      <c r="W850">
        <v>0</v>
      </c>
      <c r="X850">
        <v>1087580389</v>
      </c>
      <c r="Y850">
        <f>((AT850*1.25)*1.1)</f>
        <v>0.20625000000000002</v>
      </c>
      <c r="AA850">
        <v>0</v>
      </c>
      <c r="AB850">
        <v>2628.65</v>
      </c>
      <c r="AC850">
        <v>993.36</v>
      </c>
      <c r="AD850">
        <v>0</v>
      </c>
      <c r="AE850">
        <v>0</v>
      </c>
      <c r="AF850">
        <v>179.17</v>
      </c>
      <c r="AG850">
        <v>16.93</v>
      </c>
      <c r="AH850">
        <v>0</v>
      </c>
      <c r="AI850">
        <v>1</v>
      </c>
      <c r="AJ850">
        <v>13.75</v>
      </c>
      <c r="AK850">
        <v>54.99</v>
      </c>
      <c r="AL850">
        <v>1</v>
      </c>
      <c r="AM850">
        <v>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0.15</v>
      </c>
      <c r="AU850" t="s">
        <v>27</v>
      </c>
      <c r="AV850">
        <v>0</v>
      </c>
      <c r="AW850">
        <v>2</v>
      </c>
      <c r="AX850">
        <v>60529540</v>
      </c>
      <c r="AY850">
        <v>1</v>
      </c>
      <c r="AZ850">
        <v>0</v>
      </c>
      <c r="BA850">
        <v>904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f>ROUND(Y850*Source!I854*DO850,9)</f>
        <v>1.74590625</v>
      </c>
      <c r="CX850">
        <f>ROUND(Y850*Source!I854,9)</f>
        <v>0.10312499999999999</v>
      </c>
      <c r="CY850">
        <f>AB850</f>
        <v>2628.65</v>
      </c>
      <c r="CZ850">
        <f>AF850</f>
        <v>179.17</v>
      </c>
      <c r="DA850">
        <f>AJ850</f>
        <v>13.75</v>
      </c>
      <c r="DB850">
        <f>ROUND(((ROUND(AT850*CZ850,2)*1.25)*1.1),6)</f>
        <v>36.96</v>
      </c>
      <c r="DC850">
        <f>ROUND(((ROUND(AT850*AG850,2)*1.25)*1.1),6)</f>
        <v>3.4925000000000002</v>
      </c>
      <c r="DD850" t="s">
        <v>3</v>
      </c>
      <c r="DE850" t="s">
        <v>3</v>
      </c>
      <c r="DF850">
        <f t="shared" si="398"/>
        <v>0</v>
      </c>
      <c r="DG850">
        <f>ROUND(ROUND(AF850*AJ850,2)*CX850,2)</f>
        <v>254.06</v>
      </c>
      <c r="DH850">
        <f>ROUND(ROUND(AG850*AK850,2)*CX850,2)</f>
        <v>96.01</v>
      </c>
      <c r="DI850">
        <f t="shared" si="397"/>
        <v>0</v>
      </c>
      <c r="DJ850">
        <f>DG850</f>
        <v>254.06</v>
      </c>
      <c r="DK850">
        <v>0</v>
      </c>
      <c r="DL850" t="s">
        <v>628</v>
      </c>
      <c r="DM850">
        <v>0</v>
      </c>
      <c r="DN850" t="s">
        <v>622</v>
      </c>
      <c r="DO850">
        <v>16.93</v>
      </c>
    </row>
    <row r="851" spans="1:119" x14ac:dyDescent="0.2">
      <c r="A851">
        <f>ROW(Source!A854)</f>
        <v>854</v>
      </c>
      <c r="B851">
        <v>59209200</v>
      </c>
      <c r="C851">
        <v>60529520</v>
      </c>
      <c r="D851">
        <v>58308814</v>
      </c>
      <c r="E851">
        <v>1</v>
      </c>
      <c r="F851">
        <v>1</v>
      </c>
      <c r="G851">
        <v>1080</v>
      </c>
      <c r="H851">
        <v>3</v>
      </c>
      <c r="I851" t="s">
        <v>642</v>
      </c>
      <c r="J851" t="s">
        <v>643</v>
      </c>
      <c r="K851" t="s">
        <v>644</v>
      </c>
      <c r="L851">
        <v>1339</v>
      </c>
      <c r="N851">
        <v>1007</v>
      </c>
      <c r="O851" t="s">
        <v>645</v>
      </c>
      <c r="P851" t="s">
        <v>645</v>
      </c>
      <c r="Q851">
        <v>1</v>
      </c>
      <c r="W851">
        <v>0</v>
      </c>
      <c r="X851">
        <v>-744103292</v>
      </c>
      <c r="Y851">
        <f t="shared" ref="Y851:Y858" si="406">AT851</f>
        <v>6.48</v>
      </c>
      <c r="AA851">
        <v>54.79</v>
      </c>
      <c r="AB851">
        <v>0</v>
      </c>
      <c r="AC851">
        <v>0</v>
      </c>
      <c r="AD851">
        <v>0</v>
      </c>
      <c r="AE851">
        <v>7.07</v>
      </c>
      <c r="AF851">
        <v>0</v>
      </c>
      <c r="AG851">
        <v>0</v>
      </c>
      <c r="AH851">
        <v>0</v>
      </c>
      <c r="AI851">
        <v>7.75</v>
      </c>
      <c r="AJ851">
        <v>1</v>
      </c>
      <c r="AK851">
        <v>1</v>
      </c>
      <c r="AL851">
        <v>1</v>
      </c>
      <c r="AM851">
        <v>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6.48</v>
      </c>
      <c r="AU851" t="s">
        <v>3</v>
      </c>
      <c r="AV851">
        <v>0</v>
      </c>
      <c r="AW851">
        <v>2</v>
      </c>
      <c r="AX851">
        <v>60529541</v>
      </c>
      <c r="AY851">
        <v>1</v>
      </c>
      <c r="AZ851">
        <v>0</v>
      </c>
      <c r="BA851">
        <v>905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v>0</v>
      </c>
      <c r="CX851">
        <f>ROUND(Y851*Source!I854,9)</f>
        <v>3.24</v>
      </c>
      <c r="CY851">
        <f t="shared" ref="CY851:CY858" si="407">AA851</f>
        <v>54.79</v>
      </c>
      <c r="CZ851">
        <f t="shared" ref="CZ851:CZ858" si="408">AE851</f>
        <v>7.07</v>
      </c>
      <c r="DA851">
        <f t="shared" ref="DA851:DA858" si="409">AI851</f>
        <v>7.75</v>
      </c>
      <c r="DB851">
        <f t="shared" ref="DB851:DB858" si="410">ROUND(ROUND(AT851*CZ851,2),6)</f>
        <v>45.81</v>
      </c>
      <c r="DC851">
        <f t="shared" ref="DC851:DC858" si="411">ROUND(ROUND(AT851*AG851,2),6)</f>
        <v>0</v>
      </c>
      <c r="DD851" t="s">
        <v>3</v>
      </c>
      <c r="DE851" t="s">
        <v>3</v>
      </c>
      <c r="DF851">
        <f t="shared" ref="DF851:DF858" si="412">ROUND(ROUND(AE851*AI851,2)*CX851,2)</f>
        <v>177.52</v>
      </c>
      <c r="DG851">
        <f t="shared" ref="DG851:DG871" si="413">ROUND(ROUND(AF851,2)*CX851,2)</f>
        <v>0</v>
      </c>
      <c r="DH851">
        <f t="shared" ref="DH851:DH871" si="414">ROUND(ROUND(AG851,2)*CX851,2)</f>
        <v>0</v>
      </c>
      <c r="DI851">
        <f t="shared" si="397"/>
        <v>0</v>
      </c>
      <c r="DJ851">
        <f t="shared" ref="DJ851:DJ858" si="415">DF851</f>
        <v>177.52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">
      <c r="A852">
        <f>ROW(Source!A854)</f>
        <v>854</v>
      </c>
      <c r="B852">
        <v>59209200</v>
      </c>
      <c r="C852">
        <v>60529520</v>
      </c>
      <c r="D852">
        <v>58309953</v>
      </c>
      <c r="E852">
        <v>1</v>
      </c>
      <c r="F852">
        <v>1</v>
      </c>
      <c r="G852">
        <v>1080</v>
      </c>
      <c r="H852">
        <v>3</v>
      </c>
      <c r="I852" t="s">
        <v>774</v>
      </c>
      <c r="J852" t="s">
        <v>775</v>
      </c>
      <c r="K852" t="s">
        <v>776</v>
      </c>
      <c r="L852">
        <v>1346</v>
      </c>
      <c r="N852">
        <v>1009</v>
      </c>
      <c r="O852" t="s">
        <v>641</v>
      </c>
      <c r="P852" t="s">
        <v>641</v>
      </c>
      <c r="Q852">
        <v>1</v>
      </c>
      <c r="W852">
        <v>0</v>
      </c>
      <c r="X852">
        <v>-326142876</v>
      </c>
      <c r="Y852">
        <f t="shared" si="406"/>
        <v>0.7</v>
      </c>
      <c r="AA852">
        <v>126.84</v>
      </c>
      <c r="AB852">
        <v>0</v>
      </c>
      <c r="AC852">
        <v>0</v>
      </c>
      <c r="AD852">
        <v>0</v>
      </c>
      <c r="AE852">
        <v>21</v>
      </c>
      <c r="AF852">
        <v>0</v>
      </c>
      <c r="AG852">
        <v>0</v>
      </c>
      <c r="AH852">
        <v>0</v>
      </c>
      <c r="AI852">
        <v>6.04</v>
      </c>
      <c r="AJ852">
        <v>1</v>
      </c>
      <c r="AK852">
        <v>1</v>
      </c>
      <c r="AL852">
        <v>1</v>
      </c>
      <c r="AM852">
        <v>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0.7</v>
      </c>
      <c r="AU852" t="s">
        <v>3</v>
      </c>
      <c r="AV852">
        <v>0</v>
      </c>
      <c r="AW852">
        <v>2</v>
      </c>
      <c r="AX852">
        <v>60529542</v>
      </c>
      <c r="AY852">
        <v>1</v>
      </c>
      <c r="AZ852">
        <v>0</v>
      </c>
      <c r="BA852">
        <v>906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v>0</v>
      </c>
      <c r="CX852">
        <f>ROUND(Y852*Source!I854,9)</f>
        <v>0.35</v>
      </c>
      <c r="CY852">
        <f t="shared" si="407"/>
        <v>126.84</v>
      </c>
      <c r="CZ852">
        <f t="shared" si="408"/>
        <v>21</v>
      </c>
      <c r="DA852">
        <f t="shared" si="409"/>
        <v>6.04</v>
      </c>
      <c r="DB852">
        <f t="shared" si="410"/>
        <v>14.7</v>
      </c>
      <c r="DC852">
        <f t="shared" si="411"/>
        <v>0</v>
      </c>
      <c r="DD852" t="s">
        <v>3</v>
      </c>
      <c r="DE852" t="s">
        <v>3</v>
      </c>
      <c r="DF852">
        <f t="shared" si="412"/>
        <v>44.39</v>
      </c>
      <c r="DG852">
        <f t="shared" si="413"/>
        <v>0</v>
      </c>
      <c r="DH852">
        <f t="shared" si="414"/>
        <v>0</v>
      </c>
      <c r="DI852">
        <f t="shared" si="397"/>
        <v>0</v>
      </c>
      <c r="DJ852">
        <f t="shared" si="415"/>
        <v>44.39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">
      <c r="A853">
        <f>ROW(Source!A854)</f>
        <v>854</v>
      </c>
      <c r="B853">
        <v>59209200</v>
      </c>
      <c r="C853">
        <v>60529520</v>
      </c>
      <c r="D853">
        <v>58308933</v>
      </c>
      <c r="E853">
        <v>1</v>
      </c>
      <c r="F853">
        <v>1</v>
      </c>
      <c r="G853">
        <v>1080</v>
      </c>
      <c r="H853">
        <v>3</v>
      </c>
      <c r="I853" t="s">
        <v>668</v>
      </c>
      <c r="J853" t="s">
        <v>669</v>
      </c>
      <c r="K853" t="s">
        <v>670</v>
      </c>
      <c r="L853">
        <v>1348</v>
      </c>
      <c r="N853">
        <v>1009</v>
      </c>
      <c r="O853" t="s">
        <v>658</v>
      </c>
      <c r="P853" t="s">
        <v>658</v>
      </c>
      <c r="Q853">
        <v>1000</v>
      </c>
      <c r="W853">
        <v>0</v>
      </c>
      <c r="X853">
        <v>1469978170</v>
      </c>
      <c r="Y853">
        <f t="shared" si="406"/>
        <v>9.0000000000000006E-5</v>
      </c>
      <c r="AA853">
        <v>73915.41</v>
      </c>
      <c r="AB853">
        <v>0</v>
      </c>
      <c r="AC853">
        <v>0</v>
      </c>
      <c r="AD853">
        <v>0</v>
      </c>
      <c r="AE853">
        <v>3234.81</v>
      </c>
      <c r="AF853">
        <v>0</v>
      </c>
      <c r="AG853">
        <v>0</v>
      </c>
      <c r="AH853">
        <v>0</v>
      </c>
      <c r="AI853">
        <v>22.85</v>
      </c>
      <c r="AJ853">
        <v>1</v>
      </c>
      <c r="AK853">
        <v>1</v>
      </c>
      <c r="AL853">
        <v>1</v>
      </c>
      <c r="AM853">
        <v>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9.0000000000000006E-5</v>
      </c>
      <c r="AU853" t="s">
        <v>3</v>
      </c>
      <c r="AV853">
        <v>0</v>
      </c>
      <c r="AW853">
        <v>2</v>
      </c>
      <c r="AX853">
        <v>60529543</v>
      </c>
      <c r="AY853">
        <v>1</v>
      </c>
      <c r="AZ853">
        <v>0</v>
      </c>
      <c r="BA853">
        <v>907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v>0</v>
      </c>
      <c r="CX853">
        <f>ROUND(Y853*Source!I854,9)</f>
        <v>4.5000000000000003E-5</v>
      </c>
      <c r="CY853">
        <f t="shared" si="407"/>
        <v>73915.41</v>
      </c>
      <c r="CZ853">
        <f t="shared" si="408"/>
        <v>3234.81</v>
      </c>
      <c r="DA853">
        <f t="shared" si="409"/>
        <v>22.85</v>
      </c>
      <c r="DB853">
        <f t="shared" si="410"/>
        <v>0.28999999999999998</v>
      </c>
      <c r="DC853">
        <f t="shared" si="411"/>
        <v>0</v>
      </c>
      <c r="DD853" t="s">
        <v>3</v>
      </c>
      <c r="DE853" t="s">
        <v>3</v>
      </c>
      <c r="DF853">
        <f t="shared" si="412"/>
        <v>3.33</v>
      </c>
      <c r="DG853">
        <f t="shared" si="413"/>
        <v>0</v>
      </c>
      <c r="DH853">
        <f t="shared" si="414"/>
        <v>0</v>
      </c>
      <c r="DI853">
        <f t="shared" si="397"/>
        <v>0</v>
      </c>
      <c r="DJ853">
        <f t="shared" si="415"/>
        <v>3.33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">
      <c r="A854">
        <f>ROW(Source!A854)</f>
        <v>854</v>
      </c>
      <c r="B854">
        <v>59209200</v>
      </c>
      <c r="C854">
        <v>60529520</v>
      </c>
      <c r="D854">
        <v>58308746</v>
      </c>
      <c r="E854">
        <v>1</v>
      </c>
      <c r="F854">
        <v>1</v>
      </c>
      <c r="G854">
        <v>1080</v>
      </c>
      <c r="H854">
        <v>3</v>
      </c>
      <c r="I854" t="s">
        <v>671</v>
      </c>
      <c r="J854" t="s">
        <v>672</v>
      </c>
      <c r="K854" t="s">
        <v>673</v>
      </c>
      <c r="L854">
        <v>1339</v>
      </c>
      <c r="N854">
        <v>1007</v>
      </c>
      <c r="O854" t="s">
        <v>645</v>
      </c>
      <c r="P854" t="s">
        <v>645</v>
      </c>
      <c r="Q854">
        <v>1</v>
      </c>
      <c r="W854">
        <v>0</v>
      </c>
      <c r="X854">
        <v>1565098517</v>
      </c>
      <c r="Y854">
        <f t="shared" si="406"/>
        <v>0.91</v>
      </c>
      <c r="AA854">
        <v>759.63</v>
      </c>
      <c r="AB854">
        <v>0</v>
      </c>
      <c r="AC854">
        <v>0</v>
      </c>
      <c r="AD854">
        <v>0</v>
      </c>
      <c r="AE854">
        <v>53.42</v>
      </c>
      <c r="AF854">
        <v>0</v>
      </c>
      <c r="AG854">
        <v>0</v>
      </c>
      <c r="AH854">
        <v>0</v>
      </c>
      <c r="AI854">
        <v>14.22</v>
      </c>
      <c r="AJ854">
        <v>1</v>
      </c>
      <c r="AK854">
        <v>1</v>
      </c>
      <c r="AL854">
        <v>1</v>
      </c>
      <c r="AM854">
        <v>2</v>
      </c>
      <c r="AN854">
        <v>0</v>
      </c>
      <c r="AO854">
        <v>1</v>
      </c>
      <c r="AP854">
        <v>1</v>
      </c>
      <c r="AQ854">
        <v>0</v>
      </c>
      <c r="AR854">
        <v>0</v>
      </c>
      <c r="AS854" t="s">
        <v>3</v>
      </c>
      <c r="AT854">
        <v>0.91</v>
      </c>
      <c r="AU854" t="s">
        <v>3</v>
      </c>
      <c r="AV854">
        <v>0</v>
      </c>
      <c r="AW854">
        <v>2</v>
      </c>
      <c r="AX854">
        <v>60529544</v>
      </c>
      <c r="AY854">
        <v>1</v>
      </c>
      <c r="AZ854">
        <v>0</v>
      </c>
      <c r="BA854">
        <v>908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ROUND(Y854*Source!I854,9)</f>
        <v>0.45500000000000002</v>
      </c>
      <c r="CY854">
        <f t="shared" si="407"/>
        <v>759.63</v>
      </c>
      <c r="CZ854">
        <f t="shared" si="408"/>
        <v>53.42</v>
      </c>
      <c r="DA854">
        <f t="shared" si="409"/>
        <v>14.22</v>
      </c>
      <c r="DB854">
        <f t="shared" si="410"/>
        <v>48.61</v>
      </c>
      <c r="DC854">
        <f t="shared" si="411"/>
        <v>0</v>
      </c>
      <c r="DD854" t="s">
        <v>3</v>
      </c>
      <c r="DE854" t="s">
        <v>3</v>
      </c>
      <c r="DF854">
        <f t="shared" si="412"/>
        <v>345.63</v>
      </c>
      <c r="DG854">
        <f t="shared" si="413"/>
        <v>0</v>
      </c>
      <c r="DH854">
        <f t="shared" si="414"/>
        <v>0</v>
      </c>
      <c r="DI854">
        <f t="shared" si="397"/>
        <v>0</v>
      </c>
      <c r="DJ854">
        <f t="shared" si="415"/>
        <v>345.63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">
      <c r="A855">
        <f>ROW(Source!A854)</f>
        <v>854</v>
      </c>
      <c r="B855">
        <v>59209200</v>
      </c>
      <c r="C855">
        <v>60529520</v>
      </c>
      <c r="D855">
        <v>58309012</v>
      </c>
      <c r="E855">
        <v>1</v>
      </c>
      <c r="F855">
        <v>1</v>
      </c>
      <c r="G855">
        <v>1080</v>
      </c>
      <c r="H855">
        <v>3</v>
      </c>
      <c r="I855" t="s">
        <v>674</v>
      </c>
      <c r="J855" t="s">
        <v>675</v>
      </c>
      <c r="K855" t="s">
        <v>676</v>
      </c>
      <c r="L855">
        <v>1339</v>
      </c>
      <c r="N855">
        <v>1007</v>
      </c>
      <c r="O855" t="s">
        <v>645</v>
      </c>
      <c r="P855" t="s">
        <v>645</v>
      </c>
      <c r="Q855">
        <v>1</v>
      </c>
      <c r="W855">
        <v>0</v>
      </c>
      <c r="X855">
        <v>-388798825</v>
      </c>
      <c r="Y855">
        <f t="shared" si="406"/>
        <v>1</v>
      </c>
      <c r="AA855">
        <v>94.23</v>
      </c>
      <c r="AB855">
        <v>0</v>
      </c>
      <c r="AC855">
        <v>0</v>
      </c>
      <c r="AD855">
        <v>0</v>
      </c>
      <c r="AE855">
        <v>5.82</v>
      </c>
      <c r="AF855">
        <v>0</v>
      </c>
      <c r="AG855">
        <v>0</v>
      </c>
      <c r="AH855">
        <v>0</v>
      </c>
      <c r="AI855">
        <v>16.190000000000001</v>
      </c>
      <c r="AJ855">
        <v>1</v>
      </c>
      <c r="AK855">
        <v>1</v>
      </c>
      <c r="AL855">
        <v>1</v>
      </c>
      <c r="AM855">
        <v>2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1</v>
      </c>
      <c r="AU855" t="s">
        <v>3</v>
      </c>
      <c r="AV855">
        <v>0</v>
      </c>
      <c r="AW855">
        <v>2</v>
      </c>
      <c r="AX855">
        <v>60529545</v>
      </c>
      <c r="AY855">
        <v>1</v>
      </c>
      <c r="AZ855">
        <v>0</v>
      </c>
      <c r="BA855">
        <v>909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V855">
        <v>0</v>
      </c>
      <c r="CW855">
        <v>0</v>
      </c>
      <c r="CX855">
        <f>ROUND(Y855*Source!I854,9)</f>
        <v>0.5</v>
      </c>
      <c r="CY855">
        <f t="shared" si="407"/>
        <v>94.23</v>
      </c>
      <c r="CZ855">
        <f t="shared" si="408"/>
        <v>5.82</v>
      </c>
      <c r="DA855">
        <f t="shared" si="409"/>
        <v>16.190000000000001</v>
      </c>
      <c r="DB855">
        <f t="shared" si="410"/>
        <v>5.82</v>
      </c>
      <c r="DC855">
        <f t="shared" si="411"/>
        <v>0</v>
      </c>
      <c r="DD855" t="s">
        <v>3</v>
      </c>
      <c r="DE855" t="s">
        <v>3</v>
      </c>
      <c r="DF855">
        <f t="shared" si="412"/>
        <v>47.12</v>
      </c>
      <c r="DG855">
        <f t="shared" si="413"/>
        <v>0</v>
      </c>
      <c r="DH855">
        <f t="shared" si="414"/>
        <v>0</v>
      </c>
      <c r="DI855">
        <f t="shared" si="397"/>
        <v>0</v>
      </c>
      <c r="DJ855">
        <f t="shared" si="415"/>
        <v>47.12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">
      <c r="A856">
        <f>ROW(Source!A854)</f>
        <v>854</v>
      </c>
      <c r="B856">
        <v>59209200</v>
      </c>
      <c r="C856">
        <v>60529520</v>
      </c>
      <c r="D856">
        <v>58324537</v>
      </c>
      <c r="E856">
        <v>1</v>
      </c>
      <c r="F856">
        <v>1</v>
      </c>
      <c r="G856">
        <v>1080</v>
      </c>
      <c r="H856">
        <v>3</v>
      </c>
      <c r="I856" t="s">
        <v>550</v>
      </c>
      <c r="J856" t="s">
        <v>552</v>
      </c>
      <c r="K856" t="s">
        <v>551</v>
      </c>
      <c r="L856">
        <v>1301</v>
      </c>
      <c r="N856">
        <v>1003</v>
      </c>
      <c r="O856" t="s">
        <v>36</v>
      </c>
      <c r="P856" t="s">
        <v>36</v>
      </c>
      <c r="Q856">
        <v>1</v>
      </c>
      <c r="W856">
        <v>0</v>
      </c>
      <c r="X856">
        <v>2042696577</v>
      </c>
      <c r="Y856">
        <f t="shared" si="406"/>
        <v>100</v>
      </c>
      <c r="AA856">
        <v>2616.1799999999998</v>
      </c>
      <c r="AB856">
        <v>0</v>
      </c>
      <c r="AC856">
        <v>0</v>
      </c>
      <c r="AD856">
        <v>0</v>
      </c>
      <c r="AE856">
        <v>189.03</v>
      </c>
      <c r="AF856">
        <v>0</v>
      </c>
      <c r="AG856">
        <v>0</v>
      </c>
      <c r="AH856">
        <v>0</v>
      </c>
      <c r="AI856">
        <v>13.84</v>
      </c>
      <c r="AJ856">
        <v>1</v>
      </c>
      <c r="AK856">
        <v>1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 t="s">
        <v>3</v>
      </c>
      <c r="AT856">
        <v>100</v>
      </c>
      <c r="AU856" t="s">
        <v>3</v>
      </c>
      <c r="AV856">
        <v>0</v>
      </c>
      <c r="AW856">
        <v>1</v>
      </c>
      <c r="AX856">
        <v>-1</v>
      </c>
      <c r="AY856">
        <v>0</v>
      </c>
      <c r="AZ856">
        <v>0</v>
      </c>
      <c r="BA856" t="s">
        <v>3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ROUND(Y856*Source!I854,9)</f>
        <v>50</v>
      </c>
      <c r="CY856">
        <f t="shared" si="407"/>
        <v>2616.1799999999998</v>
      </c>
      <c r="CZ856">
        <f t="shared" si="408"/>
        <v>189.03</v>
      </c>
      <c r="DA856">
        <f t="shared" si="409"/>
        <v>13.84</v>
      </c>
      <c r="DB856">
        <f t="shared" si="410"/>
        <v>18903</v>
      </c>
      <c r="DC856">
        <f t="shared" si="411"/>
        <v>0</v>
      </c>
      <c r="DD856" t="s">
        <v>3</v>
      </c>
      <c r="DE856" t="s">
        <v>3</v>
      </c>
      <c r="DF856">
        <f t="shared" si="412"/>
        <v>130809</v>
      </c>
      <c r="DG856">
        <f t="shared" si="413"/>
        <v>0</v>
      </c>
      <c r="DH856">
        <f t="shared" si="414"/>
        <v>0</v>
      </c>
      <c r="DI856">
        <f t="shared" si="397"/>
        <v>0</v>
      </c>
      <c r="DJ856">
        <f t="shared" si="415"/>
        <v>130809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">
      <c r="A857">
        <f>ROW(Source!A854)</f>
        <v>854</v>
      </c>
      <c r="B857">
        <v>59209200</v>
      </c>
      <c r="C857">
        <v>60529520</v>
      </c>
      <c r="D857">
        <v>58316297</v>
      </c>
      <c r="E857">
        <v>1</v>
      </c>
      <c r="F857">
        <v>1</v>
      </c>
      <c r="G857">
        <v>1080</v>
      </c>
      <c r="H857">
        <v>3</v>
      </c>
      <c r="I857" t="s">
        <v>777</v>
      </c>
      <c r="J857" t="s">
        <v>778</v>
      </c>
      <c r="K857" t="s">
        <v>779</v>
      </c>
      <c r="L857">
        <v>1339</v>
      </c>
      <c r="N857">
        <v>1007</v>
      </c>
      <c r="O857" t="s">
        <v>645</v>
      </c>
      <c r="P857" t="s">
        <v>645</v>
      </c>
      <c r="Q857">
        <v>1</v>
      </c>
      <c r="W857">
        <v>0</v>
      </c>
      <c r="X857">
        <v>1702591464</v>
      </c>
      <c r="Y857">
        <f t="shared" si="406"/>
        <v>0.114</v>
      </c>
      <c r="AA857">
        <v>5453.64</v>
      </c>
      <c r="AB857">
        <v>0</v>
      </c>
      <c r="AC857">
        <v>0</v>
      </c>
      <c r="AD857">
        <v>0</v>
      </c>
      <c r="AE857">
        <v>610.71</v>
      </c>
      <c r="AF857">
        <v>0</v>
      </c>
      <c r="AG857">
        <v>0</v>
      </c>
      <c r="AH857">
        <v>0</v>
      </c>
      <c r="AI857">
        <v>8.93</v>
      </c>
      <c r="AJ857">
        <v>1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0.114</v>
      </c>
      <c r="AU857" t="s">
        <v>3</v>
      </c>
      <c r="AV857">
        <v>0</v>
      </c>
      <c r="AW857">
        <v>2</v>
      </c>
      <c r="AX857">
        <v>60529546</v>
      </c>
      <c r="AY857">
        <v>1</v>
      </c>
      <c r="AZ857">
        <v>0</v>
      </c>
      <c r="BA857">
        <v>910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ROUND(Y857*Source!I854,9)</f>
        <v>5.7000000000000002E-2</v>
      </c>
      <c r="CY857">
        <f t="shared" si="407"/>
        <v>5453.64</v>
      </c>
      <c r="CZ857">
        <f t="shared" si="408"/>
        <v>610.71</v>
      </c>
      <c r="DA857">
        <f t="shared" si="409"/>
        <v>8.93</v>
      </c>
      <c r="DB857">
        <f t="shared" si="410"/>
        <v>69.62</v>
      </c>
      <c r="DC857">
        <f t="shared" si="411"/>
        <v>0</v>
      </c>
      <c r="DD857" t="s">
        <v>3</v>
      </c>
      <c r="DE857" t="s">
        <v>3</v>
      </c>
      <c r="DF857">
        <f t="shared" si="412"/>
        <v>310.86</v>
      </c>
      <c r="DG857">
        <f t="shared" si="413"/>
        <v>0</v>
      </c>
      <c r="DH857">
        <f t="shared" si="414"/>
        <v>0</v>
      </c>
      <c r="DI857">
        <f t="shared" si="397"/>
        <v>0</v>
      </c>
      <c r="DJ857">
        <f t="shared" si="415"/>
        <v>310.86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">
      <c r="A858">
        <f>ROW(Source!A854)</f>
        <v>854</v>
      </c>
      <c r="B858">
        <v>59209200</v>
      </c>
      <c r="C858">
        <v>60529520</v>
      </c>
      <c r="D858">
        <v>0</v>
      </c>
      <c r="E858">
        <v>1080</v>
      </c>
      <c r="F858">
        <v>1</v>
      </c>
      <c r="G858">
        <v>1080</v>
      </c>
      <c r="H858">
        <v>3</v>
      </c>
      <c r="I858" t="s">
        <v>554</v>
      </c>
      <c r="J858" t="s">
        <v>3</v>
      </c>
      <c r="K858" t="s">
        <v>555</v>
      </c>
      <c r="L858">
        <v>1354</v>
      </c>
      <c r="N858">
        <v>1010</v>
      </c>
      <c r="O858" t="s">
        <v>49</v>
      </c>
      <c r="P858" t="s">
        <v>49</v>
      </c>
      <c r="Q858">
        <v>1</v>
      </c>
      <c r="W858">
        <v>0</v>
      </c>
      <c r="X858">
        <v>-981804698</v>
      </c>
      <c r="Y858">
        <f t="shared" si="406"/>
        <v>6</v>
      </c>
      <c r="AA858">
        <v>3417</v>
      </c>
      <c r="AB858">
        <v>0</v>
      </c>
      <c r="AC858">
        <v>0</v>
      </c>
      <c r="AD858">
        <v>0</v>
      </c>
      <c r="AE858">
        <v>345.84999999999997</v>
      </c>
      <c r="AF858">
        <v>0</v>
      </c>
      <c r="AG858">
        <v>0</v>
      </c>
      <c r="AH858">
        <v>0</v>
      </c>
      <c r="AI858">
        <v>9.8800000000000008</v>
      </c>
      <c r="AJ858">
        <v>1</v>
      </c>
      <c r="AK858">
        <v>1</v>
      </c>
      <c r="AL858">
        <v>1</v>
      </c>
      <c r="AM858">
        <v>0</v>
      </c>
      <c r="AN858">
        <v>0</v>
      </c>
      <c r="AO858">
        <v>0</v>
      </c>
      <c r="AP858">
        <v>1</v>
      </c>
      <c r="AQ858">
        <v>0</v>
      </c>
      <c r="AR858">
        <v>0</v>
      </c>
      <c r="AS858" t="s">
        <v>3</v>
      </c>
      <c r="AT858">
        <v>6</v>
      </c>
      <c r="AU858" t="s">
        <v>3</v>
      </c>
      <c r="AV858">
        <v>0</v>
      </c>
      <c r="AW858">
        <v>1</v>
      </c>
      <c r="AX858">
        <v>-1</v>
      </c>
      <c r="AY858">
        <v>0</v>
      </c>
      <c r="AZ858">
        <v>0</v>
      </c>
      <c r="BA858" t="s">
        <v>3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ROUND(Y858*Source!I854,9)</f>
        <v>3</v>
      </c>
      <c r="CY858">
        <f t="shared" si="407"/>
        <v>3417</v>
      </c>
      <c r="CZ858">
        <f t="shared" si="408"/>
        <v>345.84999999999997</v>
      </c>
      <c r="DA858">
        <f t="shared" si="409"/>
        <v>9.8800000000000008</v>
      </c>
      <c r="DB858">
        <f t="shared" si="410"/>
        <v>2075.1</v>
      </c>
      <c r="DC858">
        <f t="shared" si="411"/>
        <v>0</v>
      </c>
      <c r="DD858" t="s">
        <v>3</v>
      </c>
      <c r="DE858" t="s">
        <v>3</v>
      </c>
      <c r="DF858">
        <f t="shared" si="412"/>
        <v>10251</v>
      </c>
      <c r="DG858">
        <f t="shared" si="413"/>
        <v>0</v>
      </c>
      <c r="DH858">
        <f t="shared" si="414"/>
        <v>0</v>
      </c>
      <c r="DI858">
        <f t="shared" si="397"/>
        <v>0</v>
      </c>
      <c r="DJ858">
        <f t="shared" si="415"/>
        <v>10251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">
      <c r="A859">
        <f>ROW(Source!A859)</f>
        <v>859</v>
      </c>
      <c r="B859">
        <v>59209203</v>
      </c>
      <c r="C859">
        <v>59210969</v>
      </c>
      <c r="D859">
        <v>58266404</v>
      </c>
      <c r="E859">
        <v>1080</v>
      </c>
      <c r="F859">
        <v>1</v>
      </c>
      <c r="G859">
        <v>1080</v>
      </c>
      <c r="H859">
        <v>1</v>
      </c>
      <c r="I859" t="s">
        <v>620</v>
      </c>
      <c r="J859" t="s">
        <v>3</v>
      </c>
      <c r="K859" t="s">
        <v>621</v>
      </c>
      <c r="L859">
        <v>1191</v>
      </c>
      <c r="N859">
        <v>1013</v>
      </c>
      <c r="O859" t="s">
        <v>622</v>
      </c>
      <c r="P859" t="s">
        <v>622</v>
      </c>
      <c r="Q859">
        <v>1</v>
      </c>
      <c r="W859">
        <v>0</v>
      </c>
      <c r="X859">
        <v>476480486</v>
      </c>
      <c r="Y859">
        <f>((AT859*1.15)*1.1)</f>
        <v>131.56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1</v>
      </c>
      <c r="AL859">
        <v>1</v>
      </c>
      <c r="AM859">
        <v>-2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104</v>
      </c>
      <c r="AU859" t="s">
        <v>28</v>
      </c>
      <c r="AV859">
        <v>1</v>
      </c>
      <c r="AW859">
        <v>2</v>
      </c>
      <c r="AX859">
        <v>59211768</v>
      </c>
      <c r="AY859">
        <v>1</v>
      </c>
      <c r="AZ859">
        <v>0</v>
      </c>
      <c r="BA859">
        <v>913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U859">
        <f>ROUND(AT859*Source!I859*AH859*AL859,2)</f>
        <v>0</v>
      </c>
      <c r="CV859">
        <f>ROUND(Y859*Source!I859,9)</f>
        <v>0</v>
      </c>
      <c r="CW859">
        <v>0</v>
      </c>
      <c r="CX859">
        <f>ROUND(Y859*Source!I859,9)</f>
        <v>0</v>
      </c>
      <c r="CY859">
        <f>AD859</f>
        <v>0</v>
      </c>
      <c r="CZ859">
        <f>AH859</f>
        <v>0</v>
      </c>
      <c r="DA859">
        <f>AL859</f>
        <v>1</v>
      </c>
      <c r="DB859">
        <f>ROUND(((ROUND(AT859*CZ859,2)*1.15)*1.1),6)</f>
        <v>0</v>
      </c>
      <c r="DC859">
        <f>ROUND(((ROUND(AT859*AG859,2)*1.15)*1.1),6)</f>
        <v>0</v>
      </c>
      <c r="DD859" t="s">
        <v>3</v>
      </c>
      <c r="DE859" t="s">
        <v>3</v>
      </c>
      <c r="DF859">
        <f t="shared" ref="DF859:DF874" si="416">ROUND(ROUND(AE859,2)*CX859,2)</f>
        <v>0</v>
      </c>
      <c r="DG859">
        <f t="shared" si="413"/>
        <v>0</v>
      </c>
      <c r="DH859">
        <f t="shared" si="414"/>
        <v>0</v>
      </c>
      <c r="DI859">
        <f t="shared" si="397"/>
        <v>0</v>
      </c>
      <c r="DJ859">
        <f>DI859</f>
        <v>0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">
      <c r="A860">
        <f>ROW(Source!A859)</f>
        <v>859</v>
      </c>
      <c r="B860">
        <v>59209203</v>
      </c>
      <c r="C860">
        <v>59210969</v>
      </c>
      <c r="D860">
        <v>58340281</v>
      </c>
      <c r="E860">
        <v>1</v>
      </c>
      <c r="F860">
        <v>1</v>
      </c>
      <c r="G860">
        <v>1080</v>
      </c>
      <c r="H860">
        <v>2</v>
      </c>
      <c r="I860" t="s">
        <v>760</v>
      </c>
      <c r="J860" t="s">
        <v>761</v>
      </c>
      <c r="K860" t="s">
        <v>762</v>
      </c>
      <c r="L860">
        <v>1368</v>
      </c>
      <c r="N860">
        <v>1011</v>
      </c>
      <c r="O860" t="s">
        <v>626</v>
      </c>
      <c r="P860" t="s">
        <v>626</v>
      </c>
      <c r="Q860">
        <v>1</v>
      </c>
      <c r="W860">
        <v>0</v>
      </c>
      <c r="X860">
        <v>549242131</v>
      </c>
      <c r="Y860">
        <f>((AT860*1.25)*1.1)</f>
        <v>67.952500000000015</v>
      </c>
      <c r="AA860">
        <v>0</v>
      </c>
      <c r="AB860">
        <v>0.3</v>
      </c>
      <c r="AC860">
        <v>0</v>
      </c>
      <c r="AD860">
        <v>0</v>
      </c>
      <c r="AE860">
        <v>0</v>
      </c>
      <c r="AF860">
        <v>0.28000000000000003</v>
      </c>
      <c r="AG860">
        <v>0</v>
      </c>
      <c r="AH860">
        <v>0</v>
      </c>
      <c r="AI860">
        <v>1</v>
      </c>
      <c r="AJ860">
        <v>1</v>
      </c>
      <c r="AK860">
        <v>1</v>
      </c>
      <c r="AL860">
        <v>1</v>
      </c>
      <c r="AM860">
        <v>-2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49.42</v>
      </c>
      <c r="AU860" t="s">
        <v>627</v>
      </c>
      <c r="AV860">
        <v>0</v>
      </c>
      <c r="AW860">
        <v>2</v>
      </c>
      <c r="AX860">
        <v>59211769</v>
      </c>
      <c r="AY860">
        <v>1</v>
      </c>
      <c r="AZ860">
        <v>0</v>
      </c>
      <c r="BA860">
        <v>914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f>ROUND(Y860*Source!I859*DO860,9)</f>
        <v>0</v>
      </c>
      <c r="CX860">
        <f>ROUND(Y860*Source!I859,9)</f>
        <v>0</v>
      </c>
      <c r="CY860">
        <f>AB860</f>
        <v>0.3</v>
      </c>
      <c r="CZ860">
        <f>AF860</f>
        <v>0.28000000000000003</v>
      </c>
      <c r="DA860">
        <f>AJ860</f>
        <v>1</v>
      </c>
      <c r="DB860">
        <f>ROUND(((ROUND(AT860*CZ860,2)*1.25)*1.1),6)</f>
        <v>19.03</v>
      </c>
      <c r="DC860">
        <f>ROUND(((ROUND(AT860*AG860,2)*1.25)*1.1),6)</f>
        <v>0</v>
      </c>
      <c r="DD860" t="s">
        <v>3</v>
      </c>
      <c r="DE860" t="s">
        <v>3</v>
      </c>
      <c r="DF860">
        <f t="shared" si="416"/>
        <v>0</v>
      </c>
      <c r="DG860">
        <f t="shared" si="413"/>
        <v>0</v>
      </c>
      <c r="DH860">
        <f t="shared" si="414"/>
        <v>0</v>
      </c>
      <c r="DI860">
        <f t="shared" si="397"/>
        <v>0</v>
      </c>
      <c r="DJ860">
        <f>DG860</f>
        <v>0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">
      <c r="A861">
        <f>ROW(Source!A859)</f>
        <v>859</v>
      </c>
      <c r="B861">
        <v>59209203</v>
      </c>
      <c r="C861">
        <v>59210969</v>
      </c>
      <c r="D861">
        <v>58340578</v>
      </c>
      <c r="E861">
        <v>1</v>
      </c>
      <c r="F861">
        <v>1</v>
      </c>
      <c r="G861">
        <v>1080</v>
      </c>
      <c r="H861">
        <v>2</v>
      </c>
      <c r="I861" t="s">
        <v>646</v>
      </c>
      <c r="J861" t="s">
        <v>647</v>
      </c>
      <c r="K861" t="s">
        <v>648</v>
      </c>
      <c r="L861">
        <v>1368</v>
      </c>
      <c r="N861">
        <v>1011</v>
      </c>
      <c r="O861" t="s">
        <v>626</v>
      </c>
      <c r="P861" t="s">
        <v>626</v>
      </c>
      <c r="Q861">
        <v>1</v>
      </c>
      <c r="W861">
        <v>0</v>
      </c>
      <c r="X861">
        <v>-1985943078</v>
      </c>
      <c r="Y861">
        <f>((AT861*1.25)*1.1)</f>
        <v>2.1450000000000005</v>
      </c>
      <c r="AA861">
        <v>0</v>
      </c>
      <c r="AB861">
        <v>88.67</v>
      </c>
      <c r="AC861">
        <v>13.47</v>
      </c>
      <c r="AD861">
        <v>0</v>
      </c>
      <c r="AE861">
        <v>0</v>
      </c>
      <c r="AF861">
        <v>83.1</v>
      </c>
      <c r="AG861">
        <v>12.62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-2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1.56</v>
      </c>
      <c r="AU861" t="s">
        <v>627</v>
      </c>
      <c r="AV861">
        <v>0</v>
      </c>
      <c r="AW861">
        <v>2</v>
      </c>
      <c r="AX861">
        <v>59211770</v>
      </c>
      <c r="AY861">
        <v>1</v>
      </c>
      <c r="AZ861">
        <v>0</v>
      </c>
      <c r="BA861">
        <v>915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f>ROUND(Y861*Source!I859*DO861,9)</f>
        <v>0</v>
      </c>
      <c r="CX861">
        <f>ROUND(Y861*Source!I859,9)</f>
        <v>0</v>
      </c>
      <c r="CY861">
        <f>AB861</f>
        <v>88.67</v>
      </c>
      <c r="CZ861">
        <f>AF861</f>
        <v>83.1</v>
      </c>
      <c r="DA861">
        <f>AJ861</f>
        <v>1</v>
      </c>
      <c r="DB861">
        <f>ROUND(((ROUND(AT861*CZ861,2)*1.25)*1.1),6)</f>
        <v>178.255</v>
      </c>
      <c r="DC861">
        <f>ROUND(((ROUND(AT861*AG861,2)*1.25)*1.1),6)</f>
        <v>27.07375</v>
      </c>
      <c r="DD861" t="s">
        <v>3</v>
      </c>
      <c r="DE861" t="s">
        <v>3</v>
      </c>
      <c r="DF861">
        <f t="shared" si="416"/>
        <v>0</v>
      </c>
      <c r="DG861">
        <f t="shared" si="413"/>
        <v>0</v>
      </c>
      <c r="DH861">
        <f t="shared" si="414"/>
        <v>0</v>
      </c>
      <c r="DI861">
        <f t="shared" si="397"/>
        <v>0</v>
      </c>
      <c r="DJ861">
        <f>DG861</f>
        <v>0</v>
      </c>
      <c r="DK861">
        <v>0</v>
      </c>
      <c r="DL861" t="s">
        <v>628</v>
      </c>
      <c r="DM861">
        <v>0</v>
      </c>
      <c r="DN861" t="s">
        <v>622</v>
      </c>
      <c r="DO861">
        <v>12.62</v>
      </c>
    </row>
    <row r="862" spans="1:119" x14ac:dyDescent="0.2">
      <c r="A862">
        <f>ROW(Source!A859)</f>
        <v>859</v>
      </c>
      <c r="B862">
        <v>59209203</v>
      </c>
      <c r="C862">
        <v>59210969</v>
      </c>
      <c r="D862">
        <v>58339814</v>
      </c>
      <c r="E862">
        <v>1</v>
      </c>
      <c r="F862">
        <v>1</v>
      </c>
      <c r="G862">
        <v>1080</v>
      </c>
      <c r="H862">
        <v>2</v>
      </c>
      <c r="I862" t="s">
        <v>635</v>
      </c>
      <c r="J862" t="s">
        <v>636</v>
      </c>
      <c r="K862" t="s">
        <v>637</v>
      </c>
      <c r="L862">
        <v>1368</v>
      </c>
      <c r="N862">
        <v>1011</v>
      </c>
      <c r="O862" t="s">
        <v>626</v>
      </c>
      <c r="P862" t="s">
        <v>626</v>
      </c>
      <c r="Q862">
        <v>1</v>
      </c>
      <c r="W862">
        <v>0</v>
      </c>
      <c r="X862">
        <v>1087580389</v>
      </c>
      <c r="Y862">
        <f>((AT862*1.25)*1.1)</f>
        <v>0.20625000000000002</v>
      </c>
      <c r="AA862">
        <v>0</v>
      </c>
      <c r="AB862">
        <v>191.17</v>
      </c>
      <c r="AC862">
        <v>18.059999999999999</v>
      </c>
      <c r="AD862">
        <v>0</v>
      </c>
      <c r="AE862">
        <v>0</v>
      </c>
      <c r="AF862">
        <v>179.17</v>
      </c>
      <c r="AG862">
        <v>16.93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-2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0.15</v>
      </c>
      <c r="AU862" t="s">
        <v>627</v>
      </c>
      <c r="AV862">
        <v>0</v>
      </c>
      <c r="AW862">
        <v>2</v>
      </c>
      <c r="AX862">
        <v>59211771</v>
      </c>
      <c r="AY862">
        <v>1</v>
      </c>
      <c r="AZ862">
        <v>0</v>
      </c>
      <c r="BA862">
        <v>916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f>ROUND(Y862*Source!I859*DO862,9)</f>
        <v>0</v>
      </c>
      <c r="CX862">
        <f>ROUND(Y862*Source!I859,9)</f>
        <v>0</v>
      </c>
      <c r="CY862">
        <f>AB862</f>
        <v>191.17</v>
      </c>
      <c r="CZ862">
        <f>AF862</f>
        <v>179.17</v>
      </c>
      <c r="DA862">
        <f>AJ862</f>
        <v>1</v>
      </c>
      <c r="DB862">
        <f>ROUND(((ROUND(AT862*CZ862,2)*1.25)*1.1),6)</f>
        <v>36.96</v>
      </c>
      <c r="DC862">
        <f>ROUND(((ROUND(AT862*AG862,2)*1.25)*1.1),6)</f>
        <v>3.4925000000000002</v>
      </c>
      <c r="DD862" t="s">
        <v>3</v>
      </c>
      <c r="DE862" t="s">
        <v>3</v>
      </c>
      <c r="DF862">
        <f t="shared" si="416"/>
        <v>0</v>
      </c>
      <c r="DG862">
        <f t="shared" si="413"/>
        <v>0</v>
      </c>
      <c r="DH862">
        <f t="shared" si="414"/>
        <v>0</v>
      </c>
      <c r="DI862">
        <f t="shared" si="397"/>
        <v>0</v>
      </c>
      <c r="DJ862">
        <f>DG862</f>
        <v>0</v>
      </c>
      <c r="DK862">
        <v>0</v>
      </c>
      <c r="DL862" t="s">
        <v>628</v>
      </c>
      <c r="DM862">
        <v>0</v>
      </c>
      <c r="DN862" t="s">
        <v>622</v>
      </c>
      <c r="DO862">
        <v>16.93</v>
      </c>
    </row>
    <row r="863" spans="1:119" x14ac:dyDescent="0.2">
      <c r="A863">
        <f>ROW(Source!A859)</f>
        <v>859</v>
      </c>
      <c r="B863">
        <v>59209203</v>
      </c>
      <c r="C863">
        <v>59210969</v>
      </c>
      <c r="D863">
        <v>58308814</v>
      </c>
      <c r="E863">
        <v>1</v>
      </c>
      <c r="F863">
        <v>1</v>
      </c>
      <c r="G863">
        <v>1080</v>
      </c>
      <c r="H863">
        <v>3</v>
      </c>
      <c r="I863" t="s">
        <v>642</v>
      </c>
      <c r="J863" t="s">
        <v>643</v>
      </c>
      <c r="K863" t="s">
        <v>644</v>
      </c>
      <c r="L863">
        <v>1339</v>
      </c>
      <c r="N863">
        <v>1007</v>
      </c>
      <c r="O863" t="s">
        <v>645</v>
      </c>
      <c r="P863" t="s">
        <v>645</v>
      </c>
      <c r="Q863">
        <v>1</v>
      </c>
      <c r="W863">
        <v>0</v>
      </c>
      <c r="X863">
        <v>-744103292</v>
      </c>
      <c r="Y863">
        <f t="shared" ref="Y863:Y870" si="417">AT863</f>
        <v>6.48</v>
      </c>
      <c r="AA863">
        <v>7.07</v>
      </c>
      <c r="AB863">
        <v>0</v>
      </c>
      <c r="AC863">
        <v>0</v>
      </c>
      <c r="AD863">
        <v>0</v>
      </c>
      <c r="AE863">
        <v>7.07</v>
      </c>
      <c r="AF863">
        <v>0</v>
      </c>
      <c r="AG863">
        <v>0</v>
      </c>
      <c r="AH863">
        <v>0</v>
      </c>
      <c r="AI863">
        <v>1</v>
      </c>
      <c r="AJ863">
        <v>1</v>
      </c>
      <c r="AK863">
        <v>1</v>
      </c>
      <c r="AL863">
        <v>1</v>
      </c>
      <c r="AM863">
        <v>-2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6.48</v>
      </c>
      <c r="AU863" t="s">
        <v>3</v>
      </c>
      <c r="AV863">
        <v>0</v>
      </c>
      <c r="AW863">
        <v>2</v>
      </c>
      <c r="AX863">
        <v>59211772</v>
      </c>
      <c r="AY863">
        <v>1</v>
      </c>
      <c r="AZ863">
        <v>0</v>
      </c>
      <c r="BA863">
        <v>917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v>0</v>
      </c>
      <c r="CX863">
        <f>ROUND(Y863*Source!I859,9)</f>
        <v>0</v>
      </c>
      <c r="CY863">
        <f t="shared" ref="CY863:CY870" si="418">AA863</f>
        <v>7.07</v>
      </c>
      <c r="CZ863">
        <f t="shared" ref="CZ863:CZ870" si="419">AE863</f>
        <v>7.07</v>
      </c>
      <c r="DA863">
        <f t="shared" ref="DA863:DA870" si="420">AI863</f>
        <v>1</v>
      </c>
      <c r="DB863">
        <f t="shared" ref="DB863:DB870" si="421">ROUND(ROUND(AT863*CZ863,2),6)</f>
        <v>45.81</v>
      </c>
      <c r="DC863">
        <f t="shared" ref="DC863:DC870" si="422">ROUND(ROUND(AT863*AG863,2),6)</f>
        <v>0</v>
      </c>
      <c r="DD863" t="s">
        <v>3</v>
      </c>
      <c r="DE863" t="s">
        <v>3</v>
      </c>
      <c r="DF863">
        <f t="shared" si="416"/>
        <v>0</v>
      </c>
      <c r="DG863">
        <f t="shared" si="413"/>
        <v>0</v>
      </c>
      <c r="DH863">
        <f t="shared" si="414"/>
        <v>0</v>
      </c>
      <c r="DI863">
        <f t="shared" si="397"/>
        <v>0</v>
      </c>
      <c r="DJ863">
        <f t="shared" ref="DJ863:DJ870" si="423">DF863</f>
        <v>0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">
      <c r="A864">
        <f>ROW(Source!A859)</f>
        <v>859</v>
      </c>
      <c r="B864">
        <v>59209203</v>
      </c>
      <c r="C864">
        <v>59210969</v>
      </c>
      <c r="D864">
        <v>58309953</v>
      </c>
      <c r="E864">
        <v>1</v>
      </c>
      <c r="F864">
        <v>1</v>
      </c>
      <c r="G864">
        <v>1080</v>
      </c>
      <c r="H864">
        <v>3</v>
      </c>
      <c r="I864" t="s">
        <v>774</v>
      </c>
      <c r="J864" t="s">
        <v>775</v>
      </c>
      <c r="K864" t="s">
        <v>776</v>
      </c>
      <c r="L864">
        <v>1346</v>
      </c>
      <c r="N864">
        <v>1009</v>
      </c>
      <c r="O864" t="s">
        <v>641</v>
      </c>
      <c r="P864" t="s">
        <v>641</v>
      </c>
      <c r="Q864">
        <v>1</v>
      </c>
      <c r="W864">
        <v>0</v>
      </c>
      <c r="X864">
        <v>-326142876</v>
      </c>
      <c r="Y864">
        <f t="shared" si="417"/>
        <v>0.7</v>
      </c>
      <c r="AA864">
        <v>21</v>
      </c>
      <c r="AB864">
        <v>0</v>
      </c>
      <c r="AC864">
        <v>0</v>
      </c>
      <c r="AD864">
        <v>0</v>
      </c>
      <c r="AE864">
        <v>21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1</v>
      </c>
      <c r="AL864">
        <v>1</v>
      </c>
      <c r="AM864">
        <v>-2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0.7</v>
      </c>
      <c r="AU864" t="s">
        <v>3</v>
      </c>
      <c r="AV864">
        <v>0</v>
      </c>
      <c r="AW864">
        <v>2</v>
      </c>
      <c r="AX864">
        <v>59211773</v>
      </c>
      <c r="AY864">
        <v>1</v>
      </c>
      <c r="AZ864">
        <v>0</v>
      </c>
      <c r="BA864">
        <v>918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ROUND(Y864*Source!I859,9)</f>
        <v>0</v>
      </c>
      <c r="CY864">
        <f t="shared" si="418"/>
        <v>21</v>
      </c>
      <c r="CZ864">
        <f t="shared" si="419"/>
        <v>21</v>
      </c>
      <c r="DA864">
        <f t="shared" si="420"/>
        <v>1</v>
      </c>
      <c r="DB864">
        <f t="shared" si="421"/>
        <v>14.7</v>
      </c>
      <c r="DC864">
        <f t="shared" si="422"/>
        <v>0</v>
      </c>
      <c r="DD864" t="s">
        <v>3</v>
      </c>
      <c r="DE864" t="s">
        <v>3</v>
      </c>
      <c r="DF864">
        <f t="shared" si="416"/>
        <v>0</v>
      </c>
      <c r="DG864">
        <f t="shared" si="413"/>
        <v>0</v>
      </c>
      <c r="DH864">
        <f t="shared" si="414"/>
        <v>0</v>
      </c>
      <c r="DI864">
        <f t="shared" si="397"/>
        <v>0</v>
      </c>
      <c r="DJ864">
        <f t="shared" si="423"/>
        <v>0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">
      <c r="A865">
        <f>ROW(Source!A859)</f>
        <v>859</v>
      </c>
      <c r="B865">
        <v>59209203</v>
      </c>
      <c r="C865">
        <v>59210969</v>
      </c>
      <c r="D865">
        <v>58308933</v>
      </c>
      <c r="E865">
        <v>1</v>
      </c>
      <c r="F865">
        <v>1</v>
      </c>
      <c r="G865">
        <v>1080</v>
      </c>
      <c r="H865">
        <v>3</v>
      </c>
      <c r="I865" t="s">
        <v>668</v>
      </c>
      <c r="J865" t="s">
        <v>669</v>
      </c>
      <c r="K865" t="s">
        <v>670</v>
      </c>
      <c r="L865">
        <v>1348</v>
      </c>
      <c r="N865">
        <v>1009</v>
      </c>
      <c r="O865" t="s">
        <v>658</v>
      </c>
      <c r="P865" t="s">
        <v>658</v>
      </c>
      <c r="Q865">
        <v>1000</v>
      </c>
      <c r="W865">
        <v>0</v>
      </c>
      <c r="X865">
        <v>1469978170</v>
      </c>
      <c r="Y865">
        <f t="shared" si="417"/>
        <v>9.0000000000000006E-5</v>
      </c>
      <c r="AA865">
        <v>3234.81</v>
      </c>
      <c r="AB865">
        <v>0</v>
      </c>
      <c r="AC865">
        <v>0</v>
      </c>
      <c r="AD865">
        <v>0</v>
      </c>
      <c r="AE865">
        <v>3234.81</v>
      </c>
      <c r="AF865">
        <v>0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1</v>
      </c>
      <c r="AM865">
        <v>-2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9.0000000000000006E-5</v>
      </c>
      <c r="AU865" t="s">
        <v>3</v>
      </c>
      <c r="AV865">
        <v>0</v>
      </c>
      <c r="AW865">
        <v>2</v>
      </c>
      <c r="AX865">
        <v>59211774</v>
      </c>
      <c r="AY865">
        <v>1</v>
      </c>
      <c r="AZ865">
        <v>0</v>
      </c>
      <c r="BA865">
        <v>919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ROUND(Y865*Source!I859,9)</f>
        <v>0</v>
      </c>
      <c r="CY865">
        <f t="shared" si="418"/>
        <v>3234.81</v>
      </c>
      <c r="CZ865">
        <f t="shared" si="419"/>
        <v>3234.81</v>
      </c>
      <c r="DA865">
        <f t="shared" si="420"/>
        <v>1</v>
      </c>
      <c r="DB865">
        <f t="shared" si="421"/>
        <v>0.28999999999999998</v>
      </c>
      <c r="DC865">
        <f t="shared" si="422"/>
        <v>0</v>
      </c>
      <c r="DD865" t="s">
        <v>3</v>
      </c>
      <c r="DE865" t="s">
        <v>3</v>
      </c>
      <c r="DF865">
        <f t="shared" si="416"/>
        <v>0</v>
      </c>
      <c r="DG865">
        <f t="shared" si="413"/>
        <v>0</v>
      </c>
      <c r="DH865">
        <f t="shared" si="414"/>
        <v>0</v>
      </c>
      <c r="DI865">
        <f t="shared" si="397"/>
        <v>0</v>
      </c>
      <c r="DJ865">
        <f t="shared" si="423"/>
        <v>0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">
      <c r="A866">
        <f>ROW(Source!A859)</f>
        <v>859</v>
      </c>
      <c r="B866">
        <v>59209203</v>
      </c>
      <c r="C866">
        <v>59210969</v>
      </c>
      <c r="D866">
        <v>58308746</v>
      </c>
      <c r="E866">
        <v>1</v>
      </c>
      <c r="F866">
        <v>1</v>
      </c>
      <c r="G866">
        <v>1080</v>
      </c>
      <c r="H866">
        <v>3</v>
      </c>
      <c r="I866" t="s">
        <v>671</v>
      </c>
      <c r="J866" t="s">
        <v>672</v>
      </c>
      <c r="K866" t="s">
        <v>673</v>
      </c>
      <c r="L866">
        <v>1339</v>
      </c>
      <c r="N866">
        <v>1007</v>
      </c>
      <c r="O866" t="s">
        <v>645</v>
      </c>
      <c r="P866" t="s">
        <v>645</v>
      </c>
      <c r="Q866">
        <v>1</v>
      </c>
      <c r="W866">
        <v>0</v>
      </c>
      <c r="X866">
        <v>1565098517</v>
      </c>
      <c r="Y866">
        <f t="shared" si="417"/>
        <v>0.91</v>
      </c>
      <c r="AA866">
        <v>53.42</v>
      </c>
      <c r="AB866">
        <v>0</v>
      </c>
      <c r="AC866">
        <v>0</v>
      </c>
      <c r="AD866">
        <v>0</v>
      </c>
      <c r="AE866">
        <v>53.42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-2</v>
      </c>
      <c r="AN866">
        <v>0</v>
      </c>
      <c r="AO866">
        <v>1</v>
      </c>
      <c r="AP866">
        <v>1</v>
      </c>
      <c r="AQ866">
        <v>0</v>
      </c>
      <c r="AR866">
        <v>0</v>
      </c>
      <c r="AS866" t="s">
        <v>3</v>
      </c>
      <c r="AT866">
        <v>0.91</v>
      </c>
      <c r="AU866" t="s">
        <v>3</v>
      </c>
      <c r="AV866">
        <v>0</v>
      </c>
      <c r="AW866">
        <v>2</v>
      </c>
      <c r="AX866">
        <v>59211775</v>
      </c>
      <c r="AY866">
        <v>1</v>
      </c>
      <c r="AZ866">
        <v>0</v>
      </c>
      <c r="BA866">
        <v>920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ROUND(Y866*Source!I859,9)</f>
        <v>0</v>
      </c>
      <c r="CY866">
        <f t="shared" si="418"/>
        <v>53.42</v>
      </c>
      <c r="CZ866">
        <f t="shared" si="419"/>
        <v>53.42</v>
      </c>
      <c r="DA866">
        <f t="shared" si="420"/>
        <v>1</v>
      </c>
      <c r="DB866">
        <f t="shared" si="421"/>
        <v>48.61</v>
      </c>
      <c r="DC866">
        <f t="shared" si="422"/>
        <v>0</v>
      </c>
      <c r="DD866" t="s">
        <v>3</v>
      </c>
      <c r="DE866" t="s">
        <v>3</v>
      </c>
      <c r="DF866">
        <f t="shared" si="416"/>
        <v>0</v>
      </c>
      <c r="DG866">
        <f t="shared" si="413"/>
        <v>0</v>
      </c>
      <c r="DH866">
        <f t="shared" si="414"/>
        <v>0</v>
      </c>
      <c r="DI866">
        <f t="shared" si="397"/>
        <v>0</v>
      </c>
      <c r="DJ866">
        <f t="shared" si="423"/>
        <v>0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">
      <c r="A867">
        <f>ROW(Source!A859)</f>
        <v>859</v>
      </c>
      <c r="B867">
        <v>59209203</v>
      </c>
      <c r="C867">
        <v>59210969</v>
      </c>
      <c r="D867">
        <v>58309012</v>
      </c>
      <c r="E867">
        <v>1</v>
      </c>
      <c r="F867">
        <v>1</v>
      </c>
      <c r="G867">
        <v>1080</v>
      </c>
      <c r="H867">
        <v>3</v>
      </c>
      <c r="I867" t="s">
        <v>674</v>
      </c>
      <c r="J867" t="s">
        <v>675</v>
      </c>
      <c r="K867" t="s">
        <v>676</v>
      </c>
      <c r="L867">
        <v>1339</v>
      </c>
      <c r="N867">
        <v>1007</v>
      </c>
      <c r="O867" t="s">
        <v>645</v>
      </c>
      <c r="P867" t="s">
        <v>645</v>
      </c>
      <c r="Q867">
        <v>1</v>
      </c>
      <c r="W867">
        <v>0</v>
      </c>
      <c r="X867">
        <v>-388798825</v>
      </c>
      <c r="Y867">
        <f t="shared" si="417"/>
        <v>1</v>
      </c>
      <c r="AA867">
        <v>5.82</v>
      </c>
      <c r="AB867">
        <v>0</v>
      </c>
      <c r="AC867">
        <v>0</v>
      </c>
      <c r="AD867">
        <v>0</v>
      </c>
      <c r="AE867">
        <v>5.82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-2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1</v>
      </c>
      <c r="AU867" t="s">
        <v>3</v>
      </c>
      <c r="AV867">
        <v>0</v>
      </c>
      <c r="AW867">
        <v>2</v>
      </c>
      <c r="AX867">
        <v>59211776</v>
      </c>
      <c r="AY867">
        <v>1</v>
      </c>
      <c r="AZ867">
        <v>0</v>
      </c>
      <c r="BA867">
        <v>921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ROUND(Y867*Source!I859,9)</f>
        <v>0</v>
      </c>
      <c r="CY867">
        <f t="shared" si="418"/>
        <v>5.82</v>
      </c>
      <c r="CZ867">
        <f t="shared" si="419"/>
        <v>5.82</v>
      </c>
      <c r="DA867">
        <f t="shared" si="420"/>
        <v>1</v>
      </c>
      <c r="DB867">
        <f t="shared" si="421"/>
        <v>5.82</v>
      </c>
      <c r="DC867">
        <f t="shared" si="422"/>
        <v>0</v>
      </c>
      <c r="DD867" t="s">
        <v>3</v>
      </c>
      <c r="DE867" t="s">
        <v>3</v>
      </c>
      <c r="DF867">
        <f t="shared" si="416"/>
        <v>0</v>
      </c>
      <c r="DG867">
        <f t="shared" si="413"/>
        <v>0</v>
      </c>
      <c r="DH867">
        <f t="shared" si="414"/>
        <v>0</v>
      </c>
      <c r="DI867">
        <f t="shared" si="397"/>
        <v>0</v>
      </c>
      <c r="DJ867">
        <f t="shared" si="423"/>
        <v>0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">
      <c r="A868">
        <f>ROW(Source!A859)</f>
        <v>859</v>
      </c>
      <c r="B868">
        <v>59209203</v>
      </c>
      <c r="C868">
        <v>59210969</v>
      </c>
      <c r="D868">
        <v>58321776</v>
      </c>
      <c r="E868">
        <v>1</v>
      </c>
      <c r="F868">
        <v>1</v>
      </c>
      <c r="G868">
        <v>1080</v>
      </c>
      <c r="H868">
        <v>3</v>
      </c>
      <c r="I868" t="s">
        <v>560</v>
      </c>
      <c r="J868" t="s">
        <v>562</v>
      </c>
      <c r="K868" t="s">
        <v>561</v>
      </c>
      <c r="L868">
        <v>1301</v>
      </c>
      <c r="N868">
        <v>1003</v>
      </c>
      <c r="O868" t="s">
        <v>36</v>
      </c>
      <c r="P868" t="s">
        <v>36</v>
      </c>
      <c r="Q868">
        <v>1</v>
      </c>
      <c r="W868">
        <v>0</v>
      </c>
      <c r="X868">
        <v>2053903388</v>
      </c>
      <c r="Y868">
        <f t="shared" si="417"/>
        <v>100</v>
      </c>
      <c r="AA868">
        <v>142.13</v>
      </c>
      <c r="AB868">
        <v>0</v>
      </c>
      <c r="AC868">
        <v>0</v>
      </c>
      <c r="AD868">
        <v>0</v>
      </c>
      <c r="AE868">
        <v>142.13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0</v>
      </c>
      <c r="AN868">
        <v>0</v>
      </c>
      <c r="AO868">
        <v>0</v>
      </c>
      <c r="AP868">
        <v>1</v>
      </c>
      <c r="AQ868">
        <v>0</v>
      </c>
      <c r="AR868">
        <v>0</v>
      </c>
      <c r="AS868" t="s">
        <v>3</v>
      </c>
      <c r="AT868">
        <v>100</v>
      </c>
      <c r="AU868" t="s">
        <v>3</v>
      </c>
      <c r="AV868">
        <v>0</v>
      </c>
      <c r="AW868">
        <v>1</v>
      </c>
      <c r="AX868">
        <v>-1</v>
      </c>
      <c r="AY868">
        <v>0</v>
      </c>
      <c r="AZ868">
        <v>0</v>
      </c>
      <c r="BA868" t="s">
        <v>3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v>0</v>
      </c>
      <c r="CX868">
        <f>ROUND(Y868*Source!I859,9)</f>
        <v>0</v>
      </c>
      <c r="CY868">
        <f t="shared" si="418"/>
        <v>142.13</v>
      </c>
      <c r="CZ868">
        <f t="shared" si="419"/>
        <v>142.13</v>
      </c>
      <c r="DA868">
        <f t="shared" si="420"/>
        <v>1</v>
      </c>
      <c r="DB868">
        <f t="shared" si="421"/>
        <v>14213</v>
      </c>
      <c r="DC868">
        <f t="shared" si="422"/>
        <v>0</v>
      </c>
      <c r="DD868" t="s">
        <v>3</v>
      </c>
      <c r="DE868" t="s">
        <v>3</v>
      </c>
      <c r="DF868">
        <f t="shared" si="416"/>
        <v>0</v>
      </c>
      <c r="DG868">
        <f t="shared" si="413"/>
        <v>0</v>
      </c>
      <c r="DH868">
        <f t="shared" si="414"/>
        <v>0</v>
      </c>
      <c r="DI868">
        <f t="shared" si="397"/>
        <v>0</v>
      </c>
      <c r="DJ868">
        <f t="shared" si="423"/>
        <v>0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">
      <c r="A869">
        <f>ROW(Source!A859)</f>
        <v>859</v>
      </c>
      <c r="B869">
        <v>59209203</v>
      </c>
      <c r="C869">
        <v>59210969</v>
      </c>
      <c r="D869">
        <v>58316297</v>
      </c>
      <c r="E869">
        <v>1</v>
      </c>
      <c r="F869">
        <v>1</v>
      </c>
      <c r="G869">
        <v>1080</v>
      </c>
      <c r="H869">
        <v>3</v>
      </c>
      <c r="I869" t="s">
        <v>777</v>
      </c>
      <c r="J869" t="s">
        <v>778</v>
      </c>
      <c r="K869" t="s">
        <v>779</v>
      </c>
      <c r="L869">
        <v>1339</v>
      </c>
      <c r="N869">
        <v>1007</v>
      </c>
      <c r="O869" t="s">
        <v>645</v>
      </c>
      <c r="P869" t="s">
        <v>645</v>
      </c>
      <c r="Q869">
        <v>1</v>
      </c>
      <c r="W869">
        <v>0</v>
      </c>
      <c r="X869">
        <v>1702591464</v>
      </c>
      <c r="Y869">
        <f t="shared" si="417"/>
        <v>0.114</v>
      </c>
      <c r="AA869">
        <v>610.71</v>
      </c>
      <c r="AB869">
        <v>0</v>
      </c>
      <c r="AC869">
        <v>0</v>
      </c>
      <c r="AD869">
        <v>0</v>
      </c>
      <c r="AE869">
        <v>610.71</v>
      </c>
      <c r="AF869">
        <v>0</v>
      </c>
      <c r="AG869">
        <v>0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-2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0.114</v>
      </c>
      <c r="AU869" t="s">
        <v>3</v>
      </c>
      <c r="AV869">
        <v>0</v>
      </c>
      <c r="AW869">
        <v>2</v>
      </c>
      <c r="AX869">
        <v>59211777</v>
      </c>
      <c r="AY869">
        <v>1</v>
      </c>
      <c r="AZ869">
        <v>0</v>
      </c>
      <c r="BA869">
        <v>922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v>0</v>
      </c>
      <c r="CX869">
        <f>ROUND(Y869*Source!I859,9)</f>
        <v>0</v>
      </c>
      <c r="CY869">
        <f t="shared" si="418"/>
        <v>610.71</v>
      </c>
      <c r="CZ869">
        <f t="shared" si="419"/>
        <v>610.71</v>
      </c>
      <c r="DA869">
        <f t="shared" si="420"/>
        <v>1</v>
      </c>
      <c r="DB869">
        <f t="shared" si="421"/>
        <v>69.62</v>
      </c>
      <c r="DC869">
        <f t="shared" si="422"/>
        <v>0</v>
      </c>
      <c r="DD869" t="s">
        <v>3</v>
      </c>
      <c r="DE869" t="s">
        <v>3</v>
      </c>
      <c r="DF869">
        <f t="shared" si="416"/>
        <v>0</v>
      </c>
      <c r="DG869">
        <f t="shared" si="413"/>
        <v>0</v>
      </c>
      <c r="DH869">
        <f t="shared" si="414"/>
        <v>0</v>
      </c>
      <c r="DI869">
        <f t="shared" si="397"/>
        <v>0</v>
      </c>
      <c r="DJ869">
        <f t="shared" si="423"/>
        <v>0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">
      <c r="A870">
        <f>ROW(Source!A859)</f>
        <v>859</v>
      </c>
      <c r="B870">
        <v>59209203</v>
      </c>
      <c r="C870">
        <v>59210969</v>
      </c>
      <c r="D870">
        <v>0</v>
      </c>
      <c r="E870">
        <v>1080</v>
      </c>
      <c r="F870">
        <v>1</v>
      </c>
      <c r="G870">
        <v>1080</v>
      </c>
      <c r="H870">
        <v>3</v>
      </c>
      <c r="I870" t="s">
        <v>554</v>
      </c>
      <c r="J870" t="s">
        <v>3</v>
      </c>
      <c r="K870" t="s">
        <v>555</v>
      </c>
      <c r="L870">
        <v>1354</v>
      </c>
      <c r="N870">
        <v>1010</v>
      </c>
      <c r="O870" t="s">
        <v>49</v>
      </c>
      <c r="P870" t="s">
        <v>49</v>
      </c>
      <c r="Q870">
        <v>1</v>
      </c>
      <c r="W870">
        <v>0</v>
      </c>
      <c r="X870">
        <v>-981804698</v>
      </c>
      <c r="Y870">
        <f t="shared" si="417"/>
        <v>6</v>
      </c>
      <c r="AA870">
        <v>345.85</v>
      </c>
      <c r="AB870">
        <v>0</v>
      </c>
      <c r="AC870">
        <v>0</v>
      </c>
      <c r="AD870">
        <v>0</v>
      </c>
      <c r="AE870">
        <v>345.84999999999997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0</v>
      </c>
      <c r="AN870">
        <v>0</v>
      </c>
      <c r="AO870">
        <v>0</v>
      </c>
      <c r="AP870">
        <v>1</v>
      </c>
      <c r="AQ870">
        <v>0</v>
      </c>
      <c r="AR870">
        <v>0</v>
      </c>
      <c r="AS870" t="s">
        <v>3</v>
      </c>
      <c r="AT870">
        <v>6</v>
      </c>
      <c r="AU870" t="s">
        <v>3</v>
      </c>
      <c r="AV870">
        <v>0</v>
      </c>
      <c r="AW870">
        <v>1</v>
      </c>
      <c r="AX870">
        <v>-1</v>
      </c>
      <c r="AY870">
        <v>0</v>
      </c>
      <c r="AZ870">
        <v>0</v>
      </c>
      <c r="BA870" t="s">
        <v>3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v>0</v>
      </c>
      <c r="CX870">
        <f>ROUND(Y870*Source!I859,9)</f>
        <v>0</v>
      </c>
      <c r="CY870">
        <f t="shared" si="418"/>
        <v>345.85</v>
      </c>
      <c r="CZ870">
        <f t="shared" si="419"/>
        <v>345.84999999999997</v>
      </c>
      <c r="DA870">
        <f t="shared" si="420"/>
        <v>1</v>
      </c>
      <c r="DB870">
        <f t="shared" si="421"/>
        <v>2075.1</v>
      </c>
      <c r="DC870">
        <f t="shared" si="422"/>
        <v>0</v>
      </c>
      <c r="DD870" t="s">
        <v>3</v>
      </c>
      <c r="DE870" t="s">
        <v>3</v>
      </c>
      <c r="DF870">
        <f t="shared" si="416"/>
        <v>0</v>
      </c>
      <c r="DG870">
        <f t="shared" si="413"/>
        <v>0</v>
      </c>
      <c r="DH870">
        <f t="shared" si="414"/>
        <v>0</v>
      </c>
      <c r="DI870">
        <f t="shared" si="397"/>
        <v>0</v>
      </c>
      <c r="DJ870">
        <f t="shared" si="423"/>
        <v>0</v>
      </c>
      <c r="DK870">
        <v>0</v>
      </c>
      <c r="DL870" t="s">
        <v>3</v>
      </c>
      <c r="DM870">
        <v>0</v>
      </c>
      <c r="DN870" t="s">
        <v>3</v>
      </c>
      <c r="DO870">
        <v>0</v>
      </c>
    </row>
    <row r="871" spans="1:119" x14ac:dyDescent="0.2">
      <c r="A871">
        <f>ROW(Source!A860)</f>
        <v>860</v>
      </c>
      <c r="B871">
        <v>59209200</v>
      </c>
      <c r="C871">
        <v>59210969</v>
      </c>
      <c r="D871">
        <v>58266404</v>
      </c>
      <c r="E871">
        <v>1080</v>
      </c>
      <c r="F871">
        <v>1</v>
      </c>
      <c r="G871">
        <v>1080</v>
      </c>
      <c r="H871">
        <v>1</v>
      </c>
      <c r="I871" t="s">
        <v>620</v>
      </c>
      <c r="J871" t="s">
        <v>3</v>
      </c>
      <c r="K871" t="s">
        <v>621</v>
      </c>
      <c r="L871">
        <v>1191</v>
      </c>
      <c r="N871">
        <v>1013</v>
      </c>
      <c r="O871" t="s">
        <v>622</v>
      </c>
      <c r="P871" t="s">
        <v>622</v>
      </c>
      <c r="Q871">
        <v>1</v>
      </c>
      <c r="W871">
        <v>0</v>
      </c>
      <c r="X871">
        <v>476480486</v>
      </c>
      <c r="Y871">
        <f>((AT871*1.15)*1.1)</f>
        <v>131.56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1</v>
      </c>
      <c r="AL871">
        <v>1</v>
      </c>
      <c r="AM871">
        <v>5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104</v>
      </c>
      <c r="AU871" t="s">
        <v>28</v>
      </c>
      <c r="AV871">
        <v>1</v>
      </c>
      <c r="AW871">
        <v>2</v>
      </c>
      <c r="AX871">
        <v>59211768</v>
      </c>
      <c r="AY871">
        <v>1</v>
      </c>
      <c r="AZ871">
        <v>0</v>
      </c>
      <c r="BA871">
        <v>925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U871">
        <f>ROUND(AT871*Source!I860*AH871*AL871,2)</f>
        <v>0</v>
      </c>
      <c r="CV871">
        <f>ROUND(Y871*Source!I860,9)</f>
        <v>0</v>
      </c>
      <c r="CW871">
        <v>0</v>
      </c>
      <c r="CX871">
        <f>ROUND(Y871*Source!I860,9)</f>
        <v>0</v>
      </c>
      <c r="CY871">
        <f>AD871</f>
        <v>0</v>
      </c>
      <c r="CZ871">
        <f>AH871</f>
        <v>0</v>
      </c>
      <c r="DA871">
        <f>AL871</f>
        <v>1</v>
      </c>
      <c r="DB871">
        <f>ROUND(((ROUND(AT871*CZ871,2)*1.15)*1.1),6)</f>
        <v>0</v>
      </c>
      <c r="DC871">
        <f>ROUND(((ROUND(AT871*AG871,2)*1.15)*1.1),6)</f>
        <v>0</v>
      </c>
      <c r="DD871" t="s">
        <v>3</v>
      </c>
      <c r="DE871" t="s">
        <v>3</v>
      </c>
      <c r="DF871">
        <f t="shared" si="416"/>
        <v>0</v>
      </c>
      <c r="DG871">
        <f t="shared" si="413"/>
        <v>0</v>
      </c>
      <c r="DH871">
        <f t="shared" si="414"/>
        <v>0</v>
      </c>
      <c r="DI871">
        <f t="shared" si="397"/>
        <v>0</v>
      </c>
      <c r="DJ871">
        <f>DI871</f>
        <v>0</v>
      </c>
      <c r="DK871">
        <v>0</v>
      </c>
      <c r="DL871" t="s">
        <v>3</v>
      </c>
      <c r="DM871">
        <v>0</v>
      </c>
      <c r="DN871" t="s">
        <v>3</v>
      </c>
      <c r="DO871">
        <v>0</v>
      </c>
    </row>
    <row r="872" spans="1:119" x14ac:dyDescent="0.2">
      <c r="A872">
        <f>ROW(Source!A860)</f>
        <v>860</v>
      </c>
      <c r="B872">
        <v>59209200</v>
      </c>
      <c r="C872">
        <v>59210969</v>
      </c>
      <c r="D872">
        <v>58340281</v>
      </c>
      <c r="E872">
        <v>1</v>
      </c>
      <c r="F872">
        <v>1</v>
      </c>
      <c r="G872">
        <v>1080</v>
      </c>
      <c r="H872">
        <v>2</v>
      </c>
      <c r="I872" t="s">
        <v>760</v>
      </c>
      <c r="J872" t="s">
        <v>761</v>
      </c>
      <c r="K872" t="s">
        <v>762</v>
      </c>
      <c r="L872">
        <v>1368</v>
      </c>
      <c r="N872">
        <v>1011</v>
      </c>
      <c r="O872" t="s">
        <v>626</v>
      </c>
      <c r="P872" t="s">
        <v>626</v>
      </c>
      <c r="Q872">
        <v>1</v>
      </c>
      <c r="W872">
        <v>0</v>
      </c>
      <c r="X872">
        <v>549242131</v>
      </c>
      <c r="Y872">
        <f>((AT872*1.25)*1.1)</f>
        <v>67.952500000000015</v>
      </c>
      <c r="AA872">
        <v>0</v>
      </c>
      <c r="AB872">
        <v>2.5299999999999998</v>
      </c>
      <c r="AC872">
        <v>0</v>
      </c>
      <c r="AD872">
        <v>0</v>
      </c>
      <c r="AE872">
        <v>0</v>
      </c>
      <c r="AF872">
        <v>0.28000000000000003</v>
      </c>
      <c r="AG872">
        <v>0</v>
      </c>
      <c r="AH872">
        <v>0</v>
      </c>
      <c r="AI872">
        <v>1</v>
      </c>
      <c r="AJ872">
        <v>8.4600000000000009</v>
      </c>
      <c r="AK872">
        <v>54.99</v>
      </c>
      <c r="AL872">
        <v>1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49.42</v>
      </c>
      <c r="AU872" t="s">
        <v>627</v>
      </c>
      <c r="AV872">
        <v>0</v>
      </c>
      <c r="AW872">
        <v>2</v>
      </c>
      <c r="AX872">
        <v>59211769</v>
      </c>
      <c r="AY872">
        <v>1</v>
      </c>
      <c r="AZ872">
        <v>0</v>
      </c>
      <c r="BA872">
        <v>926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f>ROUND(Y872*Source!I860*DO872,9)</f>
        <v>0</v>
      </c>
      <c r="CX872">
        <f>ROUND(Y872*Source!I860,9)</f>
        <v>0</v>
      </c>
      <c r="CY872">
        <f>AB872</f>
        <v>2.5299999999999998</v>
      </c>
      <c r="CZ872">
        <f>AF872</f>
        <v>0.28000000000000003</v>
      </c>
      <c r="DA872">
        <f>AJ872</f>
        <v>8.4600000000000009</v>
      </c>
      <c r="DB872">
        <f>ROUND(((ROUND(AT872*CZ872,2)*1.25)*1.1),6)</f>
        <v>19.03</v>
      </c>
      <c r="DC872">
        <f>ROUND(((ROUND(AT872*AG872,2)*1.25)*1.1),6)</f>
        <v>0</v>
      </c>
      <c r="DD872" t="s">
        <v>3</v>
      </c>
      <c r="DE872" t="s">
        <v>3</v>
      </c>
      <c r="DF872">
        <f t="shared" si="416"/>
        <v>0</v>
      </c>
      <c r="DG872">
        <f>ROUND(ROUND(AF872*AJ872,2)*CX872,2)</f>
        <v>0</v>
      </c>
      <c r="DH872">
        <f>ROUND(ROUND(AG872*AK872,2)*CX872,2)</f>
        <v>0</v>
      </c>
      <c r="DI872">
        <f t="shared" si="397"/>
        <v>0</v>
      </c>
      <c r="DJ872">
        <f>DG872</f>
        <v>0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">
      <c r="A873">
        <f>ROW(Source!A860)</f>
        <v>860</v>
      </c>
      <c r="B873">
        <v>59209200</v>
      </c>
      <c r="C873">
        <v>59210969</v>
      </c>
      <c r="D873">
        <v>58340578</v>
      </c>
      <c r="E873">
        <v>1</v>
      </c>
      <c r="F873">
        <v>1</v>
      </c>
      <c r="G873">
        <v>1080</v>
      </c>
      <c r="H873">
        <v>2</v>
      </c>
      <c r="I873" t="s">
        <v>646</v>
      </c>
      <c r="J873" t="s">
        <v>647</v>
      </c>
      <c r="K873" t="s">
        <v>648</v>
      </c>
      <c r="L873">
        <v>1368</v>
      </c>
      <c r="N873">
        <v>1011</v>
      </c>
      <c r="O873" t="s">
        <v>626</v>
      </c>
      <c r="P873" t="s">
        <v>626</v>
      </c>
      <c r="Q873">
        <v>1</v>
      </c>
      <c r="W873">
        <v>0</v>
      </c>
      <c r="X873">
        <v>-1985943078</v>
      </c>
      <c r="Y873">
        <f>((AT873*1.25)*1.1)</f>
        <v>2.1450000000000005</v>
      </c>
      <c r="AA873">
        <v>0</v>
      </c>
      <c r="AB873">
        <v>1445.28</v>
      </c>
      <c r="AC873">
        <v>740.47</v>
      </c>
      <c r="AD873">
        <v>0</v>
      </c>
      <c r="AE873">
        <v>0</v>
      </c>
      <c r="AF873">
        <v>83.1</v>
      </c>
      <c r="AG873">
        <v>12.62</v>
      </c>
      <c r="AH873">
        <v>0</v>
      </c>
      <c r="AI873">
        <v>1</v>
      </c>
      <c r="AJ873">
        <v>16.3</v>
      </c>
      <c r="AK873">
        <v>54.99</v>
      </c>
      <c r="AL873">
        <v>1</v>
      </c>
      <c r="AM873">
        <v>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1.56</v>
      </c>
      <c r="AU873" t="s">
        <v>627</v>
      </c>
      <c r="AV873">
        <v>0</v>
      </c>
      <c r="AW873">
        <v>2</v>
      </c>
      <c r="AX873">
        <v>59211770</v>
      </c>
      <c r="AY873">
        <v>1</v>
      </c>
      <c r="AZ873">
        <v>0</v>
      </c>
      <c r="BA873">
        <v>927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f>ROUND(Y873*Source!I860*DO873,9)</f>
        <v>0</v>
      </c>
      <c r="CX873">
        <f>ROUND(Y873*Source!I860,9)</f>
        <v>0</v>
      </c>
      <c r="CY873">
        <f>AB873</f>
        <v>1445.28</v>
      </c>
      <c r="CZ873">
        <f>AF873</f>
        <v>83.1</v>
      </c>
      <c r="DA873">
        <f>AJ873</f>
        <v>16.3</v>
      </c>
      <c r="DB873">
        <f>ROUND(((ROUND(AT873*CZ873,2)*1.25)*1.1),6)</f>
        <v>178.255</v>
      </c>
      <c r="DC873">
        <f>ROUND(((ROUND(AT873*AG873,2)*1.25)*1.1),6)</f>
        <v>27.07375</v>
      </c>
      <c r="DD873" t="s">
        <v>3</v>
      </c>
      <c r="DE873" t="s">
        <v>3</v>
      </c>
      <c r="DF873">
        <f t="shared" si="416"/>
        <v>0</v>
      </c>
      <c r="DG873">
        <f>ROUND(ROUND(AF873*AJ873,2)*CX873,2)</f>
        <v>0</v>
      </c>
      <c r="DH873">
        <f>ROUND(ROUND(AG873*AK873,2)*CX873,2)</f>
        <v>0</v>
      </c>
      <c r="DI873">
        <f t="shared" si="397"/>
        <v>0</v>
      </c>
      <c r="DJ873">
        <f>DG873</f>
        <v>0</v>
      </c>
      <c r="DK873">
        <v>0</v>
      </c>
      <c r="DL873" t="s">
        <v>628</v>
      </c>
      <c r="DM873">
        <v>0</v>
      </c>
      <c r="DN873" t="s">
        <v>622</v>
      </c>
      <c r="DO873">
        <v>12.62</v>
      </c>
    </row>
    <row r="874" spans="1:119" x14ac:dyDescent="0.2">
      <c r="A874">
        <f>ROW(Source!A860)</f>
        <v>860</v>
      </c>
      <c r="B874">
        <v>59209200</v>
      </c>
      <c r="C874">
        <v>59210969</v>
      </c>
      <c r="D874">
        <v>58339814</v>
      </c>
      <c r="E874">
        <v>1</v>
      </c>
      <c r="F874">
        <v>1</v>
      </c>
      <c r="G874">
        <v>1080</v>
      </c>
      <c r="H874">
        <v>2</v>
      </c>
      <c r="I874" t="s">
        <v>635</v>
      </c>
      <c r="J874" t="s">
        <v>636</v>
      </c>
      <c r="K874" t="s">
        <v>637</v>
      </c>
      <c r="L874">
        <v>1368</v>
      </c>
      <c r="N874">
        <v>1011</v>
      </c>
      <c r="O874" t="s">
        <v>626</v>
      </c>
      <c r="P874" t="s">
        <v>626</v>
      </c>
      <c r="Q874">
        <v>1</v>
      </c>
      <c r="W874">
        <v>0</v>
      </c>
      <c r="X874">
        <v>1087580389</v>
      </c>
      <c r="Y874">
        <f>((AT874*1.25)*1.1)</f>
        <v>0.20625000000000002</v>
      </c>
      <c r="AA874">
        <v>0</v>
      </c>
      <c r="AB874">
        <v>2628.65</v>
      </c>
      <c r="AC874">
        <v>993.36</v>
      </c>
      <c r="AD874">
        <v>0</v>
      </c>
      <c r="AE874">
        <v>0</v>
      </c>
      <c r="AF874">
        <v>179.17</v>
      </c>
      <c r="AG874">
        <v>16.93</v>
      </c>
      <c r="AH874">
        <v>0</v>
      </c>
      <c r="AI874">
        <v>1</v>
      </c>
      <c r="AJ874">
        <v>13.75</v>
      </c>
      <c r="AK874">
        <v>54.99</v>
      </c>
      <c r="AL874">
        <v>1</v>
      </c>
      <c r="AM874">
        <v>2</v>
      </c>
      <c r="AN874">
        <v>0</v>
      </c>
      <c r="AO874">
        <v>1</v>
      </c>
      <c r="AP874">
        <v>1</v>
      </c>
      <c r="AQ874">
        <v>0</v>
      </c>
      <c r="AR874">
        <v>0</v>
      </c>
      <c r="AS874" t="s">
        <v>3</v>
      </c>
      <c r="AT874">
        <v>0.15</v>
      </c>
      <c r="AU874" t="s">
        <v>627</v>
      </c>
      <c r="AV874">
        <v>0</v>
      </c>
      <c r="AW874">
        <v>2</v>
      </c>
      <c r="AX874">
        <v>59211771</v>
      </c>
      <c r="AY874">
        <v>1</v>
      </c>
      <c r="AZ874">
        <v>0</v>
      </c>
      <c r="BA874">
        <v>928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f>ROUND(Y874*Source!I860*DO874,9)</f>
        <v>0</v>
      </c>
      <c r="CX874">
        <f>ROUND(Y874*Source!I860,9)</f>
        <v>0</v>
      </c>
      <c r="CY874">
        <f>AB874</f>
        <v>2628.65</v>
      </c>
      <c r="CZ874">
        <f>AF874</f>
        <v>179.17</v>
      </c>
      <c r="DA874">
        <f>AJ874</f>
        <v>13.75</v>
      </c>
      <c r="DB874">
        <f>ROUND(((ROUND(AT874*CZ874,2)*1.25)*1.1),6)</f>
        <v>36.96</v>
      </c>
      <c r="DC874">
        <f>ROUND(((ROUND(AT874*AG874,2)*1.25)*1.1),6)</f>
        <v>3.4925000000000002</v>
      </c>
      <c r="DD874" t="s">
        <v>3</v>
      </c>
      <c r="DE874" t="s">
        <v>3</v>
      </c>
      <c r="DF874">
        <f t="shared" si="416"/>
        <v>0</v>
      </c>
      <c r="DG874">
        <f>ROUND(ROUND(AF874*AJ874,2)*CX874,2)</f>
        <v>0</v>
      </c>
      <c r="DH874">
        <f>ROUND(ROUND(AG874*AK874,2)*CX874,2)</f>
        <v>0</v>
      </c>
      <c r="DI874">
        <f t="shared" si="397"/>
        <v>0</v>
      </c>
      <c r="DJ874">
        <f>DG874</f>
        <v>0</v>
      </c>
      <c r="DK874">
        <v>0</v>
      </c>
      <c r="DL874" t="s">
        <v>628</v>
      </c>
      <c r="DM874">
        <v>0</v>
      </c>
      <c r="DN874" t="s">
        <v>622</v>
      </c>
      <c r="DO874">
        <v>16.93</v>
      </c>
    </row>
    <row r="875" spans="1:119" x14ac:dyDescent="0.2">
      <c r="A875">
        <f>ROW(Source!A860)</f>
        <v>860</v>
      </c>
      <c r="B875">
        <v>59209200</v>
      </c>
      <c r="C875">
        <v>59210969</v>
      </c>
      <c r="D875">
        <v>58308814</v>
      </c>
      <c r="E875">
        <v>1</v>
      </c>
      <c r="F875">
        <v>1</v>
      </c>
      <c r="G875">
        <v>1080</v>
      </c>
      <c r="H875">
        <v>3</v>
      </c>
      <c r="I875" t="s">
        <v>642</v>
      </c>
      <c r="J875" t="s">
        <v>643</v>
      </c>
      <c r="K875" t="s">
        <v>644</v>
      </c>
      <c r="L875">
        <v>1339</v>
      </c>
      <c r="N875">
        <v>1007</v>
      </c>
      <c r="O875" t="s">
        <v>645</v>
      </c>
      <c r="P875" t="s">
        <v>645</v>
      </c>
      <c r="Q875">
        <v>1</v>
      </c>
      <c r="W875">
        <v>0</v>
      </c>
      <c r="X875">
        <v>-744103292</v>
      </c>
      <c r="Y875">
        <f t="shared" ref="Y875:Y882" si="424">AT875</f>
        <v>6.48</v>
      </c>
      <c r="AA875">
        <v>54.79</v>
      </c>
      <c r="AB875">
        <v>0</v>
      </c>
      <c r="AC875">
        <v>0</v>
      </c>
      <c r="AD875">
        <v>0</v>
      </c>
      <c r="AE875">
        <v>7.07</v>
      </c>
      <c r="AF875">
        <v>0</v>
      </c>
      <c r="AG875">
        <v>0</v>
      </c>
      <c r="AH875">
        <v>0</v>
      </c>
      <c r="AI875">
        <v>7.75</v>
      </c>
      <c r="AJ875">
        <v>1</v>
      </c>
      <c r="AK875">
        <v>1</v>
      </c>
      <c r="AL875">
        <v>1</v>
      </c>
      <c r="AM875">
        <v>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6.48</v>
      </c>
      <c r="AU875" t="s">
        <v>3</v>
      </c>
      <c r="AV875">
        <v>0</v>
      </c>
      <c r="AW875">
        <v>2</v>
      </c>
      <c r="AX875">
        <v>59211772</v>
      </c>
      <c r="AY875">
        <v>1</v>
      </c>
      <c r="AZ875">
        <v>0</v>
      </c>
      <c r="BA875">
        <v>929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V875">
        <v>0</v>
      </c>
      <c r="CW875">
        <v>0</v>
      </c>
      <c r="CX875">
        <f>ROUND(Y875*Source!I860,9)</f>
        <v>0</v>
      </c>
      <c r="CY875">
        <f t="shared" ref="CY875:CY882" si="425">AA875</f>
        <v>54.79</v>
      </c>
      <c r="CZ875">
        <f t="shared" ref="CZ875:CZ882" si="426">AE875</f>
        <v>7.07</v>
      </c>
      <c r="DA875">
        <f t="shared" ref="DA875:DA882" si="427">AI875</f>
        <v>7.75</v>
      </c>
      <c r="DB875">
        <f t="shared" ref="DB875:DB882" si="428">ROUND(ROUND(AT875*CZ875,2),6)</f>
        <v>45.81</v>
      </c>
      <c r="DC875">
        <f t="shared" ref="DC875:DC882" si="429">ROUND(ROUND(AT875*AG875,2),6)</f>
        <v>0</v>
      </c>
      <c r="DD875" t="s">
        <v>3</v>
      </c>
      <c r="DE875" t="s">
        <v>3</v>
      </c>
      <c r="DF875">
        <f t="shared" ref="DF875:DF882" si="430">ROUND(ROUND(AE875*AI875,2)*CX875,2)</f>
        <v>0</v>
      </c>
      <c r="DG875">
        <f t="shared" ref="DG875:DG896" si="431">ROUND(ROUND(AF875,2)*CX875,2)</f>
        <v>0</v>
      </c>
      <c r="DH875">
        <f t="shared" ref="DH875:DH896" si="432">ROUND(ROUND(AG875,2)*CX875,2)</f>
        <v>0</v>
      </c>
      <c r="DI875">
        <f t="shared" si="397"/>
        <v>0</v>
      </c>
      <c r="DJ875">
        <f t="shared" ref="DJ875:DJ882" si="433">DF875</f>
        <v>0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">
      <c r="A876">
        <f>ROW(Source!A860)</f>
        <v>860</v>
      </c>
      <c r="B876">
        <v>59209200</v>
      </c>
      <c r="C876">
        <v>59210969</v>
      </c>
      <c r="D876">
        <v>58309953</v>
      </c>
      <c r="E876">
        <v>1</v>
      </c>
      <c r="F876">
        <v>1</v>
      </c>
      <c r="G876">
        <v>1080</v>
      </c>
      <c r="H876">
        <v>3</v>
      </c>
      <c r="I876" t="s">
        <v>774</v>
      </c>
      <c r="J876" t="s">
        <v>775</v>
      </c>
      <c r="K876" t="s">
        <v>776</v>
      </c>
      <c r="L876">
        <v>1346</v>
      </c>
      <c r="N876">
        <v>1009</v>
      </c>
      <c r="O876" t="s">
        <v>641</v>
      </c>
      <c r="P876" t="s">
        <v>641</v>
      </c>
      <c r="Q876">
        <v>1</v>
      </c>
      <c r="W876">
        <v>0</v>
      </c>
      <c r="X876">
        <v>-326142876</v>
      </c>
      <c r="Y876">
        <f t="shared" si="424"/>
        <v>0.7</v>
      </c>
      <c r="AA876">
        <v>126.84</v>
      </c>
      <c r="AB876">
        <v>0</v>
      </c>
      <c r="AC876">
        <v>0</v>
      </c>
      <c r="AD876">
        <v>0</v>
      </c>
      <c r="AE876">
        <v>21</v>
      </c>
      <c r="AF876">
        <v>0</v>
      </c>
      <c r="AG876">
        <v>0</v>
      </c>
      <c r="AH876">
        <v>0</v>
      </c>
      <c r="AI876">
        <v>6.04</v>
      </c>
      <c r="AJ876">
        <v>1</v>
      </c>
      <c r="AK876">
        <v>1</v>
      </c>
      <c r="AL876">
        <v>1</v>
      </c>
      <c r="AM876">
        <v>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0.7</v>
      </c>
      <c r="AU876" t="s">
        <v>3</v>
      </c>
      <c r="AV876">
        <v>0</v>
      </c>
      <c r="AW876">
        <v>2</v>
      </c>
      <c r="AX876">
        <v>59211773</v>
      </c>
      <c r="AY876">
        <v>1</v>
      </c>
      <c r="AZ876">
        <v>0</v>
      </c>
      <c r="BA876">
        <v>930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v>0</v>
      </c>
      <c r="CX876">
        <f>ROUND(Y876*Source!I860,9)</f>
        <v>0</v>
      </c>
      <c r="CY876">
        <f t="shared" si="425"/>
        <v>126.84</v>
      </c>
      <c r="CZ876">
        <f t="shared" si="426"/>
        <v>21</v>
      </c>
      <c r="DA876">
        <f t="shared" si="427"/>
        <v>6.04</v>
      </c>
      <c r="DB876">
        <f t="shared" si="428"/>
        <v>14.7</v>
      </c>
      <c r="DC876">
        <f t="shared" si="429"/>
        <v>0</v>
      </c>
      <c r="DD876" t="s">
        <v>3</v>
      </c>
      <c r="DE876" t="s">
        <v>3</v>
      </c>
      <c r="DF876">
        <f t="shared" si="430"/>
        <v>0</v>
      </c>
      <c r="DG876">
        <f t="shared" si="431"/>
        <v>0</v>
      </c>
      <c r="DH876">
        <f t="shared" si="432"/>
        <v>0</v>
      </c>
      <c r="DI876">
        <f t="shared" si="397"/>
        <v>0</v>
      </c>
      <c r="DJ876">
        <f t="shared" si="433"/>
        <v>0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">
      <c r="A877">
        <f>ROW(Source!A860)</f>
        <v>860</v>
      </c>
      <c r="B877">
        <v>59209200</v>
      </c>
      <c r="C877">
        <v>59210969</v>
      </c>
      <c r="D877">
        <v>58308933</v>
      </c>
      <c r="E877">
        <v>1</v>
      </c>
      <c r="F877">
        <v>1</v>
      </c>
      <c r="G877">
        <v>1080</v>
      </c>
      <c r="H877">
        <v>3</v>
      </c>
      <c r="I877" t="s">
        <v>668</v>
      </c>
      <c r="J877" t="s">
        <v>669</v>
      </c>
      <c r="K877" t="s">
        <v>670</v>
      </c>
      <c r="L877">
        <v>1348</v>
      </c>
      <c r="N877">
        <v>1009</v>
      </c>
      <c r="O877" t="s">
        <v>658</v>
      </c>
      <c r="P877" t="s">
        <v>658</v>
      </c>
      <c r="Q877">
        <v>1000</v>
      </c>
      <c r="W877">
        <v>0</v>
      </c>
      <c r="X877">
        <v>1469978170</v>
      </c>
      <c r="Y877">
        <f t="shared" si="424"/>
        <v>9.0000000000000006E-5</v>
      </c>
      <c r="AA877">
        <v>73915.41</v>
      </c>
      <c r="AB877">
        <v>0</v>
      </c>
      <c r="AC877">
        <v>0</v>
      </c>
      <c r="AD877">
        <v>0</v>
      </c>
      <c r="AE877">
        <v>3234.81</v>
      </c>
      <c r="AF877">
        <v>0</v>
      </c>
      <c r="AG877">
        <v>0</v>
      </c>
      <c r="AH877">
        <v>0</v>
      </c>
      <c r="AI877">
        <v>22.85</v>
      </c>
      <c r="AJ877">
        <v>1</v>
      </c>
      <c r="AK877">
        <v>1</v>
      </c>
      <c r="AL877">
        <v>1</v>
      </c>
      <c r="AM877">
        <v>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9.0000000000000006E-5</v>
      </c>
      <c r="AU877" t="s">
        <v>3</v>
      </c>
      <c r="AV877">
        <v>0</v>
      </c>
      <c r="AW877">
        <v>2</v>
      </c>
      <c r="AX877">
        <v>59211774</v>
      </c>
      <c r="AY877">
        <v>1</v>
      </c>
      <c r="AZ877">
        <v>0</v>
      </c>
      <c r="BA877">
        <v>931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v>0</v>
      </c>
      <c r="CX877">
        <f>ROUND(Y877*Source!I860,9)</f>
        <v>0</v>
      </c>
      <c r="CY877">
        <f t="shared" si="425"/>
        <v>73915.41</v>
      </c>
      <c r="CZ877">
        <f t="shared" si="426"/>
        <v>3234.81</v>
      </c>
      <c r="DA877">
        <f t="shared" si="427"/>
        <v>22.85</v>
      </c>
      <c r="DB877">
        <f t="shared" si="428"/>
        <v>0.28999999999999998</v>
      </c>
      <c r="DC877">
        <f t="shared" si="429"/>
        <v>0</v>
      </c>
      <c r="DD877" t="s">
        <v>3</v>
      </c>
      <c r="DE877" t="s">
        <v>3</v>
      </c>
      <c r="DF877">
        <f t="shared" si="430"/>
        <v>0</v>
      </c>
      <c r="DG877">
        <f t="shared" si="431"/>
        <v>0</v>
      </c>
      <c r="DH877">
        <f t="shared" si="432"/>
        <v>0</v>
      </c>
      <c r="DI877">
        <f t="shared" si="397"/>
        <v>0</v>
      </c>
      <c r="DJ877">
        <f t="shared" si="433"/>
        <v>0</v>
      </c>
      <c r="DK877">
        <v>0</v>
      </c>
      <c r="DL877" t="s">
        <v>3</v>
      </c>
      <c r="DM877">
        <v>0</v>
      </c>
      <c r="DN877" t="s">
        <v>3</v>
      </c>
      <c r="DO877">
        <v>0</v>
      </c>
    </row>
    <row r="878" spans="1:119" x14ac:dyDescent="0.2">
      <c r="A878">
        <f>ROW(Source!A860)</f>
        <v>860</v>
      </c>
      <c r="B878">
        <v>59209200</v>
      </c>
      <c r="C878">
        <v>59210969</v>
      </c>
      <c r="D878">
        <v>58308746</v>
      </c>
      <c r="E878">
        <v>1</v>
      </c>
      <c r="F878">
        <v>1</v>
      </c>
      <c r="G878">
        <v>1080</v>
      </c>
      <c r="H878">
        <v>3</v>
      </c>
      <c r="I878" t="s">
        <v>671</v>
      </c>
      <c r="J878" t="s">
        <v>672</v>
      </c>
      <c r="K878" t="s">
        <v>673</v>
      </c>
      <c r="L878">
        <v>1339</v>
      </c>
      <c r="N878">
        <v>1007</v>
      </c>
      <c r="O878" t="s">
        <v>645</v>
      </c>
      <c r="P878" t="s">
        <v>645</v>
      </c>
      <c r="Q878">
        <v>1</v>
      </c>
      <c r="W878">
        <v>0</v>
      </c>
      <c r="X878">
        <v>1565098517</v>
      </c>
      <c r="Y878">
        <f t="shared" si="424"/>
        <v>0.91</v>
      </c>
      <c r="AA878">
        <v>759.63</v>
      </c>
      <c r="AB878">
        <v>0</v>
      </c>
      <c r="AC878">
        <v>0</v>
      </c>
      <c r="AD878">
        <v>0</v>
      </c>
      <c r="AE878">
        <v>53.42</v>
      </c>
      <c r="AF878">
        <v>0</v>
      </c>
      <c r="AG878">
        <v>0</v>
      </c>
      <c r="AH878">
        <v>0</v>
      </c>
      <c r="AI878">
        <v>14.22</v>
      </c>
      <c r="AJ878">
        <v>1</v>
      </c>
      <c r="AK878">
        <v>1</v>
      </c>
      <c r="AL878">
        <v>1</v>
      </c>
      <c r="AM878">
        <v>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0.91</v>
      </c>
      <c r="AU878" t="s">
        <v>3</v>
      </c>
      <c r="AV878">
        <v>0</v>
      </c>
      <c r="AW878">
        <v>2</v>
      </c>
      <c r="AX878">
        <v>59211775</v>
      </c>
      <c r="AY878">
        <v>1</v>
      </c>
      <c r="AZ878">
        <v>0</v>
      </c>
      <c r="BA878">
        <v>932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v>0</v>
      </c>
      <c r="CX878">
        <f>ROUND(Y878*Source!I860,9)</f>
        <v>0</v>
      </c>
      <c r="CY878">
        <f t="shared" si="425"/>
        <v>759.63</v>
      </c>
      <c r="CZ878">
        <f t="shared" si="426"/>
        <v>53.42</v>
      </c>
      <c r="DA878">
        <f t="shared" si="427"/>
        <v>14.22</v>
      </c>
      <c r="DB878">
        <f t="shared" si="428"/>
        <v>48.61</v>
      </c>
      <c r="DC878">
        <f t="shared" si="429"/>
        <v>0</v>
      </c>
      <c r="DD878" t="s">
        <v>3</v>
      </c>
      <c r="DE878" t="s">
        <v>3</v>
      </c>
      <c r="DF878">
        <f t="shared" si="430"/>
        <v>0</v>
      </c>
      <c r="DG878">
        <f t="shared" si="431"/>
        <v>0</v>
      </c>
      <c r="DH878">
        <f t="shared" si="432"/>
        <v>0</v>
      </c>
      <c r="DI878">
        <f t="shared" si="397"/>
        <v>0</v>
      </c>
      <c r="DJ878">
        <f t="shared" si="433"/>
        <v>0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">
      <c r="A879">
        <f>ROW(Source!A860)</f>
        <v>860</v>
      </c>
      <c r="B879">
        <v>59209200</v>
      </c>
      <c r="C879">
        <v>59210969</v>
      </c>
      <c r="D879">
        <v>58309012</v>
      </c>
      <c r="E879">
        <v>1</v>
      </c>
      <c r="F879">
        <v>1</v>
      </c>
      <c r="G879">
        <v>1080</v>
      </c>
      <c r="H879">
        <v>3</v>
      </c>
      <c r="I879" t="s">
        <v>674</v>
      </c>
      <c r="J879" t="s">
        <v>675</v>
      </c>
      <c r="K879" t="s">
        <v>676</v>
      </c>
      <c r="L879">
        <v>1339</v>
      </c>
      <c r="N879">
        <v>1007</v>
      </c>
      <c r="O879" t="s">
        <v>645</v>
      </c>
      <c r="P879" t="s">
        <v>645</v>
      </c>
      <c r="Q879">
        <v>1</v>
      </c>
      <c r="W879">
        <v>0</v>
      </c>
      <c r="X879">
        <v>-388798825</v>
      </c>
      <c r="Y879">
        <f t="shared" si="424"/>
        <v>1</v>
      </c>
      <c r="AA879">
        <v>94.23</v>
      </c>
      <c r="AB879">
        <v>0</v>
      </c>
      <c r="AC879">
        <v>0</v>
      </c>
      <c r="AD879">
        <v>0</v>
      </c>
      <c r="AE879">
        <v>5.82</v>
      </c>
      <c r="AF879">
        <v>0</v>
      </c>
      <c r="AG879">
        <v>0</v>
      </c>
      <c r="AH879">
        <v>0</v>
      </c>
      <c r="AI879">
        <v>16.190000000000001</v>
      </c>
      <c r="AJ879">
        <v>1</v>
      </c>
      <c r="AK879">
        <v>1</v>
      </c>
      <c r="AL879">
        <v>1</v>
      </c>
      <c r="AM879">
        <v>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1</v>
      </c>
      <c r="AU879" t="s">
        <v>3</v>
      </c>
      <c r="AV879">
        <v>0</v>
      </c>
      <c r="AW879">
        <v>2</v>
      </c>
      <c r="AX879">
        <v>59211776</v>
      </c>
      <c r="AY879">
        <v>1</v>
      </c>
      <c r="AZ879">
        <v>0</v>
      </c>
      <c r="BA879">
        <v>933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v>0</v>
      </c>
      <c r="CX879">
        <f>ROUND(Y879*Source!I860,9)</f>
        <v>0</v>
      </c>
      <c r="CY879">
        <f t="shared" si="425"/>
        <v>94.23</v>
      </c>
      <c r="CZ879">
        <f t="shared" si="426"/>
        <v>5.82</v>
      </c>
      <c r="DA879">
        <f t="shared" si="427"/>
        <v>16.190000000000001</v>
      </c>
      <c r="DB879">
        <f t="shared" si="428"/>
        <v>5.82</v>
      </c>
      <c r="DC879">
        <f t="shared" si="429"/>
        <v>0</v>
      </c>
      <c r="DD879" t="s">
        <v>3</v>
      </c>
      <c r="DE879" t="s">
        <v>3</v>
      </c>
      <c r="DF879">
        <f t="shared" si="430"/>
        <v>0</v>
      </c>
      <c r="DG879">
        <f t="shared" si="431"/>
        <v>0</v>
      </c>
      <c r="DH879">
        <f t="shared" si="432"/>
        <v>0</v>
      </c>
      <c r="DI879">
        <f t="shared" si="397"/>
        <v>0</v>
      </c>
      <c r="DJ879">
        <f t="shared" si="433"/>
        <v>0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">
      <c r="A880">
        <f>ROW(Source!A860)</f>
        <v>860</v>
      </c>
      <c r="B880">
        <v>59209200</v>
      </c>
      <c r="C880">
        <v>59210969</v>
      </c>
      <c r="D880">
        <v>58321776</v>
      </c>
      <c r="E880">
        <v>1</v>
      </c>
      <c r="F880">
        <v>1</v>
      </c>
      <c r="G880">
        <v>1080</v>
      </c>
      <c r="H880">
        <v>3</v>
      </c>
      <c r="I880" t="s">
        <v>560</v>
      </c>
      <c r="J880" t="s">
        <v>562</v>
      </c>
      <c r="K880" t="s">
        <v>561</v>
      </c>
      <c r="L880">
        <v>1301</v>
      </c>
      <c r="N880">
        <v>1003</v>
      </c>
      <c r="O880" t="s">
        <v>36</v>
      </c>
      <c r="P880" t="s">
        <v>36</v>
      </c>
      <c r="Q880">
        <v>1</v>
      </c>
      <c r="W880">
        <v>0</v>
      </c>
      <c r="X880">
        <v>2053903388</v>
      </c>
      <c r="Y880">
        <f t="shared" si="424"/>
        <v>100</v>
      </c>
      <c r="AA880">
        <v>2889.5</v>
      </c>
      <c r="AB880">
        <v>0</v>
      </c>
      <c r="AC880">
        <v>0</v>
      </c>
      <c r="AD880">
        <v>0</v>
      </c>
      <c r="AE880">
        <v>142.13</v>
      </c>
      <c r="AF880">
        <v>0</v>
      </c>
      <c r="AG880">
        <v>0</v>
      </c>
      <c r="AH880">
        <v>0</v>
      </c>
      <c r="AI880">
        <v>20.329999999999998</v>
      </c>
      <c r="AJ880">
        <v>1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 t="s">
        <v>3</v>
      </c>
      <c r="AT880">
        <v>100</v>
      </c>
      <c r="AU880" t="s">
        <v>3</v>
      </c>
      <c r="AV880">
        <v>0</v>
      </c>
      <c r="AW880">
        <v>1</v>
      </c>
      <c r="AX880">
        <v>-1</v>
      </c>
      <c r="AY880">
        <v>0</v>
      </c>
      <c r="AZ880">
        <v>0</v>
      </c>
      <c r="BA880" t="s">
        <v>3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ROUND(Y880*Source!I860,9)</f>
        <v>0</v>
      </c>
      <c r="CY880">
        <f t="shared" si="425"/>
        <v>2889.5</v>
      </c>
      <c r="CZ880">
        <f t="shared" si="426"/>
        <v>142.13</v>
      </c>
      <c r="DA880">
        <f t="shared" si="427"/>
        <v>20.329999999999998</v>
      </c>
      <c r="DB880">
        <f t="shared" si="428"/>
        <v>14213</v>
      </c>
      <c r="DC880">
        <f t="shared" si="429"/>
        <v>0</v>
      </c>
      <c r="DD880" t="s">
        <v>3</v>
      </c>
      <c r="DE880" t="s">
        <v>3</v>
      </c>
      <c r="DF880">
        <f t="shared" si="430"/>
        <v>0</v>
      </c>
      <c r="DG880">
        <f t="shared" si="431"/>
        <v>0</v>
      </c>
      <c r="DH880">
        <f t="shared" si="432"/>
        <v>0</v>
      </c>
      <c r="DI880">
        <f t="shared" si="397"/>
        <v>0</v>
      </c>
      <c r="DJ880">
        <f t="shared" si="433"/>
        <v>0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">
      <c r="A881">
        <f>ROW(Source!A860)</f>
        <v>860</v>
      </c>
      <c r="B881">
        <v>59209200</v>
      </c>
      <c r="C881">
        <v>59210969</v>
      </c>
      <c r="D881">
        <v>58316297</v>
      </c>
      <c r="E881">
        <v>1</v>
      </c>
      <c r="F881">
        <v>1</v>
      </c>
      <c r="G881">
        <v>1080</v>
      </c>
      <c r="H881">
        <v>3</v>
      </c>
      <c r="I881" t="s">
        <v>777</v>
      </c>
      <c r="J881" t="s">
        <v>778</v>
      </c>
      <c r="K881" t="s">
        <v>779</v>
      </c>
      <c r="L881">
        <v>1339</v>
      </c>
      <c r="N881">
        <v>1007</v>
      </c>
      <c r="O881" t="s">
        <v>645</v>
      </c>
      <c r="P881" t="s">
        <v>645</v>
      </c>
      <c r="Q881">
        <v>1</v>
      </c>
      <c r="W881">
        <v>0</v>
      </c>
      <c r="X881">
        <v>1702591464</v>
      </c>
      <c r="Y881">
        <f t="shared" si="424"/>
        <v>0.114</v>
      </c>
      <c r="AA881">
        <v>5453.64</v>
      </c>
      <c r="AB881">
        <v>0</v>
      </c>
      <c r="AC881">
        <v>0</v>
      </c>
      <c r="AD881">
        <v>0</v>
      </c>
      <c r="AE881">
        <v>610.71</v>
      </c>
      <c r="AF881">
        <v>0</v>
      </c>
      <c r="AG881">
        <v>0</v>
      </c>
      <c r="AH881">
        <v>0</v>
      </c>
      <c r="AI881">
        <v>8.93</v>
      </c>
      <c r="AJ881">
        <v>1</v>
      </c>
      <c r="AK881">
        <v>1</v>
      </c>
      <c r="AL881">
        <v>1</v>
      </c>
      <c r="AM881">
        <v>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0.114</v>
      </c>
      <c r="AU881" t="s">
        <v>3</v>
      </c>
      <c r="AV881">
        <v>0</v>
      </c>
      <c r="AW881">
        <v>2</v>
      </c>
      <c r="AX881">
        <v>59211777</v>
      </c>
      <c r="AY881">
        <v>1</v>
      </c>
      <c r="AZ881">
        <v>0</v>
      </c>
      <c r="BA881">
        <v>934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v>0</v>
      </c>
      <c r="CX881">
        <f>ROUND(Y881*Source!I860,9)</f>
        <v>0</v>
      </c>
      <c r="CY881">
        <f t="shared" si="425"/>
        <v>5453.64</v>
      </c>
      <c r="CZ881">
        <f t="shared" si="426"/>
        <v>610.71</v>
      </c>
      <c r="DA881">
        <f t="shared" si="427"/>
        <v>8.93</v>
      </c>
      <c r="DB881">
        <f t="shared" si="428"/>
        <v>69.62</v>
      </c>
      <c r="DC881">
        <f t="shared" si="429"/>
        <v>0</v>
      </c>
      <c r="DD881" t="s">
        <v>3</v>
      </c>
      <c r="DE881" t="s">
        <v>3</v>
      </c>
      <c r="DF881">
        <f t="shared" si="430"/>
        <v>0</v>
      </c>
      <c r="DG881">
        <f t="shared" si="431"/>
        <v>0</v>
      </c>
      <c r="DH881">
        <f t="shared" si="432"/>
        <v>0</v>
      </c>
      <c r="DI881">
        <f t="shared" si="397"/>
        <v>0</v>
      </c>
      <c r="DJ881">
        <f t="shared" si="433"/>
        <v>0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">
      <c r="A882">
        <f>ROW(Source!A860)</f>
        <v>860</v>
      </c>
      <c r="B882">
        <v>59209200</v>
      </c>
      <c r="C882">
        <v>59210969</v>
      </c>
      <c r="D882">
        <v>0</v>
      </c>
      <c r="E882">
        <v>1080</v>
      </c>
      <c r="F882">
        <v>1</v>
      </c>
      <c r="G882">
        <v>1080</v>
      </c>
      <c r="H882">
        <v>3</v>
      </c>
      <c r="I882" t="s">
        <v>554</v>
      </c>
      <c r="J882" t="s">
        <v>3</v>
      </c>
      <c r="K882" t="s">
        <v>555</v>
      </c>
      <c r="L882">
        <v>1354</v>
      </c>
      <c r="N882">
        <v>1010</v>
      </c>
      <c r="O882" t="s">
        <v>49</v>
      </c>
      <c r="P882" t="s">
        <v>49</v>
      </c>
      <c r="Q882">
        <v>1</v>
      </c>
      <c r="W882">
        <v>0</v>
      </c>
      <c r="X882">
        <v>-981804698</v>
      </c>
      <c r="Y882">
        <f t="shared" si="424"/>
        <v>6</v>
      </c>
      <c r="AA882">
        <v>3417</v>
      </c>
      <c r="AB882">
        <v>0</v>
      </c>
      <c r="AC882">
        <v>0</v>
      </c>
      <c r="AD882">
        <v>0</v>
      </c>
      <c r="AE882">
        <v>345.84999999999997</v>
      </c>
      <c r="AF882">
        <v>0</v>
      </c>
      <c r="AG882">
        <v>0</v>
      </c>
      <c r="AH882">
        <v>0</v>
      </c>
      <c r="AI882">
        <v>9.8800000000000008</v>
      </c>
      <c r="AJ882">
        <v>1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 t="s">
        <v>3</v>
      </c>
      <c r="AT882">
        <v>6</v>
      </c>
      <c r="AU882" t="s">
        <v>3</v>
      </c>
      <c r="AV882">
        <v>0</v>
      </c>
      <c r="AW882">
        <v>1</v>
      </c>
      <c r="AX882">
        <v>-1</v>
      </c>
      <c r="AY882">
        <v>0</v>
      </c>
      <c r="AZ882">
        <v>0</v>
      </c>
      <c r="BA882" t="s">
        <v>3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ROUND(Y882*Source!I860,9)</f>
        <v>0</v>
      </c>
      <c r="CY882">
        <f t="shared" si="425"/>
        <v>3417</v>
      </c>
      <c r="CZ882">
        <f t="shared" si="426"/>
        <v>345.84999999999997</v>
      </c>
      <c r="DA882">
        <f t="shared" si="427"/>
        <v>9.8800000000000008</v>
      </c>
      <c r="DB882">
        <f t="shared" si="428"/>
        <v>2075.1</v>
      </c>
      <c r="DC882">
        <f t="shared" si="429"/>
        <v>0</v>
      </c>
      <c r="DD882" t="s">
        <v>3</v>
      </c>
      <c r="DE882" t="s">
        <v>3</v>
      </c>
      <c r="DF882">
        <f t="shared" si="430"/>
        <v>0</v>
      </c>
      <c r="DG882">
        <f t="shared" si="431"/>
        <v>0</v>
      </c>
      <c r="DH882">
        <f t="shared" si="432"/>
        <v>0</v>
      </c>
      <c r="DI882">
        <f t="shared" si="397"/>
        <v>0</v>
      </c>
      <c r="DJ882">
        <f t="shared" si="433"/>
        <v>0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">
      <c r="A883">
        <f>ROW(Source!A865)</f>
        <v>865</v>
      </c>
      <c r="B883">
        <v>59209203</v>
      </c>
      <c r="C883">
        <v>59210996</v>
      </c>
      <c r="D883">
        <v>58266404</v>
      </c>
      <c r="E883">
        <v>1080</v>
      </c>
      <c r="F883">
        <v>1</v>
      </c>
      <c r="G883">
        <v>1080</v>
      </c>
      <c r="H883">
        <v>1</v>
      </c>
      <c r="I883" t="s">
        <v>620</v>
      </c>
      <c r="J883" t="s">
        <v>3</v>
      </c>
      <c r="K883" t="s">
        <v>621</v>
      </c>
      <c r="L883">
        <v>1191</v>
      </c>
      <c r="N883">
        <v>1013</v>
      </c>
      <c r="O883" t="s">
        <v>622</v>
      </c>
      <c r="P883" t="s">
        <v>622</v>
      </c>
      <c r="Q883">
        <v>1</v>
      </c>
      <c r="W883">
        <v>0</v>
      </c>
      <c r="X883">
        <v>476480486</v>
      </c>
      <c r="Y883">
        <f>((AT883*1.15)*1.1)</f>
        <v>42.630500000000005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-2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33.700000000000003</v>
      </c>
      <c r="AU883" t="s">
        <v>28</v>
      </c>
      <c r="AV883">
        <v>1</v>
      </c>
      <c r="AW883">
        <v>2</v>
      </c>
      <c r="AX883">
        <v>59211780</v>
      </c>
      <c r="AY883">
        <v>1</v>
      </c>
      <c r="AZ883">
        <v>0</v>
      </c>
      <c r="BA883">
        <v>937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U883">
        <f>ROUND(AT883*Source!I865*AH883*AL883,2)</f>
        <v>0</v>
      </c>
      <c r="CV883">
        <f>ROUND(Y883*Source!I865,9)</f>
        <v>29.841349999999998</v>
      </c>
      <c r="CW883">
        <v>0</v>
      </c>
      <c r="CX883">
        <f>ROUND(Y883*Source!I865,9)</f>
        <v>29.841349999999998</v>
      </c>
      <c r="CY883">
        <f>AD883</f>
        <v>0</v>
      </c>
      <c r="CZ883">
        <f>AH883</f>
        <v>0</v>
      </c>
      <c r="DA883">
        <f>AL883</f>
        <v>1</v>
      </c>
      <c r="DB883">
        <f>ROUND(((ROUND(AT883*CZ883,2)*1.15)*1.1),6)</f>
        <v>0</v>
      </c>
      <c r="DC883">
        <f>ROUND(((ROUND(AT883*AG883,2)*1.15)*1.1),6)</f>
        <v>0</v>
      </c>
      <c r="DD883" t="s">
        <v>3</v>
      </c>
      <c r="DE883" t="s">
        <v>3</v>
      </c>
      <c r="DF883">
        <f t="shared" ref="DF883:DF899" si="434">ROUND(ROUND(AE883,2)*CX883,2)</f>
        <v>0</v>
      </c>
      <c r="DG883">
        <f t="shared" si="431"/>
        <v>0</v>
      </c>
      <c r="DH883">
        <f t="shared" si="432"/>
        <v>0</v>
      </c>
      <c r="DI883">
        <f t="shared" si="397"/>
        <v>0</v>
      </c>
      <c r="DJ883">
        <f>DI883</f>
        <v>0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">
      <c r="A884">
        <f>ROW(Source!A865)</f>
        <v>865</v>
      </c>
      <c r="B884">
        <v>59209203</v>
      </c>
      <c r="C884">
        <v>59210996</v>
      </c>
      <c r="D884">
        <v>58340276</v>
      </c>
      <c r="E884">
        <v>1</v>
      </c>
      <c r="F884">
        <v>1</v>
      </c>
      <c r="G884">
        <v>1080</v>
      </c>
      <c r="H884">
        <v>2</v>
      </c>
      <c r="I884" t="s">
        <v>662</v>
      </c>
      <c r="J884" t="s">
        <v>663</v>
      </c>
      <c r="K884" t="s">
        <v>664</v>
      </c>
      <c r="L884">
        <v>1368</v>
      </c>
      <c r="N884">
        <v>1011</v>
      </c>
      <c r="O884" t="s">
        <v>626</v>
      </c>
      <c r="P884" t="s">
        <v>626</v>
      </c>
      <c r="Q884">
        <v>1</v>
      </c>
      <c r="W884">
        <v>0</v>
      </c>
      <c r="X884">
        <v>-886582249</v>
      </c>
      <c r="Y884">
        <f>((AT884*1.25)*1.1)</f>
        <v>1.63625</v>
      </c>
      <c r="AA884">
        <v>0</v>
      </c>
      <c r="AB884">
        <v>3.39</v>
      </c>
      <c r="AC884">
        <v>0</v>
      </c>
      <c r="AD884">
        <v>0</v>
      </c>
      <c r="AE884">
        <v>0</v>
      </c>
      <c r="AF884">
        <v>3.18</v>
      </c>
      <c r="AG884">
        <v>0</v>
      </c>
      <c r="AH884">
        <v>0</v>
      </c>
      <c r="AI884">
        <v>1</v>
      </c>
      <c r="AJ884">
        <v>1</v>
      </c>
      <c r="AK884">
        <v>1</v>
      </c>
      <c r="AL884">
        <v>1</v>
      </c>
      <c r="AM884">
        <v>-2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1.19</v>
      </c>
      <c r="AU884" t="s">
        <v>627</v>
      </c>
      <c r="AV884">
        <v>0</v>
      </c>
      <c r="AW884">
        <v>2</v>
      </c>
      <c r="AX884">
        <v>59211781</v>
      </c>
      <c r="AY884">
        <v>1</v>
      </c>
      <c r="AZ884">
        <v>0</v>
      </c>
      <c r="BA884">
        <v>938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f>ROUND(Y884*Source!I865*DO884,9)</f>
        <v>0</v>
      </c>
      <c r="CX884">
        <f>ROUND(Y884*Source!I865,9)</f>
        <v>1.145375</v>
      </c>
      <c r="CY884">
        <f>AB884</f>
        <v>3.39</v>
      </c>
      <c r="CZ884">
        <f>AF884</f>
        <v>3.18</v>
      </c>
      <c r="DA884">
        <f>AJ884</f>
        <v>1</v>
      </c>
      <c r="DB884">
        <f>ROUND(((ROUND(AT884*CZ884,2)*1.25)*1.1),6)</f>
        <v>5.1974999999999998</v>
      </c>
      <c r="DC884">
        <f>ROUND(((ROUND(AT884*AG884,2)*1.25)*1.1),6)</f>
        <v>0</v>
      </c>
      <c r="DD884" t="s">
        <v>3</v>
      </c>
      <c r="DE884" t="s">
        <v>3</v>
      </c>
      <c r="DF884">
        <f t="shared" si="434"/>
        <v>0</v>
      </c>
      <c r="DG884">
        <f t="shared" si="431"/>
        <v>3.64</v>
      </c>
      <c r="DH884">
        <f t="shared" si="432"/>
        <v>0</v>
      </c>
      <c r="DI884">
        <f t="shared" si="397"/>
        <v>0</v>
      </c>
      <c r="DJ884">
        <f>DG884</f>
        <v>3.64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">
      <c r="A885">
        <f>ROW(Source!A865)</f>
        <v>865</v>
      </c>
      <c r="B885">
        <v>59209203</v>
      </c>
      <c r="C885">
        <v>59210996</v>
      </c>
      <c r="D885">
        <v>58340578</v>
      </c>
      <c r="E885">
        <v>1</v>
      </c>
      <c r="F885">
        <v>1</v>
      </c>
      <c r="G885">
        <v>1080</v>
      </c>
      <c r="H885">
        <v>2</v>
      </c>
      <c r="I885" t="s">
        <v>646</v>
      </c>
      <c r="J885" t="s">
        <v>647</v>
      </c>
      <c r="K885" t="s">
        <v>648</v>
      </c>
      <c r="L885">
        <v>1368</v>
      </c>
      <c r="N885">
        <v>1011</v>
      </c>
      <c r="O885" t="s">
        <v>626</v>
      </c>
      <c r="P885" t="s">
        <v>626</v>
      </c>
      <c r="Q885">
        <v>1</v>
      </c>
      <c r="W885">
        <v>0</v>
      </c>
      <c r="X885">
        <v>-1985943078</v>
      </c>
      <c r="Y885">
        <f>((AT885*1.25)*1.1)</f>
        <v>0.55000000000000004</v>
      </c>
      <c r="AA885">
        <v>0</v>
      </c>
      <c r="AB885">
        <v>88.67</v>
      </c>
      <c r="AC885">
        <v>13.47</v>
      </c>
      <c r="AD885">
        <v>0</v>
      </c>
      <c r="AE885">
        <v>0</v>
      </c>
      <c r="AF885">
        <v>83.1</v>
      </c>
      <c r="AG885">
        <v>12.62</v>
      </c>
      <c r="AH885">
        <v>0</v>
      </c>
      <c r="AI885">
        <v>1</v>
      </c>
      <c r="AJ885">
        <v>1</v>
      </c>
      <c r="AK885">
        <v>1</v>
      </c>
      <c r="AL885">
        <v>1</v>
      </c>
      <c r="AM885">
        <v>-2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0.4</v>
      </c>
      <c r="AU885" t="s">
        <v>627</v>
      </c>
      <c r="AV885">
        <v>0</v>
      </c>
      <c r="AW885">
        <v>2</v>
      </c>
      <c r="AX885">
        <v>59211782</v>
      </c>
      <c r="AY885">
        <v>1</v>
      </c>
      <c r="AZ885">
        <v>0</v>
      </c>
      <c r="BA885">
        <v>939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f>ROUND(Y885*Source!I865*DO885,9)</f>
        <v>4.8586999999999998</v>
      </c>
      <c r="CX885">
        <f>ROUND(Y885*Source!I865,9)</f>
        <v>0.38500000000000001</v>
      </c>
      <c r="CY885">
        <f>AB885</f>
        <v>88.67</v>
      </c>
      <c r="CZ885">
        <f>AF885</f>
        <v>83.1</v>
      </c>
      <c r="DA885">
        <f>AJ885</f>
        <v>1</v>
      </c>
      <c r="DB885">
        <f>ROUND(((ROUND(AT885*CZ885,2)*1.25)*1.1),6)</f>
        <v>45.704999999999998</v>
      </c>
      <c r="DC885">
        <f>ROUND(((ROUND(AT885*AG885,2)*1.25)*1.1),6)</f>
        <v>6.9437499999999996</v>
      </c>
      <c r="DD885" t="s">
        <v>3</v>
      </c>
      <c r="DE885" t="s">
        <v>3</v>
      </c>
      <c r="DF885">
        <f t="shared" si="434"/>
        <v>0</v>
      </c>
      <c r="DG885">
        <f t="shared" si="431"/>
        <v>31.99</v>
      </c>
      <c r="DH885">
        <f t="shared" si="432"/>
        <v>4.8600000000000003</v>
      </c>
      <c r="DI885">
        <f t="shared" si="397"/>
        <v>0</v>
      </c>
      <c r="DJ885">
        <f>DG885</f>
        <v>31.99</v>
      </c>
      <c r="DK885">
        <v>0</v>
      </c>
      <c r="DL885" t="s">
        <v>628</v>
      </c>
      <c r="DM885">
        <v>0</v>
      </c>
      <c r="DN885" t="s">
        <v>622</v>
      </c>
      <c r="DO885">
        <v>12.62</v>
      </c>
    </row>
    <row r="886" spans="1:119" x14ac:dyDescent="0.2">
      <c r="A886">
        <f>ROW(Source!A865)</f>
        <v>865</v>
      </c>
      <c r="B886">
        <v>59209203</v>
      </c>
      <c r="C886">
        <v>59210996</v>
      </c>
      <c r="D886">
        <v>58339814</v>
      </c>
      <c r="E886">
        <v>1</v>
      </c>
      <c r="F886">
        <v>1</v>
      </c>
      <c r="G886">
        <v>1080</v>
      </c>
      <c r="H886">
        <v>2</v>
      </c>
      <c r="I886" t="s">
        <v>635</v>
      </c>
      <c r="J886" t="s">
        <v>636</v>
      </c>
      <c r="K886" t="s">
        <v>637</v>
      </c>
      <c r="L886">
        <v>1368</v>
      </c>
      <c r="N886">
        <v>1011</v>
      </c>
      <c r="O886" t="s">
        <v>626</v>
      </c>
      <c r="P886" t="s">
        <v>626</v>
      </c>
      <c r="Q886">
        <v>1</v>
      </c>
      <c r="W886">
        <v>0</v>
      </c>
      <c r="X886">
        <v>1087580389</v>
      </c>
      <c r="Y886">
        <f>((AT886*1.25)*1.1)</f>
        <v>8.2500000000000004E-2</v>
      </c>
      <c r="AA886">
        <v>0</v>
      </c>
      <c r="AB886">
        <v>191.17</v>
      </c>
      <c r="AC886">
        <v>18.059999999999999</v>
      </c>
      <c r="AD886">
        <v>0</v>
      </c>
      <c r="AE886">
        <v>0</v>
      </c>
      <c r="AF886">
        <v>179.17</v>
      </c>
      <c r="AG886">
        <v>16.93</v>
      </c>
      <c r="AH886">
        <v>0</v>
      </c>
      <c r="AI886">
        <v>1</v>
      </c>
      <c r="AJ886">
        <v>1</v>
      </c>
      <c r="AK886">
        <v>1</v>
      </c>
      <c r="AL886">
        <v>1</v>
      </c>
      <c r="AM886">
        <v>-2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0.06</v>
      </c>
      <c r="AU886" t="s">
        <v>627</v>
      </c>
      <c r="AV886">
        <v>0</v>
      </c>
      <c r="AW886">
        <v>2</v>
      </c>
      <c r="AX886">
        <v>59211783</v>
      </c>
      <c r="AY886">
        <v>1</v>
      </c>
      <c r="AZ886">
        <v>0</v>
      </c>
      <c r="BA886">
        <v>940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f>ROUND(Y886*Source!I865*DO886,9)</f>
        <v>0.97770749999999995</v>
      </c>
      <c r="CX886">
        <f>ROUND(Y886*Source!I865,9)</f>
        <v>5.7750000000000003E-2</v>
      </c>
      <c r="CY886">
        <f>AB886</f>
        <v>191.17</v>
      </c>
      <c r="CZ886">
        <f>AF886</f>
        <v>179.17</v>
      </c>
      <c r="DA886">
        <f>AJ886</f>
        <v>1</v>
      </c>
      <c r="DB886">
        <f>ROUND(((ROUND(AT886*CZ886,2)*1.25)*1.1),6)</f>
        <v>14.78125</v>
      </c>
      <c r="DC886">
        <f>ROUND(((ROUND(AT886*AG886,2)*1.25)*1.1),6)</f>
        <v>1.4025000000000001</v>
      </c>
      <c r="DD886" t="s">
        <v>3</v>
      </c>
      <c r="DE886" t="s">
        <v>3</v>
      </c>
      <c r="DF886">
        <f t="shared" si="434"/>
        <v>0</v>
      </c>
      <c r="DG886">
        <f t="shared" si="431"/>
        <v>10.35</v>
      </c>
      <c r="DH886">
        <f t="shared" si="432"/>
        <v>0.98</v>
      </c>
      <c r="DI886">
        <f t="shared" si="397"/>
        <v>0</v>
      </c>
      <c r="DJ886">
        <f>DG886</f>
        <v>10.35</v>
      </c>
      <c r="DK886">
        <v>0</v>
      </c>
      <c r="DL886" t="s">
        <v>628</v>
      </c>
      <c r="DM886">
        <v>0</v>
      </c>
      <c r="DN886" t="s">
        <v>622</v>
      </c>
      <c r="DO886">
        <v>16.93</v>
      </c>
    </row>
    <row r="887" spans="1:119" x14ac:dyDescent="0.2">
      <c r="A887">
        <f>ROW(Source!A865)</f>
        <v>865</v>
      </c>
      <c r="B887">
        <v>59209203</v>
      </c>
      <c r="C887">
        <v>59210996</v>
      </c>
      <c r="D887">
        <v>58308814</v>
      </c>
      <c r="E887">
        <v>1</v>
      </c>
      <c r="F887">
        <v>1</v>
      </c>
      <c r="G887">
        <v>1080</v>
      </c>
      <c r="H887">
        <v>3</v>
      </c>
      <c r="I887" t="s">
        <v>642</v>
      </c>
      <c r="J887" t="s">
        <v>643</v>
      </c>
      <c r="K887" t="s">
        <v>644</v>
      </c>
      <c r="L887">
        <v>1339</v>
      </c>
      <c r="N887">
        <v>1007</v>
      </c>
      <c r="O887" t="s">
        <v>645</v>
      </c>
      <c r="P887" t="s">
        <v>645</v>
      </c>
      <c r="Q887">
        <v>1</v>
      </c>
      <c r="W887">
        <v>0</v>
      </c>
      <c r="X887">
        <v>-744103292</v>
      </c>
      <c r="Y887">
        <f t="shared" ref="Y887:Y895" si="435">AT887</f>
        <v>0.15067</v>
      </c>
      <c r="AA887">
        <v>7.07</v>
      </c>
      <c r="AB887">
        <v>0</v>
      </c>
      <c r="AC887">
        <v>0</v>
      </c>
      <c r="AD887">
        <v>0</v>
      </c>
      <c r="AE887">
        <v>7.07</v>
      </c>
      <c r="AF887">
        <v>0</v>
      </c>
      <c r="AG887">
        <v>0</v>
      </c>
      <c r="AH887">
        <v>0</v>
      </c>
      <c r="AI887">
        <v>1</v>
      </c>
      <c r="AJ887">
        <v>1</v>
      </c>
      <c r="AK887">
        <v>1</v>
      </c>
      <c r="AL887">
        <v>1</v>
      </c>
      <c r="AM887">
        <v>-2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0.15067</v>
      </c>
      <c r="AU887" t="s">
        <v>3</v>
      </c>
      <c r="AV887">
        <v>0</v>
      </c>
      <c r="AW887">
        <v>2</v>
      </c>
      <c r="AX887">
        <v>59211784</v>
      </c>
      <c r="AY887">
        <v>1</v>
      </c>
      <c r="AZ887">
        <v>0</v>
      </c>
      <c r="BA887">
        <v>941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ROUND(Y887*Source!I865,9)</f>
        <v>0.10546899999999999</v>
      </c>
      <c r="CY887">
        <f t="shared" ref="CY887:CY895" si="436">AA887</f>
        <v>7.07</v>
      </c>
      <c r="CZ887">
        <f t="shared" ref="CZ887:CZ895" si="437">AE887</f>
        <v>7.07</v>
      </c>
      <c r="DA887">
        <f t="shared" ref="DA887:DA895" si="438">AI887</f>
        <v>1</v>
      </c>
      <c r="DB887">
        <f t="shared" ref="DB887:DB895" si="439">ROUND(ROUND(AT887*CZ887,2),6)</f>
        <v>1.07</v>
      </c>
      <c r="DC887">
        <f t="shared" ref="DC887:DC895" si="440">ROUND(ROUND(AT887*AG887,2),6)</f>
        <v>0</v>
      </c>
      <c r="DD887" t="s">
        <v>3</v>
      </c>
      <c r="DE887" t="s">
        <v>3</v>
      </c>
      <c r="DF887">
        <f t="shared" si="434"/>
        <v>0.75</v>
      </c>
      <c r="DG887">
        <f t="shared" si="431"/>
        <v>0</v>
      </c>
      <c r="DH887">
        <f t="shared" si="432"/>
        <v>0</v>
      </c>
      <c r="DI887">
        <f t="shared" si="397"/>
        <v>0</v>
      </c>
      <c r="DJ887">
        <f t="shared" ref="DJ887:DJ895" si="441">DF887</f>
        <v>0.75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">
      <c r="A888">
        <f>ROW(Source!A865)</f>
        <v>865</v>
      </c>
      <c r="B888">
        <v>59209203</v>
      </c>
      <c r="C888">
        <v>59210996</v>
      </c>
      <c r="D888">
        <v>58310526</v>
      </c>
      <c r="E888">
        <v>1</v>
      </c>
      <c r="F888">
        <v>1</v>
      </c>
      <c r="G888">
        <v>1080</v>
      </c>
      <c r="H888">
        <v>3</v>
      </c>
      <c r="I888" t="s">
        <v>665</v>
      </c>
      <c r="J888" t="s">
        <v>666</v>
      </c>
      <c r="K888" t="s">
        <v>667</v>
      </c>
      <c r="L888">
        <v>1346</v>
      </c>
      <c r="N888">
        <v>1009</v>
      </c>
      <c r="O888" t="s">
        <v>641</v>
      </c>
      <c r="P888" t="s">
        <v>641</v>
      </c>
      <c r="Q888">
        <v>1</v>
      </c>
      <c r="W888">
        <v>0</v>
      </c>
      <c r="X888">
        <v>-1011812427</v>
      </c>
      <c r="Y888">
        <f t="shared" si="435"/>
        <v>0.05</v>
      </c>
      <c r="AA888">
        <v>37.979999999999997</v>
      </c>
      <c r="AB888">
        <v>0</v>
      </c>
      <c r="AC888">
        <v>0</v>
      </c>
      <c r="AD888">
        <v>0</v>
      </c>
      <c r="AE888">
        <v>37.979999999999997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1</v>
      </c>
      <c r="AL888">
        <v>1</v>
      </c>
      <c r="AM888">
        <v>-2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0.05</v>
      </c>
      <c r="AU888" t="s">
        <v>3</v>
      </c>
      <c r="AV888">
        <v>0</v>
      </c>
      <c r="AW888">
        <v>2</v>
      </c>
      <c r="AX888">
        <v>59211785</v>
      </c>
      <c r="AY888">
        <v>1</v>
      </c>
      <c r="AZ888">
        <v>0</v>
      </c>
      <c r="BA888">
        <v>942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ROUND(Y888*Source!I865,9)</f>
        <v>3.5000000000000003E-2</v>
      </c>
      <c r="CY888">
        <f t="shared" si="436"/>
        <v>37.979999999999997</v>
      </c>
      <c r="CZ888">
        <f t="shared" si="437"/>
        <v>37.979999999999997</v>
      </c>
      <c r="DA888">
        <f t="shared" si="438"/>
        <v>1</v>
      </c>
      <c r="DB888">
        <f t="shared" si="439"/>
        <v>1.9</v>
      </c>
      <c r="DC888">
        <f t="shared" si="440"/>
        <v>0</v>
      </c>
      <c r="DD888" t="s">
        <v>3</v>
      </c>
      <c r="DE888" t="s">
        <v>3</v>
      </c>
      <c r="DF888">
        <f t="shared" si="434"/>
        <v>1.33</v>
      </c>
      <c r="DG888">
        <f t="shared" si="431"/>
        <v>0</v>
      </c>
      <c r="DH888">
        <f t="shared" si="432"/>
        <v>0</v>
      </c>
      <c r="DI888">
        <f t="shared" si="397"/>
        <v>0</v>
      </c>
      <c r="DJ888">
        <f t="shared" si="441"/>
        <v>1.33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">
      <c r="A889">
        <f>ROW(Source!A865)</f>
        <v>865</v>
      </c>
      <c r="B889">
        <v>59209203</v>
      </c>
      <c r="C889">
        <v>59210996</v>
      </c>
      <c r="D889">
        <v>58308933</v>
      </c>
      <c r="E889">
        <v>1</v>
      </c>
      <c r="F889">
        <v>1</v>
      </c>
      <c r="G889">
        <v>1080</v>
      </c>
      <c r="H889">
        <v>3</v>
      </c>
      <c r="I889" t="s">
        <v>668</v>
      </c>
      <c r="J889" t="s">
        <v>669</v>
      </c>
      <c r="K889" t="s">
        <v>670</v>
      </c>
      <c r="L889">
        <v>1348</v>
      </c>
      <c r="N889">
        <v>1009</v>
      </c>
      <c r="O889" t="s">
        <v>658</v>
      </c>
      <c r="P889" t="s">
        <v>658</v>
      </c>
      <c r="Q889">
        <v>1000</v>
      </c>
      <c r="W889">
        <v>0</v>
      </c>
      <c r="X889">
        <v>1469978170</v>
      </c>
      <c r="Y889">
        <f t="shared" si="435"/>
        <v>3.9999999999999998E-6</v>
      </c>
      <c r="AA889">
        <v>3234.81</v>
      </c>
      <c r="AB889">
        <v>0</v>
      </c>
      <c r="AC889">
        <v>0</v>
      </c>
      <c r="AD889">
        <v>0</v>
      </c>
      <c r="AE889">
        <v>3234.81</v>
      </c>
      <c r="AF889">
        <v>0</v>
      </c>
      <c r="AG889">
        <v>0</v>
      </c>
      <c r="AH889">
        <v>0</v>
      </c>
      <c r="AI889">
        <v>1</v>
      </c>
      <c r="AJ889">
        <v>1</v>
      </c>
      <c r="AK889">
        <v>1</v>
      </c>
      <c r="AL889">
        <v>1</v>
      </c>
      <c r="AM889">
        <v>-2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3.9999999999999998E-6</v>
      </c>
      <c r="AU889" t="s">
        <v>3</v>
      </c>
      <c r="AV889">
        <v>0</v>
      </c>
      <c r="AW889">
        <v>2</v>
      </c>
      <c r="AX889">
        <v>59211786</v>
      </c>
      <c r="AY889">
        <v>1</v>
      </c>
      <c r="AZ889">
        <v>0</v>
      </c>
      <c r="BA889">
        <v>943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ROUND(Y889*Source!I865,9)</f>
        <v>2.7999999999999999E-6</v>
      </c>
      <c r="CY889">
        <f t="shared" si="436"/>
        <v>3234.81</v>
      </c>
      <c r="CZ889">
        <f t="shared" si="437"/>
        <v>3234.81</v>
      </c>
      <c r="DA889">
        <f t="shared" si="438"/>
        <v>1</v>
      </c>
      <c r="DB889">
        <f t="shared" si="439"/>
        <v>0.01</v>
      </c>
      <c r="DC889">
        <f t="shared" si="440"/>
        <v>0</v>
      </c>
      <c r="DD889" t="s">
        <v>3</v>
      </c>
      <c r="DE889" t="s">
        <v>3</v>
      </c>
      <c r="DF889">
        <f t="shared" si="434"/>
        <v>0.01</v>
      </c>
      <c r="DG889">
        <f t="shared" si="431"/>
        <v>0</v>
      </c>
      <c r="DH889">
        <f t="shared" si="432"/>
        <v>0</v>
      </c>
      <c r="DI889">
        <f t="shared" si="397"/>
        <v>0</v>
      </c>
      <c r="DJ889">
        <f t="shared" si="441"/>
        <v>0.01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">
      <c r="A890">
        <f>ROW(Source!A865)</f>
        <v>865</v>
      </c>
      <c r="B890">
        <v>59209203</v>
      </c>
      <c r="C890">
        <v>59210996</v>
      </c>
      <c r="D890">
        <v>58308746</v>
      </c>
      <c r="E890">
        <v>1</v>
      </c>
      <c r="F890">
        <v>1</v>
      </c>
      <c r="G890">
        <v>1080</v>
      </c>
      <c r="H890">
        <v>3</v>
      </c>
      <c r="I890" t="s">
        <v>671</v>
      </c>
      <c r="J890" t="s">
        <v>672</v>
      </c>
      <c r="K890" t="s">
        <v>673</v>
      </c>
      <c r="L890">
        <v>1339</v>
      </c>
      <c r="N890">
        <v>1007</v>
      </c>
      <c r="O890" t="s">
        <v>645</v>
      </c>
      <c r="P890" t="s">
        <v>645</v>
      </c>
      <c r="Q890">
        <v>1</v>
      </c>
      <c r="W890">
        <v>0</v>
      </c>
      <c r="X890">
        <v>1565098517</v>
      </c>
      <c r="Y890">
        <f t="shared" si="435"/>
        <v>0.19</v>
      </c>
      <c r="AA890">
        <v>53.42</v>
      </c>
      <c r="AB890">
        <v>0</v>
      </c>
      <c r="AC890">
        <v>0</v>
      </c>
      <c r="AD890">
        <v>0</v>
      </c>
      <c r="AE890">
        <v>53.42</v>
      </c>
      <c r="AF890">
        <v>0</v>
      </c>
      <c r="AG890">
        <v>0</v>
      </c>
      <c r="AH890">
        <v>0</v>
      </c>
      <c r="AI890">
        <v>1</v>
      </c>
      <c r="AJ890">
        <v>1</v>
      </c>
      <c r="AK890">
        <v>1</v>
      </c>
      <c r="AL890">
        <v>1</v>
      </c>
      <c r="AM890">
        <v>-2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0.19</v>
      </c>
      <c r="AU890" t="s">
        <v>3</v>
      </c>
      <c r="AV890">
        <v>0</v>
      </c>
      <c r="AW890">
        <v>2</v>
      </c>
      <c r="AX890">
        <v>59211787</v>
      </c>
      <c r="AY890">
        <v>1</v>
      </c>
      <c r="AZ890">
        <v>0</v>
      </c>
      <c r="BA890">
        <v>944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ROUND(Y890*Source!I865,9)</f>
        <v>0.13300000000000001</v>
      </c>
      <c r="CY890">
        <f t="shared" si="436"/>
        <v>53.42</v>
      </c>
      <c r="CZ890">
        <f t="shared" si="437"/>
        <v>53.42</v>
      </c>
      <c r="DA890">
        <f t="shared" si="438"/>
        <v>1</v>
      </c>
      <c r="DB890">
        <f t="shared" si="439"/>
        <v>10.15</v>
      </c>
      <c r="DC890">
        <f t="shared" si="440"/>
        <v>0</v>
      </c>
      <c r="DD890" t="s">
        <v>3</v>
      </c>
      <c r="DE890" t="s">
        <v>3</v>
      </c>
      <c r="DF890">
        <f t="shared" si="434"/>
        <v>7.1</v>
      </c>
      <c r="DG890">
        <f t="shared" si="431"/>
        <v>0</v>
      </c>
      <c r="DH890">
        <f t="shared" si="432"/>
        <v>0</v>
      </c>
      <c r="DI890">
        <f t="shared" si="397"/>
        <v>0</v>
      </c>
      <c r="DJ890">
        <f t="shared" si="441"/>
        <v>7.1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">
      <c r="A891">
        <f>ROW(Source!A865)</f>
        <v>865</v>
      </c>
      <c r="B891">
        <v>59209203</v>
      </c>
      <c r="C891">
        <v>59210996</v>
      </c>
      <c r="D891">
        <v>58309012</v>
      </c>
      <c r="E891">
        <v>1</v>
      </c>
      <c r="F891">
        <v>1</v>
      </c>
      <c r="G891">
        <v>1080</v>
      </c>
      <c r="H891">
        <v>3</v>
      </c>
      <c r="I891" t="s">
        <v>674</v>
      </c>
      <c r="J891" t="s">
        <v>675</v>
      </c>
      <c r="K891" t="s">
        <v>676</v>
      </c>
      <c r="L891">
        <v>1339</v>
      </c>
      <c r="N891">
        <v>1007</v>
      </c>
      <c r="O891" t="s">
        <v>645</v>
      </c>
      <c r="P891" t="s">
        <v>645</v>
      </c>
      <c r="Q891">
        <v>1</v>
      </c>
      <c r="W891">
        <v>0</v>
      </c>
      <c r="X891">
        <v>-388798825</v>
      </c>
      <c r="Y891">
        <f t="shared" si="435"/>
        <v>0.34200000000000003</v>
      </c>
      <c r="AA891">
        <v>5.82</v>
      </c>
      <c r="AB891">
        <v>0</v>
      </c>
      <c r="AC891">
        <v>0</v>
      </c>
      <c r="AD891">
        <v>0</v>
      </c>
      <c r="AE891">
        <v>5.82</v>
      </c>
      <c r="AF891">
        <v>0</v>
      </c>
      <c r="AG891">
        <v>0</v>
      </c>
      <c r="AH891">
        <v>0</v>
      </c>
      <c r="AI891">
        <v>1</v>
      </c>
      <c r="AJ891">
        <v>1</v>
      </c>
      <c r="AK891">
        <v>1</v>
      </c>
      <c r="AL891">
        <v>1</v>
      </c>
      <c r="AM891">
        <v>-2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0.34200000000000003</v>
      </c>
      <c r="AU891" t="s">
        <v>3</v>
      </c>
      <c r="AV891">
        <v>0</v>
      </c>
      <c r="AW891">
        <v>2</v>
      </c>
      <c r="AX891">
        <v>59211788</v>
      </c>
      <c r="AY891">
        <v>1</v>
      </c>
      <c r="AZ891">
        <v>0</v>
      </c>
      <c r="BA891">
        <v>945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ROUND(Y891*Source!I865,9)</f>
        <v>0.2394</v>
      </c>
      <c r="CY891">
        <f t="shared" si="436"/>
        <v>5.82</v>
      </c>
      <c r="CZ891">
        <f t="shared" si="437"/>
        <v>5.82</v>
      </c>
      <c r="DA891">
        <f t="shared" si="438"/>
        <v>1</v>
      </c>
      <c r="DB891">
        <f t="shared" si="439"/>
        <v>1.99</v>
      </c>
      <c r="DC891">
        <f t="shared" si="440"/>
        <v>0</v>
      </c>
      <c r="DD891" t="s">
        <v>3</v>
      </c>
      <c r="DE891" t="s">
        <v>3</v>
      </c>
      <c r="DF891">
        <f t="shared" si="434"/>
        <v>1.39</v>
      </c>
      <c r="DG891">
        <f t="shared" si="431"/>
        <v>0</v>
      </c>
      <c r="DH891">
        <f t="shared" si="432"/>
        <v>0</v>
      </c>
      <c r="DI891">
        <f t="shared" si="397"/>
        <v>0</v>
      </c>
      <c r="DJ891">
        <f t="shared" si="441"/>
        <v>1.39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">
      <c r="A892">
        <f>ROW(Source!A865)</f>
        <v>865</v>
      </c>
      <c r="B892">
        <v>59209203</v>
      </c>
      <c r="C892">
        <v>59210996</v>
      </c>
      <c r="D892">
        <v>58309084</v>
      </c>
      <c r="E892">
        <v>1</v>
      </c>
      <c r="F892">
        <v>1</v>
      </c>
      <c r="G892">
        <v>1080</v>
      </c>
      <c r="H892">
        <v>3</v>
      </c>
      <c r="I892" t="s">
        <v>677</v>
      </c>
      <c r="J892" t="s">
        <v>678</v>
      </c>
      <c r="K892" t="s">
        <v>679</v>
      </c>
      <c r="L892">
        <v>1348</v>
      </c>
      <c r="N892">
        <v>1009</v>
      </c>
      <c r="O892" t="s">
        <v>658</v>
      </c>
      <c r="P892" t="s">
        <v>658</v>
      </c>
      <c r="Q892">
        <v>1000</v>
      </c>
      <c r="W892">
        <v>0</v>
      </c>
      <c r="X892">
        <v>356473523</v>
      </c>
      <c r="Y892">
        <f t="shared" si="435"/>
        <v>8.7000000000000001E-4</v>
      </c>
      <c r="AA892">
        <v>16214.84</v>
      </c>
      <c r="AB892">
        <v>0</v>
      </c>
      <c r="AC892">
        <v>0</v>
      </c>
      <c r="AD892">
        <v>0</v>
      </c>
      <c r="AE892">
        <v>16214.84</v>
      </c>
      <c r="AF892">
        <v>0</v>
      </c>
      <c r="AG892">
        <v>0</v>
      </c>
      <c r="AH892">
        <v>0</v>
      </c>
      <c r="AI892">
        <v>1</v>
      </c>
      <c r="AJ892">
        <v>1</v>
      </c>
      <c r="AK892">
        <v>1</v>
      </c>
      <c r="AL892">
        <v>1</v>
      </c>
      <c r="AM892">
        <v>-2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8.7000000000000001E-4</v>
      </c>
      <c r="AU892" t="s">
        <v>3</v>
      </c>
      <c r="AV892">
        <v>0</v>
      </c>
      <c r="AW892">
        <v>2</v>
      </c>
      <c r="AX892">
        <v>59211789</v>
      </c>
      <c r="AY892">
        <v>1</v>
      </c>
      <c r="AZ892">
        <v>0</v>
      </c>
      <c r="BA892">
        <v>946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ROUND(Y892*Source!I865,9)</f>
        <v>6.0899999999999995E-4</v>
      </c>
      <c r="CY892">
        <f t="shared" si="436"/>
        <v>16214.84</v>
      </c>
      <c r="CZ892">
        <f t="shared" si="437"/>
        <v>16214.84</v>
      </c>
      <c r="DA892">
        <f t="shared" si="438"/>
        <v>1</v>
      </c>
      <c r="DB892">
        <f t="shared" si="439"/>
        <v>14.11</v>
      </c>
      <c r="DC892">
        <f t="shared" si="440"/>
        <v>0</v>
      </c>
      <c r="DD892" t="s">
        <v>3</v>
      </c>
      <c r="DE892" t="s">
        <v>3</v>
      </c>
      <c r="DF892">
        <f t="shared" si="434"/>
        <v>9.8699999999999992</v>
      </c>
      <c r="DG892">
        <f t="shared" si="431"/>
        <v>0</v>
      </c>
      <c r="DH892">
        <f t="shared" si="432"/>
        <v>0</v>
      </c>
      <c r="DI892">
        <f t="shared" si="397"/>
        <v>0</v>
      </c>
      <c r="DJ892">
        <f t="shared" si="441"/>
        <v>9.8699999999999992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">
      <c r="A893">
        <f>ROW(Source!A865)</f>
        <v>865</v>
      </c>
      <c r="B893">
        <v>59209203</v>
      </c>
      <c r="C893">
        <v>59210996</v>
      </c>
      <c r="D893">
        <v>58309253</v>
      </c>
      <c r="E893">
        <v>1</v>
      </c>
      <c r="F893">
        <v>1</v>
      </c>
      <c r="G893">
        <v>1080</v>
      </c>
      <c r="H893">
        <v>3</v>
      </c>
      <c r="I893" t="s">
        <v>680</v>
      </c>
      <c r="J893" t="s">
        <v>681</v>
      </c>
      <c r="K893" t="s">
        <v>682</v>
      </c>
      <c r="L893">
        <v>1346</v>
      </c>
      <c r="N893">
        <v>1009</v>
      </c>
      <c r="O893" t="s">
        <v>641</v>
      </c>
      <c r="P893" t="s">
        <v>641</v>
      </c>
      <c r="Q893">
        <v>1</v>
      </c>
      <c r="W893">
        <v>0</v>
      </c>
      <c r="X893">
        <v>1135396300</v>
      </c>
      <c r="Y893">
        <f t="shared" si="435"/>
        <v>0.1</v>
      </c>
      <c r="AA893">
        <v>20.190000000000001</v>
      </c>
      <c r="AB893">
        <v>0</v>
      </c>
      <c r="AC893">
        <v>0</v>
      </c>
      <c r="AD893">
        <v>0</v>
      </c>
      <c r="AE893">
        <v>20.190000000000001</v>
      </c>
      <c r="AF893">
        <v>0</v>
      </c>
      <c r="AG893">
        <v>0</v>
      </c>
      <c r="AH893">
        <v>0</v>
      </c>
      <c r="AI893">
        <v>1</v>
      </c>
      <c r="AJ893">
        <v>1</v>
      </c>
      <c r="AK893">
        <v>1</v>
      </c>
      <c r="AL893">
        <v>1</v>
      </c>
      <c r="AM893">
        <v>-2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0.1</v>
      </c>
      <c r="AU893" t="s">
        <v>3</v>
      </c>
      <c r="AV893">
        <v>0</v>
      </c>
      <c r="AW893">
        <v>2</v>
      </c>
      <c r="AX893">
        <v>59211790</v>
      </c>
      <c r="AY893">
        <v>1</v>
      </c>
      <c r="AZ893">
        <v>0</v>
      </c>
      <c r="BA893">
        <v>947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ROUND(Y893*Source!I865,9)</f>
        <v>7.0000000000000007E-2</v>
      </c>
      <c r="CY893">
        <f t="shared" si="436"/>
        <v>20.190000000000001</v>
      </c>
      <c r="CZ893">
        <f t="shared" si="437"/>
        <v>20.190000000000001</v>
      </c>
      <c r="DA893">
        <f t="shared" si="438"/>
        <v>1</v>
      </c>
      <c r="DB893">
        <f t="shared" si="439"/>
        <v>2.02</v>
      </c>
      <c r="DC893">
        <f t="shared" si="440"/>
        <v>0</v>
      </c>
      <c r="DD893" t="s">
        <v>3</v>
      </c>
      <c r="DE893" t="s">
        <v>3</v>
      </c>
      <c r="DF893">
        <f t="shared" si="434"/>
        <v>1.41</v>
      </c>
      <c r="DG893">
        <f t="shared" si="431"/>
        <v>0</v>
      </c>
      <c r="DH893">
        <f t="shared" si="432"/>
        <v>0</v>
      </c>
      <c r="DI893">
        <f t="shared" si="397"/>
        <v>0</v>
      </c>
      <c r="DJ893">
        <f t="shared" si="441"/>
        <v>1.41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">
      <c r="A894">
        <f>ROW(Source!A865)</f>
        <v>865</v>
      </c>
      <c r="B894">
        <v>59209203</v>
      </c>
      <c r="C894">
        <v>59210996</v>
      </c>
      <c r="D894">
        <v>58309395</v>
      </c>
      <c r="E894">
        <v>1</v>
      </c>
      <c r="F894">
        <v>1</v>
      </c>
      <c r="G894">
        <v>1080</v>
      </c>
      <c r="H894">
        <v>3</v>
      </c>
      <c r="I894" t="s">
        <v>683</v>
      </c>
      <c r="J894" t="s">
        <v>684</v>
      </c>
      <c r="K894" t="s">
        <v>685</v>
      </c>
      <c r="L894">
        <v>1348</v>
      </c>
      <c r="N894">
        <v>1009</v>
      </c>
      <c r="O894" t="s">
        <v>658</v>
      </c>
      <c r="P894" t="s">
        <v>658</v>
      </c>
      <c r="Q894">
        <v>1000</v>
      </c>
      <c r="W894">
        <v>0</v>
      </c>
      <c r="X894">
        <v>1017087992</v>
      </c>
      <c r="Y894">
        <f t="shared" si="435"/>
        <v>4.0000000000000002E-4</v>
      </c>
      <c r="AA894">
        <v>35445.93</v>
      </c>
      <c r="AB894">
        <v>0</v>
      </c>
      <c r="AC894">
        <v>0</v>
      </c>
      <c r="AD894">
        <v>0</v>
      </c>
      <c r="AE894">
        <v>35445.93</v>
      </c>
      <c r="AF894">
        <v>0</v>
      </c>
      <c r="AG894">
        <v>0</v>
      </c>
      <c r="AH894">
        <v>0</v>
      </c>
      <c r="AI894">
        <v>1</v>
      </c>
      <c r="AJ894">
        <v>1</v>
      </c>
      <c r="AK894">
        <v>1</v>
      </c>
      <c r="AL894">
        <v>1</v>
      </c>
      <c r="AM894">
        <v>-2</v>
      </c>
      <c r="AN894">
        <v>0</v>
      </c>
      <c r="AO894">
        <v>1</v>
      </c>
      <c r="AP894">
        <v>1</v>
      </c>
      <c r="AQ894">
        <v>0</v>
      </c>
      <c r="AR894">
        <v>0</v>
      </c>
      <c r="AS894" t="s">
        <v>3</v>
      </c>
      <c r="AT894">
        <v>4.0000000000000002E-4</v>
      </c>
      <c r="AU894" t="s">
        <v>3</v>
      </c>
      <c r="AV894">
        <v>0</v>
      </c>
      <c r="AW894">
        <v>2</v>
      </c>
      <c r="AX894">
        <v>59211791</v>
      </c>
      <c r="AY894">
        <v>1</v>
      </c>
      <c r="AZ894">
        <v>0</v>
      </c>
      <c r="BA894">
        <v>948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ROUND(Y894*Source!I865,9)</f>
        <v>2.7999999999999998E-4</v>
      </c>
      <c r="CY894">
        <f t="shared" si="436"/>
        <v>35445.93</v>
      </c>
      <c r="CZ894">
        <f t="shared" si="437"/>
        <v>35445.93</v>
      </c>
      <c r="DA894">
        <f t="shared" si="438"/>
        <v>1</v>
      </c>
      <c r="DB894">
        <f t="shared" si="439"/>
        <v>14.18</v>
      </c>
      <c r="DC894">
        <f t="shared" si="440"/>
        <v>0</v>
      </c>
      <c r="DD894" t="s">
        <v>3</v>
      </c>
      <c r="DE894" t="s">
        <v>3</v>
      </c>
      <c r="DF894">
        <f t="shared" si="434"/>
        <v>9.92</v>
      </c>
      <c r="DG894">
        <f t="shared" si="431"/>
        <v>0</v>
      </c>
      <c r="DH894">
        <f t="shared" si="432"/>
        <v>0</v>
      </c>
      <c r="DI894">
        <f t="shared" si="397"/>
        <v>0</v>
      </c>
      <c r="DJ894">
        <f t="shared" si="441"/>
        <v>9.92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">
      <c r="A895">
        <f>ROW(Source!A865)</f>
        <v>865</v>
      </c>
      <c r="B895">
        <v>59209203</v>
      </c>
      <c r="C895">
        <v>59210996</v>
      </c>
      <c r="D895">
        <v>58321780</v>
      </c>
      <c r="E895">
        <v>1</v>
      </c>
      <c r="F895">
        <v>1</v>
      </c>
      <c r="G895">
        <v>1080</v>
      </c>
      <c r="H895">
        <v>3</v>
      </c>
      <c r="I895" t="s">
        <v>206</v>
      </c>
      <c r="J895" t="s">
        <v>208</v>
      </c>
      <c r="K895" t="s">
        <v>207</v>
      </c>
      <c r="L895">
        <v>1301</v>
      </c>
      <c r="N895">
        <v>1003</v>
      </c>
      <c r="O895" t="s">
        <v>36</v>
      </c>
      <c r="P895" t="s">
        <v>36</v>
      </c>
      <c r="Q895">
        <v>1</v>
      </c>
      <c r="W895">
        <v>0</v>
      </c>
      <c r="X895">
        <v>-92831099</v>
      </c>
      <c r="Y895">
        <f t="shared" si="435"/>
        <v>100</v>
      </c>
      <c r="AA895">
        <v>51.28</v>
      </c>
      <c r="AB895">
        <v>0</v>
      </c>
      <c r="AC895">
        <v>0</v>
      </c>
      <c r="AD895">
        <v>0</v>
      </c>
      <c r="AE895">
        <v>51.28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0</v>
      </c>
      <c r="AN895">
        <v>0</v>
      </c>
      <c r="AO895">
        <v>0</v>
      </c>
      <c r="AP895">
        <v>1</v>
      </c>
      <c r="AQ895">
        <v>0</v>
      </c>
      <c r="AR895">
        <v>0</v>
      </c>
      <c r="AS895" t="s">
        <v>3</v>
      </c>
      <c r="AT895">
        <v>100</v>
      </c>
      <c r="AU895" t="s">
        <v>3</v>
      </c>
      <c r="AV895">
        <v>0</v>
      </c>
      <c r="AW895">
        <v>1</v>
      </c>
      <c r="AX895">
        <v>-1</v>
      </c>
      <c r="AY895">
        <v>0</v>
      </c>
      <c r="AZ895">
        <v>0</v>
      </c>
      <c r="BA895" t="s">
        <v>3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v>0</v>
      </c>
      <c r="CX895">
        <f>ROUND(Y895*Source!I865,9)</f>
        <v>70</v>
      </c>
      <c r="CY895">
        <f t="shared" si="436"/>
        <v>51.28</v>
      </c>
      <c r="CZ895">
        <f t="shared" si="437"/>
        <v>51.28</v>
      </c>
      <c r="DA895">
        <f t="shared" si="438"/>
        <v>1</v>
      </c>
      <c r="DB895">
        <f t="shared" si="439"/>
        <v>5128</v>
      </c>
      <c r="DC895">
        <f t="shared" si="440"/>
        <v>0</v>
      </c>
      <c r="DD895" t="s">
        <v>3</v>
      </c>
      <c r="DE895" t="s">
        <v>3</v>
      </c>
      <c r="DF895">
        <f t="shared" si="434"/>
        <v>3589.6</v>
      </c>
      <c r="DG895">
        <f t="shared" si="431"/>
        <v>0</v>
      </c>
      <c r="DH895">
        <f t="shared" si="432"/>
        <v>0</v>
      </c>
      <c r="DI895">
        <f t="shared" si="397"/>
        <v>0</v>
      </c>
      <c r="DJ895">
        <f t="shared" si="441"/>
        <v>3589.6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">
      <c r="A896">
        <f>ROW(Source!A866)</f>
        <v>866</v>
      </c>
      <c r="B896">
        <v>59209200</v>
      </c>
      <c r="C896">
        <v>59210996</v>
      </c>
      <c r="D896">
        <v>58266404</v>
      </c>
      <c r="E896">
        <v>1080</v>
      </c>
      <c r="F896">
        <v>1</v>
      </c>
      <c r="G896">
        <v>1080</v>
      </c>
      <c r="H896">
        <v>1</v>
      </c>
      <c r="I896" t="s">
        <v>620</v>
      </c>
      <c r="J896" t="s">
        <v>3</v>
      </c>
      <c r="K896" t="s">
        <v>621</v>
      </c>
      <c r="L896">
        <v>1191</v>
      </c>
      <c r="N896">
        <v>1013</v>
      </c>
      <c r="O896" t="s">
        <v>622</v>
      </c>
      <c r="P896" t="s">
        <v>622</v>
      </c>
      <c r="Q896">
        <v>1</v>
      </c>
      <c r="W896">
        <v>0</v>
      </c>
      <c r="X896">
        <v>476480486</v>
      </c>
      <c r="Y896">
        <f>((AT896*1.15)*1.1)</f>
        <v>42.630500000000005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5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33.700000000000003</v>
      </c>
      <c r="AU896" t="s">
        <v>28</v>
      </c>
      <c r="AV896">
        <v>1</v>
      </c>
      <c r="AW896">
        <v>2</v>
      </c>
      <c r="AX896">
        <v>59211780</v>
      </c>
      <c r="AY896">
        <v>1</v>
      </c>
      <c r="AZ896">
        <v>0</v>
      </c>
      <c r="BA896">
        <v>952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U896">
        <f>ROUND(AT896*Source!I866*AH896*AL896,2)</f>
        <v>0</v>
      </c>
      <c r="CV896">
        <f>ROUND(Y896*Source!I866,9)</f>
        <v>29.841349999999998</v>
      </c>
      <c r="CW896">
        <v>0</v>
      </c>
      <c r="CX896">
        <f>ROUND(Y896*Source!I866,9)</f>
        <v>29.841349999999998</v>
      </c>
      <c r="CY896">
        <f>AD896</f>
        <v>0</v>
      </c>
      <c r="CZ896">
        <f>AH896</f>
        <v>0</v>
      </c>
      <c r="DA896">
        <f>AL896</f>
        <v>1</v>
      </c>
      <c r="DB896">
        <f>ROUND(((ROUND(AT896*CZ896,2)*1.15)*1.1),6)</f>
        <v>0</v>
      </c>
      <c r="DC896">
        <f>ROUND(((ROUND(AT896*AG896,2)*1.15)*1.1),6)</f>
        <v>0</v>
      </c>
      <c r="DD896" t="s">
        <v>3</v>
      </c>
      <c r="DE896" t="s">
        <v>3</v>
      </c>
      <c r="DF896">
        <f t="shared" si="434"/>
        <v>0</v>
      </c>
      <c r="DG896">
        <f t="shared" si="431"/>
        <v>0</v>
      </c>
      <c r="DH896">
        <f t="shared" si="432"/>
        <v>0</v>
      </c>
      <c r="DI896">
        <f t="shared" si="397"/>
        <v>0</v>
      </c>
      <c r="DJ896">
        <f>DI896</f>
        <v>0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">
      <c r="A897">
        <f>ROW(Source!A866)</f>
        <v>866</v>
      </c>
      <c r="B897">
        <v>59209200</v>
      </c>
      <c r="C897">
        <v>59210996</v>
      </c>
      <c r="D897">
        <v>58340276</v>
      </c>
      <c r="E897">
        <v>1</v>
      </c>
      <c r="F897">
        <v>1</v>
      </c>
      <c r="G897">
        <v>1080</v>
      </c>
      <c r="H897">
        <v>2</v>
      </c>
      <c r="I897" t="s">
        <v>662</v>
      </c>
      <c r="J897" t="s">
        <v>663</v>
      </c>
      <c r="K897" t="s">
        <v>664</v>
      </c>
      <c r="L897">
        <v>1368</v>
      </c>
      <c r="N897">
        <v>1011</v>
      </c>
      <c r="O897" t="s">
        <v>626</v>
      </c>
      <c r="P897" t="s">
        <v>626</v>
      </c>
      <c r="Q897">
        <v>1</v>
      </c>
      <c r="W897">
        <v>0</v>
      </c>
      <c r="X897">
        <v>-886582249</v>
      </c>
      <c r="Y897">
        <f>((AT897*1.25)*1.1)</f>
        <v>1.63625</v>
      </c>
      <c r="AA897">
        <v>0</v>
      </c>
      <c r="AB897">
        <v>39.799999999999997</v>
      </c>
      <c r="AC897">
        <v>0</v>
      </c>
      <c r="AD897">
        <v>0</v>
      </c>
      <c r="AE897">
        <v>0</v>
      </c>
      <c r="AF897">
        <v>3.18</v>
      </c>
      <c r="AG897">
        <v>0</v>
      </c>
      <c r="AH897">
        <v>0</v>
      </c>
      <c r="AI897">
        <v>1</v>
      </c>
      <c r="AJ897">
        <v>11.73</v>
      </c>
      <c r="AK897">
        <v>54.99</v>
      </c>
      <c r="AL897">
        <v>1</v>
      </c>
      <c r="AM897">
        <v>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1.19</v>
      </c>
      <c r="AU897" t="s">
        <v>627</v>
      </c>
      <c r="AV897">
        <v>0</v>
      </c>
      <c r="AW897">
        <v>2</v>
      </c>
      <c r="AX897">
        <v>59211781</v>
      </c>
      <c r="AY897">
        <v>1</v>
      </c>
      <c r="AZ897">
        <v>0</v>
      </c>
      <c r="BA897">
        <v>953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f>ROUND(Y897*Source!I866*DO897,9)</f>
        <v>0</v>
      </c>
      <c r="CX897">
        <f>ROUND(Y897*Source!I866,9)</f>
        <v>1.145375</v>
      </c>
      <c r="CY897">
        <f>AB897</f>
        <v>39.799999999999997</v>
      </c>
      <c r="CZ897">
        <f>AF897</f>
        <v>3.18</v>
      </c>
      <c r="DA897">
        <f>AJ897</f>
        <v>11.73</v>
      </c>
      <c r="DB897">
        <f>ROUND(((ROUND(AT897*CZ897,2)*1.25)*1.1),6)</f>
        <v>5.1974999999999998</v>
      </c>
      <c r="DC897">
        <f>ROUND(((ROUND(AT897*AG897,2)*1.25)*1.1),6)</f>
        <v>0</v>
      </c>
      <c r="DD897" t="s">
        <v>3</v>
      </c>
      <c r="DE897" t="s">
        <v>3</v>
      </c>
      <c r="DF897">
        <f t="shared" si="434"/>
        <v>0</v>
      </c>
      <c r="DG897">
        <f>ROUND(ROUND(AF897*AJ897,2)*CX897,2)</f>
        <v>42.72</v>
      </c>
      <c r="DH897">
        <f>ROUND(ROUND(AG897*AK897,2)*CX897,2)</f>
        <v>0</v>
      </c>
      <c r="DI897">
        <f t="shared" ref="DI897:DI960" si="442">ROUND(ROUND(AH897,2)*CX897,2)</f>
        <v>0</v>
      </c>
      <c r="DJ897">
        <f>DG897</f>
        <v>42.72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">
      <c r="A898">
        <f>ROW(Source!A866)</f>
        <v>866</v>
      </c>
      <c r="B898">
        <v>59209200</v>
      </c>
      <c r="C898">
        <v>59210996</v>
      </c>
      <c r="D898">
        <v>58340578</v>
      </c>
      <c r="E898">
        <v>1</v>
      </c>
      <c r="F898">
        <v>1</v>
      </c>
      <c r="G898">
        <v>1080</v>
      </c>
      <c r="H898">
        <v>2</v>
      </c>
      <c r="I898" t="s">
        <v>646</v>
      </c>
      <c r="J898" t="s">
        <v>647</v>
      </c>
      <c r="K898" t="s">
        <v>648</v>
      </c>
      <c r="L898">
        <v>1368</v>
      </c>
      <c r="N898">
        <v>1011</v>
      </c>
      <c r="O898" t="s">
        <v>626</v>
      </c>
      <c r="P898" t="s">
        <v>626</v>
      </c>
      <c r="Q898">
        <v>1</v>
      </c>
      <c r="W898">
        <v>0</v>
      </c>
      <c r="X898">
        <v>-1985943078</v>
      </c>
      <c r="Y898">
        <f>((AT898*1.25)*1.1)</f>
        <v>0.55000000000000004</v>
      </c>
      <c r="AA898">
        <v>0</v>
      </c>
      <c r="AB898">
        <v>1445.28</v>
      </c>
      <c r="AC898">
        <v>740.47</v>
      </c>
      <c r="AD898">
        <v>0</v>
      </c>
      <c r="AE898">
        <v>0</v>
      </c>
      <c r="AF898">
        <v>83.1</v>
      </c>
      <c r="AG898">
        <v>12.62</v>
      </c>
      <c r="AH898">
        <v>0</v>
      </c>
      <c r="AI898">
        <v>1</v>
      </c>
      <c r="AJ898">
        <v>16.3</v>
      </c>
      <c r="AK898">
        <v>54.99</v>
      </c>
      <c r="AL898">
        <v>1</v>
      </c>
      <c r="AM898">
        <v>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0.4</v>
      </c>
      <c r="AU898" t="s">
        <v>627</v>
      </c>
      <c r="AV898">
        <v>0</v>
      </c>
      <c r="AW898">
        <v>2</v>
      </c>
      <c r="AX898">
        <v>59211782</v>
      </c>
      <c r="AY898">
        <v>1</v>
      </c>
      <c r="AZ898">
        <v>0</v>
      </c>
      <c r="BA898">
        <v>954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f>ROUND(Y898*Source!I866*DO898,9)</f>
        <v>4.8586999999999998</v>
      </c>
      <c r="CX898">
        <f>ROUND(Y898*Source!I866,9)</f>
        <v>0.38500000000000001</v>
      </c>
      <c r="CY898">
        <f>AB898</f>
        <v>1445.28</v>
      </c>
      <c r="CZ898">
        <f>AF898</f>
        <v>83.1</v>
      </c>
      <c r="DA898">
        <f>AJ898</f>
        <v>16.3</v>
      </c>
      <c r="DB898">
        <f>ROUND(((ROUND(AT898*CZ898,2)*1.25)*1.1),6)</f>
        <v>45.704999999999998</v>
      </c>
      <c r="DC898">
        <f>ROUND(((ROUND(AT898*AG898,2)*1.25)*1.1),6)</f>
        <v>6.9437499999999996</v>
      </c>
      <c r="DD898" t="s">
        <v>3</v>
      </c>
      <c r="DE898" t="s">
        <v>3</v>
      </c>
      <c r="DF898">
        <f t="shared" si="434"/>
        <v>0</v>
      </c>
      <c r="DG898">
        <f>ROUND(ROUND(AF898*AJ898,2)*CX898,2)</f>
        <v>521.49</v>
      </c>
      <c r="DH898">
        <f>ROUND(ROUND(AG898*AK898,2)*CX898,2)</f>
        <v>267.18</v>
      </c>
      <c r="DI898">
        <f t="shared" si="442"/>
        <v>0</v>
      </c>
      <c r="DJ898">
        <f>DG898</f>
        <v>521.49</v>
      </c>
      <c r="DK898">
        <v>0</v>
      </c>
      <c r="DL898" t="s">
        <v>628</v>
      </c>
      <c r="DM898">
        <v>0</v>
      </c>
      <c r="DN898" t="s">
        <v>622</v>
      </c>
      <c r="DO898">
        <v>12.62</v>
      </c>
    </row>
    <row r="899" spans="1:119" x14ac:dyDescent="0.2">
      <c r="A899">
        <f>ROW(Source!A866)</f>
        <v>866</v>
      </c>
      <c r="B899">
        <v>59209200</v>
      </c>
      <c r="C899">
        <v>59210996</v>
      </c>
      <c r="D899">
        <v>58339814</v>
      </c>
      <c r="E899">
        <v>1</v>
      </c>
      <c r="F899">
        <v>1</v>
      </c>
      <c r="G899">
        <v>1080</v>
      </c>
      <c r="H899">
        <v>2</v>
      </c>
      <c r="I899" t="s">
        <v>635</v>
      </c>
      <c r="J899" t="s">
        <v>636</v>
      </c>
      <c r="K899" t="s">
        <v>637</v>
      </c>
      <c r="L899">
        <v>1368</v>
      </c>
      <c r="N899">
        <v>1011</v>
      </c>
      <c r="O899" t="s">
        <v>626</v>
      </c>
      <c r="P899" t="s">
        <v>626</v>
      </c>
      <c r="Q899">
        <v>1</v>
      </c>
      <c r="W899">
        <v>0</v>
      </c>
      <c r="X899">
        <v>1087580389</v>
      </c>
      <c r="Y899">
        <f>((AT899*1.25)*1.1)</f>
        <v>8.2500000000000004E-2</v>
      </c>
      <c r="AA899">
        <v>0</v>
      </c>
      <c r="AB899">
        <v>2628.65</v>
      </c>
      <c r="AC899">
        <v>993.36</v>
      </c>
      <c r="AD899">
        <v>0</v>
      </c>
      <c r="AE899">
        <v>0</v>
      </c>
      <c r="AF899">
        <v>179.17</v>
      </c>
      <c r="AG899">
        <v>16.93</v>
      </c>
      <c r="AH899">
        <v>0</v>
      </c>
      <c r="AI899">
        <v>1</v>
      </c>
      <c r="AJ899">
        <v>13.75</v>
      </c>
      <c r="AK899">
        <v>54.99</v>
      </c>
      <c r="AL899">
        <v>1</v>
      </c>
      <c r="AM899">
        <v>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0.06</v>
      </c>
      <c r="AU899" t="s">
        <v>627</v>
      </c>
      <c r="AV899">
        <v>0</v>
      </c>
      <c r="AW899">
        <v>2</v>
      </c>
      <c r="AX899">
        <v>59211783</v>
      </c>
      <c r="AY899">
        <v>1</v>
      </c>
      <c r="AZ899">
        <v>0</v>
      </c>
      <c r="BA899">
        <v>955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f>ROUND(Y899*Source!I866*DO899,9)</f>
        <v>0.97770749999999995</v>
      </c>
      <c r="CX899">
        <f>ROUND(Y899*Source!I866,9)</f>
        <v>5.7750000000000003E-2</v>
      </c>
      <c r="CY899">
        <f>AB899</f>
        <v>2628.65</v>
      </c>
      <c r="CZ899">
        <f>AF899</f>
        <v>179.17</v>
      </c>
      <c r="DA899">
        <f>AJ899</f>
        <v>13.75</v>
      </c>
      <c r="DB899">
        <f>ROUND(((ROUND(AT899*CZ899,2)*1.25)*1.1),6)</f>
        <v>14.78125</v>
      </c>
      <c r="DC899">
        <f>ROUND(((ROUND(AT899*AG899,2)*1.25)*1.1),6)</f>
        <v>1.4025000000000001</v>
      </c>
      <c r="DD899" t="s">
        <v>3</v>
      </c>
      <c r="DE899" t="s">
        <v>3</v>
      </c>
      <c r="DF899">
        <f t="shared" si="434"/>
        <v>0</v>
      </c>
      <c r="DG899">
        <f>ROUND(ROUND(AF899*AJ899,2)*CX899,2)</f>
        <v>142.27000000000001</v>
      </c>
      <c r="DH899">
        <f>ROUND(ROUND(AG899*AK899,2)*CX899,2)</f>
        <v>53.76</v>
      </c>
      <c r="DI899">
        <f t="shared" si="442"/>
        <v>0</v>
      </c>
      <c r="DJ899">
        <f>DG899</f>
        <v>142.27000000000001</v>
      </c>
      <c r="DK899">
        <v>0</v>
      </c>
      <c r="DL899" t="s">
        <v>628</v>
      </c>
      <c r="DM899">
        <v>0</v>
      </c>
      <c r="DN899" t="s">
        <v>622</v>
      </c>
      <c r="DO899">
        <v>16.93</v>
      </c>
    </row>
    <row r="900" spans="1:119" x14ac:dyDescent="0.2">
      <c r="A900">
        <f>ROW(Source!A866)</f>
        <v>866</v>
      </c>
      <c r="B900">
        <v>59209200</v>
      </c>
      <c r="C900">
        <v>59210996</v>
      </c>
      <c r="D900">
        <v>58308814</v>
      </c>
      <c r="E900">
        <v>1</v>
      </c>
      <c r="F900">
        <v>1</v>
      </c>
      <c r="G900">
        <v>1080</v>
      </c>
      <c r="H900">
        <v>3</v>
      </c>
      <c r="I900" t="s">
        <v>642</v>
      </c>
      <c r="J900" t="s">
        <v>643</v>
      </c>
      <c r="K900" t="s">
        <v>644</v>
      </c>
      <c r="L900">
        <v>1339</v>
      </c>
      <c r="N900">
        <v>1007</v>
      </c>
      <c r="O900" t="s">
        <v>645</v>
      </c>
      <c r="P900" t="s">
        <v>645</v>
      </c>
      <c r="Q900">
        <v>1</v>
      </c>
      <c r="W900">
        <v>0</v>
      </c>
      <c r="X900">
        <v>-744103292</v>
      </c>
      <c r="Y900">
        <f t="shared" ref="Y900:Y908" si="443">AT900</f>
        <v>0.15067</v>
      </c>
      <c r="AA900">
        <v>54.79</v>
      </c>
      <c r="AB900">
        <v>0</v>
      </c>
      <c r="AC900">
        <v>0</v>
      </c>
      <c r="AD900">
        <v>0</v>
      </c>
      <c r="AE900">
        <v>7.07</v>
      </c>
      <c r="AF900">
        <v>0</v>
      </c>
      <c r="AG900">
        <v>0</v>
      </c>
      <c r="AH900">
        <v>0</v>
      </c>
      <c r="AI900">
        <v>7.75</v>
      </c>
      <c r="AJ900">
        <v>1</v>
      </c>
      <c r="AK900">
        <v>1</v>
      </c>
      <c r="AL900">
        <v>1</v>
      </c>
      <c r="AM900">
        <v>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0.15067</v>
      </c>
      <c r="AU900" t="s">
        <v>3</v>
      </c>
      <c r="AV900">
        <v>0</v>
      </c>
      <c r="AW900">
        <v>2</v>
      </c>
      <c r="AX900">
        <v>59211784</v>
      </c>
      <c r="AY900">
        <v>1</v>
      </c>
      <c r="AZ900">
        <v>0</v>
      </c>
      <c r="BA900">
        <v>956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ROUND(Y900*Source!I866,9)</f>
        <v>0.10546899999999999</v>
      </c>
      <c r="CY900">
        <f t="shared" ref="CY900:CY908" si="444">AA900</f>
        <v>54.79</v>
      </c>
      <c r="CZ900">
        <f t="shared" ref="CZ900:CZ908" si="445">AE900</f>
        <v>7.07</v>
      </c>
      <c r="DA900">
        <f t="shared" ref="DA900:DA908" si="446">AI900</f>
        <v>7.75</v>
      </c>
      <c r="DB900">
        <f t="shared" ref="DB900:DB908" si="447">ROUND(ROUND(AT900*CZ900,2),6)</f>
        <v>1.07</v>
      </c>
      <c r="DC900">
        <f t="shared" ref="DC900:DC908" si="448">ROUND(ROUND(AT900*AG900,2),6)</f>
        <v>0</v>
      </c>
      <c r="DD900" t="s">
        <v>3</v>
      </c>
      <c r="DE900" t="s">
        <v>3</v>
      </c>
      <c r="DF900">
        <f t="shared" ref="DF900:DF908" si="449">ROUND(ROUND(AE900*AI900,2)*CX900,2)</f>
        <v>5.78</v>
      </c>
      <c r="DG900">
        <f t="shared" ref="DG900:DG944" si="450">ROUND(ROUND(AF900,2)*CX900,2)</f>
        <v>0</v>
      </c>
      <c r="DH900">
        <f t="shared" ref="DH900:DH944" si="451">ROUND(ROUND(AG900,2)*CX900,2)</f>
        <v>0</v>
      </c>
      <c r="DI900">
        <f t="shared" si="442"/>
        <v>0</v>
      </c>
      <c r="DJ900">
        <f t="shared" ref="DJ900:DJ908" si="452">DF900</f>
        <v>5.78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">
      <c r="A901">
        <f>ROW(Source!A866)</f>
        <v>866</v>
      </c>
      <c r="B901">
        <v>59209200</v>
      </c>
      <c r="C901">
        <v>59210996</v>
      </c>
      <c r="D901">
        <v>58310526</v>
      </c>
      <c r="E901">
        <v>1</v>
      </c>
      <c r="F901">
        <v>1</v>
      </c>
      <c r="G901">
        <v>1080</v>
      </c>
      <c r="H901">
        <v>3</v>
      </c>
      <c r="I901" t="s">
        <v>665</v>
      </c>
      <c r="J901" t="s">
        <v>666</v>
      </c>
      <c r="K901" t="s">
        <v>667</v>
      </c>
      <c r="L901">
        <v>1346</v>
      </c>
      <c r="N901">
        <v>1009</v>
      </c>
      <c r="O901" t="s">
        <v>641</v>
      </c>
      <c r="P901" t="s">
        <v>641</v>
      </c>
      <c r="Q901">
        <v>1</v>
      </c>
      <c r="W901">
        <v>0</v>
      </c>
      <c r="X901">
        <v>-1011812427</v>
      </c>
      <c r="Y901">
        <f t="shared" si="443"/>
        <v>0.05</v>
      </c>
      <c r="AA901">
        <v>272.7</v>
      </c>
      <c r="AB901">
        <v>0</v>
      </c>
      <c r="AC901">
        <v>0</v>
      </c>
      <c r="AD901">
        <v>0</v>
      </c>
      <c r="AE901">
        <v>37.979999999999997</v>
      </c>
      <c r="AF901">
        <v>0</v>
      </c>
      <c r="AG901">
        <v>0</v>
      </c>
      <c r="AH901">
        <v>0</v>
      </c>
      <c r="AI901">
        <v>7.18</v>
      </c>
      <c r="AJ901">
        <v>1</v>
      </c>
      <c r="AK901">
        <v>1</v>
      </c>
      <c r="AL901">
        <v>1</v>
      </c>
      <c r="AM901">
        <v>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0.05</v>
      </c>
      <c r="AU901" t="s">
        <v>3</v>
      </c>
      <c r="AV901">
        <v>0</v>
      </c>
      <c r="AW901">
        <v>2</v>
      </c>
      <c r="AX901">
        <v>59211785</v>
      </c>
      <c r="AY901">
        <v>1</v>
      </c>
      <c r="AZ901">
        <v>0</v>
      </c>
      <c r="BA901">
        <v>957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ROUND(Y901*Source!I866,9)</f>
        <v>3.5000000000000003E-2</v>
      </c>
      <c r="CY901">
        <f t="shared" si="444"/>
        <v>272.7</v>
      </c>
      <c r="CZ901">
        <f t="shared" si="445"/>
        <v>37.979999999999997</v>
      </c>
      <c r="DA901">
        <f t="shared" si="446"/>
        <v>7.18</v>
      </c>
      <c r="DB901">
        <f t="shared" si="447"/>
        <v>1.9</v>
      </c>
      <c r="DC901">
        <f t="shared" si="448"/>
        <v>0</v>
      </c>
      <c r="DD901" t="s">
        <v>3</v>
      </c>
      <c r="DE901" t="s">
        <v>3</v>
      </c>
      <c r="DF901">
        <f t="shared" si="449"/>
        <v>9.5399999999999991</v>
      </c>
      <c r="DG901">
        <f t="shared" si="450"/>
        <v>0</v>
      </c>
      <c r="DH901">
        <f t="shared" si="451"/>
        <v>0</v>
      </c>
      <c r="DI901">
        <f t="shared" si="442"/>
        <v>0</v>
      </c>
      <c r="DJ901">
        <f t="shared" si="452"/>
        <v>9.5399999999999991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">
      <c r="A902">
        <f>ROW(Source!A866)</f>
        <v>866</v>
      </c>
      <c r="B902">
        <v>59209200</v>
      </c>
      <c r="C902">
        <v>59210996</v>
      </c>
      <c r="D902">
        <v>58308933</v>
      </c>
      <c r="E902">
        <v>1</v>
      </c>
      <c r="F902">
        <v>1</v>
      </c>
      <c r="G902">
        <v>1080</v>
      </c>
      <c r="H902">
        <v>3</v>
      </c>
      <c r="I902" t="s">
        <v>668</v>
      </c>
      <c r="J902" t="s">
        <v>669</v>
      </c>
      <c r="K902" t="s">
        <v>670</v>
      </c>
      <c r="L902">
        <v>1348</v>
      </c>
      <c r="N902">
        <v>1009</v>
      </c>
      <c r="O902" t="s">
        <v>658</v>
      </c>
      <c r="P902" t="s">
        <v>658</v>
      </c>
      <c r="Q902">
        <v>1000</v>
      </c>
      <c r="W902">
        <v>0</v>
      </c>
      <c r="X902">
        <v>1469978170</v>
      </c>
      <c r="Y902">
        <f t="shared" si="443"/>
        <v>3.9999999999999998E-6</v>
      </c>
      <c r="AA902">
        <v>73915.41</v>
      </c>
      <c r="AB902">
        <v>0</v>
      </c>
      <c r="AC902">
        <v>0</v>
      </c>
      <c r="AD902">
        <v>0</v>
      </c>
      <c r="AE902">
        <v>3234.81</v>
      </c>
      <c r="AF902">
        <v>0</v>
      </c>
      <c r="AG902">
        <v>0</v>
      </c>
      <c r="AH902">
        <v>0</v>
      </c>
      <c r="AI902">
        <v>22.85</v>
      </c>
      <c r="AJ902">
        <v>1</v>
      </c>
      <c r="AK902">
        <v>1</v>
      </c>
      <c r="AL902">
        <v>1</v>
      </c>
      <c r="AM902">
        <v>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3.9999999999999998E-6</v>
      </c>
      <c r="AU902" t="s">
        <v>3</v>
      </c>
      <c r="AV902">
        <v>0</v>
      </c>
      <c r="AW902">
        <v>2</v>
      </c>
      <c r="AX902">
        <v>59211786</v>
      </c>
      <c r="AY902">
        <v>1</v>
      </c>
      <c r="AZ902">
        <v>0</v>
      </c>
      <c r="BA902">
        <v>958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ROUND(Y902*Source!I866,9)</f>
        <v>2.7999999999999999E-6</v>
      </c>
      <c r="CY902">
        <f t="shared" si="444"/>
        <v>73915.41</v>
      </c>
      <c r="CZ902">
        <f t="shared" si="445"/>
        <v>3234.81</v>
      </c>
      <c r="DA902">
        <f t="shared" si="446"/>
        <v>22.85</v>
      </c>
      <c r="DB902">
        <f t="shared" si="447"/>
        <v>0.01</v>
      </c>
      <c r="DC902">
        <f t="shared" si="448"/>
        <v>0</v>
      </c>
      <c r="DD902" t="s">
        <v>3</v>
      </c>
      <c r="DE902" t="s">
        <v>3</v>
      </c>
      <c r="DF902">
        <f t="shared" si="449"/>
        <v>0.21</v>
      </c>
      <c r="DG902">
        <f t="shared" si="450"/>
        <v>0</v>
      </c>
      <c r="DH902">
        <f t="shared" si="451"/>
        <v>0</v>
      </c>
      <c r="DI902">
        <f t="shared" si="442"/>
        <v>0</v>
      </c>
      <c r="DJ902">
        <f t="shared" si="452"/>
        <v>0.21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">
      <c r="A903">
        <f>ROW(Source!A866)</f>
        <v>866</v>
      </c>
      <c r="B903">
        <v>59209200</v>
      </c>
      <c r="C903">
        <v>59210996</v>
      </c>
      <c r="D903">
        <v>58308746</v>
      </c>
      <c r="E903">
        <v>1</v>
      </c>
      <c r="F903">
        <v>1</v>
      </c>
      <c r="G903">
        <v>1080</v>
      </c>
      <c r="H903">
        <v>3</v>
      </c>
      <c r="I903" t="s">
        <v>671</v>
      </c>
      <c r="J903" t="s">
        <v>672</v>
      </c>
      <c r="K903" t="s">
        <v>673</v>
      </c>
      <c r="L903">
        <v>1339</v>
      </c>
      <c r="N903">
        <v>1007</v>
      </c>
      <c r="O903" t="s">
        <v>645</v>
      </c>
      <c r="P903" t="s">
        <v>645</v>
      </c>
      <c r="Q903">
        <v>1</v>
      </c>
      <c r="W903">
        <v>0</v>
      </c>
      <c r="X903">
        <v>1565098517</v>
      </c>
      <c r="Y903">
        <f t="shared" si="443"/>
        <v>0.19</v>
      </c>
      <c r="AA903">
        <v>759.63</v>
      </c>
      <c r="AB903">
        <v>0</v>
      </c>
      <c r="AC903">
        <v>0</v>
      </c>
      <c r="AD903">
        <v>0</v>
      </c>
      <c r="AE903">
        <v>53.42</v>
      </c>
      <c r="AF903">
        <v>0</v>
      </c>
      <c r="AG903">
        <v>0</v>
      </c>
      <c r="AH903">
        <v>0</v>
      </c>
      <c r="AI903">
        <v>14.22</v>
      </c>
      <c r="AJ903">
        <v>1</v>
      </c>
      <c r="AK903">
        <v>1</v>
      </c>
      <c r="AL903">
        <v>1</v>
      </c>
      <c r="AM903">
        <v>2</v>
      </c>
      <c r="AN903">
        <v>0</v>
      </c>
      <c r="AO903">
        <v>1</v>
      </c>
      <c r="AP903">
        <v>1</v>
      </c>
      <c r="AQ903">
        <v>0</v>
      </c>
      <c r="AR903">
        <v>0</v>
      </c>
      <c r="AS903" t="s">
        <v>3</v>
      </c>
      <c r="AT903">
        <v>0.19</v>
      </c>
      <c r="AU903" t="s">
        <v>3</v>
      </c>
      <c r="AV903">
        <v>0</v>
      </c>
      <c r="AW903">
        <v>2</v>
      </c>
      <c r="AX903">
        <v>59211787</v>
      </c>
      <c r="AY903">
        <v>1</v>
      </c>
      <c r="AZ903">
        <v>0</v>
      </c>
      <c r="BA903">
        <v>959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ROUND(Y903*Source!I866,9)</f>
        <v>0.13300000000000001</v>
      </c>
      <c r="CY903">
        <f t="shared" si="444"/>
        <v>759.63</v>
      </c>
      <c r="CZ903">
        <f t="shared" si="445"/>
        <v>53.42</v>
      </c>
      <c r="DA903">
        <f t="shared" si="446"/>
        <v>14.22</v>
      </c>
      <c r="DB903">
        <f t="shared" si="447"/>
        <v>10.15</v>
      </c>
      <c r="DC903">
        <f t="shared" si="448"/>
        <v>0</v>
      </c>
      <c r="DD903" t="s">
        <v>3</v>
      </c>
      <c r="DE903" t="s">
        <v>3</v>
      </c>
      <c r="DF903">
        <f t="shared" si="449"/>
        <v>101.03</v>
      </c>
      <c r="DG903">
        <f t="shared" si="450"/>
        <v>0</v>
      </c>
      <c r="DH903">
        <f t="shared" si="451"/>
        <v>0</v>
      </c>
      <c r="DI903">
        <f t="shared" si="442"/>
        <v>0</v>
      </c>
      <c r="DJ903">
        <f t="shared" si="452"/>
        <v>101.03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">
      <c r="A904">
        <f>ROW(Source!A866)</f>
        <v>866</v>
      </c>
      <c r="B904">
        <v>59209200</v>
      </c>
      <c r="C904">
        <v>59210996</v>
      </c>
      <c r="D904">
        <v>58309012</v>
      </c>
      <c r="E904">
        <v>1</v>
      </c>
      <c r="F904">
        <v>1</v>
      </c>
      <c r="G904">
        <v>1080</v>
      </c>
      <c r="H904">
        <v>3</v>
      </c>
      <c r="I904" t="s">
        <v>674</v>
      </c>
      <c r="J904" t="s">
        <v>675</v>
      </c>
      <c r="K904" t="s">
        <v>676</v>
      </c>
      <c r="L904">
        <v>1339</v>
      </c>
      <c r="N904">
        <v>1007</v>
      </c>
      <c r="O904" t="s">
        <v>645</v>
      </c>
      <c r="P904" t="s">
        <v>645</v>
      </c>
      <c r="Q904">
        <v>1</v>
      </c>
      <c r="W904">
        <v>0</v>
      </c>
      <c r="X904">
        <v>-388798825</v>
      </c>
      <c r="Y904">
        <f t="shared" si="443"/>
        <v>0.34200000000000003</v>
      </c>
      <c r="AA904">
        <v>94.23</v>
      </c>
      <c r="AB904">
        <v>0</v>
      </c>
      <c r="AC904">
        <v>0</v>
      </c>
      <c r="AD904">
        <v>0</v>
      </c>
      <c r="AE904">
        <v>5.82</v>
      </c>
      <c r="AF904">
        <v>0</v>
      </c>
      <c r="AG904">
        <v>0</v>
      </c>
      <c r="AH904">
        <v>0</v>
      </c>
      <c r="AI904">
        <v>16.190000000000001</v>
      </c>
      <c r="AJ904">
        <v>1</v>
      </c>
      <c r="AK904">
        <v>1</v>
      </c>
      <c r="AL904">
        <v>1</v>
      </c>
      <c r="AM904">
        <v>2</v>
      </c>
      <c r="AN904">
        <v>0</v>
      </c>
      <c r="AO904">
        <v>1</v>
      </c>
      <c r="AP904">
        <v>1</v>
      </c>
      <c r="AQ904">
        <v>0</v>
      </c>
      <c r="AR904">
        <v>0</v>
      </c>
      <c r="AS904" t="s">
        <v>3</v>
      </c>
      <c r="AT904">
        <v>0.34200000000000003</v>
      </c>
      <c r="AU904" t="s">
        <v>3</v>
      </c>
      <c r="AV904">
        <v>0</v>
      </c>
      <c r="AW904">
        <v>2</v>
      </c>
      <c r="AX904">
        <v>59211788</v>
      </c>
      <c r="AY904">
        <v>1</v>
      </c>
      <c r="AZ904">
        <v>0</v>
      </c>
      <c r="BA904">
        <v>960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ROUND(Y904*Source!I866,9)</f>
        <v>0.2394</v>
      </c>
      <c r="CY904">
        <f t="shared" si="444"/>
        <v>94.23</v>
      </c>
      <c r="CZ904">
        <f t="shared" si="445"/>
        <v>5.82</v>
      </c>
      <c r="DA904">
        <f t="shared" si="446"/>
        <v>16.190000000000001</v>
      </c>
      <c r="DB904">
        <f t="shared" si="447"/>
        <v>1.99</v>
      </c>
      <c r="DC904">
        <f t="shared" si="448"/>
        <v>0</v>
      </c>
      <c r="DD904" t="s">
        <v>3</v>
      </c>
      <c r="DE904" t="s">
        <v>3</v>
      </c>
      <c r="DF904">
        <f t="shared" si="449"/>
        <v>22.56</v>
      </c>
      <c r="DG904">
        <f t="shared" si="450"/>
        <v>0</v>
      </c>
      <c r="DH904">
        <f t="shared" si="451"/>
        <v>0</v>
      </c>
      <c r="DI904">
        <f t="shared" si="442"/>
        <v>0</v>
      </c>
      <c r="DJ904">
        <f t="shared" si="452"/>
        <v>22.56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">
      <c r="A905">
        <f>ROW(Source!A866)</f>
        <v>866</v>
      </c>
      <c r="B905">
        <v>59209200</v>
      </c>
      <c r="C905">
        <v>59210996</v>
      </c>
      <c r="D905">
        <v>58309084</v>
      </c>
      <c r="E905">
        <v>1</v>
      </c>
      <c r="F905">
        <v>1</v>
      </c>
      <c r="G905">
        <v>1080</v>
      </c>
      <c r="H905">
        <v>3</v>
      </c>
      <c r="I905" t="s">
        <v>677</v>
      </c>
      <c r="J905" t="s">
        <v>678</v>
      </c>
      <c r="K905" t="s">
        <v>679</v>
      </c>
      <c r="L905">
        <v>1348</v>
      </c>
      <c r="N905">
        <v>1009</v>
      </c>
      <c r="O905" t="s">
        <v>658</v>
      </c>
      <c r="P905" t="s">
        <v>658</v>
      </c>
      <c r="Q905">
        <v>1000</v>
      </c>
      <c r="W905">
        <v>0</v>
      </c>
      <c r="X905">
        <v>356473523</v>
      </c>
      <c r="Y905">
        <f t="shared" si="443"/>
        <v>8.7000000000000001E-4</v>
      </c>
      <c r="AA905">
        <v>55779.05</v>
      </c>
      <c r="AB905">
        <v>0</v>
      </c>
      <c r="AC905">
        <v>0</v>
      </c>
      <c r="AD905">
        <v>0</v>
      </c>
      <c r="AE905">
        <v>16214.84</v>
      </c>
      <c r="AF905">
        <v>0</v>
      </c>
      <c r="AG905">
        <v>0</v>
      </c>
      <c r="AH905">
        <v>0</v>
      </c>
      <c r="AI905">
        <v>3.44</v>
      </c>
      <c r="AJ905">
        <v>1</v>
      </c>
      <c r="AK905">
        <v>1</v>
      </c>
      <c r="AL905">
        <v>1</v>
      </c>
      <c r="AM905">
        <v>2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8.7000000000000001E-4</v>
      </c>
      <c r="AU905" t="s">
        <v>3</v>
      </c>
      <c r="AV905">
        <v>0</v>
      </c>
      <c r="AW905">
        <v>2</v>
      </c>
      <c r="AX905">
        <v>59211789</v>
      </c>
      <c r="AY905">
        <v>1</v>
      </c>
      <c r="AZ905">
        <v>0</v>
      </c>
      <c r="BA905">
        <v>961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V905">
        <v>0</v>
      </c>
      <c r="CW905">
        <v>0</v>
      </c>
      <c r="CX905">
        <f>ROUND(Y905*Source!I866,9)</f>
        <v>6.0899999999999995E-4</v>
      </c>
      <c r="CY905">
        <f t="shared" si="444"/>
        <v>55779.05</v>
      </c>
      <c r="CZ905">
        <f t="shared" si="445"/>
        <v>16214.84</v>
      </c>
      <c r="DA905">
        <f t="shared" si="446"/>
        <v>3.44</v>
      </c>
      <c r="DB905">
        <f t="shared" si="447"/>
        <v>14.11</v>
      </c>
      <c r="DC905">
        <f t="shared" si="448"/>
        <v>0</v>
      </c>
      <c r="DD905" t="s">
        <v>3</v>
      </c>
      <c r="DE905" t="s">
        <v>3</v>
      </c>
      <c r="DF905">
        <f t="shared" si="449"/>
        <v>33.97</v>
      </c>
      <c r="DG905">
        <f t="shared" si="450"/>
        <v>0</v>
      </c>
      <c r="DH905">
        <f t="shared" si="451"/>
        <v>0</v>
      </c>
      <c r="DI905">
        <f t="shared" si="442"/>
        <v>0</v>
      </c>
      <c r="DJ905">
        <f t="shared" si="452"/>
        <v>33.97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">
      <c r="A906">
        <f>ROW(Source!A866)</f>
        <v>866</v>
      </c>
      <c r="B906">
        <v>59209200</v>
      </c>
      <c r="C906">
        <v>59210996</v>
      </c>
      <c r="D906">
        <v>58309253</v>
      </c>
      <c r="E906">
        <v>1</v>
      </c>
      <c r="F906">
        <v>1</v>
      </c>
      <c r="G906">
        <v>1080</v>
      </c>
      <c r="H906">
        <v>3</v>
      </c>
      <c r="I906" t="s">
        <v>680</v>
      </c>
      <c r="J906" t="s">
        <v>681</v>
      </c>
      <c r="K906" t="s">
        <v>682</v>
      </c>
      <c r="L906">
        <v>1346</v>
      </c>
      <c r="N906">
        <v>1009</v>
      </c>
      <c r="O906" t="s">
        <v>641</v>
      </c>
      <c r="P906" t="s">
        <v>641</v>
      </c>
      <c r="Q906">
        <v>1</v>
      </c>
      <c r="W906">
        <v>0</v>
      </c>
      <c r="X906">
        <v>1135396300</v>
      </c>
      <c r="Y906">
        <f t="shared" si="443"/>
        <v>0.1</v>
      </c>
      <c r="AA906">
        <v>85.4</v>
      </c>
      <c r="AB906">
        <v>0</v>
      </c>
      <c r="AC906">
        <v>0</v>
      </c>
      <c r="AD906">
        <v>0</v>
      </c>
      <c r="AE906">
        <v>20.190000000000001</v>
      </c>
      <c r="AF906">
        <v>0</v>
      </c>
      <c r="AG906">
        <v>0</v>
      </c>
      <c r="AH906">
        <v>0</v>
      </c>
      <c r="AI906">
        <v>4.2300000000000004</v>
      </c>
      <c r="AJ906">
        <v>1</v>
      </c>
      <c r="AK906">
        <v>1</v>
      </c>
      <c r="AL906">
        <v>1</v>
      </c>
      <c r="AM906">
        <v>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0.1</v>
      </c>
      <c r="AU906" t="s">
        <v>3</v>
      </c>
      <c r="AV906">
        <v>0</v>
      </c>
      <c r="AW906">
        <v>2</v>
      </c>
      <c r="AX906">
        <v>59211790</v>
      </c>
      <c r="AY906">
        <v>1</v>
      </c>
      <c r="AZ906">
        <v>0</v>
      </c>
      <c r="BA906">
        <v>962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v>0</v>
      </c>
      <c r="CX906">
        <f>ROUND(Y906*Source!I866,9)</f>
        <v>7.0000000000000007E-2</v>
      </c>
      <c r="CY906">
        <f t="shared" si="444"/>
        <v>85.4</v>
      </c>
      <c r="CZ906">
        <f t="shared" si="445"/>
        <v>20.190000000000001</v>
      </c>
      <c r="DA906">
        <f t="shared" si="446"/>
        <v>4.2300000000000004</v>
      </c>
      <c r="DB906">
        <f t="shared" si="447"/>
        <v>2.02</v>
      </c>
      <c r="DC906">
        <f t="shared" si="448"/>
        <v>0</v>
      </c>
      <c r="DD906" t="s">
        <v>3</v>
      </c>
      <c r="DE906" t="s">
        <v>3</v>
      </c>
      <c r="DF906">
        <f t="shared" si="449"/>
        <v>5.98</v>
      </c>
      <c r="DG906">
        <f t="shared" si="450"/>
        <v>0</v>
      </c>
      <c r="DH906">
        <f t="shared" si="451"/>
        <v>0</v>
      </c>
      <c r="DI906">
        <f t="shared" si="442"/>
        <v>0</v>
      </c>
      <c r="DJ906">
        <f t="shared" si="452"/>
        <v>5.98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">
      <c r="A907">
        <f>ROW(Source!A866)</f>
        <v>866</v>
      </c>
      <c r="B907">
        <v>59209200</v>
      </c>
      <c r="C907">
        <v>59210996</v>
      </c>
      <c r="D907">
        <v>58309395</v>
      </c>
      <c r="E907">
        <v>1</v>
      </c>
      <c r="F907">
        <v>1</v>
      </c>
      <c r="G907">
        <v>1080</v>
      </c>
      <c r="H907">
        <v>3</v>
      </c>
      <c r="I907" t="s">
        <v>683</v>
      </c>
      <c r="J907" t="s">
        <v>684</v>
      </c>
      <c r="K907" t="s">
        <v>685</v>
      </c>
      <c r="L907">
        <v>1348</v>
      </c>
      <c r="N907">
        <v>1009</v>
      </c>
      <c r="O907" t="s">
        <v>658</v>
      </c>
      <c r="P907" t="s">
        <v>658</v>
      </c>
      <c r="Q907">
        <v>1000</v>
      </c>
      <c r="W907">
        <v>0</v>
      </c>
      <c r="X907">
        <v>1017087992</v>
      </c>
      <c r="Y907">
        <f t="shared" si="443"/>
        <v>4.0000000000000002E-4</v>
      </c>
      <c r="AA907">
        <v>62739.3</v>
      </c>
      <c r="AB907">
        <v>0</v>
      </c>
      <c r="AC907">
        <v>0</v>
      </c>
      <c r="AD907">
        <v>0</v>
      </c>
      <c r="AE907">
        <v>35445.93</v>
      </c>
      <c r="AF907">
        <v>0</v>
      </c>
      <c r="AG907">
        <v>0</v>
      </c>
      <c r="AH907">
        <v>0</v>
      </c>
      <c r="AI907">
        <v>1.77</v>
      </c>
      <c r="AJ907">
        <v>1</v>
      </c>
      <c r="AK907">
        <v>1</v>
      </c>
      <c r="AL907">
        <v>1</v>
      </c>
      <c r="AM907">
        <v>2</v>
      </c>
      <c r="AN907">
        <v>0</v>
      </c>
      <c r="AO907">
        <v>1</v>
      </c>
      <c r="AP907">
        <v>1</v>
      </c>
      <c r="AQ907">
        <v>0</v>
      </c>
      <c r="AR907">
        <v>0</v>
      </c>
      <c r="AS907" t="s">
        <v>3</v>
      </c>
      <c r="AT907">
        <v>4.0000000000000002E-4</v>
      </c>
      <c r="AU907" t="s">
        <v>3</v>
      </c>
      <c r="AV907">
        <v>0</v>
      </c>
      <c r="AW907">
        <v>2</v>
      </c>
      <c r="AX907">
        <v>59211791</v>
      </c>
      <c r="AY907">
        <v>1</v>
      </c>
      <c r="AZ907">
        <v>0</v>
      </c>
      <c r="BA907">
        <v>963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v>0</v>
      </c>
      <c r="CX907">
        <f>ROUND(Y907*Source!I866,9)</f>
        <v>2.7999999999999998E-4</v>
      </c>
      <c r="CY907">
        <f t="shared" si="444"/>
        <v>62739.3</v>
      </c>
      <c r="CZ907">
        <f t="shared" si="445"/>
        <v>35445.93</v>
      </c>
      <c r="DA907">
        <f t="shared" si="446"/>
        <v>1.77</v>
      </c>
      <c r="DB907">
        <f t="shared" si="447"/>
        <v>14.18</v>
      </c>
      <c r="DC907">
        <f t="shared" si="448"/>
        <v>0</v>
      </c>
      <c r="DD907" t="s">
        <v>3</v>
      </c>
      <c r="DE907" t="s">
        <v>3</v>
      </c>
      <c r="DF907">
        <f t="shared" si="449"/>
        <v>17.57</v>
      </c>
      <c r="DG907">
        <f t="shared" si="450"/>
        <v>0</v>
      </c>
      <c r="DH907">
        <f t="shared" si="451"/>
        <v>0</v>
      </c>
      <c r="DI907">
        <f t="shared" si="442"/>
        <v>0</v>
      </c>
      <c r="DJ907">
        <f t="shared" si="452"/>
        <v>17.57</v>
      </c>
      <c r="DK907">
        <v>0</v>
      </c>
      <c r="DL907" t="s">
        <v>3</v>
      </c>
      <c r="DM907">
        <v>0</v>
      </c>
      <c r="DN907" t="s">
        <v>3</v>
      </c>
      <c r="DO907">
        <v>0</v>
      </c>
    </row>
    <row r="908" spans="1:119" x14ac:dyDescent="0.2">
      <c r="A908">
        <f>ROW(Source!A866)</f>
        <v>866</v>
      </c>
      <c r="B908">
        <v>59209200</v>
      </c>
      <c r="C908">
        <v>59210996</v>
      </c>
      <c r="D908">
        <v>58321780</v>
      </c>
      <c r="E908">
        <v>1</v>
      </c>
      <c r="F908">
        <v>1</v>
      </c>
      <c r="G908">
        <v>1080</v>
      </c>
      <c r="H908">
        <v>3</v>
      </c>
      <c r="I908" t="s">
        <v>206</v>
      </c>
      <c r="J908" t="s">
        <v>208</v>
      </c>
      <c r="K908" t="s">
        <v>207</v>
      </c>
      <c r="L908">
        <v>1301</v>
      </c>
      <c r="N908">
        <v>1003</v>
      </c>
      <c r="O908" t="s">
        <v>36</v>
      </c>
      <c r="P908" t="s">
        <v>36</v>
      </c>
      <c r="Q908">
        <v>1</v>
      </c>
      <c r="W908">
        <v>0</v>
      </c>
      <c r="X908">
        <v>-92831099</v>
      </c>
      <c r="Y908">
        <f t="shared" si="443"/>
        <v>100</v>
      </c>
      <c r="AA908">
        <v>1062.01</v>
      </c>
      <c r="AB908">
        <v>0</v>
      </c>
      <c r="AC908">
        <v>0</v>
      </c>
      <c r="AD908">
        <v>0</v>
      </c>
      <c r="AE908">
        <v>51.28</v>
      </c>
      <c r="AF908">
        <v>0</v>
      </c>
      <c r="AG908">
        <v>0</v>
      </c>
      <c r="AH908">
        <v>0</v>
      </c>
      <c r="AI908">
        <v>20.71</v>
      </c>
      <c r="AJ908">
        <v>1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 t="s">
        <v>3</v>
      </c>
      <c r="AT908">
        <v>100</v>
      </c>
      <c r="AU908" t="s">
        <v>3</v>
      </c>
      <c r="AV908">
        <v>0</v>
      </c>
      <c r="AW908">
        <v>1</v>
      </c>
      <c r="AX908">
        <v>-1</v>
      </c>
      <c r="AY908">
        <v>0</v>
      </c>
      <c r="AZ908">
        <v>0</v>
      </c>
      <c r="BA908" t="s">
        <v>3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v>0</v>
      </c>
      <c r="CX908">
        <f>ROUND(Y908*Source!I866,9)</f>
        <v>70</v>
      </c>
      <c r="CY908">
        <f t="shared" si="444"/>
        <v>1062.01</v>
      </c>
      <c r="CZ908">
        <f t="shared" si="445"/>
        <v>51.28</v>
      </c>
      <c r="DA908">
        <f t="shared" si="446"/>
        <v>20.71</v>
      </c>
      <c r="DB908">
        <f t="shared" si="447"/>
        <v>5128</v>
      </c>
      <c r="DC908">
        <f t="shared" si="448"/>
        <v>0</v>
      </c>
      <c r="DD908" t="s">
        <v>3</v>
      </c>
      <c r="DE908" t="s">
        <v>3</v>
      </c>
      <c r="DF908">
        <f t="shared" si="449"/>
        <v>74340.7</v>
      </c>
      <c r="DG908">
        <f t="shared" si="450"/>
        <v>0</v>
      </c>
      <c r="DH908">
        <f t="shared" si="451"/>
        <v>0</v>
      </c>
      <c r="DI908">
        <f t="shared" si="442"/>
        <v>0</v>
      </c>
      <c r="DJ908">
        <f t="shared" si="452"/>
        <v>74340.7</v>
      </c>
      <c r="DK908">
        <v>0</v>
      </c>
      <c r="DL908" t="s">
        <v>3</v>
      </c>
      <c r="DM908">
        <v>0</v>
      </c>
      <c r="DN908" t="s">
        <v>3</v>
      </c>
      <c r="DO908">
        <v>0</v>
      </c>
    </row>
    <row r="909" spans="1:119" x14ac:dyDescent="0.2">
      <c r="A909">
        <f>ROW(Source!A869)</f>
        <v>869</v>
      </c>
      <c r="B909">
        <v>59209203</v>
      </c>
      <c r="C909">
        <v>59211026</v>
      </c>
      <c r="D909">
        <v>58266404</v>
      </c>
      <c r="E909">
        <v>1080</v>
      </c>
      <c r="F909">
        <v>1</v>
      </c>
      <c r="G909">
        <v>1080</v>
      </c>
      <c r="H909">
        <v>1</v>
      </c>
      <c r="I909" t="s">
        <v>620</v>
      </c>
      <c r="J909" t="s">
        <v>3</v>
      </c>
      <c r="K909" t="s">
        <v>621</v>
      </c>
      <c r="L909">
        <v>1191</v>
      </c>
      <c r="N909">
        <v>1013</v>
      </c>
      <c r="O909" t="s">
        <v>622</v>
      </c>
      <c r="P909" t="s">
        <v>622</v>
      </c>
      <c r="Q909">
        <v>1</v>
      </c>
      <c r="W909">
        <v>0</v>
      </c>
      <c r="X909">
        <v>476480486</v>
      </c>
      <c r="Y909">
        <f>((AT909*1.15)*1.1)</f>
        <v>6.3376499999999991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1</v>
      </c>
      <c r="AM909">
        <v>-2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5.01</v>
      </c>
      <c r="AU909" t="s">
        <v>28</v>
      </c>
      <c r="AV909">
        <v>1</v>
      </c>
      <c r="AW909">
        <v>2</v>
      </c>
      <c r="AX909">
        <v>59211795</v>
      </c>
      <c r="AY909">
        <v>1</v>
      </c>
      <c r="AZ909">
        <v>0</v>
      </c>
      <c r="BA909">
        <v>967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U909">
        <f>ROUND(AT909*Source!I869*AH909*AL909,2)</f>
        <v>0</v>
      </c>
      <c r="CV909">
        <f>ROUND(Y909*Source!I869,9)</f>
        <v>4.4363549999999998</v>
      </c>
      <c r="CW909">
        <v>0</v>
      </c>
      <c r="CX909">
        <f>ROUND(Y909*Source!I869,9)</f>
        <v>4.4363549999999998</v>
      </c>
      <c r="CY909">
        <f>AD909</f>
        <v>0</v>
      </c>
      <c r="CZ909">
        <f>AH909</f>
        <v>0</v>
      </c>
      <c r="DA909">
        <f>AL909</f>
        <v>1</v>
      </c>
      <c r="DB909">
        <f>ROUND(((ROUND(AT909*CZ909,2)*1.15)*1.1),6)</f>
        <v>0</v>
      </c>
      <c r="DC909">
        <f>ROUND(((ROUND(AT909*AG909,2)*1.15)*1.1),6)</f>
        <v>0</v>
      </c>
      <c r="DD909" t="s">
        <v>3</v>
      </c>
      <c r="DE909" t="s">
        <v>3</v>
      </c>
      <c r="DF909">
        <f t="shared" ref="DF909:DF914" si="453">ROUND(ROUND(AE909,2)*CX909,2)</f>
        <v>0</v>
      </c>
      <c r="DG909">
        <f t="shared" si="450"/>
        <v>0</v>
      </c>
      <c r="DH909">
        <f t="shared" si="451"/>
        <v>0</v>
      </c>
      <c r="DI909">
        <f t="shared" si="442"/>
        <v>0</v>
      </c>
      <c r="DJ909">
        <f>DI909</f>
        <v>0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">
      <c r="A910">
        <f>ROW(Source!A869)</f>
        <v>869</v>
      </c>
      <c r="B910">
        <v>59209203</v>
      </c>
      <c r="C910">
        <v>59211026</v>
      </c>
      <c r="D910">
        <v>58308814</v>
      </c>
      <c r="E910">
        <v>1</v>
      </c>
      <c r="F910">
        <v>1</v>
      </c>
      <c r="G910">
        <v>1080</v>
      </c>
      <c r="H910">
        <v>3</v>
      </c>
      <c r="I910" t="s">
        <v>642</v>
      </c>
      <c r="J910" t="s">
        <v>643</v>
      </c>
      <c r="K910" t="s">
        <v>644</v>
      </c>
      <c r="L910">
        <v>1339</v>
      </c>
      <c r="N910">
        <v>1007</v>
      </c>
      <c r="O910" t="s">
        <v>645</v>
      </c>
      <c r="P910" t="s">
        <v>645</v>
      </c>
      <c r="Q910">
        <v>1</v>
      </c>
      <c r="W910">
        <v>0</v>
      </c>
      <c r="X910">
        <v>-744103292</v>
      </c>
      <c r="Y910">
        <f>AT910</f>
        <v>1</v>
      </c>
      <c r="AA910">
        <v>7.07</v>
      </c>
      <c r="AB910">
        <v>0</v>
      </c>
      <c r="AC910">
        <v>0</v>
      </c>
      <c r="AD910">
        <v>0</v>
      </c>
      <c r="AE910">
        <v>7.07</v>
      </c>
      <c r="AF910">
        <v>0</v>
      </c>
      <c r="AG910">
        <v>0</v>
      </c>
      <c r="AH910">
        <v>0</v>
      </c>
      <c r="AI910">
        <v>1</v>
      </c>
      <c r="AJ910">
        <v>1</v>
      </c>
      <c r="AK910">
        <v>1</v>
      </c>
      <c r="AL910">
        <v>1</v>
      </c>
      <c r="AM910">
        <v>-2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1</v>
      </c>
      <c r="AU910" t="s">
        <v>3</v>
      </c>
      <c r="AV910">
        <v>0</v>
      </c>
      <c r="AW910">
        <v>2</v>
      </c>
      <c r="AX910">
        <v>59211796</v>
      </c>
      <c r="AY910">
        <v>1</v>
      </c>
      <c r="AZ910">
        <v>0</v>
      </c>
      <c r="BA910">
        <v>968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v>0</v>
      </c>
      <c r="CX910">
        <f>ROUND(Y910*Source!I869,9)</f>
        <v>0.7</v>
      </c>
      <c r="CY910">
        <f>AA910</f>
        <v>7.07</v>
      </c>
      <c r="CZ910">
        <f>AE910</f>
        <v>7.07</v>
      </c>
      <c r="DA910">
        <f>AI910</f>
        <v>1</v>
      </c>
      <c r="DB910">
        <f>ROUND(ROUND(AT910*CZ910,2),6)</f>
        <v>7.07</v>
      </c>
      <c r="DC910">
        <f>ROUND(ROUND(AT910*AG910,2),6)</f>
        <v>0</v>
      </c>
      <c r="DD910" t="s">
        <v>3</v>
      </c>
      <c r="DE910" t="s">
        <v>3</v>
      </c>
      <c r="DF910">
        <f t="shared" si="453"/>
        <v>4.95</v>
      </c>
      <c r="DG910">
        <f t="shared" si="450"/>
        <v>0</v>
      </c>
      <c r="DH910">
        <f t="shared" si="451"/>
        <v>0</v>
      </c>
      <c r="DI910">
        <f t="shared" si="442"/>
        <v>0</v>
      </c>
      <c r="DJ910">
        <f>DF910</f>
        <v>4.95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">
      <c r="A911">
        <f>ROW(Source!A869)</f>
        <v>869</v>
      </c>
      <c r="B911">
        <v>59209203</v>
      </c>
      <c r="C911">
        <v>59211026</v>
      </c>
      <c r="D911">
        <v>58310526</v>
      </c>
      <c r="E911">
        <v>1</v>
      </c>
      <c r="F911">
        <v>1</v>
      </c>
      <c r="G911">
        <v>1080</v>
      </c>
      <c r="H911">
        <v>3</v>
      </c>
      <c r="I911" t="s">
        <v>665</v>
      </c>
      <c r="J911" t="s">
        <v>666</v>
      </c>
      <c r="K911" t="s">
        <v>667</v>
      </c>
      <c r="L911">
        <v>1346</v>
      </c>
      <c r="N911">
        <v>1009</v>
      </c>
      <c r="O911" t="s">
        <v>641</v>
      </c>
      <c r="P911" t="s">
        <v>641</v>
      </c>
      <c r="Q911">
        <v>1</v>
      </c>
      <c r="W911">
        <v>0</v>
      </c>
      <c r="X911">
        <v>-1011812427</v>
      </c>
      <c r="Y911">
        <f>AT911</f>
        <v>0.02</v>
      </c>
      <c r="AA911">
        <v>37.979999999999997</v>
      </c>
      <c r="AB911">
        <v>0</v>
      </c>
      <c r="AC911">
        <v>0</v>
      </c>
      <c r="AD911">
        <v>0</v>
      </c>
      <c r="AE911">
        <v>37.979999999999997</v>
      </c>
      <c r="AF911">
        <v>0</v>
      </c>
      <c r="AG911">
        <v>0</v>
      </c>
      <c r="AH911">
        <v>0</v>
      </c>
      <c r="AI911">
        <v>1</v>
      </c>
      <c r="AJ911">
        <v>1</v>
      </c>
      <c r="AK911">
        <v>1</v>
      </c>
      <c r="AL911">
        <v>1</v>
      </c>
      <c r="AM911">
        <v>-2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0.02</v>
      </c>
      <c r="AU911" t="s">
        <v>3</v>
      </c>
      <c r="AV911">
        <v>0</v>
      </c>
      <c r="AW911">
        <v>2</v>
      </c>
      <c r="AX911">
        <v>59211797</v>
      </c>
      <c r="AY911">
        <v>1</v>
      </c>
      <c r="AZ911">
        <v>0</v>
      </c>
      <c r="BA911">
        <v>969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v>0</v>
      </c>
      <c r="CX911">
        <f>ROUND(Y911*Source!I869,9)</f>
        <v>1.4E-2</v>
      </c>
      <c r="CY911">
        <f>AA911</f>
        <v>37.979999999999997</v>
      </c>
      <c r="CZ911">
        <f>AE911</f>
        <v>37.979999999999997</v>
      </c>
      <c r="DA911">
        <f>AI911</f>
        <v>1</v>
      </c>
      <c r="DB911">
        <f>ROUND(ROUND(AT911*CZ911,2),6)</f>
        <v>0.76</v>
      </c>
      <c r="DC911">
        <f>ROUND(ROUND(AT911*AG911,2),6)</f>
        <v>0</v>
      </c>
      <c r="DD911" t="s">
        <v>3</v>
      </c>
      <c r="DE911" t="s">
        <v>3</v>
      </c>
      <c r="DF911">
        <f t="shared" si="453"/>
        <v>0.53</v>
      </c>
      <c r="DG911">
        <f t="shared" si="450"/>
        <v>0</v>
      </c>
      <c r="DH911">
        <f t="shared" si="451"/>
        <v>0</v>
      </c>
      <c r="DI911">
        <f t="shared" si="442"/>
        <v>0</v>
      </c>
      <c r="DJ911">
        <f>DF911</f>
        <v>0.53</v>
      </c>
      <c r="DK911">
        <v>0</v>
      </c>
      <c r="DL911" t="s">
        <v>3</v>
      </c>
      <c r="DM911">
        <v>0</v>
      </c>
      <c r="DN911" t="s">
        <v>3</v>
      </c>
      <c r="DO911">
        <v>0</v>
      </c>
    </row>
    <row r="912" spans="1:119" x14ac:dyDescent="0.2">
      <c r="A912">
        <f>ROW(Source!A869)</f>
        <v>869</v>
      </c>
      <c r="B912">
        <v>59209203</v>
      </c>
      <c r="C912">
        <v>59211026</v>
      </c>
      <c r="D912">
        <v>58309084</v>
      </c>
      <c r="E912">
        <v>1</v>
      </c>
      <c r="F912">
        <v>1</v>
      </c>
      <c r="G912">
        <v>1080</v>
      </c>
      <c r="H912">
        <v>3</v>
      </c>
      <c r="I912" t="s">
        <v>677</v>
      </c>
      <c r="J912" t="s">
        <v>678</v>
      </c>
      <c r="K912" t="s">
        <v>679</v>
      </c>
      <c r="L912">
        <v>1348</v>
      </c>
      <c r="N912">
        <v>1009</v>
      </c>
      <c r="O912" t="s">
        <v>658</v>
      </c>
      <c r="P912" t="s">
        <v>658</v>
      </c>
      <c r="Q912">
        <v>1000</v>
      </c>
      <c r="W912">
        <v>0</v>
      </c>
      <c r="X912">
        <v>356473523</v>
      </c>
      <c r="Y912">
        <f>AT912</f>
        <v>5.0000000000000002E-5</v>
      </c>
      <c r="AA912">
        <v>16214.84</v>
      </c>
      <c r="AB912">
        <v>0</v>
      </c>
      <c r="AC912">
        <v>0</v>
      </c>
      <c r="AD912">
        <v>0</v>
      </c>
      <c r="AE912">
        <v>16214.84</v>
      </c>
      <c r="AF912">
        <v>0</v>
      </c>
      <c r="AG912">
        <v>0</v>
      </c>
      <c r="AH912">
        <v>0</v>
      </c>
      <c r="AI912">
        <v>1</v>
      </c>
      <c r="AJ912">
        <v>1</v>
      </c>
      <c r="AK912">
        <v>1</v>
      </c>
      <c r="AL912">
        <v>1</v>
      </c>
      <c r="AM912">
        <v>-2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5.0000000000000002E-5</v>
      </c>
      <c r="AU912" t="s">
        <v>3</v>
      </c>
      <c r="AV912">
        <v>0</v>
      </c>
      <c r="AW912">
        <v>2</v>
      </c>
      <c r="AX912">
        <v>59211798</v>
      </c>
      <c r="AY912">
        <v>1</v>
      </c>
      <c r="AZ912">
        <v>0</v>
      </c>
      <c r="BA912">
        <v>970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v>0</v>
      </c>
      <c r="CX912">
        <f>ROUND(Y912*Source!I869,9)</f>
        <v>3.4999999999999997E-5</v>
      </c>
      <c r="CY912">
        <f>AA912</f>
        <v>16214.84</v>
      </c>
      <c r="CZ912">
        <f>AE912</f>
        <v>16214.84</v>
      </c>
      <c r="DA912">
        <f>AI912</f>
        <v>1</v>
      </c>
      <c r="DB912">
        <f>ROUND(ROUND(AT912*CZ912,2),6)</f>
        <v>0.81</v>
      </c>
      <c r="DC912">
        <f>ROUND(ROUND(AT912*AG912,2),6)</f>
        <v>0</v>
      </c>
      <c r="DD912" t="s">
        <v>3</v>
      </c>
      <c r="DE912" t="s">
        <v>3</v>
      </c>
      <c r="DF912">
        <f t="shared" si="453"/>
        <v>0.56999999999999995</v>
      </c>
      <c r="DG912">
        <f t="shared" si="450"/>
        <v>0</v>
      </c>
      <c r="DH912">
        <f t="shared" si="451"/>
        <v>0</v>
      </c>
      <c r="DI912">
        <f t="shared" si="442"/>
        <v>0</v>
      </c>
      <c r="DJ912">
        <f>DF912</f>
        <v>0.56999999999999995</v>
      </c>
      <c r="DK912">
        <v>0</v>
      </c>
      <c r="DL912" t="s">
        <v>3</v>
      </c>
      <c r="DM912">
        <v>0</v>
      </c>
      <c r="DN912" t="s">
        <v>3</v>
      </c>
      <c r="DO912">
        <v>0</v>
      </c>
    </row>
    <row r="913" spans="1:119" x14ac:dyDescent="0.2">
      <c r="A913">
        <f>ROW(Source!A869)</f>
        <v>869</v>
      </c>
      <c r="B913">
        <v>59209203</v>
      </c>
      <c r="C913">
        <v>59211026</v>
      </c>
      <c r="D913">
        <v>58309253</v>
      </c>
      <c r="E913">
        <v>1</v>
      </c>
      <c r="F913">
        <v>1</v>
      </c>
      <c r="G913">
        <v>1080</v>
      </c>
      <c r="H913">
        <v>3</v>
      </c>
      <c r="I913" t="s">
        <v>680</v>
      </c>
      <c r="J913" t="s">
        <v>681</v>
      </c>
      <c r="K913" t="s">
        <v>682</v>
      </c>
      <c r="L913">
        <v>1346</v>
      </c>
      <c r="N913">
        <v>1009</v>
      </c>
      <c r="O913" t="s">
        <v>641</v>
      </c>
      <c r="P913" t="s">
        <v>641</v>
      </c>
      <c r="Q913">
        <v>1</v>
      </c>
      <c r="W913">
        <v>0</v>
      </c>
      <c r="X913">
        <v>1135396300</v>
      </c>
      <c r="Y913">
        <f>AT913</f>
        <v>0.02</v>
      </c>
      <c r="AA913">
        <v>20.190000000000001</v>
      </c>
      <c r="AB913">
        <v>0</v>
      </c>
      <c r="AC913">
        <v>0</v>
      </c>
      <c r="AD913">
        <v>0</v>
      </c>
      <c r="AE913">
        <v>20.190000000000001</v>
      </c>
      <c r="AF913">
        <v>0</v>
      </c>
      <c r="AG913">
        <v>0</v>
      </c>
      <c r="AH913">
        <v>0</v>
      </c>
      <c r="AI913">
        <v>1</v>
      </c>
      <c r="AJ913">
        <v>1</v>
      </c>
      <c r="AK913">
        <v>1</v>
      </c>
      <c r="AL913">
        <v>1</v>
      </c>
      <c r="AM913">
        <v>-2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0.02</v>
      </c>
      <c r="AU913" t="s">
        <v>3</v>
      </c>
      <c r="AV913">
        <v>0</v>
      </c>
      <c r="AW913">
        <v>2</v>
      </c>
      <c r="AX913">
        <v>59211799</v>
      </c>
      <c r="AY913">
        <v>1</v>
      </c>
      <c r="AZ913">
        <v>0</v>
      </c>
      <c r="BA913">
        <v>971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ROUND(Y913*Source!I869,9)</f>
        <v>1.4E-2</v>
      </c>
      <c r="CY913">
        <f>AA913</f>
        <v>20.190000000000001</v>
      </c>
      <c r="CZ913">
        <f>AE913</f>
        <v>20.190000000000001</v>
      </c>
      <c r="DA913">
        <f>AI913</f>
        <v>1</v>
      </c>
      <c r="DB913">
        <f>ROUND(ROUND(AT913*CZ913,2),6)</f>
        <v>0.4</v>
      </c>
      <c r="DC913">
        <f>ROUND(ROUND(AT913*AG913,2),6)</f>
        <v>0</v>
      </c>
      <c r="DD913" t="s">
        <v>3</v>
      </c>
      <c r="DE913" t="s">
        <v>3</v>
      </c>
      <c r="DF913">
        <f t="shared" si="453"/>
        <v>0.28000000000000003</v>
      </c>
      <c r="DG913">
        <f t="shared" si="450"/>
        <v>0</v>
      </c>
      <c r="DH913">
        <f t="shared" si="451"/>
        <v>0</v>
      </c>
      <c r="DI913">
        <f t="shared" si="442"/>
        <v>0</v>
      </c>
      <c r="DJ913">
        <f>DF913</f>
        <v>0.28000000000000003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">
      <c r="A914">
        <f>ROW(Source!A870)</f>
        <v>870</v>
      </c>
      <c r="B914">
        <v>59209200</v>
      </c>
      <c r="C914">
        <v>59211026</v>
      </c>
      <c r="D914">
        <v>58266404</v>
      </c>
      <c r="E914">
        <v>1080</v>
      </c>
      <c r="F914">
        <v>1</v>
      </c>
      <c r="G914">
        <v>1080</v>
      </c>
      <c r="H914">
        <v>1</v>
      </c>
      <c r="I914" t="s">
        <v>620</v>
      </c>
      <c r="J914" t="s">
        <v>3</v>
      </c>
      <c r="K914" t="s">
        <v>621</v>
      </c>
      <c r="L914">
        <v>1191</v>
      </c>
      <c r="N914">
        <v>1013</v>
      </c>
      <c r="O914" t="s">
        <v>622</v>
      </c>
      <c r="P914" t="s">
        <v>622</v>
      </c>
      <c r="Q914">
        <v>1</v>
      </c>
      <c r="W914">
        <v>0</v>
      </c>
      <c r="X914">
        <v>476480486</v>
      </c>
      <c r="Y914">
        <f>((AT914*1.15)*1.1)</f>
        <v>6.3376499999999991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1</v>
      </c>
      <c r="AK914">
        <v>1</v>
      </c>
      <c r="AL914">
        <v>1</v>
      </c>
      <c r="AM914">
        <v>5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5.01</v>
      </c>
      <c r="AU914" t="s">
        <v>28</v>
      </c>
      <c r="AV914">
        <v>1</v>
      </c>
      <c r="AW914">
        <v>2</v>
      </c>
      <c r="AX914">
        <v>59211795</v>
      </c>
      <c r="AY914">
        <v>1</v>
      </c>
      <c r="AZ914">
        <v>0</v>
      </c>
      <c r="BA914">
        <v>972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U914">
        <f>ROUND(AT914*Source!I870*AH914*AL914,2)</f>
        <v>0</v>
      </c>
      <c r="CV914">
        <f>ROUND(Y914*Source!I870,9)</f>
        <v>4.4363549999999998</v>
      </c>
      <c r="CW914">
        <v>0</v>
      </c>
      <c r="CX914">
        <f>ROUND(Y914*Source!I870,9)</f>
        <v>4.4363549999999998</v>
      </c>
      <c r="CY914">
        <f>AD914</f>
        <v>0</v>
      </c>
      <c r="CZ914">
        <f>AH914</f>
        <v>0</v>
      </c>
      <c r="DA914">
        <f>AL914</f>
        <v>1</v>
      </c>
      <c r="DB914">
        <f>ROUND(((ROUND(AT914*CZ914,2)*1.15)*1.1),6)</f>
        <v>0</v>
      </c>
      <c r="DC914">
        <f>ROUND(((ROUND(AT914*AG914,2)*1.15)*1.1),6)</f>
        <v>0</v>
      </c>
      <c r="DD914" t="s">
        <v>3</v>
      </c>
      <c r="DE914" t="s">
        <v>3</v>
      </c>
      <c r="DF914">
        <f t="shared" si="453"/>
        <v>0</v>
      </c>
      <c r="DG914">
        <f t="shared" si="450"/>
        <v>0</v>
      </c>
      <c r="DH914">
        <f t="shared" si="451"/>
        <v>0</v>
      </c>
      <c r="DI914">
        <f t="shared" si="442"/>
        <v>0</v>
      </c>
      <c r="DJ914">
        <f>DI914</f>
        <v>0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">
      <c r="A915">
        <f>ROW(Source!A870)</f>
        <v>870</v>
      </c>
      <c r="B915">
        <v>59209200</v>
      </c>
      <c r="C915">
        <v>59211026</v>
      </c>
      <c r="D915">
        <v>58308814</v>
      </c>
      <c r="E915">
        <v>1</v>
      </c>
      <c r="F915">
        <v>1</v>
      </c>
      <c r="G915">
        <v>1080</v>
      </c>
      <c r="H915">
        <v>3</v>
      </c>
      <c r="I915" t="s">
        <v>642</v>
      </c>
      <c r="J915" t="s">
        <v>643</v>
      </c>
      <c r="K915" t="s">
        <v>644</v>
      </c>
      <c r="L915">
        <v>1339</v>
      </c>
      <c r="N915">
        <v>1007</v>
      </c>
      <c r="O915" t="s">
        <v>645</v>
      </c>
      <c r="P915" t="s">
        <v>645</v>
      </c>
      <c r="Q915">
        <v>1</v>
      </c>
      <c r="W915">
        <v>0</v>
      </c>
      <c r="X915">
        <v>-744103292</v>
      </c>
      <c r="Y915">
        <f>AT915</f>
        <v>1</v>
      </c>
      <c r="AA915">
        <v>54.79</v>
      </c>
      <c r="AB915">
        <v>0</v>
      </c>
      <c r="AC915">
        <v>0</v>
      </c>
      <c r="AD915">
        <v>0</v>
      </c>
      <c r="AE915">
        <v>7.07</v>
      </c>
      <c r="AF915">
        <v>0</v>
      </c>
      <c r="AG915">
        <v>0</v>
      </c>
      <c r="AH915">
        <v>0</v>
      </c>
      <c r="AI915">
        <v>7.75</v>
      </c>
      <c r="AJ915">
        <v>1</v>
      </c>
      <c r="AK915">
        <v>1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1</v>
      </c>
      <c r="AU915" t="s">
        <v>3</v>
      </c>
      <c r="AV915">
        <v>0</v>
      </c>
      <c r="AW915">
        <v>2</v>
      </c>
      <c r="AX915">
        <v>59211796</v>
      </c>
      <c r="AY915">
        <v>1</v>
      </c>
      <c r="AZ915">
        <v>0</v>
      </c>
      <c r="BA915">
        <v>973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ROUND(Y915*Source!I870,9)</f>
        <v>0.7</v>
      </c>
      <c r="CY915">
        <f>AA915</f>
        <v>54.79</v>
      </c>
      <c r="CZ915">
        <f>AE915</f>
        <v>7.07</v>
      </c>
      <c r="DA915">
        <f>AI915</f>
        <v>7.75</v>
      </c>
      <c r="DB915">
        <f>ROUND(ROUND(AT915*CZ915,2),6)</f>
        <v>7.07</v>
      </c>
      <c r="DC915">
        <f>ROUND(ROUND(AT915*AG915,2),6)</f>
        <v>0</v>
      </c>
      <c r="DD915" t="s">
        <v>3</v>
      </c>
      <c r="DE915" t="s">
        <v>3</v>
      </c>
      <c r="DF915">
        <f>ROUND(ROUND(AE915*AI915,2)*CX915,2)</f>
        <v>38.35</v>
      </c>
      <c r="DG915">
        <f t="shared" si="450"/>
        <v>0</v>
      </c>
      <c r="DH915">
        <f t="shared" si="451"/>
        <v>0</v>
      </c>
      <c r="DI915">
        <f t="shared" si="442"/>
        <v>0</v>
      </c>
      <c r="DJ915">
        <f>DF915</f>
        <v>38.35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">
      <c r="A916">
        <f>ROW(Source!A870)</f>
        <v>870</v>
      </c>
      <c r="B916">
        <v>59209200</v>
      </c>
      <c r="C916">
        <v>59211026</v>
      </c>
      <c r="D916">
        <v>58310526</v>
      </c>
      <c r="E916">
        <v>1</v>
      </c>
      <c r="F916">
        <v>1</v>
      </c>
      <c r="G916">
        <v>1080</v>
      </c>
      <c r="H916">
        <v>3</v>
      </c>
      <c r="I916" t="s">
        <v>665</v>
      </c>
      <c r="J916" t="s">
        <v>666</v>
      </c>
      <c r="K916" t="s">
        <v>667</v>
      </c>
      <c r="L916">
        <v>1346</v>
      </c>
      <c r="N916">
        <v>1009</v>
      </c>
      <c r="O916" t="s">
        <v>641</v>
      </c>
      <c r="P916" t="s">
        <v>641</v>
      </c>
      <c r="Q916">
        <v>1</v>
      </c>
      <c r="W916">
        <v>0</v>
      </c>
      <c r="X916">
        <v>-1011812427</v>
      </c>
      <c r="Y916">
        <f>AT916</f>
        <v>0.02</v>
      </c>
      <c r="AA916">
        <v>272.7</v>
      </c>
      <c r="AB916">
        <v>0</v>
      </c>
      <c r="AC916">
        <v>0</v>
      </c>
      <c r="AD916">
        <v>0</v>
      </c>
      <c r="AE916">
        <v>37.979999999999997</v>
      </c>
      <c r="AF916">
        <v>0</v>
      </c>
      <c r="AG916">
        <v>0</v>
      </c>
      <c r="AH916">
        <v>0</v>
      </c>
      <c r="AI916">
        <v>7.18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0.02</v>
      </c>
      <c r="AU916" t="s">
        <v>3</v>
      </c>
      <c r="AV916">
        <v>0</v>
      </c>
      <c r="AW916">
        <v>2</v>
      </c>
      <c r="AX916">
        <v>59211797</v>
      </c>
      <c r="AY916">
        <v>1</v>
      </c>
      <c r="AZ916">
        <v>0</v>
      </c>
      <c r="BA916">
        <v>974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ROUND(Y916*Source!I870,9)</f>
        <v>1.4E-2</v>
      </c>
      <c r="CY916">
        <f>AA916</f>
        <v>272.7</v>
      </c>
      <c r="CZ916">
        <f>AE916</f>
        <v>37.979999999999997</v>
      </c>
      <c r="DA916">
        <f>AI916</f>
        <v>7.18</v>
      </c>
      <c r="DB916">
        <f>ROUND(ROUND(AT916*CZ916,2),6)</f>
        <v>0.76</v>
      </c>
      <c r="DC916">
        <f>ROUND(ROUND(AT916*AG916,2),6)</f>
        <v>0</v>
      </c>
      <c r="DD916" t="s">
        <v>3</v>
      </c>
      <c r="DE916" t="s">
        <v>3</v>
      </c>
      <c r="DF916">
        <f>ROUND(ROUND(AE916*AI916,2)*CX916,2)</f>
        <v>3.82</v>
      </c>
      <c r="DG916">
        <f t="shared" si="450"/>
        <v>0</v>
      </c>
      <c r="DH916">
        <f t="shared" si="451"/>
        <v>0</v>
      </c>
      <c r="DI916">
        <f t="shared" si="442"/>
        <v>0</v>
      </c>
      <c r="DJ916">
        <f>DF916</f>
        <v>3.82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">
      <c r="A917">
        <f>ROW(Source!A870)</f>
        <v>870</v>
      </c>
      <c r="B917">
        <v>59209200</v>
      </c>
      <c r="C917">
        <v>59211026</v>
      </c>
      <c r="D917">
        <v>58309084</v>
      </c>
      <c r="E917">
        <v>1</v>
      </c>
      <c r="F917">
        <v>1</v>
      </c>
      <c r="G917">
        <v>1080</v>
      </c>
      <c r="H917">
        <v>3</v>
      </c>
      <c r="I917" t="s">
        <v>677</v>
      </c>
      <c r="J917" t="s">
        <v>678</v>
      </c>
      <c r="K917" t="s">
        <v>679</v>
      </c>
      <c r="L917">
        <v>1348</v>
      </c>
      <c r="N917">
        <v>1009</v>
      </c>
      <c r="O917" t="s">
        <v>658</v>
      </c>
      <c r="P917" t="s">
        <v>658</v>
      </c>
      <c r="Q917">
        <v>1000</v>
      </c>
      <c r="W917">
        <v>0</v>
      </c>
      <c r="X917">
        <v>356473523</v>
      </c>
      <c r="Y917">
        <f>AT917</f>
        <v>5.0000000000000002E-5</v>
      </c>
      <c r="AA917">
        <v>55779.05</v>
      </c>
      <c r="AB917">
        <v>0</v>
      </c>
      <c r="AC917">
        <v>0</v>
      </c>
      <c r="AD917">
        <v>0</v>
      </c>
      <c r="AE917">
        <v>16214.84</v>
      </c>
      <c r="AF917">
        <v>0</v>
      </c>
      <c r="AG917">
        <v>0</v>
      </c>
      <c r="AH917">
        <v>0</v>
      </c>
      <c r="AI917">
        <v>3.44</v>
      </c>
      <c r="AJ917">
        <v>1</v>
      </c>
      <c r="AK917">
        <v>1</v>
      </c>
      <c r="AL917">
        <v>1</v>
      </c>
      <c r="AM917">
        <v>2</v>
      </c>
      <c r="AN917">
        <v>0</v>
      </c>
      <c r="AO917">
        <v>1</v>
      </c>
      <c r="AP917">
        <v>1</v>
      </c>
      <c r="AQ917">
        <v>0</v>
      </c>
      <c r="AR917">
        <v>0</v>
      </c>
      <c r="AS917" t="s">
        <v>3</v>
      </c>
      <c r="AT917">
        <v>5.0000000000000002E-5</v>
      </c>
      <c r="AU917" t="s">
        <v>3</v>
      </c>
      <c r="AV917">
        <v>0</v>
      </c>
      <c r="AW917">
        <v>2</v>
      </c>
      <c r="AX917">
        <v>59211798</v>
      </c>
      <c r="AY917">
        <v>1</v>
      </c>
      <c r="AZ917">
        <v>0</v>
      </c>
      <c r="BA917">
        <v>975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v>0</v>
      </c>
      <c r="CX917">
        <f>ROUND(Y917*Source!I870,9)</f>
        <v>3.4999999999999997E-5</v>
      </c>
      <c r="CY917">
        <f>AA917</f>
        <v>55779.05</v>
      </c>
      <c r="CZ917">
        <f>AE917</f>
        <v>16214.84</v>
      </c>
      <c r="DA917">
        <f>AI917</f>
        <v>3.44</v>
      </c>
      <c r="DB917">
        <f>ROUND(ROUND(AT917*CZ917,2),6)</f>
        <v>0.81</v>
      </c>
      <c r="DC917">
        <f>ROUND(ROUND(AT917*AG917,2),6)</f>
        <v>0</v>
      </c>
      <c r="DD917" t="s">
        <v>3</v>
      </c>
      <c r="DE917" t="s">
        <v>3</v>
      </c>
      <c r="DF917">
        <f>ROUND(ROUND(AE917*AI917,2)*CX917,2)</f>
        <v>1.95</v>
      </c>
      <c r="DG917">
        <f t="shared" si="450"/>
        <v>0</v>
      </c>
      <c r="DH917">
        <f t="shared" si="451"/>
        <v>0</v>
      </c>
      <c r="DI917">
        <f t="shared" si="442"/>
        <v>0</v>
      </c>
      <c r="DJ917">
        <f>DF917</f>
        <v>1.95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">
      <c r="A918">
        <f>ROW(Source!A870)</f>
        <v>870</v>
      </c>
      <c r="B918">
        <v>59209200</v>
      </c>
      <c r="C918">
        <v>59211026</v>
      </c>
      <c r="D918">
        <v>58309253</v>
      </c>
      <c r="E918">
        <v>1</v>
      </c>
      <c r="F918">
        <v>1</v>
      </c>
      <c r="G918">
        <v>1080</v>
      </c>
      <c r="H918">
        <v>3</v>
      </c>
      <c r="I918" t="s">
        <v>680</v>
      </c>
      <c r="J918" t="s">
        <v>681</v>
      </c>
      <c r="K918" t="s">
        <v>682</v>
      </c>
      <c r="L918">
        <v>1346</v>
      </c>
      <c r="N918">
        <v>1009</v>
      </c>
      <c r="O918" t="s">
        <v>641</v>
      </c>
      <c r="P918" t="s">
        <v>641</v>
      </c>
      <c r="Q918">
        <v>1</v>
      </c>
      <c r="W918">
        <v>0</v>
      </c>
      <c r="X918">
        <v>1135396300</v>
      </c>
      <c r="Y918">
        <f>AT918</f>
        <v>0.02</v>
      </c>
      <c r="AA918">
        <v>85.4</v>
      </c>
      <c r="AB918">
        <v>0</v>
      </c>
      <c r="AC918">
        <v>0</v>
      </c>
      <c r="AD918">
        <v>0</v>
      </c>
      <c r="AE918">
        <v>20.190000000000001</v>
      </c>
      <c r="AF918">
        <v>0</v>
      </c>
      <c r="AG918">
        <v>0</v>
      </c>
      <c r="AH918">
        <v>0</v>
      </c>
      <c r="AI918">
        <v>4.2300000000000004</v>
      </c>
      <c r="AJ918">
        <v>1</v>
      </c>
      <c r="AK918">
        <v>1</v>
      </c>
      <c r="AL918">
        <v>1</v>
      </c>
      <c r="AM918">
        <v>2</v>
      </c>
      <c r="AN918">
        <v>0</v>
      </c>
      <c r="AO918">
        <v>1</v>
      </c>
      <c r="AP918">
        <v>1</v>
      </c>
      <c r="AQ918">
        <v>0</v>
      </c>
      <c r="AR918">
        <v>0</v>
      </c>
      <c r="AS918" t="s">
        <v>3</v>
      </c>
      <c r="AT918">
        <v>0.02</v>
      </c>
      <c r="AU918" t="s">
        <v>3</v>
      </c>
      <c r="AV918">
        <v>0</v>
      </c>
      <c r="AW918">
        <v>2</v>
      </c>
      <c r="AX918">
        <v>59211799</v>
      </c>
      <c r="AY918">
        <v>1</v>
      </c>
      <c r="AZ918">
        <v>0</v>
      </c>
      <c r="BA918">
        <v>976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v>0</v>
      </c>
      <c r="CX918">
        <f>ROUND(Y918*Source!I870,9)</f>
        <v>1.4E-2</v>
      </c>
      <c r="CY918">
        <f>AA918</f>
        <v>85.4</v>
      </c>
      <c r="CZ918">
        <f>AE918</f>
        <v>20.190000000000001</v>
      </c>
      <c r="DA918">
        <f>AI918</f>
        <v>4.2300000000000004</v>
      </c>
      <c r="DB918">
        <f>ROUND(ROUND(AT918*CZ918,2),6)</f>
        <v>0.4</v>
      </c>
      <c r="DC918">
        <f>ROUND(ROUND(AT918*AG918,2),6)</f>
        <v>0</v>
      </c>
      <c r="DD918" t="s">
        <v>3</v>
      </c>
      <c r="DE918" t="s">
        <v>3</v>
      </c>
      <c r="DF918">
        <f>ROUND(ROUND(AE918*AI918,2)*CX918,2)</f>
        <v>1.2</v>
      </c>
      <c r="DG918">
        <f t="shared" si="450"/>
        <v>0</v>
      </c>
      <c r="DH918">
        <f t="shared" si="451"/>
        <v>0</v>
      </c>
      <c r="DI918">
        <f t="shared" si="442"/>
        <v>0</v>
      </c>
      <c r="DJ918">
        <f>DF918</f>
        <v>1.2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">
      <c r="A919">
        <f>ROW(Source!A871)</f>
        <v>871</v>
      </c>
      <c r="B919">
        <v>59209203</v>
      </c>
      <c r="C919">
        <v>59211037</v>
      </c>
      <c r="D919">
        <v>58266404</v>
      </c>
      <c r="E919">
        <v>1080</v>
      </c>
      <c r="F919">
        <v>1</v>
      </c>
      <c r="G919">
        <v>1080</v>
      </c>
      <c r="H919">
        <v>1</v>
      </c>
      <c r="I919" t="s">
        <v>620</v>
      </c>
      <c r="J919" t="s">
        <v>3</v>
      </c>
      <c r="K919" t="s">
        <v>621</v>
      </c>
      <c r="L919">
        <v>1191</v>
      </c>
      <c r="N919">
        <v>1013</v>
      </c>
      <c r="O919" t="s">
        <v>622</v>
      </c>
      <c r="P919" t="s">
        <v>622</v>
      </c>
      <c r="Q919">
        <v>1</v>
      </c>
      <c r="W919">
        <v>0</v>
      </c>
      <c r="X919">
        <v>476480486</v>
      </c>
      <c r="Y919">
        <f>((AT919*1.15)*1.1)</f>
        <v>6.3376499999999991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1</v>
      </c>
      <c r="AK919">
        <v>1</v>
      </c>
      <c r="AL919">
        <v>1</v>
      </c>
      <c r="AM919">
        <v>-2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5.01</v>
      </c>
      <c r="AU919" t="s">
        <v>28</v>
      </c>
      <c r="AV919">
        <v>1</v>
      </c>
      <c r="AW919">
        <v>2</v>
      </c>
      <c r="AX919">
        <v>60529592</v>
      </c>
      <c r="AY919">
        <v>1</v>
      </c>
      <c r="AZ919">
        <v>0</v>
      </c>
      <c r="BA919">
        <v>977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U919">
        <f>ROUND(AT919*Source!I871*AH919*AL919,2)</f>
        <v>0</v>
      </c>
      <c r="CV919">
        <f>ROUND(Y919*Source!I871,9)</f>
        <v>3.168825</v>
      </c>
      <c r="CW919">
        <v>0</v>
      </c>
      <c r="CX919">
        <f>ROUND(Y919*Source!I871,9)</f>
        <v>3.168825</v>
      </c>
      <c r="CY919">
        <f>AD919</f>
        <v>0</v>
      </c>
      <c r="CZ919">
        <f>AH919</f>
        <v>0</v>
      </c>
      <c r="DA919">
        <f>AL919</f>
        <v>1</v>
      </c>
      <c r="DB919">
        <f>ROUND(((ROUND(AT919*CZ919,2)*1.15)*1.1),6)</f>
        <v>0</v>
      </c>
      <c r="DC919">
        <f>ROUND(((ROUND(AT919*AG919,2)*1.15)*1.1),6)</f>
        <v>0</v>
      </c>
      <c r="DD919" t="s">
        <v>3</v>
      </c>
      <c r="DE919" t="s">
        <v>3</v>
      </c>
      <c r="DF919">
        <f t="shared" ref="DF919:DF924" si="454">ROUND(ROUND(AE919,2)*CX919,2)</f>
        <v>0</v>
      </c>
      <c r="DG919">
        <f t="shared" si="450"/>
        <v>0</v>
      </c>
      <c r="DH919">
        <f t="shared" si="451"/>
        <v>0</v>
      </c>
      <c r="DI919">
        <f t="shared" si="442"/>
        <v>0</v>
      </c>
      <c r="DJ919">
        <f>DI919</f>
        <v>0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">
      <c r="A920">
        <f>ROW(Source!A871)</f>
        <v>871</v>
      </c>
      <c r="B920">
        <v>59209203</v>
      </c>
      <c r="C920">
        <v>59211037</v>
      </c>
      <c r="D920">
        <v>58308814</v>
      </c>
      <c r="E920">
        <v>1</v>
      </c>
      <c r="F920">
        <v>1</v>
      </c>
      <c r="G920">
        <v>1080</v>
      </c>
      <c r="H920">
        <v>3</v>
      </c>
      <c r="I920" t="s">
        <v>642</v>
      </c>
      <c r="J920" t="s">
        <v>643</v>
      </c>
      <c r="K920" t="s">
        <v>644</v>
      </c>
      <c r="L920">
        <v>1339</v>
      </c>
      <c r="N920">
        <v>1007</v>
      </c>
      <c r="O920" t="s">
        <v>645</v>
      </c>
      <c r="P920" t="s">
        <v>645</v>
      </c>
      <c r="Q920">
        <v>1</v>
      </c>
      <c r="W920">
        <v>0</v>
      </c>
      <c r="X920">
        <v>-744103292</v>
      </c>
      <c r="Y920">
        <f>AT920</f>
        <v>16.3</v>
      </c>
      <c r="AA920">
        <v>7.07</v>
      </c>
      <c r="AB920">
        <v>0</v>
      </c>
      <c r="AC920">
        <v>0</v>
      </c>
      <c r="AD920">
        <v>0</v>
      </c>
      <c r="AE920">
        <v>7.07</v>
      </c>
      <c r="AF920">
        <v>0</v>
      </c>
      <c r="AG920">
        <v>0</v>
      </c>
      <c r="AH920">
        <v>0</v>
      </c>
      <c r="AI920">
        <v>1</v>
      </c>
      <c r="AJ920">
        <v>1</v>
      </c>
      <c r="AK920">
        <v>1</v>
      </c>
      <c r="AL920">
        <v>1</v>
      </c>
      <c r="AM920">
        <v>-2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16.3</v>
      </c>
      <c r="AU920" t="s">
        <v>3</v>
      </c>
      <c r="AV920">
        <v>0</v>
      </c>
      <c r="AW920">
        <v>2</v>
      </c>
      <c r="AX920">
        <v>60529593</v>
      </c>
      <c r="AY920">
        <v>1</v>
      </c>
      <c r="AZ920">
        <v>0</v>
      </c>
      <c r="BA920">
        <v>978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v>0</v>
      </c>
      <c r="CX920">
        <f>ROUND(Y920*Source!I871,9)</f>
        <v>8.15</v>
      </c>
      <c r="CY920">
        <f>AA920</f>
        <v>7.07</v>
      </c>
      <c r="CZ920">
        <f>AE920</f>
        <v>7.07</v>
      </c>
      <c r="DA920">
        <f>AI920</f>
        <v>1</v>
      </c>
      <c r="DB920">
        <f>ROUND(ROUND(AT920*CZ920,2),6)</f>
        <v>115.24</v>
      </c>
      <c r="DC920">
        <f>ROUND(ROUND(AT920*AG920,2),6)</f>
        <v>0</v>
      </c>
      <c r="DD920" t="s">
        <v>3</v>
      </c>
      <c r="DE920" t="s">
        <v>3</v>
      </c>
      <c r="DF920">
        <f t="shared" si="454"/>
        <v>57.62</v>
      </c>
      <c r="DG920">
        <f t="shared" si="450"/>
        <v>0</v>
      </c>
      <c r="DH920">
        <f t="shared" si="451"/>
        <v>0</v>
      </c>
      <c r="DI920">
        <f t="shared" si="442"/>
        <v>0</v>
      </c>
      <c r="DJ920">
        <f>DF920</f>
        <v>57.62</v>
      </c>
      <c r="DK920">
        <v>0</v>
      </c>
      <c r="DL920" t="s">
        <v>3</v>
      </c>
      <c r="DM920">
        <v>0</v>
      </c>
      <c r="DN920" t="s">
        <v>3</v>
      </c>
      <c r="DO920">
        <v>0</v>
      </c>
    </row>
    <row r="921" spans="1:119" x14ac:dyDescent="0.2">
      <c r="A921">
        <f>ROW(Source!A871)</f>
        <v>871</v>
      </c>
      <c r="B921">
        <v>59209203</v>
      </c>
      <c r="C921">
        <v>59211037</v>
      </c>
      <c r="D921">
        <v>58310526</v>
      </c>
      <c r="E921">
        <v>1</v>
      </c>
      <c r="F921">
        <v>1</v>
      </c>
      <c r="G921">
        <v>1080</v>
      </c>
      <c r="H921">
        <v>3</v>
      </c>
      <c r="I921" t="s">
        <v>665</v>
      </c>
      <c r="J921" t="s">
        <v>666</v>
      </c>
      <c r="K921" t="s">
        <v>667</v>
      </c>
      <c r="L921">
        <v>1346</v>
      </c>
      <c r="N921">
        <v>1009</v>
      </c>
      <c r="O921" t="s">
        <v>641</v>
      </c>
      <c r="P921" t="s">
        <v>641</v>
      </c>
      <c r="Q921">
        <v>1</v>
      </c>
      <c r="W921">
        <v>0</v>
      </c>
      <c r="X921">
        <v>-1011812427</v>
      </c>
      <c r="Y921">
        <f>AT921</f>
        <v>0.02</v>
      </c>
      <c r="AA921">
        <v>37.979999999999997</v>
      </c>
      <c r="AB921">
        <v>0</v>
      </c>
      <c r="AC921">
        <v>0</v>
      </c>
      <c r="AD921">
        <v>0</v>
      </c>
      <c r="AE921">
        <v>37.979999999999997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1</v>
      </c>
      <c r="AL921">
        <v>1</v>
      </c>
      <c r="AM921">
        <v>-2</v>
      </c>
      <c r="AN921">
        <v>0</v>
      </c>
      <c r="AO921">
        <v>1</v>
      </c>
      <c r="AP921">
        <v>1</v>
      </c>
      <c r="AQ921">
        <v>0</v>
      </c>
      <c r="AR921">
        <v>0</v>
      </c>
      <c r="AS921" t="s">
        <v>3</v>
      </c>
      <c r="AT921">
        <v>0.02</v>
      </c>
      <c r="AU921" t="s">
        <v>3</v>
      </c>
      <c r="AV921">
        <v>0</v>
      </c>
      <c r="AW921">
        <v>2</v>
      </c>
      <c r="AX921">
        <v>60529594</v>
      </c>
      <c r="AY921">
        <v>1</v>
      </c>
      <c r="AZ921">
        <v>0</v>
      </c>
      <c r="BA921">
        <v>979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v>0</v>
      </c>
      <c r="CX921">
        <f>ROUND(Y921*Source!I871,9)</f>
        <v>0.01</v>
      </c>
      <c r="CY921">
        <f>AA921</f>
        <v>37.979999999999997</v>
      </c>
      <c r="CZ921">
        <f>AE921</f>
        <v>37.979999999999997</v>
      </c>
      <c r="DA921">
        <f>AI921</f>
        <v>1</v>
      </c>
      <c r="DB921">
        <f>ROUND(ROUND(AT921*CZ921,2),6)</f>
        <v>0.76</v>
      </c>
      <c r="DC921">
        <f>ROUND(ROUND(AT921*AG921,2),6)</f>
        <v>0</v>
      </c>
      <c r="DD921" t="s">
        <v>3</v>
      </c>
      <c r="DE921" t="s">
        <v>3</v>
      </c>
      <c r="DF921">
        <f t="shared" si="454"/>
        <v>0.38</v>
      </c>
      <c r="DG921">
        <f t="shared" si="450"/>
        <v>0</v>
      </c>
      <c r="DH921">
        <f t="shared" si="451"/>
        <v>0</v>
      </c>
      <c r="DI921">
        <f t="shared" si="442"/>
        <v>0</v>
      </c>
      <c r="DJ921">
        <f>DF921</f>
        <v>0.38</v>
      </c>
      <c r="DK921">
        <v>0</v>
      </c>
      <c r="DL921" t="s">
        <v>3</v>
      </c>
      <c r="DM921">
        <v>0</v>
      </c>
      <c r="DN921" t="s">
        <v>3</v>
      </c>
      <c r="DO921">
        <v>0</v>
      </c>
    </row>
    <row r="922" spans="1:119" x14ac:dyDescent="0.2">
      <c r="A922">
        <f>ROW(Source!A871)</f>
        <v>871</v>
      </c>
      <c r="B922">
        <v>59209203</v>
      </c>
      <c r="C922">
        <v>59211037</v>
      </c>
      <c r="D922">
        <v>58309084</v>
      </c>
      <c r="E922">
        <v>1</v>
      </c>
      <c r="F922">
        <v>1</v>
      </c>
      <c r="G922">
        <v>1080</v>
      </c>
      <c r="H922">
        <v>3</v>
      </c>
      <c r="I922" t="s">
        <v>677</v>
      </c>
      <c r="J922" t="s">
        <v>678</v>
      </c>
      <c r="K922" t="s">
        <v>679</v>
      </c>
      <c r="L922">
        <v>1348</v>
      </c>
      <c r="N922">
        <v>1009</v>
      </c>
      <c r="O922" t="s">
        <v>658</v>
      </c>
      <c r="P922" t="s">
        <v>658</v>
      </c>
      <c r="Q922">
        <v>1000</v>
      </c>
      <c r="W922">
        <v>0</v>
      </c>
      <c r="X922">
        <v>356473523</v>
      </c>
      <c r="Y922">
        <f>AT922</f>
        <v>5.0000000000000002E-5</v>
      </c>
      <c r="AA922">
        <v>16214.84</v>
      </c>
      <c r="AB922">
        <v>0</v>
      </c>
      <c r="AC922">
        <v>0</v>
      </c>
      <c r="AD922">
        <v>0</v>
      </c>
      <c r="AE922">
        <v>16214.84</v>
      </c>
      <c r="AF922">
        <v>0</v>
      </c>
      <c r="AG922">
        <v>0</v>
      </c>
      <c r="AH922">
        <v>0</v>
      </c>
      <c r="AI922">
        <v>1</v>
      </c>
      <c r="AJ922">
        <v>1</v>
      </c>
      <c r="AK922">
        <v>1</v>
      </c>
      <c r="AL922">
        <v>1</v>
      </c>
      <c r="AM922">
        <v>-2</v>
      </c>
      <c r="AN922">
        <v>0</v>
      </c>
      <c r="AO922">
        <v>1</v>
      </c>
      <c r="AP922">
        <v>1</v>
      </c>
      <c r="AQ922">
        <v>0</v>
      </c>
      <c r="AR922">
        <v>0</v>
      </c>
      <c r="AS922" t="s">
        <v>3</v>
      </c>
      <c r="AT922">
        <v>5.0000000000000002E-5</v>
      </c>
      <c r="AU922" t="s">
        <v>3</v>
      </c>
      <c r="AV922">
        <v>0</v>
      </c>
      <c r="AW922">
        <v>2</v>
      </c>
      <c r="AX922">
        <v>60529595</v>
      </c>
      <c r="AY922">
        <v>1</v>
      </c>
      <c r="AZ922">
        <v>0</v>
      </c>
      <c r="BA922">
        <v>980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v>0</v>
      </c>
      <c r="CX922">
        <f>ROUND(Y922*Source!I871,9)</f>
        <v>2.5000000000000001E-5</v>
      </c>
      <c r="CY922">
        <f>AA922</f>
        <v>16214.84</v>
      </c>
      <c r="CZ922">
        <f>AE922</f>
        <v>16214.84</v>
      </c>
      <c r="DA922">
        <f>AI922</f>
        <v>1</v>
      </c>
      <c r="DB922">
        <f>ROUND(ROUND(AT922*CZ922,2),6)</f>
        <v>0.81</v>
      </c>
      <c r="DC922">
        <f>ROUND(ROUND(AT922*AG922,2),6)</f>
        <v>0</v>
      </c>
      <c r="DD922" t="s">
        <v>3</v>
      </c>
      <c r="DE922" t="s">
        <v>3</v>
      </c>
      <c r="DF922">
        <f t="shared" si="454"/>
        <v>0.41</v>
      </c>
      <c r="DG922">
        <f t="shared" si="450"/>
        <v>0</v>
      </c>
      <c r="DH922">
        <f t="shared" si="451"/>
        <v>0</v>
      </c>
      <c r="DI922">
        <f t="shared" si="442"/>
        <v>0</v>
      </c>
      <c r="DJ922">
        <f>DF922</f>
        <v>0.41</v>
      </c>
      <c r="DK922">
        <v>0</v>
      </c>
      <c r="DL922" t="s">
        <v>3</v>
      </c>
      <c r="DM922">
        <v>0</v>
      </c>
      <c r="DN922" t="s">
        <v>3</v>
      </c>
      <c r="DO922">
        <v>0</v>
      </c>
    </row>
    <row r="923" spans="1:119" x14ac:dyDescent="0.2">
      <c r="A923">
        <f>ROW(Source!A871)</f>
        <v>871</v>
      </c>
      <c r="B923">
        <v>59209203</v>
      </c>
      <c r="C923">
        <v>59211037</v>
      </c>
      <c r="D923">
        <v>58309253</v>
      </c>
      <c r="E923">
        <v>1</v>
      </c>
      <c r="F923">
        <v>1</v>
      </c>
      <c r="G923">
        <v>1080</v>
      </c>
      <c r="H923">
        <v>3</v>
      </c>
      <c r="I923" t="s">
        <v>680</v>
      </c>
      <c r="J923" t="s">
        <v>681</v>
      </c>
      <c r="K923" t="s">
        <v>682</v>
      </c>
      <c r="L923">
        <v>1346</v>
      </c>
      <c r="N923">
        <v>1009</v>
      </c>
      <c r="O923" t="s">
        <v>641</v>
      </c>
      <c r="P923" t="s">
        <v>641</v>
      </c>
      <c r="Q923">
        <v>1</v>
      </c>
      <c r="W923">
        <v>0</v>
      </c>
      <c r="X923">
        <v>1135396300</v>
      </c>
      <c r="Y923">
        <f>AT923</f>
        <v>0.02</v>
      </c>
      <c r="AA923">
        <v>20.190000000000001</v>
      </c>
      <c r="AB923">
        <v>0</v>
      </c>
      <c r="AC923">
        <v>0</v>
      </c>
      <c r="AD923">
        <v>0</v>
      </c>
      <c r="AE923">
        <v>20.190000000000001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-2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0.02</v>
      </c>
      <c r="AU923" t="s">
        <v>3</v>
      </c>
      <c r="AV923">
        <v>0</v>
      </c>
      <c r="AW923">
        <v>2</v>
      </c>
      <c r="AX923">
        <v>60529596</v>
      </c>
      <c r="AY923">
        <v>1</v>
      </c>
      <c r="AZ923">
        <v>0</v>
      </c>
      <c r="BA923">
        <v>981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V923">
        <v>0</v>
      </c>
      <c r="CW923">
        <v>0</v>
      </c>
      <c r="CX923">
        <f>ROUND(Y923*Source!I871,9)</f>
        <v>0.01</v>
      </c>
      <c r="CY923">
        <f>AA923</f>
        <v>20.190000000000001</v>
      </c>
      <c r="CZ923">
        <f>AE923</f>
        <v>20.190000000000001</v>
      </c>
      <c r="DA923">
        <f>AI923</f>
        <v>1</v>
      </c>
      <c r="DB923">
        <f>ROUND(ROUND(AT923*CZ923,2),6)</f>
        <v>0.4</v>
      </c>
      <c r="DC923">
        <f>ROUND(ROUND(AT923*AG923,2),6)</f>
        <v>0</v>
      </c>
      <c r="DD923" t="s">
        <v>3</v>
      </c>
      <c r="DE923" t="s">
        <v>3</v>
      </c>
      <c r="DF923">
        <f t="shared" si="454"/>
        <v>0.2</v>
      </c>
      <c r="DG923">
        <f t="shared" si="450"/>
        <v>0</v>
      </c>
      <c r="DH923">
        <f t="shared" si="451"/>
        <v>0</v>
      </c>
      <c r="DI923">
        <f t="shared" si="442"/>
        <v>0</v>
      </c>
      <c r="DJ923">
        <f>DF923</f>
        <v>0.2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">
      <c r="A924">
        <f>ROW(Source!A872)</f>
        <v>872</v>
      </c>
      <c r="B924">
        <v>59209200</v>
      </c>
      <c r="C924">
        <v>59211037</v>
      </c>
      <c r="D924">
        <v>58266404</v>
      </c>
      <c r="E924">
        <v>1080</v>
      </c>
      <c r="F924">
        <v>1</v>
      </c>
      <c r="G924">
        <v>1080</v>
      </c>
      <c r="H924">
        <v>1</v>
      </c>
      <c r="I924" t="s">
        <v>620</v>
      </c>
      <c r="J924" t="s">
        <v>3</v>
      </c>
      <c r="K924" t="s">
        <v>621</v>
      </c>
      <c r="L924">
        <v>1191</v>
      </c>
      <c r="N924">
        <v>1013</v>
      </c>
      <c r="O924" t="s">
        <v>622</v>
      </c>
      <c r="P924" t="s">
        <v>622</v>
      </c>
      <c r="Q924">
        <v>1</v>
      </c>
      <c r="W924">
        <v>0</v>
      </c>
      <c r="X924">
        <v>476480486</v>
      </c>
      <c r="Y924">
        <f>((AT924*1.15)*1.1)</f>
        <v>6.3376499999999991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5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5.01</v>
      </c>
      <c r="AU924" t="s">
        <v>28</v>
      </c>
      <c r="AV924">
        <v>1</v>
      </c>
      <c r="AW924">
        <v>2</v>
      </c>
      <c r="AX924">
        <v>60529592</v>
      </c>
      <c r="AY924">
        <v>1</v>
      </c>
      <c r="AZ924">
        <v>0</v>
      </c>
      <c r="BA924">
        <v>982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U924">
        <f>ROUND(AT924*Source!I872*AH924*AL924,2)</f>
        <v>0</v>
      </c>
      <c r="CV924">
        <f>ROUND(Y924*Source!I872,9)</f>
        <v>3.168825</v>
      </c>
      <c r="CW924">
        <v>0</v>
      </c>
      <c r="CX924">
        <f>ROUND(Y924*Source!I872,9)</f>
        <v>3.168825</v>
      </c>
      <c r="CY924">
        <f>AD924</f>
        <v>0</v>
      </c>
      <c r="CZ924">
        <f>AH924</f>
        <v>0</v>
      </c>
      <c r="DA924">
        <f>AL924</f>
        <v>1</v>
      </c>
      <c r="DB924">
        <f>ROUND(((ROUND(AT924*CZ924,2)*1.15)*1.1),6)</f>
        <v>0</v>
      </c>
      <c r="DC924">
        <f>ROUND(((ROUND(AT924*AG924,2)*1.15)*1.1),6)</f>
        <v>0</v>
      </c>
      <c r="DD924" t="s">
        <v>3</v>
      </c>
      <c r="DE924" t="s">
        <v>3</v>
      </c>
      <c r="DF924">
        <f t="shared" si="454"/>
        <v>0</v>
      </c>
      <c r="DG924">
        <f t="shared" si="450"/>
        <v>0</v>
      </c>
      <c r="DH924">
        <f t="shared" si="451"/>
        <v>0</v>
      </c>
      <c r="DI924">
        <f t="shared" si="442"/>
        <v>0</v>
      </c>
      <c r="DJ924">
        <f>DI924</f>
        <v>0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">
      <c r="A925">
        <f>ROW(Source!A872)</f>
        <v>872</v>
      </c>
      <c r="B925">
        <v>59209200</v>
      </c>
      <c r="C925">
        <v>59211037</v>
      </c>
      <c r="D925">
        <v>58308814</v>
      </c>
      <c r="E925">
        <v>1</v>
      </c>
      <c r="F925">
        <v>1</v>
      </c>
      <c r="G925">
        <v>1080</v>
      </c>
      <c r="H925">
        <v>3</v>
      </c>
      <c r="I925" t="s">
        <v>642</v>
      </c>
      <c r="J925" t="s">
        <v>643</v>
      </c>
      <c r="K925" t="s">
        <v>644</v>
      </c>
      <c r="L925">
        <v>1339</v>
      </c>
      <c r="N925">
        <v>1007</v>
      </c>
      <c r="O925" t="s">
        <v>645</v>
      </c>
      <c r="P925" t="s">
        <v>645</v>
      </c>
      <c r="Q925">
        <v>1</v>
      </c>
      <c r="W925">
        <v>0</v>
      </c>
      <c r="X925">
        <v>-744103292</v>
      </c>
      <c r="Y925">
        <f>AT925</f>
        <v>16.3</v>
      </c>
      <c r="AA925">
        <v>54.79</v>
      </c>
      <c r="AB925">
        <v>0</v>
      </c>
      <c r="AC925">
        <v>0</v>
      </c>
      <c r="AD925">
        <v>0</v>
      </c>
      <c r="AE925">
        <v>7.07</v>
      </c>
      <c r="AF925">
        <v>0</v>
      </c>
      <c r="AG925">
        <v>0</v>
      </c>
      <c r="AH925">
        <v>0</v>
      </c>
      <c r="AI925">
        <v>7.75</v>
      </c>
      <c r="AJ925">
        <v>1</v>
      </c>
      <c r="AK925">
        <v>1</v>
      </c>
      <c r="AL925">
        <v>1</v>
      </c>
      <c r="AM925">
        <v>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16.3</v>
      </c>
      <c r="AU925" t="s">
        <v>3</v>
      </c>
      <c r="AV925">
        <v>0</v>
      </c>
      <c r="AW925">
        <v>2</v>
      </c>
      <c r="AX925">
        <v>60529593</v>
      </c>
      <c r="AY925">
        <v>1</v>
      </c>
      <c r="AZ925">
        <v>0</v>
      </c>
      <c r="BA925">
        <v>983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v>0</v>
      </c>
      <c r="CX925">
        <f>ROUND(Y925*Source!I872,9)</f>
        <v>8.15</v>
      </c>
      <c r="CY925">
        <f>AA925</f>
        <v>54.79</v>
      </c>
      <c r="CZ925">
        <f>AE925</f>
        <v>7.07</v>
      </c>
      <c r="DA925">
        <f>AI925</f>
        <v>7.75</v>
      </c>
      <c r="DB925">
        <f>ROUND(ROUND(AT925*CZ925,2),6)</f>
        <v>115.24</v>
      </c>
      <c r="DC925">
        <f>ROUND(ROUND(AT925*AG925,2),6)</f>
        <v>0</v>
      </c>
      <c r="DD925" t="s">
        <v>3</v>
      </c>
      <c r="DE925" t="s">
        <v>3</v>
      </c>
      <c r="DF925">
        <f>ROUND(ROUND(AE925*AI925,2)*CX925,2)</f>
        <v>446.54</v>
      </c>
      <c r="DG925">
        <f t="shared" si="450"/>
        <v>0</v>
      </c>
      <c r="DH925">
        <f t="shared" si="451"/>
        <v>0</v>
      </c>
      <c r="DI925">
        <f t="shared" si="442"/>
        <v>0</v>
      </c>
      <c r="DJ925">
        <f>DF925</f>
        <v>446.54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">
      <c r="A926">
        <f>ROW(Source!A872)</f>
        <v>872</v>
      </c>
      <c r="B926">
        <v>59209200</v>
      </c>
      <c r="C926">
        <v>59211037</v>
      </c>
      <c r="D926">
        <v>58310526</v>
      </c>
      <c r="E926">
        <v>1</v>
      </c>
      <c r="F926">
        <v>1</v>
      </c>
      <c r="G926">
        <v>1080</v>
      </c>
      <c r="H926">
        <v>3</v>
      </c>
      <c r="I926" t="s">
        <v>665</v>
      </c>
      <c r="J926" t="s">
        <v>666</v>
      </c>
      <c r="K926" t="s">
        <v>667</v>
      </c>
      <c r="L926">
        <v>1346</v>
      </c>
      <c r="N926">
        <v>1009</v>
      </c>
      <c r="O926" t="s">
        <v>641</v>
      </c>
      <c r="P926" t="s">
        <v>641</v>
      </c>
      <c r="Q926">
        <v>1</v>
      </c>
      <c r="W926">
        <v>0</v>
      </c>
      <c r="X926">
        <v>-1011812427</v>
      </c>
      <c r="Y926">
        <f>AT926</f>
        <v>0.02</v>
      </c>
      <c r="AA926">
        <v>272.7</v>
      </c>
      <c r="AB926">
        <v>0</v>
      </c>
      <c r="AC926">
        <v>0</v>
      </c>
      <c r="AD926">
        <v>0</v>
      </c>
      <c r="AE926">
        <v>37.979999999999997</v>
      </c>
      <c r="AF926">
        <v>0</v>
      </c>
      <c r="AG926">
        <v>0</v>
      </c>
      <c r="AH926">
        <v>0</v>
      </c>
      <c r="AI926">
        <v>7.18</v>
      </c>
      <c r="AJ926">
        <v>1</v>
      </c>
      <c r="AK926">
        <v>1</v>
      </c>
      <c r="AL926">
        <v>1</v>
      </c>
      <c r="AM926">
        <v>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0.02</v>
      </c>
      <c r="AU926" t="s">
        <v>3</v>
      </c>
      <c r="AV926">
        <v>0</v>
      </c>
      <c r="AW926">
        <v>2</v>
      </c>
      <c r="AX926">
        <v>60529594</v>
      </c>
      <c r="AY926">
        <v>1</v>
      </c>
      <c r="AZ926">
        <v>0</v>
      </c>
      <c r="BA926">
        <v>984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v>0</v>
      </c>
      <c r="CX926">
        <f>ROUND(Y926*Source!I872,9)</f>
        <v>0.01</v>
      </c>
      <c r="CY926">
        <f>AA926</f>
        <v>272.7</v>
      </c>
      <c r="CZ926">
        <f>AE926</f>
        <v>37.979999999999997</v>
      </c>
      <c r="DA926">
        <f>AI926</f>
        <v>7.18</v>
      </c>
      <c r="DB926">
        <f>ROUND(ROUND(AT926*CZ926,2),6)</f>
        <v>0.76</v>
      </c>
      <c r="DC926">
        <f>ROUND(ROUND(AT926*AG926,2),6)</f>
        <v>0</v>
      </c>
      <c r="DD926" t="s">
        <v>3</v>
      </c>
      <c r="DE926" t="s">
        <v>3</v>
      </c>
      <c r="DF926">
        <f>ROUND(ROUND(AE926*AI926,2)*CX926,2)</f>
        <v>2.73</v>
      </c>
      <c r="DG926">
        <f t="shared" si="450"/>
        <v>0</v>
      </c>
      <c r="DH926">
        <f t="shared" si="451"/>
        <v>0</v>
      </c>
      <c r="DI926">
        <f t="shared" si="442"/>
        <v>0</v>
      </c>
      <c r="DJ926">
        <f>DF926</f>
        <v>2.73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">
      <c r="A927">
        <f>ROW(Source!A872)</f>
        <v>872</v>
      </c>
      <c r="B927">
        <v>59209200</v>
      </c>
      <c r="C927">
        <v>59211037</v>
      </c>
      <c r="D927">
        <v>58309084</v>
      </c>
      <c r="E927">
        <v>1</v>
      </c>
      <c r="F927">
        <v>1</v>
      </c>
      <c r="G927">
        <v>1080</v>
      </c>
      <c r="H927">
        <v>3</v>
      </c>
      <c r="I927" t="s">
        <v>677</v>
      </c>
      <c r="J927" t="s">
        <v>678</v>
      </c>
      <c r="K927" t="s">
        <v>679</v>
      </c>
      <c r="L927">
        <v>1348</v>
      </c>
      <c r="N927">
        <v>1009</v>
      </c>
      <c r="O927" t="s">
        <v>658</v>
      </c>
      <c r="P927" t="s">
        <v>658</v>
      </c>
      <c r="Q927">
        <v>1000</v>
      </c>
      <c r="W927">
        <v>0</v>
      </c>
      <c r="X927">
        <v>356473523</v>
      </c>
      <c r="Y927">
        <f>AT927</f>
        <v>5.0000000000000002E-5</v>
      </c>
      <c r="AA927">
        <v>55779.05</v>
      </c>
      <c r="AB927">
        <v>0</v>
      </c>
      <c r="AC927">
        <v>0</v>
      </c>
      <c r="AD927">
        <v>0</v>
      </c>
      <c r="AE927">
        <v>16214.84</v>
      </c>
      <c r="AF927">
        <v>0</v>
      </c>
      <c r="AG927">
        <v>0</v>
      </c>
      <c r="AH927">
        <v>0</v>
      </c>
      <c r="AI927">
        <v>3.44</v>
      </c>
      <c r="AJ927">
        <v>1</v>
      </c>
      <c r="AK927">
        <v>1</v>
      </c>
      <c r="AL927">
        <v>1</v>
      </c>
      <c r="AM927">
        <v>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5.0000000000000002E-5</v>
      </c>
      <c r="AU927" t="s">
        <v>3</v>
      </c>
      <c r="AV927">
        <v>0</v>
      </c>
      <c r="AW927">
        <v>2</v>
      </c>
      <c r="AX927">
        <v>60529595</v>
      </c>
      <c r="AY927">
        <v>1</v>
      </c>
      <c r="AZ927">
        <v>0</v>
      </c>
      <c r="BA927">
        <v>985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ROUND(Y927*Source!I872,9)</f>
        <v>2.5000000000000001E-5</v>
      </c>
      <c r="CY927">
        <f>AA927</f>
        <v>55779.05</v>
      </c>
      <c r="CZ927">
        <f>AE927</f>
        <v>16214.84</v>
      </c>
      <c r="DA927">
        <f>AI927</f>
        <v>3.44</v>
      </c>
      <c r="DB927">
        <f>ROUND(ROUND(AT927*CZ927,2),6)</f>
        <v>0.81</v>
      </c>
      <c r="DC927">
        <f>ROUND(ROUND(AT927*AG927,2),6)</f>
        <v>0</v>
      </c>
      <c r="DD927" t="s">
        <v>3</v>
      </c>
      <c r="DE927" t="s">
        <v>3</v>
      </c>
      <c r="DF927">
        <f>ROUND(ROUND(AE927*AI927,2)*CX927,2)</f>
        <v>1.39</v>
      </c>
      <c r="DG927">
        <f t="shared" si="450"/>
        <v>0</v>
      </c>
      <c r="DH927">
        <f t="shared" si="451"/>
        <v>0</v>
      </c>
      <c r="DI927">
        <f t="shared" si="442"/>
        <v>0</v>
      </c>
      <c r="DJ927">
        <f>DF927</f>
        <v>1.39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">
      <c r="A928">
        <f>ROW(Source!A872)</f>
        <v>872</v>
      </c>
      <c r="B928">
        <v>59209200</v>
      </c>
      <c r="C928">
        <v>59211037</v>
      </c>
      <c r="D928">
        <v>58309253</v>
      </c>
      <c r="E928">
        <v>1</v>
      </c>
      <c r="F928">
        <v>1</v>
      </c>
      <c r="G928">
        <v>1080</v>
      </c>
      <c r="H928">
        <v>3</v>
      </c>
      <c r="I928" t="s">
        <v>680</v>
      </c>
      <c r="J928" t="s">
        <v>681</v>
      </c>
      <c r="K928" t="s">
        <v>682</v>
      </c>
      <c r="L928">
        <v>1346</v>
      </c>
      <c r="N928">
        <v>1009</v>
      </c>
      <c r="O928" t="s">
        <v>641</v>
      </c>
      <c r="P928" t="s">
        <v>641</v>
      </c>
      <c r="Q928">
        <v>1</v>
      </c>
      <c r="W928">
        <v>0</v>
      </c>
      <c r="X928">
        <v>1135396300</v>
      </c>
      <c r="Y928">
        <f>AT928</f>
        <v>0.02</v>
      </c>
      <c r="AA928">
        <v>85.4</v>
      </c>
      <c r="AB928">
        <v>0</v>
      </c>
      <c r="AC928">
        <v>0</v>
      </c>
      <c r="AD928">
        <v>0</v>
      </c>
      <c r="AE928">
        <v>20.190000000000001</v>
      </c>
      <c r="AF928">
        <v>0</v>
      </c>
      <c r="AG928">
        <v>0</v>
      </c>
      <c r="AH928">
        <v>0</v>
      </c>
      <c r="AI928">
        <v>4.2300000000000004</v>
      </c>
      <c r="AJ928">
        <v>1</v>
      </c>
      <c r="AK928">
        <v>1</v>
      </c>
      <c r="AL928">
        <v>1</v>
      </c>
      <c r="AM928">
        <v>2</v>
      </c>
      <c r="AN928">
        <v>0</v>
      </c>
      <c r="AO928">
        <v>1</v>
      </c>
      <c r="AP928">
        <v>1</v>
      </c>
      <c r="AQ928">
        <v>0</v>
      </c>
      <c r="AR928">
        <v>0</v>
      </c>
      <c r="AS928" t="s">
        <v>3</v>
      </c>
      <c r="AT928">
        <v>0.02</v>
      </c>
      <c r="AU928" t="s">
        <v>3</v>
      </c>
      <c r="AV928">
        <v>0</v>
      </c>
      <c r="AW928">
        <v>2</v>
      </c>
      <c r="AX928">
        <v>60529596</v>
      </c>
      <c r="AY928">
        <v>1</v>
      </c>
      <c r="AZ928">
        <v>0</v>
      </c>
      <c r="BA928">
        <v>986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V928">
        <v>0</v>
      </c>
      <c r="CW928">
        <v>0</v>
      </c>
      <c r="CX928">
        <f>ROUND(Y928*Source!I872,9)</f>
        <v>0.01</v>
      </c>
      <c r="CY928">
        <f>AA928</f>
        <v>85.4</v>
      </c>
      <c r="CZ928">
        <f>AE928</f>
        <v>20.190000000000001</v>
      </c>
      <c r="DA928">
        <f>AI928</f>
        <v>4.2300000000000004</v>
      </c>
      <c r="DB928">
        <f>ROUND(ROUND(AT928*CZ928,2),6)</f>
        <v>0.4</v>
      </c>
      <c r="DC928">
        <f>ROUND(ROUND(AT928*AG928,2),6)</f>
        <v>0</v>
      </c>
      <c r="DD928" t="s">
        <v>3</v>
      </c>
      <c r="DE928" t="s">
        <v>3</v>
      </c>
      <c r="DF928">
        <f>ROUND(ROUND(AE928*AI928,2)*CX928,2)</f>
        <v>0.85</v>
      </c>
      <c r="DG928">
        <f t="shared" si="450"/>
        <v>0</v>
      </c>
      <c r="DH928">
        <f t="shared" si="451"/>
        <v>0</v>
      </c>
      <c r="DI928">
        <f t="shared" si="442"/>
        <v>0</v>
      </c>
      <c r="DJ928">
        <f>DF928</f>
        <v>0.85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">
      <c r="A929">
        <f>ROW(Source!A912)</f>
        <v>912</v>
      </c>
      <c r="B929">
        <v>59209203</v>
      </c>
      <c r="C929">
        <v>59211120</v>
      </c>
      <c r="D929">
        <v>58266404</v>
      </c>
      <c r="E929">
        <v>1080</v>
      </c>
      <c r="F929">
        <v>1</v>
      </c>
      <c r="G929">
        <v>1080</v>
      </c>
      <c r="H929">
        <v>1</v>
      </c>
      <c r="I929" t="s">
        <v>620</v>
      </c>
      <c r="J929" t="s">
        <v>3</v>
      </c>
      <c r="K929" t="s">
        <v>621</v>
      </c>
      <c r="L929">
        <v>1191</v>
      </c>
      <c r="N929">
        <v>1013</v>
      </c>
      <c r="O929" t="s">
        <v>622</v>
      </c>
      <c r="P929" t="s">
        <v>622</v>
      </c>
      <c r="Q929">
        <v>1</v>
      </c>
      <c r="W929">
        <v>0</v>
      </c>
      <c r="X929">
        <v>476480486</v>
      </c>
      <c r="Y929">
        <f>((AT929*1.15)*1.1)</f>
        <v>42.630500000000005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-2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33.700000000000003</v>
      </c>
      <c r="AU929" t="s">
        <v>28</v>
      </c>
      <c r="AV929">
        <v>1</v>
      </c>
      <c r="AW929">
        <v>2</v>
      </c>
      <c r="AX929">
        <v>59211811</v>
      </c>
      <c r="AY929">
        <v>1</v>
      </c>
      <c r="AZ929">
        <v>0</v>
      </c>
      <c r="BA929">
        <v>987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U929">
        <f>ROUND(AT929*Source!I912*AH929*AL929,2)</f>
        <v>0</v>
      </c>
      <c r="CV929">
        <f>ROUND(Y929*Source!I912,9)</f>
        <v>12.789149999999999</v>
      </c>
      <c r="CW929">
        <v>0</v>
      </c>
      <c r="CX929">
        <f>ROUND(Y929*Source!I912,9)</f>
        <v>12.789149999999999</v>
      </c>
      <c r="CY929">
        <f>AD929</f>
        <v>0</v>
      </c>
      <c r="CZ929">
        <f>AH929</f>
        <v>0</v>
      </c>
      <c r="DA929">
        <f>AL929</f>
        <v>1</v>
      </c>
      <c r="DB929">
        <f>ROUND(((ROUND(AT929*CZ929,2)*1.15)*1.1),6)</f>
        <v>0</v>
      </c>
      <c r="DC929">
        <f>ROUND(((ROUND(AT929*AG929,2)*1.15)*1.1),6)</f>
        <v>0</v>
      </c>
      <c r="DD929" t="s">
        <v>3</v>
      </c>
      <c r="DE929" t="s">
        <v>3</v>
      </c>
      <c r="DF929">
        <f t="shared" ref="DF929:DF947" si="455">ROUND(ROUND(AE929,2)*CX929,2)</f>
        <v>0</v>
      </c>
      <c r="DG929">
        <f t="shared" si="450"/>
        <v>0</v>
      </c>
      <c r="DH929">
        <f t="shared" si="451"/>
        <v>0</v>
      </c>
      <c r="DI929">
        <f t="shared" si="442"/>
        <v>0</v>
      </c>
      <c r="DJ929">
        <f>DI929</f>
        <v>0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">
      <c r="A930">
        <f>ROW(Source!A912)</f>
        <v>912</v>
      </c>
      <c r="B930">
        <v>59209203</v>
      </c>
      <c r="C930">
        <v>59211120</v>
      </c>
      <c r="D930">
        <v>58340276</v>
      </c>
      <c r="E930">
        <v>1</v>
      </c>
      <c r="F930">
        <v>1</v>
      </c>
      <c r="G930">
        <v>1080</v>
      </c>
      <c r="H930">
        <v>2</v>
      </c>
      <c r="I930" t="s">
        <v>662</v>
      </c>
      <c r="J930" t="s">
        <v>663</v>
      </c>
      <c r="K930" t="s">
        <v>664</v>
      </c>
      <c r="L930">
        <v>1368</v>
      </c>
      <c r="N930">
        <v>1011</v>
      </c>
      <c r="O930" t="s">
        <v>626</v>
      </c>
      <c r="P930" t="s">
        <v>626</v>
      </c>
      <c r="Q930">
        <v>1</v>
      </c>
      <c r="W930">
        <v>0</v>
      </c>
      <c r="X930">
        <v>-886582249</v>
      </c>
      <c r="Y930">
        <f>((AT930*1.25)*1.1)</f>
        <v>1.63625</v>
      </c>
      <c r="AA930">
        <v>0</v>
      </c>
      <c r="AB930">
        <v>3.39</v>
      </c>
      <c r="AC930">
        <v>0</v>
      </c>
      <c r="AD930">
        <v>0</v>
      </c>
      <c r="AE930">
        <v>0</v>
      </c>
      <c r="AF930">
        <v>3.18</v>
      </c>
      <c r="AG930">
        <v>0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-2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1.19</v>
      </c>
      <c r="AU930" t="s">
        <v>627</v>
      </c>
      <c r="AV930">
        <v>0</v>
      </c>
      <c r="AW930">
        <v>2</v>
      </c>
      <c r="AX930">
        <v>59211812</v>
      </c>
      <c r="AY930">
        <v>1</v>
      </c>
      <c r="AZ930">
        <v>0</v>
      </c>
      <c r="BA930">
        <v>988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V930">
        <v>0</v>
      </c>
      <c r="CW930">
        <f>ROUND(Y930*Source!I912*DO930,9)</f>
        <v>0</v>
      </c>
      <c r="CX930">
        <f>ROUND(Y930*Source!I912,9)</f>
        <v>0.49087500000000001</v>
      </c>
      <c r="CY930">
        <f>AB930</f>
        <v>3.39</v>
      </c>
      <c r="CZ930">
        <f>AF930</f>
        <v>3.18</v>
      </c>
      <c r="DA930">
        <f>AJ930</f>
        <v>1</v>
      </c>
      <c r="DB930">
        <f>ROUND(((ROUND(AT930*CZ930,2)*1.25)*1.1),6)</f>
        <v>5.1974999999999998</v>
      </c>
      <c r="DC930">
        <f>ROUND(((ROUND(AT930*AG930,2)*1.25)*1.1),6)</f>
        <v>0</v>
      </c>
      <c r="DD930" t="s">
        <v>3</v>
      </c>
      <c r="DE930" t="s">
        <v>3</v>
      </c>
      <c r="DF930">
        <f t="shared" si="455"/>
        <v>0</v>
      </c>
      <c r="DG930">
        <f t="shared" si="450"/>
        <v>1.56</v>
      </c>
      <c r="DH930">
        <f t="shared" si="451"/>
        <v>0</v>
      </c>
      <c r="DI930">
        <f t="shared" si="442"/>
        <v>0</v>
      </c>
      <c r="DJ930">
        <f>DG930</f>
        <v>1.56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">
      <c r="A931">
        <f>ROW(Source!A912)</f>
        <v>912</v>
      </c>
      <c r="B931">
        <v>59209203</v>
      </c>
      <c r="C931">
        <v>59211120</v>
      </c>
      <c r="D931">
        <v>58340578</v>
      </c>
      <c r="E931">
        <v>1</v>
      </c>
      <c r="F931">
        <v>1</v>
      </c>
      <c r="G931">
        <v>1080</v>
      </c>
      <c r="H931">
        <v>2</v>
      </c>
      <c r="I931" t="s">
        <v>646</v>
      </c>
      <c r="J931" t="s">
        <v>647</v>
      </c>
      <c r="K931" t="s">
        <v>648</v>
      </c>
      <c r="L931">
        <v>1368</v>
      </c>
      <c r="N931">
        <v>1011</v>
      </c>
      <c r="O931" t="s">
        <v>626</v>
      </c>
      <c r="P931" t="s">
        <v>626</v>
      </c>
      <c r="Q931">
        <v>1</v>
      </c>
      <c r="W931">
        <v>0</v>
      </c>
      <c r="X931">
        <v>-1985943078</v>
      </c>
      <c r="Y931">
        <f>((AT931*1.25)*1.1)</f>
        <v>0.55000000000000004</v>
      </c>
      <c r="AA931">
        <v>0</v>
      </c>
      <c r="AB931">
        <v>88.67</v>
      </c>
      <c r="AC931">
        <v>13.47</v>
      </c>
      <c r="AD931">
        <v>0</v>
      </c>
      <c r="AE931">
        <v>0</v>
      </c>
      <c r="AF931">
        <v>83.1</v>
      </c>
      <c r="AG931">
        <v>12.62</v>
      </c>
      <c r="AH931">
        <v>0</v>
      </c>
      <c r="AI931">
        <v>1</v>
      </c>
      <c r="AJ931">
        <v>1</v>
      </c>
      <c r="AK931">
        <v>1</v>
      </c>
      <c r="AL931">
        <v>1</v>
      </c>
      <c r="AM931">
        <v>-2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0.4</v>
      </c>
      <c r="AU931" t="s">
        <v>627</v>
      </c>
      <c r="AV931">
        <v>0</v>
      </c>
      <c r="AW931">
        <v>2</v>
      </c>
      <c r="AX931">
        <v>59211813</v>
      </c>
      <c r="AY931">
        <v>1</v>
      </c>
      <c r="AZ931">
        <v>0</v>
      </c>
      <c r="BA931">
        <v>989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f>ROUND(Y931*Source!I912*DO931,9)</f>
        <v>2.0823</v>
      </c>
      <c r="CX931">
        <f>ROUND(Y931*Source!I912,9)</f>
        <v>0.16500000000000001</v>
      </c>
      <c r="CY931">
        <f>AB931</f>
        <v>88.67</v>
      </c>
      <c r="CZ931">
        <f>AF931</f>
        <v>83.1</v>
      </c>
      <c r="DA931">
        <f>AJ931</f>
        <v>1</v>
      </c>
      <c r="DB931">
        <f>ROUND(((ROUND(AT931*CZ931,2)*1.25)*1.1),6)</f>
        <v>45.704999999999998</v>
      </c>
      <c r="DC931">
        <f>ROUND(((ROUND(AT931*AG931,2)*1.25)*1.1),6)</f>
        <v>6.9437499999999996</v>
      </c>
      <c r="DD931" t="s">
        <v>3</v>
      </c>
      <c r="DE931" t="s">
        <v>3</v>
      </c>
      <c r="DF931">
        <f t="shared" si="455"/>
        <v>0</v>
      </c>
      <c r="DG931">
        <f t="shared" si="450"/>
        <v>13.71</v>
      </c>
      <c r="DH931">
        <f t="shared" si="451"/>
        <v>2.08</v>
      </c>
      <c r="DI931">
        <f t="shared" si="442"/>
        <v>0</v>
      </c>
      <c r="DJ931">
        <f>DG931</f>
        <v>13.71</v>
      </c>
      <c r="DK931">
        <v>0</v>
      </c>
      <c r="DL931" t="s">
        <v>628</v>
      </c>
      <c r="DM931">
        <v>0</v>
      </c>
      <c r="DN931" t="s">
        <v>622</v>
      </c>
      <c r="DO931">
        <v>12.62</v>
      </c>
    </row>
    <row r="932" spans="1:119" x14ac:dyDescent="0.2">
      <c r="A932">
        <f>ROW(Source!A912)</f>
        <v>912</v>
      </c>
      <c r="B932">
        <v>59209203</v>
      </c>
      <c r="C932">
        <v>59211120</v>
      </c>
      <c r="D932">
        <v>58339814</v>
      </c>
      <c r="E932">
        <v>1</v>
      </c>
      <c r="F932">
        <v>1</v>
      </c>
      <c r="G932">
        <v>1080</v>
      </c>
      <c r="H932">
        <v>2</v>
      </c>
      <c r="I932" t="s">
        <v>635</v>
      </c>
      <c r="J932" t="s">
        <v>636</v>
      </c>
      <c r="K932" t="s">
        <v>637</v>
      </c>
      <c r="L932">
        <v>1368</v>
      </c>
      <c r="N932">
        <v>1011</v>
      </c>
      <c r="O932" t="s">
        <v>626</v>
      </c>
      <c r="P932" t="s">
        <v>626</v>
      </c>
      <c r="Q932">
        <v>1</v>
      </c>
      <c r="W932">
        <v>0</v>
      </c>
      <c r="X932">
        <v>1087580389</v>
      </c>
      <c r="Y932">
        <f>((AT932*1.25)*1.1)</f>
        <v>8.2500000000000004E-2</v>
      </c>
      <c r="AA932">
        <v>0</v>
      </c>
      <c r="AB932">
        <v>191.17</v>
      </c>
      <c r="AC932">
        <v>18.059999999999999</v>
      </c>
      <c r="AD932">
        <v>0</v>
      </c>
      <c r="AE932">
        <v>0</v>
      </c>
      <c r="AF932">
        <v>179.17</v>
      </c>
      <c r="AG932">
        <v>16.93</v>
      </c>
      <c r="AH932">
        <v>0</v>
      </c>
      <c r="AI932">
        <v>1</v>
      </c>
      <c r="AJ932">
        <v>1</v>
      </c>
      <c r="AK932">
        <v>1</v>
      </c>
      <c r="AL932">
        <v>1</v>
      </c>
      <c r="AM932">
        <v>-2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0.06</v>
      </c>
      <c r="AU932" t="s">
        <v>627</v>
      </c>
      <c r="AV932">
        <v>0</v>
      </c>
      <c r="AW932">
        <v>2</v>
      </c>
      <c r="AX932">
        <v>59211814</v>
      </c>
      <c r="AY932">
        <v>1</v>
      </c>
      <c r="AZ932">
        <v>0</v>
      </c>
      <c r="BA932">
        <v>990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f>ROUND(Y932*Source!I912*DO932,9)</f>
        <v>0.41901749999999999</v>
      </c>
      <c r="CX932">
        <f>ROUND(Y932*Source!I912,9)</f>
        <v>2.4750000000000001E-2</v>
      </c>
      <c r="CY932">
        <f>AB932</f>
        <v>191.17</v>
      </c>
      <c r="CZ932">
        <f>AF932</f>
        <v>179.17</v>
      </c>
      <c r="DA932">
        <f>AJ932</f>
        <v>1</v>
      </c>
      <c r="DB932">
        <f>ROUND(((ROUND(AT932*CZ932,2)*1.25)*1.1),6)</f>
        <v>14.78125</v>
      </c>
      <c r="DC932">
        <f>ROUND(((ROUND(AT932*AG932,2)*1.25)*1.1),6)</f>
        <v>1.4025000000000001</v>
      </c>
      <c r="DD932" t="s">
        <v>3</v>
      </c>
      <c r="DE932" t="s">
        <v>3</v>
      </c>
      <c r="DF932">
        <f t="shared" si="455"/>
        <v>0</v>
      </c>
      <c r="DG932">
        <f t="shared" si="450"/>
        <v>4.43</v>
      </c>
      <c r="DH932">
        <f t="shared" si="451"/>
        <v>0.42</v>
      </c>
      <c r="DI932">
        <f t="shared" si="442"/>
        <v>0</v>
      </c>
      <c r="DJ932">
        <f>DG932</f>
        <v>4.43</v>
      </c>
      <c r="DK932">
        <v>0</v>
      </c>
      <c r="DL932" t="s">
        <v>628</v>
      </c>
      <c r="DM932">
        <v>0</v>
      </c>
      <c r="DN932" t="s">
        <v>622</v>
      </c>
      <c r="DO932">
        <v>16.93</v>
      </c>
    </row>
    <row r="933" spans="1:119" x14ac:dyDescent="0.2">
      <c r="A933">
        <f>ROW(Source!A912)</f>
        <v>912</v>
      </c>
      <c r="B933">
        <v>59209203</v>
      </c>
      <c r="C933">
        <v>59211120</v>
      </c>
      <c r="D933">
        <v>58308814</v>
      </c>
      <c r="E933">
        <v>1</v>
      </c>
      <c r="F933">
        <v>1</v>
      </c>
      <c r="G933">
        <v>1080</v>
      </c>
      <c r="H933">
        <v>3</v>
      </c>
      <c r="I933" t="s">
        <v>642</v>
      </c>
      <c r="J933" t="s">
        <v>643</v>
      </c>
      <c r="K933" t="s">
        <v>644</v>
      </c>
      <c r="L933">
        <v>1339</v>
      </c>
      <c r="N933">
        <v>1007</v>
      </c>
      <c r="O933" t="s">
        <v>645</v>
      </c>
      <c r="P933" t="s">
        <v>645</v>
      </c>
      <c r="Q933">
        <v>1</v>
      </c>
      <c r="W933">
        <v>0</v>
      </c>
      <c r="X933">
        <v>-744103292</v>
      </c>
      <c r="Y933">
        <f t="shared" ref="Y933:Y943" si="456">AT933</f>
        <v>0.23466999999999999</v>
      </c>
      <c r="AA933">
        <v>7.07</v>
      </c>
      <c r="AB933">
        <v>0</v>
      </c>
      <c r="AC933">
        <v>0</v>
      </c>
      <c r="AD933">
        <v>0</v>
      </c>
      <c r="AE933">
        <v>7.07</v>
      </c>
      <c r="AF933">
        <v>0</v>
      </c>
      <c r="AG933">
        <v>0</v>
      </c>
      <c r="AH933">
        <v>0</v>
      </c>
      <c r="AI933">
        <v>1</v>
      </c>
      <c r="AJ933">
        <v>1</v>
      </c>
      <c r="AK933">
        <v>1</v>
      </c>
      <c r="AL933">
        <v>1</v>
      </c>
      <c r="AM933">
        <v>-2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0.23466999999999999</v>
      </c>
      <c r="AU933" t="s">
        <v>3</v>
      </c>
      <c r="AV933">
        <v>0</v>
      </c>
      <c r="AW933">
        <v>2</v>
      </c>
      <c r="AX933">
        <v>59211815</v>
      </c>
      <c r="AY933">
        <v>1</v>
      </c>
      <c r="AZ933">
        <v>0</v>
      </c>
      <c r="BA933">
        <v>991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V933">
        <v>0</v>
      </c>
      <c r="CW933">
        <v>0</v>
      </c>
      <c r="CX933">
        <f>ROUND(Y933*Source!I912,9)</f>
        <v>7.0401000000000005E-2</v>
      </c>
      <c r="CY933">
        <f t="shared" ref="CY933:CY943" si="457">AA933</f>
        <v>7.07</v>
      </c>
      <c r="CZ933">
        <f t="shared" ref="CZ933:CZ943" si="458">AE933</f>
        <v>7.07</v>
      </c>
      <c r="DA933">
        <f t="shared" ref="DA933:DA943" si="459">AI933</f>
        <v>1</v>
      </c>
      <c r="DB933">
        <f t="shared" ref="DB933:DB943" si="460">ROUND(ROUND(AT933*CZ933,2),6)</f>
        <v>1.66</v>
      </c>
      <c r="DC933">
        <f t="shared" ref="DC933:DC943" si="461">ROUND(ROUND(AT933*AG933,2),6)</f>
        <v>0</v>
      </c>
      <c r="DD933" t="s">
        <v>3</v>
      </c>
      <c r="DE933" t="s">
        <v>3</v>
      </c>
      <c r="DF933">
        <f t="shared" si="455"/>
        <v>0.5</v>
      </c>
      <c r="DG933">
        <f t="shared" si="450"/>
        <v>0</v>
      </c>
      <c r="DH933">
        <f t="shared" si="451"/>
        <v>0</v>
      </c>
      <c r="DI933">
        <f t="shared" si="442"/>
        <v>0</v>
      </c>
      <c r="DJ933">
        <f t="shared" ref="DJ933:DJ943" si="462">DF933</f>
        <v>0.5</v>
      </c>
      <c r="DK933">
        <v>0</v>
      </c>
      <c r="DL933" t="s">
        <v>3</v>
      </c>
      <c r="DM933">
        <v>0</v>
      </c>
      <c r="DN933" t="s">
        <v>3</v>
      </c>
      <c r="DO933">
        <v>0</v>
      </c>
    </row>
    <row r="934" spans="1:119" x14ac:dyDescent="0.2">
      <c r="A934">
        <f>ROW(Source!A912)</f>
        <v>912</v>
      </c>
      <c r="B934">
        <v>59209203</v>
      </c>
      <c r="C934">
        <v>59211120</v>
      </c>
      <c r="D934">
        <v>58310526</v>
      </c>
      <c r="E934">
        <v>1</v>
      </c>
      <c r="F934">
        <v>1</v>
      </c>
      <c r="G934">
        <v>1080</v>
      </c>
      <c r="H934">
        <v>3</v>
      </c>
      <c r="I934" t="s">
        <v>665</v>
      </c>
      <c r="J934" t="s">
        <v>666</v>
      </c>
      <c r="K934" t="s">
        <v>667</v>
      </c>
      <c r="L934">
        <v>1346</v>
      </c>
      <c r="N934">
        <v>1009</v>
      </c>
      <c r="O934" t="s">
        <v>641</v>
      </c>
      <c r="P934" t="s">
        <v>641</v>
      </c>
      <c r="Q934">
        <v>1</v>
      </c>
      <c r="W934">
        <v>0</v>
      </c>
      <c r="X934">
        <v>-1011812427</v>
      </c>
      <c r="Y934">
        <f t="shared" si="456"/>
        <v>0.05</v>
      </c>
      <c r="AA934">
        <v>37.979999999999997</v>
      </c>
      <c r="AB934">
        <v>0</v>
      </c>
      <c r="AC934">
        <v>0</v>
      </c>
      <c r="AD934">
        <v>0</v>
      </c>
      <c r="AE934">
        <v>37.979999999999997</v>
      </c>
      <c r="AF934">
        <v>0</v>
      </c>
      <c r="AG934">
        <v>0</v>
      </c>
      <c r="AH934">
        <v>0</v>
      </c>
      <c r="AI934">
        <v>1</v>
      </c>
      <c r="AJ934">
        <v>1</v>
      </c>
      <c r="AK934">
        <v>1</v>
      </c>
      <c r="AL934">
        <v>1</v>
      </c>
      <c r="AM934">
        <v>-2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0.05</v>
      </c>
      <c r="AU934" t="s">
        <v>3</v>
      </c>
      <c r="AV934">
        <v>0</v>
      </c>
      <c r="AW934">
        <v>2</v>
      </c>
      <c r="AX934">
        <v>59211816</v>
      </c>
      <c r="AY934">
        <v>1</v>
      </c>
      <c r="AZ934">
        <v>0</v>
      </c>
      <c r="BA934">
        <v>992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v>0</v>
      </c>
      <c r="CX934">
        <f>ROUND(Y934*Source!I912,9)</f>
        <v>1.4999999999999999E-2</v>
      </c>
      <c r="CY934">
        <f t="shared" si="457"/>
        <v>37.979999999999997</v>
      </c>
      <c r="CZ934">
        <f t="shared" si="458"/>
        <v>37.979999999999997</v>
      </c>
      <c r="DA934">
        <f t="shared" si="459"/>
        <v>1</v>
      </c>
      <c r="DB934">
        <f t="shared" si="460"/>
        <v>1.9</v>
      </c>
      <c r="DC934">
        <f t="shared" si="461"/>
        <v>0</v>
      </c>
      <c r="DD934" t="s">
        <v>3</v>
      </c>
      <c r="DE934" t="s">
        <v>3</v>
      </c>
      <c r="DF934">
        <f t="shared" si="455"/>
        <v>0.56999999999999995</v>
      </c>
      <c r="DG934">
        <f t="shared" si="450"/>
        <v>0</v>
      </c>
      <c r="DH934">
        <f t="shared" si="451"/>
        <v>0</v>
      </c>
      <c r="DI934">
        <f t="shared" si="442"/>
        <v>0</v>
      </c>
      <c r="DJ934">
        <f t="shared" si="462"/>
        <v>0.56999999999999995</v>
      </c>
      <c r="DK934">
        <v>0</v>
      </c>
      <c r="DL934" t="s">
        <v>3</v>
      </c>
      <c r="DM934">
        <v>0</v>
      </c>
      <c r="DN934" t="s">
        <v>3</v>
      </c>
      <c r="DO934">
        <v>0</v>
      </c>
    </row>
    <row r="935" spans="1:119" x14ac:dyDescent="0.2">
      <c r="A935">
        <f>ROW(Source!A912)</f>
        <v>912</v>
      </c>
      <c r="B935">
        <v>59209203</v>
      </c>
      <c r="C935">
        <v>59211120</v>
      </c>
      <c r="D935">
        <v>58308933</v>
      </c>
      <c r="E935">
        <v>1</v>
      </c>
      <c r="F935">
        <v>1</v>
      </c>
      <c r="G935">
        <v>1080</v>
      </c>
      <c r="H935">
        <v>3</v>
      </c>
      <c r="I935" t="s">
        <v>668</v>
      </c>
      <c r="J935" t="s">
        <v>669</v>
      </c>
      <c r="K935" t="s">
        <v>670</v>
      </c>
      <c r="L935">
        <v>1348</v>
      </c>
      <c r="N935">
        <v>1009</v>
      </c>
      <c r="O935" t="s">
        <v>658</v>
      </c>
      <c r="P935" t="s">
        <v>658</v>
      </c>
      <c r="Q935">
        <v>1000</v>
      </c>
      <c r="W935">
        <v>0</v>
      </c>
      <c r="X935">
        <v>1469978170</v>
      </c>
      <c r="Y935">
        <f t="shared" si="456"/>
        <v>6.2999999999999998E-6</v>
      </c>
      <c r="AA935">
        <v>3234.81</v>
      </c>
      <c r="AB935">
        <v>0</v>
      </c>
      <c r="AC935">
        <v>0</v>
      </c>
      <c r="AD935">
        <v>0</v>
      </c>
      <c r="AE935">
        <v>3234.81</v>
      </c>
      <c r="AF935">
        <v>0</v>
      </c>
      <c r="AG935">
        <v>0</v>
      </c>
      <c r="AH935">
        <v>0</v>
      </c>
      <c r="AI935">
        <v>1</v>
      </c>
      <c r="AJ935">
        <v>1</v>
      </c>
      <c r="AK935">
        <v>1</v>
      </c>
      <c r="AL935">
        <v>1</v>
      </c>
      <c r="AM935">
        <v>-2</v>
      </c>
      <c r="AN935">
        <v>0</v>
      </c>
      <c r="AO935">
        <v>1</v>
      </c>
      <c r="AP935">
        <v>1</v>
      </c>
      <c r="AQ935">
        <v>0</v>
      </c>
      <c r="AR935">
        <v>0</v>
      </c>
      <c r="AS935" t="s">
        <v>3</v>
      </c>
      <c r="AT935">
        <v>6.2999999999999998E-6</v>
      </c>
      <c r="AU935" t="s">
        <v>3</v>
      </c>
      <c r="AV935">
        <v>0</v>
      </c>
      <c r="AW935">
        <v>2</v>
      </c>
      <c r="AX935">
        <v>59211817</v>
      </c>
      <c r="AY935">
        <v>1</v>
      </c>
      <c r="AZ935">
        <v>0</v>
      </c>
      <c r="BA935">
        <v>993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v>0</v>
      </c>
      <c r="CX935">
        <f>ROUND(Y935*Source!I912,9)</f>
        <v>1.8899999999999999E-6</v>
      </c>
      <c r="CY935">
        <f t="shared" si="457"/>
        <v>3234.81</v>
      </c>
      <c r="CZ935">
        <f t="shared" si="458"/>
        <v>3234.81</v>
      </c>
      <c r="DA935">
        <f t="shared" si="459"/>
        <v>1</v>
      </c>
      <c r="DB935">
        <f t="shared" si="460"/>
        <v>0.02</v>
      </c>
      <c r="DC935">
        <f t="shared" si="461"/>
        <v>0</v>
      </c>
      <c r="DD935" t="s">
        <v>3</v>
      </c>
      <c r="DE935" t="s">
        <v>3</v>
      </c>
      <c r="DF935">
        <f t="shared" si="455"/>
        <v>0.01</v>
      </c>
      <c r="DG935">
        <f t="shared" si="450"/>
        <v>0</v>
      </c>
      <c r="DH935">
        <f t="shared" si="451"/>
        <v>0</v>
      </c>
      <c r="DI935">
        <f t="shared" si="442"/>
        <v>0</v>
      </c>
      <c r="DJ935">
        <f t="shared" si="462"/>
        <v>0.01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">
      <c r="A936">
        <f>ROW(Source!A912)</f>
        <v>912</v>
      </c>
      <c r="B936">
        <v>59209203</v>
      </c>
      <c r="C936">
        <v>59211120</v>
      </c>
      <c r="D936">
        <v>58308746</v>
      </c>
      <c r="E936">
        <v>1</v>
      </c>
      <c r="F936">
        <v>1</v>
      </c>
      <c r="G936">
        <v>1080</v>
      </c>
      <c r="H936">
        <v>3</v>
      </c>
      <c r="I936" t="s">
        <v>671</v>
      </c>
      <c r="J936" t="s">
        <v>672</v>
      </c>
      <c r="K936" t="s">
        <v>673</v>
      </c>
      <c r="L936">
        <v>1339</v>
      </c>
      <c r="N936">
        <v>1007</v>
      </c>
      <c r="O936" t="s">
        <v>645</v>
      </c>
      <c r="P936" t="s">
        <v>645</v>
      </c>
      <c r="Q936">
        <v>1</v>
      </c>
      <c r="W936">
        <v>0</v>
      </c>
      <c r="X936">
        <v>1565098517</v>
      </c>
      <c r="Y936">
        <f t="shared" si="456"/>
        <v>0.19</v>
      </c>
      <c r="AA936">
        <v>53.42</v>
      </c>
      <c r="AB936">
        <v>0</v>
      </c>
      <c r="AC936">
        <v>0</v>
      </c>
      <c r="AD936">
        <v>0</v>
      </c>
      <c r="AE936">
        <v>53.42</v>
      </c>
      <c r="AF936">
        <v>0</v>
      </c>
      <c r="AG936">
        <v>0</v>
      </c>
      <c r="AH936">
        <v>0</v>
      </c>
      <c r="AI936">
        <v>1</v>
      </c>
      <c r="AJ936">
        <v>1</v>
      </c>
      <c r="AK936">
        <v>1</v>
      </c>
      <c r="AL936">
        <v>1</v>
      </c>
      <c r="AM936">
        <v>-2</v>
      </c>
      <c r="AN936">
        <v>0</v>
      </c>
      <c r="AO936">
        <v>1</v>
      </c>
      <c r="AP936">
        <v>1</v>
      </c>
      <c r="AQ936">
        <v>0</v>
      </c>
      <c r="AR936">
        <v>0</v>
      </c>
      <c r="AS936" t="s">
        <v>3</v>
      </c>
      <c r="AT936">
        <v>0.19</v>
      </c>
      <c r="AU936" t="s">
        <v>3</v>
      </c>
      <c r="AV936">
        <v>0</v>
      </c>
      <c r="AW936">
        <v>2</v>
      </c>
      <c r="AX936">
        <v>59211818</v>
      </c>
      <c r="AY936">
        <v>1</v>
      </c>
      <c r="AZ936">
        <v>0</v>
      </c>
      <c r="BA936">
        <v>994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ROUND(Y936*Source!I912,9)</f>
        <v>5.7000000000000002E-2</v>
      </c>
      <c r="CY936">
        <f t="shared" si="457"/>
        <v>53.42</v>
      </c>
      <c r="CZ936">
        <f t="shared" si="458"/>
        <v>53.42</v>
      </c>
      <c r="DA936">
        <f t="shared" si="459"/>
        <v>1</v>
      </c>
      <c r="DB936">
        <f t="shared" si="460"/>
        <v>10.15</v>
      </c>
      <c r="DC936">
        <f t="shared" si="461"/>
        <v>0</v>
      </c>
      <c r="DD936" t="s">
        <v>3</v>
      </c>
      <c r="DE936" t="s">
        <v>3</v>
      </c>
      <c r="DF936">
        <f t="shared" si="455"/>
        <v>3.04</v>
      </c>
      <c r="DG936">
        <f t="shared" si="450"/>
        <v>0</v>
      </c>
      <c r="DH936">
        <f t="shared" si="451"/>
        <v>0</v>
      </c>
      <c r="DI936">
        <f t="shared" si="442"/>
        <v>0</v>
      </c>
      <c r="DJ936">
        <f t="shared" si="462"/>
        <v>3.04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">
      <c r="A937">
        <f>ROW(Source!A912)</f>
        <v>912</v>
      </c>
      <c r="B937">
        <v>59209203</v>
      </c>
      <c r="C937">
        <v>59211120</v>
      </c>
      <c r="D937">
        <v>58309012</v>
      </c>
      <c r="E937">
        <v>1</v>
      </c>
      <c r="F937">
        <v>1</v>
      </c>
      <c r="G937">
        <v>1080</v>
      </c>
      <c r="H937">
        <v>3</v>
      </c>
      <c r="I937" t="s">
        <v>674</v>
      </c>
      <c r="J937" t="s">
        <v>675</v>
      </c>
      <c r="K937" t="s">
        <v>676</v>
      </c>
      <c r="L937">
        <v>1339</v>
      </c>
      <c r="N937">
        <v>1007</v>
      </c>
      <c r="O937" t="s">
        <v>645</v>
      </c>
      <c r="P937" t="s">
        <v>645</v>
      </c>
      <c r="Q937">
        <v>1</v>
      </c>
      <c r="W937">
        <v>0</v>
      </c>
      <c r="X937">
        <v>-388798825</v>
      </c>
      <c r="Y937">
        <f t="shared" si="456"/>
        <v>0.34200000000000003</v>
      </c>
      <c r="AA937">
        <v>5.82</v>
      </c>
      <c r="AB937">
        <v>0</v>
      </c>
      <c r="AC937">
        <v>0</v>
      </c>
      <c r="AD937">
        <v>0</v>
      </c>
      <c r="AE937">
        <v>5.82</v>
      </c>
      <c r="AF937">
        <v>0</v>
      </c>
      <c r="AG937">
        <v>0</v>
      </c>
      <c r="AH937">
        <v>0</v>
      </c>
      <c r="AI937">
        <v>1</v>
      </c>
      <c r="AJ937">
        <v>1</v>
      </c>
      <c r="AK937">
        <v>1</v>
      </c>
      <c r="AL937">
        <v>1</v>
      </c>
      <c r="AM937">
        <v>-2</v>
      </c>
      <c r="AN937">
        <v>0</v>
      </c>
      <c r="AO937">
        <v>1</v>
      </c>
      <c r="AP937">
        <v>1</v>
      </c>
      <c r="AQ937">
        <v>0</v>
      </c>
      <c r="AR937">
        <v>0</v>
      </c>
      <c r="AS937" t="s">
        <v>3</v>
      </c>
      <c r="AT937">
        <v>0.34200000000000003</v>
      </c>
      <c r="AU937" t="s">
        <v>3</v>
      </c>
      <c r="AV937">
        <v>0</v>
      </c>
      <c r="AW937">
        <v>2</v>
      </c>
      <c r="AX937">
        <v>59211819</v>
      </c>
      <c r="AY937">
        <v>1</v>
      </c>
      <c r="AZ937">
        <v>0</v>
      </c>
      <c r="BA937">
        <v>995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v>0</v>
      </c>
      <c r="CX937">
        <f>ROUND(Y937*Source!I912,9)</f>
        <v>0.1026</v>
      </c>
      <c r="CY937">
        <f t="shared" si="457"/>
        <v>5.82</v>
      </c>
      <c r="CZ937">
        <f t="shared" si="458"/>
        <v>5.82</v>
      </c>
      <c r="DA937">
        <f t="shared" si="459"/>
        <v>1</v>
      </c>
      <c r="DB937">
        <f t="shared" si="460"/>
        <v>1.99</v>
      </c>
      <c r="DC937">
        <f t="shared" si="461"/>
        <v>0</v>
      </c>
      <c r="DD937" t="s">
        <v>3</v>
      </c>
      <c r="DE937" t="s">
        <v>3</v>
      </c>
      <c r="DF937">
        <f t="shared" si="455"/>
        <v>0.6</v>
      </c>
      <c r="DG937">
        <f t="shared" si="450"/>
        <v>0</v>
      </c>
      <c r="DH937">
        <f t="shared" si="451"/>
        <v>0</v>
      </c>
      <c r="DI937">
        <f t="shared" si="442"/>
        <v>0</v>
      </c>
      <c r="DJ937">
        <f t="shared" si="462"/>
        <v>0.6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">
      <c r="A938">
        <f>ROW(Source!A912)</f>
        <v>912</v>
      </c>
      <c r="B938">
        <v>59209203</v>
      </c>
      <c r="C938">
        <v>59211120</v>
      </c>
      <c r="D938">
        <v>58309084</v>
      </c>
      <c r="E938">
        <v>1</v>
      </c>
      <c r="F938">
        <v>1</v>
      </c>
      <c r="G938">
        <v>1080</v>
      </c>
      <c r="H938">
        <v>3</v>
      </c>
      <c r="I938" t="s">
        <v>677</v>
      </c>
      <c r="J938" t="s">
        <v>678</v>
      </c>
      <c r="K938" t="s">
        <v>679</v>
      </c>
      <c r="L938">
        <v>1348</v>
      </c>
      <c r="N938">
        <v>1009</v>
      </c>
      <c r="O938" t="s">
        <v>658</v>
      </c>
      <c r="P938" t="s">
        <v>658</v>
      </c>
      <c r="Q938">
        <v>1000</v>
      </c>
      <c r="W938">
        <v>0</v>
      </c>
      <c r="X938">
        <v>356473523</v>
      </c>
      <c r="Y938">
        <f t="shared" si="456"/>
        <v>8.7000000000000001E-4</v>
      </c>
      <c r="AA938">
        <v>16214.84</v>
      </c>
      <c r="AB938">
        <v>0</v>
      </c>
      <c r="AC938">
        <v>0</v>
      </c>
      <c r="AD938">
        <v>0</v>
      </c>
      <c r="AE938">
        <v>16214.84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1</v>
      </c>
      <c r="AL938">
        <v>1</v>
      </c>
      <c r="AM938">
        <v>-2</v>
      </c>
      <c r="AN938">
        <v>0</v>
      </c>
      <c r="AO938">
        <v>1</v>
      </c>
      <c r="AP938">
        <v>1</v>
      </c>
      <c r="AQ938">
        <v>0</v>
      </c>
      <c r="AR938">
        <v>0</v>
      </c>
      <c r="AS938" t="s">
        <v>3</v>
      </c>
      <c r="AT938">
        <v>8.7000000000000001E-4</v>
      </c>
      <c r="AU938" t="s">
        <v>3</v>
      </c>
      <c r="AV938">
        <v>0</v>
      </c>
      <c r="AW938">
        <v>2</v>
      </c>
      <c r="AX938">
        <v>59211820</v>
      </c>
      <c r="AY938">
        <v>1</v>
      </c>
      <c r="AZ938">
        <v>0</v>
      </c>
      <c r="BA938">
        <v>996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v>0</v>
      </c>
      <c r="CX938">
        <f>ROUND(Y938*Source!I912,9)</f>
        <v>2.61E-4</v>
      </c>
      <c r="CY938">
        <f t="shared" si="457"/>
        <v>16214.84</v>
      </c>
      <c r="CZ938">
        <f t="shared" si="458"/>
        <v>16214.84</v>
      </c>
      <c r="DA938">
        <f t="shared" si="459"/>
        <v>1</v>
      </c>
      <c r="DB938">
        <f t="shared" si="460"/>
        <v>14.11</v>
      </c>
      <c r="DC938">
        <f t="shared" si="461"/>
        <v>0</v>
      </c>
      <c r="DD938" t="s">
        <v>3</v>
      </c>
      <c r="DE938" t="s">
        <v>3</v>
      </c>
      <c r="DF938">
        <f t="shared" si="455"/>
        <v>4.2300000000000004</v>
      </c>
      <c r="DG938">
        <f t="shared" si="450"/>
        <v>0</v>
      </c>
      <c r="DH938">
        <f t="shared" si="451"/>
        <v>0</v>
      </c>
      <c r="DI938">
        <f t="shared" si="442"/>
        <v>0</v>
      </c>
      <c r="DJ938">
        <f t="shared" si="462"/>
        <v>4.2300000000000004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">
      <c r="A939">
        <f>ROW(Source!A912)</f>
        <v>912</v>
      </c>
      <c r="B939">
        <v>59209203</v>
      </c>
      <c r="C939">
        <v>59211120</v>
      </c>
      <c r="D939">
        <v>58309253</v>
      </c>
      <c r="E939">
        <v>1</v>
      </c>
      <c r="F939">
        <v>1</v>
      </c>
      <c r="G939">
        <v>1080</v>
      </c>
      <c r="H939">
        <v>3</v>
      </c>
      <c r="I939" t="s">
        <v>680</v>
      </c>
      <c r="J939" t="s">
        <v>681</v>
      </c>
      <c r="K939" t="s">
        <v>682</v>
      </c>
      <c r="L939">
        <v>1346</v>
      </c>
      <c r="N939">
        <v>1009</v>
      </c>
      <c r="O939" t="s">
        <v>641</v>
      </c>
      <c r="P939" t="s">
        <v>641</v>
      </c>
      <c r="Q939">
        <v>1</v>
      </c>
      <c r="W939">
        <v>0</v>
      </c>
      <c r="X939">
        <v>1135396300</v>
      </c>
      <c r="Y939">
        <f t="shared" si="456"/>
        <v>0.1</v>
      </c>
      <c r="AA939">
        <v>20.190000000000001</v>
      </c>
      <c r="AB939">
        <v>0</v>
      </c>
      <c r="AC939">
        <v>0</v>
      </c>
      <c r="AD939">
        <v>0</v>
      </c>
      <c r="AE939">
        <v>20.190000000000001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1</v>
      </c>
      <c r="AL939">
        <v>1</v>
      </c>
      <c r="AM939">
        <v>-2</v>
      </c>
      <c r="AN939">
        <v>0</v>
      </c>
      <c r="AO939">
        <v>1</v>
      </c>
      <c r="AP939">
        <v>1</v>
      </c>
      <c r="AQ939">
        <v>0</v>
      </c>
      <c r="AR939">
        <v>0</v>
      </c>
      <c r="AS939" t="s">
        <v>3</v>
      </c>
      <c r="AT939">
        <v>0.1</v>
      </c>
      <c r="AU939" t="s">
        <v>3</v>
      </c>
      <c r="AV939">
        <v>0</v>
      </c>
      <c r="AW939">
        <v>2</v>
      </c>
      <c r="AX939">
        <v>59211821</v>
      </c>
      <c r="AY939">
        <v>1</v>
      </c>
      <c r="AZ939">
        <v>0</v>
      </c>
      <c r="BA939">
        <v>997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v>0</v>
      </c>
      <c r="CX939">
        <f>ROUND(Y939*Source!I912,9)</f>
        <v>0.03</v>
      </c>
      <c r="CY939">
        <f t="shared" si="457"/>
        <v>20.190000000000001</v>
      </c>
      <c r="CZ939">
        <f t="shared" si="458"/>
        <v>20.190000000000001</v>
      </c>
      <c r="DA939">
        <f t="shared" si="459"/>
        <v>1</v>
      </c>
      <c r="DB939">
        <f t="shared" si="460"/>
        <v>2.02</v>
      </c>
      <c r="DC939">
        <f t="shared" si="461"/>
        <v>0</v>
      </c>
      <c r="DD939" t="s">
        <v>3</v>
      </c>
      <c r="DE939" t="s">
        <v>3</v>
      </c>
      <c r="DF939">
        <f t="shared" si="455"/>
        <v>0.61</v>
      </c>
      <c r="DG939">
        <f t="shared" si="450"/>
        <v>0</v>
      </c>
      <c r="DH939">
        <f t="shared" si="451"/>
        <v>0</v>
      </c>
      <c r="DI939">
        <f t="shared" si="442"/>
        <v>0</v>
      </c>
      <c r="DJ939">
        <f t="shared" si="462"/>
        <v>0.61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">
      <c r="A940">
        <f>ROW(Source!A912)</f>
        <v>912</v>
      </c>
      <c r="B940">
        <v>59209203</v>
      </c>
      <c r="C940">
        <v>59211120</v>
      </c>
      <c r="D940">
        <v>58309395</v>
      </c>
      <c r="E940">
        <v>1</v>
      </c>
      <c r="F940">
        <v>1</v>
      </c>
      <c r="G940">
        <v>1080</v>
      </c>
      <c r="H940">
        <v>3</v>
      </c>
      <c r="I940" t="s">
        <v>683</v>
      </c>
      <c r="J940" t="s">
        <v>684</v>
      </c>
      <c r="K940" t="s">
        <v>685</v>
      </c>
      <c r="L940">
        <v>1348</v>
      </c>
      <c r="N940">
        <v>1009</v>
      </c>
      <c r="O940" t="s">
        <v>658</v>
      </c>
      <c r="P940" t="s">
        <v>658</v>
      </c>
      <c r="Q940">
        <v>1000</v>
      </c>
      <c r="W940">
        <v>0</v>
      </c>
      <c r="X940">
        <v>1017087992</v>
      </c>
      <c r="Y940">
        <f t="shared" si="456"/>
        <v>4.0000000000000002E-4</v>
      </c>
      <c r="AA940">
        <v>35445.93</v>
      </c>
      <c r="AB940">
        <v>0</v>
      </c>
      <c r="AC940">
        <v>0</v>
      </c>
      <c r="AD940">
        <v>0</v>
      </c>
      <c r="AE940">
        <v>35445.93</v>
      </c>
      <c r="AF940">
        <v>0</v>
      </c>
      <c r="AG940">
        <v>0</v>
      </c>
      <c r="AH940">
        <v>0</v>
      </c>
      <c r="AI940">
        <v>1</v>
      </c>
      <c r="AJ940">
        <v>1</v>
      </c>
      <c r="AK940">
        <v>1</v>
      </c>
      <c r="AL940">
        <v>1</v>
      </c>
      <c r="AM940">
        <v>-2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4.0000000000000002E-4</v>
      </c>
      <c r="AU940" t="s">
        <v>3</v>
      </c>
      <c r="AV940">
        <v>0</v>
      </c>
      <c r="AW940">
        <v>2</v>
      </c>
      <c r="AX940">
        <v>59211822</v>
      </c>
      <c r="AY940">
        <v>1</v>
      </c>
      <c r="AZ940">
        <v>0</v>
      </c>
      <c r="BA940">
        <v>998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ROUND(Y940*Source!I912,9)</f>
        <v>1.2E-4</v>
      </c>
      <c r="CY940">
        <f t="shared" si="457"/>
        <v>35445.93</v>
      </c>
      <c r="CZ940">
        <f t="shared" si="458"/>
        <v>35445.93</v>
      </c>
      <c r="DA940">
        <f t="shared" si="459"/>
        <v>1</v>
      </c>
      <c r="DB940">
        <f t="shared" si="460"/>
        <v>14.18</v>
      </c>
      <c r="DC940">
        <f t="shared" si="461"/>
        <v>0</v>
      </c>
      <c r="DD940" t="s">
        <v>3</v>
      </c>
      <c r="DE940" t="s">
        <v>3</v>
      </c>
      <c r="DF940">
        <f t="shared" si="455"/>
        <v>4.25</v>
      </c>
      <c r="DG940">
        <f t="shared" si="450"/>
        <v>0</v>
      </c>
      <c r="DH940">
        <f t="shared" si="451"/>
        <v>0</v>
      </c>
      <c r="DI940">
        <f t="shared" si="442"/>
        <v>0</v>
      </c>
      <c r="DJ940">
        <f t="shared" si="462"/>
        <v>4.25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">
      <c r="A941">
        <f>ROW(Source!A912)</f>
        <v>912</v>
      </c>
      <c r="B941">
        <v>59209203</v>
      </c>
      <c r="C941">
        <v>59211120</v>
      </c>
      <c r="D941">
        <v>58321781</v>
      </c>
      <c r="E941">
        <v>1</v>
      </c>
      <c r="F941">
        <v>1</v>
      </c>
      <c r="G941">
        <v>1080</v>
      </c>
      <c r="H941">
        <v>3</v>
      </c>
      <c r="I941" t="s">
        <v>154</v>
      </c>
      <c r="J941" t="s">
        <v>156</v>
      </c>
      <c r="K941" t="s">
        <v>155</v>
      </c>
      <c r="L941">
        <v>1301</v>
      </c>
      <c r="N941">
        <v>1003</v>
      </c>
      <c r="O941" t="s">
        <v>36</v>
      </c>
      <c r="P941" t="s">
        <v>36</v>
      </c>
      <c r="Q941">
        <v>1</v>
      </c>
      <c r="W941">
        <v>0</v>
      </c>
      <c r="X941">
        <v>-1904747147</v>
      </c>
      <c r="Y941">
        <f t="shared" si="456"/>
        <v>100</v>
      </c>
      <c r="AA941">
        <v>61.58</v>
      </c>
      <c r="AB941">
        <v>0</v>
      </c>
      <c r="AC941">
        <v>0</v>
      </c>
      <c r="AD941">
        <v>0</v>
      </c>
      <c r="AE941">
        <v>61.58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0</v>
      </c>
      <c r="AN941">
        <v>0</v>
      </c>
      <c r="AO941">
        <v>0</v>
      </c>
      <c r="AP941">
        <v>1</v>
      </c>
      <c r="AQ941">
        <v>0</v>
      </c>
      <c r="AR941">
        <v>0</v>
      </c>
      <c r="AS941" t="s">
        <v>3</v>
      </c>
      <c r="AT941">
        <v>100</v>
      </c>
      <c r="AU941" t="s">
        <v>3</v>
      </c>
      <c r="AV941">
        <v>0</v>
      </c>
      <c r="AW941">
        <v>1</v>
      </c>
      <c r="AX941">
        <v>-1</v>
      </c>
      <c r="AY941">
        <v>0</v>
      </c>
      <c r="AZ941">
        <v>0</v>
      </c>
      <c r="BA941" t="s">
        <v>3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V941">
        <v>0</v>
      </c>
      <c r="CW941">
        <v>0</v>
      </c>
      <c r="CX941">
        <f>ROUND(Y941*Source!I912,9)</f>
        <v>30</v>
      </c>
      <c r="CY941">
        <f t="shared" si="457"/>
        <v>61.58</v>
      </c>
      <c r="CZ941">
        <f t="shared" si="458"/>
        <v>61.58</v>
      </c>
      <c r="DA941">
        <f t="shared" si="459"/>
        <v>1</v>
      </c>
      <c r="DB941">
        <f t="shared" si="460"/>
        <v>6158</v>
      </c>
      <c r="DC941">
        <f t="shared" si="461"/>
        <v>0</v>
      </c>
      <c r="DD941" t="s">
        <v>3</v>
      </c>
      <c r="DE941" t="s">
        <v>3</v>
      </c>
      <c r="DF941">
        <f t="shared" si="455"/>
        <v>1847.4</v>
      </c>
      <c r="DG941">
        <f t="shared" si="450"/>
        <v>0</v>
      </c>
      <c r="DH941">
        <f t="shared" si="451"/>
        <v>0</v>
      </c>
      <c r="DI941">
        <f t="shared" si="442"/>
        <v>0</v>
      </c>
      <c r="DJ941">
        <f t="shared" si="462"/>
        <v>1847.4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">
      <c r="A942">
        <f>ROW(Source!A912)</f>
        <v>912</v>
      </c>
      <c r="B942">
        <v>59209203</v>
      </c>
      <c r="C942">
        <v>59211120</v>
      </c>
      <c r="D942">
        <v>58322460</v>
      </c>
      <c r="E942">
        <v>1</v>
      </c>
      <c r="F942">
        <v>1</v>
      </c>
      <c r="G942">
        <v>1080</v>
      </c>
      <c r="H942">
        <v>3</v>
      </c>
      <c r="I942" t="s">
        <v>146</v>
      </c>
      <c r="J942" t="s">
        <v>148</v>
      </c>
      <c r="K942" t="s">
        <v>147</v>
      </c>
      <c r="L942">
        <v>1354</v>
      </c>
      <c r="N942">
        <v>1010</v>
      </c>
      <c r="O942" t="s">
        <v>49</v>
      </c>
      <c r="P942" t="s">
        <v>49</v>
      </c>
      <c r="Q942">
        <v>1</v>
      </c>
      <c r="W942">
        <v>0</v>
      </c>
      <c r="X942">
        <v>793962712</v>
      </c>
      <c r="Y942">
        <f t="shared" si="456"/>
        <v>33.333333000000003</v>
      </c>
      <c r="AA942">
        <v>19.61</v>
      </c>
      <c r="AB942">
        <v>0</v>
      </c>
      <c r="AC942">
        <v>0</v>
      </c>
      <c r="AD942">
        <v>0</v>
      </c>
      <c r="AE942">
        <v>19.61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 t="s">
        <v>3</v>
      </c>
      <c r="AT942">
        <v>33.333333000000003</v>
      </c>
      <c r="AU942" t="s">
        <v>3</v>
      </c>
      <c r="AV942">
        <v>0</v>
      </c>
      <c r="AW942">
        <v>1</v>
      </c>
      <c r="AX942">
        <v>-1</v>
      </c>
      <c r="AY942">
        <v>0</v>
      </c>
      <c r="AZ942">
        <v>0</v>
      </c>
      <c r="BA942" t="s">
        <v>3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v>0</v>
      </c>
      <c r="CX942">
        <f>ROUND(Y942*Source!I912,9)</f>
        <v>9.9999999000000006</v>
      </c>
      <c r="CY942">
        <f t="shared" si="457"/>
        <v>19.61</v>
      </c>
      <c r="CZ942">
        <f t="shared" si="458"/>
        <v>19.61</v>
      </c>
      <c r="DA942">
        <f t="shared" si="459"/>
        <v>1</v>
      </c>
      <c r="DB942">
        <f t="shared" si="460"/>
        <v>653.66999999999996</v>
      </c>
      <c r="DC942">
        <f t="shared" si="461"/>
        <v>0</v>
      </c>
      <c r="DD942" t="s">
        <v>3</v>
      </c>
      <c r="DE942" t="s">
        <v>3</v>
      </c>
      <c r="DF942">
        <f t="shared" si="455"/>
        <v>196.1</v>
      </c>
      <c r="DG942">
        <f t="shared" si="450"/>
        <v>0</v>
      </c>
      <c r="DH942">
        <f t="shared" si="451"/>
        <v>0</v>
      </c>
      <c r="DI942">
        <f t="shared" si="442"/>
        <v>0</v>
      </c>
      <c r="DJ942">
        <f t="shared" si="462"/>
        <v>196.1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">
      <c r="A943">
        <f>ROW(Source!A912)</f>
        <v>912</v>
      </c>
      <c r="B943">
        <v>59209203</v>
      </c>
      <c r="C943">
        <v>59211120</v>
      </c>
      <c r="D943">
        <v>58327573</v>
      </c>
      <c r="E943">
        <v>1</v>
      </c>
      <c r="F943">
        <v>1</v>
      </c>
      <c r="G943">
        <v>1080</v>
      </c>
      <c r="H943">
        <v>3</v>
      </c>
      <c r="I943" t="s">
        <v>150</v>
      </c>
      <c r="J943" t="s">
        <v>152</v>
      </c>
      <c r="K943" t="s">
        <v>151</v>
      </c>
      <c r="L943">
        <v>1354</v>
      </c>
      <c r="N943">
        <v>1010</v>
      </c>
      <c r="O943" t="s">
        <v>49</v>
      </c>
      <c r="P943" t="s">
        <v>49</v>
      </c>
      <c r="Q943">
        <v>1</v>
      </c>
      <c r="W943">
        <v>0</v>
      </c>
      <c r="X943">
        <v>-55472231</v>
      </c>
      <c r="Y943">
        <f t="shared" si="456"/>
        <v>6.6666670000000003</v>
      </c>
      <c r="AA943">
        <v>210.17</v>
      </c>
      <c r="AB943">
        <v>0</v>
      </c>
      <c r="AC943">
        <v>0</v>
      </c>
      <c r="AD943">
        <v>0</v>
      </c>
      <c r="AE943">
        <v>210.17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0</v>
      </c>
      <c r="AN943">
        <v>0</v>
      </c>
      <c r="AO943">
        <v>0</v>
      </c>
      <c r="AP943">
        <v>1</v>
      </c>
      <c r="AQ943">
        <v>0</v>
      </c>
      <c r="AR943">
        <v>0</v>
      </c>
      <c r="AS943" t="s">
        <v>3</v>
      </c>
      <c r="AT943">
        <v>6.6666670000000003</v>
      </c>
      <c r="AU943" t="s">
        <v>3</v>
      </c>
      <c r="AV943">
        <v>0</v>
      </c>
      <c r="AW943">
        <v>1</v>
      </c>
      <c r="AX943">
        <v>-1</v>
      </c>
      <c r="AY943">
        <v>0</v>
      </c>
      <c r="AZ943">
        <v>0</v>
      </c>
      <c r="BA943" t="s">
        <v>3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V943">
        <v>0</v>
      </c>
      <c r="CW943">
        <v>0</v>
      </c>
      <c r="CX943">
        <f>ROUND(Y943*Source!I912,9)</f>
        <v>2.0000000999999998</v>
      </c>
      <c r="CY943">
        <f t="shared" si="457"/>
        <v>210.17</v>
      </c>
      <c r="CZ943">
        <f t="shared" si="458"/>
        <v>210.17</v>
      </c>
      <c r="DA943">
        <f t="shared" si="459"/>
        <v>1</v>
      </c>
      <c r="DB943">
        <f t="shared" si="460"/>
        <v>1401.13</v>
      </c>
      <c r="DC943">
        <f t="shared" si="461"/>
        <v>0</v>
      </c>
      <c r="DD943" t="s">
        <v>3</v>
      </c>
      <c r="DE943" t="s">
        <v>3</v>
      </c>
      <c r="DF943">
        <f t="shared" si="455"/>
        <v>420.34</v>
      </c>
      <c r="DG943">
        <f t="shared" si="450"/>
        <v>0</v>
      </c>
      <c r="DH943">
        <f t="shared" si="451"/>
        <v>0</v>
      </c>
      <c r="DI943">
        <f t="shared" si="442"/>
        <v>0</v>
      </c>
      <c r="DJ943">
        <f t="shared" si="462"/>
        <v>420.34</v>
      </c>
      <c r="DK943">
        <v>0</v>
      </c>
      <c r="DL943" t="s">
        <v>3</v>
      </c>
      <c r="DM943">
        <v>0</v>
      </c>
      <c r="DN943" t="s">
        <v>3</v>
      </c>
      <c r="DO943">
        <v>0</v>
      </c>
    </row>
    <row r="944" spans="1:119" x14ac:dyDescent="0.2">
      <c r="A944">
        <f>ROW(Source!A913)</f>
        <v>913</v>
      </c>
      <c r="B944">
        <v>59209200</v>
      </c>
      <c r="C944">
        <v>59211120</v>
      </c>
      <c r="D944">
        <v>58266404</v>
      </c>
      <c r="E944">
        <v>1080</v>
      </c>
      <c r="F944">
        <v>1</v>
      </c>
      <c r="G944">
        <v>1080</v>
      </c>
      <c r="H944">
        <v>1</v>
      </c>
      <c r="I944" t="s">
        <v>620</v>
      </c>
      <c r="J944" t="s">
        <v>3</v>
      </c>
      <c r="K944" t="s">
        <v>621</v>
      </c>
      <c r="L944">
        <v>1191</v>
      </c>
      <c r="N944">
        <v>1013</v>
      </c>
      <c r="O944" t="s">
        <v>622</v>
      </c>
      <c r="P944" t="s">
        <v>622</v>
      </c>
      <c r="Q944">
        <v>1</v>
      </c>
      <c r="W944">
        <v>0</v>
      </c>
      <c r="X944">
        <v>476480486</v>
      </c>
      <c r="Y944">
        <f>((AT944*1.15)*1.1)</f>
        <v>42.630500000000005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5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33.700000000000003</v>
      </c>
      <c r="AU944" t="s">
        <v>28</v>
      </c>
      <c r="AV944">
        <v>1</v>
      </c>
      <c r="AW944">
        <v>2</v>
      </c>
      <c r="AX944">
        <v>59211811</v>
      </c>
      <c r="AY944">
        <v>1</v>
      </c>
      <c r="AZ944">
        <v>0</v>
      </c>
      <c r="BA944">
        <v>1002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U944">
        <f>ROUND(AT944*Source!I913*AH944*AL944,2)</f>
        <v>0</v>
      </c>
      <c r="CV944">
        <f>ROUND(Y944*Source!I913,9)</f>
        <v>12.789149999999999</v>
      </c>
      <c r="CW944">
        <v>0</v>
      </c>
      <c r="CX944">
        <f>ROUND(Y944*Source!I913,9)</f>
        <v>12.789149999999999</v>
      </c>
      <c r="CY944">
        <f>AD944</f>
        <v>0</v>
      </c>
      <c r="CZ944">
        <f>AH944</f>
        <v>0</v>
      </c>
      <c r="DA944">
        <f>AL944</f>
        <v>1</v>
      </c>
      <c r="DB944">
        <f>ROUND(((ROUND(AT944*CZ944,2)*1.15)*1.1),6)</f>
        <v>0</v>
      </c>
      <c r="DC944">
        <f>ROUND(((ROUND(AT944*AG944,2)*1.15)*1.1),6)</f>
        <v>0</v>
      </c>
      <c r="DD944" t="s">
        <v>3</v>
      </c>
      <c r="DE944" t="s">
        <v>3</v>
      </c>
      <c r="DF944">
        <f t="shared" si="455"/>
        <v>0</v>
      </c>
      <c r="DG944">
        <f t="shared" si="450"/>
        <v>0</v>
      </c>
      <c r="DH944">
        <f t="shared" si="451"/>
        <v>0</v>
      </c>
      <c r="DI944">
        <f t="shared" si="442"/>
        <v>0</v>
      </c>
      <c r="DJ944">
        <f>DI944</f>
        <v>0</v>
      </c>
      <c r="DK944">
        <v>0</v>
      </c>
      <c r="DL944" t="s">
        <v>3</v>
      </c>
      <c r="DM944">
        <v>0</v>
      </c>
      <c r="DN944" t="s">
        <v>3</v>
      </c>
      <c r="DO944">
        <v>0</v>
      </c>
    </row>
    <row r="945" spans="1:119" x14ac:dyDescent="0.2">
      <c r="A945">
        <f>ROW(Source!A913)</f>
        <v>913</v>
      </c>
      <c r="B945">
        <v>59209200</v>
      </c>
      <c r="C945">
        <v>59211120</v>
      </c>
      <c r="D945">
        <v>58340276</v>
      </c>
      <c r="E945">
        <v>1</v>
      </c>
      <c r="F945">
        <v>1</v>
      </c>
      <c r="G945">
        <v>1080</v>
      </c>
      <c r="H945">
        <v>2</v>
      </c>
      <c r="I945" t="s">
        <v>662</v>
      </c>
      <c r="J945" t="s">
        <v>663</v>
      </c>
      <c r="K945" t="s">
        <v>664</v>
      </c>
      <c r="L945">
        <v>1368</v>
      </c>
      <c r="N945">
        <v>1011</v>
      </c>
      <c r="O945" t="s">
        <v>626</v>
      </c>
      <c r="P945" t="s">
        <v>626</v>
      </c>
      <c r="Q945">
        <v>1</v>
      </c>
      <c r="W945">
        <v>0</v>
      </c>
      <c r="X945">
        <v>-886582249</v>
      </c>
      <c r="Y945">
        <f>((AT945*1.25)*1.1)</f>
        <v>1.63625</v>
      </c>
      <c r="AA945">
        <v>0</v>
      </c>
      <c r="AB945">
        <v>39.799999999999997</v>
      </c>
      <c r="AC945">
        <v>0</v>
      </c>
      <c r="AD945">
        <v>0</v>
      </c>
      <c r="AE945">
        <v>0</v>
      </c>
      <c r="AF945">
        <v>3.18</v>
      </c>
      <c r="AG945">
        <v>0</v>
      </c>
      <c r="AH945">
        <v>0</v>
      </c>
      <c r="AI945">
        <v>1</v>
      </c>
      <c r="AJ945">
        <v>11.73</v>
      </c>
      <c r="AK945">
        <v>54.99</v>
      </c>
      <c r="AL945">
        <v>1</v>
      </c>
      <c r="AM945">
        <v>2</v>
      </c>
      <c r="AN945">
        <v>0</v>
      </c>
      <c r="AO945">
        <v>1</v>
      </c>
      <c r="AP945">
        <v>1</v>
      </c>
      <c r="AQ945">
        <v>0</v>
      </c>
      <c r="AR945">
        <v>0</v>
      </c>
      <c r="AS945" t="s">
        <v>3</v>
      </c>
      <c r="AT945">
        <v>1.19</v>
      </c>
      <c r="AU945" t="s">
        <v>627</v>
      </c>
      <c r="AV945">
        <v>0</v>
      </c>
      <c r="AW945">
        <v>2</v>
      </c>
      <c r="AX945">
        <v>59211812</v>
      </c>
      <c r="AY945">
        <v>1</v>
      </c>
      <c r="AZ945">
        <v>0</v>
      </c>
      <c r="BA945">
        <v>1003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f>ROUND(Y945*Source!I913*DO945,9)</f>
        <v>0</v>
      </c>
      <c r="CX945">
        <f>ROUND(Y945*Source!I913,9)</f>
        <v>0.49087500000000001</v>
      </c>
      <c r="CY945">
        <f>AB945</f>
        <v>39.799999999999997</v>
      </c>
      <c r="CZ945">
        <f>AF945</f>
        <v>3.18</v>
      </c>
      <c r="DA945">
        <f>AJ945</f>
        <v>11.73</v>
      </c>
      <c r="DB945">
        <f>ROUND(((ROUND(AT945*CZ945,2)*1.25)*1.1),6)</f>
        <v>5.1974999999999998</v>
      </c>
      <c r="DC945">
        <f>ROUND(((ROUND(AT945*AG945,2)*1.25)*1.1),6)</f>
        <v>0</v>
      </c>
      <c r="DD945" t="s">
        <v>3</v>
      </c>
      <c r="DE945" t="s">
        <v>3</v>
      </c>
      <c r="DF945">
        <f t="shared" si="455"/>
        <v>0</v>
      </c>
      <c r="DG945">
        <f>ROUND(ROUND(AF945*AJ945,2)*CX945,2)</f>
        <v>18.309999999999999</v>
      </c>
      <c r="DH945">
        <f>ROUND(ROUND(AG945*AK945,2)*CX945,2)</f>
        <v>0</v>
      </c>
      <c r="DI945">
        <f t="shared" si="442"/>
        <v>0</v>
      </c>
      <c r="DJ945">
        <f>DG945</f>
        <v>18.309999999999999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">
      <c r="A946">
        <f>ROW(Source!A913)</f>
        <v>913</v>
      </c>
      <c r="B946">
        <v>59209200</v>
      </c>
      <c r="C946">
        <v>59211120</v>
      </c>
      <c r="D946">
        <v>58340578</v>
      </c>
      <c r="E946">
        <v>1</v>
      </c>
      <c r="F946">
        <v>1</v>
      </c>
      <c r="G946">
        <v>1080</v>
      </c>
      <c r="H946">
        <v>2</v>
      </c>
      <c r="I946" t="s">
        <v>646</v>
      </c>
      <c r="J946" t="s">
        <v>647</v>
      </c>
      <c r="K946" t="s">
        <v>648</v>
      </c>
      <c r="L946">
        <v>1368</v>
      </c>
      <c r="N946">
        <v>1011</v>
      </c>
      <c r="O946" t="s">
        <v>626</v>
      </c>
      <c r="P946" t="s">
        <v>626</v>
      </c>
      <c r="Q946">
        <v>1</v>
      </c>
      <c r="W946">
        <v>0</v>
      </c>
      <c r="X946">
        <v>-1985943078</v>
      </c>
      <c r="Y946">
        <f>((AT946*1.25)*1.1)</f>
        <v>0.55000000000000004</v>
      </c>
      <c r="AA946">
        <v>0</v>
      </c>
      <c r="AB946">
        <v>1445.28</v>
      </c>
      <c r="AC946">
        <v>740.47</v>
      </c>
      <c r="AD946">
        <v>0</v>
      </c>
      <c r="AE946">
        <v>0</v>
      </c>
      <c r="AF946">
        <v>83.1</v>
      </c>
      <c r="AG946">
        <v>12.62</v>
      </c>
      <c r="AH946">
        <v>0</v>
      </c>
      <c r="AI946">
        <v>1</v>
      </c>
      <c r="AJ946">
        <v>16.3</v>
      </c>
      <c r="AK946">
        <v>54.99</v>
      </c>
      <c r="AL946">
        <v>1</v>
      </c>
      <c r="AM946">
        <v>2</v>
      </c>
      <c r="AN946">
        <v>0</v>
      </c>
      <c r="AO946">
        <v>1</v>
      </c>
      <c r="AP946">
        <v>1</v>
      </c>
      <c r="AQ946">
        <v>0</v>
      </c>
      <c r="AR946">
        <v>0</v>
      </c>
      <c r="AS946" t="s">
        <v>3</v>
      </c>
      <c r="AT946">
        <v>0.4</v>
      </c>
      <c r="AU946" t="s">
        <v>627</v>
      </c>
      <c r="AV946">
        <v>0</v>
      </c>
      <c r="AW946">
        <v>2</v>
      </c>
      <c r="AX946">
        <v>59211813</v>
      </c>
      <c r="AY946">
        <v>1</v>
      </c>
      <c r="AZ946">
        <v>0</v>
      </c>
      <c r="BA946">
        <v>1004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f>ROUND(Y946*Source!I913*DO946,9)</f>
        <v>2.0823</v>
      </c>
      <c r="CX946">
        <f>ROUND(Y946*Source!I913,9)</f>
        <v>0.16500000000000001</v>
      </c>
      <c r="CY946">
        <f>AB946</f>
        <v>1445.28</v>
      </c>
      <c r="CZ946">
        <f>AF946</f>
        <v>83.1</v>
      </c>
      <c r="DA946">
        <f>AJ946</f>
        <v>16.3</v>
      </c>
      <c r="DB946">
        <f>ROUND(((ROUND(AT946*CZ946,2)*1.25)*1.1),6)</f>
        <v>45.704999999999998</v>
      </c>
      <c r="DC946">
        <f>ROUND(((ROUND(AT946*AG946,2)*1.25)*1.1),6)</f>
        <v>6.9437499999999996</v>
      </c>
      <c r="DD946" t="s">
        <v>3</v>
      </c>
      <c r="DE946" t="s">
        <v>3</v>
      </c>
      <c r="DF946">
        <f t="shared" si="455"/>
        <v>0</v>
      </c>
      <c r="DG946">
        <f>ROUND(ROUND(AF946*AJ946,2)*CX946,2)</f>
        <v>223.5</v>
      </c>
      <c r="DH946">
        <f>ROUND(ROUND(AG946*AK946,2)*CX946,2)</f>
        <v>114.51</v>
      </c>
      <c r="DI946">
        <f t="shared" si="442"/>
        <v>0</v>
      </c>
      <c r="DJ946">
        <f>DG946</f>
        <v>223.5</v>
      </c>
      <c r="DK946">
        <v>0</v>
      </c>
      <c r="DL946" t="s">
        <v>628</v>
      </c>
      <c r="DM946">
        <v>0</v>
      </c>
      <c r="DN946" t="s">
        <v>622</v>
      </c>
      <c r="DO946">
        <v>12.62</v>
      </c>
    </row>
    <row r="947" spans="1:119" x14ac:dyDescent="0.2">
      <c r="A947">
        <f>ROW(Source!A913)</f>
        <v>913</v>
      </c>
      <c r="B947">
        <v>59209200</v>
      </c>
      <c r="C947">
        <v>59211120</v>
      </c>
      <c r="D947">
        <v>58339814</v>
      </c>
      <c r="E947">
        <v>1</v>
      </c>
      <c r="F947">
        <v>1</v>
      </c>
      <c r="G947">
        <v>1080</v>
      </c>
      <c r="H947">
        <v>2</v>
      </c>
      <c r="I947" t="s">
        <v>635</v>
      </c>
      <c r="J947" t="s">
        <v>636</v>
      </c>
      <c r="K947" t="s">
        <v>637</v>
      </c>
      <c r="L947">
        <v>1368</v>
      </c>
      <c r="N947">
        <v>1011</v>
      </c>
      <c r="O947" t="s">
        <v>626</v>
      </c>
      <c r="P947" t="s">
        <v>626</v>
      </c>
      <c r="Q947">
        <v>1</v>
      </c>
      <c r="W947">
        <v>0</v>
      </c>
      <c r="X947">
        <v>1087580389</v>
      </c>
      <c r="Y947">
        <f>((AT947*1.25)*1.1)</f>
        <v>8.2500000000000004E-2</v>
      </c>
      <c r="AA947">
        <v>0</v>
      </c>
      <c r="AB947">
        <v>2628.65</v>
      </c>
      <c r="AC947">
        <v>993.36</v>
      </c>
      <c r="AD947">
        <v>0</v>
      </c>
      <c r="AE947">
        <v>0</v>
      </c>
      <c r="AF947">
        <v>179.17</v>
      </c>
      <c r="AG947">
        <v>16.93</v>
      </c>
      <c r="AH947">
        <v>0</v>
      </c>
      <c r="AI947">
        <v>1</v>
      </c>
      <c r="AJ947">
        <v>13.75</v>
      </c>
      <c r="AK947">
        <v>54.99</v>
      </c>
      <c r="AL947">
        <v>1</v>
      </c>
      <c r="AM947">
        <v>2</v>
      </c>
      <c r="AN947">
        <v>0</v>
      </c>
      <c r="AO947">
        <v>1</v>
      </c>
      <c r="AP947">
        <v>1</v>
      </c>
      <c r="AQ947">
        <v>0</v>
      </c>
      <c r="AR947">
        <v>0</v>
      </c>
      <c r="AS947" t="s">
        <v>3</v>
      </c>
      <c r="AT947">
        <v>0.06</v>
      </c>
      <c r="AU947" t="s">
        <v>627</v>
      </c>
      <c r="AV947">
        <v>0</v>
      </c>
      <c r="AW947">
        <v>2</v>
      </c>
      <c r="AX947">
        <v>59211814</v>
      </c>
      <c r="AY947">
        <v>1</v>
      </c>
      <c r="AZ947">
        <v>0</v>
      </c>
      <c r="BA947">
        <v>1005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f>ROUND(Y947*Source!I913*DO947,9)</f>
        <v>0.41901749999999999</v>
      </c>
      <c r="CX947">
        <f>ROUND(Y947*Source!I913,9)</f>
        <v>2.4750000000000001E-2</v>
      </c>
      <c r="CY947">
        <f>AB947</f>
        <v>2628.65</v>
      </c>
      <c r="CZ947">
        <f>AF947</f>
        <v>179.17</v>
      </c>
      <c r="DA947">
        <f>AJ947</f>
        <v>13.75</v>
      </c>
      <c r="DB947">
        <f>ROUND(((ROUND(AT947*CZ947,2)*1.25)*1.1),6)</f>
        <v>14.78125</v>
      </c>
      <c r="DC947">
        <f>ROUND(((ROUND(AT947*AG947,2)*1.25)*1.1),6)</f>
        <v>1.4025000000000001</v>
      </c>
      <c r="DD947" t="s">
        <v>3</v>
      </c>
      <c r="DE947" t="s">
        <v>3</v>
      </c>
      <c r="DF947">
        <f t="shared" si="455"/>
        <v>0</v>
      </c>
      <c r="DG947">
        <f>ROUND(ROUND(AF947*AJ947,2)*CX947,2)</f>
        <v>60.97</v>
      </c>
      <c r="DH947">
        <f>ROUND(ROUND(AG947*AK947,2)*CX947,2)</f>
        <v>23.04</v>
      </c>
      <c r="DI947">
        <f t="shared" si="442"/>
        <v>0</v>
      </c>
      <c r="DJ947">
        <f>DG947</f>
        <v>60.97</v>
      </c>
      <c r="DK947">
        <v>0</v>
      </c>
      <c r="DL947" t="s">
        <v>628</v>
      </c>
      <c r="DM947">
        <v>0</v>
      </c>
      <c r="DN947" t="s">
        <v>622</v>
      </c>
      <c r="DO947">
        <v>16.93</v>
      </c>
    </row>
    <row r="948" spans="1:119" x14ac:dyDescent="0.2">
      <c r="A948">
        <f>ROW(Source!A913)</f>
        <v>913</v>
      </c>
      <c r="B948">
        <v>59209200</v>
      </c>
      <c r="C948">
        <v>59211120</v>
      </c>
      <c r="D948">
        <v>58308814</v>
      </c>
      <c r="E948">
        <v>1</v>
      </c>
      <c r="F948">
        <v>1</v>
      </c>
      <c r="G948">
        <v>1080</v>
      </c>
      <c r="H948">
        <v>3</v>
      </c>
      <c r="I948" t="s">
        <v>642</v>
      </c>
      <c r="J948" t="s">
        <v>643</v>
      </c>
      <c r="K948" t="s">
        <v>644</v>
      </c>
      <c r="L948">
        <v>1339</v>
      </c>
      <c r="N948">
        <v>1007</v>
      </c>
      <c r="O948" t="s">
        <v>645</v>
      </c>
      <c r="P948" t="s">
        <v>645</v>
      </c>
      <c r="Q948">
        <v>1</v>
      </c>
      <c r="W948">
        <v>0</v>
      </c>
      <c r="X948">
        <v>-744103292</v>
      </c>
      <c r="Y948">
        <f t="shared" ref="Y948:Y958" si="463">AT948</f>
        <v>0.23466999999999999</v>
      </c>
      <c r="AA948">
        <v>54.79</v>
      </c>
      <c r="AB948">
        <v>0</v>
      </c>
      <c r="AC948">
        <v>0</v>
      </c>
      <c r="AD948">
        <v>0</v>
      </c>
      <c r="AE948">
        <v>7.07</v>
      </c>
      <c r="AF948">
        <v>0</v>
      </c>
      <c r="AG948">
        <v>0</v>
      </c>
      <c r="AH948">
        <v>0</v>
      </c>
      <c r="AI948">
        <v>7.75</v>
      </c>
      <c r="AJ948">
        <v>1</v>
      </c>
      <c r="AK948">
        <v>1</v>
      </c>
      <c r="AL948">
        <v>1</v>
      </c>
      <c r="AM948">
        <v>2</v>
      </c>
      <c r="AN948">
        <v>0</v>
      </c>
      <c r="AO948">
        <v>1</v>
      </c>
      <c r="AP948">
        <v>1</v>
      </c>
      <c r="AQ948">
        <v>0</v>
      </c>
      <c r="AR948">
        <v>0</v>
      </c>
      <c r="AS948" t="s">
        <v>3</v>
      </c>
      <c r="AT948">
        <v>0.23466999999999999</v>
      </c>
      <c r="AU948" t="s">
        <v>3</v>
      </c>
      <c r="AV948">
        <v>0</v>
      </c>
      <c r="AW948">
        <v>2</v>
      </c>
      <c r="AX948">
        <v>59211815</v>
      </c>
      <c r="AY948">
        <v>1</v>
      </c>
      <c r="AZ948">
        <v>0</v>
      </c>
      <c r="BA948">
        <v>1006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ROUND(Y948*Source!I913,9)</f>
        <v>7.0401000000000005E-2</v>
      </c>
      <c r="CY948">
        <f t="shared" ref="CY948:CY958" si="464">AA948</f>
        <v>54.79</v>
      </c>
      <c r="CZ948">
        <f t="shared" ref="CZ948:CZ958" si="465">AE948</f>
        <v>7.07</v>
      </c>
      <c r="DA948">
        <f t="shared" ref="DA948:DA958" si="466">AI948</f>
        <v>7.75</v>
      </c>
      <c r="DB948">
        <f t="shared" ref="DB948:DB958" si="467">ROUND(ROUND(AT948*CZ948,2),6)</f>
        <v>1.66</v>
      </c>
      <c r="DC948">
        <f t="shared" ref="DC948:DC958" si="468">ROUND(ROUND(AT948*AG948,2),6)</f>
        <v>0</v>
      </c>
      <c r="DD948" t="s">
        <v>3</v>
      </c>
      <c r="DE948" t="s">
        <v>3</v>
      </c>
      <c r="DF948">
        <f t="shared" ref="DF948:DF956" si="469">ROUND(ROUND(AE948*AI948,2)*CX948,2)</f>
        <v>3.86</v>
      </c>
      <c r="DG948">
        <f t="shared" ref="DG948:DG966" si="470">ROUND(ROUND(AF948,2)*CX948,2)</f>
        <v>0</v>
      </c>
      <c r="DH948">
        <f t="shared" ref="DH948:DH966" si="471">ROUND(ROUND(AG948,2)*CX948,2)</f>
        <v>0</v>
      </c>
      <c r="DI948">
        <f t="shared" si="442"/>
        <v>0</v>
      </c>
      <c r="DJ948">
        <f t="shared" ref="DJ948:DJ958" si="472">DF948</f>
        <v>3.86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">
      <c r="A949">
        <f>ROW(Source!A913)</f>
        <v>913</v>
      </c>
      <c r="B949">
        <v>59209200</v>
      </c>
      <c r="C949">
        <v>59211120</v>
      </c>
      <c r="D949">
        <v>58310526</v>
      </c>
      <c r="E949">
        <v>1</v>
      </c>
      <c r="F949">
        <v>1</v>
      </c>
      <c r="G949">
        <v>1080</v>
      </c>
      <c r="H949">
        <v>3</v>
      </c>
      <c r="I949" t="s">
        <v>665</v>
      </c>
      <c r="J949" t="s">
        <v>666</v>
      </c>
      <c r="K949" t="s">
        <v>667</v>
      </c>
      <c r="L949">
        <v>1346</v>
      </c>
      <c r="N949">
        <v>1009</v>
      </c>
      <c r="O949" t="s">
        <v>641</v>
      </c>
      <c r="P949" t="s">
        <v>641</v>
      </c>
      <c r="Q949">
        <v>1</v>
      </c>
      <c r="W949">
        <v>0</v>
      </c>
      <c r="X949">
        <v>-1011812427</v>
      </c>
      <c r="Y949">
        <f t="shared" si="463"/>
        <v>0.05</v>
      </c>
      <c r="AA949">
        <v>272.7</v>
      </c>
      <c r="AB949">
        <v>0</v>
      </c>
      <c r="AC949">
        <v>0</v>
      </c>
      <c r="AD949">
        <v>0</v>
      </c>
      <c r="AE949">
        <v>37.979999999999997</v>
      </c>
      <c r="AF949">
        <v>0</v>
      </c>
      <c r="AG949">
        <v>0</v>
      </c>
      <c r="AH949">
        <v>0</v>
      </c>
      <c r="AI949">
        <v>7.18</v>
      </c>
      <c r="AJ949">
        <v>1</v>
      </c>
      <c r="AK949">
        <v>1</v>
      </c>
      <c r="AL949">
        <v>1</v>
      </c>
      <c r="AM949">
        <v>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0.05</v>
      </c>
      <c r="AU949" t="s">
        <v>3</v>
      </c>
      <c r="AV949">
        <v>0</v>
      </c>
      <c r="AW949">
        <v>2</v>
      </c>
      <c r="AX949">
        <v>59211816</v>
      </c>
      <c r="AY949">
        <v>1</v>
      </c>
      <c r="AZ949">
        <v>0</v>
      </c>
      <c r="BA949">
        <v>1007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ROUND(Y949*Source!I913,9)</f>
        <v>1.4999999999999999E-2</v>
      </c>
      <c r="CY949">
        <f t="shared" si="464"/>
        <v>272.7</v>
      </c>
      <c r="CZ949">
        <f t="shared" si="465"/>
        <v>37.979999999999997</v>
      </c>
      <c r="DA949">
        <f t="shared" si="466"/>
        <v>7.18</v>
      </c>
      <c r="DB949">
        <f t="shared" si="467"/>
        <v>1.9</v>
      </c>
      <c r="DC949">
        <f t="shared" si="468"/>
        <v>0</v>
      </c>
      <c r="DD949" t="s">
        <v>3</v>
      </c>
      <c r="DE949" t="s">
        <v>3</v>
      </c>
      <c r="DF949">
        <f t="shared" si="469"/>
        <v>4.09</v>
      </c>
      <c r="DG949">
        <f t="shared" si="470"/>
        <v>0</v>
      </c>
      <c r="DH949">
        <f t="shared" si="471"/>
        <v>0</v>
      </c>
      <c r="DI949">
        <f t="shared" si="442"/>
        <v>0</v>
      </c>
      <c r="DJ949">
        <f t="shared" si="472"/>
        <v>4.09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">
      <c r="A950">
        <f>ROW(Source!A913)</f>
        <v>913</v>
      </c>
      <c r="B950">
        <v>59209200</v>
      </c>
      <c r="C950">
        <v>59211120</v>
      </c>
      <c r="D950">
        <v>58308933</v>
      </c>
      <c r="E950">
        <v>1</v>
      </c>
      <c r="F950">
        <v>1</v>
      </c>
      <c r="G950">
        <v>1080</v>
      </c>
      <c r="H950">
        <v>3</v>
      </c>
      <c r="I950" t="s">
        <v>668</v>
      </c>
      <c r="J950" t="s">
        <v>669</v>
      </c>
      <c r="K950" t="s">
        <v>670</v>
      </c>
      <c r="L950">
        <v>1348</v>
      </c>
      <c r="N950">
        <v>1009</v>
      </c>
      <c r="O950" t="s">
        <v>658</v>
      </c>
      <c r="P950" t="s">
        <v>658</v>
      </c>
      <c r="Q950">
        <v>1000</v>
      </c>
      <c r="W950">
        <v>0</v>
      </c>
      <c r="X950">
        <v>1469978170</v>
      </c>
      <c r="Y950">
        <f t="shared" si="463"/>
        <v>6.2999999999999998E-6</v>
      </c>
      <c r="AA950">
        <v>73915.41</v>
      </c>
      <c r="AB950">
        <v>0</v>
      </c>
      <c r="AC950">
        <v>0</v>
      </c>
      <c r="AD950">
        <v>0</v>
      </c>
      <c r="AE950">
        <v>3234.81</v>
      </c>
      <c r="AF950">
        <v>0</v>
      </c>
      <c r="AG950">
        <v>0</v>
      </c>
      <c r="AH950">
        <v>0</v>
      </c>
      <c r="AI950">
        <v>22.85</v>
      </c>
      <c r="AJ950">
        <v>1</v>
      </c>
      <c r="AK950">
        <v>1</v>
      </c>
      <c r="AL950">
        <v>1</v>
      </c>
      <c r="AM950">
        <v>2</v>
      </c>
      <c r="AN950">
        <v>0</v>
      </c>
      <c r="AO950">
        <v>1</v>
      </c>
      <c r="AP950">
        <v>1</v>
      </c>
      <c r="AQ950">
        <v>0</v>
      </c>
      <c r="AR950">
        <v>0</v>
      </c>
      <c r="AS950" t="s">
        <v>3</v>
      </c>
      <c r="AT950">
        <v>6.2999999999999998E-6</v>
      </c>
      <c r="AU950" t="s">
        <v>3</v>
      </c>
      <c r="AV950">
        <v>0</v>
      </c>
      <c r="AW950">
        <v>2</v>
      </c>
      <c r="AX950">
        <v>59211817</v>
      </c>
      <c r="AY950">
        <v>1</v>
      </c>
      <c r="AZ950">
        <v>0</v>
      </c>
      <c r="BA950">
        <v>1008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v>0</v>
      </c>
      <c r="CX950">
        <f>ROUND(Y950*Source!I913,9)</f>
        <v>1.8899999999999999E-6</v>
      </c>
      <c r="CY950">
        <f t="shared" si="464"/>
        <v>73915.41</v>
      </c>
      <c r="CZ950">
        <f t="shared" si="465"/>
        <v>3234.81</v>
      </c>
      <c r="DA950">
        <f t="shared" si="466"/>
        <v>22.85</v>
      </c>
      <c r="DB950">
        <f t="shared" si="467"/>
        <v>0.02</v>
      </c>
      <c r="DC950">
        <f t="shared" si="468"/>
        <v>0</v>
      </c>
      <c r="DD950" t="s">
        <v>3</v>
      </c>
      <c r="DE950" t="s">
        <v>3</v>
      </c>
      <c r="DF950">
        <f t="shared" si="469"/>
        <v>0.14000000000000001</v>
      </c>
      <c r="DG950">
        <f t="shared" si="470"/>
        <v>0</v>
      </c>
      <c r="DH950">
        <f t="shared" si="471"/>
        <v>0</v>
      </c>
      <c r="DI950">
        <f t="shared" si="442"/>
        <v>0</v>
      </c>
      <c r="DJ950">
        <f t="shared" si="472"/>
        <v>0.14000000000000001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">
      <c r="A951">
        <f>ROW(Source!A913)</f>
        <v>913</v>
      </c>
      <c r="B951">
        <v>59209200</v>
      </c>
      <c r="C951">
        <v>59211120</v>
      </c>
      <c r="D951">
        <v>58308746</v>
      </c>
      <c r="E951">
        <v>1</v>
      </c>
      <c r="F951">
        <v>1</v>
      </c>
      <c r="G951">
        <v>1080</v>
      </c>
      <c r="H951">
        <v>3</v>
      </c>
      <c r="I951" t="s">
        <v>671</v>
      </c>
      <c r="J951" t="s">
        <v>672</v>
      </c>
      <c r="K951" t="s">
        <v>673</v>
      </c>
      <c r="L951">
        <v>1339</v>
      </c>
      <c r="N951">
        <v>1007</v>
      </c>
      <c r="O951" t="s">
        <v>645</v>
      </c>
      <c r="P951" t="s">
        <v>645</v>
      </c>
      <c r="Q951">
        <v>1</v>
      </c>
      <c r="W951">
        <v>0</v>
      </c>
      <c r="X951">
        <v>1565098517</v>
      </c>
      <c r="Y951">
        <f t="shared" si="463"/>
        <v>0.19</v>
      </c>
      <c r="AA951">
        <v>759.63</v>
      </c>
      <c r="AB951">
        <v>0</v>
      </c>
      <c r="AC951">
        <v>0</v>
      </c>
      <c r="AD951">
        <v>0</v>
      </c>
      <c r="AE951">
        <v>53.42</v>
      </c>
      <c r="AF951">
        <v>0</v>
      </c>
      <c r="AG951">
        <v>0</v>
      </c>
      <c r="AH951">
        <v>0</v>
      </c>
      <c r="AI951">
        <v>14.22</v>
      </c>
      <c r="AJ951">
        <v>1</v>
      </c>
      <c r="AK951">
        <v>1</v>
      </c>
      <c r="AL951">
        <v>1</v>
      </c>
      <c r="AM951">
        <v>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0.19</v>
      </c>
      <c r="AU951" t="s">
        <v>3</v>
      </c>
      <c r="AV951">
        <v>0</v>
      </c>
      <c r="AW951">
        <v>2</v>
      </c>
      <c r="AX951">
        <v>59211818</v>
      </c>
      <c r="AY951">
        <v>1</v>
      </c>
      <c r="AZ951">
        <v>0</v>
      </c>
      <c r="BA951">
        <v>1009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v>0</v>
      </c>
      <c r="CX951">
        <f>ROUND(Y951*Source!I913,9)</f>
        <v>5.7000000000000002E-2</v>
      </c>
      <c r="CY951">
        <f t="shared" si="464"/>
        <v>759.63</v>
      </c>
      <c r="CZ951">
        <f t="shared" si="465"/>
        <v>53.42</v>
      </c>
      <c r="DA951">
        <f t="shared" si="466"/>
        <v>14.22</v>
      </c>
      <c r="DB951">
        <f t="shared" si="467"/>
        <v>10.15</v>
      </c>
      <c r="DC951">
        <f t="shared" si="468"/>
        <v>0</v>
      </c>
      <c r="DD951" t="s">
        <v>3</v>
      </c>
      <c r="DE951" t="s">
        <v>3</v>
      </c>
      <c r="DF951">
        <f t="shared" si="469"/>
        <v>43.3</v>
      </c>
      <c r="DG951">
        <f t="shared" si="470"/>
        <v>0</v>
      </c>
      <c r="DH951">
        <f t="shared" si="471"/>
        <v>0</v>
      </c>
      <c r="DI951">
        <f t="shared" si="442"/>
        <v>0</v>
      </c>
      <c r="DJ951">
        <f t="shared" si="472"/>
        <v>43.3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">
      <c r="A952">
        <f>ROW(Source!A913)</f>
        <v>913</v>
      </c>
      <c r="B952">
        <v>59209200</v>
      </c>
      <c r="C952">
        <v>59211120</v>
      </c>
      <c r="D952">
        <v>58309012</v>
      </c>
      <c r="E952">
        <v>1</v>
      </c>
      <c r="F952">
        <v>1</v>
      </c>
      <c r="G952">
        <v>1080</v>
      </c>
      <c r="H952">
        <v>3</v>
      </c>
      <c r="I952" t="s">
        <v>674</v>
      </c>
      <c r="J952" t="s">
        <v>675</v>
      </c>
      <c r="K952" t="s">
        <v>676</v>
      </c>
      <c r="L952">
        <v>1339</v>
      </c>
      <c r="N952">
        <v>1007</v>
      </c>
      <c r="O952" t="s">
        <v>645</v>
      </c>
      <c r="P952" t="s">
        <v>645</v>
      </c>
      <c r="Q952">
        <v>1</v>
      </c>
      <c r="W952">
        <v>0</v>
      </c>
      <c r="X952">
        <v>-388798825</v>
      </c>
      <c r="Y952">
        <f t="shared" si="463"/>
        <v>0.34200000000000003</v>
      </c>
      <c r="AA952">
        <v>94.23</v>
      </c>
      <c r="AB952">
        <v>0</v>
      </c>
      <c r="AC952">
        <v>0</v>
      </c>
      <c r="AD952">
        <v>0</v>
      </c>
      <c r="AE952">
        <v>5.82</v>
      </c>
      <c r="AF952">
        <v>0</v>
      </c>
      <c r="AG952">
        <v>0</v>
      </c>
      <c r="AH952">
        <v>0</v>
      </c>
      <c r="AI952">
        <v>16.190000000000001</v>
      </c>
      <c r="AJ952">
        <v>1</v>
      </c>
      <c r="AK952">
        <v>1</v>
      </c>
      <c r="AL952">
        <v>1</v>
      </c>
      <c r="AM952">
        <v>2</v>
      </c>
      <c r="AN952">
        <v>0</v>
      </c>
      <c r="AO952">
        <v>1</v>
      </c>
      <c r="AP952">
        <v>1</v>
      </c>
      <c r="AQ952">
        <v>0</v>
      </c>
      <c r="AR952">
        <v>0</v>
      </c>
      <c r="AS952" t="s">
        <v>3</v>
      </c>
      <c r="AT952">
        <v>0.34200000000000003</v>
      </c>
      <c r="AU952" t="s">
        <v>3</v>
      </c>
      <c r="AV952">
        <v>0</v>
      </c>
      <c r="AW952">
        <v>2</v>
      </c>
      <c r="AX952">
        <v>59211819</v>
      </c>
      <c r="AY952">
        <v>1</v>
      </c>
      <c r="AZ952">
        <v>0</v>
      </c>
      <c r="BA952">
        <v>1010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V952">
        <v>0</v>
      </c>
      <c r="CW952">
        <v>0</v>
      </c>
      <c r="CX952">
        <f>ROUND(Y952*Source!I913,9)</f>
        <v>0.1026</v>
      </c>
      <c r="CY952">
        <f t="shared" si="464"/>
        <v>94.23</v>
      </c>
      <c r="CZ952">
        <f t="shared" si="465"/>
        <v>5.82</v>
      </c>
      <c r="DA952">
        <f t="shared" si="466"/>
        <v>16.190000000000001</v>
      </c>
      <c r="DB952">
        <f t="shared" si="467"/>
        <v>1.99</v>
      </c>
      <c r="DC952">
        <f t="shared" si="468"/>
        <v>0</v>
      </c>
      <c r="DD952" t="s">
        <v>3</v>
      </c>
      <c r="DE952" t="s">
        <v>3</v>
      </c>
      <c r="DF952">
        <f t="shared" si="469"/>
        <v>9.67</v>
      </c>
      <c r="DG952">
        <f t="shared" si="470"/>
        <v>0</v>
      </c>
      <c r="DH952">
        <f t="shared" si="471"/>
        <v>0</v>
      </c>
      <c r="DI952">
        <f t="shared" si="442"/>
        <v>0</v>
      </c>
      <c r="DJ952">
        <f t="shared" si="472"/>
        <v>9.67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">
      <c r="A953">
        <f>ROW(Source!A913)</f>
        <v>913</v>
      </c>
      <c r="B953">
        <v>59209200</v>
      </c>
      <c r="C953">
        <v>59211120</v>
      </c>
      <c r="D953">
        <v>58309084</v>
      </c>
      <c r="E953">
        <v>1</v>
      </c>
      <c r="F953">
        <v>1</v>
      </c>
      <c r="G953">
        <v>1080</v>
      </c>
      <c r="H953">
        <v>3</v>
      </c>
      <c r="I953" t="s">
        <v>677</v>
      </c>
      <c r="J953" t="s">
        <v>678</v>
      </c>
      <c r="K953" t="s">
        <v>679</v>
      </c>
      <c r="L953">
        <v>1348</v>
      </c>
      <c r="N953">
        <v>1009</v>
      </c>
      <c r="O953" t="s">
        <v>658</v>
      </c>
      <c r="P953" t="s">
        <v>658</v>
      </c>
      <c r="Q953">
        <v>1000</v>
      </c>
      <c r="W953">
        <v>0</v>
      </c>
      <c r="X953">
        <v>356473523</v>
      </c>
      <c r="Y953">
        <f t="shared" si="463"/>
        <v>8.7000000000000001E-4</v>
      </c>
      <c r="AA953">
        <v>55779.05</v>
      </c>
      <c r="AB953">
        <v>0</v>
      </c>
      <c r="AC953">
        <v>0</v>
      </c>
      <c r="AD953">
        <v>0</v>
      </c>
      <c r="AE953">
        <v>16214.84</v>
      </c>
      <c r="AF953">
        <v>0</v>
      </c>
      <c r="AG953">
        <v>0</v>
      </c>
      <c r="AH953">
        <v>0</v>
      </c>
      <c r="AI953">
        <v>3.44</v>
      </c>
      <c r="AJ953">
        <v>1</v>
      </c>
      <c r="AK953">
        <v>1</v>
      </c>
      <c r="AL953">
        <v>1</v>
      </c>
      <c r="AM953">
        <v>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8.7000000000000001E-4</v>
      </c>
      <c r="AU953" t="s">
        <v>3</v>
      </c>
      <c r="AV953">
        <v>0</v>
      </c>
      <c r="AW953">
        <v>2</v>
      </c>
      <c r="AX953">
        <v>59211820</v>
      </c>
      <c r="AY953">
        <v>1</v>
      </c>
      <c r="AZ953">
        <v>0</v>
      </c>
      <c r="BA953">
        <v>1011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V953">
        <v>0</v>
      </c>
      <c r="CW953">
        <v>0</v>
      </c>
      <c r="CX953">
        <f>ROUND(Y953*Source!I913,9)</f>
        <v>2.61E-4</v>
      </c>
      <c r="CY953">
        <f t="shared" si="464"/>
        <v>55779.05</v>
      </c>
      <c r="CZ953">
        <f t="shared" si="465"/>
        <v>16214.84</v>
      </c>
      <c r="DA953">
        <f t="shared" si="466"/>
        <v>3.44</v>
      </c>
      <c r="DB953">
        <f t="shared" si="467"/>
        <v>14.11</v>
      </c>
      <c r="DC953">
        <f t="shared" si="468"/>
        <v>0</v>
      </c>
      <c r="DD953" t="s">
        <v>3</v>
      </c>
      <c r="DE953" t="s">
        <v>3</v>
      </c>
      <c r="DF953">
        <f t="shared" si="469"/>
        <v>14.56</v>
      </c>
      <c r="DG953">
        <f t="shared" si="470"/>
        <v>0</v>
      </c>
      <c r="DH953">
        <f t="shared" si="471"/>
        <v>0</v>
      </c>
      <c r="DI953">
        <f t="shared" si="442"/>
        <v>0</v>
      </c>
      <c r="DJ953">
        <f t="shared" si="472"/>
        <v>14.56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">
      <c r="A954">
        <f>ROW(Source!A913)</f>
        <v>913</v>
      </c>
      <c r="B954">
        <v>59209200</v>
      </c>
      <c r="C954">
        <v>59211120</v>
      </c>
      <c r="D954">
        <v>58309253</v>
      </c>
      <c r="E954">
        <v>1</v>
      </c>
      <c r="F954">
        <v>1</v>
      </c>
      <c r="G954">
        <v>1080</v>
      </c>
      <c r="H954">
        <v>3</v>
      </c>
      <c r="I954" t="s">
        <v>680</v>
      </c>
      <c r="J954" t="s">
        <v>681</v>
      </c>
      <c r="K954" t="s">
        <v>682</v>
      </c>
      <c r="L954">
        <v>1346</v>
      </c>
      <c r="N954">
        <v>1009</v>
      </c>
      <c r="O954" t="s">
        <v>641</v>
      </c>
      <c r="P954" t="s">
        <v>641</v>
      </c>
      <c r="Q954">
        <v>1</v>
      </c>
      <c r="W954">
        <v>0</v>
      </c>
      <c r="X954">
        <v>1135396300</v>
      </c>
      <c r="Y954">
        <f t="shared" si="463"/>
        <v>0.1</v>
      </c>
      <c r="AA954">
        <v>85.4</v>
      </c>
      <c r="AB954">
        <v>0</v>
      </c>
      <c r="AC954">
        <v>0</v>
      </c>
      <c r="AD954">
        <v>0</v>
      </c>
      <c r="AE954">
        <v>20.190000000000001</v>
      </c>
      <c r="AF954">
        <v>0</v>
      </c>
      <c r="AG954">
        <v>0</v>
      </c>
      <c r="AH954">
        <v>0</v>
      </c>
      <c r="AI954">
        <v>4.2300000000000004</v>
      </c>
      <c r="AJ954">
        <v>1</v>
      </c>
      <c r="AK954">
        <v>1</v>
      </c>
      <c r="AL954">
        <v>1</v>
      </c>
      <c r="AM954">
        <v>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0.1</v>
      </c>
      <c r="AU954" t="s">
        <v>3</v>
      </c>
      <c r="AV954">
        <v>0</v>
      </c>
      <c r="AW954">
        <v>2</v>
      </c>
      <c r="AX954">
        <v>59211821</v>
      </c>
      <c r="AY954">
        <v>1</v>
      </c>
      <c r="AZ954">
        <v>0</v>
      </c>
      <c r="BA954">
        <v>1012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v>0</v>
      </c>
      <c r="CX954">
        <f>ROUND(Y954*Source!I913,9)</f>
        <v>0.03</v>
      </c>
      <c r="CY954">
        <f t="shared" si="464"/>
        <v>85.4</v>
      </c>
      <c r="CZ954">
        <f t="shared" si="465"/>
        <v>20.190000000000001</v>
      </c>
      <c r="DA954">
        <f t="shared" si="466"/>
        <v>4.2300000000000004</v>
      </c>
      <c r="DB954">
        <f t="shared" si="467"/>
        <v>2.02</v>
      </c>
      <c r="DC954">
        <f t="shared" si="468"/>
        <v>0</v>
      </c>
      <c r="DD954" t="s">
        <v>3</v>
      </c>
      <c r="DE954" t="s">
        <v>3</v>
      </c>
      <c r="DF954">
        <f t="shared" si="469"/>
        <v>2.56</v>
      </c>
      <c r="DG954">
        <f t="shared" si="470"/>
        <v>0</v>
      </c>
      <c r="DH954">
        <f t="shared" si="471"/>
        <v>0</v>
      </c>
      <c r="DI954">
        <f t="shared" si="442"/>
        <v>0</v>
      </c>
      <c r="DJ954">
        <f t="shared" si="472"/>
        <v>2.56</v>
      </c>
      <c r="DK954">
        <v>0</v>
      </c>
      <c r="DL954" t="s">
        <v>3</v>
      </c>
      <c r="DM954">
        <v>0</v>
      </c>
      <c r="DN954" t="s">
        <v>3</v>
      </c>
      <c r="DO954">
        <v>0</v>
      </c>
    </row>
    <row r="955" spans="1:119" x14ac:dyDescent="0.2">
      <c r="A955">
        <f>ROW(Source!A913)</f>
        <v>913</v>
      </c>
      <c r="B955">
        <v>59209200</v>
      </c>
      <c r="C955">
        <v>59211120</v>
      </c>
      <c r="D955">
        <v>58309395</v>
      </c>
      <c r="E955">
        <v>1</v>
      </c>
      <c r="F955">
        <v>1</v>
      </c>
      <c r="G955">
        <v>1080</v>
      </c>
      <c r="H955">
        <v>3</v>
      </c>
      <c r="I955" t="s">
        <v>683</v>
      </c>
      <c r="J955" t="s">
        <v>684</v>
      </c>
      <c r="K955" t="s">
        <v>685</v>
      </c>
      <c r="L955">
        <v>1348</v>
      </c>
      <c r="N955">
        <v>1009</v>
      </c>
      <c r="O955" t="s">
        <v>658</v>
      </c>
      <c r="P955" t="s">
        <v>658</v>
      </c>
      <c r="Q955">
        <v>1000</v>
      </c>
      <c r="W955">
        <v>0</v>
      </c>
      <c r="X955">
        <v>1017087992</v>
      </c>
      <c r="Y955">
        <f t="shared" si="463"/>
        <v>4.0000000000000002E-4</v>
      </c>
      <c r="AA955">
        <v>62739.3</v>
      </c>
      <c r="AB955">
        <v>0</v>
      </c>
      <c r="AC955">
        <v>0</v>
      </c>
      <c r="AD955">
        <v>0</v>
      </c>
      <c r="AE955">
        <v>35445.93</v>
      </c>
      <c r="AF955">
        <v>0</v>
      </c>
      <c r="AG955">
        <v>0</v>
      </c>
      <c r="AH955">
        <v>0</v>
      </c>
      <c r="AI955">
        <v>1.77</v>
      </c>
      <c r="AJ955">
        <v>1</v>
      </c>
      <c r="AK955">
        <v>1</v>
      </c>
      <c r="AL955">
        <v>1</v>
      </c>
      <c r="AM955">
        <v>2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4.0000000000000002E-4</v>
      </c>
      <c r="AU955" t="s">
        <v>3</v>
      </c>
      <c r="AV955">
        <v>0</v>
      </c>
      <c r="AW955">
        <v>2</v>
      </c>
      <c r="AX955">
        <v>59211822</v>
      </c>
      <c r="AY955">
        <v>1</v>
      </c>
      <c r="AZ955">
        <v>0</v>
      </c>
      <c r="BA955">
        <v>1013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V955">
        <v>0</v>
      </c>
      <c r="CW955">
        <v>0</v>
      </c>
      <c r="CX955">
        <f>ROUND(Y955*Source!I913,9)</f>
        <v>1.2E-4</v>
      </c>
      <c r="CY955">
        <f t="shared" si="464"/>
        <v>62739.3</v>
      </c>
      <c r="CZ955">
        <f t="shared" si="465"/>
        <v>35445.93</v>
      </c>
      <c r="DA955">
        <f t="shared" si="466"/>
        <v>1.77</v>
      </c>
      <c r="DB955">
        <f t="shared" si="467"/>
        <v>14.18</v>
      </c>
      <c r="DC955">
        <f t="shared" si="468"/>
        <v>0</v>
      </c>
      <c r="DD955" t="s">
        <v>3</v>
      </c>
      <c r="DE955" t="s">
        <v>3</v>
      </c>
      <c r="DF955">
        <f t="shared" si="469"/>
        <v>7.53</v>
      </c>
      <c r="DG955">
        <f t="shared" si="470"/>
        <v>0</v>
      </c>
      <c r="DH955">
        <f t="shared" si="471"/>
        <v>0</v>
      </c>
      <c r="DI955">
        <f t="shared" si="442"/>
        <v>0</v>
      </c>
      <c r="DJ955">
        <f t="shared" si="472"/>
        <v>7.53</v>
      </c>
      <c r="DK955">
        <v>0</v>
      </c>
      <c r="DL955" t="s">
        <v>3</v>
      </c>
      <c r="DM955">
        <v>0</v>
      </c>
      <c r="DN955" t="s">
        <v>3</v>
      </c>
      <c r="DO955">
        <v>0</v>
      </c>
    </row>
    <row r="956" spans="1:119" x14ac:dyDescent="0.2">
      <c r="A956">
        <f>ROW(Source!A913)</f>
        <v>913</v>
      </c>
      <c r="B956">
        <v>59209200</v>
      </c>
      <c r="C956">
        <v>59211120</v>
      </c>
      <c r="D956">
        <v>58321781</v>
      </c>
      <c r="E956">
        <v>1</v>
      </c>
      <c r="F956">
        <v>1</v>
      </c>
      <c r="G956">
        <v>1080</v>
      </c>
      <c r="H956">
        <v>3</v>
      </c>
      <c r="I956" t="s">
        <v>154</v>
      </c>
      <c r="J956" t="s">
        <v>156</v>
      </c>
      <c r="K956" t="s">
        <v>155</v>
      </c>
      <c r="L956">
        <v>1301</v>
      </c>
      <c r="N956">
        <v>1003</v>
      </c>
      <c r="O956" t="s">
        <v>36</v>
      </c>
      <c r="P956" t="s">
        <v>36</v>
      </c>
      <c r="Q956">
        <v>1</v>
      </c>
      <c r="W956">
        <v>0</v>
      </c>
      <c r="X956">
        <v>-1904747147</v>
      </c>
      <c r="Y956">
        <f t="shared" si="463"/>
        <v>100</v>
      </c>
      <c r="AA956">
        <v>731.57</v>
      </c>
      <c r="AB956">
        <v>0</v>
      </c>
      <c r="AC956">
        <v>0</v>
      </c>
      <c r="AD956">
        <v>0</v>
      </c>
      <c r="AE956">
        <v>61.58</v>
      </c>
      <c r="AF956">
        <v>0</v>
      </c>
      <c r="AG956">
        <v>0</v>
      </c>
      <c r="AH956">
        <v>0</v>
      </c>
      <c r="AI956">
        <v>11.88</v>
      </c>
      <c r="AJ956">
        <v>1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 t="s">
        <v>3</v>
      </c>
      <c r="AT956">
        <v>100</v>
      </c>
      <c r="AU956" t="s">
        <v>3</v>
      </c>
      <c r="AV956">
        <v>0</v>
      </c>
      <c r="AW956">
        <v>1</v>
      </c>
      <c r="AX956">
        <v>-1</v>
      </c>
      <c r="AY956">
        <v>0</v>
      </c>
      <c r="AZ956">
        <v>0</v>
      </c>
      <c r="BA956" t="s">
        <v>3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v>0</v>
      </c>
      <c r="CX956">
        <f>ROUND(Y956*Source!I913,9)</f>
        <v>30</v>
      </c>
      <c r="CY956">
        <f t="shared" si="464"/>
        <v>731.57</v>
      </c>
      <c r="CZ956">
        <f t="shared" si="465"/>
        <v>61.58</v>
      </c>
      <c r="DA956">
        <f t="shared" si="466"/>
        <v>11.88</v>
      </c>
      <c r="DB956">
        <f t="shared" si="467"/>
        <v>6158</v>
      </c>
      <c r="DC956">
        <f t="shared" si="468"/>
        <v>0</v>
      </c>
      <c r="DD956" t="s">
        <v>3</v>
      </c>
      <c r="DE956" t="s">
        <v>3</v>
      </c>
      <c r="DF956">
        <f t="shared" si="469"/>
        <v>21947.1</v>
      </c>
      <c r="DG956">
        <f t="shared" si="470"/>
        <v>0</v>
      </c>
      <c r="DH956">
        <f t="shared" si="471"/>
        <v>0</v>
      </c>
      <c r="DI956">
        <f t="shared" si="442"/>
        <v>0</v>
      </c>
      <c r="DJ956">
        <f t="shared" si="472"/>
        <v>21947.1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">
      <c r="A957">
        <f>ROW(Source!A913)</f>
        <v>913</v>
      </c>
      <c r="B957">
        <v>59209200</v>
      </c>
      <c r="C957">
        <v>59211120</v>
      </c>
      <c r="D957">
        <v>58322460</v>
      </c>
      <c r="E957">
        <v>1</v>
      </c>
      <c r="F957">
        <v>1</v>
      </c>
      <c r="G957">
        <v>1080</v>
      </c>
      <c r="H957">
        <v>3</v>
      </c>
      <c r="I957" t="s">
        <v>146</v>
      </c>
      <c r="J957" t="s">
        <v>148</v>
      </c>
      <c r="K957" t="s">
        <v>147</v>
      </c>
      <c r="L957">
        <v>1354</v>
      </c>
      <c r="N957">
        <v>1010</v>
      </c>
      <c r="O957" t="s">
        <v>49</v>
      </c>
      <c r="P957" t="s">
        <v>49</v>
      </c>
      <c r="Q957">
        <v>1</v>
      </c>
      <c r="W957">
        <v>0</v>
      </c>
      <c r="X957">
        <v>793962712</v>
      </c>
      <c r="Y957">
        <f t="shared" si="463"/>
        <v>33.333333000000003</v>
      </c>
      <c r="AA957">
        <v>19.61</v>
      </c>
      <c r="AB957">
        <v>0</v>
      </c>
      <c r="AC957">
        <v>0</v>
      </c>
      <c r="AD957">
        <v>0</v>
      </c>
      <c r="AE957">
        <v>19.61</v>
      </c>
      <c r="AF957">
        <v>0</v>
      </c>
      <c r="AG957">
        <v>0</v>
      </c>
      <c r="AH957">
        <v>0</v>
      </c>
      <c r="AI957">
        <v>1</v>
      </c>
      <c r="AJ957">
        <v>1</v>
      </c>
      <c r="AK957">
        <v>1</v>
      </c>
      <c r="AL957">
        <v>1</v>
      </c>
      <c r="AM957">
        <v>0</v>
      </c>
      <c r="AN957">
        <v>0</v>
      </c>
      <c r="AO957">
        <v>0</v>
      </c>
      <c r="AP957">
        <v>1</v>
      </c>
      <c r="AQ957">
        <v>0</v>
      </c>
      <c r="AR957">
        <v>0</v>
      </c>
      <c r="AS957" t="s">
        <v>3</v>
      </c>
      <c r="AT957">
        <v>33.333333000000003</v>
      </c>
      <c r="AU957" t="s">
        <v>3</v>
      </c>
      <c r="AV957">
        <v>0</v>
      </c>
      <c r="AW957">
        <v>1</v>
      </c>
      <c r="AX957">
        <v>-1</v>
      </c>
      <c r="AY957">
        <v>0</v>
      </c>
      <c r="AZ957">
        <v>0</v>
      </c>
      <c r="BA957" t="s">
        <v>3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V957">
        <v>0</v>
      </c>
      <c r="CW957">
        <v>0</v>
      </c>
      <c r="CX957">
        <f>ROUND(Y957*Source!I913,9)</f>
        <v>9.9999999000000006</v>
      </c>
      <c r="CY957">
        <f t="shared" si="464"/>
        <v>19.61</v>
      </c>
      <c r="CZ957">
        <f t="shared" si="465"/>
        <v>19.61</v>
      </c>
      <c r="DA957">
        <f t="shared" si="466"/>
        <v>1</v>
      </c>
      <c r="DB957">
        <f t="shared" si="467"/>
        <v>653.66999999999996</v>
      </c>
      <c r="DC957">
        <f t="shared" si="468"/>
        <v>0</v>
      </c>
      <c r="DD957" t="s">
        <v>3</v>
      </c>
      <c r="DE957" t="s">
        <v>3</v>
      </c>
      <c r="DF957">
        <f>ROUND(ROUND(AE957,2)*CX957,2)</f>
        <v>196.1</v>
      </c>
      <c r="DG957">
        <f t="shared" si="470"/>
        <v>0</v>
      </c>
      <c r="DH957">
        <f t="shared" si="471"/>
        <v>0</v>
      </c>
      <c r="DI957">
        <f t="shared" si="442"/>
        <v>0</v>
      </c>
      <c r="DJ957">
        <f t="shared" si="472"/>
        <v>196.1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">
      <c r="A958">
        <f>ROW(Source!A913)</f>
        <v>913</v>
      </c>
      <c r="B958">
        <v>59209200</v>
      </c>
      <c r="C958">
        <v>59211120</v>
      </c>
      <c r="D958">
        <v>58327573</v>
      </c>
      <c r="E958">
        <v>1</v>
      </c>
      <c r="F958">
        <v>1</v>
      </c>
      <c r="G958">
        <v>1080</v>
      </c>
      <c r="H958">
        <v>3</v>
      </c>
      <c r="I958" t="s">
        <v>150</v>
      </c>
      <c r="J958" t="s">
        <v>152</v>
      </c>
      <c r="K958" t="s">
        <v>151</v>
      </c>
      <c r="L958">
        <v>1354</v>
      </c>
      <c r="N958">
        <v>1010</v>
      </c>
      <c r="O958" t="s">
        <v>49</v>
      </c>
      <c r="P958" t="s">
        <v>49</v>
      </c>
      <c r="Q958">
        <v>1</v>
      </c>
      <c r="W958">
        <v>0</v>
      </c>
      <c r="X958">
        <v>-55472231</v>
      </c>
      <c r="Y958">
        <f t="shared" si="463"/>
        <v>6.6666670000000003</v>
      </c>
      <c r="AA958">
        <v>693.56</v>
      </c>
      <c r="AB958">
        <v>0</v>
      </c>
      <c r="AC958">
        <v>0</v>
      </c>
      <c r="AD958">
        <v>0</v>
      </c>
      <c r="AE958">
        <v>210.17</v>
      </c>
      <c r="AF958">
        <v>0</v>
      </c>
      <c r="AG958">
        <v>0</v>
      </c>
      <c r="AH958">
        <v>0</v>
      </c>
      <c r="AI958">
        <v>3.3</v>
      </c>
      <c r="AJ958">
        <v>1</v>
      </c>
      <c r="AK958">
        <v>1</v>
      </c>
      <c r="AL958">
        <v>1</v>
      </c>
      <c r="AM958">
        <v>0</v>
      </c>
      <c r="AN958">
        <v>0</v>
      </c>
      <c r="AO958">
        <v>0</v>
      </c>
      <c r="AP958">
        <v>1</v>
      </c>
      <c r="AQ958">
        <v>0</v>
      </c>
      <c r="AR958">
        <v>0</v>
      </c>
      <c r="AS958" t="s">
        <v>3</v>
      </c>
      <c r="AT958">
        <v>6.6666670000000003</v>
      </c>
      <c r="AU958" t="s">
        <v>3</v>
      </c>
      <c r="AV958">
        <v>0</v>
      </c>
      <c r="AW958">
        <v>1</v>
      </c>
      <c r="AX958">
        <v>-1</v>
      </c>
      <c r="AY958">
        <v>0</v>
      </c>
      <c r="AZ958">
        <v>0</v>
      </c>
      <c r="BA958" t="s">
        <v>3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v>0</v>
      </c>
      <c r="CX958">
        <f>ROUND(Y958*Source!I913,9)</f>
        <v>2.0000000999999998</v>
      </c>
      <c r="CY958">
        <f t="shared" si="464"/>
        <v>693.56</v>
      </c>
      <c r="CZ958">
        <f t="shared" si="465"/>
        <v>210.17</v>
      </c>
      <c r="DA958">
        <f t="shared" si="466"/>
        <v>3.3</v>
      </c>
      <c r="DB958">
        <f t="shared" si="467"/>
        <v>1401.13</v>
      </c>
      <c r="DC958">
        <f t="shared" si="468"/>
        <v>0</v>
      </c>
      <c r="DD958" t="s">
        <v>3</v>
      </c>
      <c r="DE958" t="s">
        <v>3</v>
      </c>
      <c r="DF958">
        <f>ROUND(ROUND(AE958*AI958,2)*CX958,2)</f>
        <v>1387.12</v>
      </c>
      <c r="DG958">
        <f t="shared" si="470"/>
        <v>0</v>
      </c>
      <c r="DH958">
        <f t="shared" si="471"/>
        <v>0</v>
      </c>
      <c r="DI958">
        <f t="shared" si="442"/>
        <v>0</v>
      </c>
      <c r="DJ958">
        <f t="shared" si="472"/>
        <v>1387.12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">
      <c r="A959">
        <f>ROW(Source!A922)</f>
        <v>922</v>
      </c>
      <c r="B959">
        <v>59209203</v>
      </c>
      <c r="C959">
        <v>59211154</v>
      </c>
      <c r="D959">
        <v>58266404</v>
      </c>
      <c r="E959">
        <v>1080</v>
      </c>
      <c r="F959">
        <v>1</v>
      </c>
      <c r="G959">
        <v>1080</v>
      </c>
      <c r="H959">
        <v>1</v>
      </c>
      <c r="I959" t="s">
        <v>620</v>
      </c>
      <c r="J959" t="s">
        <v>3</v>
      </c>
      <c r="K959" t="s">
        <v>621</v>
      </c>
      <c r="L959">
        <v>1191</v>
      </c>
      <c r="N959">
        <v>1013</v>
      </c>
      <c r="O959" t="s">
        <v>622</v>
      </c>
      <c r="P959" t="s">
        <v>622</v>
      </c>
      <c r="Q959">
        <v>1</v>
      </c>
      <c r="W959">
        <v>0</v>
      </c>
      <c r="X959">
        <v>476480486</v>
      </c>
      <c r="Y959">
        <f>((AT959*1.15)*1.1)</f>
        <v>1.85955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1</v>
      </c>
      <c r="AK959">
        <v>1</v>
      </c>
      <c r="AL959">
        <v>1</v>
      </c>
      <c r="AM959">
        <v>-2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1.47</v>
      </c>
      <c r="AU959" t="s">
        <v>28</v>
      </c>
      <c r="AV959">
        <v>1</v>
      </c>
      <c r="AW959">
        <v>2</v>
      </c>
      <c r="AX959">
        <v>59211826</v>
      </c>
      <c r="AY959">
        <v>1</v>
      </c>
      <c r="AZ959">
        <v>0</v>
      </c>
      <c r="BA959">
        <v>1017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U959">
        <f>ROUND(AT959*Source!I922*AH959*AL959,2)</f>
        <v>0</v>
      </c>
      <c r="CV959">
        <f>ROUND(Y959*Source!I922,9)</f>
        <v>0</v>
      </c>
      <c r="CW959">
        <v>0</v>
      </c>
      <c r="CX959">
        <f>ROUND(Y959*Source!I922,9)</f>
        <v>0</v>
      </c>
      <c r="CY959">
        <f>AD959</f>
        <v>0</v>
      </c>
      <c r="CZ959">
        <f>AH959</f>
        <v>0</v>
      </c>
      <c r="DA959">
        <f>AL959</f>
        <v>1</v>
      </c>
      <c r="DB959">
        <f>ROUND(((ROUND(AT959*CZ959,2)*1.15)*1.1),6)</f>
        <v>0</v>
      </c>
      <c r="DC959">
        <f>ROUND(((ROUND(AT959*AG959,2)*1.15)*1.1),6)</f>
        <v>0</v>
      </c>
      <c r="DD959" t="s">
        <v>3</v>
      </c>
      <c r="DE959" t="s">
        <v>3</v>
      </c>
      <c r="DF959">
        <f t="shared" ref="DF959:DF968" si="473">ROUND(ROUND(AE959,2)*CX959,2)</f>
        <v>0</v>
      </c>
      <c r="DG959">
        <f t="shared" si="470"/>
        <v>0</v>
      </c>
      <c r="DH959">
        <f t="shared" si="471"/>
        <v>0</v>
      </c>
      <c r="DI959">
        <f t="shared" si="442"/>
        <v>0</v>
      </c>
      <c r="DJ959">
        <f>DI959</f>
        <v>0</v>
      </c>
      <c r="DK959">
        <v>0</v>
      </c>
      <c r="DL959" t="s">
        <v>3</v>
      </c>
      <c r="DM959">
        <v>0</v>
      </c>
      <c r="DN959" t="s">
        <v>3</v>
      </c>
      <c r="DO959">
        <v>0</v>
      </c>
    </row>
    <row r="960" spans="1:119" x14ac:dyDescent="0.2">
      <c r="A960">
        <f>ROW(Source!A922)</f>
        <v>922</v>
      </c>
      <c r="B960">
        <v>59209203</v>
      </c>
      <c r="C960">
        <v>59211154</v>
      </c>
      <c r="D960">
        <v>58340279</v>
      </c>
      <c r="E960">
        <v>1</v>
      </c>
      <c r="F960">
        <v>1</v>
      </c>
      <c r="G960">
        <v>1080</v>
      </c>
      <c r="H960">
        <v>2</v>
      </c>
      <c r="I960" t="s">
        <v>686</v>
      </c>
      <c r="J960" t="s">
        <v>687</v>
      </c>
      <c r="K960" t="s">
        <v>688</v>
      </c>
      <c r="L960">
        <v>1368</v>
      </c>
      <c r="N960">
        <v>1011</v>
      </c>
      <c r="O960" t="s">
        <v>626</v>
      </c>
      <c r="P960" t="s">
        <v>626</v>
      </c>
      <c r="Q960">
        <v>1</v>
      </c>
      <c r="W960">
        <v>0</v>
      </c>
      <c r="X960">
        <v>-2065404138</v>
      </c>
      <c r="Y960">
        <f>((AT960*1.25)*1.1)</f>
        <v>0.48125000000000007</v>
      </c>
      <c r="AA960">
        <v>0</v>
      </c>
      <c r="AB960">
        <v>7.59</v>
      </c>
      <c r="AC960">
        <v>0</v>
      </c>
      <c r="AD960">
        <v>0</v>
      </c>
      <c r="AE960">
        <v>0</v>
      </c>
      <c r="AF960">
        <v>7.11</v>
      </c>
      <c r="AG960">
        <v>0</v>
      </c>
      <c r="AH960">
        <v>0</v>
      </c>
      <c r="AI960">
        <v>1</v>
      </c>
      <c r="AJ960">
        <v>1</v>
      </c>
      <c r="AK960">
        <v>1</v>
      </c>
      <c r="AL960">
        <v>1</v>
      </c>
      <c r="AM960">
        <v>-2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0.35</v>
      </c>
      <c r="AU960" t="s">
        <v>627</v>
      </c>
      <c r="AV960">
        <v>0</v>
      </c>
      <c r="AW960">
        <v>2</v>
      </c>
      <c r="AX960">
        <v>59211827</v>
      </c>
      <c r="AY960">
        <v>1</v>
      </c>
      <c r="AZ960">
        <v>0</v>
      </c>
      <c r="BA960">
        <v>1018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f>ROUND(Y960*Source!I922*DO960,9)</f>
        <v>0</v>
      </c>
      <c r="CX960">
        <f>ROUND(Y960*Source!I922,9)</f>
        <v>0</v>
      </c>
      <c r="CY960">
        <f>AB960</f>
        <v>7.59</v>
      </c>
      <c r="CZ960">
        <f>AF960</f>
        <v>7.11</v>
      </c>
      <c r="DA960">
        <f>AJ960</f>
        <v>1</v>
      </c>
      <c r="DB960">
        <f>ROUND(((ROUND(AT960*CZ960,2)*1.25)*1.1),6)</f>
        <v>3.4237500000000001</v>
      </c>
      <c r="DC960">
        <f>ROUND(((ROUND(AT960*AG960,2)*1.25)*1.1),6)</f>
        <v>0</v>
      </c>
      <c r="DD960" t="s">
        <v>3</v>
      </c>
      <c r="DE960" t="s">
        <v>3</v>
      </c>
      <c r="DF960">
        <f t="shared" si="473"/>
        <v>0</v>
      </c>
      <c r="DG960">
        <f t="shared" si="470"/>
        <v>0</v>
      </c>
      <c r="DH960">
        <f t="shared" si="471"/>
        <v>0</v>
      </c>
      <c r="DI960">
        <f t="shared" si="442"/>
        <v>0</v>
      </c>
      <c r="DJ960">
        <f>DG960</f>
        <v>0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">
      <c r="A961">
        <f>ROW(Source!A922)</f>
        <v>922</v>
      </c>
      <c r="B961">
        <v>59209203</v>
      </c>
      <c r="C961">
        <v>59211154</v>
      </c>
      <c r="D961">
        <v>58340578</v>
      </c>
      <c r="E961">
        <v>1</v>
      </c>
      <c r="F961">
        <v>1</v>
      </c>
      <c r="G961">
        <v>1080</v>
      </c>
      <c r="H961">
        <v>2</v>
      </c>
      <c r="I961" t="s">
        <v>646</v>
      </c>
      <c r="J961" t="s">
        <v>647</v>
      </c>
      <c r="K961" t="s">
        <v>648</v>
      </c>
      <c r="L961">
        <v>1368</v>
      </c>
      <c r="N961">
        <v>1011</v>
      </c>
      <c r="O961" t="s">
        <v>626</v>
      </c>
      <c r="P961" t="s">
        <v>626</v>
      </c>
      <c r="Q961">
        <v>1</v>
      </c>
      <c r="W961">
        <v>0</v>
      </c>
      <c r="X961">
        <v>-1985943078</v>
      </c>
      <c r="Y961">
        <f>((AT961*1.25)*1.1)</f>
        <v>2.7500000000000004E-2</v>
      </c>
      <c r="AA961">
        <v>0</v>
      </c>
      <c r="AB961">
        <v>88.67</v>
      </c>
      <c r="AC961">
        <v>13.47</v>
      </c>
      <c r="AD961">
        <v>0</v>
      </c>
      <c r="AE961">
        <v>0</v>
      </c>
      <c r="AF961">
        <v>83.1</v>
      </c>
      <c r="AG961">
        <v>12.62</v>
      </c>
      <c r="AH961">
        <v>0</v>
      </c>
      <c r="AI961">
        <v>1</v>
      </c>
      <c r="AJ961">
        <v>1</v>
      </c>
      <c r="AK961">
        <v>1</v>
      </c>
      <c r="AL961">
        <v>1</v>
      </c>
      <c r="AM961">
        <v>-2</v>
      </c>
      <c r="AN961">
        <v>0</v>
      </c>
      <c r="AO961">
        <v>1</v>
      </c>
      <c r="AP961">
        <v>1</v>
      </c>
      <c r="AQ961">
        <v>0</v>
      </c>
      <c r="AR961">
        <v>0</v>
      </c>
      <c r="AS961" t="s">
        <v>3</v>
      </c>
      <c r="AT961">
        <v>0.02</v>
      </c>
      <c r="AU961" t="s">
        <v>627</v>
      </c>
      <c r="AV961">
        <v>0</v>
      </c>
      <c r="AW961">
        <v>2</v>
      </c>
      <c r="AX961">
        <v>59211828</v>
      </c>
      <c r="AY961">
        <v>1</v>
      </c>
      <c r="AZ961">
        <v>0</v>
      </c>
      <c r="BA961">
        <v>1019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f>ROUND(Y961*Source!I922*DO961,9)</f>
        <v>0</v>
      </c>
      <c r="CX961">
        <f>ROUND(Y961*Source!I922,9)</f>
        <v>0</v>
      </c>
      <c r="CY961">
        <f>AB961</f>
        <v>88.67</v>
      </c>
      <c r="CZ961">
        <f>AF961</f>
        <v>83.1</v>
      </c>
      <c r="DA961">
        <f>AJ961</f>
        <v>1</v>
      </c>
      <c r="DB961">
        <f>ROUND(((ROUND(AT961*CZ961,2)*1.25)*1.1),6)</f>
        <v>2.2825000000000002</v>
      </c>
      <c r="DC961">
        <f>ROUND(((ROUND(AT961*AG961,2)*1.25)*1.1),6)</f>
        <v>0.34375</v>
      </c>
      <c r="DD961" t="s">
        <v>3</v>
      </c>
      <c r="DE961" t="s">
        <v>3</v>
      </c>
      <c r="DF961">
        <f t="shared" si="473"/>
        <v>0</v>
      </c>
      <c r="DG961">
        <f t="shared" si="470"/>
        <v>0</v>
      </c>
      <c r="DH961">
        <f t="shared" si="471"/>
        <v>0</v>
      </c>
      <c r="DI961">
        <f t="shared" ref="DI961:DI1024" si="474">ROUND(ROUND(AH961,2)*CX961,2)</f>
        <v>0</v>
      </c>
      <c r="DJ961">
        <f>DG961</f>
        <v>0</v>
      </c>
      <c r="DK961">
        <v>0</v>
      </c>
      <c r="DL961" t="s">
        <v>628</v>
      </c>
      <c r="DM961">
        <v>0</v>
      </c>
      <c r="DN961" t="s">
        <v>622</v>
      </c>
      <c r="DO961">
        <v>12.62</v>
      </c>
    </row>
    <row r="962" spans="1:119" x14ac:dyDescent="0.2">
      <c r="A962">
        <f>ROW(Source!A922)</f>
        <v>922</v>
      </c>
      <c r="B962">
        <v>59209203</v>
      </c>
      <c r="C962">
        <v>59211154</v>
      </c>
      <c r="D962">
        <v>58309957</v>
      </c>
      <c r="E962">
        <v>1</v>
      </c>
      <c r="F962">
        <v>1</v>
      </c>
      <c r="G962">
        <v>1080</v>
      </c>
      <c r="H962">
        <v>3</v>
      </c>
      <c r="I962" t="s">
        <v>689</v>
      </c>
      <c r="J962" t="s">
        <v>690</v>
      </c>
      <c r="K962" t="s">
        <v>691</v>
      </c>
      <c r="L962">
        <v>1348</v>
      </c>
      <c r="N962">
        <v>1009</v>
      </c>
      <c r="O962" t="s">
        <v>658</v>
      </c>
      <c r="P962" t="s">
        <v>658</v>
      </c>
      <c r="Q962">
        <v>1000</v>
      </c>
      <c r="W962">
        <v>0</v>
      </c>
      <c r="X962">
        <v>-1106207263</v>
      </c>
      <c r="Y962">
        <f>AT962</f>
        <v>1.3999999999999999E-4</v>
      </c>
      <c r="AA962">
        <v>9879.51</v>
      </c>
      <c r="AB962">
        <v>0</v>
      </c>
      <c r="AC962">
        <v>0</v>
      </c>
      <c r="AD962">
        <v>0</v>
      </c>
      <c r="AE962">
        <v>9879.51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1</v>
      </c>
      <c r="AL962">
        <v>1</v>
      </c>
      <c r="AM962">
        <v>-2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1.3999999999999999E-4</v>
      </c>
      <c r="AU962" t="s">
        <v>3</v>
      </c>
      <c r="AV962">
        <v>0</v>
      </c>
      <c r="AW962">
        <v>2</v>
      </c>
      <c r="AX962">
        <v>59211829</v>
      </c>
      <c r="AY962">
        <v>1</v>
      </c>
      <c r="AZ962">
        <v>0</v>
      </c>
      <c r="BA962">
        <v>1020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ROUND(Y962*Source!I922,9)</f>
        <v>0</v>
      </c>
      <c r="CY962">
        <f>AA962</f>
        <v>9879.51</v>
      </c>
      <c r="CZ962">
        <f>AE962</f>
        <v>9879.51</v>
      </c>
      <c r="DA962">
        <f>AI962</f>
        <v>1</v>
      </c>
      <c r="DB962">
        <f>ROUND(ROUND(AT962*CZ962,2),6)</f>
        <v>1.38</v>
      </c>
      <c r="DC962">
        <f>ROUND(ROUND(AT962*AG962,2),6)</f>
        <v>0</v>
      </c>
      <c r="DD962" t="s">
        <v>3</v>
      </c>
      <c r="DE962" t="s">
        <v>3</v>
      </c>
      <c r="DF962">
        <f t="shared" si="473"/>
        <v>0</v>
      </c>
      <c r="DG962">
        <f t="shared" si="470"/>
        <v>0</v>
      </c>
      <c r="DH962">
        <f t="shared" si="471"/>
        <v>0</v>
      </c>
      <c r="DI962">
        <f t="shared" si="474"/>
        <v>0</v>
      </c>
      <c r="DJ962">
        <f>DF962</f>
        <v>0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">
      <c r="A963">
        <f>ROW(Source!A922)</f>
        <v>922</v>
      </c>
      <c r="B963">
        <v>59209203</v>
      </c>
      <c r="C963">
        <v>59211154</v>
      </c>
      <c r="D963">
        <v>58308765</v>
      </c>
      <c r="E963">
        <v>1</v>
      </c>
      <c r="F963">
        <v>1</v>
      </c>
      <c r="G963">
        <v>1080</v>
      </c>
      <c r="H963">
        <v>3</v>
      </c>
      <c r="I963" t="s">
        <v>692</v>
      </c>
      <c r="J963" t="s">
        <v>693</v>
      </c>
      <c r="K963" t="s">
        <v>694</v>
      </c>
      <c r="L963">
        <v>1348</v>
      </c>
      <c r="N963">
        <v>1009</v>
      </c>
      <c r="O963" t="s">
        <v>658</v>
      </c>
      <c r="P963" t="s">
        <v>658</v>
      </c>
      <c r="Q963">
        <v>1000</v>
      </c>
      <c r="W963">
        <v>0</v>
      </c>
      <c r="X963">
        <v>-1123198217</v>
      </c>
      <c r="Y963">
        <f>AT963</f>
        <v>1.1000000000000001E-3</v>
      </c>
      <c r="AA963">
        <v>17868.28</v>
      </c>
      <c r="AB963">
        <v>0</v>
      </c>
      <c r="AC963">
        <v>0</v>
      </c>
      <c r="AD963">
        <v>0</v>
      </c>
      <c r="AE963">
        <v>17868.28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1</v>
      </c>
      <c r="AL963">
        <v>1</v>
      </c>
      <c r="AM963">
        <v>-2</v>
      </c>
      <c r="AN963">
        <v>0</v>
      </c>
      <c r="AO963">
        <v>1</v>
      </c>
      <c r="AP963">
        <v>1</v>
      </c>
      <c r="AQ963">
        <v>0</v>
      </c>
      <c r="AR963">
        <v>0</v>
      </c>
      <c r="AS963" t="s">
        <v>3</v>
      </c>
      <c r="AT963">
        <v>1.1000000000000001E-3</v>
      </c>
      <c r="AU963" t="s">
        <v>3</v>
      </c>
      <c r="AV963">
        <v>0</v>
      </c>
      <c r="AW963">
        <v>2</v>
      </c>
      <c r="AX963">
        <v>59211830</v>
      </c>
      <c r="AY963">
        <v>1</v>
      </c>
      <c r="AZ963">
        <v>0</v>
      </c>
      <c r="BA963">
        <v>1021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V963">
        <v>0</v>
      </c>
      <c r="CW963">
        <v>0</v>
      </c>
      <c r="CX963">
        <f>ROUND(Y963*Source!I922,9)</f>
        <v>0</v>
      </c>
      <c r="CY963">
        <f>AA963</f>
        <v>17868.28</v>
      </c>
      <c r="CZ963">
        <f>AE963</f>
        <v>17868.28</v>
      </c>
      <c r="DA963">
        <f>AI963</f>
        <v>1</v>
      </c>
      <c r="DB963">
        <f>ROUND(ROUND(AT963*CZ963,2),6)</f>
        <v>19.66</v>
      </c>
      <c r="DC963">
        <f>ROUND(ROUND(AT963*AG963,2),6)</f>
        <v>0</v>
      </c>
      <c r="DD963" t="s">
        <v>3</v>
      </c>
      <c r="DE963" t="s">
        <v>3</v>
      </c>
      <c r="DF963">
        <f t="shared" si="473"/>
        <v>0</v>
      </c>
      <c r="DG963">
        <f t="shared" si="470"/>
        <v>0</v>
      </c>
      <c r="DH963">
        <f t="shared" si="471"/>
        <v>0</v>
      </c>
      <c r="DI963">
        <f t="shared" si="474"/>
        <v>0</v>
      </c>
      <c r="DJ963">
        <f>DF963</f>
        <v>0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">
      <c r="A964">
        <f>ROW(Source!A922)</f>
        <v>922</v>
      </c>
      <c r="B964">
        <v>59209203</v>
      </c>
      <c r="C964">
        <v>59211154</v>
      </c>
      <c r="D964">
        <v>58327277</v>
      </c>
      <c r="E964">
        <v>1</v>
      </c>
      <c r="F964">
        <v>1</v>
      </c>
      <c r="G964">
        <v>1080</v>
      </c>
      <c r="H964">
        <v>3</v>
      </c>
      <c r="I964" t="s">
        <v>158</v>
      </c>
      <c r="J964" t="s">
        <v>160</v>
      </c>
      <c r="K964" t="s">
        <v>159</v>
      </c>
      <c r="L964">
        <v>1354</v>
      </c>
      <c r="N964">
        <v>1010</v>
      </c>
      <c r="O964" t="s">
        <v>49</v>
      </c>
      <c r="P964" t="s">
        <v>49</v>
      </c>
      <c r="Q964">
        <v>1</v>
      </c>
      <c r="W964">
        <v>0</v>
      </c>
      <c r="X964">
        <v>409571409</v>
      </c>
      <c r="Y964">
        <f>AT964</f>
        <v>1</v>
      </c>
      <c r="AA964">
        <v>372.9</v>
      </c>
      <c r="AB964">
        <v>0</v>
      </c>
      <c r="AC964">
        <v>0</v>
      </c>
      <c r="AD964">
        <v>0</v>
      </c>
      <c r="AE964">
        <v>372.9</v>
      </c>
      <c r="AF964">
        <v>0</v>
      </c>
      <c r="AG964">
        <v>0</v>
      </c>
      <c r="AH964">
        <v>0</v>
      </c>
      <c r="AI964">
        <v>1</v>
      </c>
      <c r="AJ964">
        <v>1</v>
      </c>
      <c r="AK964">
        <v>1</v>
      </c>
      <c r="AL964">
        <v>1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 t="s">
        <v>3</v>
      </c>
      <c r="AT964">
        <v>1</v>
      </c>
      <c r="AU964" t="s">
        <v>3</v>
      </c>
      <c r="AV964">
        <v>0</v>
      </c>
      <c r="AW964">
        <v>1</v>
      </c>
      <c r="AX964">
        <v>-1</v>
      </c>
      <c r="AY964">
        <v>0</v>
      </c>
      <c r="AZ964">
        <v>0</v>
      </c>
      <c r="BA964" t="s">
        <v>3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v>0</v>
      </c>
      <c r="CX964">
        <f>ROUND(Y964*Source!I922,9)</f>
        <v>0</v>
      </c>
      <c r="CY964">
        <f>AA964</f>
        <v>372.9</v>
      </c>
      <c r="CZ964">
        <f>AE964</f>
        <v>372.9</v>
      </c>
      <c r="DA964">
        <f>AI964</f>
        <v>1</v>
      </c>
      <c r="DB964">
        <f>ROUND(ROUND(AT964*CZ964,2),6)</f>
        <v>372.9</v>
      </c>
      <c r="DC964">
        <f>ROUND(ROUND(AT964*AG964,2),6)</f>
        <v>0</v>
      </c>
      <c r="DD964" t="s">
        <v>3</v>
      </c>
      <c r="DE964" t="s">
        <v>3</v>
      </c>
      <c r="DF964">
        <f t="shared" si="473"/>
        <v>0</v>
      </c>
      <c r="DG964">
        <f t="shared" si="470"/>
        <v>0</v>
      </c>
      <c r="DH964">
        <f t="shared" si="471"/>
        <v>0</v>
      </c>
      <c r="DI964">
        <f t="shared" si="474"/>
        <v>0</v>
      </c>
      <c r="DJ964">
        <f>DF964</f>
        <v>0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">
      <c r="A965">
        <f>ROW(Source!A922)</f>
        <v>922</v>
      </c>
      <c r="B965">
        <v>59209203</v>
      </c>
      <c r="C965">
        <v>59211154</v>
      </c>
      <c r="D965">
        <v>58330407</v>
      </c>
      <c r="E965">
        <v>1</v>
      </c>
      <c r="F965">
        <v>1</v>
      </c>
      <c r="G965">
        <v>1080</v>
      </c>
      <c r="H965">
        <v>3</v>
      </c>
      <c r="I965" t="s">
        <v>695</v>
      </c>
      <c r="J965" t="s">
        <v>696</v>
      </c>
      <c r="K965" t="s">
        <v>697</v>
      </c>
      <c r="L965">
        <v>1346</v>
      </c>
      <c r="N965">
        <v>1009</v>
      </c>
      <c r="O965" t="s">
        <v>641</v>
      </c>
      <c r="P965" t="s">
        <v>641</v>
      </c>
      <c r="Q965">
        <v>1</v>
      </c>
      <c r="W965">
        <v>0</v>
      </c>
      <c r="X965">
        <v>883542614</v>
      </c>
      <c r="Y965">
        <f>AT965</f>
        <v>0.04</v>
      </c>
      <c r="AA965">
        <v>19.28</v>
      </c>
      <c r="AB965">
        <v>0</v>
      </c>
      <c r="AC965">
        <v>0</v>
      </c>
      <c r="AD965">
        <v>0</v>
      </c>
      <c r="AE965">
        <v>19.28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-2</v>
      </c>
      <c r="AN965">
        <v>0</v>
      </c>
      <c r="AO965">
        <v>1</v>
      </c>
      <c r="AP965">
        <v>1</v>
      </c>
      <c r="AQ965">
        <v>0</v>
      </c>
      <c r="AR965">
        <v>0</v>
      </c>
      <c r="AS965" t="s">
        <v>3</v>
      </c>
      <c r="AT965">
        <v>0.04</v>
      </c>
      <c r="AU965" t="s">
        <v>3</v>
      </c>
      <c r="AV965">
        <v>0</v>
      </c>
      <c r="AW965">
        <v>2</v>
      </c>
      <c r="AX965">
        <v>59211831</v>
      </c>
      <c r="AY965">
        <v>1</v>
      </c>
      <c r="AZ965">
        <v>0</v>
      </c>
      <c r="BA965">
        <v>1022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V965">
        <v>0</v>
      </c>
      <c r="CW965">
        <v>0</v>
      </c>
      <c r="CX965">
        <f>ROUND(Y965*Source!I922,9)</f>
        <v>0</v>
      </c>
      <c r="CY965">
        <f>AA965</f>
        <v>19.28</v>
      </c>
      <c r="CZ965">
        <f>AE965</f>
        <v>19.28</v>
      </c>
      <c r="DA965">
        <f>AI965</f>
        <v>1</v>
      </c>
      <c r="DB965">
        <f>ROUND(ROUND(AT965*CZ965,2),6)</f>
        <v>0.77</v>
      </c>
      <c r="DC965">
        <f>ROUND(ROUND(AT965*AG965,2),6)</f>
        <v>0</v>
      </c>
      <c r="DD965" t="s">
        <v>3</v>
      </c>
      <c r="DE965" t="s">
        <v>3</v>
      </c>
      <c r="DF965">
        <f t="shared" si="473"/>
        <v>0</v>
      </c>
      <c r="DG965">
        <f t="shared" si="470"/>
        <v>0</v>
      </c>
      <c r="DH965">
        <f t="shared" si="471"/>
        <v>0</v>
      </c>
      <c r="DI965">
        <f t="shared" si="474"/>
        <v>0</v>
      </c>
      <c r="DJ965">
        <f>DF965</f>
        <v>0</v>
      </c>
      <c r="DK965">
        <v>0</v>
      </c>
      <c r="DL965" t="s">
        <v>3</v>
      </c>
      <c r="DM965">
        <v>0</v>
      </c>
      <c r="DN965" t="s">
        <v>3</v>
      </c>
      <c r="DO965">
        <v>0</v>
      </c>
    </row>
    <row r="966" spans="1:119" x14ac:dyDescent="0.2">
      <c r="A966">
        <f>ROW(Source!A923)</f>
        <v>923</v>
      </c>
      <c r="B966">
        <v>59209200</v>
      </c>
      <c r="C966">
        <v>59211154</v>
      </c>
      <c r="D966">
        <v>58266404</v>
      </c>
      <c r="E966">
        <v>1080</v>
      </c>
      <c r="F966">
        <v>1</v>
      </c>
      <c r="G966">
        <v>1080</v>
      </c>
      <c r="H966">
        <v>1</v>
      </c>
      <c r="I966" t="s">
        <v>620</v>
      </c>
      <c r="J966" t="s">
        <v>3</v>
      </c>
      <c r="K966" t="s">
        <v>621</v>
      </c>
      <c r="L966">
        <v>1191</v>
      </c>
      <c r="N966">
        <v>1013</v>
      </c>
      <c r="O966" t="s">
        <v>622</v>
      </c>
      <c r="P966" t="s">
        <v>622</v>
      </c>
      <c r="Q966">
        <v>1</v>
      </c>
      <c r="W966">
        <v>0</v>
      </c>
      <c r="X966">
        <v>476480486</v>
      </c>
      <c r="Y966">
        <f>((AT966*1.15)*1.1)</f>
        <v>1.85955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5</v>
      </c>
      <c r="AN966">
        <v>0</v>
      </c>
      <c r="AO966">
        <v>1</v>
      </c>
      <c r="AP966">
        <v>1</v>
      </c>
      <c r="AQ966">
        <v>0</v>
      </c>
      <c r="AR966">
        <v>0</v>
      </c>
      <c r="AS966" t="s">
        <v>3</v>
      </c>
      <c r="AT966">
        <v>1.47</v>
      </c>
      <c r="AU966" t="s">
        <v>28</v>
      </c>
      <c r="AV966">
        <v>1</v>
      </c>
      <c r="AW966">
        <v>2</v>
      </c>
      <c r="AX966">
        <v>59211826</v>
      </c>
      <c r="AY966">
        <v>1</v>
      </c>
      <c r="AZ966">
        <v>0</v>
      </c>
      <c r="BA966">
        <v>1025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U966">
        <f>ROUND(AT966*Source!I923*AH966*AL966,2)</f>
        <v>0</v>
      </c>
      <c r="CV966">
        <f>ROUND(Y966*Source!I923,9)</f>
        <v>0</v>
      </c>
      <c r="CW966">
        <v>0</v>
      </c>
      <c r="CX966">
        <f>ROUND(Y966*Source!I923,9)</f>
        <v>0</v>
      </c>
      <c r="CY966">
        <f>AD966</f>
        <v>0</v>
      </c>
      <c r="CZ966">
        <f>AH966</f>
        <v>0</v>
      </c>
      <c r="DA966">
        <f>AL966</f>
        <v>1</v>
      </c>
      <c r="DB966">
        <f>ROUND(((ROUND(AT966*CZ966,2)*1.15)*1.1),6)</f>
        <v>0</v>
      </c>
      <c r="DC966">
        <f>ROUND(((ROUND(AT966*AG966,2)*1.15)*1.1),6)</f>
        <v>0</v>
      </c>
      <c r="DD966" t="s">
        <v>3</v>
      </c>
      <c r="DE966" t="s">
        <v>3</v>
      </c>
      <c r="DF966">
        <f t="shared" si="473"/>
        <v>0</v>
      </c>
      <c r="DG966">
        <f t="shared" si="470"/>
        <v>0</v>
      </c>
      <c r="DH966">
        <f t="shared" si="471"/>
        <v>0</v>
      </c>
      <c r="DI966">
        <f t="shared" si="474"/>
        <v>0</v>
      </c>
      <c r="DJ966">
        <f>DI966</f>
        <v>0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">
      <c r="A967">
        <f>ROW(Source!A923)</f>
        <v>923</v>
      </c>
      <c r="B967">
        <v>59209200</v>
      </c>
      <c r="C967">
        <v>59211154</v>
      </c>
      <c r="D967">
        <v>58340279</v>
      </c>
      <c r="E967">
        <v>1</v>
      </c>
      <c r="F967">
        <v>1</v>
      </c>
      <c r="G967">
        <v>1080</v>
      </c>
      <c r="H967">
        <v>2</v>
      </c>
      <c r="I967" t="s">
        <v>686</v>
      </c>
      <c r="J967" t="s">
        <v>687</v>
      </c>
      <c r="K967" t="s">
        <v>688</v>
      </c>
      <c r="L967">
        <v>1368</v>
      </c>
      <c r="N967">
        <v>1011</v>
      </c>
      <c r="O967" t="s">
        <v>626</v>
      </c>
      <c r="P967" t="s">
        <v>626</v>
      </c>
      <c r="Q967">
        <v>1</v>
      </c>
      <c r="W967">
        <v>0</v>
      </c>
      <c r="X967">
        <v>-2065404138</v>
      </c>
      <c r="Y967">
        <f>((AT967*1.25)*1.1)</f>
        <v>0.48125000000000007</v>
      </c>
      <c r="AA967">
        <v>0</v>
      </c>
      <c r="AB967">
        <v>87.47</v>
      </c>
      <c r="AC967">
        <v>0</v>
      </c>
      <c r="AD967">
        <v>0</v>
      </c>
      <c r="AE967">
        <v>0</v>
      </c>
      <c r="AF967">
        <v>7.11</v>
      </c>
      <c r="AG967">
        <v>0</v>
      </c>
      <c r="AH967">
        <v>0</v>
      </c>
      <c r="AI967">
        <v>1</v>
      </c>
      <c r="AJ967">
        <v>11.53</v>
      </c>
      <c r="AK967">
        <v>54.99</v>
      </c>
      <c r="AL967">
        <v>1</v>
      </c>
      <c r="AM967">
        <v>2</v>
      </c>
      <c r="AN967">
        <v>0</v>
      </c>
      <c r="AO967">
        <v>1</v>
      </c>
      <c r="AP967">
        <v>1</v>
      </c>
      <c r="AQ967">
        <v>0</v>
      </c>
      <c r="AR967">
        <v>0</v>
      </c>
      <c r="AS967" t="s">
        <v>3</v>
      </c>
      <c r="AT967">
        <v>0.35</v>
      </c>
      <c r="AU967" t="s">
        <v>627</v>
      </c>
      <c r="AV967">
        <v>0</v>
      </c>
      <c r="AW967">
        <v>2</v>
      </c>
      <c r="AX967">
        <v>59211827</v>
      </c>
      <c r="AY967">
        <v>1</v>
      </c>
      <c r="AZ967">
        <v>0</v>
      </c>
      <c r="BA967">
        <v>1026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f>ROUND(Y967*Source!I923*DO967,9)</f>
        <v>0</v>
      </c>
      <c r="CX967">
        <f>ROUND(Y967*Source!I923,9)</f>
        <v>0</v>
      </c>
      <c r="CY967">
        <f>AB967</f>
        <v>87.47</v>
      </c>
      <c r="CZ967">
        <f>AF967</f>
        <v>7.11</v>
      </c>
      <c r="DA967">
        <f>AJ967</f>
        <v>11.53</v>
      </c>
      <c r="DB967">
        <f>ROUND(((ROUND(AT967*CZ967,2)*1.25)*1.1),6)</f>
        <v>3.4237500000000001</v>
      </c>
      <c r="DC967">
        <f>ROUND(((ROUND(AT967*AG967,2)*1.25)*1.1),6)</f>
        <v>0</v>
      </c>
      <c r="DD967" t="s">
        <v>3</v>
      </c>
      <c r="DE967" t="s">
        <v>3</v>
      </c>
      <c r="DF967">
        <f t="shared" si="473"/>
        <v>0</v>
      </c>
      <c r="DG967">
        <f>ROUND(ROUND(AF967*AJ967,2)*CX967,2)</f>
        <v>0</v>
      </c>
      <c r="DH967">
        <f>ROUND(ROUND(AG967*AK967,2)*CX967,2)</f>
        <v>0</v>
      </c>
      <c r="DI967">
        <f t="shared" si="474"/>
        <v>0</v>
      </c>
      <c r="DJ967">
        <f>DG967</f>
        <v>0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">
      <c r="A968">
        <f>ROW(Source!A923)</f>
        <v>923</v>
      </c>
      <c r="B968">
        <v>59209200</v>
      </c>
      <c r="C968">
        <v>59211154</v>
      </c>
      <c r="D968">
        <v>58340578</v>
      </c>
      <c r="E968">
        <v>1</v>
      </c>
      <c r="F968">
        <v>1</v>
      </c>
      <c r="G968">
        <v>1080</v>
      </c>
      <c r="H968">
        <v>2</v>
      </c>
      <c r="I968" t="s">
        <v>646</v>
      </c>
      <c r="J968" t="s">
        <v>647</v>
      </c>
      <c r="K968" t="s">
        <v>648</v>
      </c>
      <c r="L968">
        <v>1368</v>
      </c>
      <c r="N968">
        <v>1011</v>
      </c>
      <c r="O968" t="s">
        <v>626</v>
      </c>
      <c r="P968" t="s">
        <v>626</v>
      </c>
      <c r="Q968">
        <v>1</v>
      </c>
      <c r="W968">
        <v>0</v>
      </c>
      <c r="X968">
        <v>-1985943078</v>
      </c>
      <c r="Y968">
        <f>((AT968*1.25)*1.1)</f>
        <v>2.7500000000000004E-2</v>
      </c>
      <c r="AA968">
        <v>0</v>
      </c>
      <c r="AB968">
        <v>1445.28</v>
      </c>
      <c r="AC968">
        <v>740.47</v>
      </c>
      <c r="AD968">
        <v>0</v>
      </c>
      <c r="AE968">
        <v>0</v>
      </c>
      <c r="AF968">
        <v>83.1</v>
      </c>
      <c r="AG968">
        <v>12.62</v>
      </c>
      <c r="AH968">
        <v>0</v>
      </c>
      <c r="AI968">
        <v>1</v>
      </c>
      <c r="AJ968">
        <v>16.3</v>
      </c>
      <c r="AK968">
        <v>54.99</v>
      </c>
      <c r="AL968">
        <v>1</v>
      </c>
      <c r="AM968">
        <v>2</v>
      </c>
      <c r="AN968">
        <v>0</v>
      </c>
      <c r="AO968">
        <v>1</v>
      </c>
      <c r="AP968">
        <v>1</v>
      </c>
      <c r="AQ968">
        <v>0</v>
      </c>
      <c r="AR968">
        <v>0</v>
      </c>
      <c r="AS968" t="s">
        <v>3</v>
      </c>
      <c r="AT968">
        <v>0.02</v>
      </c>
      <c r="AU968" t="s">
        <v>627</v>
      </c>
      <c r="AV968">
        <v>0</v>
      </c>
      <c r="AW968">
        <v>2</v>
      </c>
      <c r="AX968">
        <v>59211828</v>
      </c>
      <c r="AY968">
        <v>1</v>
      </c>
      <c r="AZ968">
        <v>0</v>
      </c>
      <c r="BA968">
        <v>1027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f>ROUND(Y968*Source!I923*DO968,9)</f>
        <v>0</v>
      </c>
      <c r="CX968">
        <f>ROUND(Y968*Source!I923,9)</f>
        <v>0</v>
      </c>
      <c r="CY968">
        <f>AB968</f>
        <v>1445.28</v>
      </c>
      <c r="CZ968">
        <f>AF968</f>
        <v>83.1</v>
      </c>
      <c r="DA968">
        <f>AJ968</f>
        <v>16.3</v>
      </c>
      <c r="DB968">
        <f>ROUND(((ROUND(AT968*CZ968,2)*1.25)*1.1),6)</f>
        <v>2.2825000000000002</v>
      </c>
      <c r="DC968">
        <f>ROUND(((ROUND(AT968*AG968,2)*1.25)*1.1),6)</f>
        <v>0.34375</v>
      </c>
      <c r="DD968" t="s">
        <v>3</v>
      </c>
      <c r="DE968" t="s">
        <v>3</v>
      </c>
      <c r="DF968">
        <f t="shared" si="473"/>
        <v>0</v>
      </c>
      <c r="DG968">
        <f>ROUND(ROUND(AF968*AJ968,2)*CX968,2)</f>
        <v>0</v>
      </c>
      <c r="DH968">
        <f>ROUND(ROUND(AG968*AK968,2)*CX968,2)</f>
        <v>0</v>
      </c>
      <c r="DI968">
        <f t="shared" si="474"/>
        <v>0</v>
      </c>
      <c r="DJ968">
        <f>DG968</f>
        <v>0</v>
      </c>
      <c r="DK968">
        <v>0</v>
      </c>
      <c r="DL968" t="s">
        <v>628</v>
      </c>
      <c r="DM968">
        <v>0</v>
      </c>
      <c r="DN968" t="s">
        <v>622</v>
      </c>
      <c r="DO968">
        <v>12.62</v>
      </c>
    </row>
    <row r="969" spans="1:119" x14ac:dyDescent="0.2">
      <c r="A969">
        <f>ROW(Source!A923)</f>
        <v>923</v>
      </c>
      <c r="B969">
        <v>59209200</v>
      </c>
      <c r="C969">
        <v>59211154</v>
      </c>
      <c r="D969">
        <v>58309957</v>
      </c>
      <c r="E969">
        <v>1</v>
      </c>
      <c r="F969">
        <v>1</v>
      </c>
      <c r="G969">
        <v>1080</v>
      </c>
      <c r="H969">
        <v>3</v>
      </c>
      <c r="I969" t="s">
        <v>689</v>
      </c>
      <c r="J969" t="s">
        <v>690</v>
      </c>
      <c r="K969" t="s">
        <v>691</v>
      </c>
      <c r="L969">
        <v>1348</v>
      </c>
      <c r="N969">
        <v>1009</v>
      </c>
      <c r="O969" t="s">
        <v>658</v>
      </c>
      <c r="P969" t="s">
        <v>658</v>
      </c>
      <c r="Q969">
        <v>1000</v>
      </c>
      <c r="W969">
        <v>0</v>
      </c>
      <c r="X969">
        <v>-1106207263</v>
      </c>
      <c r="Y969">
        <f>AT969</f>
        <v>1.3999999999999999E-4</v>
      </c>
      <c r="AA969">
        <v>203517.91</v>
      </c>
      <c r="AB969">
        <v>0</v>
      </c>
      <c r="AC969">
        <v>0</v>
      </c>
      <c r="AD969">
        <v>0</v>
      </c>
      <c r="AE969">
        <v>9879.51</v>
      </c>
      <c r="AF969">
        <v>0</v>
      </c>
      <c r="AG969">
        <v>0</v>
      </c>
      <c r="AH969">
        <v>0</v>
      </c>
      <c r="AI969">
        <v>20.6</v>
      </c>
      <c r="AJ969">
        <v>1</v>
      </c>
      <c r="AK969">
        <v>1</v>
      </c>
      <c r="AL969">
        <v>1</v>
      </c>
      <c r="AM969">
        <v>2</v>
      </c>
      <c r="AN969">
        <v>0</v>
      </c>
      <c r="AO969">
        <v>1</v>
      </c>
      <c r="AP969">
        <v>1</v>
      </c>
      <c r="AQ969">
        <v>0</v>
      </c>
      <c r="AR969">
        <v>0</v>
      </c>
      <c r="AS969" t="s">
        <v>3</v>
      </c>
      <c r="AT969">
        <v>1.3999999999999999E-4</v>
      </c>
      <c r="AU969" t="s">
        <v>3</v>
      </c>
      <c r="AV969">
        <v>0</v>
      </c>
      <c r="AW969">
        <v>2</v>
      </c>
      <c r="AX969">
        <v>59211829</v>
      </c>
      <c r="AY969">
        <v>1</v>
      </c>
      <c r="AZ969">
        <v>0</v>
      </c>
      <c r="BA969">
        <v>1028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v>0</v>
      </c>
      <c r="CX969">
        <f>ROUND(Y969*Source!I923,9)</f>
        <v>0</v>
      </c>
      <c r="CY969">
        <f>AA969</f>
        <v>203517.91</v>
      </c>
      <c r="CZ969">
        <f>AE969</f>
        <v>9879.51</v>
      </c>
      <c r="DA969">
        <f>AI969</f>
        <v>20.6</v>
      </c>
      <c r="DB969">
        <f>ROUND(ROUND(AT969*CZ969,2),6)</f>
        <v>1.38</v>
      </c>
      <c r="DC969">
        <f>ROUND(ROUND(AT969*AG969,2),6)</f>
        <v>0</v>
      </c>
      <c r="DD969" t="s">
        <v>3</v>
      </c>
      <c r="DE969" t="s">
        <v>3</v>
      </c>
      <c r="DF969">
        <f>ROUND(ROUND(AE969*AI969,2)*CX969,2)</f>
        <v>0</v>
      </c>
      <c r="DG969">
        <f t="shared" ref="DG969:DG988" si="475">ROUND(ROUND(AF969,2)*CX969,2)</f>
        <v>0</v>
      </c>
      <c r="DH969">
        <f t="shared" ref="DH969:DH988" si="476">ROUND(ROUND(AG969,2)*CX969,2)</f>
        <v>0</v>
      </c>
      <c r="DI969">
        <f t="shared" si="474"/>
        <v>0</v>
      </c>
      <c r="DJ969">
        <f>DF969</f>
        <v>0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">
      <c r="A970">
        <f>ROW(Source!A923)</f>
        <v>923</v>
      </c>
      <c r="B970">
        <v>59209200</v>
      </c>
      <c r="C970">
        <v>59211154</v>
      </c>
      <c r="D970">
        <v>58308765</v>
      </c>
      <c r="E970">
        <v>1</v>
      </c>
      <c r="F970">
        <v>1</v>
      </c>
      <c r="G970">
        <v>1080</v>
      </c>
      <c r="H970">
        <v>3</v>
      </c>
      <c r="I970" t="s">
        <v>692</v>
      </c>
      <c r="J970" t="s">
        <v>693</v>
      </c>
      <c r="K970" t="s">
        <v>694</v>
      </c>
      <c r="L970">
        <v>1348</v>
      </c>
      <c r="N970">
        <v>1009</v>
      </c>
      <c r="O970" t="s">
        <v>658</v>
      </c>
      <c r="P970" t="s">
        <v>658</v>
      </c>
      <c r="Q970">
        <v>1000</v>
      </c>
      <c r="W970">
        <v>0</v>
      </c>
      <c r="X970">
        <v>-1123198217</v>
      </c>
      <c r="Y970">
        <f>AT970</f>
        <v>1.1000000000000001E-3</v>
      </c>
      <c r="AA970">
        <v>134905.51</v>
      </c>
      <c r="AB970">
        <v>0</v>
      </c>
      <c r="AC970">
        <v>0</v>
      </c>
      <c r="AD970">
        <v>0</v>
      </c>
      <c r="AE970">
        <v>17868.28</v>
      </c>
      <c r="AF970">
        <v>0</v>
      </c>
      <c r="AG970">
        <v>0</v>
      </c>
      <c r="AH970">
        <v>0</v>
      </c>
      <c r="AI970">
        <v>7.55</v>
      </c>
      <c r="AJ970">
        <v>1</v>
      </c>
      <c r="AK970">
        <v>1</v>
      </c>
      <c r="AL970">
        <v>1</v>
      </c>
      <c r="AM970">
        <v>2</v>
      </c>
      <c r="AN970">
        <v>0</v>
      </c>
      <c r="AO970">
        <v>1</v>
      </c>
      <c r="AP970">
        <v>1</v>
      </c>
      <c r="AQ970">
        <v>0</v>
      </c>
      <c r="AR970">
        <v>0</v>
      </c>
      <c r="AS970" t="s">
        <v>3</v>
      </c>
      <c r="AT970">
        <v>1.1000000000000001E-3</v>
      </c>
      <c r="AU970" t="s">
        <v>3</v>
      </c>
      <c r="AV970">
        <v>0</v>
      </c>
      <c r="AW970">
        <v>2</v>
      </c>
      <c r="AX970">
        <v>59211830</v>
      </c>
      <c r="AY970">
        <v>1</v>
      </c>
      <c r="AZ970">
        <v>0</v>
      </c>
      <c r="BA970">
        <v>1029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ROUND(Y970*Source!I923,9)</f>
        <v>0</v>
      </c>
      <c r="CY970">
        <f>AA970</f>
        <v>134905.51</v>
      </c>
      <c r="CZ970">
        <f>AE970</f>
        <v>17868.28</v>
      </c>
      <c r="DA970">
        <f>AI970</f>
        <v>7.55</v>
      </c>
      <c r="DB970">
        <f>ROUND(ROUND(AT970*CZ970,2),6)</f>
        <v>19.66</v>
      </c>
      <c r="DC970">
        <f>ROUND(ROUND(AT970*AG970,2),6)</f>
        <v>0</v>
      </c>
      <c r="DD970" t="s">
        <v>3</v>
      </c>
      <c r="DE970" t="s">
        <v>3</v>
      </c>
      <c r="DF970">
        <f>ROUND(ROUND(AE970*AI970,2)*CX970,2)</f>
        <v>0</v>
      </c>
      <c r="DG970">
        <f t="shared" si="475"/>
        <v>0</v>
      </c>
      <c r="DH970">
        <f t="shared" si="476"/>
        <v>0</v>
      </c>
      <c r="DI970">
        <f t="shared" si="474"/>
        <v>0</v>
      </c>
      <c r="DJ970">
        <f>DF970</f>
        <v>0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">
      <c r="A971">
        <f>ROW(Source!A923)</f>
        <v>923</v>
      </c>
      <c r="B971">
        <v>59209200</v>
      </c>
      <c r="C971">
        <v>59211154</v>
      </c>
      <c r="D971">
        <v>58327277</v>
      </c>
      <c r="E971">
        <v>1</v>
      </c>
      <c r="F971">
        <v>1</v>
      </c>
      <c r="G971">
        <v>1080</v>
      </c>
      <c r="H971">
        <v>3</v>
      </c>
      <c r="I971" t="s">
        <v>158</v>
      </c>
      <c r="J971" t="s">
        <v>160</v>
      </c>
      <c r="K971" t="s">
        <v>159</v>
      </c>
      <c r="L971">
        <v>1354</v>
      </c>
      <c r="N971">
        <v>1010</v>
      </c>
      <c r="O971" t="s">
        <v>49</v>
      </c>
      <c r="P971" t="s">
        <v>49</v>
      </c>
      <c r="Q971">
        <v>1</v>
      </c>
      <c r="W971">
        <v>0</v>
      </c>
      <c r="X971">
        <v>409571409</v>
      </c>
      <c r="Y971">
        <f>AT971</f>
        <v>1</v>
      </c>
      <c r="AA971">
        <v>2621.49</v>
      </c>
      <c r="AB971">
        <v>0</v>
      </c>
      <c r="AC971">
        <v>0</v>
      </c>
      <c r="AD971">
        <v>0</v>
      </c>
      <c r="AE971">
        <v>372.9</v>
      </c>
      <c r="AF971">
        <v>0</v>
      </c>
      <c r="AG971">
        <v>0</v>
      </c>
      <c r="AH971">
        <v>0</v>
      </c>
      <c r="AI971">
        <v>7.03</v>
      </c>
      <c r="AJ971">
        <v>1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0</v>
      </c>
      <c r="AS971" t="s">
        <v>3</v>
      </c>
      <c r="AT971">
        <v>1</v>
      </c>
      <c r="AU971" t="s">
        <v>3</v>
      </c>
      <c r="AV971">
        <v>0</v>
      </c>
      <c r="AW971">
        <v>1</v>
      </c>
      <c r="AX971">
        <v>-1</v>
      </c>
      <c r="AY971">
        <v>0</v>
      </c>
      <c r="AZ971">
        <v>0</v>
      </c>
      <c r="BA971" t="s">
        <v>3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V971">
        <v>0</v>
      </c>
      <c r="CW971">
        <v>0</v>
      </c>
      <c r="CX971">
        <f>ROUND(Y971*Source!I923,9)</f>
        <v>0</v>
      </c>
      <c r="CY971">
        <f>AA971</f>
        <v>2621.49</v>
      </c>
      <c r="CZ971">
        <f>AE971</f>
        <v>372.9</v>
      </c>
      <c r="DA971">
        <f>AI971</f>
        <v>7.03</v>
      </c>
      <c r="DB971">
        <f>ROUND(ROUND(AT971*CZ971,2),6)</f>
        <v>372.9</v>
      </c>
      <c r="DC971">
        <f>ROUND(ROUND(AT971*AG971,2),6)</f>
        <v>0</v>
      </c>
      <c r="DD971" t="s">
        <v>3</v>
      </c>
      <c r="DE971" t="s">
        <v>3</v>
      </c>
      <c r="DF971">
        <f>ROUND(ROUND(AE971*AI971,2)*CX971,2)</f>
        <v>0</v>
      </c>
      <c r="DG971">
        <f t="shared" si="475"/>
        <v>0</v>
      </c>
      <c r="DH971">
        <f t="shared" si="476"/>
        <v>0</v>
      </c>
      <c r="DI971">
        <f t="shared" si="474"/>
        <v>0</v>
      </c>
      <c r="DJ971">
        <f>DF971</f>
        <v>0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">
      <c r="A972">
        <f>ROW(Source!A923)</f>
        <v>923</v>
      </c>
      <c r="B972">
        <v>59209200</v>
      </c>
      <c r="C972">
        <v>59211154</v>
      </c>
      <c r="D972">
        <v>58330407</v>
      </c>
      <c r="E972">
        <v>1</v>
      </c>
      <c r="F972">
        <v>1</v>
      </c>
      <c r="G972">
        <v>1080</v>
      </c>
      <c r="H972">
        <v>3</v>
      </c>
      <c r="I972" t="s">
        <v>695</v>
      </c>
      <c r="J972" t="s">
        <v>696</v>
      </c>
      <c r="K972" t="s">
        <v>697</v>
      </c>
      <c r="L972">
        <v>1346</v>
      </c>
      <c r="N972">
        <v>1009</v>
      </c>
      <c r="O972" t="s">
        <v>641</v>
      </c>
      <c r="P972" t="s">
        <v>641</v>
      </c>
      <c r="Q972">
        <v>1</v>
      </c>
      <c r="W972">
        <v>0</v>
      </c>
      <c r="X972">
        <v>883542614</v>
      </c>
      <c r="Y972">
        <f>AT972</f>
        <v>0.04</v>
      </c>
      <c r="AA972">
        <v>169.66</v>
      </c>
      <c r="AB972">
        <v>0</v>
      </c>
      <c r="AC972">
        <v>0</v>
      </c>
      <c r="AD972">
        <v>0</v>
      </c>
      <c r="AE972">
        <v>19.28</v>
      </c>
      <c r="AF972">
        <v>0</v>
      </c>
      <c r="AG972">
        <v>0</v>
      </c>
      <c r="AH972">
        <v>0</v>
      </c>
      <c r="AI972">
        <v>8.8000000000000007</v>
      </c>
      <c r="AJ972">
        <v>1</v>
      </c>
      <c r="AK972">
        <v>1</v>
      </c>
      <c r="AL972">
        <v>1</v>
      </c>
      <c r="AM972">
        <v>2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0.04</v>
      </c>
      <c r="AU972" t="s">
        <v>3</v>
      </c>
      <c r="AV972">
        <v>0</v>
      </c>
      <c r="AW972">
        <v>2</v>
      </c>
      <c r="AX972">
        <v>59211831</v>
      </c>
      <c r="AY972">
        <v>1</v>
      </c>
      <c r="AZ972">
        <v>0</v>
      </c>
      <c r="BA972">
        <v>1030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V972">
        <v>0</v>
      </c>
      <c r="CW972">
        <v>0</v>
      </c>
      <c r="CX972">
        <f>ROUND(Y972*Source!I923,9)</f>
        <v>0</v>
      </c>
      <c r="CY972">
        <f>AA972</f>
        <v>169.66</v>
      </c>
      <c r="CZ972">
        <f>AE972</f>
        <v>19.28</v>
      </c>
      <c r="DA972">
        <f>AI972</f>
        <v>8.8000000000000007</v>
      </c>
      <c r="DB972">
        <f>ROUND(ROUND(AT972*CZ972,2),6)</f>
        <v>0.77</v>
      </c>
      <c r="DC972">
        <f>ROUND(ROUND(AT972*AG972,2),6)</f>
        <v>0</v>
      </c>
      <c r="DD972" t="s">
        <v>3</v>
      </c>
      <c r="DE972" t="s">
        <v>3</v>
      </c>
      <c r="DF972">
        <f>ROUND(ROUND(AE972*AI972,2)*CX972,2)</f>
        <v>0</v>
      </c>
      <c r="DG972">
        <f t="shared" si="475"/>
        <v>0</v>
      </c>
      <c r="DH972">
        <f t="shared" si="476"/>
        <v>0</v>
      </c>
      <c r="DI972">
        <f t="shared" si="474"/>
        <v>0</v>
      </c>
      <c r="DJ972">
        <f>DF972</f>
        <v>0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">
      <c r="A973">
        <f>ROW(Source!A926)</f>
        <v>926</v>
      </c>
      <c r="B973">
        <v>59209203</v>
      </c>
      <c r="C973">
        <v>59211171</v>
      </c>
      <c r="D973">
        <v>58266404</v>
      </c>
      <c r="E973">
        <v>1080</v>
      </c>
      <c r="F973">
        <v>1</v>
      </c>
      <c r="G973">
        <v>1080</v>
      </c>
      <c r="H973">
        <v>1</v>
      </c>
      <c r="I973" t="s">
        <v>620</v>
      </c>
      <c r="J973" t="s">
        <v>3</v>
      </c>
      <c r="K973" t="s">
        <v>621</v>
      </c>
      <c r="L973">
        <v>1191</v>
      </c>
      <c r="N973">
        <v>1013</v>
      </c>
      <c r="O973" t="s">
        <v>622</v>
      </c>
      <c r="P973" t="s">
        <v>622</v>
      </c>
      <c r="Q973">
        <v>1</v>
      </c>
      <c r="W973">
        <v>0</v>
      </c>
      <c r="X973">
        <v>476480486</v>
      </c>
      <c r="Y973">
        <f>((AT973*1.15)*1.1)</f>
        <v>42.630500000000005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1</v>
      </c>
      <c r="AJ973">
        <v>1</v>
      </c>
      <c r="AK973">
        <v>1</v>
      </c>
      <c r="AL973">
        <v>1</v>
      </c>
      <c r="AM973">
        <v>-2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33.700000000000003</v>
      </c>
      <c r="AU973" t="s">
        <v>28</v>
      </c>
      <c r="AV973">
        <v>1</v>
      </c>
      <c r="AW973">
        <v>2</v>
      </c>
      <c r="AX973">
        <v>59211834</v>
      </c>
      <c r="AY973">
        <v>1</v>
      </c>
      <c r="AZ973">
        <v>0</v>
      </c>
      <c r="BA973">
        <v>1033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U973">
        <f>ROUND(AT973*Source!I926*AH973*AL973,2)</f>
        <v>0</v>
      </c>
      <c r="CV973">
        <f>ROUND(Y973*Source!I926,9)</f>
        <v>8.5260999999999996</v>
      </c>
      <c r="CW973">
        <v>0</v>
      </c>
      <c r="CX973">
        <f>ROUND(Y973*Source!I926,9)</f>
        <v>8.5260999999999996</v>
      </c>
      <c r="CY973">
        <f>AD973</f>
        <v>0</v>
      </c>
      <c r="CZ973">
        <f>AH973</f>
        <v>0</v>
      </c>
      <c r="DA973">
        <f>AL973</f>
        <v>1</v>
      </c>
      <c r="DB973">
        <f>ROUND(((ROUND(AT973*CZ973,2)*1.15)*1.1),6)</f>
        <v>0</v>
      </c>
      <c r="DC973">
        <f>ROUND(((ROUND(AT973*AG973,2)*1.15)*1.1),6)</f>
        <v>0</v>
      </c>
      <c r="DD973" t="s">
        <v>3</v>
      </c>
      <c r="DE973" t="s">
        <v>3</v>
      </c>
      <c r="DF973">
        <f t="shared" ref="DF973:DF991" si="477">ROUND(ROUND(AE973,2)*CX973,2)</f>
        <v>0</v>
      </c>
      <c r="DG973">
        <f t="shared" si="475"/>
        <v>0</v>
      </c>
      <c r="DH973">
        <f t="shared" si="476"/>
        <v>0</v>
      </c>
      <c r="DI973">
        <f t="shared" si="474"/>
        <v>0</v>
      </c>
      <c r="DJ973">
        <f>DI973</f>
        <v>0</v>
      </c>
      <c r="DK973">
        <v>0</v>
      </c>
      <c r="DL973" t="s">
        <v>3</v>
      </c>
      <c r="DM973">
        <v>0</v>
      </c>
      <c r="DN973" t="s">
        <v>3</v>
      </c>
      <c r="DO973">
        <v>0</v>
      </c>
    </row>
    <row r="974" spans="1:119" x14ac:dyDescent="0.2">
      <c r="A974">
        <f>ROW(Source!A926)</f>
        <v>926</v>
      </c>
      <c r="B974">
        <v>59209203</v>
      </c>
      <c r="C974">
        <v>59211171</v>
      </c>
      <c r="D974">
        <v>58340276</v>
      </c>
      <c r="E974">
        <v>1</v>
      </c>
      <c r="F974">
        <v>1</v>
      </c>
      <c r="G974">
        <v>1080</v>
      </c>
      <c r="H974">
        <v>2</v>
      </c>
      <c r="I974" t="s">
        <v>662</v>
      </c>
      <c r="J974" t="s">
        <v>663</v>
      </c>
      <c r="K974" t="s">
        <v>664</v>
      </c>
      <c r="L974">
        <v>1368</v>
      </c>
      <c r="N974">
        <v>1011</v>
      </c>
      <c r="O974" t="s">
        <v>626</v>
      </c>
      <c r="P974" t="s">
        <v>626</v>
      </c>
      <c r="Q974">
        <v>1</v>
      </c>
      <c r="W974">
        <v>0</v>
      </c>
      <c r="X974">
        <v>-886582249</v>
      </c>
      <c r="Y974">
        <f>((AT974*1.25)*1.1)</f>
        <v>1.63625</v>
      </c>
      <c r="AA974">
        <v>0</v>
      </c>
      <c r="AB974">
        <v>3.39</v>
      </c>
      <c r="AC974">
        <v>0</v>
      </c>
      <c r="AD974">
        <v>0</v>
      </c>
      <c r="AE974">
        <v>0</v>
      </c>
      <c r="AF974">
        <v>3.18</v>
      </c>
      <c r="AG974">
        <v>0</v>
      </c>
      <c r="AH974">
        <v>0</v>
      </c>
      <c r="AI974">
        <v>1</v>
      </c>
      <c r="AJ974">
        <v>1</v>
      </c>
      <c r="AK974">
        <v>1</v>
      </c>
      <c r="AL974">
        <v>1</v>
      </c>
      <c r="AM974">
        <v>-2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1.19</v>
      </c>
      <c r="AU974" t="s">
        <v>627</v>
      </c>
      <c r="AV974">
        <v>0</v>
      </c>
      <c r="AW974">
        <v>2</v>
      </c>
      <c r="AX974">
        <v>59211835</v>
      </c>
      <c r="AY974">
        <v>1</v>
      </c>
      <c r="AZ974">
        <v>0</v>
      </c>
      <c r="BA974">
        <v>1034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f>ROUND(Y974*Source!I926*DO974,9)</f>
        <v>0</v>
      </c>
      <c r="CX974">
        <f>ROUND(Y974*Source!I926,9)</f>
        <v>0.32724999999999999</v>
      </c>
      <c r="CY974">
        <f>AB974</f>
        <v>3.39</v>
      </c>
      <c r="CZ974">
        <f>AF974</f>
        <v>3.18</v>
      </c>
      <c r="DA974">
        <f>AJ974</f>
        <v>1</v>
      </c>
      <c r="DB974">
        <f>ROUND(((ROUND(AT974*CZ974,2)*1.25)*1.1),6)</f>
        <v>5.1974999999999998</v>
      </c>
      <c r="DC974">
        <f>ROUND(((ROUND(AT974*AG974,2)*1.25)*1.1),6)</f>
        <v>0</v>
      </c>
      <c r="DD974" t="s">
        <v>3</v>
      </c>
      <c r="DE974" t="s">
        <v>3</v>
      </c>
      <c r="DF974">
        <f t="shared" si="477"/>
        <v>0</v>
      </c>
      <c r="DG974">
        <f t="shared" si="475"/>
        <v>1.04</v>
      </c>
      <c r="DH974">
        <f t="shared" si="476"/>
        <v>0</v>
      </c>
      <c r="DI974">
        <f t="shared" si="474"/>
        <v>0</v>
      </c>
      <c r="DJ974">
        <f>DG974</f>
        <v>1.04</v>
      </c>
      <c r="DK974">
        <v>0</v>
      </c>
      <c r="DL974" t="s">
        <v>3</v>
      </c>
      <c r="DM974">
        <v>0</v>
      </c>
      <c r="DN974" t="s">
        <v>3</v>
      </c>
      <c r="DO974">
        <v>0</v>
      </c>
    </row>
    <row r="975" spans="1:119" x14ac:dyDescent="0.2">
      <c r="A975">
        <f>ROW(Source!A926)</f>
        <v>926</v>
      </c>
      <c r="B975">
        <v>59209203</v>
      </c>
      <c r="C975">
        <v>59211171</v>
      </c>
      <c r="D975">
        <v>58340578</v>
      </c>
      <c r="E975">
        <v>1</v>
      </c>
      <c r="F975">
        <v>1</v>
      </c>
      <c r="G975">
        <v>1080</v>
      </c>
      <c r="H975">
        <v>2</v>
      </c>
      <c r="I975" t="s">
        <v>646</v>
      </c>
      <c r="J975" t="s">
        <v>647</v>
      </c>
      <c r="K975" t="s">
        <v>648</v>
      </c>
      <c r="L975">
        <v>1368</v>
      </c>
      <c r="N975">
        <v>1011</v>
      </c>
      <c r="O975" t="s">
        <v>626</v>
      </c>
      <c r="P975" t="s">
        <v>626</v>
      </c>
      <c r="Q975">
        <v>1</v>
      </c>
      <c r="W975">
        <v>0</v>
      </c>
      <c r="X975">
        <v>-1985943078</v>
      </c>
      <c r="Y975">
        <f>((AT975*1.25)*1.1)</f>
        <v>0.55000000000000004</v>
      </c>
      <c r="AA975">
        <v>0</v>
      </c>
      <c r="AB975">
        <v>88.67</v>
      </c>
      <c r="AC975">
        <v>13.47</v>
      </c>
      <c r="AD975">
        <v>0</v>
      </c>
      <c r="AE975">
        <v>0</v>
      </c>
      <c r="AF975">
        <v>83.1</v>
      </c>
      <c r="AG975">
        <v>12.62</v>
      </c>
      <c r="AH975">
        <v>0</v>
      </c>
      <c r="AI975">
        <v>1</v>
      </c>
      <c r="AJ975">
        <v>1</v>
      </c>
      <c r="AK975">
        <v>1</v>
      </c>
      <c r="AL975">
        <v>1</v>
      </c>
      <c r="AM975">
        <v>-2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0.4</v>
      </c>
      <c r="AU975" t="s">
        <v>627</v>
      </c>
      <c r="AV975">
        <v>0</v>
      </c>
      <c r="AW975">
        <v>2</v>
      </c>
      <c r="AX975">
        <v>59211836</v>
      </c>
      <c r="AY975">
        <v>1</v>
      </c>
      <c r="AZ975">
        <v>0</v>
      </c>
      <c r="BA975">
        <v>1035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f>ROUND(Y975*Source!I926*DO975,9)</f>
        <v>1.3882000000000001</v>
      </c>
      <c r="CX975">
        <f>ROUND(Y975*Source!I926,9)</f>
        <v>0.11</v>
      </c>
      <c r="CY975">
        <f>AB975</f>
        <v>88.67</v>
      </c>
      <c r="CZ975">
        <f>AF975</f>
        <v>83.1</v>
      </c>
      <c r="DA975">
        <f>AJ975</f>
        <v>1</v>
      </c>
      <c r="DB975">
        <f>ROUND(((ROUND(AT975*CZ975,2)*1.25)*1.1),6)</f>
        <v>45.704999999999998</v>
      </c>
      <c r="DC975">
        <f>ROUND(((ROUND(AT975*AG975,2)*1.25)*1.1),6)</f>
        <v>6.9437499999999996</v>
      </c>
      <c r="DD975" t="s">
        <v>3</v>
      </c>
      <c r="DE975" t="s">
        <v>3</v>
      </c>
      <c r="DF975">
        <f t="shared" si="477"/>
        <v>0</v>
      </c>
      <c r="DG975">
        <f t="shared" si="475"/>
        <v>9.14</v>
      </c>
      <c r="DH975">
        <f t="shared" si="476"/>
        <v>1.39</v>
      </c>
      <c r="DI975">
        <f t="shared" si="474"/>
        <v>0</v>
      </c>
      <c r="DJ975">
        <f>DG975</f>
        <v>9.14</v>
      </c>
      <c r="DK975">
        <v>0</v>
      </c>
      <c r="DL975" t="s">
        <v>628</v>
      </c>
      <c r="DM975">
        <v>0</v>
      </c>
      <c r="DN975" t="s">
        <v>622</v>
      </c>
      <c r="DO975">
        <v>12.62</v>
      </c>
    </row>
    <row r="976" spans="1:119" x14ac:dyDescent="0.2">
      <c r="A976">
        <f>ROW(Source!A926)</f>
        <v>926</v>
      </c>
      <c r="B976">
        <v>59209203</v>
      </c>
      <c r="C976">
        <v>59211171</v>
      </c>
      <c r="D976">
        <v>58339814</v>
      </c>
      <c r="E976">
        <v>1</v>
      </c>
      <c r="F976">
        <v>1</v>
      </c>
      <c r="G976">
        <v>1080</v>
      </c>
      <c r="H976">
        <v>2</v>
      </c>
      <c r="I976" t="s">
        <v>635</v>
      </c>
      <c r="J976" t="s">
        <v>636</v>
      </c>
      <c r="K976" t="s">
        <v>637</v>
      </c>
      <c r="L976">
        <v>1368</v>
      </c>
      <c r="N976">
        <v>1011</v>
      </c>
      <c r="O976" t="s">
        <v>626</v>
      </c>
      <c r="P976" t="s">
        <v>626</v>
      </c>
      <c r="Q976">
        <v>1</v>
      </c>
      <c r="W976">
        <v>0</v>
      </c>
      <c r="X976">
        <v>1087580389</v>
      </c>
      <c r="Y976">
        <f>((AT976*1.25)*1.1)</f>
        <v>8.2500000000000004E-2</v>
      </c>
      <c r="AA976">
        <v>0</v>
      </c>
      <c r="AB976">
        <v>191.17</v>
      </c>
      <c r="AC976">
        <v>18.059999999999999</v>
      </c>
      <c r="AD976">
        <v>0</v>
      </c>
      <c r="AE976">
        <v>0</v>
      </c>
      <c r="AF976">
        <v>179.17</v>
      </c>
      <c r="AG976">
        <v>16.93</v>
      </c>
      <c r="AH976">
        <v>0</v>
      </c>
      <c r="AI976">
        <v>1</v>
      </c>
      <c r="AJ976">
        <v>1</v>
      </c>
      <c r="AK976">
        <v>1</v>
      </c>
      <c r="AL976">
        <v>1</v>
      </c>
      <c r="AM976">
        <v>-2</v>
      </c>
      <c r="AN976">
        <v>0</v>
      </c>
      <c r="AO976">
        <v>1</v>
      </c>
      <c r="AP976">
        <v>1</v>
      </c>
      <c r="AQ976">
        <v>0</v>
      </c>
      <c r="AR976">
        <v>0</v>
      </c>
      <c r="AS976" t="s">
        <v>3</v>
      </c>
      <c r="AT976">
        <v>0.06</v>
      </c>
      <c r="AU976" t="s">
        <v>627</v>
      </c>
      <c r="AV976">
        <v>0</v>
      </c>
      <c r="AW976">
        <v>2</v>
      </c>
      <c r="AX976">
        <v>59211837</v>
      </c>
      <c r="AY976">
        <v>1</v>
      </c>
      <c r="AZ976">
        <v>0</v>
      </c>
      <c r="BA976">
        <v>1036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f>ROUND(Y976*Source!I926*DO976,9)</f>
        <v>0.27934500000000001</v>
      </c>
      <c r="CX976">
        <f>ROUND(Y976*Source!I926,9)</f>
        <v>1.6500000000000001E-2</v>
      </c>
      <c r="CY976">
        <f>AB976</f>
        <v>191.17</v>
      </c>
      <c r="CZ976">
        <f>AF976</f>
        <v>179.17</v>
      </c>
      <c r="DA976">
        <f>AJ976</f>
        <v>1</v>
      </c>
      <c r="DB976">
        <f>ROUND(((ROUND(AT976*CZ976,2)*1.25)*1.1),6)</f>
        <v>14.78125</v>
      </c>
      <c r="DC976">
        <f>ROUND(((ROUND(AT976*AG976,2)*1.25)*1.1),6)</f>
        <v>1.4025000000000001</v>
      </c>
      <c r="DD976" t="s">
        <v>3</v>
      </c>
      <c r="DE976" t="s">
        <v>3</v>
      </c>
      <c r="DF976">
        <f t="shared" si="477"/>
        <v>0</v>
      </c>
      <c r="DG976">
        <f t="shared" si="475"/>
        <v>2.96</v>
      </c>
      <c r="DH976">
        <f t="shared" si="476"/>
        <v>0.28000000000000003</v>
      </c>
      <c r="DI976">
        <f t="shared" si="474"/>
        <v>0</v>
      </c>
      <c r="DJ976">
        <f>DG976</f>
        <v>2.96</v>
      </c>
      <c r="DK976">
        <v>0</v>
      </c>
      <c r="DL976" t="s">
        <v>628</v>
      </c>
      <c r="DM976">
        <v>0</v>
      </c>
      <c r="DN976" t="s">
        <v>622</v>
      </c>
      <c r="DO976">
        <v>16.93</v>
      </c>
    </row>
    <row r="977" spans="1:119" x14ac:dyDescent="0.2">
      <c r="A977">
        <f>ROW(Source!A926)</f>
        <v>926</v>
      </c>
      <c r="B977">
        <v>59209203</v>
      </c>
      <c r="C977">
        <v>59211171</v>
      </c>
      <c r="D977">
        <v>58308814</v>
      </c>
      <c r="E977">
        <v>1</v>
      </c>
      <c r="F977">
        <v>1</v>
      </c>
      <c r="G977">
        <v>1080</v>
      </c>
      <c r="H977">
        <v>3</v>
      </c>
      <c r="I977" t="s">
        <v>642</v>
      </c>
      <c r="J977" t="s">
        <v>643</v>
      </c>
      <c r="K977" t="s">
        <v>644</v>
      </c>
      <c r="L977">
        <v>1339</v>
      </c>
      <c r="N977">
        <v>1007</v>
      </c>
      <c r="O977" t="s">
        <v>645</v>
      </c>
      <c r="P977" t="s">
        <v>645</v>
      </c>
      <c r="Q977">
        <v>1</v>
      </c>
      <c r="W977">
        <v>0</v>
      </c>
      <c r="X977">
        <v>-744103292</v>
      </c>
      <c r="Y977">
        <f t="shared" ref="Y977:Y987" si="478">AT977</f>
        <v>0.15067</v>
      </c>
      <c r="AA977">
        <v>7.07</v>
      </c>
      <c r="AB977">
        <v>0</v>
      </c>
      <c r="AC977">
        <v>0</v>
      </c>
      <c r="AD977">
        <v>0</v>
      </c>
      <c r="AE977">
        <v>7.07</v>
      </c>
      <c r="AF977">
        <v>0</v>
      </c>
      <c r="AG977">
        <v>0</v>
      </c>
      <c r="AH977">
        <v>0</v>
      </c>
      <c r="AI977">
        <v>1</v>
      </c>
      <c r="AJ977">
        <v>1</v>
      </c>
      <c r="AK977">
        <v>1</v>
      </c>
      <c r="AL977">
        <v>1</v>
      </c>
      <c r="AM977">
        <v>-2</v>
      </c>
      <c r="AN977">
        <v>0</v>
      </c>
      <c r="AO977">
        <v>1</v>
      </c>
      <c r="AP977">
        <v>1</v>
      </c>
      <c r="AQ977">
        <v>0</v>
      </c>
      <c r="AR977">
        <v>0</v>
      </c>
      <c r="AS977" t="s">
        <v>3</v>
      </c>
      <c r="AT977">
        <v>0.15067</v>
      </c>
      <c r="AU977" t="s">
        <v>3</v>
      </c>
      <c r="AV977">
        <v>0</v>
      </c>
      <c r="AW977">
        <v>2</v>
      </c>
      <c r="AX977">
        <v>59211838</v>
      </c>
      <c r="AY977">
        <v>1</v>
      </c>
      <c r="AZ977">
        <v>0</v>
      </c>
      <c r="BA977">
        <v>1037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ROUND(Y977*Source!I926,9)</f>
        <v>3.0134000000000001E-2</v>
      </c>
      <c r="CY977">
        <f t="shared" ref="CY977:CY987" si="479">AA977</f>
        <v>7.07</v>
      </c>
      <c r="CZ977">
        <f t="shared" ref="CZ977:CZ987" si="480">AE977</f>
        <v>7.07</v>
      </c>
      <c r="DA977">
        <f t="shared" ref="DA977:DA987" si="481">AI977</f>
        <v>1</v>
      </c>
      <c r="DB977">
        <f t="shared" ref="DB977:DB987" si="482">ROUND(ROUND(AT977*CZ977,2),6)</f>
        <v>1.07</v>
      </c>
      <c r="DC977">
        <f t="shared" ref="DC977:DC987" si="483">ROUND(ROUND(AT977*AG977,2),6)</f>
        <v>0</v>
      </c>
      <c r="DD977" t="s">
        <v>3</v>
      </c>
      <c r="DE977" t="s">
        <v>3</v>
      </c>
      <c r="DF977">
        <f t="shared" si="477"/>
        <v>0.21</v>
      </c>
      <c r="DG977">
        <f t="shared" si="475"/>
        <v>0</v>
      </c>
      <c r="DH977">
        <f t="shared" si="476"/>
        <v>0</v>
      </c>
      <c r="DI977">
        <f t="shared" si="474"/>
        <v>0</v>
      </c>
      <c r="DJ977">
        <f t="shared" ref="DJ977:DJ987" si="484">DF977</f>
        <v>0.21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">
      <c r="A978">
        <f>ROW(Source!A926)</f>
        <v>926</v>
      </c>
      <c r="B978">
        <v>59209203</v>
      </c>
      <c r="C978">
        <v>59211171</v>
      </c>
      <c r="D978">
        <v>58310526</v>
      </c>
      <c r="E978">
        <v>1</v>
      </c>
      <c r="F978">
        <v>1</v>
      </c>
      <c r="G978">
        <v>1080</v>
      </c>
      <c r="H978">
        <v>3</v>
      </c>
      <c r="I978" t="s">
        <v>665</v>
      </c>
      <c r="J978" t="s">
        <v>666</v>
      </c>
      <c r="K978" t="s">
        <v>667</v>
      </c>
      <c r="L978">
        <v>1346</v>
      </c>
      <c r="N978">
        <v>1009</v>
      </c>
      <c r="O978" t="s">
        <v>641</v>
      </c>
      <c r="P978" t="s">
        <v>641</v>
      </c>
      <c r="Q978">
        <v>1</v>
      </c>
      <c r="W978">
        <v>0</v>
      </c>
      <c r="X978">
        <v>-1011812427</v>
      </c>
      <c r="Y978">
        <f t="shared" si="478"/>
        <v>0.05</v>
      </c>
      <c r="AA978">
        <v>37.979999999999997</v>
      </c>
      <c r="AB978">
        <v>0</v>
      </c>
      <c r="AC978">
        <v>0</v>
      </c>
      <c r="AD978">
        <v>0</v>
      </c>
      <c r="AE978">
        <v>37.979999999999997</v>
      </c>
      <c r="AF978">
        <v>0</v>
      </c>
      <c r="AG978">
        <v>0</v>
      </c>
      <c r="AH978">
        <v>0</v>
      </c>
      <c r="AI978">
        <v>1</v>
      </c>
      <c r="AJ978">
        <v>1</v>
      </c>
      <c r="AK978">
        <v>1</v>
      </c>
      <c r="AL978">
        <v>1</v>
      </c>
      <c r="AM978">
        <v>-2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0.05</v>
      </c>
      <c r="AU978" t="s">
        <v>3</v>
      </c>
      <c r="AV978">
        <v>0</v>
      </c>
      <c r="AW978">
        <v>2</v>
      </c>
      <c r="AX978">
        <v>59211839</v>
      </c>
      <c r="AY978">
        <v>1</v>
      </c>
      <c r="AZ978">
        <v>0</v>
      </c>
      <c r="BA978">
        <v>1038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ROUND(Y978*Source!I926,9)</f>
        <v>0.01</v>
      </c>
      <c r="CY978">
        <f t="shared" si="479"/>
        <v>37.979999999999997</v>
      </c>
      <c r="CZ978">
        <f t="shared" si="480"/>
        <v>37.979999999999997</v>
      </c>
      <c r="DA978">
        <f t="shared" si="481"/>
        <v>1</v>
      </c>
      <c r="DB978">
        <f t="shared" si="482"/>
        <v>1.9</v>
      </c>
      <c r="DC978">
        <f t="shared" si="483"/>
        <v>0</v>
      </c>
      <c r="DD978" t="s">
        <v>3</v>
      </c>
      <c r="DE978" t="s">
        <v>3</v>
      </c>
      <c r="DF978">
        <f t="shared" si="477"/>
        <v>0.38</v>
      </c>
      <c r="DG978">
        <f t="shared" si="475"/>
        <v>0</v>
      </c>
      <c r="DH978">
        <f t="shared" si="476"/>
        <v>0</v>
      </c>
      <c r="DI978">
        <f t="shared" si="474"/>
        <v>0</v>
      </c>
      <c r="DJ978">
        <f t="shared" si="484"/>
        <v>0.38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">
      <c r="A979">
        <f>ROW(Source!A926)</f>
        <v>926</v>
      </c>
      <c r="B979">
        <v>59209203</v>
      </c>
      <c r="C979">
        <v>59211171</v>
      </c>
      <c r="D979">
        <v>58308933</v>
      </c>
      <c r="E979">
        <v>1</v>
      </c>
      <c r="F979">
        <v>1</v>
      </c>
      <c r="G979">
        <v>1080</v>
      </c>
      <c r="H979">
        <v>3</v>
      </c>
      <c r="I979" t="s">
        <v>668</v>
      </c>
      <c r="J979" t="s">
        <v>669</v>
      </c>
      <c r="K979" t="s">
        <v>670</v>
      </c>
      <c r="L979">
        <v>1348</v>
      </c>
      <c r="N979">
        <v>1009</v>
      </c>
      <c r="O979" t="s">
        <v>658</v>
      </c>
      <c r="P979" t="s">
        <v>658</v>
      </c>
      <c r="Q979">
        <v>1000</v>
      </c>
      <c r="W979">
        <v>0</v>
      </c>
      <c r="X979">
        <v>1469978170</v>
      </c>
      <c r="Y979">
        <f t="shared" si="478"/>
        <v>3.9999999999999998E-6</v>
      </c>
      <c r="AA979">
        <v>3234.81</v>
      </c>
      <c r="AB979">
        <v>0</v>
      </c>
      <c r="AC979">
        <v>0</v>
      </c>
      <c r="AD979">
        <v>0</v>
      </c>
      <c r="AE979">
        <v>3234.81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1</v>
      </c>
      <c r="AM979">
        <v>-2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3.9999999999999998E-6</v>
      </c>
      <c r="AU979" t="s">
        <v>3</v>
      </c>
      <c r="AV979">
        <v>0</v>
      </c>
      <c r="AW979">
        <v>2</v>
      </c>
      <c r="AX979">
        <v>59211840</v>
      </c>
      <c r="AY979">
        <v>1</v>
      </c>
      <c r="AZ979">
        <v>0</v>
      </c>
      <c r="BA979">
        <v>1039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V979">
        <v>0</v>
      </c>
      <c r="CW979">
        <v>0</v>
      </c>
      <c r="CX979">
        <f>ROUND(Y979*Source!I926,9)</f>
        <v>7.9999999999999996E-7</v>
      </c>
      <c r="CY979">
        <f t="shared" si="479"/>
        <v>3234.81</v>
      </c>
      <c r="CZ979">
        <f t="shared" si="480"/>
        <v>3234.81</v>
      </c>
      <c r="DA979">
        <f t="shared" si="481"/>
        <v>1</v>
      </c>
      <c r="DB979">
        <f t="shared" si="482"/>
        <v>0.01</v>
      </c>
      <c r="DC979">
        <f t="shared" si="483"/>
        <v>0</v>
      </c>
      <c r="DD979" t="s">
        <v>3</v>
      </c>
      <c r="DE979" t="s">
        <v>3</v>
      </c>
      <c r="DF979">
        <f t="shared" si="477"/>
        <v>0</v>
      </c>
      <c r="DG979">
        <f t="shared" si="475"/>
        <v>0</v>
      </c>
      <c r="DH979">
        <f t="shared" si="476"/>
        <v>0</v>
      </c>
      <c r="DI979">
        <f t="shared" si="474"/>
        <v>0</v>
      </c>
      <c r="DJ979">
        <f t="shared" si="484"/>
        <v>0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">
      <c r="A980">
        <f>ROW(Source!A926)</f>
        <v>926</v>
      </c>
      <c r="B980">
        <v>59209203</v>
      </c>
      <c r="C980">
        <v>59211171</v>
      </c>
      <c r="D980">
        <v>58308746</v>
      </c>
      <c r="E980">
        <v>1</v>
      </c>
      <c r="F980">
        <v>1</v>
      </c>
      <c r="G980">
        <v>1080</v>
      </c>
      <c r="H980">
        <v>3</v>
      </c>
      <c r="I980" t="s">
        <v>671</v>
      </c>
      <c r="J980" t="s">
        <v>672</v>
      </c>
      <c r="K980" t="s">
        <v>673</v>
      </c>
      <c r="L980">
        <v>1339</v>
      </c>
      <c r="N980">
        <v>1007</v>
      </c>
      <c r="O980" t="s">
        <v>645</v>
      </c>
      <c r="P980" t="s">
        <v>645</v>
      </c>
      <c r="Q980">
        <v>1</v>
      </c>
      <c r="W980">
        <v>0</v>
      </c>
      <c r="X980">
        <v>1565098517</v>
      </c>
      <c r="Y980">
        <f t="shared" si="478"/>
        <v>0.19</v>
      </c>
      <c r="AA980">
        <v>53.42</v>
      </c>
      <c r="AB980">
        <v>0</v>
      </c>
      <c r="AC980">
        <v>0</v>
      </c>
      <c r="AD980">
        <v>0</v>
      </c>
      <c r="AE980">
        <v>53.42</v>
      </c>
      <c r="AF980">
        <v>0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>
        <v>-2</v>
      </c>
      <c r="AN980">
        <v>0</v>
      </c>
      <c r="AO980">
        <v>1</v>
      </c>
      <c r="AP980">
        <v>1</v>
      </c>
      <c r="AQ980">
        <v>0</v>
      </c>
      <c r="AR980">
        <v>0</v>
      </c>
      <c r="AS980" t="s">
        <v>3</v>
      </c>
      <c r="AT980">
        <v>0.19</v>
      </c>
      <c r="AU980" t="s">
        <v>3</v>
      </c>
      <c r="AV980">
        <v>0</v>
      </c>
      <c r="AW980">
        <v>2</v>
      </c>
      <c r="AX980">
        <v>59211841</v>
      </c>
      <c r="AY980">
        <v>1</v>
      </c>
      <c r="AZ980">
        <v>0</v>
      </c>
      <c r="BA980">
        <v>1040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v>0</v>
      </c>
      <c r="CX980">
        <f>ROUND(Y980*Source!I926,9)</f>
        <v>3.7999999999999999E-2</v>
      </c>
      <c r="CY980">
        <f t="shared" si="479"/>
        <v>53.42</v>
      </c>
      <c r="CZ980">
        <f t="shared" si="480"/>
        <v>53.42</v>
      </c>
      <c r="DA980">
        <f t="shared" si="481"/>
        <v>1</v>
      </c>
      <c r="DB980">
        <f t="shared" si="482"/>
        <v>10.15</v>
      </c>
      <c r="DC980">
        <f t="shared" si="483"/>
        <v>0</v>
      </c>
      <c r="DD980" t="s">
        <v>3</v>
      </c>
      <c r="DE980" t="s">
        <v>3</v>
      </c>
      <c r="DF980">
        <f t="shared" si="477"/>
        <v>2.0299999999999998</v>
      </c>
      <c r="DG980">
        <f t="shared" si="475"/>
        <v>0</v>
      </c>
      <c r="DH980">
        <f t="shared" si="476"/>
        <v>0</v>
      </c>
      <c r="DI980">
        <f t="shared" si="474"/>
        <v>0</v>
      </c>
      <c r="DJ980">
        <f t="shared" si="484"/>
        <v>2.0299999999999998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">
      <c r="A981">
        <f>ROW(Source!A926)</f>
        <v>926</v>
      </c>
      <c r="B981">
        <v>59209203</v>
      </c>
      <c r="C981">
        <v>59211171</v>
      </c>
      <c r="D981">
        <v>58309012</v>
      </c>
      <c r="E981">
        <v>1</v>
      </c>
      <c r="F981">
        <v>1</v>
      </c>
      <c r="G981">
        <v>1080</v>
      </c>
      <c r="H981">
        <v>3</v>
      </c>
      <c r="I981" t="s">
        <v>674</v>
      </c>
      <c r="J981" t="s">
        <v>675</v>
      </c>
      <c r="K981" t="s">
        <v>676</v>
      </c>
      <c r="L981">
        <v>1339</v>
      </c>
      <c r="N981">
        <v>1007</v>
      </c>
      <c r="O981" t="s">
        <v>645</v>
      </c>
      <c r="P981" t="s">
        <v>645</v>
      </c>
      <c r="Q981">
        <v>1</v>
      </c>
      <c r="W981">
        <v>0</v>
      </c>
      <c r="X981">
        <v>-388798825</v>
      </c>
      <c r="Y981">
        <f t="shared" si="478"/>
        <v>0.34200000000000003</v>
      </c>
      <c r="AA981">
        <v>5.82</v>
      </c>
      <c r="AB981">
        <v>0</v>
      </c>
      <c r="AC981">
        <v>0</v>
      </c>
      <c r="AD981">
        <v>0</v>
      </c>
      <c r="AE981">
        <v>5.82</v>
      </c>
      <c r="AF981">
        <v>0</v>
      </c>
      <c r="AG981">
        <v>0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-2</v>
      </c>
      <c r="AN981">
        <v>0</v>
      </c>
      <c r="AO981">
        <v>1</v>
      </c>
      <c r="AP981">
        <v>1</v>
      </c>
      <c r="AQ981">
        <v>0</v>
      </c>
      <c r="AR981">
        <v>0</v>
      </c>
      <c r="AS981" t="s">
        <v>3</v>
      </c>
      <c r="AT981">
        <v>0.34200000000000003</v>
      </c>
      <c r="AU981" t="s">
        <v>3</v>
      </c>
      <c r="AV981">
        <v>0</v>
      </c>
      <c r="AW981">
        <v>2</v>
      </c>
      <c r="AX981">
        <v>59211842</v>
      </c>
      <c r="AY981">
        <v>1</v>
      </c>
      <c r="AZ981">
        <v>0</v>
      </c>
      <c r="BA981">
        <v>1041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v>0</v>
      </c>
      <c r="CX981">
        <f>ROUND(Y981*Source!I926,9)</f>
        <v>6.8400000000000002E-2</v>
      </c>
      <c r="CY981">
        <f t="shared" si="479"/>
        <v>5.82</v>
      </c>
      <c r="CZ981">
        <f t="shared" si="480"/>
        <v>5.82</v>
      </c>
      <c r="DA981">
        <f t="shared" si="481"/>
        <v>1</v>
      </c>
      <c r="DB981">
        <f t="shared" si="482"/>
        <v>1.99</v>
      </c>
      <c r="DC981">
        <f t="shared" si="483"/>
        <v>0</v>
      </c>
      <c r="DD981" t="s">
        <v>3</v>
      </c>
      <c r="DE981" t="s">
        <v>3</v>
      </c>
      <c r="DF981">
        <f t="shared" si="477"/>
        <v>0.4</v>
      </c>
      <c r="DG981">
        <f t="shared" si="475"/>
        <v>0</v>
      </c>
      <c r="DH981">
        <f t="shared" si="476"/>
        <v>0</v>
      </c>
      <c r="DI981">
        <f t="shared" si="474"/>
        <v>0</v>
      </c>
      <c r="DJ981">
        <f t="shared" si="484"/>
        <v>0.4</v>
      </c>
      <c r="DK981">
        <v>0</v>
      </c>
      <c r="DL981" t="s">
        <v>3</v>
      </c>
      <c r="DM981">
        <v>0</v>
      </c>
      <c r="DN981" t="s">
        <v>3</v>
      </c>
      <c r="DO981">
        <v>0</v>
      </c>
    </row>
    <row r="982" spans="1:119" x14ac:dyDescent="0.2">
      <c r="A982">
        <f>ROW(Source!A926)</f>
        <v>926</v>
      </c>
      <c r="B982">
        <v>59209203</v>
      </c>
      <c r="C982">
        <v>59211171</v>
      </c>
      <c r="D982">
        <v>58309084</v>
      </c>
      <c r="E982">
        <v>1</v>
      </c>
      <c r="F982">
        <v>1</v>
      </c>
      <c r="G982">
        <v>1080</v>
      </c>
      <c r="H982">
        <v>3</v>
      </c>
      <c r="I982" t="s">
        <v>677</v>
      </c>
      <c r="J982" t="s">
        <v>678</v>
      </c>
      <c r="K982" t="s">
        <v>679</v>
      </c>
      <c r="L982">
        <v>1348</v>
      </c>
      <c r="N982">
        <v>1009</v>
      </c>
      <c r="O982" t="s">
        <v>658</v>
      </c>
      <c r="P982" t="s">
        <v>658</v>
      </c>
      <c r="Q982">
        <v>1000</v>
      </c>
      <c r="W982">
        <v>0</v>
      </c>
      <c r="X982">
        <v>356473523</v>
      </c>
      <c r="Y982">
        <f t="shared" si="478"/>
        <v>8.7000000000000001E-4</v>
      </c>
      <c r="AA982">
        <v>16214.84</v>
      </c>
      <c r="AB982">
        <v>0</v>
      </c>
      <c r="AC982">
        <v>0</v>
      </c>
      <c r="AD982">
        <v>0</v>
      </c>
      <c r="AE982">
        <v>16214.84</v>
      </c>
      <c r="AF982">
        <v>0</v>
      </c>
      <c r="AG982">
        <v>0</v>
      </c>
      <c r="AH982">
        <v>0</v>
      </c>
      <c r="AI982">
        <v>1</v>
      </c>
      <c r="AJ982">
        <v>1</v>
      </c>
      <c r="AK982">
        <v>1</v>
      </c>
      <c r="AL982">
        <v>1</v>
      </c>
      <c r="AM982">
        <v>-2</v>
      </c>
      <c r="AN982">
        <v>0</v>
      </c>
      <c r="AO982">
        <v>1</v>
      </c>
      <c r="AP982">
        <v>1</v>
      </c>
      <c r="AQ982">
        <v>0</v>
      </c>
      <c r="AR982">
        <v>0</v>
      </c>
      <c r="AS982" t="s">
        <v>3</v>
      </c>
      <c r="AT982">
        <v>8.7000000000000001E-4</v>
      </c>
      <c r="AU982" t="s">
        <v>3</v>
      </c>
      <c r="AV982">
        <v>0</v>
      </c>
      <c r="AW982">
        <v>2</v>
      </c>
      <c r="AX982">
        <v>59211843</v>
      </c>
      <c r="AY982">
        <v>1</v>
      </c>
      <c r="AZ982">
        <v>0</v>
      </c>
      <c r="BA982">
        <v>1042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ROUND(Y982*Source!I926,9)</f>
        <v>1.74E-4</v>
      </c>
      <c r="CY982">
        <f t="shared" si="479"/>
        <v>16214.84</v>
      </c>
      <c r="CZ982">
        <f t="shared" si="480"/>
        <v>16214.84</v>
      </c>
      <c r="DA982">
        <f t="shared" si="481"/>
        <v>1</v>
      </c>
      <c r="DB982">
        <f t="shared" si="482"/>
        <v>14.11</v>
      </c>
      <c r="DC982">
        <f t="shared" si="483"/>
        <v>0</v>
      </c>
      <c r="DD982" t="s">
        <v>3</v>
      </c>
      <c r="DE982" t="s">
        <v>3</v>
      </c>
      <c r="DF982">
        <f t="shared" si="477"/>
        <v>2.82</v>
      </c>
      <c r="DG982">
        <f t="shared" si="475"/>
        <v>0</v>
      </c>
      <c r="DH982">
        <f t="shared" si="476"/>
        <v>0</v>
      </c>
      <c r="DI982">
        <f t="shared" si="474"/>
        <v>0</v>
      </c>
      <c r="DJ982">
        <f t="shared" si="484"/>
        <v>2.82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">
      <c r="A983">
        <f>ROW(Source!A926)</f>
        <v>926</v>
      </c>
      <c r="B983">
        <v>59209203</v>
      </c>
      <c r="C983">
        <v>59211171</v>
      </c>
      <c r="D983">
        <v>58309253</v>
      </c>
      <c r="E983">
        <v>1</v>
      </c>
      <c r="F983">
        <v>1</v>
      </c>
      <c r="G983">
        <v>1080</v>
      </c>
      <c r="H983">
        <v>3</v>
      </c>
      <c r="I983" t="s">
        <v>680</v>
      </c>
      <c r="J983" t="s">
        <v>681</v>
      </c>
      <c r="K983" t="s">
        <v>682</v>
      </c>
      <c r="L983">
        <v>1346</v>
      </c>
      <c r="N983">
        <v>1009</v>
      </c>
      <c r="O983" t="s">
        <v>641</v>
      </c>
      <c r="P983" t="s">
        <v>641</v>
      </c>
      <c r="Q983">
        <v>1</v>
      </c>
      <c r="W983">
        <v>0</v>
      </c>
      <c r="X983">
        <v>1135396300</v>
      </c>
      <c r="Y983">
        <f t="shared" si="478"/>
        <v>0.1</v>
      </c>
      <c r="AA983">
        <v>20.190000000000001</v>
      </c>
      <c r="AB983">
        <v>0</v>
      </c>
      <c r="AC983">
        <v>0</v>
      </c>
      <c r="AD983">
        <v>0</v>
      </c>
      <c r="AE983">
        <v>20.190000000000001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1</v>
      </c>
      <c r="AL983">
        <v>1</v>
      </c>
      <c r="AM983">
        <v>-2</v>
      </c>
      <c r="AN983">
        <v>0</v>
      </c>
      <c r="AO983">
        <v>1</v>
      </c>
      <c r="AP983">
        <v>1</v>
      </c>
      <c r="AQ983">
        <v>0</v>
      </c>
      <c r="AR983">
        <v>0</v>
      </c>
      <c r="AS983" t="s">
        <v>3</v>
      </c>
      <c r="AT983">
        <v>0.1</v>
      </c>
      <c r="AU983" t="s">
        <v>3</v>
      </c>
      <c r="AV983">
        <v>0</v>
      </c>
      <c r="AW983">
        <v>2</v>
      </c>
      <c r="AX983">
        <v>59211844</v>
      </c>
      <c r="AY983">
        <v>1</v>
      </c>
      <c r="AZ983">
        <v>0</v>
      </c>
      <c r="BA983">
        <v>1043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ROUND(Y983*Source!I926,9)</f>
        <v>0.02</v>
      </c>
      <c r="CY983">
        <f t="shared" si="479"/>
        <v>20.190000000000001</v>
      </c>
      <c r="CZ983">
        <f t="shared" si="480"/>
        <v>20.190000000000001</v>
      </c>
      <c r="DA983">
        <f t="shared" si="481"/>
        <v>1</v>
      </c>
      <c r="DB983">
        <f t="shared" si="482"/>
        <v>2.02</v>
      </c>
      <c r="DC983">
        <f t="shared" si="483"/>
        <v>0</v>
      </c>
      <c r="DD983" t="s">
        <v>3</v>
      </c>
      <c r="DE983" t="s">
        <v>3</v>
      </c>
      <c r="DF983">
        <f t="shared" si="477"/>
        <v>0.4</v>
      </c>
      <c r="DG983">
        <f t="shared" si="475"/>
        <v>0</v>
      </c>
      <c r="DH983">
        <f t="shared" si="476"/>
        <v>0</v>
      </c>
      <c r="DI983">
        <f t="shared" si="474"/>
        <v>0</v>
      </c>
      <c r="DJ983">
        <f t="shared" si="484"/>
        <v>0.4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">
      <c r="A984">
        <f>ROW(Source!A926)</f>
        <v>926</v>
      </c>
      <c r="B984">
        <v>59209203</v>
      </c>
      <c r="C984">
        <v>59211171</v>
      </c>
      <c r="D984">
        <v>58309395</v>
      </c>
      <c r="E984">
        <v>1</v>
      </c>
      <c r="F984">
        <v>1</v>
      </c>
      <c r="G984">
        <v>1080</v>
      </c>
      <c r="H984">
        <v>3</v>
      </c>
      <c r="I984" t="s">
        <v>683</v>
      </c>
      <c r="J984" t="s">
        <v>684</v>
      </c>
      <c r="K984" t="s">
        <v>685</v>
      </c>
      <c r="L984">
        <v>1348</v>
      </c>
      <c r="N984">
        <v>1009</v>
      </c>
      <c r="O984" t="s">
        <v>658</v>
      </c>
      <c r="P984" t="s">
        <v>658</v>
      </c>
      <c r="Q984">
        <v>1000</v>
      </c>
      <c r="W984">
        <v>0</v>
      </c>
      <c r="X984">
        <v>1017087992</v>
      </c>
      <c r="Y984">
        <f t="shared" si="478"/>
        <v>4.0000000000000002E-4</v>
      </c>
      <c r="AA984">
        <v>35445.93</v>
      </c>
      <c r="AB984">
        <v>0</v>
      </c>
      <c r="AC984">
        <v>0</v>
      </c>
      <c r="AD984">
        <v>0</v>
      </c>
      <c r="AE984">
        <v>35445.93</v>
      </c>
      <c r="AF984">
        <v>0</v>
      </c>
      <c r="AG984">
        <v>0</v>
      </c>
      <c r="AH984">
        <v>0</v>
      </c>
      <c r="AI984">
        <v>1</v>
      </c>
      <c r="AJ984">
        <v>1</v>
      </c>
      <c r="AK984">
        <v>1</v>
      </c>
      <c r="AL984">
        <v>1</v>
      </c>
      <c r="AM984">
        <v>-2</v>
      </c>
      <c r="AN984">
        <v>0</v>
      </c>
      <c r="AO984">
        <v>1</v>
      </c>
      <c r="AP984">
        <v>1</v>
      </c>
      <c r="AQ984">
        <v>0</v>
      </c>
      <c r="AR984">
        <v>0</v>
      </c>
      <c r="AS984" t="s">
        <v>3</v>
      </c>
      <c r="AT984">
        <v>4.0000000000000002E-4</v>
      </c>
      <c r="AU984" t="s">
        <v>3</v>
      </c>
      <c r="AV984">
        <v>0</v>
      </c>
      <c r="AW984">
        <v>2</v>
      </c>
      <c r="AX984">
        <v>59211845</v>
      </c>
      <c r="AY984">
        <v>1</v>
      </c>
      <c r="AZ984">
        <v>0</v>
      </c>
      <c r="BA984">
        <v>1044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ROUND(Y984*Source!I926,9)</f>
        <v>8.0000000000000007E-5</v>
      </c>
      <c r="CY984">
        <f t="shared" si="479"/>
        <v>35445.93</v>
      </c>
      <c r="CZ984">
        <f t="shared" si="480"/>
        <v>35445.93</v>
      </c>
      <c r="DA984">
        <f t="shared" si="481"/>
        <v>1</v>
      </c>
      <c r="DB984">
        <f t="shared" si="482"/>
        <v>14.18</v>
      </c>
      <c r="DC984">
        <f t="shared" si="483"/>
        <v>0</v>
      </c>
      <c r="DD984" t="s">
        <v>3</v>
      </c>
      <c r="DE984" t="s">
        <v>3</v>
      </c>
      <c r="DF984">
        <f t="shared" si="477"/>
        <v>2.84</v>
      </c>
      <c r="DG984">
        <f t="shared" si="475"/>
        <v>0</v>
      </c>
      <c r="DH984">
        <f t="shared" si="476"/>
        <v>0</v>
      </c>
      <c r="DI984">
        <f t="shared" si="474"/>
        <v>0</v>
      </c>
      <c r="DJ984">
        <f t="shared" si="484"/>
        <v>2.84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">
      <c r="A985">
        <f>ROW(Source!A926)</f>
        <v>926</v>
      </c>
      <c r="B985">
        <v>59209203</v>
      </c>
      <c r="C985">
        <v>59211171</v>
      </c>
      <c r="D985">
        <v>58321780</v>
      </c>
      <c r="E985">
        <v>1</v>
      </c>
      <c r="F985">
        <v>1</v>
      </c>
      <c r="G985">
        <v>1080</v>
      </c>
      <c r="H985">
        <v>3</v>
      </c>
      <c r="I985" t="s">
        <v>206</v>
      </c>
      <c r="J985" t="s">
        <v>208</v>
      </c>
      <c r="K985" t="s">
        <v>207</v>
      </c>
      <c r="L985">
        <v>1301</v>
      </c>
      <c r="N985">
        <v>1003</v>
      </c>
      <c r="O985" t="s">
        <v>36</v>
      </c>
      <c r="P985" t="s">
        <v>36</v>
      </c>
      <c r="Q985">
        <v>1</v>
      </c>
      <c r="W985">
        <v>0</v>
      </c>
      <c r="X985">
        <v>-92831099</v>
      </c>
      <c r="Y985">
        <f t="shared" si="478"/>
        <v>100</v>
      </c>
      <c r="AA985">
        <v>51.28</v>
      </c>
      <c r="AB985">
        <v>0</v>
      </c>
      <c r="AC985">
        <v>0</v>
      </c>
      <c r="AD985">
        <v>0</v>
      </c>
      <c r="AE985">
        <v>51.28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1</v>
      </c>
      <c r="AQ985">
        <v>0</v>
      </c>
      <c r="AR985">
        <v>0</v>
      </c>
      <c r="AS985" t="s">
        <v>3</v>
      </c>
      <c r="AT985">
        <v>100</v>
      </c>
      <c r="AU985" t="s">
        <v>3</v>
      </c>
      <c r="AV985">
        <v>0</v>
      </c>
      <c r="AW985">
        <v>1</v>
      </c>
      <c r="AX985">
        <v>-1</v>
      </c>
      <c r="AY985">
        <v>0</v>
      </c>
      <c r="AZ985">
        <v>0</v>
      </c>
      <c r="BA985" t="s">
        <v>3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v>0</v>
      </c>
      <c r="CX985">
        <f>ROUND(Y985*Source!I926,9)</f>
        <v>20</v>
      </c>
      <c r="CY985">
        <f t="shared" si="479"/>
        <v>51.28</v>
      </c>
      <c r="CZ985">
        <f t="shared" si="480"/>
        <v>51.28</v>
      </c>
      <c r="DA985">
        <f t="shared" si="481"/>
        <v>1</v>
      </c>
      <c r="DB985">
        <f t="shared" si="482"/>
        <v>5128</v>
      </c>
      <c r="DC985">
        <f t="shared" si="483"/>
        <v>0</v>
      </c>
      <c r="DD985" t="s">
        <v>3</v>
      </c>
      <c r="DE985" t="s">
        <v>3</v>
      </c>
      <c r="DF985">
        <f t="shared" si="477"/>
        <v>1025.5999999999999</v>
      </c>
      <c r="DG985">
        <f t="shared" si="475"/>
        <v>0</v>
      </c>
      <c r="DH985">
        <f t="shared" si="476"/>
        <v>0</v>
      </c>
      <c r="DI985">
        <f t="shared" si="474"/>
        <v>0</v>
      </c>
      <c r="DJ985">
        <f t="shared" si="484"/>
        <v>1025.5999999999999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">
      <c r="A986">
        <f>ROW(Source!A926)</f>
        <v>926</v>
      </c>
      <c r="B986">
        <v>59209203</v>
      </c>
      <c r="C986">
        <v>59211171</v>
      </c>
      <c r="D986">
        <v>58322460</v>
      </c>
      <c r="E986">
        <v>1</v>
      </c>
      <c r="F986">
        <v>1</v>
      </c>
      <c r="G986">
        <v>1080</v>
      </c>
      <c r="H986">
        <v>3</v>
      </c>
      <c r="I986" t="s">
        <v>146</v>
      </c>
      <c r="J986" t="s">
        <v>148</v>
      </c>
      <c r="K986" t="s">
        <v>192</v>
      </c>
      <c r="L986">
        <v>1354</v>
      </c>
      <c r="N986">
        <v>1010</v>
      </c>
      <c r="O986" t="s">
        <v>49</v>
      </c>
      <c r="P986" t="s">
        <v>49</v>
      </c>
      <c r="Q986">
        <v>1</v>
      </c>
      <c r="W986">
        <v>0</v>
      </c>
      <c r="X986">
        <v>-1503048012</v>
      </c>
      <c r="Y986">
        <f t="shared" si="478"/>
        <v>35</v>
      </c>
      <c r="AA986">
        <v>19.61</v>
      </c>
      <c r="AB986">
        <v>0</v>
      </c>
      <c r="AC986">
        <v>0</v>
      </c>
      <c r="AD986">
        <v>0</v>
      </c>
      <c r="AE986">
        <v>19.61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 t="s">
        <v>3</v>
      </c>
      <c r="AT986">
        <v>35</v>
      </c>
      <c r="AU986" t="s">
        <v>3</v>
      </c>
      <c r="AV986">
        <v>0</v>
      </c>
      <c r="AW986">
        <v>1</v>
      </c>
      <c r="AX986">
        <v>-1</v>
      </c>
      <c r="AY986">
        <v>0</v>
      </c>
      <c r="AZ986">
        <v>0</v>
      </c>
      <c r="BA986" t="s">
        <v>3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V986">
        <v>0</v>
      </c>
      <c r="CW986">
        <v>0</v>
      </c>
      <c r="CX986">
        <f>ROUND(Y986*Source!I926,9)</f>
        <v>7</v>
      </c>
      <c r="CY986">
        <f t="shared" si="479"/>
        <v>19.61</v>
      </c>
      <c r="CZ986">
        <f t="shared" si="480"/>
        <v>19.61</v>
      </c>
      <c r="DA986">
        <f t="shared" si="481"/>
        <v>1</v>
      </c>
      <c r="DB986">
        <f t="shared" si="482"/>
        <v>686.35</v>
      </c>
      <c r="DC986">
        <f t="shared" si="483"/>
        <v>0</v>
      </c>
      <c r="DD986" t="s">
        <v>3</v>
      </c>
      <c r="DE986" t="s">
        <v>3</v>
      </c>
      <c r="DF986">
        <f t="shared" si="477"/>
        <v>137.27000000000001</v>
      </c>
      <c r="DG986">
        <f t="shared" si="475"/>
        <v>0</v>
      </c>
      <c r="DH986">
        <f t="shared" si="476"/>
        <v>0</v>
      </c>
      <c r="DI986">
        <f t="shared" si="474"/>
        <v>0</v>
      </c>
      <c r="DJ986">
        <f t="shared" si="484"/>
        <v>137.27000000000001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">
      <c r="A987">
        <f>ROW(Source!A926)</f>
        <v>926</v>
      </c>
      <c r="B987">
        <v>59209203</v>
      </c>
      <c r="C987">
        <v>59211171</v>
      </c>
      <c r="D987">
        <v>58327519</v>
      </c>
      <c r="E987">
        <v>1</v>
      </c>
      <c r="F987">
        <v>1</v>
      </c>
      <c r="G987">
        <v>1080</v>
      </c>
      <c r="H987">
        <v>3</v>
      </c>
      <c r="I987" t="s">
        <v>579</v>
      </c>
      <c r="J987" t="s">
        <v>581</v>
      </c>
      <c r="K987" t="s">
        <v>580</v>
      </c>
      <c r="L987">
        <v>1354</v>
      </c>
      <c r="N987">
        <v>1010</v>
      </c>
      <c r="O987" t="s">
        <v>49</v>
      </c>
      <c r="P987" t="s">
        <v>49</v>
      </c>
      <c r="Q987">
        <v>1</v>
      </c>
      <c r="W987">
        <v>0</v>
      </c>
      <c r="X987">
        <v>-1109588999</v>
      </c>
      <c r="Y987">
        <f t="shared" si="478"/>
        <v>10</v>
      </c>
      <c r="AA987">
        <v>113.32</v>
      </c>
      <c r="AB987">
        <v>0</v>
      </c>
      <c r="AC987">
        <v>0</v>
      </c>
      <c r="AD987">
        <v>0</v>
      </c>
      <c r="AE987">
        <v>113.32</v>
      </c>
      <c r="AF987">
        <v>0</v>
      </c>
      <c r="AG987">
        <v>0</v>
      </c>
      <c r="AH987">
        <v>0</v>
      </c>
      <c r="AI987">
        <v>1</v>
      </c>
      <c r="AJ987">
        <v>1</v>
      </c>
      <c r="AK987">
        <v>1</v>
      </c>
      <c r="AL987">
        <v>1</v>
      </c>
      <c r="AM987">
        <v>0</v>
      </c>
      <c r="AN987">
        <v>0</v>
      </c>
      <c r="AO987">
        <v>0</v>
      </c>
      <c r="AP987">
        <v>1</v>
      </c>
      <c r="AQ987">
        <v>0</v>
      </c>
      <c r="AR987">
        <v>0</v>
      </c>
      <c r="AS987" t="s">
        <v>3</v>
      </c>
      <c r="AT987">
        <v>10</v>
      </c>
      <c r="AU987" t="s">
        <v>3</v>
      </c>
      <c r="AV987">
        <v>0</v>
      </c>
      <c r="AW987">
        <v>1</v>
      </c>
      <c r="AX987">
        <v>-1</v>
      </c>
      <c r="AY987">
        <v>0</v>
      </c>
      <c r="AZ987">
        <v>0</v>
      </c>
      <c r="BA987" t="s">
        <v>3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V987">
        <v>0</v>
      </c>
      <c r="CW987">
        <v>0</v>
      </c>
      <c r="CX987">
        <f>ROUND(Y987*Source!I926,9)</f>
        <v>2</v>
      </c>
      <c r="CY987">
        <f t="shared" si="479"/>
        <v>113.32</v>
      </c>
      <c r="CZ987">
        <f t="shared" si="480"/>
        <v>113.32</v>
      </c>
      <c r="DA987">
        <f t="shared" si="481"/>
        <v>1</v>
      </c>
      <c r="DB987">
        <f t="shared" si="482"/>
        <v>1133.2</v>
      </c>
      <c r="DC987">
        <f t="shared" si="483"/>
        <v>0</v>
      </c>
      <c r="DD987" t="s">
        <v>3</v>
      </c>
      <c r="DE987" t="s">
        <v>3</v>
      </c>
      <c r="DF987">
        <f t="shared" si="477"/>
        <v>226.64</v>
      </c>
      <c r="DG987">
        <f t="shared" si="475"/>
        <v>0</v>
      </c>
      <c r="DH987">
        <f t="shared" si="476"/>
        <v>0</v>
      </c>
      <c r="DI987">
        <f t="shared" si="474"/>
        <v>0</v>
      </c>
      <c r="DJ987">
        <f t="shared" si="484"/>
        <v>226.64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">
      <c r="A988">
        <f>ROW(Source!A927)</f>
        <v>927</v>
      </c>
      <c r="B988">
        <v>59209200</v>
      </c>
      <c r="C988">
        <v>59211171</v>
      </c>
      <c r="D988">
        <v>58266404</v>
      </c>
      <c r="E988">
        <v>1080</v>
      </c>
      <c r="F988">
        <v>1</v>
      </c>
      <c r="G988">
        <v>1080</v>
      </c>
      <c r="H988">
        <v>1</v>
      </c>
      <c r="I988" t="s">
        <v>620</v>
      </c>
      <c r="J988" t="s">
        <v>3</v>
      </c>
      <c r="K988" t="s">
        <v>621</v>
      </c>
      <c r="L988">
        <v>1191</v>
      </c>
      <c r="N988">
        <v>1013</v>
      </c>
      <c r="O988" t="s">
        <v>622</v>
      </c>
      <c r="P988" t="s">
        <v>622</v>
      </c>
      <c r="Q988">
        <v>1</v>
      </c>
      <c r="W988">
        <v>0</v>
      </c>
      <c r="X988">
        <v>476480486</v>
      </c>
      <c r="Y988">
        <f>((AT988*1.15)*1.1)</f>
        <v>42.630500000000005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1</v>
      </c>
      <c r="AK988">
        <v>1</v>
      </c>
      <c r="AL988">
        <v>1</v>
      </c>
      <c r="AM988">
        <v>5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33.700000000000003</v>
      </c>
      <c r="AU988" t="s">
        <v>28</v>
      </c>
      <c r="AV988">
        <v>1</v>
      </c>
      <c r="AW988">
        <v>2</v>
      </c>
      <c r="AX988">
        <v>59211834</v>
      </c>
      <c r="AY988">
        <v>1</v>
      </c>
      <c r="AZ988">
        <v>0</v>
      </c>
      <c r="BA988">
        <v>1048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U988">
        <f>ROUND(AT988*Source!I927*AH988*AL988,2)</f>
        <v>0</v>
      </c>
      <c r="CV988">
        <f>ROUND(Y988*Source!I927,9)</f>
        <v>8.5260999999999996</v>
      </c>
      <c r="CW988">
        <v>0</v>
      </c>
      <c r="CX988">
        <f>ROUND(Y988*Source!I927,9)</f>
        <v>8.5260999999999996</v>
      </c>
      <c r="CY988">
        <f>AD988</f>
        <v>0</v>
      </c>
      <c r="CZ988">
        <f>AH988</f>
        <v>0</v>
      </c>
      <c r="DA988">
        <f>AL988</f>
        <v>1</v>
      </c>
      <c r="DB988">
        <f>ROUND(((ROUND(AT988*CZ988,2)*1.15)*1.1),6)</f>
        <v>0</v>
      </c>
      <c r="DC988">
        <f>ROUND(((ROUND(AT988*AG988,2)*1.15)*1.1),6)</f>
        <v>0</v>
      </c>
      <c r="DD988" t="s">
        <v>3</v>
      </c>
      <c r="DE988" t="s">
        <v>3</v>
      </c>
      <c r="DF988">
        <f t="shared" si="477"/>
        <v>0</v>
      </c>
      <c r="DG988">
        <f t="shared" si="475"/>
        <v>0</v>
      </c>
      <c r="DH988">
        <f t="shared" si="476"/>
        <v>0</v>
      </c>
      <c r="DI988">
        <f t="shared" si="474"/>
        <v>0</v>
      </c>
      <c r="DJ988">
        <f>DI988</f>
        <v>0</v>
      </c>
      <c r="DK988">
        <v>0</v>
      </c>
      <c r="DL988" t="s">
        <v>3</v>
      </c>
      <c r="DM988">
        <v>0</v>
      </c>
      <c r="DN988" t="s">
        <v>3</v>
      </c>
      <c r="DO988">
        <v>0</v>
      </c>
    </row>
    <row r="989" spans="1:119" x14ac:dyDescent="0.2">
      <c r="A989">
        <f>ROW(Source!A927)</f>
        <v>927</v>
      </c>
      <c r="B989">
        <v>59209200</v>
      </c>
      <c r="C989">
        <v>59211171</v>
      </c>
      <c r="D989">
        <v>58340276</v>
      </c>
      <c r="E989">
        <v>1</v>
      </c>
      <c r="F989">
        <v>1</v>
      </c>
      <c r="G989">
        <v>1080</v>
      </c>
      <c r="H989">
        <v>2</v>
      </c>
      <c r="I989" t="s">
        <v>662</v>
      </c>
      <c r="J989" t="s">
        <v>663</v>
      </c>
      <c r="K989" t="s">
        <v>664</v>
      </c>
      <c r="L989">
        <v>1368</v>
      </c>
      <c r="N989">
        <v>1011</v>
      </c>
      <c r="O989" t="s">
        <v>626</v>
      </c>
      <c r="P989" t="s">
        <v>626</v>
      </c>
      <c r="Q989">
        <v>1</v>
      </c>
      <c r="W989">
        <v>0</v>
      </c>
      <c r="X989">
        <v>-886582249</v>
      </c>
      <c r="Y989">
        <f>((AT989*1.25)*1.1)</f>
        <v>1.63625</v>
      </c>
      <c r="AA989">
        <v>0</v>
      </c>
      <c r="AB989">
        <v>39.799999999999997</v>
      </c>
      <c r="AC989">
        <v>0</v>
      </c>
      <c r="AD989">
        <v>0</v>
      </c>
      <c r="AE989">
        <v>0</v>
      </c>
      <c r="AF989">
        <v>3.18</v>
      </c>
      <c r="AG989">
        <v>0</v>
      </c>
      <c r="AH989">
        <v>0</v>
      </c>
      <c r="AI989">
        <v>1</v>
      </c>
      <c r="AJ989">
        <v>11.73</v>
      </c>
      <c r="AK989">
        <v>54.99</v>
      </c>
      <c r="AL989">
        <v>1</v>
      </c>
      <c r="AM989">
        <v>2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1.19</v>
      </c>
      <c r="AU989" t="s">
        <v>627</v>
      </c>
      <c r="AV989">
        <v>0</v>
      </c>
      <c r="AW989">
        <v>2</v>
      </c>
      <c r="AX989">
        <v>59211835</v>
      </c>
      <c r="AY989">
        <v>1</v>
      </c>
      <c r="AZ989">
        <v>0</v>
      </c>
      <c r="BA989">
        <v>1049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V989">
        <v>0</v>
      </c>
      <c r="CW989">
        <f>ROUND(Y989*Source!I927*DO989,9)</f>
        <v>0</v>
      </c>
      <c r="CX989">
        <f>ROUND(Y989*Source!I927,9)</f>
        <v>0.32724999999999999</v>
      </c>
      <c r="CY989">
        <f>AB989</f>
        <v>39.799999999999997</v>
      </c>
      <c r="CZ989">
        <f>AF989</f>
        <v>3.18</v>
      </c>
      <c r="DA989">
        <f>AJ989</f>
        <v>11.73</v>
      </c>
      <c r="DB989">
        <f>ROUND(((ROUND(AT989*CZ989,2)*1.25)*1.1),6)</f>
        <v>5.1974999999999998</v>
      </c>
      <c r="DC989">
        <f>ROUND(((ROUND(AT989*AG989,2)*1.25)*1.1),6)</f>
        <v>0</v>
      </c>
      <c r="DD989" t="s">
        <v>3</v>
      </c>
      <c r="DE989" t="s">
        <v>3</v>
      </c>
      <c r="DF989">
        <f t="shared" si="477"/>
        <v>0</v>
      </c>
      <c r="DG989">
        <f>ROUND(ROUND(AF989*AJ989,2)*CX989,2)</f>
        <v>12.21</v>
      </c>
      <c r="DH989">
        <f>ROUND(ROUND(AG989*AK989,2)*CX989,2)</f>
        <v>0</v>
      </c>
      <c r="DI989">
        <f t="shared" si="474"/>
        <v>0</v>
      </c>
      <c r="DJ989">
        <f>DG989</f>
        <v>12.21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">
      <c r="A990">
        <f>ROW(Source!A927)</f>
        <v>927</v>
      </c>
      <c r="B990">
        <v>59209200</v>
      </c>
      <c r="C990">
        <v>59211171</v>
      </c>
      <c r="D990">
        <v>58340578</v>
      </c>
      <c r="E990">
        <v>1</v>
      </c>
      <c r="F990">
        <v>1</v>
      </c>
      <c r="G990">
        <v>1080</v>
      </c>
      <c r="H990">
        <v>2</v>
      </c>
      <c r="I990" t="s">
        <v>646</v>
      </c>
      <c r="J990" t="s">
        <v>647</v>
      </c>
      <c r="K990" t="s">
        <v>648</v>
      </c>
      <c r="L990">
        <v>1368</v>
      </c>
      <c r="N990">
        <v>1011</v>
      </c>
      <c r="O990" t="s">
        <v>626</v>
      </c>
      <c r="P990" t="s">
        <v>626</v>
      </c>
      <c r="Q990">
        <v>1</v>
      </c>
      <c r="W990">
        <v>0</v>
      </c>
      <c r="X990">
        <v>-1985943078</v>
      </c>
      <c r="Y990">
        <f>((AT990*1.25)*1.1)</f>
        <v>0.55000000000000004</v>
      </c>
      <c r="AA990">
        <v>0</v>
      </c>
      <c r="AB990">
        <v>1445.28</v>
      </c>
      <c r="AC990">
        <v>740.47</v>
      </c>
      <c r="AD990">
        <v>0</v>
      </c>
      <c r="AE990">
        <v>0</v>
      </c>
      <c r="AF990">
        <v>83.1</v>
      </c>
      <c r="AG990">
        <v>12.62</v>
      </c>
      <c r="AH990">
        <v>0</v>
      </c>
      <c r="AI990">
        <v>1</v>
      </c>
      <c r="AJ990">
        <v>16.3</v>
      </c>
      <c r="AK990">
        <v>54.99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0.4</v>
      </c>
      <c r="AU990" t="s">
        <v>627</v>
      </c>
      <c r="AV990">
        <v>0</v>
      </c>
      <c r="AW990">
        <v>2</v>
      </c>
      <c r="AX990">
        <v>59211836</v>
      </c>
      <c r="AY990">
        <v>1</v>
      </c>
      <c r="AZ990">
        <v>0</v>
      </c>
      <c r="BA990">
        <v>1050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f>ROUND(Y990*Source!I927*DO990,9)</f>
        <v>1.3882000000000001</v>
      </c>
      <c r="CX990">
        <f>ROUND(Y990*Source!I927,9)</f>
        <v>0.11</v>
      </c>
      <c r="CY990">
        <f>AB990</f>
        <v>1445.28</v>
      </c>
      <c r="CZ990">
        <f>AF990</f>
        <v>83.1</v>
      </c>
      <c r="DA990">
        <f>AJ990</f>
        <v>16.3</v>
      </c>
      <c r="DB990">
        <f>ROUND(((ROUND(AT990*CZ990,2)*1.25)*1.1),6)</f>
        <v>45.704999999999998</v>
      </c>
      <c r="DC990">
        <f>ROUND(((ROUND(AT990*AG990,2)*1.25)*1.1),6)</f>
        <v>6.9437499999999996</v>
      </c>
      <c r="DD990" t="s">
        <v>3</v>
      </c>
      <c r="DE990" t="s">
        <v>3</v>
      </c>
      <c r="DF990">
        <f t="shared" si="477"/>
        <v>0</v>
      </c>
      <c r="DG990">
        <f>ROUND(ROUND(AF990*AJ990,2)*CX990,2)</f>
        <v>149</v>
      </c>
      <c r="DH990">
        <f>ROUND(ROUND(AG990*AK990,2)*CX990,2)</f>
        <v>76.34</v>
      </c>
      <c r="DI990">
        <f t="shared" si="474"/>
        <v>0</v>
      </c>
      <c r="DJ990">
        <f>DG990</f>
        <v>149</v>
      </c>
      <c r="DK990">
        <v>0</v>
      </c>
      <c r="DL990" t="s">
        <v>628</v>
      </c>
      <c r="DM990">
        <v>0</v>
      </c>
      <c r="DN990" t="s">
        <v>622</v>
      </c>
      <c r="DO990">
        <v>12.62</v>
      </c>
    </row>
    <row r="991" spans="1:119" x14ac:dyDescent="0.2">
      <c r="A991">
        <f>ROW(Source!A927)</f>
        <v>927</v>
      </c>
      <c r="B991">
        <v>59209200</v>
      </c>
      <c r="C991">
        <v>59211171</v>
      </c>
      <c r="D991">
        <v>58339814</v>
      </c>
      <c r="E991">
        <v>1</v>
      </c>
      <c r="F991">
        <v>1</v>
      </c>
      <c r="G991">
        <v>1080</v>
      </c>
      <c r="H991">
        <v>2</v>
      </c>
      <c r="I991" t="s">
        <v>635</v>
      </c>
      <c r="J991" t="s">
        <v>636</v>
      </c>
      <c r="K991" t="s">
        <v>637</v>
      </c>
      <c r="L991">
        <v>1368</v>
      </c>
      <c r="N991">
        <v>1011</v>
      </c>
      <c r="O991" t="s">
        <v>626</v>
      </c>
      <c r="P991" t="s">
        <v>626</v>
      </c>
      <c r="Q991">
        <v>1</v>
      </c>
      <c r="W991">
        <v>0</v>
      </c>
      <c r="X991">
        <v>1087580389</v>
      </c>
      <c r="Y991">
        <f>((AT991*1.25)*1.1)</f>
        <v>8.2500000000000004E-2</v>
      </c>
      <c r="AA991">
        <v>0</v>
      </c>
      <c r="AB991">
        <v>2628.65</v>
      </c>
      <c r="AC991">
        <v>993.36</v>
      </c>
      <c r="AD991">
        <v>0</v>
      </c>
      <c r="AE991">
        <v>0</v>
      </c>
      <c r="AF991">
        <v>179.17</v>
      </c>
      <c r="AG991">
        <v>16.93</v>
      </c>
      <c r="AH991">
        <v>0</v>
      </c>
      <c r="AI991">
        <v>1</v>
      </c>
      <c r="AJ991">
        <v>13.75</v>
      </c>
      <c r="AK991">
        <v>54.99</v>
      </c>
      <c r="AL991">
        <v>1</v>
      </c>
      <c r="AM991">
        <v>2</v>
      </c>
      <c r="AN991">
        <v>0</v>
      </c>
      <c r="AO991">
        <v>1</v>
      </c>
      <c r="AP991">
        <v>1</v>
      </c>
      <c r="AQ991">
        <v>0</v>
      </c>
      <c r="AR991">
        <v>0</v>
      </c>
      <c r="AS991" t="s">
        <v>3</v>
      </c>
      <c r="AT991">
        <v>0.06</v>
      </c>
      <c r="AU991" t="s">
        <v>627</v>
      </c>
      <c r="AV991">
        <v>0</v>
      </c>
      <c r="AW991">
        <v>2</v>
      </c>
      <c r="AX991">
        <v>59211837</v>
      </c>
      <c r="AY991">
        <v>1</v>
      </c>
      <c r="AZ991">
        <v>0</v>
      </c>
      <c r="BA991">
        <v>1051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V991">
        <v>0</v>
      </c>
      <c r="CW991">
        <f>ROUND(Y991*Source!I927*DO991,9)</f>
        <v>0.27934500000000001</v>
      </c>
      <c r="CX991">
        <f>ROUND(Y991*Source!I927,9)</f>
        <v>1.6500000000000001E-2</v>
      </c>
      <c r="CY991">
        <f>AB991</f>
        <v>2628.65</v>
      </c>
      <c r="CZ991">
        <f>AF991</f>
        <v>179.17</v>
      </c>
      <c r="DA991">
        <f>AJ991</f>
        <v>13.75</v>
      </c>
      <c r="DB991">
        <f>ROUND(((ROUND(AT991*CZ991,2)*1.25)*1.1),6)</f>
        <v>14.78125</v>
      </c>
      <c r="DC991">
        <f>ROUND(((ROUND(AT991*AG991,2)*1.25)*1.1),6)</f>
        <v>1.4025000000000001</v>
      </c>
      <c r="DD991" t="s">
        <v>3</v>
      </c>
      <c r="DE991" t="s">
        <v>3</v>
      </c>
      <c r="DF991">
        <f t="shared" si="477"/>
        <v>0</v>
      </c>
      <c r="DG991">
        <f>ROUND(ROUND(AF991*AJ991,2)*CX991,2)</f>
        <v>40.65</v>
      </c>
      <c r="DH991">
        <f>ROUND(ROUND(AG991*AK991,2)*CX991,2)</f>
        <v>15.36</v>
      </c>
      <c r="DI991">
        <f t="shared" si="474"/>
        <v>0</v>
      </c>
      <c r="DJ991">
        <f>DG991</f>
        <v>40.65</v>
      </c>
      <c r="DK991">
        <v>0</v>
      </c>
      <c r="DL991" t="s">
        <v>628</v>
      </c>
      <c r="DM991">
        <v>0</v>
      </c>
      <c r="DN991" t="s">
        <v>622</v>
      </c>
      <c r="DO991">
        <v>16.93</v>
      </c>
    </row>
    <row r="992" spans="1:119" x14ac:dyDescent="0.2">
      <c r="A992">
        <f>ROW(Source!A927)</f>
        <v>927</v>
      </c>
      <c r="B992">
        <v>59209200</v>
      </c>
      <c r="C992">
        <v>59211171</v>
      </c>
      <c r="D992">
        <v>58308814</v>
      </c>
      <c r="E992">
        <v>1</v>
      </c>
      <c r="F992">
        <v>1</v>
      </c>
      <c r="G992">
        <v>1080</v>
      </c>
      <c r="H992">
        <v>3</v>
      </c>
      <c r="I992" t="s">
        <v>642</v>
      </c>
      <c r="J992" t="s">
        <v>643</v>
      </c>
      <c r="K992" t="s">
        <v>644</v>
      </c>
      <c r="L992">
        <v>1339</v>
      </c>
      <c r="N992">
        <v>1007</v>
      </c>
      <c r="O992" t="s">
        <v>645</v>
      </c>
      <c r="P992" t="s">
        <v>645</v>
      </c>
      <c r="Q992">
        <v>1</v>
      </c>
      <c r="W992">
        <v>0</v>
      </c>
      <c r="X992">
        <v>-744103292</v>
      </c>
      <c r="Y992">
        <f t="shared" ref="Y992:Y1002" si="485">AT992</f>
        <v>0.15067</v>
      </c>
      <c r="AA992">
        <v>54.79</v>
      </c>
      <c r="AB992">
        <v>0</v>
      </c>
      <c r="AC992">
        <v>0</v>
      </c>
      <c r="AD992">
        <v>0</v>
      </c>
      <c r="AE992">
        <v>7.07</v>
      </c>
      <c r="AF992">
        <v>0</v>
      </c>
      <c r="AG992">
        <v>0</v>
      </c>
      <c r="AH992">
        <v>0</v>
      </c>
      <c r="AI992">
        <v>7.75</v>
      </c>
      <c r="AJ992">
        <v>1</v>
      </c>
      <c r="AK992">
        <v>1</v>
      </c>
      <c r="AL992">
        <v>1</v>
      </c>
      <c r="AM992">
        <v>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0.15067</v>
      </c>
      <c r="AU992" t="s">
        <v>3</v>
      </c>
      <c r="AV992">
        <v>0</v>
      </c>
      <c r="AW992">
        <v>2</v>
      </c>
      <c r="AX992">
        <v>59211838</v>
      </c>
      <c r="AY992">
        <v>1</v>
      </c>
      <c r="AZ992">
        <v>0</v>
      </c>
      <c r="BA992">
        <v>1052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v>0</v>
      </c>
      <c r="CX992">
        <f>ROUND(Y992*Source!I927,9)</f>
        <v>3.0134000000000001E-2</v>
      </c>
      <c r="CY992">
        <f t="shared" ref="CY992:CY1002" si="486">AA992</f>
        <v>54.79</v>
      </c>
      <c r="CZ992">
        <f t="shared" ref="CZ992:CZ1002" si="487">AE992</f>
        <v>7.07</v>
      </c>
      <c r="DA992">
        <f t="shared" ref="DA992:DA1002" si="488">AI992</f>
        <v>7.75</v>
      </c>
      <c r="DB992">
        <f t="shared" ref="DB992:DB1002" si="489">ROUND(ROUND(AT992*CZ992,2),6)</f>
        <v>1.07</v>
      </c>
      <c r="DC992">
        <f t="shared" ref="DC992:DC1002" si="490">ROUND(ROUND(AT992*AG992,2),6)</f>
        <v>0</v>
      </c>
      <c r="DD992" t="s">
        <v>3</v>
      </c>
      <c r="DE992" t="s">
        <v>3</v>
      </c>
      <c r="DF992">
        <f t="shared" ref="DF992:DF1000" si="491">ROUND(ROUND(AE992*AI992,2)*CX992,2)</f>
        <v>1.65</v>
      </c>
      <c r="DG992">
        <f t="shared" ref="DG992:DG1020" si="492">ROUND(ROUND(AF992,2)*CX992,2)</f>
        <v>0</v>
      </c>
      <c r="DH992">
        <f t="shared" ref="DH992:DH1020" si="493">ROUND(ROUND(AG992,2)*CX992,2)</f>
        <v>0</v>
      </c>
      <c r="DI992">
        <f t="shared" si="474"/>
        <v>0</v>
      </c>
      <c r="DJ992">
        <f t="shared" ref="DJ992:DJ1002" si="494">DF992</f>
        <v>1.65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">
      <c r="A993">
        <f>ROW(Source!A927)</f>
        <v>927</v>
      </c>
      <c r="B993">
        <v>59209200</v>
      </c>
      <c r="C993">
        <v>59211171</v>
      </c>
      <c r="D993">
        <v>58310526</v>
      </c>
      <c r="E993">
        <v>1</v>
      </c>
      <c r="F993">
        <v>1</v>
      </c>
      <c r="G993">
        <v>1080</v>
      </c>
      <c r="H993">
        <v>3</v>
      </c>
      <c r="I993" t="s">
        <v>665</v>
      </c>
      <c r="J993" t="s">
        <v>666</v>
      </c>
      <c r="K993" t="s">
        <v>667</v>
      </c>
      <c r="L993">
        <v>1346</v>
      </c>
      <c r="N993">
        <v>1009</v>
      </c>
      <c r="O993" t="s">
        <v>641</v>
      </c>
      <c r="P993" t="s">
        <v>641</v>
      </c>
      <c r="Q993">
        <v>1</v>
      </c>
      <c r="W993">
        <v>0</v>
      </c>
      <c r="X993">
        <v>-1011812427</v>
      </c>
      <c r="Y993">
        <f t="shared" si="485"/>
        <v>0.05</v>
      </c>
      <c r="AA993">
        <v>272.7</v>
      </c>
      <c r="AB993">
        <v>0</v>
      </c>
      <c r="AC993">
        <v>0</v>
      </c>
      <c r="AD993">
        <v>0</v>
      </c>
      <c r="AE993">
        <v>37.979999999999997</v>
      </c>
      <c r="AF993">
        <v>0</v>
      </c>
      <c r="AG993">
        <v>0</v>
      </c>
      <c r="AH993">
        <v>0</v>
      </c>
      <c r="AI993">
        <v>7.18</v>
      </c>
      <c r="AJ993">
        <v>1</v>
      </c>
      <c r="AK993">
        <v>1</v>
      </c>
      <c r="AL993">
        <v>1</v>
      </c>
      <c r="AM993">
        <v>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0.05</v>
      </c>
      <c r="AU993" t="s">
        <v>3</v>
      </c>
      <c r="AV993">
        <v>0</v>
      </c>
      <c r="AW993">
        <v>2</v>
      </c>
      <c r="AX993">
        <v>59211839</v>
      </c>
      <c r="AY993">
        <v>1</v>
      </c>
      <c r="AZ993">
        <v>0</v>
      </c>
      <c r="BA993">
        <v>1053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V993">
        <v>0</v>
      </c>
      <c r="CW993">
        <v>0</v>
      </c>
      <c r="CX993">
        <f>ROUND(Y993*Source!I927,9)</f>
        <v>0.01</v>
      </c>
      <c r="CY993">
        <f t="shared" si="486"/>
        <v>272.7</v>
      </c>
      <c r="CZ993">
        <f t="shared" si="487"/>
        <v>37.979999999999997</v>
      </c>
      <c r="DA993">
        <f t="shared" si="488"/>
        <v>7.18</v>
      </c>
      <c r="DB993">
        <f t="shared" si="489"/>
        <v>1.9</v>
      </c>
      <c r="DC993">
        <f t="shared" si="490"/>
        <v>0</v>
      </c>
      <c r="DD993" t="s">
        <v>3</v>
      </c>
      <c r="DE993" t="s">
        <v>3</v>
      </c>
      <c r="DF993">
        <f t="shared" si="491"/>
        <v>2.73</v>
      </c>
      <c r="DG993">
        <f t="shared" si="492"/>
        <v>0</v>
      </c>
      <c r="DH993">
        <f t="shared" si="493"/>
        <v>0</v>
      </c>
      <c r="DI993">
        <f t="shared" si="474"/>
        <v>0</v>
      </c>
      <c r="DJ993">
        <f t="shared" si="494"/>
        <v>2.73</v>
      </c>
      <c r="DK993">
        <v>0</v>
      </c>
      <c r="DL993" t="s">
        <v>3</v>
      </c>
      <c r="DM993">
        <v>0</v>
      </c>
      <c r="DN993" t="s">
        <v>3</v>
      </c>
      <c r="DO993">
        <v>0</v>
      </c>
    </row>
    <row r="994" spans="1:119" x14ac:dyDescent="0.2">
      <c r="A994">
        <f>ROW(Source!A927)</f>
        <v>927</v>
      </c>
      <c r="B994">
        <v>59209200</v>
      </c>
      <c r="C994">
        <v>59211171</v>
      </c>
      <c r="D994">
        <v>58308933</v>
      </c>
      <c r="E994">
        <v>1</v>
      </c>
      <c r="F994">
        <v>1</v>
      </c>
      <c r="G994">
        <v>1080</v>
      </c>
      <c r="H994">
        <v>3</v>
      </c>
      <c r="I994" t="s">
        <v>668</v>
      </c>
      <c r="J994" t="s">
        <v>669</v>
      </c>
      <c r="K994" t="s">
        <v>670</v>
      </c>
      <c r="L994">
        <v>1348</v>
      </c>
      <c r="N994">
        <v>1009</v>
      </c>
      <c r="O994" t="s">
        <v>658</v>
      </c>
      <c r="P994" t="s">
        <v>658</v>
      </c>
      <c r="Q994">
        <v>1000</v>
      </c>
      <c r="W994">
        <v>0</v>
      </c>
      <c r="X994">
        <v>1469978170</v>
      </c>
      <c r="Y994">
        <f t="shared" si="485"/>
        <v>3.9999999999999998E-6</v>
      </c>
      <c r="AA994">
        <v>73915.41</v>
      </c>
      <c r="AB994">
        <v>0</v>
      </c>
      <c r="AC994">
        <v>0</v>
      </c>
      <c r="AD994">
        <v>0</v>
      </c>
      <c r="AE994">
        <v>3234.81</v>
      </c>
      <c r="AF994">
        <v>0</v>
      </c>
      <c r="AG994">
        <v>0</v>
      </c>
      <c r="AH994">
        <v>0</v>
      </c>
      <c r="AI994">
        <v>22.85</v>
      </c>
      <c r="AJ994">
        <v>1</v>
      </c>
      <c r="AK994">
        <v>1</v>
      </c>
      <c r="AL994">
        <v>1</v>
      </c>
      <c r="AM994">
        <v>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3.9999999999999998E-6</v>
      </c>
      <c r="AU994" t="s">
        <v>3</v>
      </c>
      <c r="AV994">
        <v>0</v>
      </c>
      <c r="AW994">
        <v>2</v>
      </c>
      <c r="AX994">
        <v>59211840</v>
      </c>
      <c r="AY994">
        <v>1</v>
      </c>
      <c r="AZ994">
        <v>0</v>
      </c>
      <c r="BA994">
        <v>1054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v>0</v>
      </c>
      <c r="CX994">
        <f>ROUND(Y994*Source!I927,9)</f>
        <v>7.9999999999999996E-7</v>
      </c>
      <c r="CY994">
        <f t="shared" si="486"/>
        <v>73915.41</v>
      </c>
      <c r="CZ994">
        <f t="shared" si="487"/>
        <v>3234.81</v>
      </c>
      <c r="DA994">
        <f t="shared" si="488"/>
        <v>22.85</v>
      </c>
      <c r="DB994">
        <f t="shared" si="489"/>
        <v>0.01</v>
      </c>
      <c r="DC994">
        <f t="shared" si="490"/>
        <v>0</v>
      </c>
      <c r="DD994" t="s">
        <v>3</v>
      </c>
      <c r="DE994" t="s">
        <v>3</v>
      </c>
      <c r="DF994">
        <f t="shared" si="491"/>
        <v>0.06</v>
      </c>
      <c r="DG994">
        <f t="shared" si="492"/>
        <v>0</v>
      </c>
      <c r="DH994">
        <f t="shared" si="493"/>
        <v>0</v>
      </c>
      <c r="DI994">
        <f t="shared" si="474"/>
        <v>0</v>
      </c>
      <c r="DJ994">
        <f t="shared" si="494"/>
        <v>0.06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">
      <c r="A995">
        <f>ROW(Source!A927)</f>
        <v>927</v>
      </c>
      <c r="B995">
        <v>59209200</v>
      </c>
      <c r="C995">
        <v>59211171</v>
      </c>
      <c r="D995">
        <v>58308746</v>
      </c>
      <c r="E995">
        <v>1</v>
      </c>
      <c r="F995">
        <v>1</v>
      </c>
      <c r="G995">
        <v>1080</v>
      </c>
      <c r="H995">
        <v>3</v>
      </c>
      <c r="I995" t="s">
        <v>671</v>
      </c>
      <c r="J995" t="s">
        <v>672</v>
      </c>
      <c r="K995" t="s">
        <v>673</v>
      </c>
      <c r="L995">
        <v>1339</v>
      </c>
      <c r="N995">
        <v>1007</v>
      </c>
      <c r="O995" t="s">
        <v>645</v>
      </c>
      <c r="P995" t="s">
        <v>645</v>
      </c>
      <c r="Q995">
        <v>1</v>
      </c>
      <c r="W995">
        <v>0</v>
      </c>
      <c r="X995">
        <v>1565098517</v>
      </c>
      <c r="Y995">
        <f t="shared" si="485"/>
        <v>0.19</v>
      </c>
      <c r="AA995">
        <v>759.63</v>
      </c>
      <c r="AB995">
        <v>0</v>
      </c>
      <c r="AC995">
        <v>0</v>
      </c>
      <c r="AD995">
        <v>0</v>
      </c>
      <c r="AE995">
        <v>53.42</v>
      </c>
      <c r="AF995">
        <v>0</v>
      </c>
      <c r="AG995">
        <v>0</v>
      </c>
      <c r="AH995">
        <v>0</v>
      </c>
      <c r="AI995">
        <v>14.22</v>
      </c>
      <c r="AJ995">
        <v>1</v>
      </c>
      <c r="AK995">
        <v>1</v>
      </c>
      <c r="AL995">
        <v>1</v>
      </c>
      <c r="AM995">
        <v>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0.19</v>
      </c>
      <c r="AU995" t="s">
        <v>3</v>
      </c>
      <c r="AV995">
        <v>0</v>
      </c>
      <c r="AW995">
        <v>2</v>
      </c>
      <c r="AX995">
        <v>59211841</v>
      </c>
      <c r="AY995">
        <v>1</v>
      </c>
      <c r="AZ995">
        <v>0</v>
      </c>
      <c r="BA995">
        <v>1055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v>0</v>
      </c>
      <c r="CX995">
        <f>ROUND(Y995*Source!I927,9)</f>
        <v>3.7999999999999999E-2</v>
      </c>
      <c r="CY995">
        <f t="shared" si="486"/>
        <v>759.63</v>
      </c>
      <c r="CZ995">
        <f t="shared" si="487"/>
        <v>53.42</v>
      </c>
      <c r="DA995">
        <f t="shared" si="488"/>
        <v>14.22</v>
      </c>
      <c r="DB995">
        <f t="shared" si="489"/>
        <v>10.15</v>
      </c>
      <c r="DC995">
        <f t="shared" si="490"/>
        <v>0</v>
      </c>
      <c r="DD995" t="s">
        <v>3</v>
      </c>
      <c r="DE995" t="s">
        <v>3</v>
      </c>
      <c r="DF995">
        <f t="shared" si="491"/>
        <v>28.87</v>
      </c>
      <c r="DG995">
        <f t="shared" si="492"/>
        <v>0</v>
      </c>
      <c r="DH995">
        <f t="shared" si="493"/>
        <v>0</v>
      </c>
      <c r="DI995">
        <f t="shared" si="474"/>
        <v>0</v>
      </c>
      <c r="DJ995">
        <f t="shared" si="494"/>
        <v>28.87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">
      <c r="A996">
        <f>ROW(Source!A927)</f>
        <v>927</v>
      </c>
      <c r="B996">
        <v>59209200</v>
      </c>
      <c r="C996">
        <v>59211171</v>
      </c>
      <c r="D996">
        <v>58309012</v>
      </c>
      <c r="E996">
        <v>1</v>
      </c>
      <c r="F996">
        <v>1</v>
      </c>
      <c r="G996">
        <v>1080</v>
      </c>
      <c r="H996">
        <v>3</v>
      </c>
      <c r="I996" t="s">
        <v>674</v>
      </c>
      <c r="J996" t="s">
        <v>675</v>
      </c>
      <c r="K996" t="s">
        <v>676</v>
      </c>
      <c r="L996">
        <v>1339</v>
      </c>
      <c r="N996">
        <v>1007</v>
      </c>
      <c r="O996" t="s">
        <v>645</v>
      </c>
      <c r="P996" t="s">
        <v>645</v>
      </c>
      <c r="Q996">
        <v>1</v>
      </c>
      <c r="W996">
        <v>0</v>
      </c>
      <c r="X996">
        <v>-388798825</v>
      </c>
      <c r="Y996">
        <f t="shared" si="485"/>
        <v>0.34200000000000003</v>
      </c>
      <c r="AA996">
        <v>94.23</v>
      </c>
      <c r="AB996">
        <v>0</v>
      </c>
      <c r="AC996">
        <v>0</v>
      </c>
      <c r="AD996">
        <v>0</v>
      </c>
      <c r="AE996">
        <v>5.82</v>
      </c>
      <c r="AF996">
        <v>0</v>
      </c>
      <c r="AG996">
        <v>0</v>
      </c>
      <c r="AH996">
        <v>0</v>
      </c>
      <c r="AI996">
        <v>16.190000000000001</v>
      </c>
      <c r="AJ996">
        <v>1</v>
      </c>
      <c r="AK996">
        <v>1</v>
      </c>
      <c r="AL996">
        <v>1</v>
      </c>
      <c r="AM996">
        <v>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0.34200000000000003</v>
      </c>
      <c r="AU996" t="s">
        <v>3</v>
      </c>
      <c r="AV996">
        <v>0</v>
      </c>
      <c r="AW996">
        <v>2</v>
      </c>
      <c r="AX996">
        <v>59211842</v>
      </c>
      <c r="AY996">
        <v>1</v>
      </c>
      <c r="AZ996">
        <v>0</v>
      </c>
      <c r="BA996">
        <v>1056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ROUND(Y996*Source!I927,9)</f>
        <v>6.8400000000000002E-2</v>
      </c>
      <c r="CY996">
        <f t="shared" si="486"/>
        <v>94.23</v>
      </c>
      <c r="CZ996">
        <f t="shared" si="487"/>
        <v>5.82</v>
      </c>
      <c r="DA996">
        <f t="shared" si="488"/>
        <v>16.190000000000001</v>
      </c>
      <c r="DB996">
        <f t="shared" si="489"/>
        <v>1.99</v>
      </c>
      <c r="DC996">
        <f t="shared" si="490"/>
        <v>0</v>
      </c>
      <c r="DD996" t="s">
        <v>3</v>
      </c>
      <c r="DE996" t="s">
        <v>3</v>
      </c>
      <c r="DF996">
        <f t="shared" si="491"/>
        <v>6.45</v>
      </c>
      <c r="DG996">
        <f t="shared" si="492"/>
        <v>0</v>
      </c>
      <c r="DH996">
        <f t="shared" si="493"/>
        <v>0</v>
      </c>
      <c r="DI996">
        <f t="shared" si="474"/>
        <v>0</v>
      </c>
      <c r="DJ996">
        <f t="shared" si="494"/>
        <v>6.45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">
      <c r="A997">
        <f>ROW(Source!A927)</f>
        <v>927</v>
      </c>
      <c r="B997">
        <v>59209200</v>
      </c>
      <c r="C997">
        <v>59211171</v>
      </c>
      <c r="D997">
        <v>58309084</v>
      </c>
      <c r="E997">
        <v>1</v>
      </c>
      <c r="F997">
        <v>1</v>
      </c>
      <c r="G997">
        <v>1080</v>
      </c>
      <c r="H997">
        <v>3</v>
      </c>
      <c r="I997" t="s">
        <v>677</v>
      </c>
      <c r="J997" t="s">
        <v>678</v>
      </c>
      <c r="K997" t="s">
        <v>679</v>
      </c>
      <c r="L997">
        <v>1348</v>
      </c>
      <c r="N997">
        <v>1009</v>
      </c>
      <c r="O997" t="s">
        <v>658</v>
      </c>
      <c r="P997" t="s">
        <v>658</v>
      </c>
      <c r="Q997">
        <v>1000</v>
      </c>
      <c r="W997">
        <v>0</v>
      </c>
      <c r="X997">
        <v>356473523</v>
      </c>
      <c r="Y997">
        <f t="shared" si="485"/>
        <v>8.7000000000000001E-4</v>
      </c>
      <c r="AA997">
        <v>55779.05</v>
      </c>
      <c r="AB997">
        <v>0</v>
      </c>
      <c r="AC997">
        <v>0</v>
      </c>
      <c r="AD997">
        <v>0</v>
      </c>
      <c r="AE997">
        <v>16214.84</v>
      </c>
      <c r="AF997">
        <v>0</v>
      </c>
      <c r="AG997">
        <v>0</v>
      </c>
      <c r="AH997">
        <v>0</v>
      </c>
      <c r="AI997">
        <v>3.44</v>
      </c>
      <c r="AJ997">
        <v>1</v>
      </c>
      <c r="AK997">
        <v>1</v>
      </c>
      <c r="AL997">
        <v>1</v>
      </c>
      <c r="AM997">
        <v>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8.7000000000000001E-4</v>
      </c>
      <c r="AU997" t="s">
        <v>3</v>
      </c>
      <c r="AV997">
        <v>0</v>
      </c>
      <c r="AW997">
        <v>2</v>
      </c>
      <c r="AX997">
        <v>59211843</v>
      </c>
      <c r="AY997">
        <v>1</v>
      </c>
      <c r="AZ997">
        <v>0</v>
      </c>
      <c r="BA997">
        <v>1057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ROUND(Y997*Source!I927,9)</f>
        <v>1.74E-4</v>
      </c>
      <c r="CY997">
        <f t="shared" si="486"/>
        <v>55779.05</v>
      </c>
      <c r="CZ997">
        <f t="shared" si="487"/>
        <v>16214.84</v>
      </c>
      <c r="DA997">
        <f t="shared" si="488"/>
        <v>3.44</v>
      </c>
      <c r="DB997">
        <f t="shared" si="489"/>
        <v>14.11</v>
      </c>
      <c r="DC997">
        <f t="shared" si="490"/>
        <v>0</v>
      </c>
      <c r="DD997" t="s">
        <v>3</v>
      </c>
      <c r="DE997" t="s">
        <v>3</v>
      </c>
      <c r="DF997">
        <f t="shared" si="491"/>
        <v>9.7100000000000009</v>
      </c>
      <c r="DG997">
        <f t="shared" si="492"/>
        <v>0</v>
      </c>
      <c r="DH997">
        <f t="shared" si="493"/>
        <v>0</v>
      </c>
      <c r="DI997">
        <f t="shared" si="474"/>
        <v>0</v>
      </c>
      <c r="DJ997">
        <f t="shared" si="494"/>
        <v>9.7100000000000009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">
      <c r="A998">
        <f>ROW(Source!A927)</f>
        <v>927</v>
      </c>
      <c r="B998">
        <v>59209200</v>
      </c>
      <c r="C998">
        <v>59211171</v>
      </c>
      <c r="D998">
        <v>58309253</v>
      </c>
      <c r="E998">
        <v>1</v>
      </c>
      <c r="F998">
        <v>1</v>
      </c>
      <c r="G998">
        <v>1080</v>
      </c>
      <c r="H998">
        <v>3</v>
      </c>
      <c r="I998" t="s">
        <v>680</v>
      </c>
      <c r="J998" t="s">
        <v>681</v>
      </c>
      <c r="K998" t="s">
        <v>682</v>
      </c>
      <c r="L998">
        <v>1346</v>
      </c>
      <c r="N998">
        <v>1009</v>
      </c>
      <c r="O998" t="s">
        <v>641</v>
      </c>
      <c r="P998" t="s">
        <v>641</v>
      </c>
      <c r="Q998">
        <v>1</v>
      </c>
      <c r="W998">
        <v>0</v>
      </c>
      <c r="X998">
        <v>1135396300</v>
      </c>
      <c r="Y998">
        <f t="shared" si="485"/>
        <v>0.1</v>
      </c>
      <c r="AA998">
        <v>85.4</v>
      </c>
      <c r="AB998">
        <v>0</v>
      </c>
      <c r="AC998">
        <v>0</v>
      </c>
      <c r="AD998">
        <v>0</v>
      </c>
      <c r="AE998">
        <v>20.190000000000001</v>
      </c>
      <c r="AF998">
        <v>0</v>
      </c>
      <c r="AG998">
        <v>0</v>
      </c>
      <c r="AH998">
        <v>0</v>
      </c>
      <c r="AI998">
        <v>4.2300000000000004</v>
      </c>
      <c r="AJ998">
        <v>1</v>
      </c>
      <c r="AK998">
        <v>1</v>
      </c>
      <c r="AL998">
        <v>1</v>
      </c>
      <c r="AM998">
        <v>2</v>
      </c>
      <c r="AN998">
        <v>0</v>
      </c>
      <c r="AO998">
        <v>1</v>
      </c>
      <c r="AP998">
        <v>1</v>
      </c>
      <c r="AQ998">
        <v>0</v>
      </c>
      <c r="AR998">
        <v>0</v>
      </c>
      <c r="AS998" t="s">
        <v>3</v>
      </c>
      <c r="AT998">
        <v>0.1</v>
      </c>
      <c r="AU998" t="s">
        <v>3</v>
      </c>
      <c r="AV998">
        <v>0</v>
      </c>
      <c r="AW998">
        <v>2</v>
      </c>
      <c r="AX998">
        <v>59211844</v>
      </c>
      <c r="AY998">
        <v>1</v>
      </c>
      <c r="AZ998">
        <v>0</v>
      </c>
      <c r="BA998">
        <v>1058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ROUND(Y998*Source!I927,9)</f>
        <v>0.02</v>
      </c>
      <c r="CY998">
        <f t="shared" si="486"/>
        <v>85.4</v>
      </c>
      <c r="CZ998">
        <f t="shared" si="487"/>
        <v>20.190000000000001</v>
      </c>
      <c r="DA998">
        <f t="shared" si="488"/>
        <v>4.2300000000000004</v>
      </c>
      <c r="DB998">
        <f t="shared" si="489"/>
        <v>2.02</v>
      </c>
      <c r="DC998">
        <f t="shared" si="490"/>
        <v>0</v>
      </c>
      <c r="DD998" t="s">
        <v>3</v>
      </c>
      <c r="DE998" t="s">
        <v>3</v>
      </c>
      <c r="DF998">
        <f t="shared" si="491"/>
        <v>1.71</v>
      </c>
      <c r="DG998">
        <f t="shared" si="492"/>
        <v>0</v>
      </c>
      <c r="DH998">
        <f t="shared" si="493"/>
        <v>0</v>
      </c>
      <c r="DI998">
        <f t="shared" si="474"/>
        <v>0</v>
      </c>
      <c r="DJ998">
        <f t="shared" si="494"/>
        <v>1.71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">
      <c r="A999">
        <f>ROW(Source!A927)</f>
        <v>927</v>
      </c>
      <c r="B999">
        <v>59209200</v>
      </c>
      <c r="C999">
        <v>59211171</v>
      </c>
      <c r="D999">
        <v>58309395</v>
      </c>
      <c r="E999">
        <v>1</v>
      </c>
      <c r="F999">
        <v>1</v>
      </c>
      <c r="G999">
        <v>1080</v>
      </c>
      <c r="H999">
        <v>3</v>
      </c>
      <c r="I999" t="s">
        <v>683</v>
      </c>
      <c r="J999" t="s">
        <v>684</v>
      </c>
      <c r="K999" t="s">
        <v>685</v>
      </c>
      <c r="L999">
        <v>1348</v>
      </c>
      <c r="N999">
        <v>1009</v>
      </c>
      <c r="O999" t="s">
        <v>658</v>
      </c>
      <c r="P999" t="s">
        <v>658</v>
      </c>
      <c r="Q999">
        <v>1000</v>
      </c>
      <c r="W999">
        <v>0</v>
      </c>
      <c r="X999">
        <v>1017087992</v>
      </c>
      <c r="Y999">
        <f t="shared" si="485"/>
        <v>4.0000000000000002E-4</v>
      </c>
      <c r="AA999">
        <v>62739.3</v>
      </c>
      <c r="AB999">
        <v>0</v>
      </c>
      <c r="AC999">
        <v>0</v>
      </c>
      <c r="AD999">
        <v>0</v>
      </c>
      <c r="AE999">
        <v>35445.93</v>
      </c>
      <c r="AF999">
        <v>0</v>
      </c>
      <c r="AG999">
        <v>0</v>
      </c>
      <c r="AH999">
        <v>0</v>
      </c>
      <c r="AI999">
        <v>1.77</v>
      </c>
      <c r="AJ999">
        <v>1</v>
      </c>
      <c r="AK999">
        <v>1</v>
      </c>
      <c r="AL999">
        <v>1</v>
      </c>
      <c r="AM999">
        <v>2</v>
      </c>
      <c r="AN999">
        <v>0</v>
      </c>
      <c r="AO999">
        <v>1</v>
      </c>
      <c r="AP999">
        <v>1</v>
      </c>
      <c r="AQ999">
        <v>0</v>
      </c>
      <c r="AR999">
        <v>0</v>
      </c>
      <c r="AS999" t="s">
        <v>3</v>
      </c>
      <c r="AT999">
        <v>4.0000000000000002E-4</v>
      </c>
      <c r="AU999" t="s">
        <v>3</v>
      </c>
      <c r="AV999">
        <v>0</v>
      </c>
      <c r="AW999">
        <v>2</v>
      </c>
      <c r="AX999">
        <v>59211845</v>
      </c>
      <c r="AY999">
        <v>1</v>
      </c>
      <c r="AZ999">
        <v>0</v>
      </c>
      <c r="BA999">
        <v>1059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V999">
        <v>0</v>
      </c>
      <c r="CW999">
        <v>0</v>
      </c>
      <c r="CX999">
        <f>ROUND(Y999*Source!I927,9)</f>
        <v>8.0000000000000007E-5</v>
      </c>
      <c r="CY999">
        <f t="shared" si="486"/>
        <v>62739.3</v>
      </c>
      <c r="CZ999">
        <f t="shared" si="487"/>
        <v>35445.93</v>
      </c>
      <c r="DA999">
        <f t="shared" si="488"/>
        <v>1.77</v>
      </c>
      <c r="DB999">
        <f t="shared" si="489"/>
        <v>14.18</v>
      </c>
      <c r="DC999">
        <f t="shared" si="490"/>
        <v>0</v>
      </c>
      <c r="DD999" t="s">
        <v>3</v>
      </c>
      <c r="DE999" t="s">
        <v>3</v>
      </c>
      <c r="DF999">
        <f t="shared" si="491"/>
        <v>5.0199999999999996</v>
      </c>
      <c r="DG999">
        <f t="shared" si="492"/>
        <v>0</v>
      </c>
      <c r="DH999">
        <f t="shared" si="493"/>
        <v>0</v>
      </c>
      <c r="DI999">
        <f t="shared" si="474"/>
        <v>0</v>
      </c>
      <c r="DJ999">
        <f t="shared" si="494"/>
        <v>5.0199999999999996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">
      <c r="A1000">
        <f>ROW(Source!A927)</f>
        <v>927</v>
      </c>
      <c r="B1000">
        <v>59209200</v>
      </c>
      <c r="C1000">
        <v>59211171</v>
      </c>
      <c r="D1000">
        <v>58321780</v>
      </c>
      <c r="E1000">
        <v>1</v>
      </c>
      <c r="F1000">
        <v>1</v>
      </c>
      <c r="G1000">
        <v>1080</v>
      </c>
      <c r="H1000">
        <v>3</v>
      </c>
      <c r="I1000" t="s">
        <v>206</v>
      </c>
      <c r="J1000" t="s">
        <v>208</v>
      </c>
      <c r="K1000" t="s">
        <v>207</v>
      </c>
      <c r="L1000">
        <v>1301</v>
      </c>
      <c r="N1000">
        <v>1003</v>
      </c>
      <c r="O1000" t="s">
        <v>36</v>
      </c>
      <c r="P1000" t="s">
        <v>36</v>
      </c>
      <c r="Q1000">
        <v>1</v>
      </c>
      <c r="W1000">
        <v>0</v>
      </c>
      <c r="X1000">
        <v>-92831099</v>
      </c>
      <c r="Y1000">
        <f t="shared" si="485"/>
        <v>100</v>
      </c>
      <c r="AA1000">
        <v>1062.01</v>
      </c>
      <c r="AB1000">
        <v>0</v>
      </c>
      <c r="AC1000">
        <v>0</v>
      </c>
      <c r="AD1000">
        <v>0</v>
      </c>
      <c r="AE1000">
        <v>51.28</v>
      </c>
      <c r="AF1000">
        <v>0</v>
      </c>
      <c r="AG1000">
        <v>0</v>
      </c>
      <c r="AH1000">
        <v>0</v>
      </c>
      <c r="AI1000">
        <v>20.71</v>
      </c>
      <c r="AJ1000">
        <v>1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 t="s">
        <v>3</v>
      </c>
      <c r="AT1000">
        <v>100</v>
      </c>
      <c r="AU1000" t="s">
        <v>3</v>
      </c>
      <c r="AV1000">
        <v>0</v>
      </c>
      <c r="AW1000">
        <v>1</v>
      </c>
      <c r="AX1000">
        <v>-1</v>
      </c>
      <c r="AY1000">
        <v>0</v>
      </c>
      <c r="AZ1000">
        <v>0</v>
      </c>
      <c r="BA1000" t="s">
        <v>3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ROUND(Y1000*Source!I927,9)</f>
        <v>20</v>
      </c>
      <c r="CY1000">
        <f t="shared" si="486"/>
        <v>1062.01</v>
      </c>
      <c r="CZ1000">
        <f t="shared" si="487"/>
        <v>51.28</v>
      </c>
      <c r="DA1000">
        <f t="shared" si="488"/>
        <v>20.71</v>
      </c>
      <c r="DB1000">
        <f t="shared" si="489"/>
        <v>5128</v>
      </c>
      <c r="DC1000">
        <f t="shared" si="490"/>
        <v>0</v>
      </c>
      <c r="DD1000" t="s">
        <v>3</v>
      </c>
      <c r="DE1000" t="s">
        <v>3</v>
      </c>
      <c r="DF1000">
        <f t="shared" si="491"/>
        <v>21240.2</v>
      </c>
      <c r="DG1000">
        <f t="shared" si="492"/>
        <v>0</v>
      </c>
      <c r="DH1000">
        <f t="shared" si="493"/>
        <v>0</v>
      </c>
      <c r="DI1000">
        <f t="shared" si="474"/>
        <v>0</v>
      </c>
      <c r="DJ1000">
        <f t="shared" si="494"/>
        <v>21240.2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">
      <c r="A1001">
        <f>ROW(Source!A927)</f>
        <v>927</v>
      </c>
      <c r="B1001">
        <v>59209200</v>
      </c>
      <c r="C1001">
        <v>59211171</v>
      </c>
      <c r="D1001">
        <v>58322460</v>
      </c>
      <c r="E1001">
        <v>1</v>
      </c>
      <c r="F1001">
        <v>1</v>
      </c>
      <c r="G1001">
        <v>1080</v>
      </c>
      <c r="H1001">
        <v>3</v>
      </c>
      <c r="I1001" t="s">
        <v>146</v>
      </c>
      <c r="J1001" t="s">
        <v>148</v>
      </c>
      <c r="K1001" t="s">
        <v>192</v>
      </c>
      <c r="L1001">
        <v>1354</v>
      </c>
      <c r="N1001">
        <v>1010</v>
      </c>
      <c r="O1001" t="s">
        <v>49</v>
      </c>
      <c r="P1001" t="s">
        <v>49</v>
      </c>
      <c r="Q1001">
        <v>1</v>
      </c>
      <c r="W1001">
        <v>0</v>
      </c>
      <c r="X1001">
        <v>-1503048012</v>
      </c>
      <c r="Y1001">
        <f t="shared" si="485"/>
        <v>35</v>
      </c>
      <c r="AA1001">
        <v>19.61</v>
      </c>
      <c r="AB1001">
        <v>0</v>
      </c>
      <c r="AC1001">
        <v>0</v>
      </c>
      <c r="AD1001">
        <v>0</v>
      </c>
      <c r="AE1001">
        <v>19.61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</v>
      </c>
      <c r="AL1001">
        <v>1</v>
      </c>
      <c r="AM1001">
        <v>0</v>
      </c>
      <c r="AN1001">
        <v>0</v>
      </c>
      <c r="AO1001">
        <v>0</v>
      </c>
      <c r="AP1001">
        <v>1</v>
      </c>
      <c r="AQ1001">
        <v>0</v>
      </c>
      <c r="AR1001">
        <v>0</v>
      </c>
      <c r="AS1001" t="s">
        <v>3</v>
      </c>
      <c r="AT1001">
        <v>35</v>
      </c>
      <c r="AU1001" t="s">
        <v>3</v>
      </c>
      <c r="AV1001">
        <v>0</v>
      </c>
      <c r="AW1001">
        <v>1</v>
      </c>
      <c r="AX1001">
        <v>-1</v>
      </c>
      <c r="AY1001">
        <v>0</v>
      </c>
      <c r="AZ1001">
        <v>0</v>
      </c>
      <c r="BA1001" t="s">
        <v>3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ROUND(Y1001*Source!I927,9)</f>
        <v>7</v>
      </c>
      <c r="CY1001">
        <f t="shared" si="486"/>
        <v>19.61</v>
      </c>
      <c r="CZ1001">
        <f t="shared" si="487"/>
        <v>19.61</v>
      </c>
      <c r="DA1001">
        <f t="shared" si="488"/>
        <v>1</v>
      </c>
      <c r="DB1001">
        <f t="shared" si="489"/>
        <v>686.35</v>
      </c>
      <c r="DC1001">
        <f t="shared" si="490"/>
        <v>0</v>
      </c>
      <c r="DD1001" t="s">
        <v>3</v>
      </c>
      <c r="DE1001" t="s">
        <v>3</v>
      </c>
      <c r="DF1001">
        <f>ROUND(ROUND(AE1001,2)*CX1001,2)</f>
        <v>137.27000000000001</v>
      </c>
      <c r="DG1001">
        <f t="shared" si="492"/>
        <v>0</v>
      </c>
      <c r="DH1001">
        <f t="shared" si="493"/>
        <v>0</v>
      </c>
      <c r="DI1001">
        <f t="shared" si="474"/>
        <v>0</v>
      </c>
      <c r="DJ1001">
        <f t="shared" si="494"/>
        <v>137.27000000000001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">
      <c r="A1002">
        <f>ROW(Source!A927)</f>
        <v>927</v>
      </c>
      <c r="B1002">
        <v>59209200</v>
      </c>
      <c r="C1002">
        <v>59211171</v>
      </c>
      <c r="D1002">
        <v>58327519</v>
      </c>
      <c r="E1002">
        <v>1</v>
      </c>
      <c r="F1002">
        <v>1</v>
      </c>
      <c r="G1002">
        <v>1080</v>
      </c>
      <c r="H1002">
        <v>3</v>
      </c>
      <c r="I1002" t="s">
        <v>579</v>
      </c>
      <c r="J1002" t="s">
        <v>581</v>
      </c>
      <c r="K1002" t="s">
        <v>580</v>
      </c>
      <c r="L1002">
        <v>1354</v>
      </c>
      <c r="N1002">
        <v>1010</v>
      </c>
      <c r="O1002" t="s">
        <v>49</v>
      </c>
      <c r="P1002" t="s">
        <v>49</v>
      </c>
      <c r="Q1002">
        <v>1</v>
      </c>
      <c r="W1002">
        <v>0</v>
      </c>
      <c r="X1002">
        <v>-1109588999</v>
      </c>
      <c r="Y1002">
        <f t="shared" si="485"/>
        <v>10</v>
      </c>
      <c r="AA1002">
        <v>2261.87</v>
      </c>
      <c r="AB1002">
        <v>0</v>
      </c>
      <c r="AC1002">
        <v>0</v>
      </c>
      <c r="AD1002">
        <v>0</v>
      </c>
      <c r="AE1002">
        <v>113.32</v>
      </c>
      <c r="AF1002">
        <v>0</v>
      </c>
      <c r="AG1002">
        <v>0</v>
      </c>
      <c r="AH1002">
        <v>0</v>
      </c>
      <c r="AI1002">
        <v>19.96</v>
      </c>
      <c r="AJ1002">
        <v>1</v>
      </c>
      <c r="AK1002">
        <v>1</v>
      </c>
      <c r="AL1002">
        <v>1</v>
      </c>
      <c r="AM1002">
        <v>0</v>
      </c>
      <c r="AN1002">
        <v>0</v>
      </c>
      <c r="AO1002">
        <v>0</v>
      </c>
      <c r="AP1002">
        <v>1</v>
      </c>
      <c r="AQ1002">
        <v>0</v>
      </c>
      <c r="AR1002">
        <v>0</v>
      </c>
      <c r="AS1002" t="s">
        <v>3</v>
      </c>
      <c r="AT1002">
        <v>10</v>
      </c>
      <c r="AU1002" t="s">
        <v>3</v>
      </c>
      <c r="AV1002">
        <v>0</v>
      </c>
      <c r="AW1002">
        <v>1</v>
      </c>
      <c r="AX1002">
        <v>-1</v>
      </c>
      <c r="AY1002">
        <v>0</v>
      </c>
      <c r="AZ1002">
        <v>0</v>
      </c>
      <c r="BA1002" t="s">
        <v>3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ROUND(Y1002*Source!I927,9)</f>
        <v>2</v>
      </c>
      <c r="CY1002">
        <f t="shared" si="486"/>
        <v>2261.87</v>
      </c>
      <c r="CZ1002">
        <f t="shared" si="487"/>
        <v>113.32</v>
      </c>
      <c r="DA1002">
        <f t="shared" si="488"/>
        <v>19.96</v>
      </c>
      <c r="DB1002">
        <f t="shared" si="489"/>
        <v>1133.2</v>
      </c>
      <c r="DC1002">
        <f t="shared" si="490"/>
        <v>0</v>
      </c>
      <c r="DD1002" t="s">
        <v>3</v>
      </c>
      <c r="DE1002" t="s">
        <v>3</v>
      </c>
      <c r="DF1002">
        <f>ROUND(ROUND(AE1002*AI1002,2)*CX1002,2)</f>
        <v>4523.74</v>
      </c>
      <c r="DG1002">
        <f t="shared" si="492"/>
        <v>0</v>
      </c>
      <c r="DH1002">
        <f t="shared" si="493"/>
        <v>0</v>
      </c>
      <c r="DI1002">
        <f t="shared" si="474"/>
        <v>0</v>
      </c>
      <c r="DJ1002">
        <f t="shared" si="494"/>
        <v>4523.74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">
      <c r="A1003">
        <f>ROW(Source!A934)</f>
        <v>934</v>
      </c>
      <c r="B1003">
        <v>59209203</v>
      </c>
      <c r="C1003">
        <v>59211205</v>
      </c>
      <c r="D1003">
        <v>58266404</v>
      </c>
      <c r="E1003">
        <v>1080</v>
      </c>
      <c r="F1003">
        <v>1</v>
      </c>
      <c r="G1003">
        <v>1080</v>
      </c>
      <c r="H1003">
        <v>1</v>
      </c>
      <c r="I1003" t="s">
        <v>620</v>
      </c>
      <c r="J1003" t="s">
        <v>3</v>
      </c>
      <c r="K1003" t="s">
        <v>621</v>
      </c>
      <c r="L1003">
        <v>1191</v>
      </c>
      <c r="N1003">
        <v>1013</v>
      </c>
      <c r="O1003" t="s">
        <v>622</v>
      </c>
      <c r="P1003" t="s">
        <v>622</v>
      </c>
      <c r="Q1003">
        <v>1</v>
      </c>
      <c r="W1003">
        <v>0</v>
      </c>
      <c r="X1003">
        <v>476480486</v>
      </c>
      <c r="Y1003">
        <f>((AT1003*1.15)*1.1)</f>
        <v>6.3376499999999991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1</v>
      </c>
      <c r="AL1003">
        <v>1</v>
      </c>
      <c r="AM1003">
        <v>-2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 t="s">
        <v>3</v>
      </c>
      <c r="AT1003">
        <v>5.01</v>
      </c>
      <c r="AU1003" t="s">
        <v>28</v>
      </c>
      <c r="AV1003">
        <v>1</v>
      </c>
      <c r="AW1003">
        <v>2</v>
      </c>
      <c r="AX1003">
        <v>59211849</v>
      </c>
      <c r="AY1003">
        <v>1</v>
      </c>
      <c r="AZ1003">
        <v>0</v>
      </c>
      <c r="BA1003">
        <v>1063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U1003">
        <f>ROUND(AT1003*Source!I934*AH1003*AL1003,2)</f>
        <v>0</v>
      </c>
      <c r="CV1003">
        <f>ROUND(Y1003*Source!I934,9)</f>
        <v>3.168825</v>
      </c>
      <c r="CW1003">
        <v>0</v>
      </c>
      <c r="CX1003">
        <f>ROUND(Y1003*Source!I934,9)</f>
        <v>3.168825</v>
      </c>
      <c r="CY1003">
        <f>AD1003</f>
        <v>0</v>
      </c>
      <c r="CZ1003">
        <f>AH1003</f>
        <v>0</v>
      </c>
      <c r="DA1003">
        <f>AL1003</f>
        <v>1</v>
      </c>
      <c r="DB1003">
        <f>ROUND(((ROUND(AT1003*CZ1003,2)*1.15)*1.1),6)</f>
        <v>0</v>
      </c>
      <c r="DC1003">
        <f>ROUND(((ROUND(AT1003*AG1003,2)*1.15)*1.1),6)</f>
        <v>0</v>
      </c>
      <c r="DD1003" t="s">
        <v>3</v>
      </c>
      <c r="DE1003" t="s">
        <v>3</v>
      </c>
      <c r="DF1003">
        <f t="shared" ref="DF1003:DF1008" si="495">ROUND(ROUND(AE1003,2)*CX1003,2)</f>
        <v>0</v>
      </c>
      <c r="DG1003">
        <f t="shared" si="492"/>
        <v>0</v>
      </c>
      <c r="DH1003">
        <f t="shared" si="493"/>
        <v>0</v>
      </c>
      <c r="DI1003">
        <f t="shared" si="474"/>
        <v>0</v>
      </c>
      <c r="DJ1003">
        <f>DI1003</f>
        <v>0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">
      <c r="A1004">
        <f>ROW(Source!A934)</f>
        <v>934</v>
      </c>
      <c r="B1004">
        <v>59209203</v>
      </c>
      <c r="C1004">
        <v>59211205</v>
      </c>
      <c r="D1004">
        <v>58308814</v>
      </c>
      <c r="E1004">
        <v>1</v>
      </c>
      <c r="F1004">
        <v>1</v>
      </c>
      <c r="G1004">
        <v>1080</v>
      </c>
      <c r="H1004">
        <v>3</v>
      </c>
      <c r="I1004" t="s">
        <v>642</v>
      </c>
      <c r="J1004" t="s">
        <v>643</v>
      </c>
      <c r="K1004" t="s">
        <v>644</v>
      </c>
      <c r="L1004">
        <v>1339</v>
      </c>
      <c r="N1004">
        <v>1007</v>
      </c>
      <c r="O1004" t="s">
        <v>645</v>
      </c>
      <c r="P1004" t="s">
        <v>645</v>
      </c>
      <c r="Q1004">
        <v>1</v>
      </c>
      <c r="W1004">
        <v>0</v>
      </c>
      <c r="X1004">
        <v>-744103292</v>
      </c>
      <c r="Y1004">
        <f>AT1004</f>
        <v>1</v>
      </c>
      <c r="AA1004">
        <v>7.07</v>
      </c>
      <c r="AB1004">
        <v>0</v>
      </c>
      <c r="AC1004">
        <v>0</v>
      </c>
      <c r="AD1004">
        <v>0</v>
      </c>
      <c r="AE1004">
        <v>7.07</v>
      </c>
      <c r="AF1004">
        <v>0</v>
      </c>
      <c r="AG1004">
        <v>0</v>
      </c>
      <c r="AH1004">
        <v>0</v>
      </c>
      <c r="AI1004">
        <v>1</v>
      </c>
      <c r="AJ1004">
        <v>1</v>
      </c>
      <c r="AK1004">
        <v>1</v>
      </c>
      <c r="AL1004">
        <v>1</v>
      </c>
      <c r="AM1004">
        <v>-2</v>
      </c>
      <c r="AN1004">
        <v>0</v>
      </c>
      <c r="AO1004">
        <v>1</v>
      </c>
      <c r="AP1004">
        <v>1</v>
      </c>
      <c r="AQ1004">
        <v>0</v>
      </c>
      <c r="AR1004">
        <v>0</v>
      </c>
      <c r="AS1004" t="s">
        <v>3</v>
      </c>
      <c r="AT1004">
        <v>1</v>
      </c>
      <c r="AU1004" t="s">
        <v>3</v>
      </c>
      <c r="AV1004">
        <v>0</v>
      </c>
      <c r="AW1004">
        <v>2</v>
      </c>
      <c r="AX1004">
        <v>59211850</v>
      </c>
      <c r="AY1004">
        <v>1</v>
      </c>
      <c r="AZ1004">
        <v>0</v>
      </c>
      <c r="BA1004">
        <v>1064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ROUND(Y1004*Source!I934,9)</f>
        <v>0.5</v>
      </c>
      <c r="CY1004">
        <f>AA1004</f>
        <v>7.07</v>
      </c>
      <c r="CZ1004">
        <f>AE1004</f>
        <v>7.07</v>
      </c>
      <c r="DA1004">
        <f>AI1004</f>
        <v>1</v>
      </c>
      <c r="DB1004">
        <f>ROUND(ROUND(AT1004*CZ1004,2),6)</f>
        <v>7.07</v>
      </c>
      <c r="DC1004">
        <f>ROUND(ROUND(AT1004*AG1004,2),6)</f>
        <v>0</v>
      </c>
      <c r="DD1004" t="s">
        <v>3</v>
      </c>
      <c r="DE1004" t="s">
        <v>3</v>
      </c>
      <c r="DF1004">
        <f t="shared" si="495"/>
        <v>3.54</v>
      </c>
      <c r="DG1004">
        <f t="shared" si="492"/>
        <v>0</v>
      </c>
      <c r="DH1004">
        <f t="shared" si="493"/>
        <v>0</v>
      </c>
      <c r="DI1004">
        <f t="shared" si="474"/>
        <v>0</v>
      </c>
      <c r="DJ1004">
        <f>DF1004</f>
        <v>3.54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">
      <c r="A1005">
        <f>ROW(Source!A934)</f>
        <v>934</v>
      </c>
      <c r="B1005">
        <v>59209203</v>
      </c>
      <c r="C1005">
        <v>59211205</v>
      </c>
      <c r="D1005">
        <v>58310526</v>
      </c>
      <c r="E1005">
        <v>1</v>
      </c>
      <c r="F1005">
        <v>1</v>
      </c>
      <c r="G1005">
        <v>1080</v>
      </c>
      <c r="H1005">
        <v>3</v>
      </c>
      <c r="I1005" t="s">
        <v>665</v>
      </c>
      <c r="J1005" t="s">
        <v>666</v>
      </c>
      <c r="K1005" t="s">
        <v>667</v>
      </c>
      <c r="L1005">
        <v>1346</v>
      </c>
      <c r="N1005">
        <v>1009</v>
      </c>
      <c r="O1005" t="s">
        <v>641</v>
      </c>
      <c r="P1005" t="s">
        <v>641</v>
      </c>
      <c r="Q1005">
        <v>1</v>
      </c>
      <c r="W1005">
        <v>0</v>
      </c>
      <c r="X1005">
        <v>-1011812427</v>
      </c>
      <c r="Y1005">
        <f>AT1005</f>
        <v>0.02</v>
      </c>
      <c r="AA1005">
        <v>37.979999999999997</v>
      </c>
      <c r="AB1005">
        <v>0</v>
      </c>
      <c r="AC1005">
        <v>0</v>
      </c>
      <c r="AD1005">
        <v>0</v>
      </c>
      <c r="AE1005">
        <v>37.979999999999997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-2</v>
      </c>
      <c r="AN1005">
        <v>0</v>
      </c>
      <c r="AO1005">
        <v>1</v>
      </c>
      <c r="AP1005">
        <v>1</v>
      </c>
      <c r="AQ1005">
        <v>0</v>
      </c>
      <c r="AR1005">
        <v>0</v>
      </c>
      <c r="AS1005" t="s">
        <v>3</v>
      </c>
      <c r="AT1005">
        <v>0.02</v>
      </c>
      <c r="AU1005" t="s">
        <v>3</v>
      </c>
      <c r="AV1005">
        <v>0</v>
      </c>
      <c r="AW1005">
        <v>2</v>
      </c>
      <c r="AX1005">
        <v>59211851</v>
      </c>
      <c r="AY1005">
        <v>1</v>
      </c>
      <c r="AZ1005">
        <v>0</v>
      </c>
      <c r="BA1005">
        <v>1065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V1005">
        <v>0</v>
      </c>
      <c r="CW1005">
        <v>0</v>
      </c>
      <c r="CX1005">
        <f>ROUND(Y1005*Source!I934,9)</f>
        <v>0.01</v>
      </c>
      <c r="CY1005">
        <f>AA1005</f>
        <v>37.979999999999997</v>
      </c>
      <c r="CZ1005">
        <f>AE1005</f>
        <v>37.979999999999997</v>
      </c>
      <c r="DA1005">
        <f>AI1005</f>
        <v>1</v>
      </c>
      <c r="DB1005">
        <f>ROUND(ROUND(AT1005*CZ1005,2),6)</f>
        <v>0.76</v>
      </c>
      <c r="DC1005">
        <f>ROUND(ROUND(AT1005*AG1005,2),6)</f>
        <v>0</v>
      </c>
      <c r="DD1005" t="s">
        <v>3</v>
      </c>
      <c r="DE1005" t="s">
        <v>3</v>
      </c>
      <c r="DF1005">
        <f t="shared" si="495"/>
        <v>0.38</v>
      </c>
      <c r="DG1005">
        <f t="shared" si="492"/>
        <v>0</v>
      </c>
      <c r="DH1005">
        <f t="shared" si="493"/>
        <v>0</v>
      </c>
      <c r="DI1005">
        <f t="shared" si="474"/>
        <v>0</v>
      </c>
      <c r="DJ1005">
        <f>DF1005</f>
        <v>0.38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">
      <c r="A1006">
        <f>ROW(Source!A934)</f>
        <v>934</v>
      </c>
      <c r="B1006">
        <v>59209203</v>
      </c>
      <c r="C1006">
        <v>59211205</v>
      </c>
      <c r="D1006">
        <v>58309084</v>
      </c>
      <c r="E1006">
        <v>1</v>
      </c>
      <c r="F1006">
        <v>1</v>
      </c>
      <c r="G1006">
        <v>1080</v>
      </c>
      <c r="H1006">
        <v>3</v>
      </c>
      <c r="I1006" t="s">
        <v>677</v>
      </c>
      <c r="J1006" t="s">
        <v>678</v>
      </c>
      <c r="K1006" t="s">
        <v>679</v>
      </c>
      <c r="L1006">
        <v>1348</v>
      </c>
      <c r="N1006">
        <v>1009</v>
      </c>
      <c r="O1006" t="s">
        <v>658</v>
      </c>
      <c r="P1006" t="s">
        <v>658</v>
      </c>
      <c r="Q1006">
        <v>1000</v>
      </c>
      <c r="W1006">
        <v>0</v>
      </c>
      <c r="X1006">
        <v>356473523</v>
      </c>
      <c r="Y1006">
        <f>AT1006</f>
        <v>5.0000000000000002E-5</v>
      </c>
      <c r="AA1006">
        <v>16214.84</v>
      </c>
      <c r="AB1006">
        <v>0</v>
      </c>
      <c r="AC1006">
        <v>0</v>
      </c>
      <c r="AD1006">
        <v>0</v>
      </c>
      <c r="AE1006">
        <v>16214.84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-2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 t="s">
        <v>3</v>
      </c>
      <c r="AT1006">
        <v>5.0000000000000002E-5</v>
      </c>
      <c r="AU1006" t="s">
        <v>3</v>
      </c>
      <c r="AV1006">
        <v>0</v>
      </c>
      <c r="AW1006">
        <v>2</v>
      </c>
      <c r="AX1006">
        <v>59211852</v>
      </c>
      <c r="AY1006">
        <v>1</v>
      </c>
      <c r="AZ1006">
        <v>0</v>
      </c>
      <c r="BA1006">
        <v>1066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ROUND(Y1006*Source!I934,9)</f>
        <v>2.5000000000000001E-5</v>
      </c>
      <c r="CY1006">
        <f>AA1006</f>
        <v>16214.84</v>
      </c>
      <c r="CZ1006">
        <f>AE1006</f>
        <v>16214.84</v>
      </c>
      <c r="DA1006">
        <f>AI1006</f>
        <v>1</v>
      </c>
      <c r="DB1006">
        <f>ROUND(ROUND(AT1006*CZ1006,2),6)</f>
        <v>0.81</v>
      </c>
      <c r="DC1006">
        <f>ROUND(ROUND(AT1006*AG1006,2),6)</f>
        <v>0</v>
      </c>
      <c r="DD1006" t="s">
        <v>3</v>
      </c>
      <c r="DE1006" t="s">
        <v>3</v>
      </c>
      <c r="DF1006">
        <f t="shared" si="495"/>
        <v>0.41</v>
      </c>
      <c r="DG1006">
        <f t="shared" si="492"/>
        <v>0</v>
      </c>
      <c r="DH1006">
        <f t="shared" si="493"/>
        <v>0</v>
      </c>
      <c r="DI1006">
        <f t="shared" si="474"/>
        <v>0</v>
      </c>
      <c r="DJ1006">
        <f>DF1006</f>
        <v>0.41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">
      <c r="A1007">
        <f>ROW(Source!A934)</f>
        <v>934</v>
      </c>
      <c r="B1007">
        <v>59209203</v>
      </c>
      <c r="C1007">
        <v>59211205</v>
      </c>
      <c r="D1007">
        <v>58309253</v>
      </c>
      <c r="E1007">
        <v>1</v>
      </c>
      <c r="F1007">
        <v>1</v>
      </c>
      <c r="G1007">
        <v>1080</v>
      </c>
      <c r="H1007">
        <v>3</v>
      </c>
      <c r="I1007" t="s">
        <v>680</v>
      </c>
      <c r="J1007" t="s">
        <v>681</v>
      </c>
      <c r="K1007" t="s">
        <v>682</v>
      </c>
      <c r="L1007">
        <v>1346</v>
      </c>
      <c r="N1007">
        <v>1009</v>
      </c>
      <c r="O1007" t="s">
        <v>641</v>
      </c>
      <c r="P1007" t="s">
        <v>641</v>
      </c>
      <c r="Q1007">
        <v>1</v>
      </c>
      <c r="W1007">
        <v>0</v>
      </c>
      <c r="X1007">
        <v>1135396300</v>
      </c>
      <c r="Y1007">
        <f>AT1007</f>
        <v>0.02</v>
      </c>
      <c r="AA1007">
        <v>20.190000000000001</v>
      </c>
      <c r="AB1007">
        <v>0</v>
      </c>
      <c r="AC1007">
        <v>0</v>
      </c>
      <c r="AD1007">
        <v>0</v>
      </c>
      <c r="AE1007">
        <v>20.190000000000001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-2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0.02</v>
      </c>
      <c r="AU1007" t="s">
        <v>3</v>
      </c>
      <c r="AV1007">
        <v>0</v>
      </c>
      <c r="AW1007">
        <v>2</v>
      </c>
      <c r="AX1007">
        <v>59211853</v>
      </c>
      <c r="AY1007">
        <v>1</v>
      </c>
      <c r="AZ1007">
        <v>0</v>
      </c>
      <c r="BA1007">
        <v>1067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V1007">
        <v>0</v>
      </c>
      <c r="CW1007">
        <v>0</v>
      </c>
      <c r="CX1007">
        <f>ROUND(Y1007*Source!I934,9)</f>
        <v>0.01</v>
      </c>
      <c r="CY1007">
        <f>AA1007</f>
        <v>20.190000000000001</v>
      </c>
      <c r="CZ1007">
        <f>AE1007</f>
        <v>20.190000000000001</v>
      </c>
      <c r="DA1007">
        <f>AI1007</f>
        <v>1</v>
      </c>
      <c r="DB1007">
        <f>ROUND(ROUND(AT1007*CZ1007,2),6)</f>
        <v>0.4</v>
      </c>
      <c r="DC1007">
        <f>ROUND(ROUND(AT1007*AG1007,2),6)</f>
        <v>0</v>
      </c>
      <c r="DD1007" t="s">
        <v>3</v>
      </c>
      <c r="DE1007" t="s">
        <v>3</v>
      </c>
      <c r="DF1007">
        <f t="shared" si="495"/>
        <v>0.2</v>
      </c>
      <c r="DG1007">
        <f t="shared" si="492"/>
        <v>0</v>
      </c>
      <c r="DH1007">
        <f t="shared" si="493"/>
        <v>0</v>
      </c>
      <c r="DI1007">
        <f t="shared" si="474"/>
        <v>0</v>
      </c>
      <c r="DJ1007">
        <f>DF1007</f>
        <v>0.2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">
      <c r="A1008">
        <f>ROW(Source!A935)</f>
        <v>935</v>
      </c>
      <c r="B1008">
        <v>59209200</v>
      </c>
      <c r="C1008">
        <v>59211205</v>
      </c>
      <c r="D1008">
        <v>58266404</v>
      </c>
      <c r="E1008">
        <v>1080</v>
      </c>
      <c r="F1008">
        <v>1</v>
      </c>
      <c r="G1008">
        <v>1080</v>
      </c>
      <c r="H1008">
        <v>1</v>
      </c>
      <c r="I1008" t="s">
        <v>620</v>
      </c>
      <c r="J1008" t="s">
        <v>3</v>
      </c>
      <c r="K1008" t="s">
        <v>621</v>
      </c>
      <c r="L1008">
        <v>1191</v>
      </c>
      <c r="N1008">
        <v>1013</v>
      </c>
      <c r="O1008" t="s">
        <v>622</v>
      </c>
      <c r="P1008" t="s">
        <v>622</v>
      </c>
      <c r="Q1008">
        <v>1</v>
      </c>
      <c r="W1008">
        <v>0</v>
      </c>
      <c r="X1008">
        <v>476480486</v>
      </c>
      <c r="Y1008">
        <f>((AT1008*1.15)*1.1)</f>
        <v>6.3376499999999991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1</v>
      </c>
      <c r="AL1008">
        <v>1</v>
      </c>
      <c r="AM1008">
        <v>5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5.01</v>
      </c>
      <c r="AU1008" t="s">
        <v>28</v>
      </c>
      <c r="AV1008">
        <v>1</v>
      </c>
      <c r="AW1008">
        <v>2</v>
      </c>
      <c r="AX1008">
        <v>59211849</v>
      </c>
      <c r="AY1008">
        <v>1</v>
      </c>
      <c r="AZ1008">
        <v>0</v>
      </c>
      <c r="BA1008">
        <v>1068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U1008">
        <f>ROUND(AT1008*Source!I935*AH1008*AL1008,2)</f>
        <v>0</v>
      </c>
      <c r="CV1008">
        <f>ROUND(Y1008*Source!I935,9)</f>
        <v>3.168825</v>
      </c>
      <c r="CW1008">
        <v>0</v>
      </c>
      <c r="CX1008">
        <f>ROUND(Y1008*Source!I935,9)</f>
        <v>3.168825</v>
      </c>
      <c r="CY1008">
        <f>AD1008</f>
        <v>0</v>
      </c>
      <c r="CZ1008">
        <f>AH1008</f>
        <v>0</v>
      </c>
      <c r="DA1008">
        <f>AL1008</f>
        <v>1</v>
      </c>
      <c r="DB1008">
        <f>ROUND(((ROUND(AT1008*CZ1008,2)*1.15)*1.1),6)</f>
        <v>0</v>
      </c>
      <c r="DC1008">
        <f>ROUND(((ROUND(AT1008*AG1008,2)*1.15)*1.1),6)</f>
        <v>0</v>
      </c>
      <c r="DD1008" t="s">
        <v>3</v>
      </c>
      <c r="DE1008" t="s">
        <v>3</v>
      </c>
      <c r="DF1008">
        <f t="shared" si="495"/>
        <v>0</v>
      </c>
      <c r="DG1008">
        <f t="shared" si="492"/>
        <v>0</v>
      </c>
      <c r="DH1008">
        <f t="shared" si="493"/>
        <v>0</v>
      </c>
      <c r="DI1008">
        <f t="shared" si="474"/>
        <v>0</v>
      </c>
      <c r="DJ1008">
        <f>DI1008</f>
        <v>0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">
      <c r="A1009">
        <f>ROW(Source!A935)</f>
        <v>935</v>
      </c>
      <c r="B1009">
        <v>59209200</v>
      </c>
      <c r="C1009">
        <v>59211205</v>
      </c>
      <c r="D1009">
        <v>58308814</v>
      </c>
      <c r="E1009">
        <v>1</v>
      </c>
      <c r="F1009">
        <v>1</v>
      </c>
      <c r="G1009">
        <v>1080</v>
      </c>
      <c r="H1009">
        <v>3</v>
      </c>
      <c r="I1009" t="s">
        <v>642</v>
      </c>
      <c r="J1009" t="s">
        <v>643</v>
      </c>
      <c r="K1009" t="s">
        <v>644</v>
      </c>
      <c r="L1009">
        <v>1339</v>
      </c>
      <c r="N1009">
        <v>1007</v>
      </c>
      <c r="O1009" t="s">
        <v>645</v>
      </c>
      <c r="P1009" t="s">
        <v>645</v>
      </c>
      <c r="Q1009">
        <v>1</v>
      </c>
      <c r="W1009">
        <v>0</v>
      </c>
      <c r="X1009">
        <v>-744103292</v>
      </c>
      <c r="Y1009">
        <f>AT1009</f>
        <v>1</v>
      </c>
      <c r="AA1009">
        <v>54.79</v>
      </c>
      <c r="AB1009">
        <v>0</v>
      </c>
      <c r="AC1009">
        <v>0</v>
      </c>
      <c r="AD1009">
        <v>0</v>
      </c>
      <c r="AE1009">
        <v>7.07</v>
      </c>
      <c r="AF1009">
        <v>0</v>
      </c>
      <c r="AG1009">
        <v>0</v>
      </c>
      <c r="AH1009">
        <v>0</v>
      </c>
      <c r="AI1009">
        <v>7.75</v>
      </c>
      <c r="AJ1009">
        <v>1</v>
      </c>
      <c r="AK1009">
        <v>1</v>
      </c>
      <c r="AL1009">
        <v>1</v>
      </c>
      <c r="AM1009">
        <v>2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 t="s">
        <v>3</v>
      </c>
      <c r="AT1009">
        <v>1</v>
      </c>
      <c r="AU1009" t="s">
        <v>3</v>
      </c>
      <c r="AV1009">
        <v>0</v>
      </c>
      <c r="AW1009">
        <v>2</v>
      </c>
      <c r="AX1009">
        <v>59211850</v>
      </c>
      <c r="AY1009">
        <v>1</v>
      </c>
      <c r="AZ1009">
        <v>0</v>
      </c>
      <c r="BA1009">
        <v>1069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v>0</v>
      </c>
      <c r="CX1009">
        <f>ROUND(Y1009*Source!I935,9)</f>
        <v>0.5</v>
      </c>
      <c r="CY1009">
        <f>AA1009</f>
        <v>54.79</v>
      </c>
      <c r="CZ1009">
        <f>AE1009</f>
        <v>7.07</v>
      </c>
      <c r="DA1009">
        <f>AI1009</f>
        <v>7.75</v>
      </c>
      <c r="DB1009">
        <f>ROUND(ROUND(AT1009*CZ1009,2),6)</f>
        <v>7.07</v>
      </c>
      <c r="DC1009">
        <f>ROUND(ROUND(AT1009*AG1009,2),6)</f>
        <v>0</v>
      </c>
      <c r="DD1009" t="s">
        <v>3</v>
      </c>
      <c r="DE1009" t="s">
        <v>3</v>
      </c>
      <c r="DF1009">
        <f>ROUND(ROUND(AE1009*AI1009,2)*CX1009,2)</f>
        <v>27.4</v>
      </c>
      <c r="DG1009">
        <f t="shared" si="492"/>
        <v>0</v>
      </c>
      <c r="DH1009">
        <f t="shared" si="493"/>
        <v>0</v>
      </c>
      <c r="DI1009">
        <f t="shared" si="474"/>
        <v>0</v>
      </c>
      <c r="DJ1009">
        <f>DF1009</f>
        <v>27.4</v>
      </c>
      <c r="DK1009">
        <v>0</v>
      </c>
      <c r="DL1009" t="s">
        <v>3</v>
      </c>
      <c r="DM1009">
        <v>0</v>
      </c>
      <c r="DN1009" t="s">
        <v>3</v>
      </c>
      <c r="DO1009">
        <v>0</v>
      </c>
    </row>
    <row r="1010" spans="1:119" x14ac:dyDescent="0.2">
      <c r="A1010">
        <f>ROW(Source!A935)</f>
        <v>935</v>
      </c>
      <c r="B1010">
        <v>59209200</v>
      </c>
      <c r="C1010">
        <v>59211205</v>
      </c>
      <c r="D1010">
        <v>58310526</v>
      </c>
      <c r="E1010">
        <v>1</v>
      </c>
      <c r="F1010">
        <v>1</v>
      </c>
      <c r="G1010">
        <v>1080</v>
      </c>
      <c r="H1010">
        <v>3</v>
      </c>
      <c r="I1010" t="s">
        <v>665</v>
      </c>
      <c r="J1010" t="s">
        <v>666</v>
      </c>
      <c r="K1010" t="s">
        <v>667</v>
      </c>
      <c r="L1010">
        <v>1346</v>
      </c>
      <c r="N1010">
        <v>1009</v>
      </c>
      <c r="O1010" t="s">
        <v>641</v>
      </c>
      <c r="P1010" t="s">
        <v>641</v>
      </c>
      <c r="Q1010">
        <v>1</v>
      </c>
      <c r="W1010">
        <v>0</v>
      </c>
      <c r="X1010">
        <v>-1011812427</v>
      </c>
      <c r="Y1010">
        <f>AT1010</f>
        <v>0.02</v>
      </c>
      <c r="AA1010">
        <v>272.7</v>
      </c>
      <c r="AB1010">
        <v>0</v>
      </c>
      <c r="AC1010">
        <v>0</v>
      </c>
      <c r="AD1010">
        <v>0</v>
      </c>
      <c r="AE1010">
        <v>37.979999999999997</v>
      </c>
      <c r="AF1010">
        <v>0</v>
      </c>
      <c r="AG1010">
        <v>0</v>
      </c>
      <c r="AH1010">
        <v>0</v>
      </c>
      <c r="AI1010">
        <v>7.18</v>
      </c>
      <c r="AJ1010">
        <v>1</v>
      </c>
      <c r="AK1010">
        <v>1</v>
      </c>
      <c r="AL1010">
        <v>1</v>
      </c>
      <c r="AM1010">
        <v>2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 t="s">
        <v>3</v>
      </c>
      <c r="AT1010">
        <v>0.02</v>
      </c>
      <c r="AU1010" t="s">
        <v>3</v>
      </c>
      <c r="AV1010">
        <v>0</v>
      </c>
      <c r="AW1010">
        <v>2</v>
      </c>
      <c r="AX1010">
        <v>59211851</v>
      </c>
      <c r="AY1010">
        <v>1</v>
      </c>
      <c r="AZ1010">
        <v>0</v>
      </c>
      <c r="BA1010">
        <v>1070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v>0</v>
      </c>
      <c r="CX1010">
        <f>ROUND(Y1010*Source!I935,9)</f>
        <v>0.01</v>
      </c>
      <c r="CY1010">
        <f>AA1010</f>
        <v>272.7</v>
      </c>
      <c r="CZ1010">
        <f>AE1010</f>
        <v>37.979999999999997</v>
      </c>
      <c r="DA1010">
        <f>AI1010</f>
        <v>7.18</v>
      </c>
      <c r="DB1010">
        <f>ROUND(ROUND(AT1010*CZ1010,2),6)</f>
        <v>0.76</v>
      </c>
      <c r="DC1010">
        <f>ROUND(ROUND(AT1010*AG1010,2),6)</f>
        <v>0</v>
      </c>
      <c r="DD1010" t="s">
        <v>3</v>
      </c>
      <c r="DE1010" t="s">
        <v>3</v>
      </c>
      <c r="DF1010">
        <f>ROUND(ROUND(AE1010*AI1010,2)*CX1010,2)</f>
        <v>2.73</v>
      </c>
      <c r="DG1010">
        <f t="shared" si="492"/>
        <v>0</v>
      </c>
      <c r="DH1010">
        <f t="shared" si="493"/>
        <v>0</v>
      </c>
      <c r="DI1010">
        <f t="shared" si="474"/>
        <v>0</v>
      </c>
      <c r="DJ1010">
        <f>DF1010</f>
        <v>2.73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">
      <c r="A1011">
        <f>ROW(Source!A935)</f>
        <v>935</v>
      </c>
      <c r="B1011">
        <v>59209200</v>
      </c>
      <c r="C1011">
        <v>59211205</v>
      </c>
      <c r="D1011">
        <v>58309084</v>
      </c>
      <c r="E1011">
        <v>1</v>
      </c>
      <c r="F1011">
        <v>1</v>
      </c>
      <c r="G1011">
        <v>1080</v>
      </c>
      <c r="H1011">
        <v>3</v>
      </c>
      <c r="I1011" t="s">
        <v>677</v>
      </c>
      <c r="J1011" t="s">
        <v>678</v>
      </c>
      <c r="K1011" t="s">
        <v>679</v>
      </c>
      <c r="L1011">
        <v>1348</v>
      </c>
      <c r="N1011">
        <v>1009</v>
      </c>
      <c r="O1011" t="s">
        <v>658</v>
      </c>
      <c r="P1011" t="s">
        <v>658</v>
      </c>
      <c r="Q1011">
        <v>1000</v>
      </c>
      <c r="W1011">
        <v>0</v>
      </c>
      <c r="X1011">
        <v>356473523</v>
      </c>
      <c r="Y1011">
        <f>AT1011</f>
        <v>5.0000000000000002E-5</v>
      </c>
      <c r="AA1011">
        <v>55779.05</v>
      </c>
      <c r="AB1011">
        <v>0</v>
      </c>
      <c r="AC1011">
        <v>0</v>
      </c>
      <c r="AD1011">
        <v>0</v>
      </c>
      <c r="AE1011">
        <v>16214.84</v>
      </c>
      <c r="AF1011">
        <v>0</v>
      </c>
      <c r="AG1011">
        <v>0</v>
      </c>
      <c r="AH1011">
        <v>0</v>
      </c>
      <c r="AI1011">
        <v>3.44</v>
      </c>
      <c r="AJ1011">
        <v>1</v>
      </c>
      <c r="AK1011">
        <v>1</v>
      </c>
      <c r="AL1011">
        <v>1</v>
      </c>
      <c r="AM1011">
        <v>2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5.0000000000000002E-5</v>
      </c>
      <c r="AU1011" t="s">
        <v>3</v>
      </c>
      <c r="AV1011">
        <v>0</v>
      </c>
      <c r="AW1011">
        <v>2</v>
      </c>
      <c r="AX1011">
        <v>59211852</v>
      </c>
      <c r="AY1011">
        <v>1</v>
      </c>
      <c r="AZ1011">
        <v>0</v>
      </c>
      <c r="BA1011">
        <v>1071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V1011">
        <v>0</v>
      </c>
      <c r="CW1011">
        <v>0</v>
      </c>
      <c r="CX1011">
        <f>ROUND(Y1011*Source!I935,9)</f>
        <v>2.5000000000000001E-5</v>
      </c>
      <c r="CY1011">
        <f>AA1011</f>
        <v>55779.05</v>
      </c>
      <c r="CZ1011">
        <f>AE1011</f>
        <v>16214.84</v>
      </c>
      <c r="DA1011">
        <f>AI1011</f>
        <v>3.44</v>
      </c>
      <c r="DB1011">
        <f>ROUND(ROUND(AT1011*CZ1011,2),6)</f>
        <v>0.81</v>
      </c>
      <c r="DC1011">
        <f>ROUND(ROUND(AT1011*AG1011,2),6)</f>
        <v>0</v>
      </c>
      <c r="DD1011" t="s">
        <v>3</v>
      </c>
      <c r="DE1011" t="s">
        <v>3</v>
      </c>
      <c r="DF1011">
        <f>ROUND(ROUND(AE1011*AI1011,2)*CX1011,2)</f>
        <v>1.39</v>
      </c>
      <c r="DG1011">
        <f t="shared" si="492"/>
        <v>0</v>
      </c>
      <c r="DH1011">
        <f t="shared" si="493"/>
        <v>0</v>
      </c>
      <c r="DI1011">
        <f t="shared" si="474"/>
        <v>0</v>
      </c>
      <c r="DJ1011">
        <f>DF1011</f>
        <v>1.39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">
      <c r="A1012">
        <f>ROW(Source!A935)</f>
        <v>935</v>
      </c>
      <c r="B1012">
        <v>59209200</v>
      </c>
      <c r="C1012">
        <v>59211205</v>
      </c>
      <c r="D1012">
        <v>58309253</v>
      </c>
      <c r="E1012">
        <v>1</v>
      </c>
      <c r="F1012">
        <v>1</v>
      </c>
      <c r="G1012">
        <v>1080</v>
      </c>
      <c r="H1012">
        <v>3</v>
      </c>
      <c r="I1012" t="s">
        <v>680</v>
      </c>
      <c r="J1012" t="s">
        <v>681</v>
      </c>
      <c r="K1012" t="s">
        <v>682</v>
      </c>
      <c r="L1012">
        <v>1346</v>
      </c>
      <c r="N1012">
        <v>1009</v>
      </c>
      <c r="O1012" t="s">
        <v>641</v>
      </c>
      <c r="P1012" t="s">
        <v>641</v>
      </c>
      <c r="Q1012">
        <v>1</v>
      </c>
      <c r="W1012">
        <v>0</v>
      </c>
      <c r="X1012">
        <v>1135396300</v>
      </c>
      <c r="Y1012">
        <f>AT1012</f>
        <v>0.02</v>
      </c>
      <c r="AA1012">
        <v>85.4</v>
      </c>
      <c r="AB1012">
        <v>0</v>
      </c>
      <c r="AC1012">
        <v>0</v>
      </c>
      <c r="AD1012">
        <v>0</v>
      </c>
      <c r="AE1012">
        <v>20.190000000000001</v>
      </c>
      <c r="AF1012">
        <v>0</v>
      </c>
      <c r="AG1012">
        <v>0</v>
      </c>
      <c r="AH1012">
        <v>0</v>
      </c>
      <c r="AI1012">
        <v>4.2300000000000004</v>
      </c>
      <c r="AJ1012">
        <v>1</v>
      </c>
      <c r="AK1012">
        <v>1</v>
      </c>
      <c r="AL1012">
        <v>1</v>
      </c>
      <c r="AM1012">
        <v>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0.02</v>
      </c>
      <c r="AU1012" t="s">
        <v>3</v>
      </c>
      <c r="AV1012">
        <v>0</v>
      </c>
      <c r="AW1012">
        <v>2</v>
      </c>
      <c r="AX1012">
        <v>59211853</v>
      </c>
      <c r="AY1012">
        <v>1</v>
      </c>
      <c r="AZ1012">
        <v>0</v>
      </c>
      <c r="BA1012">
        <v>1072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ROUND(Y1012*Source!I935,9)</f>
        <v>0.01</v>
      </c>
      <c r="CY1012">
        <f>AA1012</f>
        <v>85.4</v>
      </c>
      <c r="CZ1012">
        <f>AE1012</f>
        <v>20.190000000000001</v>
      </c>
      <c r="DA1012">
        <f>AI1012</f>
        <v>4.2300000000000004</v>
      </c>
      <c r="DB1012">
        <f>ROUND(ROUND(AT1012*CZ1012,2),6)</f>
        <v>0.4</v>
      </c>
      <c r="DC1012">
        <f>ROUND(ROUND(AT1012*AG1012,2),6)</f>
        <v>0</v>
      </c>
      <c r="DD1012" t="s">
        <v>3</v>
      </c>
      <c r="DE1012" t="s">
        <v>3</v>
      </c>
      <c r="DF1012">
        <f>ROUND(ROUND(AE1012*AI1012,2)*CX1012,2)</f>
        <v>0.85</v>
      </c>
      <c r="DG1012">
        <f t="shared" si="492"/>
        <v>0</v>
      </c>
      <c r="DH1012">
        <f t="shared" si="493"/>
        <v>0</v>
      </c>
      <c r="DI1012">
        <f t="shared" si="474"/>
        <v>0</v>
      </c>
      <c r="DJ1012">
        <f>DF1012</f>
        <v>0.85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">
      <c r="A1013">
        <f>ROW(Source!A938)</f>
        <v>938</v>
      </c>
      <c r="B1013">
        <v>59209203</v>
      </c>
      <c r="C1013">
        <v>59211216</v>
      </c>
      <c r="D1013">
        <v>58266404</v>
      </c>
      <c r="E1013">
        <v>1080</v>
      </c>
      <c r="F1013">
        <v>1</v>
      </c>
      <c r="G1013">
        <v>1080</v>
      </c>
      <c r="H1013">
        <v>1</v>
      </c>
      <c r="I1013" t="s">
        <v>620</v>
      </c>
      <c r="J1013" t="s">
        <v>3</v>
      </c>
      <c r="K1013" t="s">
        <v>621</v>
      </c>
      <c r="L1013">
        <v>1191</v>
      </c>
      <c r="N1013">
        <v>1013</v>
      </c>
      <c r="O1013" t="s">
        <v>622</v>
      </c>
      <c r="P1013" t="s">
        <v>622</v>
      </c>
      <c r="Q1013">
        <v>1</v>
      </c>
      <c r="W1013">
        <v>0</v>
      </c>
      <c r="X1013">
        <v>476480486</v>
      </c>
      <c r="Y1013">
        <f>((AT1013*1.15)*1.1)</f>
        <v>1.85955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1</v>
      </c>
      <c r="AK1013">
        <v>1</v>
      </c>
      <c r="AL1013">
        <v>1</v>
      </c>
      <c r="AM1013">
        <v>-2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1.47</v>
      </c>
      <c r="AU1013" t="s">
        <v>28</v>
      </c>
      <c r="AV1013">
        <v>1</v>
      </c>
      <c r="AW1013">
        <v>2</v>
      </c>
      <c r="AX1013">
        <v>59211854</v>
      </c>
      <c r="AY1013">
        <v>1</v>
      </c>
      <c r="AZ1013">
        <v>0</v>
      </c>
      <c r="BA1013">
        <v>1073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U1013">
        <f>ROUND(AT1013*Source!I938*AH1013*AL1013,2)</f>
        <v>0</v>
      </c>
      <c r="CV1013">
        <f>ROUND(Y1013*Source!I938,9)</f>
        <v>0</v>
      </c>
      <c r="CW1013">
        <v>0</v>
      </c>
      <c r="CX1013">
        <f>ROUND(Y1013*Source!I938,9)</f>
        <v>0</v>
      </c>
      <c r="CY1013">
        <f>AD1013</f>
        <v>0</v>
      </c>
      <c r="CZ1013">
        <f>AH1013</f>
        <v>0</v>
      </c>
      <c r="DA1013">
        <f>AL1013</f>
        <v>1</v>
      </c>
      <c r="DB1013">
        <f>ROUND(((ROUND(AT1013*CZ1013,2)*1.15)*1.1),6)</f>
        <v>0</v>
      </c>
      <c r="DC1013">
        <f>ROUND(((ROUND(AT1013*AG1013,2)*1.15)*1.1),6)</f>
        <v>0</v>
      </c>
      <c r="DD1013" t="s">
        <v>3</v>
      </c>
      <c r="DE1013" t="s">
        <v>3</v>
      </c>
      <c r="DF1013">
        <f t="shared" ref="DF1013:DF1022" si="496">ROUND(ROUND(AE1013,2)*CX1013,2)</f>
        <v>0</v>
      </c>
      <c r="DG1013">
        <f t="shared" si="492"/>
        <v>0</v>
      </c>
      <c r="DH1013">
        <f t="shared" si="493"/>
        <v>0</v>
      </c>
      <c r="DI1013">
        <f t="shared" si="474"/>
        <v>0</v>
      </c>
      <c r="DJ1013">
        <f>DI1013</f>
        <v>0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">
      <c r="A1014">
        <f>ROW(Source!A938)</f>
        <v>938</v>
      </c>
      <c r="B1014">
        <v>59209203</v>
      </c>
      <c r="C1014">
        <v>59211216</v>
      </c>
      <c r="D1014">
        <v>58340279</v>
      </c>
      <c r="E1014">
        <v>1</v>
      </c>
      <c r="F1014">
        <v>1</v>
      </c>
      <c r="G1014">
        <v>1080</v>
      </c>
      <c r="H1014">
        <v>2</v>
      </c>
      <c r="I1014" t="s">
        <v>686</v>
      </c>
      <c r="J1014" t="s">
        <v>687</v>
      </c>
      <c r="K1014" t="s">
        <v>688</v>
      </c>
      <c r="L1014">
        <v>1368</v>
      </c>
      <c r="N1014">
        <v>1011</v>
      </c>
      <c r="O1014" t="s">
        <v>626</v>
      </c>
      <c r="P1014" t="s">
        <v>626</v>
      </c>
      <c r="Q1014">
        <v>1</v>
      </c>
      <c r="W1014">
        <v>0</v>
      </c>
      <c r="X1014">
        <v>-2065404138</v>
      </c>
      <c r="Y1014">
        <f>((AT1014*1.25)*1.1)</f>
        <v>0.48125000000000007</v>
      </c>
      <c r="AA1014">
        <v>0</v>
      </c>
      <c r="AB1014">
        <v>7.59</v>
      </c>
      <c r="AC1014">
        <v>0</v>
      </c>
      <c r="AD1014">
        <v>0</v>
      </c>
      <c r="AE1014">
        <v>0</v>
      </c>
      <c r="AF1014">
        <v>7.11</v>
      </c>
      <c r="AG1014">
        <v>0</v>
      </c>
      <c r="AH1014">
        <v>0</v>
      </c>
      <c r="AI1014">
        <v>1</v>
      </c>
      <c r="AJ1014">
        <v>1</v>
      </c>
      <c r="AK1014">
        <v>1</v>
      </c>
      <c r="AL1014">
        <v>1</v>
      </c>
      <c r="AM1014">
        <v>-2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0.35</v>
      </c>
      <c r="AU1014" t="s">
        <v>627</v>
      </c>
      <c r="AV1014">
        <v>0</v>
      </c>
      <c r="AW1014">
        <v>2</v>
      </c>
      <c r="AX1014">
        <v>59211855</v>
      </c>
      <c r="AY1014">
        <v>1</v>
      </c>
      <c r="AZ1014">
        <v>0</v>
      </c>
      <c r="BA1014">
        <v>1074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f>ROUND(Y1014*Source!I938*DO1014,9)</f>
        <v>0</v>
      </c>
      <c r="CX1014">
        <f>ROUND(Y1014*Source!I938,9)</f>
        <v>0</v>
      </c>
      <c r="CY1014">
        <f>AB1014</f>
        <v>7.59</v>
      </c>
      <c r="CZ1014">
        <f>AF1014</f>
        <v>7.11</v>
      </c>
      <c r="DA1014">
        <f>AJ1014</f>
        <v>1</v>
      </c>
      <c r="DB1014">
        <f>ROUND(((ROUND(AT1014*CZ1014,2)*1.25)*1.1),6)</f>
        <v>3.4237500000000001</v>
      </c>
      <c r="DC1014">
        <f>ROUND(((ROUND(AT1014*AG1014,2)*1.25)*1.1),6)</f>
        <v>0</v>
      </c>
      <c r="DD1014" t="s">
        <v>3</v>
      </c>
      <c r="DE1014" t="s">
        <v>3</v>
      </c>
      <c r="DF1014">
        <f t="shared" si="496"/>
        <v>0</v>
      </c>
      <c r="DG1014">
        <f t="shared" si="492"/>
        <v>0</v>
      </c>
      <c r="DH1014">
        <f t="shared" si="493"/>
        <v>0</v>
      </c>
      <c r="DI1014">
        <f t="shared" si="474"/>
        <v>0</v>
      </c>
      <c r="DJ1014">
        <f>DG1014</f>
        <v>0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">
      <c r="A1015">
        <f>ROW(Source!A938)</f>
        <v>938</v>
      </c>
      <c r="B1015">
        <v>59209203</v>
      </c>
      <c r="C1015">
        <v>59211216</v>
      </c>
      <c r="D1015">
        <v>58340578</v>
      </c>
      <c r="E1015">
        <v>1</v>
      </c>
      <c r="F1015">
        <v>1</v>
      </c>
      <c r="G1015">
        <v>1080</v>
      </c>
      <c r="H1015">
        <v>2</v>
      </c>
      <c r="I1015" t="s">
        <v>646</v>
      </c>
      <c r="J1015" t="s">
        <v>647</v>
      </c>
      <c r="K1015" t="s">
        <v>648</v>
      </c>
      <c r="L1015">
        <v>1368</v>
      </c>
      <c r="N1015">
        <v>1011</v>
      </c>
      <c r="O1015" t="s">
        <v>626</v>
      </c>
      <c r="P1015" t="s">
        <v>626</v>
      </c>
      <c r="Q1015">
        <v>1</v>
      </c>
      <c r="W1015">
        <v>0</v>
      </c>
      <c r="X1015">
        <v>-1985943078</v>
      </c>
      <c r="Y1015">
        <f>((AT1015*1.25)*1.1)</f>
        <v>2.7500000000000004E-2</v>
      </c>
      <c r="AA1015">
        <v>0</v>
      </c>
      <c r="AB1015">
        <v>88.67</v>
      </c>
      <c r="AC1015">
        <v>13.47</v>
      </c>
      <c r="AD1015">
        <v>0</v>
      </c>
      <c r="AE1015">
        <v>0</v>
      </c>
      <c r="AF1015">
        <v>83.1</v>
      </c>
      <c r="AG1015">
        <v>12.62</v>
      </c>
      <c r="AH1015">
        <v>0</v>
      </c>
      <c r="AI1015">
        <v>1</v>
      </c>
      <c r="AJ1015">
        <v>1</v>
      </c>
      <c r="AK1015">
        <v>1</v>
      </c>
      <c r="AL1015">
        <v>1</v>
      </c>
      <c r="AM1015">
        <v>-2</v>
      </c>
      <c r="AN1015">
        <v>0</v>
      </c>
      <c r="AO1015">
        <v>1</v>
      </c>
      <c r="AP1015">
        <v>1</v>
      </c>
      <c r="AQ1015">
        <v>0</v>
      </c>
      <c r="AR1015">
        <v>0</v>
      </c>
      <c r="AS1015" t="s">
        <v>3</v>
      </c>
      <c r="AT1015">
        <v>0.02</v>
      </c>
      <c r="AU1015" t="s">
        <v>627</v>
      </c>
      <c r="AV1015">
        <v>0</v>
      </c>
      <c r="AW1015">
        <v>2</v>
      </c>
      <c r="AX1015">
        <v>59211856</v>
      </c>
      <c r="AY1015">
        <v>1</v>
      </c>
      <c r="AZ1015">
        <v>0</v>
      </c>
      <c r="BA1015">
        <v>1075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f>ROUND(Y1015*Source!I938*DO1015,9)</f>
        <v>0</v>
      </c>
      <c r="CX1015">
        <f>ROUND(Y1015*Source!I938,9)</f>
        <v>0</v>
      </c>
      <c r="CY1015">
        <f>AB1015</f>
        <v>88.67</v>
      </c>
      <c r="CZ1015">
        <f>AF1015</f>
        <v>83.1</v>
      </c>
      <c r="DA1015">
        <f>AJ1015</f>
        <v>1</v>
      </c>
      <c r="DB1015">
        <f>ROUND(((ROUND(AT1015*CZ1015,2)*1.25)*1.1),6)</f>
        <v>2.2825000000000002</v>
      </c>
      <c r="DC1015">
        <f>ROUND(((ROUND(AT1015*AG1015,2)*1.25)*1.1),6)</f>
        <v>0.34375</v>
      </c>
      <c r="DD1015" t="s">
        <v>3</v>
      </c>
      <c r="DE1015" t="s">
        <v>3</v>
      </c>
      <c r="DF1015">
        <f t="shared" si="496"/>
        <v>0</v>
      </c>
      <c r="DG1015">
        <f t="shared" si="492"/>
        <v>0</v>
      </c>
      <c r="DH1015">
        <f t="shared" si="493"/>
        <v>0</v>
      </c>
      <c r="DI1015">
        <f t="shared" si="474"/>
        <v>0</v>
      </c>
      <c r="DJ1015">
        <f>DG1015</f>
        <v>0</v>
      </c>
      <c r="DK1015">
        <v>0</v>
      </c>
      <c r="DL1015" t="s">
        <v>628</v>
      </c>
      <c r="DM1015">
        <v>0</v>
      </c>
      <c r="DN1015" t="s">
        <v>622</v>
      </c>
      <c r="DO1015">
        <v>12.62</v>
      </c>
    </row>
    <row r="1016" spans="1:119" x14ac:dyDescent="0.2">
      <c r="A1016">
        <f>ROW(Source!A938)</f>
        <v>938</v>
      </c>
      <c r="B1016">
        <v>59209203</v>
      </c>
      <c r="C1016">
        <v>59211216</v>
      </c>
      <c r="D1016">
        <v>58309957</v>
      </c>
      <c r="E1016">
        <v>1</v>
      </c>
      <c r="F1016">
        <v>1</v>
      </c>
      <c r="G1016">
        <v>1080</v>
      </c>
      <c r="H1016">
        <v>3</v>
      </c>
      <c r="I1016" t="s">
        <v>689</v>
      </c>
      <c r="J1016" t="s">
        <v>690</v>
      </c>
      <c r="K1016" t="s">
        <v>691</v>
      </c>
      <c r="L1016">
        <v>1348</v>
      </c>
      <c r="N1016">
        <v>1009</v>
      </c>
      <c r="O1016" t="s">
        <v>658</v>
      </c>
      <c r="P1016" t="s">
        <v>658</v>
      </c>
      <c r="Q1016">
        <v>1000</v>
      </c>
      <c r="W1016">
        <v>0</v>
      </c>
      <c r="X1016">
        <v>-1106207263</v>
      </c>
      <c r="Y1016">
        <f>AT1016</f>
        <v>1.3999999999999999E-4</v>
      </c>
      <c r="AA1016">
        <v>9879.51</v>
      </c>
      <c r="AB1016">
        <v>0</v>
      </c>
      <c r="AC1016">
        <v>0</v>
      </c>
      <c r="AD1016">
        <v>0</v>
      </c>
      <c r="AE1016">
        <v>9879.51</v>
      </c>
      <c r="AF1016">
        <v>0</v>
      </c>
      <c r="AG1016">
        <v>0</v>
      </c>
      <c r="AH1016">
        <v>0</v>
      </c>
      <c r="AI1016">
        <v>1</v>
      </c>
      <c r="AJ1016">
        <v>1</v>
      </c>
      <c r="AK1016">
        <v>1</v>
      </c>
      <c r="AL1016">
        <v>1</v>
      </c>
      <c r="AM1016">
        <v>-2</v>
      </c>
      <c r="AN1016">
        <v>0</v>
      </c>
      <c r="AO1016">
        <v>1</v>
      </c>
      <c r="AP1016">
        <v>1</v>
      </c>
      <c r="AQ1016">
        <v>0</v>
      </c>
      <c r="AR1016">
        <v>0</v>
      </c>
      <c r="AS1016" t="s">
        <v>3</v>
      </c>
      <c r="AT1016">
        <v>1.3999999999999999E-4</v>
      </c>
      <c r="AU1016" t="s">
        <v>3</v>
      </c>
      <c r="AV1016">
        <v>0</v>
      </c>
      <c r="AW1016">
        <v>2</v>
      </c>
      <c r="AX1016">
        <v>59211857</v>
      </c>
      <c r="AY1016">
        <v>1</v>
      </c>
      <c r="AZ1016">
        <v>0</v>
      </c>
      <c r="BA1016">
        <v>1076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ROUND(Y1016*Source!I938,9)</f>
        <v>0</v>
      </c>
      <c r="CY1016">
        <f>AA1016</f>
        <v>9879.51</v>
      </c>
      <c r="CZ1016">
        <f>AE1016</f>
        <v>9879.51</v>
      </c>
      <c r="DA1016">
        <f>AI1016</f>
        <v>1</v>
      </c>
      <c r="DB1016">
        <f>ROUND(ROUND(AT1016*CZ1016,2),6)</f>
        <v>1.38</v>
      </c>
      <c r="DC1016">
        <f>ROUND(ROUND(AT1016*AG1016,2),6)</f>
        <v>0</v>
      </c>
      <c r="DD1016" t="s">
        <v>3</v>
      </c>
      <c r="DE1016" t="s">
        <v>3</v>
      </c>
      <c r="DF1016">
        <f t="shared" si="496"/>
        <v>0</v>
      </c>
      <c r="DG1016">
        <f t="shared" si="492"/>
        <v>0</v>
      </c>
      <c r="DH1016">
        <f t="shared" si="493"/>
        <v>0</v>
      </c>
      <c r="DI1016">
        <f t="shared" si="474"/>
        <v>0</v>
      </c>
      <c r="DJ1016">
        <f>DF1016</f>
        <v>0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">
      <c r="A1017">
        <f>ROW(Source!A938)</f>
        <v>938</v>
      </c>
      <c r="B1017">
        <v>59209203</v>
      </c>
      <c r="C1017">
        <v>59211216</v>
      </c>
      <c r="D1017">
        <v>58308765</v>
      </c>
      <c r="E1017">
        <v>1</v>
      </c>
      <c r="F1017">
        <v>1</v>
      </c>
      <c r="G1017">
        <v>1080</v>
      </c>
      <c r="H1017">
        <v>3</v>
      </c>
      <c r="I1017" t="s">
        <v>692</v>
      </c>
      <c r="J1017" t="s">
        <v>693</v>
      </c>
      <c r="K1017" t="s">
        <v>694</v>
      </c>
      <c r="L1017">
        <v>1348</v>
      </c>
      <c r="N1017">
        <v>1009</v>
      </c>
      <c r="O1017" t="s">
        <v>658</v>
      </c>
      <c r="P1017" t="s">
        <v>658</v>
      </c>
      <c r="Q1017">
        <v>1000</v>
      </c>
      <c r="W1017">
        <v>0</v>
      </c>
      <c r="X1017">
        <v>-1123198217</v>
      </c>
      <c r="Y1017">
        <f>AT1017</f>
        <v>1.1000000000000001E-3</v>
      </c>
      <c r="AA1017">
        <v>17868.28</v>
      </c>
      <c r="AB1017">
        <v>0</v>
      </c>
      <c r="AC1017">
        <v>0</v>
      </c>
      <c r="AD1017">
        <v>0</v>
      </c>
      <c r="AE1017">
        <v>17868.28</v>
      </c>
      <c r="AF1017">
        <v>0</v>
      </c>
      <c r="AG1017">
        <v>0</v>
      </c>
      <c r="AH1017">
        <v>0</v>
      </c>
      <c r="AI1017">
        <v>1</v>
      </c>
      <c r="AJ1017">
        <v>1</v>
      </c>
      <c r="AK1017">
        <v>1</v>
      </c>
      <c r="AL1017">
        <v>1</v>
      </c>
      <c r="AM1017">
        <v>-2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 t="s">
        <v>3</v>
      </c>
      <c r="AT1017">
        <v>1.1000000000000001E-3</v>
      </c>
      <c r="AU1017" t="s">
        <v>3</v>
      </c>
      <c r="AV1017">
        <v>0</v>
      </c>
      <c r="AW1017">
        <v>2</v>
      </c>
      <c r="AX1017">
        <v>59211858</v>
      </c>
      <c r="AY1017">
        <v>1</v>
      </c>
      <c r="AZ1017">
        <v>0</v>
      </c>
      <c r="BA1017">
        <v>1077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V1017">
        <v>0</v>
      </c>
      <c r="CW1017">
        <v>0</v>
      </c>
      <c r="CX1017">
        <f>ROUND(Y1017*Source!I938,9)</f>
        <v>0</v>
      </c>
      <c r="CY1017">
        <f>AA1017</f>
        <v>17868.28</v>
      </c>
      <c r="CZ1017">
        <f>AE1017</f>
        <v>17868.28</v>
      </c>
      <c r="DA1017">
        <f>AI1017</f>
        <v>1</v>
      </c>
      <c r="DB1017">
        <f>ROUND(ROUND(AT1017*CZ1017,2),6)</f>
        <v>19.66</v>
      </c>
      <c r="DC1017">
        <f>ROUND(ROUND(AT1017*AG1017,2),6)</f>
        <v>0</v>
      </c>
      <c r="DD1017" t="s">
        <v>3</v>
      </c>
      <c r="DE1017" t="s">
        <v>3</v>
      </c>
      <c r="DF1017">
        <f t="shared" si="496"/>
        <v>0</v>
      </c>
      <c r="DG1017">
        <f t="shared" si="492"/>
        <v>0</v>
      </c>
      <c r="DH1017">
        <f t="shared" si="493"/>
        <v>0</v>
      </c>
      <c r="DI1017">
        <f t="shared" si="474"/>
        <v>0</v>
      </c>
      <c r="DJ1017">
        <f>DF1017</f>
        <v>0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">
      <c r="A1018">
        <f>ROW(Source!A938)</f>
        <v>938</v>
      </c>
      <c r="B1018">
        <v>59209203</v>
      </c>
      <c r="C1018">
        <v>59211216</v>
      </c>
      <c r="D1018">
        <v>58327276</v>
      </c>
      <c r="E1018">
        <v>1</v>
      </c>
      <c r="F1018">
        <v>1</v>
      </c>
      <c r="G1018">
        <v>1080</v>
      </c>
      <c r="H1018">
        <v>3</v>
      </c>
      <c r="I1018" t="s">
        <v>210</v>
      </c>
      <c r="J1018" t="s">
        <v>212</v>
      </c>
      <c r="K1018" t="s">
        <v>211</v>
      </c>
      <c r="L1018">
        <v>1354</v>
      </c>
      <c r="N1018">
        <v>1010</v>
      </c>
      <c r="O1018" t="s">
        <v>49</v>
      </c>
      <c r="P1018" t="s">
        <v>49</v>
      </c>
      <c r="Q1018">
        <v>1</v>
      </c>
      <c r="W1018">
        <v>0</v>
      </c>
      <c r="X1018">
        <v>-94298429</v>
      </c>
      <c r="Y1018">
        <f>AT1018</f>
        <v>1</v>
      </c>
      <c r="AA1018">
        <v>279.67</v>
      </c>
      <c r="AB1018">
        <v>0</v>
      </c>
      <c r="AC1018">
        <v>0</v>
      </c>
      <c r="AD1018">
        <v>0</v>
      </c>
      <c r="AE1018">
        <v>279.67</v>
      </c>
      <c r="AF1018">
        <v>0</v>
      </c>
      <c r="AG1018">
        <v>0</v>
      </c>
      <c r="AH1018">
        <v>0</v>
      </c>
      <c r="AI1018">
        <v>1</v>
      </c>
      <c r="AJ1018">
        <v>1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 t="s">
        <v>3</v>
      </c>
      <c r="AT1018">
        <v>1</v>
      </c>
      <c r="AU1018" t="s">
        <v>3</v>
      </c>
      <c r="AV1018">
        <v>0</v>
      </c>
      <c r="AW1018">
        <v>1</v>
      </c>
      <c r="AX1018">
        <v>-1</v>
      </c>
      <c r="AY1018">
        <v>0</v>
      </c>
      <c r="AZ1018">
        <v>0</v>
      </c>
      <c r="BA1018" t="s">
        <v>3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v>0</v>
      </c>
      <c r="CX1018">
        <f>ROUND(Y1018*Source!I938,9)</f>
        <v>0</v>
      </c>
      <c r="CY1018">
        <f>AA1018</f>
        <v>279.67</v>
      </c>
      <c r="CZ1018">
        <f>AE1018</f>
        <v>279.67</v>
      </c>
      <c r="DA1018">
        <f>AI1018</f>
        <v>1</v>
      </c>
      <c r="DB1018">
        <f>ROUND(ROUND(AT1018*CZ1018,2),6)</f>
        <v>279.67</v>
      </c>
      <c r="DC1018">
        <f>ROUND(ROUND(AT1018*AG1018,2),6)</f>
        <v>0</v>
      </c>
      <c r="DD1018" t="s">
        <v>3</v>
      </c>
      <c r="DE1018" t="s">
        <v>3</v>
      </c>
      <c r="DF1018">
        <f t="shared" si="496"/>
        <v>0</v>
      </c>
      <c r="DG1018">
        <f t="shared" si="492"/>
        <v>0</v>
      </c>
      <c r="DH1018">
        <f t="shared" si="493"/>
        <v>0</v>
      </c>
      <c r="DI1018">
        <f t="shared" si="474"/>
        <v>0</v>
      </c>
      <c r="DJ1018">
        <f>DF1018</f>
        <v>0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">
      <c r="A1019">
        <f>ROW(Source!A938)</f>
        <v>938</v>
      </c>
      <c r="B1019">
        <v>59209203</v>
      </c>
      <c r="C1019">
        <v>59211216</v>
      </c>
      <c r="D1019">
        <v>58330407</v>
      </c>
      <c r="E1019">
        <v>1</v>
      </c>
      <c r="F1019">
        <v>1</v>
      </c>
      <c r="G1019">
        <v>1080</v>
      </c>
      <c r="H1019">
        <v>3</v>
      </c>
      <c r="I1019" t="s">
        <v>695</v>
      </c>
      <c r="J1019" t="s">
        <v>696</v>
      </c>
      <c r="K1019" t="s">
        <v>697</v>
      </c>
      <c r="L1019">
        <v>1346</v>
      </c>
      <c r="N1019">
        <v>1009</v>
      </c>
      <c r="O1019" t="s">
        <v>641</v>
      </c>
      <c r="P1019" t="s">
        <v>641</v>
      </c>
      <c r="Q1019">
        <v>1</v>
      </c>
      <c r="W1019">
        <v>0</v>
      </c>
      <c r="X1019">
        <v>883542614</v>
      </c>
      <c r="Y1019">
        <f>AT1019</f>
        <v>0.04</v>
      </c>
      <c r="AA1019">
        <v>19.28</v>
      </c>
      <c r="AB1019">
        <v>0</v>
      </c>
      <c r="AC1019">
        <v>0</v>
      </c>
      <c r="AD1019">
        <v>0</v>
      </c>
      <c r="AE1019">
        <v>19.28</v>
      </c>
      <c r="AF1019">
        <v>0</v>
      </c>
      <c r="AG1019">
        <v>0</v>
      </c>
      <c r="AH1019">
        <v>0</v>
      </c>
      <c r="AI1019">
        <v>1</v>
      </c>
      <c r="AJ1019">
        <v>1</v>
      </c>
      <c r="AK1019">
        <v>1</v>
      </c>
      <c r="AL1019">
        <v>1</v>
      </c>
      <c r="AM1019">
        <v>-2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 t="s">
        <v>3</v>
      </c>
      <c r="AT1019">
        <v>0.04</v>
      </c>
      <c r="AU1019" t="s">
        <v>3</v>
      </c>
      <c r="AV1019">
        <v>0</v>
      </c>
      <c r="AW1019">
        <v>2</v>
      </c>
      <c r="AX1019">
        <v>59211859</v>
      </c>
      <c r="AY1019">
        <v>1</v>
      </c>
      <c r="AZ1019">
        <v>0</v>
      </c>
      <c r="BA1019">
        <v>1078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v>0</v>
      </c>
      <c r="CX1019">
        <f>ROUND(Y1019*Source!I938,9)</f>
        <v>0</v>
      </c>
      <c r="CY1019">
        <f>AA1019</f>
        <v>19.28</v>
      </c>
      <c r="CZ1019">
        <f>AE1019</f>
        <v>19.28</v>
      </c>
      <c r="DA1019">
        <f>AI1019</f>
        <v>1</v>
      </c>
      <c r="DB1019">
        <f>ROUND(ROUND(AT1019*CZ1019,2),6)</f>
        <v>0.77</v>
      </c>
      <c r="DC1019">
        <f>ROUND(ROUND(AT1019*AG1019,2),6)</f>
        <v>0</v>
      </c>
      <c r="DD1019" t="s">
        <v>3</v>
      </c>
      <c r="DE1019" t="s">
        <v>3</v>
      </c>
      <c r="DF1019">
        <f t="shared" si="496"/>
        <v>0</v>
      </c>
      <c r="DG1019">
        <f t="shared" si="492"/>
        <v>0</v>
      </c>
      <c r="DH1019">
        <f t="shared" si="493"/>
        <v>0</v>
      </c>
      <c r="DI1019">
        <f t="shared" si="474"/>
        <v>0</v>
      </c>
      <c r="DJ1019">
        <f>DF1019</f>
        <v>0</v>
      </c>
      <c r="DK1019">
        <v>0</v>
      </c>
      <c r="DL1019" t="s">
        <v>3</v>
      </c>
      <c r="DM1019">
        <v>0</v>
      </c>
      <c r="DN1019" t="s">
        <v>3</v>
      </c>
      <c r="DO1019">
        <v>0</v>
      </c>
    </row>
    <row r="1020" spans="1:119" x14ac:dyDescent="0.2">
      <c r="A1020">
        <f>ROW(Source!A939)</f>
        <v>939</v>
      </c>
      <c r="B1020">
        <v>59209200</v>
      </c>
      <c r="C1020">
        <v>59211216</v>
      </c>
      <c r="D1020">
        <v>58266404</v>
      </c>
      <c r="E1020">
        <v>1080</v>
      </c>
      <c r="F1020">
        <v>1</v>
      </c>
      <c r="G1020">
        <v>1080</v>
      </c>
      <c r="H1020">
        <v>1</v>
      </c>
      <c r="I1020" t="s">
        <v>620</v>
      </c>
      <c r="J1020" t="s">
        <v>3</v>
      </c>
      <c r="K1020" t="s">
        <v>621</v>
      </c>
      <c r="L1020">
        <v>1191</v>
      </c>
      <c r="N1020">
        <v>1013</v>
      </c>
      <c r="O1020" t="s">
        <v>622</v>
      </c>
      <c r="P1020" t="s">
        <v>622</v>
      </c>
      <c r="Q1020">
        <v>1</v>
      </c>
      <c r="W1020">
        <v>0</v>
      </c>
      <c r="X1020">
        <v>476480486</v>
      </c>
      <c r="Y1020">
        <f>((AT1020*1.15)*1.1)</f>
        <v>1.85955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1</v>
      </c>
      <c r="AK1020">
        <v>1</v>
      </c>
      <c r="AL1020">
        <v>1</v>
      </c>
      <c r="AM1020">
        <v>5</v>
      </c>
      <c r="AN1020">
        <v>0</v>
      </c>
      <c r="AO1020">
        <v>1</v>
      </c>
      <c r="AP1020">
        <v>1</v>
      </c>
      <c r="AQ1020">
        <v>0</v>
      </c>
      <c r="AR1020">
        <v>0</v>
      </c>
      <c r="AS1020" t="s">
        <v>3</v>
      </c>
      <c r="AT1020">
        <v>1.47</v>
      </c>
      <c r="AU1020" t="s">
        <v>28</v>
      </c>
      <c r="AV1020">
        <v>1</v>
      </c>
      <c r="AW1020">
        <v>2</v>
      </c>
      <c r="AX1020">
        <v>59211854</v>
      </c>
      <c r="AY1020">
        <v>1</v>
      </c>
      <c r="AZ1020">
        <v>0</v>
      </c>
      <c r="BA1020">
        <v>1081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U1020">
        <f>ROUND(AT1020*Source!I939*AH1020*AL1020,2)</f>
        <v>0</v>
      </c>
      <c r="CV1020">
        <f>ROUND(Y1020*Source!I939,9)</f>
        <v>0</v>
      </c>
      <c r="CW1020">
        <v>0</v>
      </c>
      <c r="CX1020">
        <f>ROUND(Y1020*Source!I939,9)</f>
        <v>0</v>
      </c>
      <c r="CY1020">
        <f>AD1020</f>
        <v>0</v>
      </c>
      <c r="CZ1020">
        <f>AH1020</f>
        <v>0</v>
      </c>
      <c r="DA1020">
        <f>AL1020</f>
        <v>1</v>
      </c>
      <c r="DB1020">
        <f>ROUND(((ROUND(AT1020*CZ1020,2)*1.15)*1.1),6)</f>
        <v>0</v>
      </c>
      <c r="DC1020">
        <f>ROUND(((ROUND(AT1020*AG1020,2)*1.15)*1.1),6)</f>
        <v>0</v>
      </c>
      <c r="DD1020" t="s">
        <v>3</v>
      </c>
      <c r="DE1020" t="s">
        <v>3</v>
      </c>
      <c r="DF1020">
        <f t="shared" si="496"/>
        <v>0</v>
      </c>
      <c r="DG1020">
        <f t="shared" si="492"/>
        <v>0</v>
      </c>
      <c r="DH1020">
        <f t="shared" si="493"/>
        <v>0</v>
      </c>
      <c r="DI1020">
        <f t="shared" si="474"/>
        <v>0</v>
      </c>
      <c r="DJ1020">
        <f>DI1020</f>
        <v>0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">
      <c r="A1021">
        <f>ROW(Source!A939)</f>
        <v>939</v>
      </c>
      <c r="B1021">
        <v>59209200</v>
      </c>
      <c r="C1021">
        <v>59211216</v>
      </c>
      <c r="D1021">
        <v>58340279</v>
      </c>
      <c r="E1021">
        <v>1</v>
      </c>
      <c r="F1021">
        <v>1</v>
      </c>
      <c r="G1021">
        <v>1080</v>
      </c>
      <c r="H1021">
        <v>2</v>
      </c>
      <c r="I1021" t="s">
        <v>686</v>
      </c>
      <c r="J1021" t="s">
        <v>687</v>
      </c>
      <c r="K1021" t="s">
        <v>688</v>
      </c>
      <c r="L1021">
        <v>1368</v>
      </c>
      <c r="N1021">
        <v>1011</v>
      </c>
      <c r="O1021" t="s">
        <v>626</v>
      </c>
      <c r="P1021" t="s">
        <v>626</v>
      </c>
      <c r="Q1021">
        <v>1</v>
      </c>
      <c r="W1021">
        <v>0</v>
      </c>
      <c r="X1021">
        <v>-2065404138</v>
      </c>
      <c r="Y1021">
        <f>((AT1021*1.25)*1.1)</f>
        <v>0.48125000000000007</v>
      </c>
      <c r="AA1021">
        <v>0</v>
      </c>
      <c r="AB1021">
        <v>87.47</v>
      </c>
      <c r="AC1021">
        <v>0</v>
      </c>
      <c r="AD1021">
        <v>0</v>
      </c>
      <c r="AE1021">
        <v>0</v>
      </c>
      <c r="AF1021">
        <v>7.11</v>
      </c>
      <c r="AG1021">
        <v>0</v>
      </c>
      <c r="AH1021">
        <v>0</v>
      </c>
      <c r="AI1021">
        <v>1</v>
      </c>
      <c r="AJ1021">
        <v>11.53</v>
      </c>
      <c r="AK1021">
        <v>54.99</v>
      </c>
      <c r="AL1021">
        <v>1</v>
      </c>
      <c r="AM1021">
        <v>2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 t="s">
        <v>3</v>
      </c>
      <c r="AT1021">
        <v>0.35</v>
      </c>
      <c r="AU1021" t="s">
        <v>627</v>
      </c>
      <c r="AV1021">
        <v>0</v>
      </c>
      <c r="AW1021">
        <v>2</v>
      </c>
      <c r="AX1021">
        <v>59211855</v>
      </c>
      <c r="AY1021">
        <v>1</v>
      </c>
      <c r="AZ1021">
        <v>0</v>
      </c>
      <c r="BA1021">
        <v>1082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f>ROUND(Y1021*Source!I939*DO1021,9)</f>
        <v>0</v>
      </c>
      <c r="CX1021">
        <f>ROUND(Y1021*Source!I939,9)</f>
        <v>0</v>
      </c>
      <c r="CY1021">
        <f>AB1021</f>
        <v>87.47</v>
      </c>
      <c r="CZ1021">
        <f>AF1021</f>
        <v>7.11</v>
      </c>
      <c r="DA1021">
        <f>AJ1021</f>
        <v>11.53</v>
      </c>
      <c r="DB1021">
        <f>ROUND(((ROUND(AT1021*CZ1021,2)*1.25)*1.1),6)</f>
        <v>3.4237500000000001</v>
      </c>
      <c r="DC1021">
        <f>ROUND(((ROUND(AT1021*AG1021,2)*1.25)*1.1),6)</f>
        <v>0</v>
      </c>
      <c r="DD1021" t="s">
        <v>3</v>
      </c>
      <c r="DE1021" t="s">
        <v>3</v>
      </c>
      <c r="DF1021">
        <f t="shared" si="496"/>
        <v>0</v>
      </c>
      <c r="DG1021">
        <f>ROUND(ROUND(AF1021*AJ1021,2)*CX1021,2)</f>
        <v>0</v>
      </c>
      <c r="DH1021">
        <f>ROUND(ROUND(AG1021*AK1021,2)*CX1021,2)</f>
        <v>0</v>
      </c>
      <c r="DI1021">
        <f t="shared" si="474"/>
        <v>0</v>
      </c>
      <c r="DJ1021">
        <f>DG1021</f>
        <v>0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">
      <c r="A1022">
        <f>ROW(Source!A939)</f>
        <v>939</v>
      </c>
      <c r="B1022">
        <v>59209200</v>
      </c>
      <c r="C1022">
        <v>59211216</v>
      </c>
      <c r="D1022">
        <v>58340578</v>
      </c>
      <c r="E1022">
        <v>1</v>
      </c>
      <c r="F1022">
        <v>1</v>
      </c>
      <c r="G1022">
        <v>1080</v>
      </c>
      <c r="H1022">
        <v>2</v>
      </c>
      <c r="I1022" t="s">
        <v>646</v>
      </c>
      <c r="J1022" t="s">
        <v>647</v>
      </c>
      <c r="K1022" t="s">
        <v>648</v>
      </c>
      <c r="L1022">
        <v>1368</v>
      </c>
      <c r="N1022">
        <v>1011</v>
      </c>
      <c r="O1022" t="s">
        <v>626</v>
      </c>
      <c r="P1022" t="s">
        <v>626</v>
      </c>
      <c r="Q1022">
        <v>1</v>
      </c>
      <c r="W1022">
        <v>0</v>
      </c>
      <c r="X1022">
        <v>-1985943078</v>
      </c>
      <c r="Y1022">
        <f>((AT1022*1.25)*1.1)</f>
        <v>2.7500000000000004E-2</v>
      </c>
      <c r="AA1022">
        <v>0</v>
      </c>
      <c r="AB1022">
        <v>1445.28</v>
      </c>
      <c r="AC1022">
        <v>740.47</v>
      </c>
      <c r="AD1022">
        <v>0</v>
      </c>
      <c r="AE1022">
        <v>0</v>
      </c>
      <c r="AF1022">
        <v>83.1</v>
      </c>
      <c r="AG1022">
        <v>12.62</v>
      </c>
      <c r="AH1022">
        <v>0</v>
      </c>
      <c r="AI1022">
        <v>1</v>
      </c>
      <c r="AJ1022">
        <v>16.3</v>
      </c>
      <c r="AK1022">
        <v>54.99</v>
      </c>
      <c r="AL1022">
        <v>1</v>
      </c>
      <c r="AM1022">
        <v>2</v>
      </c>
      <c r="AN1022">
        <v>0</v>
      </c>
      <c r="AO1022">
        <v>1</v>
      </c>
      <c r="AP1022">
        <v>1</v>
      </c>
      <c r="AQ1022">
        <v>0</v>
      </c>
      <c r="AR1022">
        <v>0</v>
      </c>
      <c r="AS1022" t="s">
        <v>3</v>
      </c>
      <c r="AT1022">
        <v>0.02</v>
      </c>
      <c r="AU1022" t="s">
        <v>627</v>
      </c>
      <c r="AV1022">
        <v>0</v>
      </c>
      <c r="AW1022">
        <v>2</v>
      </c>
      <c r="AX1022">
        <v>59211856</v>
      </c>
      <c r="AY1022">
        <v>1</v>
      </c>
      <c r="AZ1022">
        <v>0</v>
      </c>
      <c r="BA1022">
        <v>1083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f>ROUND(Y1022*Source!I939*DO1022,9)</f>
        <v>0</v>
      </c>
      <c r="CX1022">
        <f>ROUND(Y1022*Source!I939,9)</f>
        <v>0</v>
      </c>
      <c r="CY1022">
        <f>AB1022</f>
        <v>1445.28</v>
      </c>
      <c r="CZ1022">
        <f>AF1022</f>
        <v>83.1</v>
      </c>
      <c r="DA1022">
        <f>AJ1022</f>
        <v>16.3</v>
      </c>
      <c r="DB1022">
        <f>ROUND(((ROUND(AT1022*CZ1022,2)*1.25)*1.1),6)</f>
        <v>2.2825000000000002</v>
      </c>
      <c r="DC1022">
        <f>ROUND(((ROUND(AT1022*AG1022,2)*1.25)*1.1),6)</f>
        <v>0.34375</v>
      </c>
      <c r="DD1022" t="s">
        <v>3</v>
      </c>
      <c r="DE1022" t="s">
        <v>3</v>
      </c>
      <c r="DF1022">
        <f t="shared" si="496"/>
        <v>0</v>
      </c>
      <c r="DG1022">
        <f>ROUND(ROUND(AF1022*AJ1022,2)*CX1022,2)</f>
        <v>0</v>
      </c>
      <c r="DH1022">
        <f>ROUND(ROUND(AG1022*AK1022,2)*CX1022,2)</f>
        <v>0</v>
      </c>
      <c r="DI1022">
        <f t="shared" si="474"/>
        <v>0</v>
      </c>
      <c r="DJ1022">
        <f>DG1022</f>
        <v>0</v>
      </c>
      <c r="DK1022">
        <v>0</v>
      </c>
      <c r="DL1022" t="s">
        <v>628</v>
      </c>
      <c r="DM1022">
        <v>0</v>
      </c>
      <c r="DN1022" t="s">
        <v>622</v>
      </c>
      <c r="DO1022">
        <v>12.62</v>
      </c>
    </row>
    <row r="1023" spans="1:119" x14ac:dyDescent="0.2">
      <c r="A1023">
        <f>ROW(Source!A939)</f>
        <v>939</v>
      </c>
      <c r="B1023">
        <v>59209200</v>
      </c>
      <c r="C1023">
        <v>59211216</v>
      </c>
      <c r="D1023">
        <v>58309957</v>
      </c>
      <c r="E1023">
        <v>1</v>
      </c>
      <c r="F1023">
        <v>1</v>
      </c>
      <c r="G1023">
        <v>1080</v>
      </c>
      <c r="H1023">
        <v>3</v>
      </c>
      <c r="I1023" t="s">
        <v>689</v>
      </c>
      <c r="J1023" t="s">
        <v>690</v>
      </c>
      <c r="K1023" t="s">
        <v>691</v>
      </c>
      <c r="L1023">
        <v>1348</v>
      </c>
      <c r="N1023">
        <v>1009</v>
      </c>
      <c r="O1023" t="s">
        <v>658</v>
      </c>
      <c r="P1023" t="s">
        <v>658</v>
      </c>
      <c r="Q1023">
        <v>1000</v>
      </c>
      <c r="W1023">
        <v>0</v>
      </c>
      <c r="X1023">
        <v>-1106207263</v>
      </c>
      <c r="Y1023">
        <f>AT1023</f>
        <v>1.3999999999999999E-4</v>
      </c>
      <c r="AA1023">
        <v>203517.91</v>
      </c>
      <c r="AB1023">
        <v>0</v>
      </c>
      <c r="AC1023">
        <v>0</v>
      </c>
      <c r="AD1023">
        <v>0</v>
      </c>
      <c r="AE1023">
        <v>9879.51</v>
      </c>
      <c r="AF1023">
        <v>0</v>
      </c>
      <c r="AG1023">
        <v>0</v>
      </c>
      <c r="AH1023">
        <v>0</v>
      </c>
      <c r="AI1023">
        <v>20.6</v>
      </c>
      <c r="AJ1023">
        <v>1</v>
      </c>
      <c r="AK1023">
        <v>1</v>
      </c>
      <c r="AL1023">
        <v>1</v>
      </c>
      <c r="AM1023">
        <v>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1.3999999999999999E-4</v>
      </c>
      <c r="AU1023" t="s">
        <v>3</v>
      </c>
      <c r="AV1023">
        <v>0</v>
      </c>
      <c r="AW1023">
        <v>2</v>
      </c>
      <c r="AX1023">
        <v>59211857</v>
      </c>
      <c r="AY1023">
        <v>1</v>
      </c>
      <c r="AZ1023">
        <v>0</v>
      </c>
      <c r="BA1023">
        <v>1084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V1023">
        <v>0</v>
      </c>
      <c r="CW1023">
        <v>0</v>
      </c>
      <c r="CX1023">
        <f>ROUND(Y1023*Source!I939,9)</f>
        <v>0</v>
      </c>
      <c r="CY1023">
        <f>AA1023</f>
        <v>203517.91</v>
      </c>
      <c r="CZ1023">
        <f>AE1023</f>
        <v>9879.51</v>
      </c>
      <c r="DA1023">
        <f>AI1023</f>
        <v>20.6</v>
      </c>
      <c r="DB1023">
        <f>ROUND(ROUND(AT1023*CZ1023,2),6)</f>
        <v>1.38</v>
      </c>
      <c r="DC1023">
        <f>ROUND(ROUND(AT1023*AG1023,2),6)</f>
        <v>0</v>
      </c>
      <c r="DD1023" t="s">
        <v>3</v>
      </c>
      <c r="DE1023" t="s">
        <v>3</v>
      </c>
      <c r="DF1023">
        <f>ROUND(ROUND(AE1023*AI1023,2)*CX1023,2)</f>
        <v>0</v>
      </c>
      <c r="DG1023">
        <f t="shared" ref="DG1023:DG1031" si="497">ROUND(ROUND(AF1023,2)*CX1023,2)</f>
        <v>0</v>
      </c>
      <c r="DH1023">
        <f t="shared" ref="DH1023:DH1031" si="498">ROUND(ROUND(AG1023,2)*CX1023,2)</f>
        <v>0</v>
      </c>
      <c r="DI1023">
        <f t="shared" si="474"/>
        <v>0</v>
      </c>
      <c r="DJ1023">
        <f>DF1023</f>
        <v>0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">
      <c r="A1024">
        <f>ROW(Source!A939)</f>
        <v>939</v>
      </c>
      <c r="B1024">
        <v>59209200</v>
      </c>
      <c r="C1024">
        <v>59211216</v>
      </c>
      <c r="D1024">
        <v>58308765</v>
      </c>
      <c r="E1024">
        <v>1</v>
      </c>
      <c r="F1024">
        <v>1</v>
      </c>
      <c r="G1024">
        <v>1080</v>
      </c>
      <c r="H1024">
        <v>3</v>
      </c>
      <c r="I1024" t="s">
        <v>692</v>
      </c>
      <c r="J1024" t="s">
        <v>693</v>
      </c>
      <c r="K1024" t="s">
        <v>694</v>
      </c>
      <c r="L1024">
        <v>1348</v>
      </c>
      <c r="N1024">
        <v>1009</v>
      </c>
      <c r="O1024" t="s">
        <v>658</v>
      </c>
      <c r="P1024" t="s">
        <v>658</v>
      </c>
      <c r="Q1024">
        <v>1000</v>
      </c>
      <c r="W1024">
        <v>0</v>
      </c>
      <c r="X1024">
        <v>-1123198217</v>
      </c>
      <c r="Y1024">
        <f>AT1024</f>
        <v>1.1000000000000001E-3</v>
      </c>
      <c r="AA1024">
        <v>134905.51</v>
      </c>
      <c r="AB1024">
        <v>0</v>
      </c>
      <c r="AC1024">
        <v>0</v>
      </c>
      <c r="AD1024">
        <v>0</v>
      </c>
      <c r="AE1024">
        <v>17868.28</v>
      </c>
      <c r="AF1024">
        <v>0</v>
      </c>
      <c r="AG1024">
        <v>0</v>
      </c>
      <c r="AH1024">
        <v>0</v>
      </c>
      <c r="AI1024">
        <v>7.55</v>
      </c>
      <c r="AJ1024">
        <v>1</v>
      </c>
      <c r="AK1024">
        <v>1</v>
      </c>
      <c r="AL1024">
        <v>1</v>
      </c>
      <c r="AM1024">
        <v>2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1.1000000000000001E-3</v>
      </c>
      <c r="AU1024" t="s">
        <v>3</v>
      </c>
      <c r="AV1024">
        <v>0</v>
      </c>
      <c r="AW1024">
        <v>2</v>
      </c>
      <c r="AX1024">
        <v>59211858</v>
      </c>
      <c r="AY1024">
        <v>1</v>
      </c>
      <c r="AZ1024">
        <v>0</v>
      </c>
      <c r="BA1024">
        <v>1085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V1024">
        <v>0</v>
      </c>
      <c r="CW1024">
        <v>0</v>
      </c>
      <c r="CX1024">
        <f>ROUND(Y1024*Source!I939,9)</f>
        <v>0</v>
      </c>
      <c r="CY1024">
        <f>AA1024</f>
        <v>134905.51</v>
      </c>
      <c r="CZ1024">
        <f>AE1024</f>
        <v>17868.28</v>
      </c>
      <c r="DA1024">
        <f>AI1024</f>
        <v>7.55</v>
      </c>
      <c r="DB1024">
        <f>ROUND(ROUND(AT1024*CZ1024,2),6)</f>
        <v>19.66</v>
      </c>
      <c r="DC1024">
        <f>ROUND(ROUND(AT1024*AG1024,2),6)</f>
        <v>0</v>
      </c>
      <c r="DD1024" t="s">
        <v>3</v>
      </c>
      <c r="DE1024" t="s">
        <v>3</v>
      </c>
      <c r="DF1024">
        <f>ROUND(ROUND(AE1024*AI1024,2)*CX1024,2)</f>
        <v>0</v>
      </c>
      <c r="DG1024">
        <f t="shared" si="497"/>
        <v>0</v>
      </c>
      <c r="DH1024">
        <f t="shared" si="498"/>
        <v>0</v>
      </c>
      <c r="DI1024">
        <f t="shared" si="474"/>
        <v>0</v>
      </c>
      <c r="DJ1024">
        <f>DF1024</f>
        <v>0</v>
      </c>
      <c r="DK1024">
        <v>0</v>
      </c>
      <c r="DL1024" t="s">
        <v>3</v>
      </c>
      <c r="DM1024">
        <v>0</v>
      </c>
      <c r="DN1024" t="s">
        <v>3</v>
      </c>
      <c r="DO1024">
        <v>0</v>
      </c>
    </row>
    <row r="1025" spans="1:119" x14ac:dyDescent="0.2">
      <c r="A1025">
        <f>ROW(Source!A939)</f>
        <v>939</v>
      </c>
      <c r="B1025">
        <v>59209200</v>
      </c>
      <c r="C1025">
        <v>59211216</v>
      </c>
      <c r="D1025">
        <v>58327276</v>
      </c>
      <c r="E1025">
        <v>1</v>
      </c>
      <c r="F1025">
        <v>1</v>
      </c>
      <c r="G1025">
        <v>1080</v>
      </c>
      <c r="H1025">
        <v>3</v>
      </c>
      <c r="I1025" t="s">
        <v>210</v>
      </c>
      <c r="J1025" t="s">
        <v>212</v>
      </c>
      <c r="K1025" t="s">
        <v>211</v>
      </c>
      <c r="L1025">
        <v>1354</v>
      </c>
      <c r="N1025">
        <v>1010</v>
      </c>
      <c r="O1025" t="s">
        <v>49</v>
      </c>
      <c r="P1025" t="s">
        <v>49</v>
      </c>
      <c r="Q1025">
        <v>1</v>
      </c>
      <c r="W1025">
        <v>0</v>
      </c>
      <c r="X1025">
        <v>-94298429</v>
      </c>
      <c r="Y1025">
        <f>AT1025</f>
        <v>1</v>
      </c>
      <c r="AA1025">
        <v>1747.94</v>
      </c>
      <c r="AB1025">
        <v>0</v>
      </c>
      <c r="AC1025">
        <v>0</v>
      </c>
      <c r="AD1025">
        <v>0</v>
      </c>
      <c r="AE1025">
        <v>279.67</v>
      </c>
      <c r="AF1025">
        <v>0</v>
      </c>
      <c r="AG1025">
        <v>0</v>
      </c>
      <c r="AH1025">
        <v>0</v>
      </c>
      <c r="AI1025">
        <v>6.25</v>
      </c>
      <c r="AJ1025">
        <v>1</v>
      </c>
      <c r="AK1025">
        <v>1</v>
      </c>
      <c r="AL1025">
        <v>1</v>
      </c>
      <c r="AM1025">
        <v>0</v>
      </c>
      <c r="AN1025">
        <v>0</v>
      </c>
      <c r="AO1025">
        <v>0</v>
      </c>
      <c r="AP1025">
        <v>1</v>
      </c>
      <c r="AQ1025">
        <v>0</v>
      </c>
      <c r="AR1025">
        <v>0</v>
      </c>
      <c r="AS1025" t="s">
        <v>3</v>
      </c>
      <c r="AT1025">
        <v>1</v>
      </c>
      <c r="AU1025" t="s">
        <v>3</v>
      </c>
      <c r="AV1025">
        <v>0</v>
      </c>
      <c r="AW1025">
        <v>1</v>
      </c>
      <c r="AX1025">
        <v>-1</v>
      </c>
      <c r="AY1025">
        <v>0</v>
      </c>
      <c r="AZ1025">
        <v>0</v>
      </c>
      <c r="BA1025" t="s">
        <v>3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v>0</v>
      </c>
      <c r="CX1025">
        <f>ROUND(Y1025*Source!I939,9)</f>
        <v>0</v>
      </c>
      <c r="CY1025">
        <f>AA1025</f>
        <v>1747.94</v>
      </c>
      <c r="CZ1025">
        <f>AE1025</f>
        <v>279.67</v>
      </c>
      <c r="DA1025">
        <f>AI1025</f>
        <v>6.25</v>
      </c>
      <c r="DB1025">
        <f>ROUND(ROUND(AT1025*CZ1025,2),6)</f>
        <v>279.67</v>
      </c>
      <c r="DC1025">
        <f>ROUND(ROUND(AT1025*AG1025,2),6)</f>
        <v>0</v>
      </c>
      <c r="DD1025" t="s">
        <v>3</v>
      </c>
      <c r="DE1025" t="s">
        <v>3</v>
      </c>
      <c r="DF1025">
        <f>ROUND(ROUND(AE1025*AI1025,2)*CX1025,2)</f>
        <v>0</v>
      </c>
      <c r="DG1025">
        <f t="shared" si="497"/>
        <v>0</v>
      </c>
      <c r="DH1025">
        <f t="shared" si="498"/>
        <v>0</v>
      </c>
      <c r="DI1025">
        <f t="shared" ref="DI1025:DI1062" si="499">ROUND(ROUND(AH1025,2)*CX1025,2)</f>
        <v>0</v>
      </c>
      <c r="DJ1025">
        <f>DF1025</f>
        <v>0</v>
      </c>
      <c r="DK1025">
        <v>0</v>
      </c>
      <c r="DL1025" t="s">
        <v>3</v>
      </c>
      <c r="DM1025">
        <v>0</v>
      </c>
      <c r="DN1025" t="s">
        <v>3</v>
      </c>
      <c r="DO1025">
        <v>0</v>
      </c>
    </row>
    <row r="1026" spans="1:119" x14ac:dyDescent="0.2">
      <c r="A1026">
        <f>ROW(Source!A939)</f>
        <v>939</v>
      </c>
      <c r="B1026">
        <v>59209200</v>
      </c>
      <c r="C1026">
        <v>59211216</v>
      </c>
      <c r="D1026">
        <v>58330407</v>
      </c>
      <c r="E1026">
        <v>1</v>
      </c>
      <c r="F1026">
        <v>1</v>
      </c>
      <c r="G1026">
        <v>1080</v>
      </c>
      <c r="H1026">
        <v>3</v>
      </c>
      <c r="I1026" t="s">
        <v>695</v>
      </c>
      <c r="J1026" t="s">
        <v>696</v>
      </c>
      <c r="K1026" t="s">
        <v>697</v>
      </c>
      <c r="L1026">
        <v>1346</v>
      </c>
      <c r="N1026">
        <v>1009</v>
      </c>
      <c r="O1026" t="s">
        <v>641</v>
      </c>
      <c r="P1026" t="s">
        <v>641</v>
      </c>
      <c r="Q1026">
        <v>1</v>
      </c>
      <c r="W1026">
        <v>0</v>
      </c>
      <c r="X1026">
        <v>883542614</v>
      </c>
      <c r="Y1026">
        <f>AT1026</f>
        <v>0.04</v>
      </c>
      <c r="AA1026">
        <v>169.66</v>
      </c>
      <c r="AB1026">
        <v>0</v>
      </c>
      <c r="AC1026">
        <v>0</v>
      </c>
      <c r="AD1026">
        <v>0</v>
      </c>
      <c r="AE1026">
        <v>19.28</v>
      </c>
      <c r="AF1026">
        <v>0</v>
      </c>
      <c r="AG1026">
        <v>0</v>
      </c>
      <c r="AH1026">
        <v>0</v>
      </c>
      <c r="AI1026">
        <v>8.8000000000000007</v>
      </c>
      <c r="AJ1026">
        <v>1</v>
      </c>
      <c r="AK1026">
        <v>1</v>
      </c>
      <c r="AL1026">
        <v>1</v>
      </c>
      <c r="AM1026">
        <v>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0.04</v>
      </c>
      <c r="AU1026" t="s">
        <v>3</v>
      </c>
      <c r="AV1026">
        <v>0</v>
      </c>
      <c r="AW1026">
        <v>2</v>
      </c>
      <c r="AX1026">
        <v>59211859</v>
      </c>
      <c r="AY1026">
        <v>1</v>
      </c>
      <c r="AZ1026">
        <v>0</v>
      </c>
      <c r="BA1026">
        <v>1086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v>0</v>
      </c>
      <c r="CX1026">
        <f>ROUND(Y1026*Source!I939,9)</f>
        <v>0</v>
      </c>
      <c r="CY1026">
        <f>AA1026</f>
        <v>169.66</v>
      </c>
      <c r="CZ1026">
        <f>AE1026</f>
        <v>19.28</v>
      </c>
      <c r="DA1026">
        <f>AI1026</f>
        <v>8.8000000000000007</v>
      </c>
      <c r="DB1026">
        <f>ROUND(ROUND(AT1026*CZ1026,2),6)</f>
        <v>0.77</v>
      </c>
      <c r="DC1026">
        <f>ROUND(ROUND(AT1026*AG1026,2),6)</f>
        <v>0</v>
      </c>
      <c r="DD1026" t="s">
        <v>3</v>
      </c>
      <c r="DE1026" t="s">
        <v>3</v>
      </c>
      <c r="DF1026">
        <f>ROUND(ROUND(AE1026*AI1026,2)*CX1026,2)</f>
        <v>0</v>
      </c>
      <c r="DG1026">
        <f t="shared" si="497"/>
        <v>0</v>
      </c>
      <c r="DH1026">
        <f t="shared" si="498"/>
        <v>0</v>
      </c>
      <c r="DI1026">
        <f t="shared" si="499"/>
        <v>0</v>
      </c>
      <c r="DJ1026">
        <f>DF1026</f>
        <v>0</v>
      </c>
      <c r="DK1026">
        <v>0</v>
      </c>
      <c r="DL1026" t="s">
        <v>3</v>
      </c>
      <c r="DM1026">
        <v>0</v>
      </c>
      <c r="DN1026" t="s">
        <v>3</v>
      </c>
      <c r="DO1026">
        <v>0</v>
      </c>
    </row>
    <row r="1027" spans="1:119" x14ac:dyDescent="0.2">
      <c r="A1027">
        <f>ROW(Source!A942)</f>
        <v>942</v>
      </c>
      <c r="B1027">
        <v>59209203</v>
      </c>
      <c r="C1027">
        <v>60529557</v>
      </c>
      <c r="D1027">
        <v>58266404</v>
      </c>
      <c r="E1027">
        <v>1080</v>
      </c>
      <c r="F1027">
        <v>1</v>
      </c>
      <c r="G1027">
        <v>1080</v>
      </c>
      <c r="H1027">
        <v>1</v>
      </c>
      <c r="I1027" t="s">
        <v>620</v>
      </c>
      <c r="J1027" t="s">
        <v>3</v>
      </c>
      <c r="K1027" t="s">
        <v>621</v>
      </c>
      <c r="L1027">
        <v>1191</v>
      </c>
      <c r="N1027">
        <v>1013</v>
      </c>
      <c r="O1027" t="s">
        <v>622</v>
      </c>
      <c r="P1027" t="s">
        <v>622</v>
      </c>
      <c r="Q1027">
        <v>1</v>
      </c>
      <c r="W1027">
        <v>0</v>
      </c>
      <c r="X1027">
        <v>476480486</v>
      </c>
      <c r="Y1027">
        <f>(AT1027*1.1)</f>
        <v>0.57200000000000006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1</v>
      </c>
      <c r="AK1027">
        <v>1</v>
      </c>
      <c r="AL1027">
        <v>1</v>
      </c>
      <c r="AM1027">
        <v>-2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0.52</v>
      </c>
      <c r="AU1027" t="s">
        <v>169</v>
      </c>
      <c r="AV1027">
        <v>1</v>
      </c>
      <c r="AW1027">
        <v>2</v>
      </c>
      <c r="AX1027">
        <v>60529558</v>
      </c>
      <c r="AY1027">
        <v>1</v>
      </c>
      <c r="AZ1027">
        <v>0</v>
      </c>
      <c r="BA1027">
        <v>1089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U1027">
        <f>ROUND(AT1027*Source!I942*AH1027*AL1027,2)</f>
        <v>0</v>
      </c>
      <c r="CV1027">
        <f>ROUND(Y1027*Source!I942,9)</f>
        <v>1.1439999999999999</v>
      </c>
      <c r="CW1027">
        <v>0</v>
      </c>
      <c r="CX1027">
        <f>ROUND(Y1027*Source!I942,9)</f>
        <v>1.1439999999999999</v>
      </c>
      <c r="CY1027">
        <f>AD1027</f>
        <v>0</v>
      </c>
      <c r="CZ1027">
        <f>AH1027</f>
        <v>0</v>
      </c>
      <c r="DA1027">
        <f>AL1027</f>
        <v>1</v>
      </c>
      <c r="DB1027">
        <f>ROUND((ROUND(AT1027*CZ1027,2)*1.1),6)</f>
        <v>0</v>
      </c>
      <c r="DC1027">
        <f>ROUND((ROUND(AT1027*AG1027,2)*1.1),6)</f>
        <v>0</v>
      </c>
      <c r="DD1027" t="s">
        <v>3</v>
      </c>
      <c r="DE1027" t="s">
        <v>3</v>
      </c>
      <c r="DF1027">
        <f t="shared" ref="DF1027:DF1033" si="500">ROUND(ROUND(AE1027,2)*CX1027,2)</f>
        <v>0</v>
      </c>
      <c r="DG1027">
        <f t="shared" si="497"/>
        <v>0</v>
      </c>
      <c r="DH1027">
        <f t="shared" si="498"/>
        <v>0</v>
      </c>
      <c r="DI1027">
        <f t="shared" si="499"/>
        <v>0</v>
      </c>
      <c r="DJ1027">
        <f>DI1027</f>
        <v>0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">
      <c r="A1028">
        <f>ROW(Source!A942)</f>
        <v>942</v>
      </c>
      <c r="B1028">
        <v>59209203</v>
      </c>
      <c r="C1028">
        <v>60529557</v>
      </c>
      <c r="D1028">
        <v>58340578</v>
      </c>
      <c r="E1028">
        <v>1</v>
      </c>
      <c r="F1028">
        <v>1</v>
      </c>
      <c r="G1028">
        <v>1080</v>
      </c>
      <c r="H1028">
        <v>2</v>
      </c>
      <c r="I1028" t="s">
        <v>646</v>
      </c>
      <c r="J1028" t="s">
        <v>647</v>
      </c>
      <c r="K1028" t="s">
        <v>648</v>
      </c>
      <c r="L1028">
        <v>1368</v>
      </c>
      <c r="N1028">
        <v>1011</v>
      </c>
      <c r="O1028" t="s">
        <v>626</v>
      </c>
      <c r="P1028" t="s">
        <v>626</v>
      </c>
      <c r="Q1028">
        <v>1</v>
      </c>
      <c r="W1028">
        <v>0</v>
      </c>
      <c r="X1028">
        <v>-1985943078</v>
      </c>
      <c r="Y1028">
        <f>(AT1028*1.1)</f>
        <v>2.2000000000000002E-2</v>
      </c>
      <c r="AA1028">
        <v>0</v>
      </c>
      <c r="AB1028">
        <v>87.01</v>
      </c>
      <c r="AC1028">
        <v>13.21</v>
      </c>
      <c r="AD1028">
        <v>0</v>
      </c>
      <c r="AE1028">
        <v>0</v>
      </c>
      <c r="AF1028">
        <v>83.1</v>
      </c>
      <c r="AG1028">
        <v>12.62</v>
      </c>
      <c r="AH1028">
        <v>0</v>
      </c>
      <c r="AI1028">
        <v>1</v>
      </c>
      <c r="AJ1028">
        <v>1</v>
      </c>
      <c r="AK1028">
        <v>1</v>
      </c>
      <c r="AL1028">
        <v>1</v>
      </c>
      <c r="AM1028">
        <v>-2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 t="s">
        <v>3</v>
      </c>
      <c r="AT1028">
        <v>0.02</v>
      </c>
      <c r="AU1028" t="s">
        <v>169</v>
      </c>
      <c r="AV1028">
        <v>0</v>
      </c>
      <c r="AW1028">
        <v>2</v>
      </c>
      <c r="AX1028">
        <v>60529559</v>
      </c>
      <c r="AY1028">
        <v>1</v>
      </c>
      <c r="AZ1028">
        <v>0</v>
      </c>
      <c r="BA1028">
        <v>1090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f>ROUND(Y1028*Source!I942*DO1028,9)</f>
        <v>0.55528</v>
      </c>
      <c r="CX1028">
        <f>ROUND(Y1028*Source!I942,9)</f>
        <v>4.3999999999999997E-2</v>
      </c>
      <c r="CY1028">
        <f>AB1028</f>
        <v>87.01</v>
      </c>
      <c r="CZ1028">
        <f>AF1028</f>
        <v>83.1</v>
      </c>
      <c r="DA1028">
        <f>AJ1028</f>
        <v>1</v>
      </c>
      <c r="DB1028">
        <f>ROUND((ROUND(AT1028*CZ1028,2)*1.1),6)</f>
        <v>1.8260000000000001</v>
      </c>
      <c r="DC1028">
        <f>ROUND((ROUND(AT1028*AG1028,2)*1.1),6)</f>
        <v>0.27500000000000002</v>
      </c>
      <c r="DD1028" t="s">
        <v>3</v>
      </c>
      <c r="DE1028" t="s">
        <v>3</v>
      </c>
      <c r="DF1028">
        <f t="shared" si="500"/>
        <v>0</v>
      </c>
      <c r="DG1028">
        <f t="shared" si="497"/>
        <v>3.66</v>
      </c>
      <c r="DH1028">
        <f t="shared" si="498"/>
        <v>0.56000000000000005</v>
      </c>
      <c r="DI1028">
        <f t="shared" si="499"/>
        <v>0</v>
      </c>
      <c r="DJ1028">
        <f>DG1028</f>
        <v>3.66</v>
      </c>
      <c r="DK1028">
        <v>0</v>
      </c>
      <c r="DL1028" t="s">
        <v>628</v>
      </c>
      <c r="DM1028">
        <v>0</v>
      </c>
      <c r="DN1028" t="s">
        <v>622</v>
      </c>
      <c r="DO1028">
        <v>12.62</v>
      </c>
    </row>
    <row r="1029" spans="1:119" x14ac:dyDescent="0.2">
      <c r="A1029">
        <f>ROW(Source!A942)</f>
        <v>942</v>
      </c>
      <c r="B1029">
        <v>59209203</v>
      </c>
      <c r="C1029">
        <v>60529557</v>
      </c>
      <c r="D1029">
        <v>58339890</v>
      </c>
      <c r="E1029">
        <v>1</v>
      </c>
      <c r="F1029">
        <v>1</v>
      </c>
      <c r="G1029">
        <v>1080</v>
      </c>
      <c r="H1029">
        <v>2</v>
      </c>
      <c r="I1029" t="s">
        <v>698</v>
      </c>
      <c r="J1029" t="s">
        <v>699</v>
      </c>
      <c r="K1029" t="s">
        <v>700</v>
      </c>
      <c r="L1029">
        <v>1368</v>
      </c>
      <c r="N1029">
        <v>1011</v>
      </c>
      <c r="O1029" t="s">
        <v>626</v>
      </c>
      <c r="P1029" t="s">
        <v>626</v>
      </c>
      <c r="Q1029">
        <v>1</v>
      </c>
      <c r="W1029">
        <v>0</v>
      </c>
      <c r="X1029">
        <v>1362397990</v>
      </c>
      <c r="Y1029">
        <f>(AT1029*1.1)</f>
        <v>0.22000000000000003</v>
      </c>
      <c r="AA1029">
        <v>0</v>
      </c>
      <c r="AB1029">
        <v>138.9</v>
      </c>
      <c r="AC1029">
        <v>15.22</v>
      </c>
      <c r="AD1029">
        <v>0</v>
      </c>
      <c r="AE1029">
        <v>0</v>
      </c>
      <c r="AF1029">
        <v>132.66</v>
      </c>
      <c r="AG1029">
        <v>14.54</v>
      </c>
      <c r="AH1029">
        <v>0</v>
      </c>
      <c r="AI1029">
        <v>1</v>
      </c>
      <c r="AJ1029">
        <v>1</v>
      </c>
      <c r="AK1029">
        <v>1</v>
      </c>
      <c r="AL1029">
        <v>1</v>
      </c>
      <c r="AM1029">
        <v>-2</v>
      </c>
      <c r="AN1029">
        <v>0</v>
      </c>
      <c r="AO1029">
        <v>1</v>
      </c>
      <c r="AP1029">
        <v>1</v>
      </c>
      <c r="AQ1029">
        <v>0</v>
      </c>
      <c r="AR1029">
        <v>0</v>
      </c>
      <c r="AS1029" t="s">
        <v>3</v>
      </c>
      <c r="AT1029">
        <v>0.2</v>
      </c>
      <c r="AU1029" t="s">
        <v>169</v>
      </c>
      <c r="AV1029">
        <v>0</v>
      </c>
      <c r="AW1029">
        <v>2</v>
      </c>
      <c r="AX1029">
        <v>60529560</v>
      </c>
      <c r="AY1029">
        <v>1</v>
      </c>
      <c r="AZ1029">
        <v>0</v>
      </c>
      <c r="BA1029">
        <v>1091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f>ROUND(Y1029*Source!I942*DO1029,9)</f>
        <v>6.3975999999999997</v>
      </c>
      <c r="CX1029">
        <f>ROUND(Y1029*Source!I942,9)</f>
        <v>0.44</v>
      </c>
      <c r="CY1029">
        <f>AB1029</f>
        <v>138.9</v>
      </c>
      <c r="CZ1029">
        <f>AF1029</f>
        <v>132.66</v>
      </c>
      <c r="DA1029">
        <f>AJ1029</f>
        <v>1</v>
      </c>
      <c r="DB1029">
        <f>ROUND((ROUND(AT1029*CZ1029,2)*1.1),6)</f>
        <v>29.183</v>
      </c>
      <c r="DC1029">
        <f>ROUND((ROUND(AT1029*AG1029,2)*1.1),6)</f>
        <v>3.2010000000000001</v>
      </c>
      <c r="DD1029" t="s">
        <v>3</v>
      </c>
      <c r="DE1029" t="s">
        <v>3</v>
      </c>
      <c r="DF1029">
        <f t="shared" si="500"/>
        <v>0</v>
      </c>
      <c r="DG1029">
        <f t="shared" si="497"/>
        <v>58.37</v>
      </c>
      <c r="DH1029">
        <f t="shared" si="498"/>
        <v>6.4</v>
      </c>
      <c r="DI1029">
        <f t="shared" si="499"/>
        <v>0</v>
      </c>
      <c r="DJ1029">
        <f>DG1029</f>
        <v>58.37</v>
      </c>
      <c r="DK1029">
        <v>0</v>
      </c>
      <c r="DL1029" t="s">
        <v>628</v>
      </c>
      <c r="DM1029">
        <v>0</v>
      </c>
      <c r="DN1029" t="s">
        <v>622</v>
      </c>
      <c r="DO1029">
        <v>14.54</v>
      </c>
    </row>
    <row r="1030" spans="1:119" x14ac:dyDescent="0.2">
      <c r="A1030">
        <f>ROW(Source!A942)</f>
        <v>942</v>
      </c>
      <c r="B1030">
        <v>59209203</v>
      </c>
      <c r="C1030">
        <v>60529557</v>
      </c>
      <c r="D1030">
        <v>0</v>
      </c>
      <c r="E1030">
        <v>0</v>
      </c>
      <c r="F1030">
        <v>1</v>
      </c>
      <c r="G1030">
        <v>1080</v>
      </c>
      <c r="H1030">
        <v>3</v>
      </c>
      <c r="I1030" t="s">
        <v>587</v>
      </c>
      <c r="J1030" t="s">
        <v>3</v>
      </c>
      <c r="K1030" t="s">
        <v>588</v>
      </c>
      <c r="L1030">
        <v>1354</v>
      </c>
      <c r="N1030">
        <v>1010</v>
      </c>
      <c r="O1030" t="s">
        <v>49</v>
      </c>
      <c r="P1030" t="s">
        <v>49</v>
      </c>
      <c r="Q1030">
        <v>1</v>
      </c>
      <c r="W1030">
        <v>0</v>
      </c>
      <c r="X1030">
        <v>-659780428</v>
      </c>
      <c r="Y1030">
        <f>AT1030</f>
        <v>1</v>
      </c>
      <c r="AA1030">
        <v>9412.09</v>
      </c>
      <c r="AB1030">
        <v>0</v>
      </c>
      <c r="AC1030">
        <v>0</v>
      </c>
      <c r="AD1030">
        <v>0</v>
      </c>
      <c r="AE1030">
        <v>9412.09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1</v>
      </c>
      <c r="AL1030">
        <v>1</v>
      </c>
      <c r="AM1030">
        <v>0</v>
      </c>
      <c r="AN1030">
        <v>0</v>
      </c>
      <c r="AO1030">
        <v>0</v>
      </c>
      <c r="AP1030">
        <v>1</v>
      </c>
      <c r="AQ1030">
        <v>0</v>
      </c>
      <c r="AR1030">
        <v>0</v>
      </c>
      <c r="AS1030" t="s">
        <v>3</v>
      </c>
      <c r="AT1030">
        <v>1</v>
      </c>
      <c r="AU1030" t="s">
        <v>3</v>
      </c>
      <c r="AV1030">
        <v>0</v>
      </c>
      <c r="AW1030">
        <v>1</v>
      </c>
      <c r="AX1030">
        <v>-1</v>
      </c>
      <c r="AY1030">
        <v>0</v>
      </c>
      <c r="AZ1030">
        <v>0</v>
      </c>
      <c r="BA1030" t="s">
        <v>3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ROUND(Y1030*Source!I942,9)</f>
        <v>2</v>
      </c>
      <c r="CY1030">
        <f>AA1030</f>
        <v>9412.09</v>
      </c>
      <c r="CZ1030">
        <f>AE1030</f>
        <v>9412.09</v>
      </c>
      <c r="DA1030">
        <f>AI1030</f>
        <v>1</v>
      </c>
      <c r="DB1030">
        <f>ROUND(ROUND(AT1030*CZ1030,2),6)</f>
        <v>9412.09</v>
      </c>
      <c r="DC1030">
        <f>ROUND(ROUND(AT1030*AG1030,2),6)</f>
        <v>0</v>
      </c>
      <c r="DD1030" t="s">
        <v>3</v>
      </c>
      <c r="DE1030" t="s">
        <v>3</v>
      </c>
      <c r="DF1030">
        <f t="shared" si="500"/>
        <v>18824.18</v>
      </c>
      <c r="DG1030">
        <f t="shared" si="497"/>
        <v>0</v>
      </c>
      <c r="DH1030">
        <f t="shared" si="498"/>
        <v>0</v>
      </c>
      <c r="DI1030">
        <f t="shared" si="499"/>
        <v>0</v>
      </c>
      <c r="DJ1030">
        <f>DF1030</f>
        <v>18824.18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">
      <c r="A1031">
        <f>ROW(Source!A943)</f>
        <v>943</v>
      </c>
      <c r="B1031">
        <v>59209200</v>
      </c>
      <c r="C1031">
        <v>60529557</v>
      </c>
      <c r="D1031">
        <v>58266404</v>
      </c>
      <c r="E1031">
        <v>1080</v>
      </c>
      <c r="F1031">
        <v>1</v>
      </c>
      <c r="G1031">
        <v>1080</v>
      </c>
      <c r="H1031">
        <v>1</v>
      </c>
      <c r="I1031" t="s">
        <v>620</v>
      </c>
      <c r="J1031" t="s">
        <v>3</v>
      </c>
      <c r="K1031" t="s">
        <v>621</v>
      </c>
      <c r="L1031">
        <v>1191</v>
      </c>
      <c r="N1031">
        <v>1013</v>
      </c>
      <c r="O1031" t="s">
        <v>622</v>
      </c>
      <c r="P1031" t="s">
        <v>622</v>
      </c>
      <c r="Q1031">
        <v>1</v>
      </c>
      <c r="W1031">
        <v>0</v>
      </c>
      <c r="X1031">
        <v>476480486</v>
      </c>
      <c r="Y1031">
        <f>(AT1031*1.1)</f>
        <v>0.57200000000000006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5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0.52</v>
      </c>
      <c r="AU1031" t="s">
        <v>169</v>
      </c>
      <c r="AV1031">
        <v>1</v>
      </c>
      <c r="AW1031">
        <v>2</v>
      </c>
      <c r="AX1031">
        <v>60529558</v>
      </c>
      <c r="AY1031">
        <v>1</v>
      </c>
      <c r="AZ1031">
        <v>0</v>
      </c>
      <c r="BA1031">
        <v>1094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U1031">
        <f>ROUND(AT1031*Source!I943*AH1031*AL1031,2)</f>
        <v>0</v>
      </c>
      <c r="CV1031">
        <f>ROUND(Y1031*Source!I943,9)</f>
        <v>1.1439999999999999</v>
      </c>
      <c r="CW1031">
        <v>0</v>
      </c>
      <c r="CX1031">
        <f>ROUND(Y1031*Source!I943,9)</f>
        <v>1.1439999999999999</v>
      </c>
      <c r="CY1031">
        <f>AD1031</f>
        <v>0</v>
      </c>
      <c r="CZ1031">
        <f>AH1031</f>
        <v>0</v>
      </c>
      <c r="DA1031">
        <f>AL1031</f>
        <v>1</v>
      </c>
      <c r="DB1031">
        <f>ROUND((ROUND(AT1031*CZ1031,2)*1.1),6)</f>
        <v>0</v>
      </c>
      <c r="DC1031">
        <f>ROUND((ROUND(AT1031*AG1031,2)*1.1),6)</f>
        <v>0</v>
      </c>
      <c r="DD1031" t="s">
        <v>3</v>
      </c>
      <c r="DE1031" t="s">
        <v>3</v>
      </c>
      <c r="DF1031">
        <f t="shared" si="500"/>
        <v>0</v>
      </c>
      <c r="DG1031">
        <f t="shared" si="497"/>
        <v>0</v>
      </c>
      <c r="DH1031">
        <f t="shared" si="498"/>
        <v>0</v>
      </c>
      <c r="DI1031">
        <f t="shared" si="499"/>
        <v>0</v>
      </c>
      <c r="DJ1031">
        <f>DI1031</f>
        <v>0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">
      <c r="A1032">
        <f>ROW(Source!A943)</f>
        <v>943</v>
      </c>
      <c r="B1032">
        <v>59209200</v>
      </c>
      <c r="C1032">
        <v>60529557</v>
      </c>
      <c r="D1032">
        <v>58340578</v>
      </c>
      <c r="E1032">
        <v>1</v>
      </c>
      <c r="F1032">
        <v>1</v>
      </c>
      <c r="G1032">
        <v>1080</v>
      </c>
      <c r="H1032">
        <v>2</v>
      </c>
      <c r="I1032" t="s">
        <v>646</v>
      </c>
      <c r="J1032" t="s">
        <v>647</v>
      </c>
      <c r="K1032" t="s">
        <v>648</v>
      </c>
      <c r="L1032">
        <v>1368</v>
      </c>
      <c r="N1032">
        <v>1011</v>
      </c>
      <c r="O1032" t="s">
        <v>626</v>
      </c>
      <c r="P1032" t="s">
        <v>626</v>
      </c>
      <c r="Q1032">
        <v>1</v>
      </c>
      <c r="W1032">
        <v>0</v>
      </c>
      <c r="X1032">
        <v>-1985943078</v>
      </c>
      <c r="Y1032">
        <f>(AT1032*1.1)</f>
        <v>2.2000000000000002E-2</v>
      </c>
      <c r="AA1032">
        <v>0</v>
      </c>
      <c r="AB1032">
        <v>1418.19</v>
      </c>
      <c r="AC1032">
        <v>726.59</v>
      </c>
      <c r="AD1032">
        <v>0</v>
      </c>
      <c r="AE1032">
        <v>0</v>
      </c>
      <c r="AF1032">
        <v>83.1</v>
      </c>
      <c r="AG1032">
        <v>12.62</v>
      </c>
      <c r="AH1032">
        <v>0</v>
      </c>
      <c r="AI1032">
        <v>1</v>
      </c>
      <c r="AJ1032">
        <v>16.3</v>
      </c>
      <c r="AK1032">
        <v>54.99</v>
      </c>
      <c r="AL1032">
        <v>1</v>
      </c>
      <c r="AM1032">
        <v>2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0.02</v>
      </c>
      <c r="AU1032" t="s">
        <v>169</v>
      </c>
      <c r="AV1032">
        <v>0</v>
      </c>
      <c r="AW1032">
        <v>2</v>
      </c>
      <c r="AX1032">
        <v>60529559</v>
      </c>
      <c r="AY1032">
        <v>1</v>
      </c>
      <c r="AZ1032">
        <v>0</v>
      </c>
      <c r="BA1032">
        <v>1095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V1032">
        <v>0</v>
      </c>
      <c r="CW1032">
        <f>ROUND(Y1032*Source!I943*DO1032,9)</f>
        <v>0.55528</v>
      </c>
      <c r="CX1032">
        <f>ROUND(Y1032*Source!I943,9)</f>
        <v>4.3999999999999997E-2</v>
      </c>
      <c r="CY1032">
        <f>AB1032</f>
        <v>1418.19</v>
      </c>
      <c r="CZ1032">
        <f>AF1032</f>
        <v>83.1</v>
      </c>
      <c r="DA1032">
        <f>AJ1032</f>
        <v>16.3</v>
      </c>
      <c r="DB1032">
        <f>ROUND((ROUND(AT1032*CZ1032,2)*1.1),6)</f>
        <v>1.8260000000000001</v>
      </c>
      <c r="DC1032">
        <f>ROUND((ROUND(AT1032*AG1032,2)*1.1),6)</f>
        <v>0.27500000000000002</v>
      </c>
      <c r="DD1032" t="s">
        <v>3</v>
      </c>
      <c r="DE1032" t="s">
        <v>3</v>
      </c>
      <c r="DF1032">
        <f t="shared" si="500"/>
        <v>0</v>
      </c>
      <c r="DG1032">
        <f>ROUND(ROUND(AF1032*AJ1032,2)*CX1032,2)</f>
        <v>59.6</v>
      </c>
      <c r="DH1032">
        <f>ROUND(ROUND(AG1032*AK1032,2)*CX1032,2)</f>
        <v>30.53</v>
      </c>
      <c r="DI1032">
        <f t="shared" si="499"/>
        <v>0</v>
      </c>
      <c r="DJ1032">
        <f>DG1032</f>
        <v>59.6</v>
      </c>
      <c r="DK1032">
        <v>0</v>
      </c>
      <c r="DL1032" t="s">
        <v>628</v>
      </c>
      <c r="DM1032">
        <v>0</v>
      </c>
      <c r="DN1032" t="s">
        <v>622</v>
      </c>
      <c r="DO1032">
        <v>12.62</v>
      </c>
    </row>
    <row r="1033" spans="1:119" x14ac:dyDescent="0.2">
      <c r="A1033">
        <f>ROW(Source!A943)</f>
        <v>943</v>
      </c>
      <c r="B1033">
        <v>59209200</v>
      </c>
      <c r="C1033">
        <v>60529557</v>
      </c>
      <c r="D1033">
        <v>58339890</v>
      </c>
      <c r="E1033">
        <v>1</v>
      </c>
      <c r="F1033">
        <v>1</v>
      </c>
      <c r="G1033">
        <v>1080</v>
      </c>
      <c r="H1033">
        <v>2</v>
      </c>
      <c r="I1033" t="s">
        <v>698</v>
      </c>
      <c r="J1033" t="s">
        <v>699</v>
      </c>
      <c r="K1033" t="s">
        <v>700</v>
      </c>
      <c r="L1033">
        <v>1368</v>
      </c>
      <c r="N1033">
        <v>1011</v>
      </c>
      <c r="O1033" t="s">
        <v>626</v>
      </c>
      <c r="P1033" t="s">
        <v>626</v>
      </c>
      <c r="Q1033">
        <v>1</v>
      </c>
      <c r="W1033">
        <v>0</v>
      </c>
      <c r="X1033">
        <v>1362397990</v>
      </c>
      <c r="Y1033">
        <f>(AT1033*1.1)</f>
        <v>0.22000000000000003</v>
      </c>
      <c r="AA1033">
        <v>0</v>
      </c>
      <c r="AB1033">
        <v>2038.98</v>
      </c>
      <c r="AC1033">
        <v>837.13</v>
      </c>
      <c r="AD1033">
        <v>0</v>
      </c>
      <c r="AE1033">
        <v>0</v>
      </c>
      <c r="AF1033">
        <v>132.66</v>
      </c>
      <c r="AG1033">
        <v>14.54</v>
      </c>
      <c r="AH1033">
        <v>0</v>
      </c>
      <c r="AI1033">
        <v>1</v>
      </c>
      <c r="AJ1033">
        <v>14.68</v>
      </c>
      <c r="AK1033">
        <v>54.99</v>
      </c>
      <c r="AL1033">
        <v>1</v>
      </c>
      <c r="AM1033">
        <v>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0.2</v>
      </c>
      <c r="AU1033" t="s">
        <v>169</v>
      </c>
      <c r="AV1033">
        <v>0</v>
      </c>
      <c r="AW1033">
        <v>2</v>
      </c>
      <c r="AX1033">
        <v>60529560</v>
      </c>
      <c r="AY1033">
        <v>1</v>
      </c>
      <c r="AZ1033">
        <v>0</v>
      </c>
      <c r="BA1033">
        <v>1096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f>ROUND(Y1033*Source!I943*DO1033,9)</f>
        <v>6.3975999999999997</v>
      </c>
      <c r="CX1033">
        <f>ROUND(Y1033*Source!I943,9)</f>
        <v>0.44</v>
      </c>
      <c r="CY1033">
        <f>AB1033</f>
        <v>2038.98</v>
      </c>
      <c r="CZ1033">
        <f>AF1033</f>
        <v>132.66</v>
      </c>
      <c r="DA1033">
        <f>AJ1033</f>
        <v>14.68</v>
      </c>
      <c r="DB1033">
        <f>ROUND((ROUND(AT1033*CZ1033,2)*1.1),6)</f>
        <v>29.183</v>
      </c>
      <c r="DC1033">
        <f>ROUND((ROUND(AT1033*AG1033,2)*1.1),6)</f>
        <v>3.2010000000000001</v>
      </c>
      <c r="DD1033" t="s">
        <v>3</v>
      </c>
      <c r="DE1033" t="s">
        <v>3</v>
      </c>
      <c r="DF1033">
        <f t="shared" si="500"/>
        <v>0</v>
      </c>
      <c r="DG1033">
        <f>ROUND(ROUND(AF1033*AJ1033,2)*CX1033,2)</f>
        <v>856.88</v>
      </c>
      <c r="DH1033">
        <f>ROUND(ROUND(AG1033*AK1033,2)*CX1033,2)</f>
        <v>351.8</v>
      </c>
      <c r="DI1033">
        <f t="shared" si="499"/>
        <v>0</v>
      </c>
      <c r="DJ1033">
        <f>DG1033</f>
        <v>856.88</v>
      </c>
      <c r="DK1033">
        <v>0</v>
      </c>
      <c r="DL1033" t="s">
        <v>628</v>
      </c>
      <c r="DM1033">
        <v>0</v>
      </c>
      <c r="DN1033" t="s">
        <v>622</v>
      </c>
      <c r="DO1033">
        <v>14.54</v>
      </c>
    </row>
    <row r="1034" spans="1:119" x14ac:dyDescent="0.2">
      <c r="A1034">
        <f>ROW(Source!A943)</f>
        <v>943</v>
      </c>
      <c r="B1034">
        <v>59209200</v>
      </c>
      <c r="C1034">
        <v>60529557</v>
      </c>
      <c r="D1034">
        <v>0</v>
      </c>
      <c r="E1034">
        <v>0</v>
      </c>
      <c r="F1034">
        <v>1</v>
      </c>
      <c r="G1034">
        <v>1080</v>
      </c>
      <c r="H1034">
        <v>3</v>
      </c>
      <c r="I1034" t="s">
        <v>587</v>
      </c>
      <c r="J1034" t="s">
        <v>3</v>
      </c>
      <c r="K1034" t="s">
        <v>588</v>
      </c>
      <c r="L1034">
        <v>1354</v>
      </c>
      <c r="N1034">
        <v>1010</v>
      </c>
      <c r="O1034" t="s">
        <v>49</v>
      </c>
      <c r="P1034" t="s">
        <v>49</v>
      </c>
      <c r="Q1034">
        <v>1</v>
      </c>
      <c r="W1034">
        <v>0</v>
      </c>
      <c r="X1034">
        <v>-659780428</v>
      </c>
      <c r="Y1034">
        <f>AT1034</f>
        <v>1</v>
      </c>
      <c r="AA1034">
        <v>72096.61</v>
      </c>
      <c r="AB1034">
        <v>0</v>
      </c>
      <c r="AC1034">
        <v>0</v>
      </c>
      <c r="AD1034">
        <v>0</v>
      </c>
      <c r="AE1034">
        <v>9412.09</v>
      </c>
      <c r="AF1034">
        <v>0</v>
      </c>
      <c r="AG1034">
        <v>0</v>
      </c>
      <c r="AH1034">
        <v>0</v>
      </c>
      <c r="AI1034">
        <v>7.66</v>
      </c>
      <c r="AJ1034">
        <v>1</v>
      </c>
      <c r="AK1034">
        <v>1</v>
      </c>
      <c r="AL1034">
        <v>1</v>
      </c>
      <c r="AM1034">
        <v>0</v>
      </c>
      <c r="AN1034">
        <v>0</v>
      </c>
      <c r="AO1034">
        <v>0</v>
      </c>
      <c r="AP1034">
        <v>1</v>
      </c>
      <c r="AQ1034">
        <v>0</v>
      </c>
      <c r="AR1034">
        <v>0</v>
      </c>
      <c r="AS1034" t="s">
        <v>3</v>
      </c>
      <c r="AT1034">
        <v>1</v>
      </c>
      <c r="AU1034" t="s">
        <v>3</v>
      </c>
      <c r="AV1034">
        <v>0</v>
      </c>
      <c r="AW1034">
        <v>1</v>
      </c>
      <c r="AX1034">
        <v>-1</v>
      </c>
      <c r="AY1034">
        <v>0</v>
      </c>
      <c r="AZ1034">
        <v>0</v>
      </c>
      <c r="BA1034" t="s">
        <v>3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ROUND(Y1034*Source!I943,9)</f>
        <v>2</v>
      </c>
      <c r="CY1034">
        <f>AA1034</f>
        <v>72096.61</v>
      </c>
      <c r="CZ1034">
        <f>AE1034</f>
        <v>9412.09</v>
      </c>
      <c r="DA1034">
        <f>AI1034</f>
        <v>7.66</v>
      </c>
      <c r="DB1034">
        <f>ROUND(ROUND(AT1034*CZ1034,2),6)</f>
        <v>9412.09</v>
      </c>
      <c r="DC1034">
        <f>ROUND(ROUND(AT1034*AG1034,2),6)</f>
        <v>0</v>
      </c>
      <c r="DD1034" t="s">
        <v>3</v>
      </c>
      <c r="DE1034" t="s">
        <v>3</v>
      </c>
      <c r="DF1034">
        <f>ROUND(ROUND(AE1034*AI1034,2)*CX1034,2)</f>
        <v>144193.22</v>
      </c>
      <c r="DG1034">
        <f t="shared" ref="DG1034:DG1045" si="501">ROUND(ROUND(AF1034,2)*CX1034,2)</f>
        <v>0</v>
      </c>
      <c r="DH1034">
        <f t="shared" ref="DH1034:DH1045" si="502">ROUND(ROUND(AG1034,2)*CX1034,2)</f>
        <v>0</v>
      </c>
      <c r="DI1034">
        <f t="shared" si="499"/>
        <v>0</v>
      </c>
      <c r="DJ1034">
        <f>DF1034</f>
        <v>144193.22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">
      <c r="A1035">
        <f>ROW(Source!A946)</f>
        <v>946</v>
      </c>
      <c r="B1035">
        <v>59209203</v>
      </c>
      <c r="C1035">
        <v>59211233</v>
      </c>
      <c r="D1035">
        <v>58266404</v>
      </c>
      <c r="E1035">
        <v>1080</v>
      </c>
      <c r="F1035">
        <v>1</v>
      </c>
      <c r="G1035">
        <v>1080</v>
      </c>
      <c r="H1035">
        <v>1</v>
      </c>
      <c r="I1035" t="s">
        <v>620</v>
      </c>
      <c r="J1035" t="s">
        <v>3</v>
      </c>
      <c r="K1035" t="s">
        <v>621</v>
      </c>
      <c r="L1035">
        <v>1191</v>
      </c>
      <c r="N1035">
        <v>1013</v>
      </c>
      <c r="O1035" t="s">
        <v>622</v>
      </c>
      <c r="P1035" t="s">
        <v>622</v>
      </c>
      <c r="Q1035">
        <v>1</v>
      </c>
      <c r="W1035">
        <v>0</v>
      </c>
      <c r="X1035">
        <v>476480486</v>
      </c>
      <c r="Y1035">
        <f>((AT1035*1.15)*1.1)</f>
        <v>16.8245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1</v>
      </c>
      <c r="AK1035">
        <v>1</v>
      </c>
      <c r="AL1035">
        <v>1</v>
      </c>
      <c r="AM1035">
        <v>-2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 t="s">
        <v>3</v>
      </c>
      <c r="AT1035">
        <v>13.3</v>
      </c>
      <c r="AU1035" t="s">
        <v>28</v>
      </c>
      <c r="AV1035">
        <v>1</v>
      </c>
      <c r="AW1035">
        <v>2</v>
      </c>
      <c r="AX1035">
        <v>59211862</v>
      </c>
      <c r="AY1035">
        <v>1</v>
      </c>
      <c r="AZ1035">
        <v>0</v>
      </c>
      <c r="BA1035">
        <v>1099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U1035">
        <f>ROUND(AT1035*Source!I946*AH1035*AL1035,2)</f>
        <v>0</v>
      </c>
      <c r="CV1035">
        <f>ROUND(Y1035*Source!I946,9)</f>
        <v>0</v>
      </c>
      <c r="CW1035">
        <v>0</v>
      </c>
      <c r="CX1035">
        <f>ROUND(Y1035*Source!I946,9)</f>
        <v>0</v>
      </c>
      <c r="CY1035">
        <f>AD1035</f>
        <v>0</v>
      </c>
      <c r="CZ1035">
        <f>AH1035</f>
        <v>0</v>
      </c>
      <c r="DA1035">
        <f>AL1035</f>
        <v>1</v>
      </c>
      <c r="DB1035">
        <f>ROUND(((ROUND(AT1035*CZ1035,2)*1.15)*1.1),6)</f>
        <v>0</v>
      </c>
      <c r="DC1035">
        <f>ROUND(((ROUND(AT1035*AG1035,2)*1.15)*1.1),6)</f>
        <v>0</v>
      </c>
      <c r="DD1035" t="s">
        <v>3</v>
      </c>
      <c r="DE1035" t="s">
        <v>3</v>
      </c>
      <c r="DF1035">
        <f t="shared" ref="DF1035:DF1048" si="503">ROUND(ROUND(AE1035,2)*CX1035,2)</f>
        <v>0</v>
      </c>
      <c r="DG1035">
        <f t="shared" si="501"/>
        <v>0</v>
      </c>
      <c r="DH1035">
        <f t="shared" si="502"/>
        <v>0</v>
      </c>
      <c r="DI1035">
        <f t="shared" si="499"/>
        <v>0</v>
      </c>
      <c r="DJ1035">
        <f>DI1035</f>
        <v>0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">
      <c r="A1036">
        <f>ROW(Source!A946)</f>
        <v>946</v>
      </c>
      <c r="B1036">
        <v>59209203</v>
      </c>
      <c r="C1036">
        <v>59211233</v>
      </c>
      <c r="D1036">
        <v>58340279</v>
      </c>
      <c r="E1036">
        <v>1</v>
      </c>
      <c r="F1036">
        <v>1</v>
      </c>
      <c r="G1036">
        <v>1080</v>
      </c>
      <c r="H1036">
        <v>2</v>
      </c>
      <c r="I1036" t="s">
        <v>686</v>
      </c>
      <c r="J1036" t="s">
        <v>687</v>
      </c>
      <c r="K1036" t="s">
        <v>688</v>
      </c>
      <c r="L1036">
        <v>1368</v>
      </c>
      <c r="N1036">
        <v>1011</v>
      </c>
      <c r="O1036" t="s">
        <v>626</v>
      </c>
      <c r="P1036" t="s">
        <v>626</v>
      </c>
      <c r="Q1036">
        <v>1</v>
      </c>
      <c r="W1036">
        <v>0</v>
      </c>
      <c r="X1036">
        <v>-2065404138</v>
      </c>
      <c r="Y1036">
        <f>((AT1036*1.25)*1.1)</f>
        <v>0.70125000000000004</v>
      </c>
      <c r="AA1036">
        <v>0</v>
      </c>
      <c r="AB1036">
        <v>7.59</v>
      </c>
      <c r="AC1036">
        <v>0</v>
      </c>
      <c r="AD1036">
        <v>0</v>
      </c>
      <c r="AE1036">
        <v>0</v>
      </c>
      <c r="AF1036">
        <v>7.11</v>
      </c>
      <c r="AG1036">
        <v>0</v>
      </c>
      <c r="AH1036">
        <v>0</v>
      </c>
      <c r="AI1036">
        <v>1</v>
      </c>
      <c r="AJ1036">
        <v>1</v>
      </c>
      <c r="AK1036">
        <v>1</v>
      </c>
      <c r="AL1036">
        <v>1</v>
      </c>
      <c r="AM1036">
        <v>-2</v>
      </c>
      <c r="AN1036">
        <v>0</v>
      </c>
      <c r="AO1036">
        <v>1</v>
      </c>
      <c r="AP1036">
        <v>1</v>
      </c>
      <c r="AQ1036">
        <v>0</v>
      </c>
      <c r="AR1036">
        <v>0</v>
      </c>
      <c r="AS1036" t="s">
        <v>3</v>
      </c>
      <c r="AT1036">
        <v>0.51</v>
      </c>
      <c r="AU1036" t="s">
        <v>627</v>
      </c>
      <c r="AV1036">
        <v>0</v>
      </c>
      <c r="AW1036">
        <v>2</v>
      </c>
      <c r="AX1036">
        <v>59211863</v>
      </c>
      <c r="AY1036">
        <v>1</v>
      </c>
      <c r="AZ1036">
        <v>0</v>
      </c>
      <c r="BA1036">
        <v>1100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f>ROUND(Y1036*Source!I946*DO1036,9)</f>
        <v>0</v>
      </c>
      <c r="CX1036">
        <f>ROUND(Y1036*Source!I946,9)</f>
        <v>0</v>
      </c>
      <c r="CY1036">
        <f>AB1036</f>
        <v>7.59</v>
      </c>
      <c r="CZ1036">
        <f>AF1036</f>
        <v>7.11</v>
      </c>
      <c r="DA1036">
        <f>AJ1036</f>
        <v>1</v>
      </c>
      <c r="DB1036">
        <f>ROUND(((ROUND(AT1036*CZ1036,2)*1.25)*1.1),6)</f>
        <v>4.99125</v>
      </c>
      <c r="DC1036">
        <f>ROUND(((ROUND(AT1036*AG1036,2)*1.25)*1.1),6)</f>
        <v>0</v>
      </c>
      <c r="DD1036" t="s">
        <v>3</v>
      </c>
      <c r="DE1036" t="s">
        <v>3</v>
      </c>
      <c r="DF1036">
        <f t="shared" si="503"/>
        <v>0</v>
      </c>
      <c r="DG1036">
        <f t="shared" si="501"/>
        <v>0</v>
      </c>
      <c r="DH1036">
        <f t="shared" si="502"/>
        <v>0</v>
      </c>
      <c r="DI1036">
        <f t="shared" si="499"/>
        <v>0</v>
      </c>
      <c r="DJ1036">
        <f>DG1036</f>
        <v>0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">
      <c r="A1037">
        <f>ROW(Source!A946)</f>
        <v>946</v>
      </c>
      <c r="B1037">
        <v>59209203</v>
      </c>
      <c r="C1037">
        <v>59211233</v>
      </c>
      <c r="D1037">
        <v>58340578</v>
      </c>
      <c r="E1037">
        <v>1</v>
      </c>
      <c r="F1037">
        <v>1</v>
      </c>
      <c r="G1037">
        <v>1080</v>
      </c>
      <c r="H1037">
        <v>2</v>
      </c>
      <c r="I1037" t="s">
        <v>646</v>
      </c>
      <c r="J1037" t="s">
        <v>647</v>
      </c>
      <c r="K1037" t="s">
        <v>648</v>
      </c>
      <c r="L1037">
        <v>1368</v>
      </c>
      <c r="N1037">
        <v>1011</v>
      </c>
      <c r="O1037" t="s">
        <v>626</v>
      </c>
      <c r="P1037" t="s">
        <v>626</v>
      </c>
      <c r="Q1037">
        <v>1</v>
      </c>
      <c r="W1037">
        <v>0</v>
      </c>
      <c r="X1037">
        <v>-1985943078</v>
      </c>
      <c r="Y1037">
        <f>((AT1037*1.25)*1.1)</f>
        <v>1.3750000000000002E-2</v>
      </c>
      <c r="AA1037">
        <v>0</v>
      </c>
      <c r="AB1037">
        <v>88.67</v>
      </c>
      <c r="AC1037">
        <v>13.47</v>
      </c>
      <c r="AD1037">
        <v>0</v>
      </c>
      <c r="AE1037">
        <v>0</v>
      </c>
      <c r="AF1037">
        <v>83.1</v>
      </c>
      <c r="AG1037">
        <v>12.62</v>
      </c>
      <c r="AH1037">
        <v>0</v>
      </c>
      <c r="AI1037">
        <v>1</v>
      </c>
      <c r="AJ1037">
        <v>1</v>
      </c>
      <c r="AK1037">
        <v>1</v>
      </c>
      <c r="AL1037">
        <v>1</v>
      </c>
      <c r="AM1037">
        <v>-2</v>
      </c>
      <c r="AN1037">
        <v>0</v>
      </c>
      <c r="AO1037">
        <v>1</v>
      </c>
      <c r="AP1037">
        <v>1</v>
      </c>
      <c r="AQ1037">
        <v>0</v>
      </c>
      <c r="AR1037">
        <v>0</v>
      </c>
      <c r="AS1037" t="s">
        <v>3</v>
      </c>
      <c r="AT1037">
        <v>0.01</v>
      </c>
      <c r="AU1037" t="s">
        <v>627</v>
      </c>
      <c r="AV1037">
        <v>0</v>
      </c>
      <c r="AW1037">
        <v>2</v>
      </c>
      <c r="AX1037">
        <v>59211864</v>
      </c>
      <c r="AY1037">
        <v>1</v>
      </c>
      <c r="AZ1037">
        <v>0</v>
      </c>
      <c r="BA1037">
        <v>1101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f>ROUND(Y1037*Source!I946*DO1037,9)</f>
        <v>0</v>
      </c>
      <c r="CX1037">
        <f>ROUND(Y1037*Source!I946,9)</f>
        <v>0</v>
      </c>
      <c r="CY1037">
        <f>AB1037</f>
        <v>88.67</v>
      </c>
      <c r="CZ1037">
        <f>AF1037</f>
        <v>83.1</v>
      </c>
      <c r="DA1037">
        <f>AJ1037</f>
        <v>1</v>
      </c>
      <c r="DB1037">
        <f>ROUND(((ROUND(AT1037*CZ1037,2)*1.25)*1.1),6)</f>
        <v>1.1412500000000001</v>
      </c>
      <c r="DC1037">
        <f>ROUND(((ROUND(AT1037*AG1037,2)*1.25)*1.1),6)</f>
        <v>0.17874999999999999</v>
      </c>
      <c r="DD1037" t="s">
        <v>3</v>
      </c>
      <c r="DE1037" t="s">
        <v>3</v>
      </c>
      <c r="DF1037">
        <f t="shared" si="503"/>
        <v>0</v>
      </c>
      <c r="DG1037">
        <f t="shared" si="501"/>
        <v>0</v>
      </c>
      <c r="DH1037">
        <f t="shared" si="502"/>
        <v>0</v>
      </c>
      <c r="DI1037">
        <f t="shared" si="499"/>
        <v>0</v>
      </c>
      <c r="DJ1037">
        <f>DG1037</f>
        <v>0</v>
      </c>
      <c r="DK1037">
        <v>0</v>
      </c>
      <c r="DL1037" t="s">
        <v>628</v>
      </c>
      <c r="DM1037">
        <v>0</v>
      </c>
      <c r="DN1037" t="s">
        <v>622</v>
      </c>
      <c r="DO1037">
        <v>12.62</v>
      </c>
    </row>
    <row r="1038" spans="1:119" x14ac:dyDescent="0.2">
      <c r="A1038">
        <f>ROW(Source!A946)</f>
        <v>946</v>
      </c>
      <c r="B1038">
        <v>59209203</v>
      </c>
      <c r="C1038">
        <v>59211233</v>
      </c>
      <c r="D1038">
        <v>58339814</v>
      </c>
      <c r="E1038">
        <v>1</v>
      </c>
      <c r="F1038">
        <v>1</v>
      </c>
      <c r="G1038">
        <v>1080</v>
      </c>
      <c r="H1038">
        <v>2</v>
      </c>
      <c r="I1038" t="s">
        <v>635</v>
      </c>
      <c r="J1038" t="s">
        <v>636</v>
      </c>
      <c r="K1038" t="s">
        <v>637</v>
      </c>
      <c r="L1038">
        <v>1368</v>
      </c>
      <c r="N1038">
        <v>1011</v>
      </c>
      <c r="O1038" t="s">
        <v>626</v>
      </c>
      <c r="P1038" t="s">
        <v>626</v>
      </c>
      <c r="Q1038">
        <v>1</v>
      </c>
      <c r="W1038">
        <v>0</v>
      </c>
      <c r="X1038">
        <v>1087580389</v>
      </c>
      <c r="Y1038">
        <f>((AT1038*1.25)*1.1)</f>
        <v>1.3750000000000002E-2</v>
      </c>
      <c r="AA1038">
        <v>0</v>
      </c>
      <c r="AB1038">
        <v>191.17</v>
      </c>
      <c r="AC1038">
        <v>18.059999999999999</v>
      </c>
      <c r="AD1038">
        <v>0</v>
      </c>
      <c r="AE1038">
        <v>0</v>
      </c>
      <c r="AF1038">
        <v>179.17</v>
      </c>
      <c r="AG1038">
        <v>16.93</v>
      </c>
      <c r="AH1038">
        <v>0</v>
      </c>
      <c r="AI1038">
        <v>1</v>
      </c>
      <c r="AJ1038">
        <v>1</v>
      </c>
      <c r="AK1038">
        <v>1</v>
      </c>
      <c r="AL1038">
        <v>1</v>
      </c>
      <c r="AM1038">
        <v>-2</v>
      </c>
      <c r="AN1038">
        <v>0</v>
      </c>
      <c r="AO1038">
        <v>1</v>
      </c>
      <c r="AP1038">
        <v>1</v>
      </c>
      <c r="AQ1038">
        <v>0</v>
      </c>
      <c r="AR1038">
        <v>0</v>
      </c>
      <c r="AS1038" t="s">
        <v>3</v>
      </c>
      <c r="AT1038">
        <v>0.01</v>
      </c>
      <c r="AU1038" t="s">
        <v>627</v>
      </c>
      <c r="AV1038">
        <v>0</v>
      </c>
      <c r="AW1038">
        <v>2</v>
      </c>
      <c r="AX1038">
        <v>59211865</v>
      </c>
      <c r="AY1038">
        <v>1</v>
      </c>
      <c r="AZ1038">
        <v>0</v>
      </c>
      <c r="BA1038">
        <v>1102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f>ROUND(Y1038*Source!I946*DO1038,9)</f>
        <v>0</v>
      </c>
      <c r="CX1038">
        <f>ROUND(Y1038*Source!I946,9)</f>
        <v>0</v>
      </c>
      <c r="CY1038">
        <f>AB1038</f>
        <v>191.17</v>
      </c>
      <c r="CZ1038">
        <f>AF1038</f>
        <v>179.17</v>
      </c>
      <c r="DA1038">
        <f>AJ1038</f>
        <v>1</v>
      </c>
      <c r="DB1038">
        <f>ROUND(((ROUND(AT1038*CZ1038,2)*1.25)*1.1),6)</f>
        <v>2.4612500000000002</v>
      </c>
      <c r="DC1038">
        <f>ROUND(((ROUND(AT1038*AG1038,2)*1.25)*1.1),6)</f>
        <v>0.23375000000000001</v>
      </c>
      <c r="DD1038" t="s">
        <v>3</v>
      </c>
      <c r="DE1038" t="s">
        <v>3</v>
      </c>
      <c r="DF1038">
        <f t="shared" si="503"/>
        <v>0</v>
      </c>
      <c r="DG1038">
        <f t="shared" si="501"/>
        <v>0</v>
      </c>
      <c r="DH1038">
        <f t="shared" si="502"/>
        <v>0</v>
      </c>
      <c r="DI1038">
        <f t="shared" si="499"/>
        <v>0</v>
      </c>
      <c r="DJ1038">
        <f>DG1038</f>
        <v>0</v>
      </c>
      <c r="DK1038">
        <v>0</v>
      </c>
      <c r="DL1038" t="s">
        <v>628</v>
      </c>
      <c r="DM1038">
        <v>0</v>
      </c>
      <c r="DN1038" t="s">
        <v>622</v>
      </c>
      <c r="DO1038">
        <v>16.93</v>
      </c>
    </row>
    <row r="1039" spans="1:119" x14ac:dyDescent="0.2">
      <c r="A1039">
        <f>ROW(Source!A946)</f>
        <v>946</v>
      </c>
      <c r="B1039">
        <v>59209203</v>
      </c>
      <c r="C1039">
        <v>59211233</v>
      </c>
      <c r="D1039">
        <v>58309417</v>
      </c>
      <c r="E1039">
        <v>1</v>
      </c>
      <c r="F1039">
        <v>1</v>
      </c>
      <c r="G1039">
        <v>1080</v>
      </c>
      <c r="H1039">
        <v>3</v>
      </c>
      <c r="I1039" t="s">
        <v>701</v>
      </c>
      <c r="J1039" t="s">
        <v>702</v>
      </c>
      <c r="K1039" t="s">
        <v>703</v>
      </c>
      <c r="L1039">
        <v>1348</v>
      </c>
      <c r="N1039">
        <v>1009</v>
      </c>
      <c r="O1039" t="s">
        <v>658</v>
      </c>
      <c r="P1039" t="s">
        <v>658</v>
      </c>
      <c r="Q1039">
        <v>1000</v>
      </c>
      <c r="W1039">
        <v>0</v>
      </c>
      <c r="X1039">
        <v>704579933</v>
      </c>
      <c r="Y1039">
        <f t="shared" ref="Y1039:Y1044" si="504">AT1039</f>
        <v>5.0000000000000002E-5</v>
      </c>
      <c r="AA1039">
        <v>23114.43</v>
      </c>
      <c r="AB1039">
        <v>0</v>
      </c>
      <c r="AC1039">
        <v>0</v>
      </c>
      <c r="AD1039">
        <v>0</v>
      </c>
      <c r="AE1039">
        <v>23114.43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  <c r="AL1039">
        <v>1</v>
      </c>
      <c r="AM1039">
        <v>-2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 t="s">
        <v>3</v>
      </c>
      <c r="AT1039">
        <v>5.0000000000000002E-5</v>
      </c>
      <c r="AU1039" t="s">
        <v>3</v>
      </c>
      <c r="AV1039">
        <v>0</v>
      </c>
      <c r="AW1039">
        <v>2</v>
      </c>
      <c r="AX1039">
        <v>59211866</v>
      </c>
      <c r="AY1039">
        <v>1</v>
      </c>
      <c r="AZ1039">
        <v>0</v>
      </c>
      <c r="BA1039">
        <v>1103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V1039">
        <v>0</v>
      </c>
      <c r="CW1039">
        <v>0</v>
      </c>
      <c r="CX1039">
        <f>ROUND(Y1039*Source!I946,9)</f>
        <v>0</v>
      </c>
      <c r="CY1039">
        <f t="shared" ref="CY1039:CY1044" si="505">AA1039</f>
        <v>23114.43</v>
      </c>
      <c r="CZ1039">
        <f t="shared" ref="CZ1039:CZ1044" si="506">AE1039</f>
        <v>23114.43</v>
      </c>
      <c r="DA1039">
        <f t="shared" ref="DA1039:DA1044" si="507">AI1039</f>
        <v>1</v>
      </c>
      <c r="DB1039">
        <f t="shared" ref="DB1039:DB1044" si="508">ROUND(ROUND(AT1039*CZ1039,2),6)</f>
        <v>1.1599999999999999</v>
      </c>
      <c r="DC1039">
        <f t="shared" ref="DC1039:DC1044" si="509">ROUND(ROUND(AT1039*AG1039,2),6)</f>
        <v>0</v>
      </c>
      <c r="DD1039" t="s">
        <v>3</v>
      </c>
      <c r="DE1039" t="s">
        <v>3</v>
      </c>
      <c r="DF1039">
        <f t="shared" si="503"/>
        <v>0</v>
      </c>
      <c r="DG1039">
        <f t="shared" si="501"/>
        <v>0</v>
      </c>
      <c r="DH1039">
        <f t="shared" si="502"/>
        <v>0</v>
      </c>
      <c r="DI1039">
        <f t="shared" si="499"/>
        <v>0</v>
      </c>
      <c r="DJ1039">
        <f t="shared" ref="DJ1039:DJ1044" si="510">DF1039</f>
        <v>0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">
      <c r="A1040">
        <f>ROW(Source!A946)</f>
        <v>946</v>
      </c>
      <c r="B1040">
        <v>59209203</v>
      </c>
      <c r="C1040">
        <v>59211233</v>
      </c>
      <c r="D1040">
        <v>58309958</v>
      </c>
      <c r="E1040">
        <v>1</v>
      </c>
      <c r="F1040">
        <v>1</v>
      </c>
      <c r="G1040">
        <v>1080</v>
      </c>
      <c r="H1040">
        <v>3</v>
      </c>
      <c r="I1040" t="s">
        <v>704</v>
      </c>
      <c r="J1040" t="s">
        <v>705</v>
      </c>
      <c r="K1040" t="s">
        <v>706</v>
      </c>
      <c r="L1040">
        <v>1348</v>
      </c>
      <c r="N1040">
        <v>1009</v>
      </c>
      <c r="O1040" t="s">
        <v>658</v>
      </c>
      <c r="P1040" t="s">
        <v>658</v>
      </c>
      <c r="Q1040">
        <v>1000</v>
      </c>
      <c r="W1040">
        <v>0</v>
      </c>
      <c r="X1040">
        <v>-1792704725</v>
      </c>
      <c r="Y1040">
        <f t="shared" si="504"/>
        <v>2.0000000000000001E-4</v>
      </c>
      <c r="AA1040">
        <v>8590.86</v>
      </c>
      <c r="AB1040">
        <v>0</v>
      </c>
      <c r="AC1040">
        <v>0</v>
      </c>
      <c r="AD1040">
        <v>0</v>
      </c>
      <c r="AE1040">
        <v>8590.86</v>
      </c>
      <c r="AF1040">
        <v>0</v>
      </c>
      <c r="AG1040">
        <v>0</v>
      </c>
      <c r="AH1040">
        <v>0</v>
      </c>
      <c r="AI1040">
        <v>1</v>
      </c>
      <c r="AJ1040">
        <v>1</v>
      </c>
      <c r="AK1040">
        <v>1</v>
      </c>
      <c r="AL1040">
        <v>1</v>
      </c>
      <c r="AM1040">
        <v>-2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2.0000000000000001E-4</v>
      </c>
      <c r="AU1040" t="s">
        <v>3</v>
      </c>
      <c r="AV1040">
        <v>0</v>
      </c>
      <c r="AW1040">
        <v>2</v>
      </c>
      <c r="AX1040">
        <v>59211867</v>
      </c>
      <c r="AY1040">
        <v>1</v>
      </c>
      <c r="AZ1040">
        <v>0</v>
      </c>
      <c r="BA1040">
        <v>1104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v>0</v>
      </c>
      <c r="CX1040">
        <f>ROUND(Y1040*Source!I946,9)</f>
        <v>0</v>
      </c>
      <c r="CY1040">
        <f t="shared" si="505"/>
        <v>8590.86</v>
      </c>
      <c r="CZ1040">
        <f t="shared" si="506"/>
        <v>8590.86</v>
      </c>
      <c r="DA1040">
        <f t="shared" si="507"/>
        <v>1</v>
      </c>
      <c r="DB1040">
        <f t="shared" si="508"/>
        <v>1.72</v>
      </c>
      <c r="DC1040">
        <f t="shared" si="509"/>
        <v>0</v>
      </c>
      <c r="DD1040" t="s">
        <v>3</v>
      </c>
      <c r="DE1040" t="s">
        <v>3</v>
      </c>
      <c r="DF1040">
        <f t="shared" si="503"/>
        <v>0</v>
      </c>
      <c r="DG1040">
        <f t="shared" si="501"/>
        <v>0</v>
      </c>
      <c r="DH1040">
        <f t="shared" si="502"/>
        <v>0</v>
      </c>
      <c r="DI1040">
        <f t="shared" si="499"/>
        <v>0</v>
      </c>
      <c r="DJ1040">
        <f t="shared" si="510"/>
        <v>0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">
      <c r="A1041">
        <f>ROW(Source!A946)</f>
        <v>946</v>
      </c>
      <c r="B1041">
        <v>59209203</v>
      </c>
      <c r="C1041">
        <v>59211233</v>
      </c>
      <c r="D1041">
        <v>58308765</v>
      </c>
      <c r="E1041">
        <v>1</v>
      </c>
      <c r="F1041">
        <v>1</v>
      </c>
      <c r="G1041">
        <v>1080</v>
      </c>
      <c r="H1041">
        <v>3</v>
      </c>
      <c r="I1041" t="s">
        <v>692</v>
      </c>
      <c r="J1041" t="s">
        <v>693</v>
      </c>
      <c r="K1041" t="s">
        <v>694</v>
      </c>
      <c r="L1041">
        <v>1348</v>
      </c>
      <c r="N1041">
        <v>1009</v>
      </c>
      <c r="O1041" t="s">
        <v>658</v>
      </c>
      <c r="P1041" t="s">
        <v>658</v>
      </c>
      <c r="Q1041">
        <v>1000</v>
      </c>
      <c r="W1041">
        <v>0</v>
      </c>
      <c r="X1041">
        <v>-1123198217</v>
      </c>
      <c r="Y1041">
        <f t="shared" si="504"/>
        <v>1.2999999999999999E-3</v>
      </c>
      <c r="AA1041">
        <v>17868.28</v>
      </c>
      <c r="AB1041">
        <v>0</v>
      </c>
      <c r="AC1041">
        <v>0</v>
      </c>
      <c r="AD1041">
        <v>0</v>
      </c>
      <c r="AE1041">
        <v>17868.28</v>
      </c>
      <c r="AF1041">
        <v>0</v>
      </c>
      <c r="AG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-2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1.2999999999999999E-3</v>
      </c>
      <c r="AU1041" t="s">
        <v>3</v>
      </c>
      <c r="AV1041">
        <v>0</v>
      </c>
      <c r="AW1041">
        <v>2</v>
      </c>
      <c r="AX1041">
        <v>59211868</v>
      </c>
      <c r="AY1041">
        <v>1</v>
      </c>
      <c r="AZ1041">
        <v>0</v>
      </c>
      <c r="BA1041">
        <v>1105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V1041">
        <v>0</v>
      </c>
      <c r="CW1041">
        <v>0</v>
      </c>
      <c r="CX1041">
        <f>ROUND(Y1041*Source!I946,9)</f>
        <v>0</v>
      </c>
      <c r="CY1041">
        <f t="shared" si="505"/>
        <v>17868.28</v>
      </c>
      <c r="CZ1041">
        <f t="shared" si="506"/>
        <v>17868.28</v>
      </c>
      <c r="DA1041">
        <f t="shared" si="507"/>
        <v>1</v>
      </c>
      <c r="DB1041">
        <f t="shared" si="508"/>
        <v>23.23</v>
      </c>
      <c r="DC1041">
        <f t="shared" si="509"/>
        <v>0</v>
      </c>
      <c r="DD1041" t="s">
        <v>3</v>
      </c>
      <c r="DE1041" t="s">
        <v>3</v>
      </c>
      <c r="DF1041">
        <f t="shared" si="503"/>
        <v>0</v>
      </c>
      <c r="DG1041">
        <f t="shared" si="501"/>
        <v>0</v>
      </c>
      <c r="DH1041">
        <f t="shared" si="502"/>
        <v>0</v>
      </c>
      <c r="DI1041">
        <f t="shared" si="499"/>
        <v>0</v>
      </c>
      <c r="DJ1041">
        <f t="shared" si="510"/>
        <v>0</v>
      </c>
      <c r="DK1041">
        <v>0</v>
      </c>
      <c r="DL1041" t="s">
        <v>3</v>
      </c>
      <c r="DM1041">
        <v>0</v>
      </c>
      <c r="DN1041" t="s">
        <v>3</v>
      </c>
      <c r="DO1041">
        <v>0</v>
      </c>
    </row>
    <row r="1042" spans="1:119" x14ac:dyDescent="0.2">
      <c r="A1042">
        <f>ROW(Source!A946)</f>
        <v>946</v>
      </c>
      <c r="B1042">
        <v>59209203</v>
      </c>
      <c r="C1042">
        <v>59211233</v>
      </c>
      <c r="D1042">
        <v>58325914</v>
      </c>
      <c r="E1042">
        <v>1</v>
      </c>
      <c r="F1042">
        <v>1</v>
      </c>
      <c r="G1042">
        <v>1080</v>
      </c>
      <c r="H1042">
        <v>3</v>
      </c>
      <c r="I1042" t="s">
        <v>707</v>
      </c>
      <c r="J1042" t="s">
        <v>708</v>
      </c>
      <c r="K1042" t="s">
        <v>709</v>
      </c>
      <c r="L1042">
        <v>1354</v>
      </c>
      <c r="N1042">
        <v>1010</v>
      </c>
      <c r="O1042" t="s">
        <v>49</v>
      </c>
      <c r="P1042" t="s">
        <v>49</v>
      </c>
      <c r="Q1042">
        <v>1</v>
      </c>
      <c r="W1042">
        <v>0</v>
      </c>
      <c r="X1042">
        <v>1913341472</v>
      </c>
      <c r="Y1042">
        <f t="shared" si="504"/>
        <v>1</v>
      </c>
      <c r="AA1042">
        <v>37.619999999999997</v>
      </c>
      <c r="AB1042">
        <v>0</v>
      </c>
      <c r="AC1042">
        <v>0</v>
      </c>
      <c r="AD1042">
        <v>0</v>
      </c>
      <c r="AE1042">
        <v>37.619999999999997</v>
      </c>
      <c r="AF1042">
        <v>0</v>
      </c>
      <c r="AG1042">
        <v>0</v>
      </c>
      <c r="AH1042">
        <v>0</v>
      </c>
      <c r="AI1042">
        <v>1</v>
      </c>
      <c r="AJ1042">
        <v>1</v>
      </c>
      <c r="AK1042">
        <v>1</v>
      </c>
      <c r="AL1042">
        <v>1</v>
      </c>
      <c r="AM1042">
        <v>-2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1</v>
      </c>
      <c r="AU1042" t="s">
        <v>3</v>
      </c>
      <c r="AV1042">
        <v>0</v>
      </c>
      <c r="AW1042">
        <v>2</v>
      </c>
      <c r="AX1042">
        <v>59211869</v>
      </c>
      <c r="AY1042">
        <v>1</v>
      </c>
      <c r="AZ1042">
        <v>0</v>
      </c>
      <c r="BA1042">
        <v>1106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v>0</v>
      </c>
      <c r="CX1042">
        <f>ROUND(Y1042*Source!I946,9)</f>
        <v>0</v>
      </c>
      <c r="CY1042">
        <f t="shared" si="505"/>
        <v>37.619999999999997</v>
      </c>
      <c r="CZ1042">
        <f t="shared" si="506"/>
        <v>37.619999999999997</v>
      </c>
      <c r="DA1042">
        <f t="shared" si="507"/>
        <v>1</v>
      </c>
      <c r="DB1042">
        <f t="shared" si="508"/>
        <v>37.619999999999997</v>
      </c>
      <c r="DC1042">
        <f t="shared" si="509"/>
        <v>0</v>
      </c>
      <c r="DD1042" t="s">
        <v>3</v>
      </c>
      <c r="DE1042" t="s">
        <v>3</v>
      </c>
      <c r="DF1042">
        <f t="shared" si="503"/>
        <v>0</v>
      </c>
      <c r="DG1042">
        <f t="shared" si="501"/>
        <v>0</v>
      </c>
      <c r="DH1042">
        <f t="shared" si="502"/>
        <v>0</v>
      </c>
      <c r="DI1042">
        <f t="shared" si="499"/>
        <v>0</v>
      </c>
      <c r="DJ1042">
        <f t="shared" si="510"/>
        <v>0</v>
      </c>
      <c r="DK1042">
        <v>0</v>
      </c>
      <c r="DL1042" t="s">
        <v>3</v>
      </c>
      <c r="DM1042">
        <v>0</v>
      </c>
      <c r="DN1042" t="s">
        <v>3</v>
      </c>
      <c r="DO1042">
        <v>0</v>
      </c>
    </row>
    <row r="1043" spans="1:119" x14ac:dyDescent="0.2">
      <c r="A1043">
        <f>ROW(Source!A946)</f>
        <v>946</v>
      </c>
      <c r="B1043">
        <v>59209203</v>
      </c>
      <c r="C1043">
        <v>59211233</v>
      </c>
      <c r="D1043">
        <v>58325915</v>
      </c>
      <c r="E1043">
        <v>1</v>
      </c>
      <c r="F1043">
        <v>1</v>
      </c>
      <c r="G1043">
        <v>1080</v>
      </c>
      <c r="H1043">
        <v>3</v>
      </c>
      <c r="I1043" t="s">
        <v>710</v>
      </c>
      <c r="J1043" t="s">
        <v>711</v>
      </c>
      <c r="K1043" t="s">
        <v>712</v>
      </c>
      <c r="L1043">
        <v>1354</v>
      </c>
      <c r="N1043">
        <v>1010</v>
      </c>
      <c r="O1043" t="s">
        <v>49</v>
      </c>
      <c r="P1043" t="s">
        <v>49</v>
      </c>
      <c r="Q1043">
        <v>1</v>
      </c>
      <c r="W1043">
        <v>0</v>
      </c>
      <c r="X1043">
        <v>882442382</v>
      </c>
      <c r="Y1043">
        <f t="shared" si="504"/>
        <v>1</v>
      </c>
      <c r="AA1043">
        <v>45.93</v>
      </c>
      <c r="AB1043">
        <v>0</v>
      </c>
      <c r="AC1043">
        <v>0</v>
      </c>
      <c r="AD1043">
        <v>0</v>
      </c>
      <c r="AE1043">
        <v>45.93</v>
      </c>
      <c r="AF1043">
        <v>0</v>
      </c>
      <c r="AG1043">
        <v>0</v>
      </c>
      <c r="AH1043">
        <v>0</v>
      </c>
      <c r="AI1043">
        <v>1</v>
      </c>
      <c r="AJ1043">
        <v>1</v>
      </c>
      <c r="AK1043">
        <v>1</v>
      </c>
      <c r="AL1043">
        <v>1</v>
      </c>
      <c r="AM1043">
        <v>-2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1</v>
      </c>
      <c r="AU1043" t="s">
        <v>3</v>
      </c>
      <c r="AV1043">
        <v>0</v>
      </c>
      <c r="AW1043">
        <v>2</v>
      </c>
      <c r="AX1043">
        <v>59211870</v>
      </c>
      <c r="AY1043">
        <v>1</v>
      </c>
      <c r="AZ1043">
        <v>0</v>
      </c>
      <c r="BA1043">
        <v>1107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V1043">
        <v>0</v>
      </c>
      <c r="CW1043">
        <v>0</v>
      </c>
      <c r="CX1043">
        <f>ROUND(Y1043*Source!I946,9)</f>
        <v>0</v>
      </c>
      <c r="CY1043">
        <f t="shared" si="505"/>
        <v>45.93</v>
      </c>
      <c r="CZ1043">
        <f t="shared" si="506"/>
        <v>45.93</v>
      </c>
      <c r="DA1043">
        <f t="shared" si="507"/>
        <v>1</v>
      </c>
      <c r="DB1043">
        <f t="shared" si="508"/>
        <v>45.93</v>
      </c>
      <c r="DC1043">
        <f t="shared" si="509"/>
        <v>0</v>
      </c>
      <c r="DD1043" t="s">
        <v>3</v>
      </c>
      <c r="DE1043" t="s">
        <v>3</v>
      </c>
      <c r="DF1043">
        <f t="shared" si="503"/>
        <v>0</v>
      </c>
      <c r="DG1043">
        <f t="shared" si="501"/>
        <v>0</v>
      </c>
      <c r="DH1043">
        <f t="shared" si="502"/>
        <v>0</v>
      </c>
      <c r="DI1043">
        <f t="shared" si="499"/>
        <v>0</v>
      </c>
      <c r="DJ1043">
        <f t="shared" si="510"/>
        <v>0</v>
      </c>
      <c r="DK1043">
        <v>0</v>
      </c>
      <c r="DL1043" t="s">
        <v>3</v>
      </c>
      <c r="DM1043">
        <v>0</v>
      </c>
      <c r="DN1043" t="s">
        <v>3</v>
      </c>
      <c r="DO1043">
        <v>0</v>
      </c>
    </row>
    <row r="1044" spans="1:119" x14ac:dyDescent="0.2">
      <c r="A1044">
        <f>ROW(Source!A946)</f>
        <v>946</v>
      </c>
      <c r="B1044">
        <v>59209203</v>
      </c>
      <c r="C1044">
        <v>59211233</v>
      </c>
      <c r="D1044">
        <v>58328277</v>
      </c>
      <c r="E1044">
        <v>1</v>
      </c>
      <c r="F1044">
        <v>1</v>
      </c>
      <c r="G1044">
        <v>1080</v>
      </c>
      <c r="H1044">
        <v>3</v>
      </c>
      <c r="I1044" t="s">
        <v>590</v>
      </c>
      <c r="J1044" t="s">
        <v>592</v>
      </c>
      <c r="K1044" t="s">
        <v>591</v>
      </c>
      <c r="L1044">
        <v>1354</v>
      </c>
      <c r="N1044">
        <v>1010</v>
      </c>
      <c r="O1044" t="s">
        <v>49</v>
      </c>
      <c r="P1044" t="s">
        <v>49</v>
      </c>
      <c r="Q1044">
        <v>1</v>
      </c>
      <c r="W1044">
        <v>0</v>
      </c>
      <c r="X1044">
        <v>168209840</v>
      </c>
      <c r="Y1044">
        <f t="shared" si="504"/>
        <v>1</v>
      </c>
      <c r="AA1044">
        <v>1696.97</v>
      </c>
      <c r="AB1044">
        <v>0</v>
      </c>
      <c r="AC1044">
        <v>0</v>
      </c>
      <c r="AD1044">
        <v>0</v>
      </c>
      <c r="AE1044">
        <v>1696.97</v>
      </c>
      <c r="AF1044">
        <v>0</v>
      </c>
      <c r="AG1044">
        <v>0</v>
      </c>
      <c r="AH1044">
        <v>0</v>
      </c>
      <c r="AI1044">
        <v>1</v>
      </c>
      <c r="AJ1044">
        <v>1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 t="s">
        <v>3</v>
      </c>
      <c r="AT1044">
        <v>1</v>
      </c>
      <c r="AU1044" t="s">
        <v>3</v>
      </c>
      <c r="AV1044">
        <v>0</v>
      </c>
      <c r="AW1044">
        <v>1</v>
      </c>
      <c r="AX1044">
        <v>-1</v>
      </c>
      <c r="AY1044">
        <v>0</v>
      </c>
      <c r="AZ1044">
        <v>0</v>
      </c>
      <c r="BA1044" t="s">
        <v>3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v>0</v>
      </c>
      <c r="CX1044">
        <f>ROUND(Y1044*Source!I946,9)</f>
        <v>0</v>
      </c>
      <c r="CY1044">
        <f t="shared" si="505"/>
        <v>1696.97</v>
      </c>
      <c r="CZ1044">
        <f t="shared" si="506"/>
        <v>1696.97</v>
      </c>
      <c r="DA1044">
        <f t="shared" si="507"/>
        <v>1</v>
      </c>
      <c r="DB1044">
        <f t="shared" si="508"/>
        <v>1696.97</v>
      </c>
      <c r="DC1044">
        <f t="shared" si="509"/>
        <v>0</v>
      </c>
      <c r="DD1044" t="s">
        <v>3</v>
      </c>
      <c r="DE1044" t="s">
        <v>3</v>
      </c>
      <c r="DF1044">
        <f t="shared" si="503"/>
        <v>0</v>
      </c>
      <c r="DG1044">
        <f t="shared" si="501"/>
        <v>0</v>
      </c>
      <c r="DH1044">
        <f t="shared" si="502"/>
        <v>0</v>
      </c>
      <c r="DI1044">
        <f t="shared" si="499"/>
        <v>0</v>
      </c>
      <c r="DJ1044">
        <f t="shared" si="510"/>
        <v>0</v>
      </c>
      <c r="DK1044">
        <v>0</v>
      </c>
      <c r="DL1044" t="s">
        <v>3</v>
      </c>
      <c r="DM1044">
        <v>0</v>
      </c>
      <c r="DN1044" t="s">
        <v>3</v>
      </c>
      <c r="DO1044">
        <v>0</v>
      </c>
    </row>
    <row r="1045" spans="1:119" x14ac:dyDescent="0.2">
      <c r="A1045">
        <f>ROW(Source!A947)</f>
        <v>947</v>
      </c>
      <c r="B1045">
        <v>59209200</v>
      </c>
      <c r="C1045">
        <v>59211233</v>
      </c>
      <c r="D1045">
        <v>58266404</v>
      </c>
      <c r="E1045">
        <v>1080</v>
      </c>
      <c r="F1045">
        <v>1</v>
      </c>
      <c r="G1045">
        <v>1080</v>
      </c>
      <c r="H1045">
        <v>1</v>
      </c>
      <c r="I1045" t="s">
        <v>620</v>
      </c>
      <c r="J1045" t="s">
        <v>3</v>
      </c>
      <c r="K1045" t="s">
        <v>621</v>
      </c>
      <c r="L1045">
        <v>1191</v>
      </c>
      <c r="N1045">
        <v>1013</v>
      </c>
      <c r="O1045" t="s">
        <v>622</v>
      </c>
      <c r="P1045" t="s">
        <v>622</v>
      </c>
      <c r="Q1045">
        <v>1</v>
      </c>
      <c r="W1045">
        <v>0</v>
      </c>
      <c r="X1045">
        <v>476480486</v>
      </c>
      <c r="Y1045">
        <f>((AT1045*1.15)*1.1)</f>
        <v>16.8245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1</v>
      </c>
      <c r="AK1045">
        <v>1</v>
      </c>
      <c r="AL1045">
        <v>1</v>
      </c>
      <c r="AM1045">
        <v>5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 t="s">
        <v>3</v>
      </c>
      <c r="AT1045">
        <v>13.3</v>
      </c>
      <c r="AU1045" t="s">
        <v>28</v>
      </c>
      <c r="AV1045">
        <v>1</v>
      </c>
      <c r="AW1045">
        <v>2</v>
      </c>
      <c r="AX1045">
        <v>59211862</v>
      </c>
      <c r="AY1045">
        <v>1</v>
      </c>
      <c r="AZ1045">
        <v>0</v>
      </c>
      <c r="BA1045">
        <v>1109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U1045">
        <f>ROUND(AT1045*Source!I947*AH1045*AL1045,2)</f>
        <v>0</v>
      </c>
      <c r="CV1045">
        <f>ROUND(Y1045*Source!I947,9)</f>
        <v>0</v>
      </c>
      <c r="CW1045">
        <v>0</v>
      </c>
      <c r="CX1045">
        <f>ROUND(Y1045*Source!I947,9)</f>
        <v>0</v>
      </c>
      <c r="CY1045">
        <f>AD1045</f>
        <v>0</v>
      </c>
      <c r="CZ1045">
        <f>AH1045</f>
        <v>0</v>
      </c>
      <c r="DA1045">
        <f>AL1045</f>
        <v>1</v>
      </c>
      <c r="DB1045">
        <f>ROUND(((ROUND(AT1045*CZ1045,2)*1.15)*1.1),6)</f>
        <v>0</v>
      </c>
      <c r="DC1045">
        <f>ROUND(((ROUND(AT1045*AG1045,2)*1.15)*1.1),6)</f>
        <v>0</v>
      </c>
      <c r="DD1045" t="s">
        <v>3</v>
      </c>
      <c r="DE1045" t="s">
        <v>3</v>
      </c>
      <c r="DF1045">
        <f t="shared" si="503"/>
        <v>0</v>
      </c>
      <c r="DG1045">
        <f t="shared" si="501"/>
        <v>0</v>
      </c>
      <c r="DH1045">
        <f t="shared" si="502"/>
        <v>0</v>
      </c>
      <c r="DI1045">
        <f t="shared" si="499"/>
        <v>0</v>
      </c>
      <c r="DJ1045">
        <f>DI1045</f>
        <v>0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">
      <c r="A1046">
        <f>ROW(Source!A947)</f>
        <v>947</v>
      </c>
      <c r="B1046">
        <v>59209200</v>
      </c>
      <c r="C1046">
        <v>59211233</v>
      </c>
      <c r="D1046">
        <v>58340279</v>
      </c>
      <c r="E1046">
        <v>1</v>
      </c>
      <c r="F1046">
        <v>1</v>
      </c>
      <c r="G1046">
        <v>1080</v>
      </c>
      <c r="H1046">
        <v>2</v>
      </c>
      <c r="I1046" t="s">
        <v>686</v>
      </c>
      <c r="J1046" t="s">
        <v>687</v>
      </c>
      <c r="K1046" t="s">
        <v>688</v>
      </c>
      <c r="L1046">
        <v>1368</v>
      </c>
      <c r="N1046">
        <v>1011</v>
      </c>
      <c r="O1046" t="s">
        <v>626</v>
      </c>
      <c r="P1046" t="s">
        <v>626</v>
      </c>
      <c r="Q1046">
        <v>1</v>
      </c>
      <c r="W1046">
        <v>0</v>
      </c>
      <c r="X1046">
        <v>-2065404138</v>
      </c>
      <c r="Y1046">
        <f>((AT1046*1.25)*1.1)</f>
        <v>0.70125000000000004</v>
      </c>
      <c r="AA1046">
        <v>0</v>
      </c>
      <c r="AB1046">
        <v>87.47</v>
      </c>
      <c r="AC1046">
        <v>0</v>
      </c>
      <c r="AD1046">
        <v>0</v>
      </c>
      <c r="AE1046">
        <v>0</v>
      </c>
      <c r="AF1046">
        <v>7.11</v>
      </c>
      <c r="AG1046">
        <v>0</v>
      </c>
      <c r="AH1046">
        <v>0</v>
      </c>
      <c r="AI1046">
        <v>1</v>
      </c>
      <c r="AJ1046">
        <v>11.53</v>
      </c>
      <c r="AK1046">
        <v>54.99</v>
      </c>
      <c r="AL1046">
        <v>1</v>
      </c>
      <c r="AM1046">
        <v>2</v>
      </c>
      <c r="AN1046">
        <v>0</v>
      </c>
      <c r="AO1046">
        <v>1</v>
      </c>
      <c r="AP1046">
        <v>1</v>
      </c>
      <c r="AQ1046">
        <v>0</v>
      </c>
      <c r="AR1046">
        <v>0</v>
      </c>
      <c r="AS1046" t="s">
        <v>3</v>
      </c>
      <c r="AT1046">
        <v>0.51</v>
      </c>
      <c r="AU1046" t="s">
        <v>627</v>
      </c>
      <c r="AV1046">
        <v>0</v>
      </c>
      <c r="AW1046">
        <v>2</v>
      </c>
      <c r="AX1046">
        <v>59211863</v>
      </c>
      <c r="AY1046">
        <v>1</v>
      </c>
      <c r="AZ1046">
        <v>0</v>
      </c>
      <c r="BA1046">
        <v>1110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f>ROUND(Y1046*Source!I947*DO1046,9)</f>
        <v>0</v>
      </c>
      <c r="CX1046">
        <f>ROUND(Y1046*Source!I947,9)</f>
        <v>0</v>
      </c>
      <c r="CY1046">
        <f>AB1046</f>
        <v>87.47</v>
      </c>
      <c r="CZ1046">
        <f>AF1046</f>
        <v>7.11</v>
      </c>
      <c r="DA1046">
        <f>AJ1046</f>
        <v>11.53</v>
      </c>
      <c r="DB1046">
        <f>ROUND(((ROUND(AT1046*CZ1046,2)*1.25)*1.1),6)</f>
        <v>4.99125</v>
      </c>
      <c r="DC1046">
        <f>ROUND(((ROUND(AT1046*AG1046,2)*1.25)*1.1),6)</f>
        <v>0</v>
      </c>
      <c r="DD1046" t="s">
        <v>3</v>
      </c>
      <c r="DE1046" t="s">
        <v>3</v>
      </c>
      <c r="DF1046">
        <f t="shared" si="503"/>
        <v>0</v>
      </c>
      <c r="DG1046">
        <f>ROUND(ROUND(AF1046*AJ1046,2)*CX1046,2)</f>
        <v>0</v>
      </c>
      <c r="DH1046">
        <f>ROUND(ROUND(AG1046*AK1046,2)*CX1046,2)</f>
        <v>0</v>
      </c>
      <c r="DI1046">
        <f t="shared" si="499"/>
        <v>0</v>
      </c>
      <c r="DJ1046">
        <f>DG1046</f>
        <v>0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">
      <c r="A1047">
        <f>ROW(Source!A947)</f>
        <v>947</v>
      </c>
      <c r="B1047">
        <v>59209200</v>
      </c>
      <c r="C1047">
        <v>59211233</v>
      </c>
      <c r="D1047">
        <v>58340578</v>
      </c>
      <c r="E1047">
        <v>1</v>
      </c>
      <c r="F1047">
        <v>1</v>
      </c>
      <c r="G1047">
        <v>1080</v>
      </c>
      <c r="H1047">
        <v>2</v>
      </c>
      <c r="I1047" t="s">
        <v>646</v>
      </c>
      <c r="J1047" t="s">
        <v>647</v>
      </c>
      <c r="K1047" t="s">
        <v>648</v>
      </c>
      <c r="L1047">
        <v>1368</v>
      </c>
      <c r="N1047">
        <v>1011</v>
      </c>
      <c r="O1047" t="s">
        <v>626</v>
      </c>
      <c r="P1047" t="s">
        <v>626</v>
      </c>
      <c r="Q1047">
        <v>1</v>
      </c>
      <c r="W1047">
        <v>0</v>
      </c>
      <c r="X1047">
        <v>-1985943078</v>
      </c>
      <c r="Y1047">
        <f>((AT1047*1.25)*1.1)</f>
        <v>1.3750000000000002E-2</v>
      </c>
      <c r="AA1047">
        <v>0</v>
      </c>
      <c r="AB1047">
        <v>1445.28</v>
      </c>
      <c r="AC1047">
        <v>740.47</v>
      </c>
      <c r="AD1047">
        <v>0</v>
      </c>
      <c r="AE1047">
        <v>0</v>
      </c>
      <c r="AF1047">
        <v>83.1</v>
      </c>
      <c r="AG1047">
        <v>12.62</v>
      </c>
      <c r="AH1047">
        <v>0</v>
      </c>
      <c r="AI1047">
        <v>1</v>
      </c>
      <c r="AJ1047">
        <v>16.3</v>
      </c>
      <c r="AK1047">
        <v>54.99</v>
      </c>
      <c r="AL1047">
        <v>1</v>
      </c>
      <c r="AM1047">
        <v>2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 t="s">
        <v>3</v>
      </c>
      <c r="AT1047">
        <v>0.01</v>
      </c>
      <c r="AU1047" t="s">
        <v>627</v>
      </c>
      <c r="AV1047">
        <v>0</v>
      </c>
      <c r="AW1047">
        <v>2</v>
      </c>
      <c r="AX1047">
        <v>59211864</v>
      </c>
      <c r="AY1047">
        <v>1</v>
      </c>
      <c r="AZ1047">
        <v>0</v>
      </c>
      <c r="BA1047">
        <v>1111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V1047">
        <v>0</v>
      </c>
      <c r="CW1047">
        <f>ROUND(Y1047*Source!I947*DO1047,9)</f>
        <v>0</v>
      </c>
      <c r="CX1047">
        <f>ROUND(Y1047*Source!I947,9)</f>
        <v>0</v>
      </c>
      <c r="CY1047">
        <f>AB1047</f>
        <v>1445.28</v>
      </c>
      <c r="CZ1047">
        <f>AF1047</f>
        <v>83.1</v>
      </c>
      <c r="DA1047">
        <f>AJ1047</f>
        <v>16.3</v>
      </c>
      <c r="DB1047">
        <f>ROUND(((ROUND(AT1047*CZ1047,2)*1.25)*1.1),6)</f>
        <v>1.1412500000000001</v>
      </c>
      <c r="DC1047">
        <f>ROUND(((ROUND(AT1047*AG1047,2)*1.25)*1.1),6)</f>
        <v>0.17874999999999999</v>
      </c>
      <c r="DD1047" t="s">
        <v>3</v>
      </c>
      <c r="DE1047" t="s">
        <v>3</v>
      </c>
      <c r="DF1047">
        <f t="shared" si="503"/>
        <v>0</v>
      </c>
      <c r="DG1047">
        <f>ROUND(ROUND(AF1047*AJ1047,2)*CX1047,2)</f>
        <v>0</v>
      </c>
      <c r="DH1047">
        <f>ROUND(ROUND(AG1047*AK1047,2)*CX1047,2)</f>
        <v>0</v>
      </c>
      <c r="DI1047">
        <f t="shared" si="499"/>
        <v>0</v>
      </c>
      <c r="DJ1047">
        <f>DG1047</f>
        <v>0</v>
      </c>
      <c r="DK1047">
        <v>0</v>
      </c>
      <c r="DL1047" t="s">
        <v>628</v>
      </c>
      <c r="DM1047">
        <v>0</v>
      </c>
      <c r="DN1047" t="s">
        <v>622</v>
      </c>
      <c r="DO1047">
        <v>12.62</v>
      </c>
    </row>
    <row r="1048" spans="1:119" x14ac:dyDescent="0.2">
      <c r="A1048">
        <f>ROW(Source!A947)</f>
        <v>947</v>
      </c>
      <c r="B1048">
        <v>59209200</v>
      </c>
      <c r="C1048">
        <v>59211233</v>
      </c>
      <c r="D1048">
        <v>58339814</v>
      </c>
      <c r="E1048">
        <v>1</v>
      </c>
      <c r="F1048">
        <v>1</v>
      </c>
      <c r="G1048">
        <v>1080</v>
      </c>
      <c r="H1048">
        <v>2</v>
      </c>
      <c r="I1048" t="s">
        <v>635</v>
      </c>
      <c r="J1048" t="s">
        <v>636</v>
      </c>
      <c r="K1048" t="s">
        <v>637</v>
      </c>
      <c r="L1048">
        <v>1368</v>
      </c>
      <c r="N1048">
        <v>1011</v>
      </c>
      <c r="O1048" t="s">
        <v>626</v>
      </c>
      <c r="P1048" t="s">
        <v>626</v>
      </c>
      <c r="Q1048">
        <v>1</v>
      </c>
      <c r="W1048">
        <v>0</v>
      </c>
      <c r="X1048">
        <v>1087580389</v>
      </c>
      <c r="Y1048">
        <f>((AT1048*1.25)*1.1)</f>
        <v>1.3750000000000002E-2</v>
      </c>
      <c r="AA1048">
        <v>0</v>
      </c>
      <c r="AB1048">
        <v>2628.65</v>
      </c>
      <c r="AC1048">
        <v>993.36</v>
      </c>
      <c r="AD1048">
        <v>0</v>
      </c>
      <c r="AE1048">
        <v>0</v>
      </c>
      <c r="AF1048">
        <v>179.17</v>
      </c>
      <c r="AG1048">
        <v>16.93</v>
      </c>
      <c r="AH1048">
        <v>0</v>
      </c>
      <c r="AI1048">
        <v>1</v>
      </c>
      <c r="AJ1048">
        <v>13.75</v>
      </c>
      <c r="AK1048">
        <v>54.99</v>
      </c>
      <c r="AL1048">
        <v>1</v>
      </c>
      <c r="AM1048">
        <v>2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 t="s">
        <v>3</v>
      </c>
      <c r="AT1048">
        <v>0.01</v>
      </c>
      <c r="AU1048" t="s">
        <v>627</v>
      </c>
      <c r="AV1048">
        <v>0</v>
      </c>
      <c r="AW1048">
        <v>2</v>
      </c>
      <c r="AX1048">
        <v>59211865</v>
      </c>
      <c r="AY1048">
        <v>1</v>
      </c>
      <c r="AZ1048">
        <v>0</v>
      </c>
      <c r="BA1048">
        <v>1112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f>ROUND(Y1048*Source!I947*DO1048,9)</f>
        <v>0</v>
      </c>
      <c r="CX1048">
        <f>ROUND(Y1048*Source!I947,9)</f>
        <v>0</v>
      </c>
      <c r="CY1048">
        <f>AB1048</f>
        <v>2628.65</v>
      </c>
      <c r="CZ1048">
        <f>AF1048</f>
        <v>179.17</v>
      </c>
      <c r="DA1048">
        <f>AJ1048</f>
        <v>13.75</v>
      </c>
      <c r="DB1048">
        <f>ROUND(((ROUND(AT1048*CZ1048,2)*1.25)*1.1),6)</f>
        <v>2.4612500000000002</v>
      </c>
      <c r="DC1048">
        <f>ROUND(((ROUND(AT1048*AG1048,2)*1.25)*1.1),6)</f>
        <v>0.23375000000000001</v>
      </c>
      <c r="DD1048" t="s">
        <v>3</v>
      </c>
      <c r="DE1048" t="s">
        <v>3</v>
      </c>
      <c r="DF1048">
        <f t="shared" si="503"/>
        <v>0</v>
      </c>
      <c r="DG1048">
        <f>ROUND(ROUND(AF1048*AJ1048,2)*CX1048,2)</f>
        <v>0</v>
      </c>
      <c r="DH1048">
        <f>ROUND(ROUND(AG1048*AK1048,2)*CX1048,2)</f>
        <v>0</v>
      </c>
      <c r="DI1048">
        <f t="shared" si="499"/>
        <v>0</v>
      </c>
      <c r="DJ1048">
        <f>DG1048</f>
        <v>0</v>
      </c>
      <c r="DK1048">
        <v>0</v>
      </c>
      <c r="DL1048" t="s">
        <v>628</v>
      </c>
      <c r="DM1048">
        <v>0</v>
      </c>
      <c r="DN1048" t="s">
        <v>622</v>
      </c>
      <c r="DO1048">
        <v>16.93</v>
      </c>
    </row>
    <row r="1049" spans="1:119" x14ac:dyDescent="0.2">
      <c r="A1049">
        <f>ROW(Source!A947)</f>
        <v>947</v>
      </c>
      <c r="B1049">
        <v>59209200</v>
      </c>
      <c r="C1049">
        <v>59211233</v>
      </c>
      <c r="D1049">
        <v>58309417</v>
      </c>
      <c r="E1049">
        <v>1</v>
      </c>
      <c r="F1049">
        <v>1</v>
      </c>
      <c r="G1049">
        <v>1080</v>
      </c>
      <c r="H1049">
        <v>3</v>
      </c>
      <c r="I1049" t="s">
        <v>701</v>
      </c>
      <c r="J1049" t="s">
        <v>702</v>
      </c>
      <c r="K1049" t="s">
        <v>703</v>
      </c>
      <c r="L1049">
        <v>1348</v>
      </c>
      <c r="N1049">
        <v>1009</v>
      </c>
      <c r="O1049" t="s">
        <v>658</v>
      </c>
      <c r="P1049" t="s">
        <v>658</v>
      </c>
      <c r="Q1049">
        <v>1000</v>
      </c>
      <c r="W1049">
        <v>0</v>
      </c>
      <c r="X1049">
        <v>704579933</v>
      </c>
      <c r="Y1049">
        <f t="shared" ref="Y1049:Y1054" si="511">AT1049</f>
        <v>5.0000000000000002E-5</v>
      </c>
      <c r="AA1049">
        <v>103783.79</v>
      </c>
      <c r="AB1049">
        <v>0</v>
      </c>
      <c r="AC1049">
        <v>0</v>
      </c>
      <c r="AD1049">
        <v>0</v>
      </c>
      <c r="AE1049">
        <v>23114.43</v>
      </c>
      <c r="AF1049">
        <v>0</v>
      </c>
      <c r="AG1049">
        <v>0</v>
      </c>
      <c r="AH1049">
        <v>0</v>
      </c>
      <c r="AI1049">
        <v>4.49</v>
      </c>
      <c r="AJ1049">
        <v>1</v>
      </c>
      <c r="AK1049">
        <v>1</v>
      </c>
      <c r="AL1049">
        <v>1</v>
      </c>
      <c r="AM1049">
        <v>2</v>
      </c>
      <c r="AN1049">
        <v>0</v>
      </c>
      <c r="AO1049">
        <v>1</v>
      </c>
      <c r="AP1049">
        <v>1</v>
      </c>
      <c r="AQ1049">
        <v>0</v>
      </c>
      <c r="AR1049">
        <v>0</v>
      </c>
      <c r="AS1049" t="s">
        <v>3</v>
      </c>
      <c r="AT1049">
        <v>5.0000000000000002E-5</v>
      </c>
      <c r="AU1049" t="s">
        <v>3</v>
      </c>
      <c r="AV1049">
        <v>0</v>
      </c>
      <c r="AW1049">
        <v>2</v>
      </c>
      <c r="AX1049">
        <v>59211866</v>
      </c>
      <c r="AY1049">
        <v>1</v>
      </c>
      <c r="AZ1049">
        <v>0</v>
      </c>
      <c r="BA1049">
        <v>1113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v>0</v>
      </c>
      <c r="CX1049">
        <f>ROUND(Y1049*Source!I947,9)</f>
        <v>0</v>
      </c>
      <c r="CY1049">
        <f t="shared" ref="CY1049:CY1054" si="512">AA1049</f>
        <v>103783.79</v>
      </c>
      <c r="CZ1049">
        <f t="shared" ref="CZ1049:CZ1054" si="513">AE1049</f>
        <v>23114.43</v>
      </c>
      <c r="DA1049">
        <f t="shared" ref="DA1049:DA1054" si="514">AI1049</f>
        <v>4.49</v>
      </c>
      <c r="DB1049">
        <f t="shared" ref="DB1049:DB1054" si="515">ROUND(ROUND(AT1049*CZ1049,2),6)</f>
        <v>1.1599999999999999</v>
      </c>
      <c r="DC1049">
        <f t="shared" ref="DC1049:DC1054" si="516">ROUND(ROUND(AT1049*AG1049,2),6)</f>
        <v>0</v>
      </c>
      <c r="DD1049" t="s">
        <v>3</v>
      </c>
      <c r="DE1049" t="s">
        <v>3</v>
      </c>
      <c r="DF1049">
        <f t="shared" ref="DF1049:DF1054" si="517">ROUND(ROUND(AE1049*AI1049,2)*CX1049,2)</f>
        <v>0</v>
      </c>
      <c r="DG1049">
        <f t="shared" ref="DG1049:DG1059" si="518">ROUND(ROUND(AF1049,2)*CX1049,2)</f>
        <v>0</v>
      </c>
      <c r="DH1049">
        <f t="shared" ref="DH1049:DH1059" si="519">ROUND(ROUND(AG1049,2)*CX1049,2)</f>
        <v>0</v>
      </c>
      <c r="DI1049">
        <f t="shared" si="499"/>
        <v>0</v>
      </c>
      <c r="DJ1049">
        <f t="shared" ref="DJ1049:DJ1054" si="520">DF1049</f>
        <v>0</v>
      </c>
      <c r="DK1049">
        <v>0</v>
      </c>
      <c r="DL1049" t="s">
        <v>3</v>
      </c>
      <c r="DM1049">
        <v>0</v>
      </c>
      <c r="DN1049" t="s">
        <v>3</v>
      </c>
      <c r="DO1049">
        <v>0</v>
      </c>
    </row>
    <row r="1050" spans="1:119" x14ac:dyDescent="0.2">
      <c r="A1050">
        <f>ROW(Source!A947)</f>
        <v>947</v>
      </c>
      <c r="B1050">
        <v>59209200</v>
      </c>
      <c r="C1050">
        <v>59211233</v>
      </c>
      <c r="D1050">
        <v>58309958</v>
      </c>
      <c r="E1050">
        <v>1</v>
      </c>
      <c r="F1050">
        <v>1</v>
      </c>
      <c r="G1050">
        <v>1080</v>
      </c>
      <c r="H1050">
        <v>3</v>
      </c>
      <c r="I1050" t="s">
        <v>704</v>
      </c>
      <c r="J1050" t="s">
        <v>705</v>
      </c>
      <c r="K1050" t="s">
        <v>706</v>
      </c>
      <c r="L1050">
        <v>1348</v>
      </c>
      <c r="N1050">
        <v>1009</v>
      </c>
      <c r="O1050" t="s">
        <v>658</v>
      </c>
      <c r="P1050" t="s">
        <v>658</v>
      </c>
      <c r="Q1050">
        <v>1000</v>
      </c>
      <c r="W1050">
        <v>0</v>
      </c>
      <c r="X1050">
        <v>-1792704725</v>
      </c>
      <c r="Y1050">
        <f t="shared" si="511"/>
        <v>2.0000000000000001E-4</v>
      </c>
      <c r="AA1050">
        <v>159875.9</v>
      </c>
      <c r="AB1050">
        <v>0</v>
      </c>
      <c r="AC1050">
        <v>0</v>
      </c>
      <c r="AD1050">
        <v>0</v>
      </c>
      <c r="AE1050">
        <v>8590.86</v>
      </c>
      <c r="AF1050">
        <v>0</v>
      </c>
      <c r="AG1050">
        <v>0</v>
      </c>
      <c r="AH1050">
        <v>0</v>
      </c>
      <c r="AI1050">
        <v>18.61</v>
      </c>
      <c r="AJ1050">
        <v>1</v>
      </c>
      <c r="AK1050">
        <v>1</v>
      </c>
      <c r="AL1050">
        <v>1</v>
      </c>
      <c r="AM1050">
        <v>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2.0000000000000001E-4</v>
      </c>
      <c r="AU1050" t="s">
        <v>3</v>
      </c>
      <c r="AV1050">
        <v>0</v>
      </c>
      <c r="AW1050">
        <v>2</v>
      </c>
      <c r="AX1050">
        <v>59211867</v>
      </c>
      <c r="AY1050">
        <v>1</v>
      </c>
      <c r="AZ1050">
        <v>0</v>
      </c>
      <c r="BA1050">
        <v>1114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ROUND(Y1050*Source!I947,9)</f>
        <v>0</v>
      </c>
      <c r="CY1050">
        <f t="shared" si="512"/>
        <v>159875.9</v>
      </c>
      <c r="CZ1050">
        <f t="shared" si="513"/>
        <v>8590.86</v>
      </c>
      <c r="DA1050">
        <f t="shared" si="514"/>
        <v>18.61</v>
      </c>
      <c r="DB1050">
        <f t="shared" si="515"/>
        <v>1.72</v>
      </c>
      <c r="DC1050">
        <f t="shared" si="516"/>
        <v>0</v>
      </c>
      <c r="DD1050" t="s">
        <v>3</v>
      </c>
      <c r="DE1050" t="s">
        <v>3</v>
      </c>
      <c r="DF1050">
        <f t="shared" si="517"/>
        <v>0</v>
      </c>
      <c r="DG1050">
        <f t="shared" si="518"/>
        <v>0</v>
      </c>
      <c r="DH1050">
        <f t="shared" si="519"/>
        <v>0</v>
      </c>
      <c r="DI1050">
        <f t="shared" si="499"/>
        <v>0</v>
      </c>
      <c r="DJ1050">
        <f t="shared" si="520"/>
        <v>0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">
      <c r="A1051">
        <f>ROW(Source!A947)</f>
        <v>947</v>
      </c>
      <c r="B1051">
        <v>59209200</v>
      </c>
      <c r="C1051">
        <v>59211233</v>
      </c>
      <c r="D1051">
        <v>58308765</v>
      </c>
      <c r="E1051">
        <v>1</v>
      </c>
      <c r="F1051">
        <v>1</v>
      </c>
      <c r="G1051">
        <v>1080</v>
      </c>
      <c r="H1051">
        <v>3</v>
      </c>
      <c r="I1051" t="s">
        <v>692</v>
      </c>
      <c r="J1051" t="s">
        <v>693</v>
      </c>
      <c r="K1051" t="s">
        <v>694</v>
      </c>
      <c r="L1051">
        <v>1348</v>
      </c>
      <c r="N1051">
        <v>1009</v>
      </c>
      <c r="O1051" t="s">
        <v>658</v>
      </c>
      <c r="P1051" t="s">
        <v>658</v>
      </c>
      <c r="Q1051">
        <v>1000</v>
      </c>
      <c r="W1051">
        <v>0</v>
      </c>
      <c r="X1051">
        <v>-1123198217</v>
      </c>
      <c r="Y1051">
        <f t="shared" si="511"/>
        <v>1.2999999999999999E-3</v>
      </c>
      <c r="AA1051">
        <v>134905.51</v>
      </c>
      <c r="AB1051">
        <v>0</v>
      </c>
      <c r="AC1051">
        <v>0</v>
      </c>
      <c r="AD1051">
        <v>0</v>
      </c>
      <c r="AE1051">
        <v>17868.28</v>
      </c>
      <c r="AF1051">
        <v>0</v>
      </c>
      <c r="AG1051">
        <v>0</v>
      </c>
      <c r="AH1051">
        <v>0</v>
      </c>
      <c r="AI1051">
        <v>7.55</v>
      </c>
      <c r="AJ1051">
        <v>1</v>
      </c>
      <c r="AK1051">
        <v>1</v>
      </c>
      <c r="AL1051">
        <v>1</v>
      </c>
      <c r="AM1051">
        <v>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1.2999999999999999E-3</v>
      </c>
      <c r="AU1051" t="s">
        <v>3</v>
      </c>
      <c r="AV1051">
        <v>0</v>
      </c>
      <c r="AW1051">
        <v>2</v>
      </c>
      <c r="AX1051">
        <v>59211868</v>
      </c>
      <c r="AY1051">
        <v>1</v>
      </c>
      <c r="AZ1051">
        <v>0</v>
      </c>
      <c r="BA1051">
        <v>1115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V1051">
        <v>0</v>
      </c>
      <c r="CW1051">
        <v>0</v>
      </c>
      <c r="CX1051">
        <f>ROUND(Y1051*Source!I947,9)</f>
        <v>0</v>
      </c>
      <c r="CY1051">
        <f t="shared" si="512"/>
        <v>134905.51</v>
      </c>
      <c r="CZ1051">
        <f t="shared" si="513"/>
        <v>17868.28</v>
      </c>
      <c r="DA1051">
        <f t="shared" si="514"/>
        <v>7.55</v>
      </c>
      <c r="DB1051">
        <f t="shared" si="515"/>
        <v>23.23</v>
      </c>
      <c r="DC1051">
        <f t="shared" si="516"/>
        <v>0</v>
      </c>
      <c r="DD1051" t="s">
        <v>3</v>
      </c>
      <c r="DE1051" t="s">
        <v>3</v>
      </c>
      <c r="DF1051">
        <f t="shared" si="517"/>
        <v>0</v>
      </c>
      <c r="DG1051">
        <f t="shared" si="518"/>
        <v>0</v>
      </c>
      <c r="DH1051">
        <f t="shared" si="519"/>
        <v>0</v>
      </c>
      <c r="DI1051">
        <f t="shared" si="499"/>
        <v>0</v>
      </c>
      <c r="DJ1051">
        <f t="shared" si="520"/>
        <v>0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">
      <c r="A1052">
        <f>ROW(Source!A947)</f>
        <v>947</v>
      </c>
      <c r="B1052">
        <v>59209200</v>
      </c>
      <c r="C1052">
        <v>59211233</v>
      </c>
      <c r="D1052">
        <v>58325914</v>
      </c>
      <c r="E1052">
        <v>1</v>
      </c>
      <c r="F1052">
        <v>1</v>
      </c>
      <c r="G1052">
        <v>1080</v>
      </c>
      <c r="H1052">
        <v>3</v>
      </c>
      <c r="I1052" t="s">
        <v>707</v>
      </c>
      <c r="J1052" t="s">
        <v>708</v>
      </c>
      <c r="K1052" t="s">
        <v>709</v>
      </c>
      <c r="L1052">
        <v>1354</v>
      </c>
      <c r="N1052">
        <v>1010</v>
      </c>
      <c r="O1052" t="s">
        <v>49</v>
      </c>
      <c r="P1052" t="s">
        <v>49</v>
      </c>
      <c r="Q1052">
        <v>1</v>
      </c>
      <c r="W1052">
        <v>0</v>
      </c>
      <c r="X1052">
        <v>1913341472</v>
      </c>
      <c r="Y1052">
        <f t="shared" si="511"/>
        <v>1</v>
      </c>
      <c r="AA1052">
        <v>274.25</v>
      </c>
      <c r="AB1052">
        <v>0</v>
      </c>
      <c r="AC1052">
        <v>0</v>
      </c>
      <c r="AD1052">
        <v>0</v>
      </c>
      <c r="AE1052">
        <v>37.619999999999997</v>
      </c>
      <c r="AF1052">
        <v>0</v>
      </c>
      <c r="AG1052">
        <v>0</v>
      </c>
      <c r="AH1052">
        <v>0</v>
      </c>
      <c r="AI1052">
        <v>7.29</v>
      </c>
      <c r="AJ1052">
        <v>1</v>
      </c>
      <c r="AK1052">
        <v>1</v>
      </c>
      <c r="AL1052">
        <v>1</v>
      </c>
      <c r="AM1052">
        <v>2</v>
      </c>
      <c r="AN1052">
        <v>0</v>
      </c>
      <c r="AO1052">
        <v>1</v>
      </c>
      <c r="AP1052">
        <v>1</v>
      </c>
      <c r="AQ1052">
        <v>0</v>
      </c>
      <c r="AR1052">
        <v>0</v>
      </c>
      <c r="AS1052" t="s">
        <v>3</v>
      </c>
      <c r="AT1052">
        <v>1</v>
      </c>
      <c r="AU1052" t="s">
        <v>3</v>
      </c>
      <c r="AV1052">
        <v>0</v>
      </c>
      <c r="AW1052">
        <v>2</v>
      </c>
      <c r="AX1052">
        <v>59211869</v>
      </c>
      <c r="AY1052">
        <v>1</v>
      </c>
      <c r="AZ1052">
        <v>0</v>
      </c>
      <c r="BA1052">
        <v>1116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v>0</v>
      </c>
      <c r="CX1052">
        <f>ROUND(Y1052*Source!I947,9)</f>
        <v>0</v>
      </c>
      <c r="CY1052">
        <f t="shared" si="512"/>
        <v>274.25</v>
      </c>
      <c r="CZ1052">
        <f t="shared" si="513"/>
        <v>37.619999999999997</v>
      </c>
      <c r="DA1052">
        <f t="shared" si="514"/>
        <v>7.29</v>
      </c>
      <c r="DB1052">
        <f t="shared" si="515"/>
        <v>37.619999999999997</v>
      </c>
      <c r="DC1052">
        <f t="shared" si="516"/>
        <v>0</v>
      </c>
      <c r="DD1052" t="s">
        <v>3</v>
      </c>
      <c r="DE1052" t="s">
        <v>3</v>
      </c>
      <c r="DF1052">
        <f t="shared" si="517"/>
        <v>0</v>
      </c>
      <c r="DG1052">
        <f t="shared" si="518"/>
        <v>0</v>
      </c>
      <c r="DH1052">
        <f t="shared" si="519"/>
        <v>0</v>
      </c>
      <c r="DI1052">
        <f t="shared" si="499"/>
        <v>0</v>
      </c>
      <c r="DJ1052">
        <f t="shared" si="520"/>
        <v>0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">
      <c r="A1053">
        <f>ROW(Source!A947)</f>
        <v>947</v>
      </c>
      <c r="B1053">
        <v>59209200</v>
      </c>
      <c r="C1053">
        <v>59211233</v>
      </c>
      <c r="D1053">
        <v>58325915</v>
      </c>
      <c r="E1053">
        <v>1</v>
      </c>
      <c r="F1053">
        <v>1</v>
      </c>
      <c r="G1053">
        <v>1080</v>
      </c>
      <c r="H1053">
        <v>3</v>
      </c>
      <c r="I1053" t="s">
        <v>710</v>
      </c>
      <c r="J1053" t="s">
        <v>711</v>
      </c>
      <c r="K1053" t="s">
        <v>712</v>
      </c>
      <c r="L1053">
        <v>1354</v>
      </c>
      <c r="N1053">
        <v>1010</v>
      </c>
      <c r="O1053" t="s">
        <v>49</v>
      </c>
      <c r="P1053" t="s">
        <v>49</v>
      </c>
      <c r="Q1053">
        <v>1</v>
      </c>
      <c r="W1053">
        <v>0</v>
      </c>
      <c r="X1053">
        <v>882442382</v>
      </c>
      <c r="Y1053">
        <f t="shared" si="511"/>
        <v>1</v>
      </c>
      <c r="AA1053">
        <v>348.15</v>
      </c>
      <c r="AB1053">
        <v>0</v>
      </c>
      <c r="AC1053">
        <v>0</v>
      </c>
      <c r="AD1053">
        <v>0</v>
      </c>
      <c r="AE1053">
        <v>45.93</v>
      </c>
      <c r="AF1053">
        <v>0</v>
      </c>
      <c r="AG1053">
        <v>0</v>
      </c>
      <c r="AH1053">
        <v>0</v>
      </c>
      <c r="AI1053">
        <v>7.58</v>
      </c>
      <c r="AJ1053">
        <v>1</v>
      </c>
      <c r="AK1053">
        <v>1</v>
      </c>
      <c r="AL1053">
        <v>1</v>
      </c>
      <c r="AM1053">
        <v>2</v>
      </c>
      <c r="AN1053">
        <v>0</v>
      </c>
      <c r="AO1053">
        <v>1</v>
      </c>
      <c r="AP1053">
        <v>1</v>
      </c>
      <c r="AQ1053">
        <v>0</v>
      </c>
      <c r="AR1053">
        <v>0</v>
      </c>
      <c r="AS1053" t="s">
        <v>3</v>
      </c>
      <c r="AT1053">
        <v>1</v>
      </c>
      <c r="AU1053" t="s">
        <v>3</v>
      </c>
      <c r="AV1053">
        <v>0</v>
      </c>
      <c r="AW1053">
        <v>2</v>
      </c>
      <c r="AX1053">
        <v>59211870</v>
      </c>
      <c r="AY1053">
        <v>1</v>
      </c>
      <c r="AZ1053">
        <v>0</v>
      </c>
      <c r="BA1053">
        <v>1117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v>0</v>
      </c>
      <c r="CX1053">
        <f>ROUND(Y1053*Source!I947,9)</f>
        <v>0</v>
      </c>
      <c r="CY1053">
        <f t="shared" si="512"/>
        <v>348.15</v>
      </c>
      <c r="CZ1053">
        <f t="shared" si="513"/>
        <v>45.93</v>
      </c>
      <c r="DA1053">
        <f t="shared" si="514"/>
        <v>7.58</v>
      </c>
      <c r="DB1053">
        <f t="shared" si="515"/>
        <v>45.93</v>
      </c>
      <c r="DC1053">
        <f t="shared" si="516"/>
        <v>0</v>
      </c>
      <c r="DD1053" t="s">
        <v>3</v>
      </c>
      <c r="DE1053" t="s">
        <v>3</v>
      </c>
      <c r="DF1053">
        <f t="shared" si="517"/>
        <v>0</v>
      </c>
      <c r="DG1053">
        <f t="shared" si="518"/>
        <v>0</v>
      </c>
      <c r="DH1053">
        <f t="shared" si="519"/>
        <v>0</v>
      </c>
      <c r="DI1053">
        <f t="shared" si="499"/>
        <v>0</v>
      </c>
      <c r="DJ1053">
        <f t="shared" si="520"/>
        <v>0</v>
      </c>
      <c r="DK1053">
        <v>0</v>
      </c>
      <c r="DL1053" t="s">
        <v>3</v>
      </c>
      <c r="DM1053">
        <v>0</v>
      </c>
      <c r="DN1053" t="s">
        <v>3</v>
      </c>
      <c r="DO1053">
        <v>0</v>
      </c>
    </row>
    <row r="1054" spans="1:119" x14ac:dyDescent="0.2">
      <c r="A1054">
        <f>ROW(Source!A947)</f>
        <v>947</v>
      </c>
      <c r="B1054">
        <v>59209200</v>
      </c>
      <c r="C1054">
        <v>59211233</v>
      </c>
      <c r="D1054">
        <v>58328277</v>
      </c>
      <c r="E1054">
        <v>1</v>
      </c>
      <c r="F1054">
        <v>1</v>
      </c>
      <c r="G1054">
        <v>1080</v>
      </c>
      <c r="H1054">
        <v>3</v>
      </c>
      <c r="I1054" t="s">
        <v>590</v>
      </c>
      <c r="J1054" t="s">
        <v>592</v>
      </c>
      <c r="K1054" t="s">
        <v>591</v>
      </c>
      <c r="L1054">
        <v>1354</v>
      </c>
      <c r="N1054">
        <v>1010</v>
      </c>
      <c r="O1054" t="s">
        <v>49</v>
      </c>
      <c r="P1054" t="s">
        <v>49</v>
      </c>
      <c r="Q1054">
        <v>1</v>
      </c>
      <c r="W1054">
        <v>0</v>
      </c>
      <c r="X1054">
        <v>168209840</v>
      </c>
      <c r="Y1054">
        <f t="shared" si="511"/>
        <v>1</v>
      </c>
      <c r="AA1054">
        <v>8298.18</v>
      </c>
      <c r="AB1054">
        <v>0</v>
      </c>
      <c r="AC1054">
        <v>0</v>
      </c>
      <c r="AD1054">
        <v>0</v>
      </c>
      <c r="AE1054">
        <v>1696.97</v>
      </c>
      <c r="AF1054">
        <v>0</v>
      </c>
      <c r="AG1054">
        <v>0</v>
      </c>
      <c r="AH1054">
        <v>0</v>
      </c>
      <c r="AI1054">
        <v>4.8899999999999997</v>
      </c>
      <c r="AJ1054">
        <v>1</v>
      </c>
      <c r="AK1054">
        <v>1</v>
      </c>
      <c r="AL1054">
        <v>1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0</v>
      </c>
      <c r="AS1054" t="s">
        <v>3</v>
      </c>
      <c r="AT1054">
        <v>1</v>
      </c>
      <c r="AU1054" t="s">
        <v>3</v>
      </c>
      <c r="AV1054">
        <v>0</v>
      </c>
      <c r="AW1054">
        <v>1</v>
      </c>
      <c r="AX1054">
        <v>-1</v>
      </c>
      <c r="AY1054">
        <v>0</v>
      </c>
      <c r="AZ1054">
        <v>0</v>
      </c>
      <c r="BA1054" t="s">
        <v>3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v>0</v>
      </c>
      <c r="CX1054">
        <f>ROUND(Y1054*Source!I947,9)</f>
        <v>0</v>
      </c>
      <c r="CY1054">
        <f t="shared" si="512"/>
        <v>8298.18</v>
      </c>
      <c r="CZ1054">
        <f t="shared" si="513"/>
        <v>1696.97</v>
      </c>
      <c r="DA1054">
        <f t="shared" si="514"/>
        <v>4.8899999999999997</v>
      </c>
      <c r="DB1054">
        <f t="shared" si="515"/>
        <v>1696.97</v>
      </c>
      <c r="DC1054">
        <f t="shared" si="516"/>
        <v>0</v>
      </c>
      <c r="DD1054" t="s">
        <v>3</v>
      </c>
      <c r="DE1054" t="s">
        <v>3</v>
      </c>
      <c r="DF1054">
        <f t="shared" si="517"/>
        <v>0</v>
      </c>
      <c r="DG1054">
        <f t="shared" si="518"/>
        <v>0</v>
      </c>
      <c r="DH1054">
        <f t="shared" si="519"/>
        <v>0</v>
      </c>
      <c r="DI1054">
        <f t="shared" si="499"/>
        <v>0</v>
      </c>
      <c r="DJ1054">
        <f t="shared" si="520"/>
        <v>0</v>
      </c>
      <c r="DK1054">
        <v>0</v>
      </c>
      <c r="DL1054" t="s">
        <v>3</v>
      </c>
      <c r="DM1054">
        <v>0</v>
      </c>
      <c r="DN1054" t="s">
        <v>3</v>
      </c>
      <c r="DO1054">
        <v>0</v>
      </c>
    </row>
    <row r="1055" spans="1:119" x14ac:dyDescent="0.2">
      <c r="A1055">
        <f>ROW(Source!A950)</f>
        <v>950</v>
      </c>
      <c r="B1055">
        <v>59209203</v>
      </c>
      <c r="C1055">
        <v>60529569</v>
      </c>
      <c r="D1055">
        <v>58266404</v>
      </c>
      <c r="E1055">
        <v>1080</v>
      </c>
      <c r="F1055">
        <v>1</v>
      </c>
      <c r="G1055">
        <v>1080</v>
      </c>
      <c r="H1055">
        <v>1</v>
      </c>
      <c r="I1055" t="s">
        <v>620</v>
      </c>
      <c r="J1055" t="s">
        <v>3</v>
      </c>
      <c r="K1055" t="s">
        <v>621</v>
      </c>
      <c r="L1055">
        <v>1191</v>
      </c>
      <c r="N1055">
        <v>1013</v>
      </c>
      <c r="O1055" t="s">
        <v>622</v>
      </c>
      <c r="P1055" t="s">
        <v>622</v>
      </c>
      <c r="Q1055">
        <v>1</v>
      </c>
      <c r="W1055">
        <v>0</v>
      </c>
      <c r="X1055">
        <v>476480486</v>
      </c>
      <c r="Y1055">
        <f>(AT1055*1.1)</f>
        <v>0.57200000000000006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-2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0.52</v>
      </c>
      <c r="AU1055" t="s">
        <v>169</v>
      </c>
      <c r="AV1055">
        <v>1</v>
      </c>
      <c r="AW1055">
        <v>2</v>
      </c>
      <c r="AX1055">
        <v>60529574</v>
      </c>
      <c r="AY1055">
        <v>1</v>
      </c>
      <c r="AZ1055">
        <v>0</v>
      </c>
      <c r="BA1055">
        <v>1119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U1055">
        <f>ROUND(AT1055*Source!I950*AH1055*AL1055,2)</f>
        <v>0</v>
      </c>
      <c r="CV1055">
        <f>ROUND(Y1055*Source!I950,9)</f>
        <v>1.1439999999999999</v>
      </c>
      <c r="CW1055">
        <v>0</v>
      </c>
      <c r="CX1055">
        <f>ROUND(Y1055*Source!I950,9)</f>
        <v>1.1439999999999999</v>
      </c>
      <c r="CY1055">
        <f>AD1055</f>
        <v>0</v>
      </c>
      <c r="CZ1055">
        <f>AH1055</f>
        <v>0</v>
      </c>
      <c r="DA1055">
        <f>AL1055</f>
        <v>1</v>
      </c>
      <c r="DB1055">
        <f>ROUND((ROUND(AT1055*CZ1055,2)*1.1),6)</f>
        <v>0</v>
      </c>
      <c r="DC1055">
        <f>ROUND((ROUND(AT1055*AG1055,2)*1.1),6)</f>
        <v>0</v>
      </c>
      <c r="DD1055" t="s">
        <v>3</v>
      </c>
      <c r="DE1055" t="s">
        <v>3</v>
      </c>
      <c r="DF1055">
        <f t="shared" ref="DF1055:DF1061" si="521">ROUND(ROUND(AE1055,2)*CX1055,2)</f>
        <v>0</v>
      </c>
      <c r="DG1055">
        <f t="shared" si="518"/>
        <v>0</v>
      </c>
      <c r="DH1055">
        <f t="shared" si="519"/>
        <v>0</v>
      </c>
      <c r="DI1055">
        <f t="shared" si="499"/>
        <v>0</v>
      </c>
      <c r="DJ1055">
        <f>DI1055</f>
        <v>0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">
      <c r="A1056">
        <f>ROW(Source!A950)</f>
        <v>950</v>
      </c>
      <c r="B1056">
        <v>59209203</v>
      </c>
      <c r="C1056">
        <v>60529569</v>
      </c>
      <c r="D1056">
        <v>58340578</v>
      </c>
      <c r="E1056">
        <v>1</v>
      </c>
      <c r="F1056">
        <v>1</v>
      </c>
      <c r="G1056">
        <v>1080</v>
      </c>
      <c r="H1056">
        <v>2</v>
      </c>
      <c r="I1056" t="s">
        <v>646</v>
      </c>
      <c r="J1056" t="s">
        <v>647</v>
      </c>
      <c r="K1056" t="s">
        <v>648</v>
      </c>
      <c r="L1056">
        <v>1368</v>
      </c>
      <c r="N1056">
        <v>1011</v>
      </c>
      <c r="O1056" t="s">
        <v>626</v>
      </c>
      <c r="P1056" t="s">
        <v>626</v>
      </c>
      <c r="Q1056">
        <v>1</v>
      </c>
      <c r="W1056">
        <v>0</v>
      </c>
      <c r="X1056">
        <v>-1985943078</v>
      </c>
      <c r="Y1056">
        <f>(AT1056*1.1)</f>
        <v>2.2000000000000002E-2</v>
      </c>
      <c r="AA1056">
        <v>0</v>
      </c>
      <c r="AB1056">
        <v>87.01</v>
      </c>
      <c r="AC1056">
        <v>13.21</v>
      </c>
      <c r="AD1056">
        <v>0</v>
      </c>
      <c r="AE1056">
        <v>0</v>
      </c>
      <c r="AF1056">
        <v>83.1</v>
      </c>
      <c r="AG1056">
        <v>12.62</v>
      </c>
      <c r="AH1056">
        <v>0</v>
      </c>
      <c r="AI1056">
        <v>1</v>
      </c>
      <c r="AJ1056">
        <v>1</v>
      </c>
      <c r="AK1056">
        <v>1</v>
      </c>
      <c r="AL1056">
        <v>1</v>
      </c>
      <c r="AM1056">
        <v>-2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0.02</v>
      </c>
      <c r="AU1056" t="s">
        <v>169</v>
      </c>
      <c r="AV1056">
        <v>0</v>
      </c>
      <c r="AW1056">
        <v>2</v>
      </c>
      <c r="AX1056">
        <v>60529575</v>
      </c>
      <c r="AY1056">
        <v>1</v>
      </c>
      <c r="AZ1056">
        <v>0</v>
      </c>
      <c r="BA1056">
        <v>1120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f>ROUND(Y1056*Source!I950*DO1056,9)</f>
        <v>0.55528</v>
      </c>
      <c r="CX1056">
        <f>ROUND(Y1056*Source!I950,9)</f>
        <v>4.3999999999999997E-2</v>
      </c>
      <c r="CY1056">
        <f>AB1056</f>
        <v>87.01</v>
      </c>
      <c r="CZ1056">
        <f>AF1056</f>
        <v>83.1</v>
      </c>
      <c r="DA1056">
        <f>AJ1056</f>
        <v>1</v>
      </c>
      <c r="DB1056">
        <f>ROUND((ROUND(AT1056*CZ1056,2)*1.1),6)</f>
        <v>1.8260000000000001</v>
      </c>
      <c r="DC1056">
        <f>ROUND((ROUND(AT1056*AG1056,2)*1.1),6)</f>
        <v>0.27500000000000002</v>
      </c>
      <c r="DD1056" t="s">
        <v>3</v>
      </c>
      <c r="DE1056" t="s">
        <v>3</v>
      </c>
      <c r="DF1056">
        <f t="shared" si="521"/>
        <v>0</v>
      </c>
      <c r="DG1056">
        <f t="shared" si="518"/>
        <v>3.66</v>
      </c>
      <c r="DH1056">
        <f t="shared" si="519"/>
        <v>0.56000000000000005</v>
      </c>
      <c r="DI1056">
        <f t="shared" si="499"/>
        <v>0</v>
      </c>
      <c r="DJ1056">
        <f>DG1056</f>
        <v>3.66</v>
      </c>
      <c r="DK1056">
        <v>0</v>
      </c>
      <c r="DL1056" t="s">
        <v>628</v>
      </c>
      <c r="DM1056">
        <v>0</v>
      </c>
      <c r="DN1056" t="s">
        <v>622</v>
      </c>
      <c r="DO1056">
        <v>12.62</v>
      </c>
    </row>
    <row r="1057" spans="1:119" x14ac:dyDescent="0.2">
      <c r="A1057">
        <f>ROW(Source!A950)</f>
        <v>950</v>
      </c>
      <c r="B1057">
        <v>59209203</v>
      </c>
      <c r="C1057">
        <v>60529569</v>
      </c>
      <c r="D1057">
        <v>58339890</v>
      </c>
      <c r="E1057">
        <v>1</v>
      </c>
      <c r="F1057">
        <v>1</v>
      </c>
      <c r="G1057">
        <v>1080</v>
      </c>
      <c r="H1057">
        <v>2</v>
      </c>
      <c r="I1057" t="s">
        <v>698</v>
      </c>
      <c r="J1057" t="s">
        <v>699</v>
      </c>
      <c r="K1057" t="s">
        <v>700</v>
      </c>
      <c r="L1057">
        <v>1368</v>
      </c>
      <c r="N1057">
        <v>1011</v>
      </c>
      <c r="O1057" t="s">
        <v>626</v>
      </c>
      <c r="P1057" t="s">
        <v>626</v>
      </c>
      <c r="Q1057">
        <v>1</v>
      </c>
      <c r="W1057">
        <v>0</v>
      </c>
      <c r="X1057">
        <v>1362397990</v>
      </c>
      <c r="Y1057">
        <f>(AT1057*1.1)</f>
        <v>0.22000000000000003</v>
      </c>
      <c r="AA1057">
        <v>0</v>
      </c>
      <c r="AB1057">
        <v>138.9</v>
      </c>
      <c r="AC1057">
        <v>15.22</v>
      </c>
      <c r="AD1057">
        <v>0</v>
      </c>
      <c r="AE1057">
        <v>0</v>
      </c>
      <c r="AF1057">
        <v>132.66</v>
      </c>
      <c r="AG1057">
        <v>14.54</v>
      </c>
      <c r="AH1057">
        <v>0</v>
      </c>
      <c r="AI1057">
        <v>1</v>
      </c>
      <c r="AJ1057">
        <v>1</v>
      </c>
      <c r="AK1057">
        <v>1</v>
      </c>
      <c r="AL1057">
        <v>1</v>
      </c>
      <c r="AM1057">
        <v>-2</v>
      </c>
      <c r="AN1057">
        <v>0</v>
      </c>
      <c r="AO1057">
        <v>1</v>
      </c>
      <c r="AP1057">
        <v>1</v>
      </c>
      <c r="AQ1057">
        <v>0</v>
      </c>
      <c r="AR1057">
        <v>0</v>
      </c>
      <c r="AS1057" t="s">
        <v>3</v>
      </c>
      <c r="AT1057">
        <v>0.2</v>
      </c>
      <c r="AU1057" t="s">
        <v>169</v>
      </c>
      <c r="AV1057">
        <v>0</v>
      </c>
      <c r="AW1057">
        <v>2</v>
      </c>
      <c r="AX1057">
        <v>60529576</v>
      </c>
      <c r="AY1057">
        <v>1</v>
      </c>
      <c r="AZ1057">
        <v>0</v>
      </c>
      <c r="BA1057">
        <v>1121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f>ROUND(Y1057*Source!I950*DO1057,9)</f>
        <v>6.3975999999999997</v>
      </c>
      <c r="CX1057">
        <f>ROUND(Y1057*Source!I950,9)</f>
        <v>0.44</v>
      </c>
      <c r="CY1057">
        <f>AB1057</f>
        <v>138.9</v>
      </c>
      <c r="CZ1057">
        <f>AF1057</f>
        <v>132.66</v>
      </c>
      <c r="DA1057">
        <f>AJ1057</f>
        <v>1</v>
      </c>
      <c r="DB1057">
        <f>ROUND((ROUND(AT1057*CZ1057,2)*1.1),6)</f>
        <v>29.183</v>
      </c>
      <c r="DC1057">
        <f>ROUND((ROUND(AT1057*AG1057,2)*1.1),6)</f>
        <v>3.2010000000000001</v>
      </c>
      <c r="DD1057" t="s">
        <v>3</v>
      </c>
      <c r="DE1057" t="s">
        <v>3</v>
      </c>
      <c r="DF1057">
        <f t="shared" si="521"/>
        <v>0</v>
      </c>
      <c r="DG1057">
        <f t="shared" si="518"/>
        <v>58.37</v>
      </c>
      <c r="DH1057">
        <f t="shared" si="519"/>
        <v>6.4</v>
      </c>
      <c r="DI1057">
        <f t="shared" si="499"/>
        <v>0</v>
      </c>
      <c r="DJ1057">
        <f>DG1057</f>
        <v>58.37</v>
      </c>
      <c r="DK1057">
        <v>0</v>
      </c>
      <c r="DL1057" t="s">
        <v>628</v>
      </c>
      <c r="DM1057">
        <v>0</v>
      </c>
      <c r="DN1057" t="s">
        <v>622</v>
      </c>
      <c r="DO1057">
        <v>14.54</v>
      </c>
    </row>
    <row r="1058" spans="1:119" x14ac:dyDescent="0.2">
      <c r="A1058">
        <f>ROW(Source!A950)</f>
        <v>950</v>
      </c>
      <c r="B1058">
        <v>59209203</v>
      </c>
      <c r="C1058">
        <v>60529569</v>
      </c>
      <c r="D1058">
        <v>0</v>
      </c>
      <c r="E1058">
        <v>1080</v>
      </c>
      <c r="F1058">
        <v>1</v>
      </c>
      <c r="G1058">
        <v>1080</v>
      </c>
      <c r="H1058">
        <v>3</v>
      </c>
      <c r="I1058" t="s">
        <v>595</v>
      </c>
      <c r="J1058" t="s">
        <v>3</v>
      </c>
      <c r="K1058" t="s">
        <v>596</v>
      </c>
      <c r="L1058">
        <v>1354</v>
      </c>
      <c r="N1058">
        <v>1010</v>
      </c>
      <c r="O1058" t="s">
        <v>49</v>
      </c>
      <c r="P1058" t="s">
        <v>49</v>
      </c>
      <c r="Q1058">
        <v>1</v>
      </c>
      <c r="W1058">
        <v>0</v>
      </c>
      <c r="X1058">
        <v>1830770155</v>
      </c>
      <c r="Y1058">
        <f>AT1058</f>
        <v>1</v>
      </c>
      <c r="AA1058">
        <v>937.91</v>
      </c>
      <c r="AB1058">
        <v>0</v>
      </c>
      <c r="AC1058">
        <v>0</v>
      </c>
      <c r="AD1058">
        <v>0</v>
      </c>
      <c r="AE1058">
        <v>937.91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1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 t="s">
        <v>3</v>
      </c>
      <c r="AT1058">
        <v>1</v>
      </c>
      <c r="AU1058" t="s">
        <v>3</v>
      </c>
      <c r="AV1058">
        <v>0</v>
      </c>
      <c r="AW1058">
        <v>1</v>
      </c>
      <c r="AX1058">
        <v>-1</v>
      </c>
      <c r="AY1058">
        <v>0</v>
      </c>
      <c r="AZ1058">
        <v>0</v>
      </c>
      <c r="BA1058" t="s">
        <v>3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ROUND(Y1058*Source!I950,9)</f>
        <v>2</v>
      </c>
      <c r="CY1058">
        <f>AA1058</f>
        <v>937.91</v>
      </c>
      <c r="CZ1058">
        <f>AE1058</f>
        <v>937.91</v>
      </c>
      <c r="DA1058">
        <f>AI1058</f>
        <v>1</v>
      </c>
      <c r="DB1058">
        <f>ROUND(ROUND(AT1058*CZ1058,2),6)</f>
        <v>937.91</v>
      </c>
      <c r="DC1058">
        <f>ROUND(ROUND(AT1058*AG1058,2),6)</f>
        <v>0</v>
      </c>
      <c r="DD1058" t="s">
        <v>3</v>
      </c>
      <c r="DE1058" t="s">
        <v>3</v>
      </c>
      <c r="DF1058">
        <f t="shared" si="521"/>
        <v>1875.82</v>
      </c>
      <c r="DG1058">
        <f t="shared" si="518"/>
        <v>0</v>
      </c>
      <c r="DH1058">
        <f t="shared" si="519"/>
        <v>0</v>
      </c>
      <c r="DI1058">
        <f t="shared" si="499"/>
        <v>0</v>
      </c>
      <c r="DJ1058">
        <f>DF1058</f>
        <v>1875.82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">
      <c r="A1059">
        <f>ROW(Source!A951)</f>
        <v>951</v>
      </c>
      <c r="B1059">
        <v>59209200</v>
      </c>
      <c r="C1059">
        <v>60529569</v>
      </c>
      <c r="D1059">
        <v>58266404</v>
      </c>
      <c r="E1059">
        <v>1080</v>
      </c>
      <c r="F1059">
        <v>1</v>
      </c>
      <c r="G1059">
        <v>1080</v>
      </c>
      <c r="H1059">
        <v>1</v>
      </c>
      <c r="I1059" t="s">
        <v>620</v>
      </c>
      <c r="J1059" t="s">
        <v>3</v>
      </c>
      <c r="K1059" t="s">
        <v>621</v>
      </c>
      <c r="L1059">
        <v>1191</v>
      </c>
      <c r="N1059">
        <v>1013</v>
      </c>
      <c r="O1059" t="s">
        <v>622</v>
      </c>
      <c r="P1059" t="s">
        <v>622</v>
      </c>
      <c r="Q1059">
        <v>1</v>
      </c>
      <c r="W1059">
        <v>0</v>
      </c>
      <c r="X1059">
        <v>476480486</v>
      </c>
      <c r="Y1059">
        <f>(AT1059*1.1)</f>
        <v>0.57200000000000006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1</v>
      </c>
      <c r="AM1059">
        <v>5</v>
      </c>
      <c r="AN1059">
        <v>0</v>
      </c>
      <c r="AO1059">
        <v>1</v>
      </c>
      <c r="AP1059">
        <v>1</v>
      </c>
      <c r="AQ1059">
        <v>0</v>
      </c>
      <c r="AR1059">
        <v>0</v>
      </c>
      <c r="AS1059" t="s">
        <v>3</v>
      </c>
      <c r="AT1059">
        <v>0.52</v>
      </c>
      <c r="AU1059" t="s">
        <v>169</v>
      </c>
      <c r="AV1059">
        <v>1</v>
      </c>
      <c r="AW1059">
        <v>2</v>
      </c>
      <c r="AX1059">
        <v>60529574</v>
      </c>
      <c r="AY1059">
        <v>1</v>
      </c>
      <c r="AZ1059">
        <v>0</v>
      </c>
      <c r="BA1059">
        <v>1124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U1059">
        <f>ROUND(AT1059*Source!I951*AH1059*AL1059,2)</f>
        <v>0</v>
      </c>
      <c r="CV1059">
        <f>ROUND(Y1059*Source!I951,9)</f>
        <v>1.1439999999999999</v>
      </c>
      <c r="CW1059">
        <v>0</v>
      </c>
      <c r="CX1059">
        <f>ROUND(Y1059*Source!I951,9)</f>
        <v>1.1439999999999999</v>
      </c>
      <c r="CY1059">
        <f>AD1059</f>
        <v>0</v>
      </c>
      <c r="CZ1059">
        <f>AH1059</f>
        <v>0</v>
      </c>
      <c r="DA1059">
        <f>AL1059</f>
        <v>1</v>
      </c>
      <c r="DB1059">
        <f>ROUND((ROUND(AT1059*CZ1059,2)*1.1),6)</f>
        <v>0</v>
      </c>
      <c r="DC1059">
        <f>ROUND((ROUND(AT1059*AG1059,2)*1.1),6)</f>
        <v>0</v>
      </c>
      <c r="DD1059" t="s">
        <v>3</v>
      </c>
      <c r="DE1059" t="s">
        <v>3</v>
      </c>
      <c r="DF1059">
        <f t="shared" si="521"/>
        <v>0</v>
      </c>
      <c r="DG1059">
        <f t="shared" si="518"/>
        <v>0</v>
      </c>
      <c r="DH1059">
        <f t="shared" si="519"/>
        <v>0</v>
      </c>
      <c r="DI1059">
        <f t="shared" si="499"/>
        <v>0</v>
      </c>
      <c r="DJ1059">
        <f>DI1059</f>
        <v>0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">
      <c r="A1060">
        <f>ROW(Source!A951)</f>
        <v>951</v>
      </c>
      <c r="B1060">
        <v>59209200</v>
      </c>
      <c r="C1060">
        <v>60529569</v>
      </c>
      <c r="D1060">
        <v>58340578</v>
      </c>
      <c r="E1060">
        <v>1</v>
      </c>
      <c r="F1060">
        <v>1</v>
      </c>
      <c r="G1060">
        <v>1080</v>
      </c>
      <c r="H1060">
        <v>2</v>
      </c>
      <c r="I1060" t="s">
        <v>646</v>
      </c>
      <c r="J1060" t="s">
        <v>647</v>
      </c>
      <c r="K1060" t="s">
        <v>648</v>
      </c>
      <c r="L1060">
        <v>1368</v>
      </c>
      <c r="N1060">
        <v>1011</v>
      </c>
      <c r="O1060" t="s">
        <v>626</v>
      </c>
      <c r="P1060" t="s">
        <v>626</v>
      </c>
      <c r="Q1060">
        <v>1</v>
      </c>
      <c r="W1060">
        <v>0</v>
      </c>
      <c r="X1060">
        <v>-1985943078</v>
      </c>
      <c r="Y1060">
        <f>(AT1060*1.1)</f>
        <v>2.2000000000000002E-2</v>
      </c>
      <c r="AA1060">
        <v>0</v>
      </c>
      <c r="AB1060">
        <v>1418.19</v>
      </c>
      <c r="AC1060">
        <v>726.59</v>
      </c>
      <c r="AD1060">
        <v>0</v>
      </c>
      <c r="AE1060">
        <v>0</v>
      </c>
      <c r="AF1060">
        <v>83.1</v>
      </c>
      <c r="AG1060">
        <v>12.62</v>
      </c>
      <c r="AH1060">
        <v>0</v>
      </c>
      <c r="AI1060">
        <v>1</v>
      </c>
      <c r="AJ1060">
        <v>16.3</v>
      </c>
      <c r="AK1060">
        <v>54.99</v>
      </c>
      <c r="AL1060">
        <v>1</v>
      </c>
      <c r="AM1060">
        <v>2</v>
      </c>
      <c r="AN1060">
        <v>0</v>
      </c>
      <c r="AO1060">
        <v>1</v>
      </c>
      <c r="AP1060">
        <v>1</v>
      </c>
      <c r="AQ1060">
        <v>0</v>
      </c>
      <c r="AR1060">
        <v>0</v>
      </c>
      <c r="AS1060" t="s">
        <v>3</v>
      </c>
      <c r="AT1060">
        <v>0.02</v>
      </c>
      <c r="AU1060" t="s">
        <v>169</v>
      </c>
      <c r="AV1060">
        <v>0</v>
      </c>
      <c r="AW1060">
        <v>2</v>
      </c>
      <c r="AX1060">
        <v>60529575</v>
      </c>
      <c r="AY1060">
        <v>1</v>
      </c>
      <c r="AZ1060">
        <v>0</v>
      </c>
      <c r="BA1060">
        <v>1125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V1060">
        <v>0</v>
      </c>
      <c r="CW1060">
        <f>ROUND(Y1060*Source!I951*DO1060,9)</f>
        <v>0.55528</v>
      </c>
      <c r="CX1060">
        <f>ROUND(Y1060*Source!I951,9)</f>
        <v>4.3999999999999997E-2</v>
      </c>
      <c r="CY1060">
        <f>AB1060</f>
        <v>1418.19</v>
      </c>
      <c r="CZ1060">
        <f>AF1060</f>
        <v>83.1</v>
      </c>
      <c r="DA1060">
        <f>AJ1060</f>
        <v>16.3</v>
      </c>
      <c r="DB1060">
        <f>ROUND((ROUND(AT1060*CZ1060,2)*1.1),6)</f>
        <v>1.8260000000000001</v>
      </c>
      <c r="DC1060">
        <f>ROUND((ROUND(AT1060*AG1060,2)*1.1),6)</f>
        <v>0.27500000000000002</v>
      </c>
      <c r="DD1060" t="s">
        <v>3</v>
      </c>
      <c r="DE1060" t="s">
        <v>3</v>
      </c>
      <c r="DF1060">
        <f t="shared" si="521"/>
        <v>0</v>
      </c>
      <c r="DG1060">
        <f>ROUND(ROUND(AF1060*AJ1060,2)*CX1060,2)</f>
        <v>59.6</v>
      </c>
      <c r="DH1060">
        <f>ROUND(ROUND(AG1060*AK1060,2)*CX1060,2)</f>
        <v>30.53</v>
      </c>
      <c r="DI1060">
        <f t="shared" si="499"/>
        <v>0</v>
      </c>
      <c r="DJ1060">
        <f>DG1060</f>
        <v>59.6</v>
      </c>
      <c r="DK1060">
        <v>0</v>
      </c>
      <c r="DL1060" t="s">
        <v>628</v>
      </c>
      <c r="DM1060">
        <v>0</v>
      </c>
      <c r="DN1060" t="s">
        <v>622</v>
      </c>
      <c r="DO1060">
        <v>12.62</v>
      </c>
    </row>
    <row r="1061" spans="1:119" x14ac:dyDescent="0.2">
      <c r="A1061">
        <f>ROW(Source!A951)</f>
        <v>951</v>
      </c>
      <c r="B1061">
        <v>59209200</v>
      </c>
      <c r="C1061">
        <v>60529569</v>
      </c>
      <c r="D1061">
        <v>58339890</v>
      </c>
      <c r="E1061">
        <v>1</v>
      </c>
      <c r="F1061">
        <v>1</v>
      </c>
      <c r="G1061">
        <v>1080</v>
      </c>
      <c r="H1061">
        <v>2</v>
      </c>
      <c r="I1061" t="s">
        <v>698</v>
      </c>
      <c r="J1061" t="s">
        <v>699</v>
      </c>
      <c r="K1061" t="s">
        <v>700</v>
      </c>
      <c r="L1061">
        <v>1368</v>
      </c>
      <c r="N1061">
        <v>1011</v>
      </c>
      <c r="O1061" t="s">
        <v>626</v>
      </c>
      <c r="P1061" t="s">
        <v>626</v>
      </c>
      <c r="Q1061">
        <v>1</v>
      </c>
      <c r="W1061">
        <v>0</v>
      </c>
      <c r="X1061">
        <v>1362397990</v>
      </c>
      <c r="Y1061">
        <f>(AT1061*1.1)</f>
        <v>0.22000000000000003</v>
      </c>
      <c r="AA1061">
        <v>0</v>
      </c>
      <c r="AB1061">
        <v>2038.98</v>
      </c>
      <c r="AC1061">
        <v>837.13</v>
      </c>
      <c r="AD1061">
        <v>0</v>
      </c>
      <c r="AE1061">
        <v>0</v>
      </c>
      <c r="AF1061">
        <v>132.66</v>
      </c>
      <c r="AG1061">
        <v>14.54</v>
      </c>
      <c r="AH1061">
        <v>0</v>
      </c>
      <c r="AI1061">
        <v>1</v>
      </c>
      <c r="AJ1061">
        <v>14.68</v>
      </c>
      <c r="AK1061">
        <v>54.99</v>
      </c>
      <c r="AL1061">
        <v>1</v>
      </c>
      <c r="AM1061">
        <v>2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 t="s">
        <v>3</v>
      </c>
      <c r="AT1061">
        <v>0.2</v>
      </c>
      <c r="AU1061" t="s">
        <v>169</v>
      </c>
      <c r="AV1061">
        <v>0</v>
      </c>
      <c r="AW1061">
        <v>2</v>
      </c>
      <c r="AX1061">
        <v>60529576</v>
      </c>
      <c r="AY1061">
        <v>1</v>
      </c>
      <c r="AZ1061">
        <v>0</v>
      </c>
      <c r="BA1061">
        <v>1126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f>ROUND(Y1061*Source!I951*DO1061,9)</f>
        <v>6.3975999999999997</v>
      </c>
      <c r="CX1061">
        <f>ROUND(Y1061*Source!I951,9)</f>
        <v>0.44</v>
      </c>
      <c r="CY1061">
        <f>AB1061</f>
        <v>2038.98</v>
      </c>
      <c r="CZ1061">
        <f>AF1061</f>
        <v>132.66</v>
      </c>
      <c r="DA1061">
        <f>AJ1061</f>
        <v>14.68</v>
      </c>
      <c r="DB1061">
        <f>ROUND((ROUND(AT1061*CZ1061,2)*1.1),6)</f>
        <v>29.183</v>
      </c>
      <c r="DC1061">
        <f>ROUND((ROUND(AT1061*AG1061,2)*1.1),6)</f>
        <v>3.2010000000000001</v>
      </c>
      <c r="DD1061" t="s">
        <v>3</v>
      </c>
      <c r="DE1061" t="s">
        <v>3</v>
      </c>
      <c r="DF1061">
        <f t="shared" si="521"/>
        <v>0</v>
      </c>
      <c r="DG1061">
        <f>ROUND(ROUND(AF1061*AJ1061,2)*CX1061,2)</f>
        <v>856.88</v>
      </c>
      <c r="DH1061">
        <f>ROUND(ROUND(AG1061*AK1061,2)*CX1061,2)</f>
        <v>351.8</v>
      </c>
      <c r="DI1061">
        <f t="shared" si="499"/>
        <v>0</v>
      </c>
      <c r="DJ1061">
        <f>DG1061</f>
        <v>856.88</v>
      </c>
      <c r="DK1061">
        <v>0</v>
      </c>
      <c r="DL1061" t="s">
        <v>628</v>
      </c>
      <c r="DM1061">
        <v>0</v>
      </c>
      <c r="DN1061" t="s">
        <v>622</v>
      </c>
      <c r="DO1061">
        <v>14.54</v>
      </c>
    </row>
    <row r="1062" spans="1:119" x14ac:dyDescent="0.2">
      <c r="A1062">
        <f>ROW(Source!A951)</f>
        <v>951</v>
      </c>
      <c r="B1062">
        <v>59209200</v>
      </c>
      <c r="C1062">
        <v>60529569</v>
      </c>
      <c r="D1062">
        <v>0</v>
      </c>
      <c r="E1062">
        <v>1080</v>
      </c>
      <c r="F1062">
        <v>1</v>
      </c>
      <c r="G1062">
        <v>1080</v>
      </c>
      <c r="H1062">
        <v>3</v>
      </c>
      <c r="I1062" t="s">
        <v>595</v>
      </c>
      <c r="J1062" t="s">
        <v>3</v>
      </c>
      <c r="K1062" t="s">
        <v>596</v>
      </c>
      <c r="L1062">
        <v>1354</v>
      </c>
      <c r="N1062">
        <v>1010</v>
      </c>
      <c r="O1062" t="s">
        <v>49</v>
      </c>
      <c r="P1062" t="s">
        <v>49</v>
      </c>
      <c r="Q1062">
        <v>1</v>
      </c>
      <c r="W1062">
        <v>0</v>
      </c>
      <c r="X1062">
        <v>1830770155</v>
      </c>
      <c r="Y1062">
        <f>AT1062</f>
        <v>1</v>
      </c>
      <c r="AA1062">
        <v>7184.39</v>
      </c>
      <c r="AB1062">
        <v>0</v>
      </c>
      <c r="AC1062">
        <v>0</v>
      </c>
      <c r="AD1062">
        <v>0</v>
      </c>
      <c r="AE1062">
        <v>937.91</v>
      </c>
      <c r="AF1062">
        <v>0</v>
      </c>
      <c r="AG1062">
        <v>0</v>
      </c>
      <c r="AH1062">
        <v>0</v>
      </c>
      <c r="AI1062">
        <v>7.66</v>
      </c>
      <c r="AJ1062">
        <v>1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 t="s">
        <v>3</v>
      </c>
      <c r="AT1062">
        <v>1</v>
      </c>
      <c r="AU1062" t="s">
        <v>3</v>
      </c>
      <c r="AV1062">
        <v>0</v>
      </c>
      <c r="AW1062">
        <v>1</v>
      </c>
      <c r="AX1062">
        <v>-1</v>
      </c>
      <c r="AY1062">
        <v>0</v>
      </c>
      <c r="AZ1062">
        <v>0</v>
      </c>
      <c r="BA1062" t="s">
        <v>3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V1062">
        <v>0</v>
      </c>
      <c r="CW1062">
        <v>0</v>
      </c>
      <c r="CX1062">
        <f>ROUND(Y1062*Source!I951,9)</f>
        <v>2</v>
      </c>
      <c r="CY1062">
        <f>AA1062</f>
        <v>7184.39</v>
      </c>
      <c r="CZ1062">
        <f>AE1062</f>
        <v>937.91</v>
      </c>
      <c r="DA1062">
        <f>AI1062</f>
        <v>7.66</v>
      </c>
      <c r="DB1062">
        <f>ROUND(ROUND(AT1062*CZ1062,2),6)</f>
        <v>937.91</v>
      </c>
      <c r="DC1062">
        <f>ROUND(ROUND(AT1062*AG1062,2),6)</f>
        <v>0</v>
      </c>
      <c r="DD1062" t="s">
        <v>3</v>
      </c>
      <c r="DE1062" t="s">
        <v>3</v>
      </c>
      <c r="DF1062">
        <f>ROUND(ROUND(AE1062*AI1062,2)*CX1062,2)</f>
        <v>14368.78</v>
      </c>
      <c r="DG1062">
        <f>ROUND(ROUND(AF1062,2)*CX1062,2)</f>
        <v>0</v>
      </c>
      <c r="DH1062">
        <f>ROUND(ROUND(AG1062,2)*CX1062,2)</f>
        <v>0</v>
      </c>
      <c r="DI1062">
        <f t="shared" si="499"/>
        <v>0</v>
      </c>
      <c r="DJ1062">
        <f>DF1062</f>
        <v>14368.78</v>
      </c>
      <c r="DK1062">
        <v>0</v>
      </c>
      <c r="DL1062" t="s">
        <v>3</v>
      </c>
      <c r="DM1062">
        <v>0</v>
      </c>
      <c r="DN1062" t="s">
        <v>3</v>
      </c>
      <c r="DO106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12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ROW(Source!A32)</f>
        <v>32</v>
      </c>
      <c r="B1">
        <v>59211297</v>
      </c>
      <c r="C1">
        <v>59209356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620</v>
      </c>
      <c r="J1" t="s">
        <v>3</v>
      </c>
      <c r="K1" t="s">
        <v>621</v>
      </c>
      <c r="L1">
        <v>1191</v>
      </c>
      <c r="N1">
        <v>1013</v>
      </c>
      <c r="O1" t="s">
        <v>622</v>
      </c>
      <c r="P1" t="s">
        <v>622</v>
      </c>
      <c r="Q1">
        <v>1</v>
      </c>
      <c r="X1">
        <v>142.31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28</v>
      </c>
      <c r="AG1">
        <v>180.02215000000001</v>
      </c>
      <c r="AH1">
        <v>2</v>
      </c>
      <c r="AI1">
        <v>59209357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ROW(Source!A32)</f>
        <v>32</v>
      </c>
      <c r="B2">
        <v>59211298</v>
      </c>
      <c r="C2">
        <v>59209356</v>
      </c>
      <c r="D2">
        <v>58340581</v>
      </c>
      <c r="E2">
        <v>1</v>
      </c>
      <c r="F2">
        <v>1</v>
      </c>
      <c r="G2">
        <v>1080</v>
      </c>
      <c r="H2">
        <v>2</v>
      </c>
      <c r="I2" t="s">
        <v>623</v>
      </c>
      <c r="J2" t="s">
        <v>624</v>
      </c>
      <c r="K2" t="s">
        <v>625</v>
      </c>
      <c r="L2">
        <v>1368</v>
      </c>
      <c r="N2">
        <v>1011</v>
      </c>
      <c r="O2" t="s">
        <v>626</v>
      </c>
      <c r="P2" t="s">
        <v>626</v>
      </c>
      <c r="Q2">
        <v>1</v>
      </c>
      <c r="X2">
        <v>0.06</v>
      </c>
      <c r="Y2">
        <v>0</v>
      </c>
      <c r="Z2">
        <v>123.34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27</v>
      </c>
      <c r="AG2">
        <v>8.2500000000000004E-2</v>
      </c>
      <c r="AH2">
        <v>2</v>
      </c>
      <c r="AI2">
        <v>59209358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ROW(Source!A32)</f>
        <v>32</v>
      </c>
      <c r="B3">
        <v>59211300</v>
      </c>
      <c r="C3">
        <v>59209356</v>
      </c>
      <c r="D3">
        <v>58340697</v>
      </c>
      <c r="E3">
        <v>1</v>
      </c>
      <c r="F3">
        <v>1</v>
      </c>
      <c r="G3">
        <v>1080</v>
      </c>
      <c r="H3">
        <v>2</v>
      </c>
      <c r="I3" t="s">
        <v>629</v>
      </c>
      <c r="J3" t="s">
        <v>630</v>
      </c>
      <c r="K3" t="s">
        <v>631</v>
      </c>
      <c r="L3">
        <v>1368</v>
      </c>
      <c r="N3">
        <v>1011</v>
      </c>
      <c r="O3" t="s">
        <v>626</v>
      </c>
      <c r="P3" t="s">
        <v>626</v>
      </c>
      <c r="Q3">
        <v>1</v>
      </c>
      <c r="X3">
        <v>1.8</v>
      </c>
      <c r="Y3">
        <v>0</v>
      </c>
      <c r="Z3">
        <v>0.8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27</v>
      </c>
      <c r="AG3">
        <v>2.4750000000000001</v>
      </c>
      <c r="AH3">
        <v>2</v>
      </c>
      <c r="AI3">
        <v>59209360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ROW(Source!A32)</f>
        <v>32</v>
      </c>
      <c r="B4">
        <v>59211301</v>
      </c>
      <c r="C4">
        <v>59209356</v>
      </c>
      <c r="D4">
        <v>58340645</v>
      </c>
      <c r="E4">
        <v>1</v>
      </c>
      <c r="F4">
        <v>1</v>
      </c>
      <c r="G4">
        <v>1080</v>
      </c>
      <c r="H4">
        <v>2</v>
      </c>
      <c r="I4" t="s">
        <v>632</v>
      </c>
      <c r="J4" t="s">
        <v>633</v>
      </c>
      <c r="K4" t="s">
        <v>634</v>
      </c>
      <c r="L4">
        <v>1368</v>
      </c>
      <c r="N4">
        <v>1011</v>
      </c>
      <c r="O4" t="s">
        <v>626</v>
      </c>
      <c r="P4" t="s">
        <v>626</v>
      </c>
      <c r="Q4">
        <v>1</v>
      </c>
      <c r="X4">
        <v>1.85</v>
      </c>
      <c r="Y4">
        <v>0</v>
      </c>
      <c r="Z4">
        <v>1.08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27</v>
      </c>
      <c r="AG4">
        <v>2.5437500000000002</v>
      </c>
      <c r="AH4">
        <v>2</v>
      </c>
      <c r="AI4">
        <v>59209361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ROW(Source!A32)</f>
        <v>32</v>
      </c>
      <c r="B5">
        <v>59211299</v>
      </c>
      <c r="C5">
        <v>59209356</v>
      </c>
      <c r="D5">
        <v>58339814</v>
      </c>
      <c r="E5">
        <v>1</v>
      </c>
      <c r="F5">
        <v>1</v>
      </c>
      <c r="G5">
        <v>1080</v>
      </c>
      <c r="H5">
        <v>2</v>
      </c>
      <c r="I5" t="s">
        <v>635</v>
      </c>
      <c r="J5" t="s">
        <v>636</v>
      </c>
      <c r="K5" t="s">
        <v>637</v>
      </c>
      <c r="L5">
        <v>1368</v>
      </c>
      <c r="N5">
        <v>1011</v>
      </c>
      <c r="O5" t="s">
        <v>626</v>
      </c>
      <c r="P5" t="s">
        <v>626</v>
      </c>
      <c r="Q5">
        <v>1</v>
      </c>
      <c r="X5">
        <v>0.06</v>
      </c>
      <c r="Y5">
        <v>0</v>
      </c>
      <c r="Z5">
        <v>179.17</v>
      </c>
      <c r="AA5">
        <v>16.93</v>
      </c>
      <c r="AB5">
        <v>0</v>
      </c>
      <c r="AC5">
        <v>0</v>
      </c>
      <c r="AD5">
        <v>1</v>
      </c>
      <c r="AE5">
        <v>0</v>
      </c>
      <c r="AF5" t="s">
        <v>27</v>
      </c>
      <c r="AG5">
        <v>8.2500000000000004E-2</v>
      </c>
      <c r="AH5">
        <v>2</v>
      </c>
      <c r="AI5">
        <v>59209359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ROW(Source!A32)</f>
        <v>32</v>
      </c>
      <c r="B6">
        <v>59211302</v>
      </c>
      <c r="C6">
        <v>59209356</v>
      </c>
      <c r="D6">
        <v>58308811</v>
      </c>
      <c r="E6">
        <v>1</v>
      </c>
      <c r="F6">
        <v>1</v>
      </c>
      <c r="G6">
        <v>1080</v>
      </c>
      <c r="H6">
        <v>3</v>
      </c>
      <c r="I6" t="s">
        <v>638</v>
      </c>
      <c r="J6" t="s">
        <v>639</v>
      </c>
      <c r="K6" t="s">
        <v>640</v>
      </c>
      <c r="L6">
        <v>1346</v>
      </c>
      <c r="N6">
        <v>1009</v>
      </c>
      <c r="O6" t="s">
        <v>641</v>
      </c>
      <c r="P6" t="s">
        <v>641</v>
      </c>
      <c r="Q6">
        <v>1</v>
      </c>
      <c r="X6">
        <v>0.34</v>
      </c>
      <c r="Y6">
        <v>1.61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0.34</v>
      </c>
      <c r="AH6">
        <v>2</v>
      </c>
      <c r="AI6">
        <v>59209362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ROW(Source!A32)</f>
        <v>32</v>
      </c>
      <c r="B7">
        <v>59211303</v>
      </c>
      <c r="C7">
        <v>59209356</v>
      </c>
      <c r="D7">
        <v>58308814</v>
      </c>
      <c r="E7">
        <v>1</v>
      </c>
      <c r="F7">
        <v>1</v>
      </c>
      <c r="G7">
        <v>1080</v>
      </c>
      <c r="H7">
        <v>3</v>
      </c>
      <c r="I7" t="s">
        <v>642</v>
      </c>
      <c r="J7" t="s">
        <v>643</v>
      </c>
      <c r="K7" t="s">
        <v>644</v>
      </c>
      <c r="L7">
        <v>1339</v>
      </c>
      <c r="N7">
        <v>1007</v>
      </c>
      <c r="O7" t="s">
        <v>645</v>
      </c>
      <c r="P7" t="s">
        <v>645</v>
      </c>
      <c r="Q7">
        <v>1</v>
      </c>
      <c r="X7">
        <v>0.39</v>
      </c>
      <c r="Y7">
        <v>7.07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0.39</v>
      </c>
      <c r="AH7">
        <v>2</v>
      </c>
      <c r="AI7">
        <v>59209363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ROW(Source!A32)</f>
        <v>32</v>
      </c>
      <c r="B8">
        <v>59211304</v>
      </c>
      <c r="C8">
        <v>59209356</v>
      </c>
      <c r="D8">
        <v>58266580</v>
      </c>
      <c r="E8">
        <v>1080</v>
      </c>
      <c r="F8">
        <v>1</v>
      </c>
      <c r="G8">
        <v>1080</v>
      </c>
      <c r="H8">
        <v>3</v>
      </c>
      <c r="I8" t="s">
        <v>780</v>
      </c>
      <c r="J8" t="s">
        <v>3</v>
      </c>
      <c r="K8" t="s">
        <v>781</v>
      </c>
      <c r="L8">
        <v>1301</v>
      </c>
      <c r="N8">
        <v>1003</v>
      </c>
      <c r="O8" t="s">
        <v>36</v>
      </c>
      <c r="P8" t="s">
        <v>36</v>
      </c>
      <c r="Q8">
        <v>1</v>
      </c>
      <c r="X8">
        <v>100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3</v>
      </c>
      <c r="AG8">
        <v>100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ROW(Source!A33)</f>
        <v>33</v>
      </c>
      <c r="B9">
        <v>59211297</v>
      </c>
      <c r="C9">
        <v>59209356</v>
      </c>
      <c r="D9">
        <v>58266404</v>
      </c>
      <c r="E9">
        <v>1080</v>
      </c>
      <c r="F9">
        <v>1</v>
      </c>
      <c r="G9">
        <v>1080</v>
      </c>
      <c r="H9">
        <v>1</v>
      </c>
      <c r="I9" t="s">
        <v>620</v>
      </c>
      <c r="J9" t="s">
        <v>3</v>
      </c>
      <c r="K9" t="s">
        <v>621</v>
      </c>
      <c r="L9">
        <v>1191</v>
      </c>
      <c r="N9">
        <v>1013</v>
      </c>
      <c r="O9" t="s">
        <v>622</v>
      </c>
      <c r="P9" t="s">
        <v>622</v>
      </c>
      <c r="Q9">
        <v>1</v>
      </c>
      <c r="X9">
        <v>142.31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28</v>
      </c>
      <c r="AG9">
        <v>180.02215000000001</v>
      </c>
      <c r="AH9">
        <v>2</v>
      </c>
      <c r="AI9">
        <v>59209357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ROW(Source!A33)</f>
        <v>33</v>
      </c>
      <c r="B10">
        <v>59211298</v>
      </c>
      <c r="C10">
        <v>59209356</v>
      </c>
      <c r="D10">
        <v>58340581</v>
      </c>
      <c r="E10">
        <v>1</v>
      </c>
      <c r="F10">
        <v>1</v>
      </c>
      <c r="G10">
        <v>1080</v>
      </c>
      <c r="H10">
        <v>2</v>
      </c>
      <c r="I10" t="s">
        <v>623</v>
      </c>
      <c r="J10" t="s">
        <v>624</v>
      </c>
      <c r="K10" t="s">
        <v>625</v>
      </c>
      <c r="L10">
        <v>1368</v>
      </c>
      <c r="N10">
        <v>1011</v>
      </c>
      <c r="O10" t="s">
        <v>626</v>
      </c>
      <c r="P10" t="s">
        <v>626</v>
      </c>
      <c r="Q10">
        <v>1</v>
      </c>
      <c r="X10">
        <v>0.06</v>
      </c>
      <c r="Y10">
        <v>0</v>
      </c>
      <c r="Z10">
        <v>123.34</v>
      </c>
      <c r="AA10">
        <v>12.62</v>
      </c>
      <c r="AB10">
        <v>0</v>
      </c>
      <c r="AC10">
        <v>0</v>
      </c>
      <c r="AD10">
        <v>1</v>
      </c>
      <c r="AE10">
        <v>0</v>
      </c>
      <c r="AF10" t="s">
        <v>27</v>
      </c>
      <c r="AG10">
        <v>8.2500000000000004E-2</v>
      </c>
      <c r="AH10">
        <v>2</v>
      </c>
      <c r="AI10">
        <v>59209358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ROW(Source!A33)</f>
        <v>33</v>
      </c>
      <c r="B11">
        <v>59211300</v>
      </c>
      <c r="C11">
        <v>59209356</v>
      </c>
      <c r="D11">
        <v>58340697</v>
      </c>
      <c r="E11">
        <v>1</v>
      </c>
      <c r="F11">
        <v>1</v>
      </c>
      <c r="G11">
        <v>1080</v>
      </c>
      <c r="H11">
        <v>2</v>
      </c>
      <c r="I11" t="s">
        <v>629</v>
      </c>
      <c r="J11" t="s">
        <v>630</v>
      </c>
      <c r="K11" t="s">
        <v>631</v>
      </c>
      <c r="L11">
        <v>1368</v>
      </c>
      <c r="N11">
        <v>1011</v>
      </c>
      <c r="O11" t="s">
        <v>626</v>
      </c>
      <c r="P11" t="s">
        <v>626</v>
      </c>
      <c r="Q11">
        <v>1</v>
      </c>
      <c r="X11">
        <v>1.8</v>
      </c>
      <c r="Y11">
        <v>0</v>
      </c>
      <c r="Z11">
        <v>0.8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27</v>
      </c>
      <c r="AG11">
        <v>2.4750000000000001</v>
      </c>
      <c r="AH11">
        <v>2</v>
      </c>
      <c r="AI11">
        <v>59209360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ROW(Source!A33)</f>
        <v>33</v>
      </c>
      <c r="B12">
        <v>59211301</v>
      </c>
      <c r="C12">
        <v>59209356</v>
      </c>
      <c r="D12">
        <v>58340645</v>
      </c>
      <c r="E12">
        <v>1</v>
      </c>
      <c r="F12">
        <v>1</v>
      </c>
      <c r="G12">
        <v>1080</v>
      </c>
      <c r="H12">
        <v>2</v>
      </c>
      <c r="I12" t="s">
        <v>632</v>
      </c>
      <c r="J12" t="s">
        <v>633</v>
      </c>
      <c r="K12" t="s">
        <v>634</v>
      </c>
      <c r="L12">
        <v>1368</v>
      </c>
      <c r="N12">
        <v>1011</v>
      </c>
      <c r="O12" t="s">
        <v>626</v>
      </c>
      <c r="P12" t="s">
        <v>626</v>
      </c>
      <c r="Q12">
        <v>1</v>
      </c>
      <c r="X12">
        <v>1.85</v>
      </c>
      <c r="Y12">
        <v>0</v>
      </c>
      <c r="Z12">
        <v>1.08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27</v>
      </c>
      <c r="AG12">
        <v>2.5437500000000002</v>
      </c>
      <c r="AH12">
        <v>2</v>
      </c>
      <c r="AI12">
        <v>59209361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ROW(Source!A33)</f>
        <v>33</v>
      </c>
      <c r="B13">
        <v>59211299</v>
      </c>
      <c r="C13">
        <v>59209356</v>
      </c>
      <c r="D13">
        <v>58339814</v>
      </c>
      <c r="E13">
        <v>1</v>
      </c>
      <c r="F13">
        <v>1</v>
      </c>
      <c r="G13">
        <v>1080</v>
      </c>
      <c r="H13">
        <v>2</v>
      </c>
      <c r="I13" t="s">
        <v>635</v>
      </c>
      <c r="J13" t="s">
        <v>636</v>
      </c>
      <c r="K13" t="s">
        <v>637</v>
      </c>
      <c r="L13">
        <v>1368</v>
      </c>
      <c r="N13">
        <v>1011</v>
      </c>
      <c r="O13" t="s">
        <v>626</v>
      </c>
      <c r="P13" t="s">
        <v>626</v>
      </c>
      <c r="Q13">
        <v>1</v>
      </c>
      <c r="X13">
        <v>0.06</v>
      </c>
      <c r="Y13">
        <v>0</v>
      </c>
      <c r="Z13">
        <v>179.17</v>
      </c>
      <c r="AA13">
        <v>16.93</v>
      </c>
      <c r="AB13">
        <v>0</v>
      </c>
      <c r="AC13">
        <v>0</v>
      </c>
      <c r="AD13">
        <v>1</v>
      </c>
      <c r="AE13">
        <v>0</v>
      </c>
      <c r="AF13" t="s">
        <v>27</v>
      </c>
      <c r="AG13">
        <v>8.2500000000000004E-2</v>
      </c>
      <c r="AH13">
        <v>2</v>
      </c>
      <c r="AI13">
        <v>59209359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ROW(Source!A33)</f>
        <v>33</v>
      </c>
      <c r="B14">
        <v>59211302</v>
      </c>
      <c r="C14">
        <v>59209356</v>
      </c>
      <c r="D14">
        <v>58308811</v>
      </c>
      <c r="E14">
        <v>1</v>
      </c>
      <c r="F14">
        <v>1</v>
      </c>
      <c r="G14">
        <v>1080</v>
      </c>
      <c r="H14">
        <v>3</v>
      </c>
      <c r="I14" t="s">
        <v>638</v>
      </c>
      <c r="J14" t="s">
        <v>639</v>
      </c>
      <c r="K14" t="s">
        <v>640</v>
      </c>
      <c r="L14">
        <v>1346</v>
      </c>
      <c r="N14">
        <v>1009</v>
      </c>
      <c r="O14" t="s">
        <v>641</v>
      </c>
      <c r="P14" t="s">
        <v>641</v>
      </c>
      <c r="Q14">
        <v>1</v>
      </c>
      <c r="X14">
        <v>0.34</v>
      </c>
      <c r="Y14">
        <v>1.61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</v>
      </c>
      <c r="AG14">
        <v>0.34</v>
      </c>
      <c r="AH14">
        <v>2</v>
      </c>
      <c r="AI14">
        <v>59209362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ROW(Source!A33)</f>
        <v>33</v>
      </c>
      <c r="B15">
        <v>59211303</v>
      </c>
      <c r="C15">
        <v>59209356</v>
      </c>
      <c r="D15">
        <v>58308814</v>
      </c>
      <c r="E15">
        <v>1</v>
      </c>
      <c r="F15">
        <v>1</v>
      </c>
      <c r="G15">
        <v>1080</v>
      </c>
      <c r="H15">
        <v>3</v>
      </c>
      <c r="I15" t="s">
        <v>642</v>
      </c>
      <c r="J15" t="s">
        <v>643</v>
      </c>
      <c r="K15" t="s">
        <v>644</v>
      </c>
      <c r="L15">
        <v>1339</v>
      </c>
      <c r="N15">
        <v>1007</v>
      </c>
      <c r="O15" t="s">
        <v>645</v>
      </c>
      <c r="P15" t="s">
        <v>645</v>
      </c>
      <c r="Q15">
        <v>1</v>
      </c>
      <c r="X15">
        <v>0.39</v>
      </c>
      <c r="Y15">
        <v>7.07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</v>
      </c>
      <c r="AG15">
        <v>0.39</v>
      </c>
      <c r="AH15">
        <v>2</v>
      </c>
      <c r="AI15">
        <v>59209363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ROW(Source!A33)</f>
        <v>33</v>
      </c>
      <c r="B16">
        <v>59211304</v>
      </c>
      <c r="C16">
        <v>59209356</v>
      </c>
      <c r="D16">
        <v>58266580</v>
      </c>
      <c r="E16">
        <v>1080</v>
      </c>
      <c r="F16">
        <v>1</v>
      </c>
      <c r="G16">
        <v>1080</v>
      </c>
      <c r="H16">
        <v>3</v>
      </c>
      <c r="I16" t="s">
        <v>780</v>
      </c>
      <c r="J16" t="s">
        <v>3</v>
      </c>
      <c r="K16" t="s">
        <v>781</v>
      </c>
      <c r="L16">
        <v>1301</v>
      </c>
      <c r="N16">
        <v>1003</v>
      </c>
      <c r="O16" t="s">
        <v>36</v>
      </c>
      <c r="P16" t="s">
        <v>36</v>
      </c>
      <c r="Q16">
        <v>1</v>
      </c>
      <c r="X16">
        <v>100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3</v>
      </c>
      <c r="AG16">
        <v>100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ROW(Source!A36)</f>
        <v>36</v>
      </c>
      <c r="B17">
        <v>59211305</v>
      </c>
      <c r="C17">
        <v>59209374</v>
      </c>
      <c r="D17">
        <v>58266404</v>
      </c>
      <c r="E17">
        <v>1080</v>
      </c>
      <c r="F17">
        <v>1</v>
      </c>
      <c r="G17">
        <v>1080</v>
      </c>
      <c r="H17">
        <v>1</v>
      </c>
      <c r="I17" t="s">
        <v>620</v>
      </c>
      <c r="J17" t="s">
        <v>3</v>
      </c>
      <c r="K17" t="s">
        <v>621</v>
      </c>
      <c r="L17">
        <v>1191</v>
      </c>
      <c r="N17">
        <v>1013</v>
      </c>
      <c r="O17" t="s">
        <v>622</v>
      </c>
      <c r="P17" t="s">
        <v>622</v>
      </c>
      <c r="Q17">
        <v>1</v>
      </c>
      <c r="X17">
        <v>56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28</v>
      </c>
      <c r="AG17">
        <v>70.84</v>
      </c>
      <c r="AH17">
        <v>2</v>
      </c>
      <c r="AI17">
        <v>59209375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ROW(Source!A36)</f>
        <v>36</v>
      </c>
      <c r="B18">
        <v>59211306</v>
      </c>
      <c r="C18">
        <v>59209374</v>
      </c>
      <c r="D18">
        <v>58340578</v>
      </c>
      <c r="E18">
        <v>1</v>
      </c>
      <c r="F18">
        <v>1</v>
      </c>
      <c r="G18">
        <v>1080</v>
      </c>
      <c r="H18">
        <v>2</v>
      </c>
      <c r="I18" t="s">
        <v>646</v>
      </c>
      <c r="J18" t="s">
        <v>647</v>
      </c>
      <c r="K18" t="s">
        <v>648</v>
      </c>
      <c r="L18">
        <v>1368</v>
      </c>
      <c r="N18">
        <v>1011</v>
      </c>
      <c r="O18" t="s">
        <v>626</v>
      </c>
      <c r="P18" t="s">
        <v>626</v>
      </c>
      <c r="Q18">
        <v>1</v>
      </c>
      <c r="X18">
        <v>0.2</v>
      </c>
      <c r="Y18">
        <v>0</v>
      </c>
      <c r="Z18">
        <v>83.1</v>
      </c>
      <c r="AA18">
        <v>12.62</v>
      </c>
      <c r="AB18">
        <v>0</v>
      </c>
      <c r="AC18">
        <v>0</v>
      </c>
      <c r="AD18">
        <v>1</v>
      </c>
      <c r="AE18">
        <v>0</v>
      </c>
      <c r="AF18" t="s">
        <v>27</v>
      </c>
      <c r="AG18">
        <v>0.27500000000000002</v>
      </c>
      <c r="AH18">
        <v>2</v>
      </c>
      <c r="AI18">
        <v>59209376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ROW(Source!A36)</f>
        <v>36</v>
      </c>
      <c r="B19">
        <v>59211307</v>
      </c>
      <c r="C19">
        <v>59209374</v>
      </c>
      <c r="D19">
        <v>58339814</v>
      </c>
      <c r="E19">
        <v>1</v>
      </c>
      <c r="F19">
        <v>1</v>
      </c>
      <c r="G19">
        <v>1080</v>
      </c>
      <c r="H19">
        <v>2</v>
      </c>
      <c r="I19" t="s">
        <v>635</v>
      </c>
      <c r="J19" t="s">
        <v>636</v>
      </c>
      <c r="K19" t="s">
        <v>637</v>
      </c>
      <c r="L19">
        <v>1368</v>
      </c>
      <c r="N19">
        <v>1011</v>
      </c>
      <c r="O19" t="s">
        <v>626</v>
      </c>
      <c r="P19" t="s">
        <v>626</v>
      </c>
      <c r="Q19">
        <v>1</v>
      </c>
      <c r="X19">
        <v>0.02</v>
      </c>
      <c r="Y19">
        <v>0</v>
      </c>
      <c r="Z19">
        <v>179.17</v>
      </c>
      <c r="AA19">
        <v>16.93</v>
      </c>
      <c r="AB19">
        <v>0</v>
      </c>
      <c r="AC19">
        <v>0</v>
      </c>
      <c r="AD19">
        <v>1</v>
      </c>
      <c r="AE19">
        <v>0</v>
      </c>
      <c r="AF19" t="s">
        <v>27</v>
      </c>
      <c r="AG19">
        <v>2.7500000000000004E-2</v>
      </c>
      <c r="AH19">
        <v>2</v>
      </c>
      <c r="AI19">
        <v>59209377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ROW(Source!A36)</f>
        <v>36</v>
      </c>
      <c r="B20">
        <v>59211308</v>
      </c>
      <c r="C20">
        <v>59209374</v>
      </c>
      <c r="D20">
        <v>58308814</v>
      </c>
      <c r="E20">
        <v>1</v>
      </c>
      <c r="F20">
        <v>1</v>
      </c>
      <c r="G20">
        <v>1080</v>
      </c>
      <c r="H20">
        <v>3</v>
      </c>
      <c r="I20" t="s">
        <v>642</v>
      </c>
      <c r="J20" t="s">
        <v>643</v>
      </c>
      <c r="K20" t="s">
        <v>644</v>
      </c>
      <c r="L20">
        <v>1339</v>
      </c>
      <c r="N20">
        <v>1007</v>
      </c>
      <c r="O20" t="s">
        <v>645</v>
      </c>
      <c r="P20" t="s">
        <v>645</v>
      </c>
      <c r="Q20">
        <v>1</v>
      </c>
      <c r="X20">
        <v>6.4</v>
      </c>
      <c r="Y20">
        <v>7.07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6.4</v>
      </c>
      <c r="AH20">
        <v>2</v>
      </c>
      <c r="AI20">
        <v>59209378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ROW(Source!A36)</f>
        <v>36</v>
      </c>
      <c r="B21">
        <v>59211309</v>
      </c>
      <c r="C21">
        <v>59209374</v>
      </c>
      <c r="D21">
        <v>58315661</v>
      </c>
      <c r="E21">
        <v>1</v>
      </c>
      <c r="F21">
        <v>1</v>
      </c>
      <c r="G21">
        <v>1080</v>
      </c>
      <c r="H21">
        <v>3</v>
      </c>
      <c r="I21" t="s">
        <v>649</v>
      </c>
      <c r="J21" t="s">
        <v>650</v>
      </c>
      <c r="K21" t="s">
        <v>651</v>
      </c>
      <c r="L21">
        <v>1346</v>
      </c>
      <c r="N21">
        <v>1009</v>
      </c>
      <c r="O21" t="s">
        <v>641</v>
      </c>
      <c r="P21" t="s">
        <v>641</v>
      </c>
      <c r="Q21">
        <v>1</v>
      </c>
      <c r="X21">
        <v>2.66</v>
      </c>
      <c r="Y21">
        <v>19.39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2.66</v>
      </c>
      <c r="AH21">
        <v>2</v>
      </c>
      <c r="AI21">
        <v>59209379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ROW(Source!A36)</f>
        <v>36</v>
      </c>
      <c r="B22">
        <v>59211310</v>
      </c>
      <c r="C22">
        <v>59209374</v>
      </c>
      <c r="D22">
        <v>58322611</v>
      </c>
      <c r="E22">
        <v>1</v>
      </c>
      <c r="F22">
        <v>1</v>
      </c>
      <c r="G22">
        <v>1080</v>
      </c>
      <c r="H22">
        <v>3</v>
      </c>
      <c r="I22" t="s">
        <v>652</v>
      </c>
      <c r="J22" t="s">
        <v>653</v>
      </c>
      <c r="K22" t="s">
        <v>654</v>
      </c>
      <c r="L22">
        <v>1346</v>
      </c>
      <c r="N22">
        <v>1009</v>
      </c>
      <c r="O22" t="s">
        <v>641</v>
      </c>
      <c r="P22" t="s">
        <v>641</v>
      </c>
      <c r="Q22">
        <v>1</v>
      </c>
      <c r="X22">
        <v>4</v>
      </c>
      <c r="Y22">
        <v>33.72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4</v>
      </c>
      <c r="AH22">
        <v>2</v>
      </c>
      <c r="AI22">
        <v>59209380</v>
      </c>
      <c r="AJ22">
        <v>25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ROW(Source!A36)</f>
        <v>36</v>
      </c>
      <c r="B23">
        <v>59211311</v>
      </c>
      <c r="C23">
        <v>59209374</v>
      </c>
      <c r="D23">
        <v>58267529</v>
      </c>
      <c r="E23">
        <v>1080</v>
      </c>
      <c r="F23">
        <v>1</v>
      </c>
      <c r="G23">
        <v>1080</v>
      </c>
      <c r="H23">
        <v>3</v>
      </c>
      <c r="I23" t="s">
        <v>782</v>
      </c>
      <c r="J23" t="s">
        <v>3</v>
      </c>
      <c r="K23" t="s">
        <v>783</v>
      </c>
      <c r="L23">
        <v>1346</v>
      </c>
      <c r="N23">
        <v>1009</v>
      </c>
      <c r="O23" t="s">
        <v>641</v>
      </c>
      <c r="P23" t="s">
        <v>641</v>
      </c>
      <c r="Q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</v>
      </c>
      <c r="AG23">
        <v>0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ROW(Source!A36)</f>
        <v>36</v>
      </c>
      <c r="B24">
        <v>59211312</v>
      </c>
      <c r="C24">
        <v>59209374</v>
      </c>
      <c r="D24">
        <v>58276010</v>
      </c>
      <c r="E24">
        <v>1080</v>
      </c>
      <c r="F24">
        <v>1</v>
      </c>
      <c r="G24">
        <v>1080</v>
      </c>
      <c r="H24">
        <v>3</v>
      </c>
      <c r="I24" t="s">
        <v>784</v>
      </c>
      <c r="J24" t="s">
        <v>3</v>
      </c>
      <c r="K24" t="s">
        <v>785</v>
      </c>
      <c r="L24">
        <v>1301</v>
      </c>
      <c r="N24">
        <v>1003</v>
      </c>
      <c r="O24" t="s">
        <v>36</v>
      </c>
      <c r="P24" t="s">
        <v>36</v>
      </c>
      <c r="Q24">
        <v>1</v>
      </c>
      <c r="X24">
        <v>99.8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</v>
      </c>
      <c r="AG24">
        <v>99.8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ROW(Source!A36)</f>
        <v>36</v>
      </c>
      <c r="B25">
        <v>59211313</v>
      </c>
      <c r="C25">
        <v>59209374</v>
      </c>
      <c r="D25">
        <v>58287193</v>
      </c>
      <c r="E25">
        <v>1080</v>
      </c>
      <c r="F25">
        <v>1</v>
      </c>
      <c r="G25">
        <v>1080</v>
      </c>
      <c r="H25">
        <v>3</v>
      </c>
      <c r="I25" t="s">
        <v>786</v>
      </c>
      <c r="J25" t="s">
        <v>3</v>
      </c>
      <c r="K25" t="s">
        <v>787</v>
      </c>
      <c r="L25">
        <v>1354</v>
      </c>
      <c r="N25">
        <v>1010</v>
      </c>
      <c r="O25" t="s">
        <v>49</v>
      </c>
      <c r="P25" t="s">
        <v>49</v>
      </c>
      <c r="Q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</v>
      </c>
      <c r="AG25">
        <v>0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ROW(Source!A37)</f>
        <v>37</v>
      </c>
      <c r="B26">
        <v>59211305</v>
      </c>
      <c r="C26">
        <v>59209374</v>
      </c>
      <c r="D26">
        <v>58266404</v>
      </c>
      <c r="E26">
        <v>1080</v>
      </c>
      <c r="F26">
        <v>1</v>
      </c>
      <c r="G26">
        <v>1080</v>
      </c>
      <c r="H26">
        <v>1</v>
      </c>
      <c r="I26" t="s">
        <v>620</v>
      </c>
      <c r="J26" t="s">
        <v>3</v>
      </c>
      <c r="K26" t="s">
        <v>621</v>
      </c>
      <c r="L26">
        <v>1191</v>
      </c>
      <c r="N26">
        <v>1013</v>
      </c>
      <c r="O26" t="s">
        <v>622</v>
      </c>
      <c r="P26" t="s">
        <v>622</v>
      </c>
      <c r="Q26">
        <v>1</v>
      </c>
      <c r="X26">
        <v>56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28</v>
      </c>
      <c r="AG26">
        <v>70.84</v>
      </c>
      <c r="AH26">
        <v>2</v>
      </c>
      <c r="AI26">
        <v>59209375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ROW(Source!A37)</f>
        <v>37</v>
      </c>
      <c r="B27">
        <v>59211306</v>
      </c>
      <c r="C27">
        <v>59209374</v>
      </c>
      <c r="D27">
        <v>58340578</v>
      </c>
      <c r="E27">
        <v>1</v>
      </c>
      <c r="F27">
        <v>1</v>
      </c>
      <c r="G27">
        <v>1080</v>
      </c>
      <c r="H27">
        <v>2</v>
      </c>
      <c r="I27" t="s">
        <v>646</v>
      </c>
      <c r="J27" t="s">
        <v>647</v>
      </c>
      <c r="K27" t="s">
        <v>648</v>
      </c>
      <c r="L27">
        <v>1368</v>
      </c>
      <c r="N27">
        <v>1011</v>
      </c>
      <c r="O27" t="s">
        <v>626</v>
      </c>
      <c r="P27" t="s">
        <v>626</v>
      </c>
      <c r="Q27">
        <v>1</v>
      </c>
      <c r="X27">
        <v>0.2</v>
      </c>
      <c r="Y27">
        <v>0</v>
      </c>
      <c r="Z27">
        <v>83.1</v>
      </c>
      <c r="AA27">
        <v>12.62</v>
      </c>
      <c r="AB27">
        <v>0</v>
      </c>
      <c r="AC27">
        <v>0</v>
      </c>
      <c r="AD27">
        <v>1</v>
      </c>
      <c r="AE27">
        <v>0</v>
      </c>
      <c r="AF27" t="s">
        <v>27</v>
      </c>
      <c r="AG27">
        <v>0.27500000000000002</v>
      </c>
      <c r="AH27">
        <v>2</v>
      </c>
      <c r="AI27">
        <v>59209376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ROW(Source!A37)</f>
        <v>37</v>
      </c>
      <c r="B28">
        <v>59211307</v>
      </c>
      <c r="C28">
        <v>59209374</v>
      </c>
      <c r="D28">
        <v>58339814</v>
      </c>
      <c r="E28">
        <v>1</v>
      </c>
      <c r="F28">
        <v>1</v>
      </c>
      <c r="G28">
        <v>1080</v>
      </c>
      <c r="H28">
        <v>2</v>
      </c>
      <c r="I28" t="s">
        <v>635</v>
      </c>
      <c r="J28" t="s">
        <v>636</v>
      </c>
      <c r="K28" t="s">
        <v>637</v>
      </c>
      <c r="L28">
        <v>1368</v>
      </c>
      <c r="N28">
        <v>1011</v>
      </c>
      <c r="O28" t="s">
        <v>626</v>
      </c>
      <c r="P28" t="s">
        <v>626</v>
      </c>
      <c r="Q28">
        <v>1</v>
      </c>
      <c r="X28">
        <v>0.02</v>
      </c>
      <c r="Y28">
        <v>0</v>
      </c>
      <c r="Z28">
        <v>179.17</v>
      </c>
      <c r="AA28">
        <v>16.93</v>
      </c>
      <c r="AB28">
        <v>0</v>
      </c>
      <c r="AC28">
        <v>0</v>
      </c>
      <c r="AD28">
        <v>1</v>
      </c>
      <c r="AE28">
        <v>0</v>
      </c>
      <c r="AF28" t="s">
        <v>27</v>
      </c>
      <c r="AG28">
        <v>2.7500000000000004E-2</v>
      </c>
      <c r="AH28">
        <v>2</v>
      </c>
      <c r="AI28">
        <v>59209377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ROW(Source!A37)</f>
        <v>37</v>
      </c>
      <c r="B29">
        <v>59211308</v>
      </c>
      <c r="C29">
        <v>59209374</v>
      </c>
      <c r="D29">
        <v>58308814</v>
      </c>
      <c r="E29">
        <v>1</v>
      </c>
      <c r="F29">
        <v>1</v>
      </c>
      <c r="G29">
        <v>1080</v>
      </c>
      <c r="H29">
        <v>3</v>
      </c>
      <c r="I29" t="s">
        <v>642</v>
      </c>
      <c r="J29" t="s">
        <v>643</v>
      </c>
      <c r="K29" t="s">
        <v>644</v>
      </c>
      <c r="L29">
        <v>1339</v>
      </c>
      <c r="N29">
        <v>1007</v>
      </c>
      <c r="O29" t="s">
        <v>645</v>
      </c>
      <c r="P29" t="s">
        <v>645</v>
      </c>
      <c r="Q29">
        <v>1</v>
      </c>
      <c r="X29">
        <v>6.4</v>
      </c>
      <c r="Y29">
        <v>7.07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</v>
      </c>
      <c r="AG29">
        <v>6.4</v>
      </c>
      <c r="AH29">
        <v>2</v>
      </c>
      <c r="AI29">
        <v>59209378</v>
      </c>
      <c r="AJ29">
        <v>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ROW(Source!A37)</f>
        <v>37</v>
      </c>
      <c r="B30">
        <v>59211309</v>
      </c>
      <c r="C30">
        <v>59209374</v>
      </c>
      <c r="D30">
        <v>58315661</v>
      </c>
      <c r="E30">
        <v>1</v>
      </c>
      <c r="F30">
        <v>1</v>
      </c>
      <c r="G30">
        <v>1080</v>
      </c>
      <c r="H30">
        <v>3</v>
      </c>
      <c r="I30" t="s">
        <v>649</v>
      </c>
      <c r="J30" t="s">
        <v>650</v>
      </c>
      <c r="K30" t="s">
        <v>651</v>
      </c>
      <c r="L30">
        <v>1346</v>
      </c>
      <c r="N30">
        <v>1009</v>
      </c>
      <c r="O30" t="s">
        <v>641</v>
      </c>
      <c r="P30" t="s">
        <v>641</v>
      </c>
      <c r="Q30">
        <v>1</v>
      </c>
      <c r="X30">
        <v>2.66</v>
      </c>
      <c r="Y30">
        <v>19.39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</v>
      </c>
      <c r="AG30">
        <v>2.66</v>
      </c>
      <c r="AH30">
        <v>2</v>
      </c>
      <c r="AI30">
        <v>59209379</v>
      </c>
      <c r="AJ30">
        <v>30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ROW(Source!A37)</f>
        <v>37</v>
      </c>
      <c r="B31">
        <v>59211310</v>
      </c>
      <c r="C31">
        <v>59209374</v>
      </c>
      <c r="D31">
        <v>58322611</v>
      </c>
      <c r="E31">
        <v>1</v>
      </c>
      <c r="F31">
        <v>1</v>
      </c>
      <c r="G31">
        <v>1080</v>
      </c>
      <c r="H31">
        <v>3</v>
      </c>
      <c r="I31" t="s">
        <v>652</v>
      </c>
      <c r="J31" t="s">
        <v>653</v>
      </c>
      <c r="K31" t="s">
        <v>654</v>
      </c>
      <c r="L31">
        <v>1346</v>
      </c>
      <c r="N31">
        <v>1009</v>
      </c>
      <c r="O31" t="s">
        <v>641</v>
      </c>
      <c r="P31" t="s">
        <v>641</v>
      </c>
      <c r="Q31">
        <v>1</v>
      </c>
      <c r="X31">
        <v>4</v>
      </c>
      <c r="Y31">
        <v>33.72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</v>
      </c>
      <c r="AG31">
        <v>4</v>
      </c>
      <c r="AH31">
        <v>2</v>
      </c>
      <c r="AI31">
        <v>59209380</v>
      </c>
      <c r="AJ31">
        <v>34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ROW(Source!A37)</f>
        <v>37</v>
      </c>
      <c r="B32">
        <v>59211311</v>
      </c>
      <c r="C32">
        <v>59209374</v>
      </c>
      <c r="D32">
        <v>58267529</v>
      </c>
      <c r="E32">
        <v>1080</v>
      </c>
      <c r="F32">
        <v>1</v>
      </c>
      <c r="G32">
        <v>1080</v>
      </c>
      <c r="H32">
        <v>3</v>
      </c>
      <c r="I32" t="s">
        <v>782</v>
      </c>
      <c r="J32" t="s">
        <v>3</v>
      </c>
      <c r="K32" t="s">
        <v>783</v>
      </c>
      <c r="L32">
        <v>1346</v>
      </c>
      <c r="N32">
        <v>1009</v>
      </c>
      <c r="O32" t="s">
        <v>641</v>
      </c>
      <c r="P32" t="s">
        <v>641</v>
      </c>
      <c r="Q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ROW(Source!A37)</f>
        <v>37</v>
      </c>
      <c r="B33">
        <v>59211312</v>
      </c>
      <c r="C33">
        <v>59209374</v>
      </c>
      <c r="D33">
        <v>58276010</v>
      </c>
      <c r="E33">
        <v>1080</v>
      </c>
      <c r="F33">
        <v>1</v>
      </c>
      <c r="G33">
        <v>1080</v>
      </c>
      <c r="H33">
        <v>3</v>
      </c>
      <c r="I33" t="s">
        <v>784</v>
      </c>
      <c r="J33" t="s">
        <v>3</v>
      </c>
      <c r="K33" t="s">
        <v>785</v>
      </c>
      <c r="L33">
        <v>1301</v>
      </c>
      <c r="N33">
        <v>1003</v>
      </c>
      <c r="O33" t="s">
        <v>36</v>
      </c>
      <c r="P33" t="s">
        <v>36</v>
      </c>
      <c r="Q33">
        <v>1</v>
      </c>
      <c r="X33">
        <v>99.8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3</v>
      </c>
      <c r="AG33">
        <v>99.8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ROW(Source!A37)</f>
        <v>37</v>
      </c>
      <c r="B34">
        <v>59211313</v>
      </c>
      <c r="C34">
        <v>59209374</v>
      </c>
      <c r="D34">
        <v>58287193</v>
      </c>
      <c r="E34">
        <v>1080</v>
      </c>
      <c r="F34">
        <v>1</v>
      </c>
      <c r="G34">
        <v>1080</v>
      </c>
      <c r="H34">
        <v>3</v>
      </c>
      <c r="I34" t="s">
        <v>786</v>
      </c>
      <c r="J34" t="s">
        <v>3</v>
      </c>
      <c r="K34" t="s">
        <v>787</v>
      </c>
      <c r="L34">
        <v>1354</v>
      </c>
      <c r="N34">
        <v>1010</v>
      </c>
      <c r="O34" t="s">
        <v>49</v>
      </c>
      <c r="P34" t="s">
        <v>49</v>
      </c>
      <c r="Q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3</v>
      </c>
      <c r="AG34">
        <v>0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ROW(Source!A44)</f>
        <v>44</v>
      </c>
      <c r="B35">
        <v>59211314</v>
      </c>
      <c r="C35">
        <v>59209396</v>
      </c>
      <c r="D35">
        <v>58266404</v>
      </c>
      <c r="E35">
        <v>1080</v>
      </c>
      <c r="F35">
        <v>1</v>
      </c>
      <c r="G35">
        <v>1080</v>
      </c>
      <c r="H35">
        <v>1</v>
      </c>
      <c r="I35" t="s">
        <v>620</v>
      </c>
      <c r="J35" t="s">
        <v>3</v>
      </c>
      <c r="K35" t="s">
        <v>621</v>
      </c>
      <c r="L35">
        <v>1191</v>
      </c>
      <c r="N35">
        <v>1013</v>
      </c>
      <c r="O35" t="s">
        <v>622</v>
      </c>
      <c r="P35" t="s">
        <v>622</v>
      </c>
      <c r="Q35">
        <v>1</v>
      </c>
      <c r="X35">
        <v>58.4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28</v>
      </c>
      <c r="AG35">
        <v>73.876000000000005</v>
      </c>
      <c r="AH35">
        <v>2</v>
      </c>
      <c r="AI35">
        <v>59209397</v>
      </c>
      <c r="AJ35">
        <v>35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ROW(Source!A44)</f>
        <v>44</v>
      </c>
      <c r="B36">
        <v>59211315</v>
      </c>
      <c r="C36">
        <v>59209396</v>
      </c>
      <c r="D36">
        <v>58340578</v>
      </c>
      <c r="E36">
        <v>1</v>
      </c>
      <c r="F36">
        <v>1</v>
      </c>
      <c r="G36">
        <v>1080</v>
      </c>
      <c r="H36">
        <v>2</v>
      </c>
      <c r="I36" t="s">
        <v>646</v>
      </c>
      <c r="J36" t="s">
        <v>647</v>
      </c>
      <c r="K36" t="s">
        <v>648</v>
      </c>
      <c r="L36">
        <v>1368</v>
      </c>
      <c r="N36">
        <v>1011</v>
      </c>
      <c r="O36" t="s">
        <v>626</v>
      </c>
      <c r="P36" t="s">
        <v>626</v>
      </c>
      <c r="Q36">
        <v>1</v>
      </c>
      <c r="X36">
        <v>0.1</v>
      </c>
      <c r="Y36">
        <v>0</v>
      </c>
      <c r="Z36">
        <v>83.1</v>
      </c>
      <c r="AA36">
        <v>12.62</v>
      </c>
      <c r="AB36">
        <v>0</v>
      </c>
      <c r="AC36">
        <v>0</v>
      </c>
      <c r="AD36">
        <v>1</v>
      </c>
      <c r="AE36">
        <v>0</v>
      </c>
      <c r="AF36" t="s">
        <v>27</v>
      </c>
      <c r="AG36">
        <v>0.13750000000000001</v>
      </c>
      <c r="AH36">
        <v>2</v>
      </c>
      <c r="AI36">
        <v>59209398</v>
      </c>
      <c r="AJ36">
        <v>36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ROW(Source!A44)</f>
        <v>44</v>
      </c>
      <c r="B37">
        <v>59211316</v>
      </c>
      <c r="C37">
        <v>59209396</v>
      </c>
      <c r="D37">
        <v>58339814</v>
      </c>
      <c r="E37">
        <v>1</v>
      </c>
      <c r="F37">
        <v>1</v>
      </c>
      <c r="G37">
        <v>1080</v>
      </c>
      <c r="H37">
        <v>2</v>
      </c>
      <c r="I37" t="s">
        <v>635</v>
      </c>
      <c r="J37" t="s">
        <v>636</v>
      </c>
      <c r="K37" t="s">
        <v>637</v>
      </c>
      <c r="L37">
        <v>1368</v>
      </c>
      <c r="N37">
        <v>1011</v>
      </c>
      <c r="O37" t="s">
        <v>626</v>
      </c>
      <c r="P37" t="s">
        <v>626</v>
      </c>
      <c r="Q37">
        <v>1</v>
      </c>
      <c r="X37">
        <v>0.01</v>
      </c>
      <c r="Y37">
        <v>0</v>
      </c>
      <c r="Z37">
        <v>179.17</v>
      </c>
      <c r="AA37">
        <v>16.93</v>
      </c>
      <c r="AB37">
        <v>0</v>
      </c>
      <c r="AC37">
        <v>0</v>
      </c>
      <c r="AD37">
        <v>1</v>
      </c>
      <c r="AE37">
        <v>0</v>
      </c>
      <c r="AF37" t="s">
        <v>27</v>
      </c>
      <c r="AG37">
        <v>1.3750000000000002E-2</v>
      </c>
      <c r="AH37">
        <v>2</v>
      </c>
      <c r="AI37">
        <v>59209399</v>
      </c>
      <c r="AJ37">
        <v>37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ROW(Source!A44)</f>
        <v>44</v>
      </c>
      <c r="B38">
        <v>59211317</v>
      </c>
      <c r="C38">
        <v>59209396</v>
      </c>
      <c r="D38">
        <v>58308814</v>
      </c>
      <c r="E38">
        <v>1</v>
      </c>
      <c r="F38">
        <v>1</v>
      </c>
      <c r="G38">
        <v>1080</v>
      </c>
      <c r="H38">
        <v>3</v>
      </c>
      <c r="I38" t="s">
        <v>642</v>
      </c>
      <c r="J38" t="s">
        <v>643</v>
      </c>
      <c r="K38" t="s">
        <v>644</v>
      </c>
      <c r="L38">
        <v>1339</v>
      </c>
      <c r="N38">
        <v>1007</v>
      </c>
      <c r="O38" t="s">
        <v>645</v>
      </c>
      <c r="P38" t="s">
        <v>645</v>
      </c>
      <c r="Q38">
        <v>1</v>
      </c>
      <c r="X38">
        <v>1.6</v>
      </c>
      <c r="Y38">
        <v>7.07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</v>
      </c>
      <c r="AG38">
        <v>1.6</v>
      </c>
      <c r="AH38">
        <v>2</v>
      </c>
      <c r="AI38">
        <v>59209400</v>
      </c>
      <c r="AJ38">
        <v>38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ROW(Source!A44)</f>
        <v>44</v>
      </c>
      <c r="B39">
        <v>59211318</v>
      </c>
      <c r="C39">
        <v>59209396</v>
      </c>
      <c r="D39">
        <v>58315661</v>
      </c>
      <c r="E39">
        <v>1</v>
      </c>
      <c r="F39">
        <v>1</v>
      </c>
      <c r="G39">
        <v>1080</v>
      </c>
      <c r="H39">
        <v>3</v>
      </c>
      <c r="I39" t="s">
        <v>649</v>
      </c>
      <c r="J39" t="s">
        <v>650</v>
      </c>
      <c r="K39" t="s">
        <v>651</v>
      </c>
      <c r="L39">
        <v>1346</v>
      </c>
      <c r="N39">
        <v>1009</v>
      </c>
      <c r="O39" t="s">
        <v>641</v>
      </c>
      <c r="P39" t="s">
        <v>641</v>
      </c>
      <c r="Q39">
        <v>1</v>
      </c>
      <c r="X39">
        <v>1.2</v>
      </c>
      <c r="Y39">
        <v>19.39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</v>
      </c>
      <c r="AG39">
        <v>1.2</v>
      </c>
      <c r="AH39">
        <v>2</v>
      </c>
      <c r="AI39">
        <v>59209401</v>
      </c>
      <c r="AJ39">
        <v>39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ROW(Source!A44)</f>
        <v>44</v>
      </c>
      <c r="B40">
        <v>59211319</v>
      </c>
      <c r="C40">
        <v>59209396</v>
      </c>
      <c r="D40">
        <v>58322611</v>
      </c>
      <c r="E40">
        <v>1</v>
      </c>
      <c r="F40">
        <v>1</v>
      </c>
      <c r="G40">
        <v>1080</v>
      </c>
      <c r="H40">
        <v>3</v>
      </c>
      <c r="I40" t="s">
        <v>652</v>
      </c>
      <c r="J40" t="s">
        <v>653</v>
      </c>
      <c r="K40" t="s">
        <v>654</v>
      </c>
      <c r="L40">
        <v>1346</v>
      </c>
      <c r="N40">
        <v>1009</v>
      </c>
      <c r="O40" t="s">
        <v>641</v>
      </c>
      <c r="P40" t="s">
        <v>641</v>
      </c>
      <c r="Q40">
        <v>1</v>
      </c>
      <c r="X40">
        <v>1.5</v>
      </c>
      <c r="Y40">
        <v>33.72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1.5</v>
      </c>
      <c r="AH40">
        <v>2</v>
      </c>
      <c r="AI40">
        <v>59209402</v>
      </c>
      <c r="AJ40">
        <v>41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ROW(Source!A44)</f>
        <v>44</v>
      </c>
      <c r="B41">
        <v>59211320</v>
      </c>
      <c r="C41">
        <v>59209396</v>
      </c>
      <c r="D41">
        <v>58267529</v>
      </c>
      <c r="E41">
        <v>1080</v>
      </c>
      <c r="F41">
        <v>1</v>
      </c>
      <c r="G41">
        <v>1080</v>
      </c>
      <c r="H41">
        <v>3</v>
      </c>
      <c r="I41" t="s">
        <v>782</v>
      </c>
      <c r="J41" t="s">
        <v>3</v>
      </c>
      <c r="K41" t="s">
        <v>783</v>
      </c>
      <c r="L41">
        <v>1346</v>
      </c>
      <c r="N41">
        <v>1009</v>
      </c>
      <c r="O41" t="s">
        <v>641</v>
      </c>
      <c r="P41" t="s">
        <v>641</v>
      </c>
      <c r="Q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</v>
      </c>
      <c r="AG41">
        <v>0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ROW(Source!A44)</f>
        <v>44</v>
      </c>
      <c r="B42">
        <v>59211321</v>
      </c>
      <c r="C42">
        <v>59209396</v>
      </c>
      <c r="D42">
        <v>58276010</v>
      </c>
      <c r="E42">
        <v>1080</v>
      </c>
      <c r="F42">
        <v>1</v>
      </c>
      <c r="G42">
        <v>1080</v>
      </c>
      <c r="H42">
        <v>3</v>
      </c>
      <c r="I42" t="s">
        <v>784</v>
      </c>
      <c r="J42" t="s">
        <v>3</v>
      </c>
      <c r="K42" t="s">
        <v>785</v>
      </c>
      <c r="L42">
        <v>1301</v>
      </c>
      <c r="N42">
        <v>1003</v>
      </c>
      <c r="O42" t="s">
        <v>36</v>
      </c>
      <c r="P42" t="s">
        <v>36</v>
      </c>
      <c r="Q42">
        <v>1</v>
      </c>
      <c r="X42">
        <v>99.8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</v>
      </c>
      <c r="AG42">
        <v>99.8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ROW(Source!A44)</f>
        <v>44</v>
      </c>
      <c r="B43">
        <v>59211322</v>
      </c>
      <c r="C43">
        <v>59209396</v>
      </c>
      <c r="D43">
        <v>58287193</v>
      </c>
      <c r="E43">
        <v>1080</v>
      </c>
      <c r="F43">
        <v>1</v>
      </c>
      <c r="G43">
        <v>1080</v>
      </c>
      <c r="H43">
        <v>3</v>
      </c>
      <c r="I43" t="s">
        <v>786</v>
      </c>
      <c r="J43" t="s">
        <v>3</v>
      </c>
      <c r="K43" t="s">
        <v>787</v>
      </c>
      <c r="L43">
        <v>1354</v>
      </c>
      <c r="N43">
        <v>1010</v>
      </c>
      <c r="O43" t="s">
        <v>49</v>
      </c>
      <c r="P43" t="s">
        <v>49</v>
      </c>
      <c r="Q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3</v>
      </c>
      <c r="AG43">
        <v>0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ROW(Source!A45)</f>
        <v>45</v>
      </c>
      <c r="B44">
        <v>59211314</v>
      </c>
      <c r="C44">
        <v>59209396</v>
      </c>
      <c r="D44">
        <v>58266404</v>
      </c>
      <c r="E44">
        <v>1080</v>
      </c>
      <c r="F44">
        <v>1</v>
      </c>
      <c r="G44">
        <v>1080</v>
      </c>
      <c r="H44">
        <v>1</v>
      </c>
      <c r="I44" t="s">
        <v>620</v>
      </c>
      <c r="J44" t="s">
        <v>3</v>
      </c>
      <c r="K44" t="s">
        <v>621</v>
      </c>
      <c r="L44">
        <v>1191</v>
      </c>
      <c r="N44">
        <v>1013</v>
      </c>
      <c r="O44" t="s">
        <v>622</v>
      </c>
      <c r="P44" t="s">
        <v>622</v>
      </c>
      <c r="Q44">
        <v>1</v>
      </c>
      <c r="X44">
        <v>58.4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 t="s">
        <v>28</v>
      </c>
      <c r="AG44">
        <v>73.876000000000005</v>
      </c>
      <c r="AH44">
        <v>2</v>
      </c>
      <c r="AI44">
        <v>59209397</v>
      </c>
      <c r="AJ44">
        <v>44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ROW(Source!A45)</f>
        <v>45</v>
      </c>
      <c r="B45">
        <v>59211315</v>
      </c>
      <c r="C45">
        <v>59209396</v>
      </c>
      <c r="D45">
        <v>58340578</v>
      </c>
      <c r="E45">
        <v>1</v>
      </c>
      <c r="F45">
        <v>1</v>
      </c>
      <c r="G45">
        <v>1080</v>
      </c>
      <c r="H45">
        <v>2</v>
      </c>
      <c r="I45" t="s">
        <v>646</v>
      </c>
      <c r="J45" t="s">
        <v>647</v>
      </c>
      <c r="K45" t="s">
        <v>648</v>
      </c>
      <c r="L45">
        <v>1368</v>
      </c>
      <c r="N45">
        <v>1011</v>
      </c>
      <c r="O45" t="s">
        <v>626</v>
      </c>
      <c r="P45" t="s">
        <v>626</v>
      </c>
      <c r="Q45">
        <v>1</v>
      </c>
      <c r="X45">
        <v>0.1</v>
      </c>
      <c r="Y45">
        <v>0</v>
      </c>
      <c r="Z45">
        <v>83.1</v>
      </c>
      <c r="AA45">
        <v>12.62</v>
      </c>
      <c r="AB45">
        <v>0</v>
      </c>
      <c r="AC45">
        <v>0</v>
      </c>
      <c r="AD45">
        <v>1</v>
      </c>
      <c r="AE45">
        <v>0</v>
      </c>
      <c r="AF45" t="s">
        <v>27</v>
      </c>
      <c r="AG45">
        <v>0.13750000000000001</v>
      </c>
      <c r="AH45">
        <v>2</v>
      </c>
      <c r="AI45">
        <v>59209398</v>
      </c>
      <c r="AJ45">
        <v>45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ROW(Source!A45)</f>
        <v>45</v>
      </c>
      <c r="B46">
        <v>59211316</v>
      </c>
      <c r="C46">
        <v>59209396</v>
      </c>
      <c r="D46">
        <v>58339814</v>
      </c>
      <c r="E46">
        <v>1</v>
      </c>
      <c r="F46">
        <v>1</v>
      </c>
      <c r="G46">
        <v>1080</v>
      </c>
      <c r="H46">
        <v>2</v>
      </c>
      <c r="I46" t="s">
        <v>635</v>
      </c>
      <c r="J46" t="s">
        <v>636</v>
      </c>
      <c r="K46" t="s">
        <v>637</v>
      </c>
      <c r="L46">
        <v>1368</v>
      </c>
      <c r="N46">
        <v>1011</v>
      </c>
      <c r="O46" t="s">
        <v>626</v>
      </c>
      <c r="P46" t="s">
        <v>626</v>
      </c>
      <c r="Q46">
        <v>1</v>
      </c>
      <c r="X46">
        <v>0.01</v>
      </c>
      <c r="Y46">
        <v>0</v>
      </c>
      <c r="Z46">
        <v>179.17</v>
      </c>
      <c r="AA46">
        <v>16.93</v>
      </c>
      <c r="AB46">
        <v>0</v>
      </c>
      <c r="AC46">
        <v>0</v>
      </c>
      <c r="AD46">
        <v>1</v>
      </c>
      <c r="AE46">
        <v>0</v>
      </c>
      <c r="AF46" t="s">
        <v>27</v>
      </c>
      <c r="AG46">
        <v>1.3750000000000002E-2</v>
      </c>
      <c r="AH46">
        <v>2</v>
      </c>
      <c r="AI46">
        <v>59209399</v>
      </c>
      <c r="AJ46">
        <v>46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ROW(Source!A45)</f>
        <v>45</v>
      </c>
      <c r="B47">
        <v>59211317</v>
      </c>
      <c r="C47">
        <v>59209396</v>
      </c>
      <c r="D47">
        <v>58308814</v>
      </c>
      <c r="E47">
        <v>1</v>
      </c>
      <c r="F47">
        <v>1</v>
      </c>
      <c r="G47">
        <v>1080</v>
      </c>
      <c r="H47">
        <v>3</v>
      </c>
      <c r="I47" t="s">
        <v>642</v>
      </c>
      <c r="J47" t="s">
        <v>643</v>
      </c>
      <c r="K47" t="s">
        <v>644</v>
      </c>
      <c r="L47">
        <v>1339</v>
      </c>
      <c r="N47">
        <v>1007</v>
      </c>
      <c r="O47" t="s">
        <v>645</v>
      </c>
      <c r="P47" t="s">
        <v>645</v>
      </c>
      <c r="Q47">
        <v>1</v>
      </c>
      <c r="X47">
        <v>1.6</v>
      </c>
      <c r="Y47">
        <v>7.07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1.6</v>
      </c>
      <c r="AH47">
        <v>2</v>
      </c>
      <c r="AI47">
        <v>59209400</v>
      </c>
      <c r="AJ47">
        <v>47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ROW(Source!A45)</f>
        <v>45</v>
      </c>
      <c r="B48">
        <v>59211318</v>
      </c>
      <c r="C48">
        <v>59209396</v>
      </c>
      <c r="D48">
        <v>58315661</v>
      </c>
      <c r="E48">
        <v>1</v>
      </c>
      <c r="F48">
        <v>1</v>
      </c>
      <c r="G48">
        <v>1080</v>
      </c>
      <c r="H48">
        <v>3</v>
      </c>
      <c r="I48" t="s">
        <v>649</v>
      </c>
      <c r="J48" t="s">
        <v>650</v>
      </c>
      <c r="K48" t="s">
        <v>651</v>
      </c>
      <c r="L48">
        <v>1346</v>
      </c>
      <c r="N48">
        <v>1009</v>
      </c>
      <c r="O48" t="s">
        <v>641</v>
      </c>
      <c r="P48" t="s">
        <v>641</v>
      </c>
      <c r="Q48">
        <v>1</v>
      </c>
      <c r="X48">
        <v>1.2</v>
      </c>
      <c r="Y48">
        <v>19.39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1.2</v>
      </c>
      <c r="AH48">
        <v>2</v>
      </c>
      <c r="AI48">
        <v>59209401</v>
      </c>
      <c r="AJ48">
        <v>48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ROW(Source!A45)</f>
        <v>45</v>
      </c>
      <c r="B49">
        <v>59211319</v>
      </c>
      <c r="C49">
        <v>59209396</v>
      </c>
      <c r="D49">
        <v>58322611</v>
      </c>
      <c r="E49">
        <v>1</v>
      </c>
      <c r="F49">
        <v>1</v>
      </c>
      <c r="G49">
        <v>1080</v>
      </c>
      <c r="H49">
        <v>3</v>
      </c>
      <c r="I49" t="s">
        <v>652</v>
      </c>
      <c r="J49" t="s">
        <v>653</v>
      </c>
      <c r="K49" t="s">
        <v>654</v>
      </c>
      <c r="L49">
        <v>1346</v>
      </c>
      <c r="N49">
        <v>1009</v>
      </c>
      <c r="O49" t="s">
        <v>641</v>
      </c>
      <c r="P49" t="s">
        <v>641</v>
      </c>
      <c r="Q49">
        <v>1</v>
      </c>
      <c r="X49">
        <v>1.5</v>
      </c>
      <c r="Y49">
        <v>33.72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1.5</v>
      </c>
      <c r="AH49">
        <v>2</v>
      </c>
      <c r="AI49">
        <v>59209402</v>
      </c>
      <c r="AJ49">
        <v>50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ROW(Source!A45)</f>
        <v>45</v>
      </c>
      <c r="B50">
        <v>59211320</v>
      </c>
      <c r="C50">
        <v>59209396</v>
      </c>
      <c r="D50">
        <v>58267529</v>
      </c>
      <c r="E50">
        <v>1080</v>
      </c>
      <c r="F50">
        <v>1</v>
      </c>
      <c r="G50">
        <v>1080</v>
      </c>
      <c r="H50">
        <v>3</v>
      </c>
      <c r="I50" t="s">
        <v>782</v>
      </c>
      <c r="J50" t="s">
        <v>3</v>
      </c>
      <c r="K50" t="s">
        <v>783</v>
      </c>
      <c r="L50">
        <v>1346</v>
      </c>
      <c r="N50">
        <v>1009</v>
      </c>
      <c r="O50" t="s">
        <v>641</v>
      </c>
      <c r="P50" t="s">
        <v>641</v>
      </c>
      <c r="Q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3</v>
      </c>
      <c r="AG50">
        <v>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ROW(Source!A45)</f>
        <v>45</v>
      </c>
      <c r="B51">
        <v>59211321</v>
      </c>
      <c r="C51">
        <v>59209396</v>
      </c>
      <c r="D51">
        <v>58276010</v>
      </c>
      <c r="E51">
        <v>1080</v>
      </c>
      <c r="F51">
        <v>1</v>
      </c>
      <c r="G51">
        <v>1080</v>
      </c>
      <c r="H51">
        <v>3</v>
      </c>
      <c r="I51" t="s">
        <v>784</v>
      </c>
      <c r="J51" t="s">
        <v>3</v>
      </c>
      <c r="K51" t="s">
        <v>785</v>
      </c>
      <c r="L51">
        <v>1301</v>
      </c>
      <c r="N51">
        <v>1003</v>
      </c>
      <c r="O51" t="s">
        <v>36</v>
      </c>
      <c r="P51" t="s">
        <v>36</v>
      </c>
      <c r="Q51">
        <v>1</v>
      </c>
      <c r="X51">
        <v>99.8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3</v>
      </c>
      <c r="AG51">
        <v>99.8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ROW(Source!A45)</f>
        <v>45</v>
      </c>
      <c r="B52">
        <v>59211322</v>
      </c>
      <c r="C52">
        <v>59209396</v>
      </c>
      <c r="D52">
        <v>58287193</v>
      </c>
      <c r="E52">
        <v>1080</v>
      </c>
      <c r="F52">
        <v>1</v>
      </c>
      <c r="G52">
        <v>1080</v>
      </c>
      <c r="H52">
        <v>3</v>
      </c>
      <c r="I52" t="s">
        <v>786</v>
      </c>
      <c r="J52" t="s">
        <v>3</v>
      </c>
      <c r="K52" t="s">
        <v>787</v>
      </c>
      <c r="L52">
        <v>1354</v>
      </c>
      <c r="N52">
        <v>1010</v>
      </c>
      <c r="O52" t="s">
        <v>49</v>
      </c>
      <c r="P52" t="s">
        <v>49</v>
      </c>
      <c r="Q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ROW(Source!A52)</f>
        <v>52</v>
      </c>
      <c r="B53">
        <v>59211323</v>
      </c>
      <c r="C53">
        <v>59209418</v>
      </c>
      <c r="D53">
        <v>58266404</v>
      </c>
      <c r="E53">
        <v>1080</v>
      </c>
      <c r="F53">
        <v>1</v>
      </c>
      <c r="G53">
        <v>1080</v>
      </c>
      <c r="H53">
        <v>1</v>
      </c>
      <c r="I53" t="s">
        <v>620</v>
      </c>
      <c r="J53" t="s">
        <v>3</v>
      </c>
      <c r="K53" t="s">
        <v>621</v>
      </c>
      <c r="L53">
        <v>1191</v>
      </c>
      <c r="N53">
        <v>1013</v>
      </c>
      <c r="O53" t="s">
        <v>622</v>
      </c>
      <c r="P53" t="s">
        <v>622</v>
      </c>
      <c r="Q53">
        <v>1</v>
      </c>
      <c r="X53">
        <v>8.94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28</v>
      </c>
      <c r="AG53">
        <v>11.309099999999999</v>
      </c>
      <c r="AH53">
        <v>2</v>
      </c>
      <c r="AI53">
        <v>59209419</v>
      </c>
      <c r="AJ53">
        <v>53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ROW(Source!A52)</f>
        <v>52</v>
      </c>
      <c r="B54">
        <v>59211324</v>
      </c>
      <c r="C54">
        <v>59209418</v>
      </c>
      <c r="D54">
        <v>58340578</v>
      </c>
      <c r="E54">
        <v>1</v>
      </c>
      <c r="F54">
        <v>1</v>
      </c>
      <c r="G54">
        <v>1080</v>
      </c>
      <c r="H54">
        <v>2</v>
      </c>
      <c r="I54" t="s">
        <v>646</v>
      </c>
      <c r="J54" t="s">
        <v>647</v>
      </c>
      <c r="K54" t="s">
        <v>648</v>
      </c>
      <c r="L54">
        <v>1368</v>
      </c>
      <c r="N54">
        <v>1011</v>
      </c>
      <c r="O54" t="s">
        <v>626</v>
      </c>
      <c r="P54" t="s">
        <v>626</v>
      </c>
      <c r="Q54">
        <v>1</v>
      </c>
      <c r="X54">
        <v>0.01</v>
      </c>
      <c r="Y54">
        <v>0</v>
      </c>
      <c r="Z54">
        <v>83.1</v>
      </c>
      <c r="AA54">
        <v>12.62</v>
      </c>
      <c r="AB54">
        <v>0</v>
      </c>
      <c r="AC54">
        <v>0</v>
      </c>
      <c r="AD54">
        <v>1</v>
      </c>
      <c r="AE54">
        <v>0</v>
      </c>
      <c r="AF54" t="s">
        <v>27</v>
      </c>
      <c r="AG54">
        <v>1.3750000000000002E-2</v>
      </c>
      <c r="AH54">
        <v>2</v>
      </c>
      <c r="AI54">
        <v>59209420</v>
      </c>
      <c r="AJ54">
        <v>54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ROW(Source!A52)</f>
        <v>52</v>
      </c>
      <c r="B55">
        <v>59211325</v>
      </c>
      <c r="C55">
        <v>59209418</v>
      </c>
      <c r="D55">
        <v>58309675</v>
      </c>
      <c r="E55">
        <v>1</v>
      </c>
      <c r="F55">
        <v>1</v>
      </c>
      <c r="G55">
        <v>1080</v>
      </c>
      <c r="H55">
        <v>3</v>
      </c>
      <c r="I55" t="s">
        <v>655</v>
      </c>
      <c r="J55" t="s">
        <v>656</v>
      </c>
      <c r="K55" t="s">
        <v>657</v>
      </c>
      <c r="L55">
        <v>1348</v>
      </c>
      <c r="N55">
        <v>1009</v>
      </c>
      <c r="O55" t="s">
        <v>658</v>
      </c>
      <c r="P55" t="s">
        <v>658</v>
      </c>
      <c r="Q55">
        <v>1000</v>
      </c>
      <c r="X55">
        <v>1.92E-3</v>
      </c>
      <c r="Y55">
        <v>476.07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3</v>
      </c>
      <c r="AG55">
        <v>1.92E-3</v>
      </c>
      <c r="AH55">
        <v>2</v>
      </c>
      <c r="AI55">
        <v>59209421</v>
      </c>
      <c r="AJ55">
        <v>55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ROW(Source!A52)</f>
        <v>52</v>
      </c>
      <c r="B56">
        <v>59211326</v>
      </c>
      <c r="C56">
        <v>59209418</v>
      </c>
      <c r="D56">
        <v>58309259</v>
      </c>
      <c r="E56">
        <v>1</v>
      </c>
      <c r="F56">
        <v>1</v>
      </c>
      <c r="G56">
        <v>1080</v>
      </c>
      <c r="H56">
        <v>3</v>
      </c>
      <c r="I56" t="s">
        <v>659</v>
      </c>
      <c r="J56" t="s">
        <v>660</v>
      </c>
      <c r="K56" t="s">
        <v>661</v>
      </c>
      <c r="L56">
        <v>1346</v>
      </c>
      <c r="N56">
        <v>1009</v>
      </c>
      <c r="O56" t="s">
        <v>641</v>
      </c>
      <c r="P56" t="s">
        <v>641</v>
      </c>
      <c r="Q56">
        <v>1</v>
      </c>
      <c r="X56">
        <v>0.72</v>
      </c>
      <c r="Y56">
        <v>9.85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0.72</v>
      </c>
      <c r="AH56">
        <v>2</v>
      </c>
      <c r="AI56">
        <v>59209422</v>
      </c>
      <c r="AJ56">
        <v>56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ROW(Source!A52)</f>
        <v>52</v>
      </c>
      <c r="B57">
        <v>59211327</v>
      </c>
      <c r="C57">
        <v>59209418</v>
      </c>
      <c r="D57">
        <v>58290249</v>
      </c>
      <c r="E57">
        <v>1080</v>
      </c>
      <c r="F57">
        <v>1</v>
      </c>
      <c r="G57">
        <v>1080</v>
      </c>
      <c r="H57">
        <v>3</v>
      </c>
      <c r="I57" t="s">
        <v>788</v>
      </c>
      <c r="J57" t="s">
        <v>3</v>
      </c>
      <c r="K57" t="s">
        <v>789</v>
      </c>
      <c r="L57">
        <v>1354</v>
      </c>
      <c r="N57">
        <v>1010</v>
      </c>
      <c r="O57" t="s">
        <v>49</v>
      </c>
      <c r="P57" t="s">
        <v>49</v>
      </c>
      <c r="Q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3</v>
      </c>
      <c r="AG57">
        <v>1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ROW(Source!A52)</f>
        <v>52</v>
      </c>
      <c r="B58">
        <v>59211328</v>
      </c>
      <c r="C58">
        <v>59209418</v>
      </c>
      <c r="D58">
        <v>58290250</v>
      </c>
      <c r="E58">
        <v>1080</v>
      </c>
      <c r="F58">
        <v>1</v>
      </c>
      <c r="G58">
        <v>1080</v>
      </c>
      <c r="H58">
        <v>3</v>
      </c>
      <c r="I58" t="s">
        <v>788</v>
      </c>
      <c r="J58" t="s">
        <v>3</v>
      </c>
      <c r="K58" t="s">
        <v>790</v>
      </c>
      <c r="L58">
        <v>1354</v>
      </c>
      <c r="N58">
        <v>1010</v>
      </c>
      <c r="O58" t="s">
        <v>49</v>
      </c>
      <c r="P58" t="s">
        <v>49</v>
      </c>
      <c r="Q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</v>
      </c>
      <c r="AG58">
        <v>1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ROW(Source!A52)</f>
        <v>52</v>
      </c>
      <c r="B59">
        <v>59211329</v>
      </c>
      <c r="C59">
        <v>59209418</v>
      </c>
      <c r="D59">
        <v>58290248</v>
      </c>
      <c r="E59">
        <v>1080</v>
      </c>
      <c r="F59">
        <v>1</v>
      </c>
      <c r="G59">
        <v>1080</v>
      </c>
      <c r="H59">
        <v>3</v>
      </c>
      <c r="I59" t="s">
        <v>788</v>
      </c>
      <c r="J59" t="s">
        <v>3</v>
      </c>
      <c r="K59" t="s">
        <v>791</v>
      </c>
      <c r="L59">
        <v>1354</v>
      </c>
      <c r="N59">
        <v>1010</v>
      </c>
      <c r="O59" t="s">
        <v>49</v>
      </c>
      <c r="P59" t="s">
        <v>49</v>
      </c>
      <c r="Q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3</v>
      </c>
      <c r="AG59">
        <v>1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ROW(Source!A53)</f>
        <v>53</v>
      </c>
      <c r="B60">
        <v>59211323</v>
      </c>
      <c r="C60">
        <v>59209418</v>
      </c>
      <c r="D60">
        <v>58266404</v>
      </c>
      <c r="E60">
        <v>1080</v>
      </c>
      <c r="F60">
        <v>1</v>
      </c>
      <c r="G60">
        <v>1080</v>
      </c>
      <c r="H60">
        <v>1</v>
      </c>
      <c r="I60" t="s">
        <v>620</v>
      </c>
      <c r="J60" t="s">
        <v>3</v>
      </c>
      <c r="K60" t="s">
        <v>621</v>
      </c>
      <c r="L60">
        <v>1191</v>
      </c>
      <c r="N60">
        <v>1013</v>
      </c>
      <c r="O60" t="s">
        <v>622</v>
      </c>
      <c r="P60" t="s">
        <v>622</v>
      </c>
      <c r="Q60">
        <v>1</v>
      </c>
      <c r="X60">
        <v>8.94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 t="s">
        <v>28</v>
      </c>
      <c r="AG60">
        <v>11.309099999999999</v>
      </c>
      <c r="AH60">
        <v>2</v>
      </c>
      <c r="AI60">
        <v>59209419</v>
      </c>
      <c r="AJ60">
        <v>57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ROW(Source!A53)</f>
        <v>53</v>
      </c>
      <c r="B61">
        <v>59211324</v>
      </c>
      <c r="C61">
        <v>59209418</v>
      </c>
      <c r="D61">
        <v>58340578</v>
      </c>
      <c r="E61">
        <v>1</v>
      </c>
      <c r="F61">
        <v>1</v>
      </c>
      <c r="G61">
        <v>1080</v>
      </c>
      <c r="H61">
        <v>2</v>
      </c>
      <c r="I61" t="s">
        <v>646</v>
      </c>
      <c r="J61" t="s">
        <v>647</v>
      </c>
      <c r="K61" t="s">
        <v>648</v>
      </c>
      <c r="L61">
        <v>1368</v>
      </c>
      <c r="N61">
        <v>1011</v>
      </c>
      <c r="O61" t="s">
        <v>626</v>
      </c>
      <c r="P61" t="s">
        <v>626</v>
      </c>
      <c r="Q61">
        <v>1</v>
      </c>
      <c r="X61">
        <v>0.01</v>
      </c>
      <c r="Y61">
        <v>0</v>
      </c>
      <c r="Z61">
        <v>83.1</v>
      </c>
      <c r="AA61">
        <v>12.62</v>
      </c>
      <c r="AB61">
        <v>0</v>
      </c>
      <c r="AC61">
        <v>0</v>
      </c>
      <c r="AD61">
        <v>1</v>
      </c>
      <c r="AE61">
        <v>0</v>
      </c>
      <c r="AF61" t="s">
        <v>27</v>
      </c>
      <c r="AG61">
        <v>1.3750000000000002E-2</v>
      </c>
      <c r="AH61">
        <v>2</v>
      </c>
      <c r="AI61">
        <v>59209420</v>
      </c>
      <c r="AJ61">
        <v>58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ROW(Source!A53)</f>
        <v>53</v>
      </c>
      <c r="B62">
        <v>59211325</v>
      </c>
      <c r="C62">
        <v>59209418</v>
      </c>
      <c r="D62">
        <v>58309675</v>
      </c>
      <c r="E62">
        <v>1</v>
      </c>
      <c r="F62">
        <v>1</v>
      </c>
      <c r="G62">
        <v>1080</v>
      </c>
      <c r="H62">
        <v>3</v>
      </c>
      <c r="I62" t="s">
        <v>655</v>
      </c>
      <c r="J62" t="s">
        <v>656</v>
      </c>
      <c r="K62" t="s">
        <v>657</v>
      </c>
      <c r="L62">
        <v>1348</v>
      </c>
      <c r="N62">
        <v>1009</v>
      </c>
      <c r="O62" t="s">
        <v>658</v>
      </c>
      <c r="P62" t="s">
        <v>658</v>
      </c>
      <c r="Q62">
        <v>1000</v>
      </c>
      <c r="X62">
        <v>1.92E-3</v>
      </c>
      <c r="Y62">
        <v>476.07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3</v>
      </c>
      <c r="AG62">
        <v>1.92E-3</v>
      </c>
      <c r="AH62">
        <v>2</v>
      </c>
      <c r="AI62">
        <v>59209421</v>
      </c>
      <c r="AJ62">
        <v>59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ROW(Source!A53)</f>
        <v>53</v>
      </c>
      <c r="B63">
        <v>59211326</v>
      </c>
      <c r="C63">
        <v>59209418</v>
      </c>
      <c r="D63">
        <v>58309259</v>
      </c>
      <c r="E63">
        <v>1</v>
      </c>
      <c r="F63">
        <v>1</v>
      </c>
      <c r="G63">
        <v>1080</v>
      </c>
      <c r="H63">
        <v>3</v>
      </c>
      <c r="I63" t="s">
        <v>659</v>
      </c>
      <c r="J63" t="s">
        <v>660</v>
      </c>
      <c r="K63" t="s">
        <v>661</v>
      </c>
      <c r="L63">
        <v>1346</v>
      </c>
      <c r="N63">
        <v>1009</v>
      </c>
      <c r="O63" t="s">
        <v>641</v>
      </c>
      <c r="P63" t="s">
        <v>641</v>
      </c>
      <c r="Q63">
        <v>1</v>
      </c>
      <c r="X63">
        <v>0.72</v>
      </c>
      <c r="Y63">
        <v>9.85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</v>
      </c>
      <c r="AG63">
        <v>0.72</v>
      </c>
      <c r="AH63">
        <v>2</v>
      </c>
      <c r="AI63">
        <v>59209422</v>
      </c>
      <c r="AJ63">
        <v>60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ROW(Source!A53)</f>
        <v>53</v>
      </c>
      <c r="B64">
        <v>59211327</v>
      </c>
      <c r="C64">
        <v>59209418</v>
      </c>
      <c r="D64">
        <v>58290249</v>
      </c>
      <c r="E64">
        <v>1080</v>
      </c>
      <c r="F64">
        <v>1</v>
      </c>
      <c r="G64">
        <v>1080</v>
      </c>
      <c r="H64">
        <v>3</v>
      </c>
      <c r="I64" t="s">
        <v>788</v>
      </c>
      <c r="J64" t="s">
        <v>3</v>
      </c>
      <c r="K64" t="s">
        <v>789</v>
      </c>
      <c r="L64">
        <v>1354</v>
      </c>
      <c r="N64">
        <v>1010</v>
      </c>
      <c r="O64" t="s">
        <v>49</v>
      </c>
      <c r="P64" t="s">
        <v>49</v>
      </c>
      <c r="Q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ROW(Source!A53)</f>
        <v>53</v>
      </c>
      <c r="B65">
        <v>59211328</v>
      </c>
      <c r="C65">
        <v>59209418</v>
      </c>
      <c r="D65">
        <v>58290250</v>
      </c>
      <c r="E65">
        <v>1080</v>
      </c>
      <c r="F65">
        <v>1</v>
      </c>
      <c r="G65">
        <v>1080</v>
      </c>
      <c r="H65">
        <v>3</v>
      </c>
      <c r="I65" t="s">
        <v>788</v>
      </c>
      <c r="J65" t="s">
        <v>3</v>
      </c>
      <c r="K65" t="s">
        <v>790</v>
      </c>
      <c r="L65">
        <v>1354</v>
      </c>
      <c r="N65">
        <v>1010</v>
      </c>
      <c r="O65" t="s">
        <v>49</v>
      </c>
      <c r="P65" t="s">
        <v>49</v>
      </c>
      <c r="Q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</v>
      </c>
      <c r="AG65">
        <v>1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ROW(Source!A53)</f>
        <v>53</v>
      </c>
      <c r="B66">
        <v>59211329</v>
      </c>
      <c r="C66">
        <v>59209418</v>
      </c>
      <c r="D66">
        <v>58290248</v>
      </c>
      <c r="E66">
        <v>1080</v>
      </c>
      <c r="F66">
        <v>1</v>
      </c>
      <c r="G66">
        <v>1080</v>
      </c>
      <c r="H66">
        <v>3</v>
      </c>
      <c r="I66" t="s">
        <v>788</v>
      </c>
      <c r="J66" t="s">
        <v>3</v>
      </c>
      <c r="K66" t="s">
        <v>791</v>
      </c>
      <c r="L66">
        <v>1354</v>
      </c>
      <c r="N66">
        <v>1010</v>
      </c>
      <c r="O66" t="s">
        <v>49</v>
      </c>
      <c r="P66" t="s">
        <v>49</v>
      </c>
      <c r="Q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3</v>
      </c>
      <c r="AG66">
        <v>1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ROW(Source!A54)</f>
        <v>54</v>
      </c>
      <c r="B67">
        <v>59211330</v>
      </c>
      <c r="C67">
        <v>59209430</v>
      </c>
      <c r="D67">
        <v>58266404</v>
      </c>
      <c r="E67">
        <v>1080</v>
      </c>
      <c r="F67">
        <v>1</v>
      </c>
      <c r="G67">
        <v>1080</v>
      </c>
      <c r="H67">
        <v>1</v>
      </c>
      <c r="I67" t="s">
        <v>620</v>
      </c>
      <c r="J67" t="s">
        <v>3</v>
      </c>
      <c r="K67" t="s">
        <v>621</v>
      </c>
      <c r="L67">
        <v>1191</v>
      </c>
      <c r="N67">
        <v>1013</v>
      </c>
      <c r="O67" t="s">
        <v>622</v>
      </c>
      <c r="P67" t="s">
        <v>622</v>
      </c>
      <c r="Q67">
        <v>1</v>
      </c>
      <c r="X67">
        <v>14.63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28</v>
      </c>
      <c r="AG67">
        <v>18.506950000000003</v>
      </c>
      <c r="AH67">
        <v>2</v>
      </c>
      <c r="AI67">
        <v>59209431</v>
      </c>
      <c r="AJ67">
        <v>61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ROW(Source!A54)</f>
        <v>54</v>
      </c>
      <c r="B68">
        <v>59211331</v>
      </c>
      <c r="C68">
        <v>59209430</v>
      </c>
      <c r="D68">
        <v>58290261</v>
      </c>
      <c r="E68">
        <v>1080</v>
      </c>
      <c r="F68">
        <v>1</v>
      </c>
      <c r="G68">
        <v>1080</v>
      </c>
      <c r="H68">
        <v>3</v>
      </c>
      <c r="I68" t="s">
        <v>792</v>
      </c>
      <c r="J68" t="s">
        <v>3</v>
      </c>
      <c r="K68" t="s">
        <v>793</v>
      </c>
      <c r="L68">
        <v>1354</v>
      </c>
      <c r="N68">
        <v>1010</v>
      </c>
      <c r="O68" t="s">
        <v>49</v>
      </c>
      <c r="P68" t="s">
        <v>49</v>
      </c>
      <c r="Q68">
        <v>1</v>
      </c>
      <c r="X68">
        <v>100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</v>
      </c>
      <c r="AG68">
        <v>100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ROW(Source!A55)</f>
        <v>55</v>
      </c>
      <c r="B69">
        <v>59211330</v>
      </c>
      <c r="C69">
        <v>59209430</v>
      </c>
      <c r="D69">
        <v>58266404</v>
      </c>
      <c r="E69">
        <v>1080</v>
      </c>
      <c r="F69">
        <v>1</v>
      </c>
      <c r="G69">
        <v>1080</v>
      </c>
      <c r="H69">
        <v>1</v>
      </c>
      <c r="I69" t="s">
        <v>620</v>
      </c>
      <c r="J69" t="s">
        <v>3</v>
      </c>
      <c r="K69" t="s">
        <v>621</v>
      </c>
      <c r="L69">
        <v>1191</v>
      </c>
      <c r="N69">
        <v>1013</v>
      </c>
      <c r="O69" t="s">
        <v>622</v>
      </c>
      <c r="P69" t="s">
        <v>622</v>
      </c>
      <c r="Q69">
        <v>1</v>
      </c>
      <c r="X69">
        <v>14.63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28</v>
      </c>
      <c r="AG69">
        <v>18.506950000000003</v>
      </c>
      <c r="AH69">
        <v>2</v>
      </c>
      <c r="AI69">
        <v>59209431</v>
      </c>
      <c r="AJ69">
        <v>64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ROW(Source!A55)</f>
        <v>55</v>
      </c>
      <c r="B70">
        <v>59211331</v>
      </c>
      <c r="C70">
        <v>59209430</v>
      </c>
      <c r="D70">
        <v>58290261</v>
      </c>
      <c r="E70">
        <v>1080</v>
      </c>
      <c r="F70">
        <v>1</v>
      </c>
      <c r="G70">
        <v>1080</v>
      </c>
      <c r="H70">
        <v>3</v>
      </c>
      <c r="I70" t="s">
        <v>792</v>
      </c>
      <c r="J70" t="s">
        <v>3</v>
      </c>
      <c r="K70" t="s">
        <v>793</v>
      </c>
      <c r="L70">
        <v>1354</v>
      </c>
      <c r="N70">
        <v>1010</v>
      </c>
      <c r="O70" t="s">
        <v>49</v>
      </c>
      <c r="P70" t="s">
        <v>49</v>
      </c>
      <c r="Q70">
        <v>1</v>
      </c>
      <c r="X70">
        <v>100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</v>
      </c>
      <c r="AG70">
        <v>100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ROW(Source!A129)</f>
        <v>129</v>
      </c>
      <c r="B71">
        <v>59211338</v>
      </c>
      <c r="C71">
        <v>59209510</v>
      </c>
      <c r="D71">
        <v>58266404</v>
      </c>
      <c r="E71">
        <v>1080</v>
      </c>
      <c r="F71">
        <v>1</v>
      </c>
      <c r="G71">
        <v>1080</v>
      </c>
      <c r="H71">
        <v>1</v>
      </c>
      <c r="I71" t="s">
        <v>620</v>
      </c>
      <c r="J71" t="s">
        <v>3</v>
      </c>
      <c r="K71" t="s">
        <v>621</v>
      </c>
      <c r="L71">
        <v>1191</v>
      </c>
      <c r="N71">
        <v>1013</v>
      </c>
      <c r="O71" t="s">
        <v>622</v>
      </c>
      <c r="P71" t="s">
        <v>622</v>
      </c>
      <c r="Q71">
        <v>1</v>
      </c>
      <c r="X71">
        <v>33.700000000000003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28</v>
      </c>
      <c r="AG71">
        <v>42.630500000000005</v>
      </c>
      <c r="AH71">
        <v>2</v>
      </c>
      <c r="AI71">
        <v>59209511</v>
      </c>
      <c r="AJ71">
        <v>67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ROW(Source!A129)</f>
        <v>129</v>
      </c>
      <c r="B72">
        <v>59211339</v>
      </c>
      <c r="C72">
        <v>59209510</v>
      </c>
      <c r="D72">
        <v>58340276</v>
      </c>
      <c r="E72">
        <v>1</v>
      </c>
      <c r="F72">
        <v>1</v>
      </c>
      <c r="G72">
        <v>1080</v>
      </c>
      <c r="H72">
        <v>2</v>
      </c>
      <c r="I72" t="s">
        <v>662</v>
      </c>
      <c r="J72" t="s">
        <v>663</v>
      </c>
      <c r="K72" t="s">
        <v>664</v>
      </c>
      <c r="L72">
        <v>1368</v>
      </c>
      <c r="N72">
        <v>1011</v>
      </c>
      <c r="O72" t="s">
        <v>626</v>
      </c>
      <c r="P72" t="s">
        <v>626</v>
      </c>
      <c r="Q72">
        <v>1</v>
      </c>
      <c r="X72">
        <v>1.19</v>
      </c>
      <c r="Y72">
        <v>0</v>
      </c>
      <c r="Z72">
        <v>3.18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27</v>
      </c>
      <c r="AG72">
        <v>1.63625</v>
      </c>
      <c r="AH72">
        <v>2</v>
      </c>
      <c r="AI72">
        <v>59209512</v>
      </c>
      <c r="AJ72">
        <v>68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ROW(Source!A129)</f>
        <v>129</v>
      </c>
      <c r="B73">
        <v>59211340</v>
      </c>
      <c r="C73">
        <v>59209510</v>
      </c>
      <c r="D73">
        <v>58340578</v>
      </c>
      <c r="E73">
        <v>1</v>
      </c>
      <c r="F73">
        <v>1</v>
      </c>
      <c r="G73">
        <v>1080</v>
      </c>
      <c r="H73">
        <v>2</v>
      </c>
      <c r="I73" t="s">
        <v>646</v>
      </c>
      <c r="J73" t="s">
        <v>647</v>
      </c>
      <c r="K73" t="s">
        <v>648</v>
      </c>
      <c r="L73">
        <v>1368</v>
      </c>
      <c r="N73">
        <v>1011</v>
      </c>
      <c r="O73" t="s">
        <v>626</v>
      </c>
      <c r="P73" t="s">
        <v>626</v>
      </c>
      <c r="Q73">
        <v>1</v>
      </c>
      <c r="X73">
        <v>0.4</v>
      </c>
      <c r="Y73">
        <v>0</v>
      </c>
      <c r="Z73">
        <v>83.1</v>
      </c>
      <c r="AA73">
        <v>12.62</v>
      </c>
      <c r="AB73">
        <v>0</v>
      </c>
      <c r="AC73">
        <v>0</v>
      </c>
      <c r="AD73">
        <v>1</v>
      </c>
      <c r="AE73">
        <v>0</v>
      </c>
      <c r="AF73" t="s">
        <v>27</v>
      </c>
      <c r="AG73">
        <v>0.55000000000000004</v>
      </c>
      <c r="AH73">
        <v>2</v>
      </c>
      <c r="AI73">
        <v>59209513</v>
      </c>
      <c r="AJ73">
        <v>69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ROW(Source!A129)</f>
        <v>129</v>
      </c>
      <c r="B74">
        <v>59211341</v>
      </c>
      <c r="C74">
        <v>59209510</v>
      </c>
      <c r="D74">
        <v>58339814</v>
      </c>
      <c r="E74">
        <v>1</v>
      </c>
      <c r="F74">
        <v>1</v>
      </c>
      <c r="G74">
        <v>1080</v>
      </c>
      <c r="H74">
        <v>2</v>
      </c>
      <c r="I74" t="s">
        <v>635</v>
      </c>
      <c r="J74" t="s">
        <v>636</v>
      </c>
      <c r="K74" t="s">
        <v>637</v>
      </c>
      <c r="L74">
        <v>1368</v>
      </c>
      <c r="N74">
        <v>1011</v>
      </c>
      <c r="O74" t="s">
        <v>626</v>
      </c>
      <c r="P74" t="s">
        <v>626</v>
      </c>
      <c r="Q74">
        <v>1</v>
      </c>
      <c r="X74">
        <v>0.06</v>
      </c>
      <c r="Y74">
        <v>0</v>
      </c>
      <c r="Z74">
        <v>179.17</v>
      </c>
      <c r="AA74">
        <v>16.93</v>
      </c>
      <c r="AB74">
        <v>0</v>
      </c>
      <c r="AC74">
        <v>0</v>
      </c>
      <c r="AD74">
        <v>1</v>
      </c>
      <c r="AE74">
        <v>0</v>
      </c>
      <c r="AF74" t="s">
        <v>27</v>
      </c>
      <c r="AG74">
        <v>8.2500000000000004E-2</v>
      </c>
      <c r="AH74">
        <v>2</v>
      </c>
      <c r="AI74">
        <v>59209514</v>
      </c>
      <c r="AJ74">
        <v>70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ROW(Source!A129)</f>
        <v>129</v>
      </c>
      <c r="B75">
        <v>59211342</v>
      </c>
      <c r="C75">
        <v>59209510</v>
      </c>
      <c r="D75">
        <v>58308814</v>
      </c>
      <c r="E75">
        <v>1</v>
      </c>
      <c r="F75">
        <v>1</v>
      </c>
      <c r="G75">
        <v>1080</v>
      </c>
      <c r="H75">
        <v>3</v>
      </c>
      <c r="I75" t="s">
        <v>642</v>
      </c>
      <c r="J75" t="s">
        <v>643</v>
      </c>
      <c r="K75" t="s">
        <v>644</v>
      </c>
      <c r="L75">
        <v>1339</v>
      </c>
      <c r="N75">
        <v>1007</v>
      </c>
      <c r="O75" t="s">
        <v>645</v>
      </c>
      <c r="P75" t="s">
        <v>645</v>
      </c>
      <c r="Q75">
        <v>1</v>
      </c>
      <c r="X75">
        <v>0.23466999999999999</v>
      </c>
      <c r="Y75">
        <v>7.07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3</v>
      </c>
      <c r="AG75">
        <v>0.23466999999999999</v>
      </c>
      <c r="AH75">
        <v>2</v>
      </c>
      <c r="AI75">
        <v>59209515</v>
      </c>
      <c r="AJ75">
        <v>71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ROW(Source!A129)</f>
        <v>129</v>
      </c>
      <c r="B76">
        <v>59211343</v>
      </c>
      <c r="C76">
        <v>59209510</v>
      </c>
      <c r="D76">
        <v>58310526</v>
      </c>
      <c r="E76">
        <v>1</v>
      </c>
      <c r="F76">
        <v>1</v>
      </c>
      <c r="G76">
        <v>1080</v>
      </c>
      <c r="H76">
        <v>3</v>
      </c>
      <c r="I76" t="s">
        <v>665</v>
      </c>
      <c r="J76" t="s">
        <v>666</v>
      </c>
      <c r="K76" t="s">
        <v>667</v>
      </c>
      <c r="L76">
        <v>1346</v>
      </c>
      <c r="N76">
        <v>1009</v>
      </c>
      <c r="O76" t="s">
        <v>641</v>
      </c>
      <c r="P76" t="s">
        <v>641</v>
      </c>
      <c r="Q76">
        <v>1</v>
      </c>
      <c r="X76">
        <v>0.05</v>
      </c>
      <c r="Y76">
        <v>37.979999999999997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0.05</v>
      </c>
      <c r="AH76">
        <v>2</v>
      </c>
      <c r="AI76">
        <v>59209516</v>
      </c>
      <c r="AJ76">
        <v>72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ROW(Source!A129)</f>
        <v>129</v>
      </c>
      <c r="B77">
        <v>59211344</v>
      </c>
      <c r="C77">
        <v>59209510</v>
      </c>
      <c r="D77">
        <v>58308933</v>
      </c>
      <c r="E77">
        <v>1</v>
      </c>
      <c r="F77">
        <v>1</v>
      </c>
      <c r="G77">
        <v>1080</v>
      </c>
      <c r="H77">
        <v>3</v>
      </c>
      <c r="I77" t="s">
        <v>668</v>
      </c>
      <c r="J77" t="s">
        <v>669</v>
      </c>
      <c r="K77" t="s">
        <v>670</v>
      </c>
      <c r="L77">
        <v>1348</v>
      </c>
      <c r="N77">
        <v>1009</v>
      </c>
      <c r="O77" t="s">
        <v>658</v>
      </c>
      <c r="P77" t="s">
        <v>658</v>
      </c>
      <c r="Q77">
        <v>1000</v>
      </c>
      <c r="X77">
        <v>6.2999999999999998E-6</v>
      </c>
      <c r="Y77">
        <v>3234.81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3</v>
      </c>
      <c r="AG77">
        <v>6.2999999999999998E-6</v>
      </c>
      <c r="AH77">
        <v>2</v>
      </c>
      <c r="AI77">
        <v>59209517</v>
      </c>
      <c r="AJ77">
        <v>73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ROW(Source!A129)</f>
        <v>129</v>
      </c>
      <c r="B78">
        <v>59211345</v>
      </c>
      <c r="C78">
        <v>59209510</v>
      </c>
      <c r="D78">
        <v>58308746</v>
      </c>
      <c r="E78">
        <v>1</v>
      </c>
      <c r="F78">
        <v>1</v>
      </c>
      <c r="G78">
        <v>1080</v>
      </c>
      <c r="H78">
        <v>3</v>
      </c>
      <c r="I78" t="s">
        <v>671</v>
      </c>
      <c r="J78" t="s">
        <v>672</v>
      </c>
      <c r="K78" t="s">
        <v>673</v>
      </c>
      <c r="L78">
        <v>1339</v>
      </c>
      <c r="N78">
        <v>1007</v>
      </c>
      <c r="O78" t="s">
        <v>645</v>
      </c>
      <c r="P78" t="s">
        <v>645</v>
      </c>
      <c r="Q78">
        <v>1</v>
      </c>
      <c r="X78">
        <v>0.19</v>
      </c>
      <c r="Y78">
        <v>53.42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</v>
      </c>
      <c r="AG78">
        <v>0.19</v>
      </c>
      <c r="AH78">
        <v>2</v>
      </c>
      <c r="AI78">
        <v>59209518</v>
      </c>
      <c r="AJ78">
        <v>74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ROW(Source!A129)</f>
        <v>129</v>
      </c>
      <c r="B79">
        <v>59211346</v>
      </c>
      <c r="C79">
        <v>59209510</v>
      </c>
      <c r="D79">
        <v>58309012</v>
      </c>
      <c r="E79">
        <v>1</v>
      </c>
      <c r="F79">
        <v>1</v>
      </c>
      <c r="G79">
        <v>1080</v>
      </c>
      <c r="H79">
        <v>3</v>
      </c>
      <c r="I79" t="s">
        <v>674</v>
      </c>
      <c r="J79" t="s">
        <v>675</v>
      </c>
      <c r="K79" t="s">
        <v>676</v>
      </c>
      <c r="L79">
        <v>1339</v>
      </c>
      <c r="N79">
        <v>1007</v>
      </c>
      <c r="O79" t="s">
        <v>645</v>
      </c>
      <c r="P79" t="s">
        <v>645</v>
      </c>
      <c r="Q79">
        <v>1</v>
      </c>
      <c r="X79">
        <v>0.34200000000000003</v>
      </c>
      <c r="Y79">
        <v>5.82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0.34200000000000003</v>
      </c>
      <c r="AH79">
        <v>2</v>
      </c>
      <c r="AI79">
        <v>59209519</v>
      </c>
      <c r="AJ79">
        <v>75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ROW(Source!A129)</f>
        <v>129</v>
      </c>
      <c r="B80">
        <v>59211347</v>
      </c>
      <c r="C80">
        <v>59209510</v>
      </c>
      <c r="D80">
        <v>58309084</v>
      </c>
      <c r="E80">
        <v>1</v>
      </c>
      <c r="F80">
        <v>1</v>
      </c>
      <c r="G80">
        <v>1080</v>
      </c>
      <c r="H80">
        <v>3</v>
      </c>
      <c r="I80" t="s">
        <v>677</v>
      </c>
      <c r="J80" t="s">
        <v>678</v>
      </c>
      <c r="K80" t="s">
        <v>679</v>
      </c>
      <c r="L80">
        <v>1348</v>
      </c>
      <c r="N80">
        <v>1009</v>
      </c>
      <c r="O80" t="s">
        <v>658</v>
      </c>
      <c r="P80" t="s">
        <v>658</v>
      </c>
      <c r="Q80">
        <v>1000</v>
      </c>
      <c r="X80">
        <v>8.7000000000000001E-4</v>
      </c>
      <c r="Y80">
        <v>16214.84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8.7000000000000001E-4</v>
      </c>
      <c r="AH80">
        <v>2</v>
      </c>
      <c r="AI80">
        <v>59209520</v>
      </c>
      <c r="AJ80">
        <v>76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ROW(Source!A129)</f>
        <v>129</v>
      </c>
      <c r="B81">
        <v>59211348</v>
      </c>
      <c r="C81">
        <v>59209510</v>
      </c>
      <c r="D81">
        <v>58309253</v>
      </c>
      <c r="E81">
        <v>1</v>
      </c>
      <c r="F81">
        <v>1</v>
      </c>
      <c r="G81">
        <v>1080</v>
      </c>
      <c r="H81">
        <v>3</v>
      </c>
      <c r="I81" t="s">
        <v>680</v>
      </c>
      <c r="J81" t="s">
        <v>681</v>
      </c>
      <c r="K81" t="s">
        <v>682</v>
      </c>
      <c r="L81">
        <v>1346</v>
      </c>
      <c r="N81">
        <v>1009</v>
      </c>
      <c r="O81" t="s">
        <v>641</v>
      </c>
      <c r="P81" t="s">
        <v>641</v>
      </c>
      <c r="Q81">
        <v>1</v>
      </c>
      <c r="X81">
        <v>0.1</v>
      </c>
      <c r="Y81">
        <v>20.190000000000001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</v>
      </c>
      <c r="AG81">
        <v>0.1</v>
      </c>
      <c r="AH81">
        <v>2</v>
      </c>
      <c r="AI81">
        <v>59209521</v>
      </c>
      <c r="AJ81">
        <v>77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ROW(Source!A129)</f>
        <v>129</v>
      </c>
      <c r="B82">
        <v>59211349</v>
      </c>
      <c r="C82">
        <v>59209510</v>
      </c>
      <c r="D82">
        <v>58309395</v>
      </c>
      <c r="E82">
        <v>1</v>
      </c>
      <c r="F82">
        <v>1</v>
      </c>
      <c r="G82">
        <v>1080</v>
      </c>
      <c r="H82">
        <v>3</v>
      </c>
      <c r="I82" t="s">
        <v>683</v>
      </c>
      <c r="J82" t="s">
        <v>684</v>
      </c>
      <c r="K82" t="s">
        <v>685</v>
      </c>
      <c r="L82">
        <v>1348</v>
      </c>
      <c r="N82">
        <v>1009</v>
      </c>
      <c r="O82" t="s">
        <v>658</v>
      </c>
      <c r="P82" t="s">
        <v>658</v>
      </c>
      <c r="Q82">
        <v>1000</v>
      </c>
      <c r="X82">
        <v>4.0000000000000002E-4</v>
      </c>
      <c r="Y82">
        <v>35445.93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3</v>
      </c>
      <c r="AG82">
        <v>4.0000000000000002E-4</v>
      </c>
      <c r="AH82">
        <v>2</v>
      </c>
      <c r="AI82">
        <v>59209522</v>
      </c>
      <c r="AJ82">
        <v>78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ROW(Source!A129)</f>
        <v>129</v>
      </c>
      <c r="B83">
        <v>59211350</v>
      </c>
      <c r="C83">
        <v>59209510</v>
      </c>
      <c r="D83">
        <v>58267529</v>
      </c>
      <c r="E83">
        <v>1080</v>
      </c>
      <c r="F83">
        <v>1</v>
      </c>
      <c r="G83">
        <v>1080</v>
      </c>
      <c r="H83">
        <v>3</v>
      </c>
      <c r="I83" t="s">
        <v>782</v>
      </c>
      <c r="J83" t="s">
        <v>3</v>
      </c>
      <c r="K83" t="s">
        <v>783</v>
      </c>
      <c r="L83">
        <v>1346</v>
      </c>
      <c r="N83">
        <v>1009</v>
      </c>
      <c r="O83" t="s">
        <v>641</v>
      </c>
      <c r="P83" t="s">
        <v>641</v>
      </c>
      <c r="Q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3</v>
      </c>
      <c r="AG83">
        <v>0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ROW(Source!A129)</f>
        <v>129</v>
      </c>
      <c r="B84">
        <v>59211351</v>
      </c>
      <c r="C84">
        <v>59209510</v>
      </c>
      <c r="D84">
        <v>58287193</v>
      </c>
      <c r="E84">
        <v>1080</v>
      </c>
      <c r="F84">
        <v>1</v>
      </c>
      <c r="G84">
        <v>1080</v>
      </c>
      <c r="H84">
        <v>3</v>
      </c>
      <c r="I84" t="s">
        <v>786</v>
      </c>
      <c r="J84" t="s">
        <v>3</v>
      </c>
      <c r="K84" t="s">
        <v>787</v>
      </c>
      <c r="L84">
        <v>1354</v>
      </c>
      <c r="N84">
        <v>1010</v>
      </c>
      <c r="O84" t="s">
        <v>49</v>
      </c>
      <c r="P84" t="s">
        <v>49</v>
      </c>
      <c r="Q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</v>
      </c>
      <c r="AG84">
        <v>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ROW(Source!A129)</f>
        <v>129</v>
      </c>
      <c r="B85">
        <v>59211352</v>
      </c>
      <c r="C85">
        <v>59209510</v>
      </c>
      <c r="D85">
        <v>58289981</v>
      </c>
      <c r="E85">
        <v>1080</v>
      </c>
      <c r="F85">
        <v>1</v>
      </c>
      <c r="G85">
        <v>1080</v>
      </c>
      <c r="H85">
        <v>3</v>
      </c>
      <c r="I85" t="s">
        <v>794</v>
      </c>
      <c r="J85" t="s">
        <v>3</v>
      </c>
      <c r="K85" t="s">
        <v>795</v>
      </c>
      <c r="L85">
        <v>1301</v>
      </c>
      <c r="N85">
        <v>1003</v>
      </c>
      <c r="O85" t="s">
        <v>36</v>
      </c>
      <c r="P85" t="s">
        <v>36</v>
      </c>
      <c r="Q85">
        <v>1</v>
      </c>
      <c r="X85">
        <v>100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3</v>
      </c>
      <c r="AG85">
        <v>100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ROW(Source!A130)</f>
        <v>130</v>
      </c>
      <c r="B86">
        <v>59211338</v>
      </c>
      <c r="C86">
        <v>59209510</v>
      </c>
      <c r="D86">
        <v>58266404</v>
      </c>
      <c r="E86">
        <v>1080</v>
      </c>
      <c r="F86">
        <v>1</v>
      </c>
      <c r="G86">
        <v>1080</v>
      </c>
      <c r="H86">
        <v>1</v>
      </c>
      <c r="I86" t="s">
        <v>620</v>
      </c>
      <c r="J86" t="s">
        <v>3</v>
      </c>
      <c r="K86" t="s">
        <v>621</v>
      </c>
      <c r="L86">
        <v>1191</v>
      </c>
      <c r="N86">
        <v>1013</v>
      </c>
      <c r="O86" t="s">
        <v>622</v>
      </c>
      <c r="P86" t="s">
        <v>622</v>
      </c>
      <c r="Q86">
        <v>1</v>
      </c>
      <c r="X86">
        <v>33.700000000000003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 t="s">
        <v>28</v>
      </c>
      <c r="AG86">
        <v>42.630500000000005</v>
      </c>
      <c r="AH86">
        <v>2</v>
      </c>
      <c r="AI86">
        <v>59209511</v>
      </c>
      <c r="AJ86">
        <v>82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ROW(Source!A130)</f>
        <v>130</v>
      </c>
      <c r="B87">
        <v>59211339</v>
      </c>
      <c r="C87">
        <v>59209510</v>
      </c>
      <c r="D87">
        <v>58340276</v>
      </c>
      <c r="E87">
        <v>1</v>
      </c>
      <c r="F87">
        <v>1</v>
      </c>
      <c r="G87">
        <v>1080</v>
      </c>
      <c r="H87">
        <v>2</v>
      </c>
      <c r="I87" t="s">
        <v>662</v>
      </c>
      <c r="J87" t="s">
        <v>663</v>
      </c>
      <c r="K87" t="s">
        <v>664</v>
      </c>
      <c r="L87">
        <v>1368</v>
      </c>
      <c r="N87">
        <v>1011</v>
      </c>
      <c r="O87" t="s">
        <v>626</v>
      </c>
      <c r="P87" t="s">
        <v>626</v>
      </c>
      <c r="Q87">
        <v>1</v>
      </c>
      <c r="X87">
        <v>1.19</v>
      </c>
      <c r="Y87">
        <v>0</v>
      </c>
      <c r="Z87">
        <v>3.18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27</v>
      </c>
      <c r="AG87">
        <v>1.63625</v>
      </c>
      <c r="AH87">
        <v>2</v>
      </c>
      <c r="AI87">
        <v>59209512</v>
      </c>
      <c r="AJ87">
        <v>83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ROW(Source!A130)</f>
        <v>130</v>
      </c>
      <c r="B88">
        <v>59211340</v>
      </c>
      <c r="C88">
        <v>59209510</v>
      </c>
      <c r="D88">
        <v>58340578</v>
      </c>
      <c r="E88">
        <v>1</v>
      </c>
      <c r="F88">
        <v>1</v>
      </c>
      <c r="G88">
        <v>1080</v>
      </c>
      <c r="H88">
        <v>2</v>
      </c>
      <c r="I88" t="s">
        <v>646</v>
      </c>
      <c r="J88" t="s">
        <v>647</v>
      </c>
      <c r="K88" t="s">
        <v>648</v>
      </c>
      <c r="L88">
        <v>1368</v>
      </c>
      <c r="N88">
        <v>1011</v>
      </c>
      <c r="O88" t="s">
        <v>626</v>
      </c>
      <c r="P88" t="s">
        <v>626</v>
      </c>
      <c r="Q88">
        <v>1</v>
      </c>
      <c r="X88">
        <v>0.4</v>
      </c>
      <c r="Y88">
        <v>0</v>
      </c>
      <c r="Z88">
        <v>83.1</v>
      </c>
      <c r="AA88">
        <v>12.62</v>
      </c>
      <c r="AB88">
        <v>0</v>
      </c>
      <c r="AC88">
        <v>0</v>
      </c>
      <c r="AD88">
        <v>1</v>
      </c>
      <c r="AE88">
        <v>0</v>
      </c>
      <c r="AF88" t="s">
        <v>27</v>
      </c>
      <c r="AG88">
        <v>0.55000000000000004</v>
      </c>
      <c r="AH88">
        <v>2</v>
      </c>
      <c r="AI88">
        <v>59209513</v>
      </c>
      <c r="AJ88">
        <v>84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ROW(Source!A130)</f>
        <v>130</v>
      </c>
      <c r="B89">
        <v>59211341</v>
      </c>
      <c r="C89">
        <v>59209510</v>
      </c>
      <c r="D89">
        <v>58339814</v>
      </c>
      <c r="E89">
        <v>1</v>
      </c>
      <c r="F89">
        <v>1</v>
      </c>
      <c r="G89">
        <v>1080</v>
      </c>
      <c r="H89">
        <v>2</v>
      </c>
      <c r="I89" t="s">
        <v>635</v>
      </c>
      <c r="J89" t="s">
        <v>636</v>
      </c>
      <c r="K89" t="s">
        <v>637</v>
      </c>
      <c r="L89">
        <v>1368</v>
      </c>
      <c r="N89">
        <v>1011</v>
      </c>
      <c r="O89" t="s">
        <v>626</v>
      </c>
      <c r="P89" t="s">
        <v>626</v>
      </c>
      <c r="Q89">
        <v>1</v>
      </c>
      <c r="X89">
        <v>0.06</v>
      </c>
      <c r="Y89">
        <v>0</v>
      </c>
      <c r="Z89">
        <v>179.17</v>
      </c>
      <c r="AA89">
        <v>16.93</v>
      </c>
      <c r="AB89">
        <v>0</v>
      </c>
      <c r="AC89">
        <v>0</v>
      </c>
      <c r="AD89">
        <v>1</v>
      </c>
      <c r="AE89">
        <v>0</v>
      </c>
      <c r="AF89" t="s">
        <v>27</v>
      </c>
      <c r="AG89">
        <v>8.2500000000000004E-2</v>
      </c>
      <c r="AH89">
        <v>2</v>
      </c>
      <c r="AI89">
        <v>59209514</v>
      </c>
      <c r="AJ89">
        <v>85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ROW(Source!A130)</f>
        <v>130</v>
      </c>
      <c r="B90">
        <v>59211342</v>
      </c>
      <c r="C90">
        <v>59209510</v>
      </c>
      <c r="D90">
        <v>58308814</v>
      </c>
      <c r="E90">
        <v>1</v>
      </c>
      <c r="F90">
        <v>1</v>
      </c>
      <c r="G90">
        <v>1080</v>
      </c>
      <c r="H90">
        <v>3</v>
      </c>
      <c r="I90" t="s">
        <v>642</v>
      </c>
      <c r="J90" t="s">
        <v>643</v>
      </c>
      <c r="K90" t="s">
        <v>644</v>
      </c>
      <c r="L90">
        <v>1339</v>
      </c>
      <c r="N90">
        <v>1007</v>
      </c>
      <c r="O90" t="s">
        <v>645</v>
      </c>
      <c r="P90" t="s">
        <v>645</v>
      </c>
      <c r="Q90">
        <v>1</v>
      </c>
      <c r="X90">
        <v>0.23466999999999999</v>
      </c>
      <c r="Y90">
        <v>7.07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0.23466999999999999</v>
      </c>
      <c r="AH90">
        <v>2</v>
      </c>
      <c r="AI90">
        <v>59209515</v>
      </c>
      <c r="AJ90">
        <v>86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ROW(Source!A130)</f>
        <v>130</v>
      </c>
      <c r="B91">
        <v>59211343</v>
      </c>
      <c r="C91">
        <v>59209510</v>
      </c>
      <c r="D91">
        <v>58310526</v>
      </c>
      <c r="E91">
        <v>1</v>
      </c>
      <c r="F91">
        <v>1</v>
      </c>
      <c r="G91">
        <v>1080</v>
      </c>
      <c r="H91">
        <v>3</v>
      </c>
      <c r="I91" t="s">
        <v>665</v>
      </c>
      <c r="J91" t="s">
        <v>666</v>
      </c>
      <c r="K91" t="s">
        <v>667</v>
      </c>
      <c r="L91">
        <v>1346</v>
      </c>
      <c r="N91">
        <v>1009</v>
      </c>
      <c r="O91" t="s">
        <v>641</v>
      </c>
      <c r="P91" t="s">
        <v>641</v>
      </c>
      <c r="Q91">
        <v>1</v>
      </c>
      <c r="X91">
        <v>0.05</v>
      </c>
      <c r="Y91">
        <v>37.979999999999997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0.05</v>
      </c>
      <c r="AH91">
        <v>2</v>
      </c>
      <c r="AI91">
        <v>59209516</v>
      </c>
      <c r="AJ91">
        <v>87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ROW(Source!A130)</f>
        <v>130</v>
      </c>
      <c r="B92">
        <v>59211344</v>
      </c>
      <c r="C92">
        <v>59209510</v>
      </c>
      <c r="D92">
        <v>58308933</v>
      </c>
      <c r="E92">
        <v>1</v>
      </c>
      <c r="F92">
        <v>1</v>
      </c>
      <c r="G92">
        <v>1080</v>
      </c>
      <c r="H92">
        <v>3</v>
      </c>
      <c r="I92" t="s">
        <v>668</v>
      </c>
      <c r="J92" t="s">
        <v>669</v>
      </c>
      <c r="K92" t="s">
        <v>670</v>
      </c>
      <c r="L92">
        <v>1348</v>
      </c>
      <c r="N92">
        <v>1009</v>
      </c>
      <c r="O92" t="s">
        <v>658</v>
      </c>
      <c r="P92" t="s">
        <v>658</v>
      </c>
      <c r="Q92">
        <v>1000</v>
      </c>
      <c r="X92">
        <v>6.2999999999999998E-6</v>
      </c>
      <c r="Y92">
        <v>3234.81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3</v>
      </c>
      <c r="AG92">
        <v>6.2999999999999998E-6</v>
      </c>
      <c r="AH92">
        <v>2</v>
      </c>
      <c r="AI92">
        <v>59209517</v>
      </c>
      <c r="AJ92">
        <v>88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ROW(Source!A130)</f>
        <v>130</v>
      </c>
      <c r="B93">
        <v>59211345</v>
      </c>
      <c r="C93">
        <v>59209510</v>
      </c>
      <c r="D93">
        <v>58308746</v>
      </c>
      <c r="E93">
        <v>1</v>
      </c>
      <c r="F93">
        <v>1</v>
      </c>
      <c r="G93">
        <v>1080</v>
      </c>
      <c r="H93">
        <v>3</v>
      </c>
      <c r="I93" t="s">
        <v>671</v>
      </c>
      <c r="J93" t="s">
        <v>672</v>
      </c>
      <c r="K93" t="s">
        <v>673</v>
      </c>
      <c r="L93">
        <v>1339</v>
      </c>
      <c r="N93">
        <v>1007</v>
      </c>
      <c r="O93" t="s">
        <v>645</v>
      </c>
      <c r="P93" t="s">
        <v>645</v>
      </c>
      <c r="Q93">
        <v>1</v>
      </c>
      <c r="X93">
        <v>0.19</v>
      </c>
      <c r="Y93">
        <v>53.42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3</v>
      </c>
      <c r="AG93">
        <v>0.19</v>
      </c>
      <c r="AH93">
        <v>2</v>
      </c>
      <c r="AI93">
        <v>59209518</v>
      </c>
      <c r="AJ93">
        <v>89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ROW(Source!A130)</f>
        <v>130</v>
      </c>
      <c r="B94">
        <v>59211346</v>
      </c>
      <c r="C94">
        <v>59209510</v>
      </c>
      <c r="D94">
        <v>58309012</v>
      </c>
      <c r="E94">
        <v>1</v>
      </c>
      <c r="F94">
        <v>1</v>
      </c>
      <c r="G94">
        <v>1080</v>
      </c>
      <c r="H94">
        <v>3</v>
      </c>
      <c r="I94" t="s">
        <v>674</v>
      </c>
      <c r="J94" t="s">
        <v>675</v>
      </c>
      <c r="K94" t="s">
        <v>676</v>
      </c>
      <c r="L94">
        <v>1339</v>
      </c>
      <c r="N94">
        <v>1007</v>
      </c>
      <c r="O94" t="s">
        <v>645</v>
      </c>
      <c r="P94" t="s">
        <v>645</v>
      </c>
      <c r="Q94">
        <v>1</v>
      </c>
      <c r="X94">
        <v>0.34200000000000003</v>
      </c>
      <c r="Y94">
        <v>5.82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0.34200000000000003</v>
      </c>
      <c r="AH94">
        <v>2</v>
      </c>
      <c r="AI94">
        <v>59209519</v>
      </c>
      <c r="AJ94">
        <v>90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ROW(Source!A130)</f>
        <v>130</v>
      </c>
      <c r="B95">
        <v>59211347</v>
      </c>
      <c r="C95">
        <v>59209510</v>
      </c>
      <c r="D95">
        <v>58309084</v>
      </c>
      <c r="E95">
        <v>1</v>
      </c>
      <c r="F95">
        <v>1</v>
      </c>
      <c r="G95">
        <v>1080</v>
      </c>
      <c r="H95">
        <v>3</v>
      </c>
      <c r="I95" t="s">
        <v>677</v>
      </c>
      <c r="J95" t="s">
        <v>678</v>
      </c>
      <c r="K95" t="s">
        <v>679</v>
      </c>
      <c r="L95">
        <v>1348</v>
      </c>
      <c r="N95">
        <v>1009</v>
      </c>
      <c r="O95" t="s">
        <v>658</v>
      </c>
      <c r="P95" t="s">
        <v>658</v>
      </c>
      <c r="Q95">
        <v>1000</v>
      </c>
      <c r="X95">
        <v>8.7000000000000001E-4</v>
      </c>
      <c r="Y95">
        <v>16214.84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8.7000000000000001E-4</v>
      </c>
      <c r="AH95">
        <v>2</v>
      </c>
      <c r="AI95">
        <v>59209520</v>
      </c>
      <c r="AJ95">
        <v>91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ROW(Source!A130)</f>
        <v>130</v>
      </c>
      <c r="B96">
        <v>59211348</v>
      </c>
      <c r="C96">
        <v>59209510</v>
      </c>
      <c r="D96">
        <v>58309253</v>
      </c>
      <c r="E96">
        <v>1</v>
      </c>
      <c r="F96">
        <v>1</v>
      </c>
      <c r="G96">
        <v>1080</v>
      </c>
      <c r="H96">
        <v>3</v>
      </c>
      <c r="I96" t="s">
        <v>680</v>
      </c>
      <c r="J96" t="s">
        <v>681</v>
      </c>
      <c r="K96" t="s">
        <v>682</v>
      </c>
      <c r="L96">
        <v>1346</v>
      </c>
      <c r="N96">
        <v>1009</v>
      </c>
      <c r="O96" t="s">
        <v>641</v>
      </c>
      <c r="P96" t="s">
        <v>641</v>
      </c>
      <c r="Q96">
        <v>1</v>
      </c>
      <c r="X96">
        <v>0.1</v>
      </c>
      <c r="Y96">
        <v>20.190000000000001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</v>
      </c>
      <c r="AG96">
        <v>0.1</v>
      </c>
      <c r="AH96">
        <v>2</v>
      </c>
      <c r="AI96">
        <v>59209521</v>
      </c>
      <c r="AJ96">
        <v>92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ROW(Source!A130)</f>
        <v>130</v>
      </c>
      <c r="B97">
        <v>59211349</v>
      </c>
      <c r="C97">
        <v>59209510</v>
      </c>
      <c r="D97">
        <v>58309395</v>
      </c>
      <c r="E97">
        <v>1</v>
      </c>
      <c r="F97">
        <v>1</v>
      </c>
      <c r="G97">
        <v>1080</v>
      </c>
      <c r="H97">
        <v>3</v>
      </c>
      <c r="I97" t="s">
        <v>683</v>
      </c>
      <c r="J97" t="s">
        <v>684</v>
      </c>
      <c r="K97" t="s">
        <v>685</v>
      </c>
      <c r="L97">
        <v>1348</v>
      </c>
      <c r="N97">
        <v>1009</v>
      </c>
      <c r="O97" t="s">
        <v>658</v>
      </c>
      <c r="P97" t="s">
        <v>658</v>
      </c>
      <c r="Q97">
        <v>1000</v>
      </c>
      <c r="X97">
        <v>4.0000000000000002E-4</v>
      </c>
      <c r="Y97">
        <v>35445.93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3</v>
      </c>
      <c r="AG97">
        <v>4.0000000000000002E-4</v>
      </c>
      <c r="AH97">
        <v>2</v>
      </c>
      <c r="AI97">
        <v>59209522</v>
      </c>
      <c r="AJ97">
        <v>93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ROW(Source!A130)</f>
        <v>130</v>
      </c>
      <c r="B98">
        <v>59211350</v>
      </c>
      <c r="C98">
        <v>59209510</v>
      </c>
      <c r="D98">
        <v>58267529</v>
      </c>
      <c r="E98">
        <v>1080</v>
      </c>
      <c r="F98">
        <v>1</v>
      </c>
      <c r="G98">
        <v>1080</v>
      </c>
      <c r="H98">
        <v>3</v>
      </c>
      <c r="I98" t="s">
        <v>782</v>
      </c>
      <c r="J98" t="s">
        <v>3</v>
      </c>
      <c r="K98" t="s">
        <v>783</v>
      </c>
      <c r="L98">
        <v>1346</v>
      </c>
      <c r="N98">
        <v>1009</v>
      </c>
      <c r="O98" t="s">
        <v>641</v>
      </c>
      <c r="P98" t="s">
        <v>641</v>
      </c>
      <c r="Q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</v>
      </c>
      <c r="AG98">
        <v>0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ROW(Source!A130)</f>
        <v>130</v>
      </c>
      <c r="B99">
        <v>59211351</v>
      </c>
      <c r="C99">
        <v>59209510</v>
      </c>
      <c r="D99">
        <v>58287193</v>
      </c>
      <c r="E99">
        <v>1080</v>
      </c>
      <c r="F99">
        <v>1</v>
      </c>
      <c r="G99">
        <v>1080</v>
      </c>
      <c r="H99">
        <v>3</v>
      </c>
      <c r="I99" t="s">
        <v>786</v>
      </c>
      <c r="J99" t="s">
        <v>3</v>
      </c>
      <c r="K99" t="s">
        <v>787</v>
      </c>
      <c r="L99">
        <v>1354</v>
      </c>
      <c r="N99">
        <v>1010</v>
      </c>
      <c r="O99" t="s">
        <v>49</v>
      </c>
      <c r="P99" t="s">
        <v>49</v>
      </c>
      <c r="Q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3</v>
      </c>
      <c r="AG99">
        <v>0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ROW(Source!A130)</f>
        <v>130</v>
      </c>
      <c r="B100">
        <v>59211352</v>
      </c>
      <c r="C100">
        <v>59209510</v>
      </c>
      <c r="D100">
        <v>58289981</v>
      </c>
      <c r="E100">
        <v>1080</v>
      </c>
      <c r="F100">
        <v>1</v>
      </c>
      <c r="G100">
        <v>1080</v>
      </c>
      <c r="H100">
        <v>3</v>
      </c>
      <c r="I100" t="s">
        <v>794</v>
      </c>
      <c r="J100" t="s">
        <v>3</v>
      </c>
      <c r="K100" t="s">
        <v>795</v>
      </c>
      <c r="L100">
        <v>1301</v>
      </c>
      <c r="N100">
        <v>1003</v>
      </c>
      <c r="O100" t="s">
        <v>36</v>
      </c>
      <c r="P100" t="s">
        <v>36</v>
      </c>
      <c r="Q100">
        <v>1</v>
      </c>
      <c r="X100">
        <v>100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3</v>
      </c>
      <c r="AG100">
        <v>100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ROW(Source!A139)</f>
        <v>139</v>
      </c>
      <c r="B101">
        <v>59211353</v>
      </c>
      <c r="C101">
        <v>59209544</v>
      </c>
      <c r="D101">
        <v>58266404</v>
      </c>
      <c r="E101">
        <v>1080</v>
      </c>
      <c r="F101">
        <v>1</v>
      </c>
      <c r="G101">
        <v>1080</v>
      </c>
      <c r="H101">
        <v>1</v>
      </c>
      <c r="I101" t="s">
        <v>620</v>
      </c>
      <c r="J101" t="s">
        <v>3</v>
      </c>
      <c r="K101" t="s">
        <v>621</v>
      </c>
      <c r="L101">
        <v>1191</v>
      </c>
      <c r="N101">
        <v>1013</v>
      </c>
      <c r="O101" t="s">
        <v>622</v>
      </c>
      <c r="P101" t="s">
        <v>622</v>
      </c>
      <c r="Q101">
        <v>1</v>
      </c>
      <c r="X101">
        <v>1.47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28</v>
      </c>
      <c r="AG101">
        <v>1.85955</v>
      </c>
      <c r="AH101">
        <v>2</v>
      </c>
      <c r="AI101">
        <v>59209545</v>
      </c>
      <c r="AJ101">
        <v>97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ROW(Source!A139)</f>
        <v>139</v>
      </c>
      <c r="B102">
        <v>59211354</v>
      </c>
      <c r="C102">
        <v>59209544</v>
      </c>
      <c r="D102">
        <v>58340279</v>
      </c>
      <c r="E102">
        <v>1</v>
      </c>
      <c r="F102">
        <v>1</v>
      </c>
      <c r="G102">
        <v>1080</v>
      </c>
      <c r="H102">
        <v>2</v>
      </c>
      <c r="I102" t="s">
        <v>686</v>
      </c>
      <c r="J102" t="s">
        <v>687</v>
      </c>
      <c r="K102" t="s">
        <v>688</v>
      </c>
      <c r="L102">
        <v>1368</v>
      </c>
      <c r="N102">
        <v>1011</v>
      </c>
      <c r="O102" t="s">
        <v>626</v>
      </c>
      <c r="P102" t="s">
        <v>626</v>
      </c>
      <c r="Q102">
        <v>1</v>
      </c>
      <c r="X102">
        <v>0.35</v>
      </c>
      <c r="Y102">
        <v>0</v>
      </c>
      <c r="Z102">
        <v>7.11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27</v>
      </c>
      <c r="AG102">
        <v>0.48125000000000007</v>
      </c>
      <c r="AH102">
        <v>2</v>
      </c>
      <c r="AI102">
        <v>59209546</v>
      </c>
      <c r="AJ102">
        <v>98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ROW(Source!A139)</f>
        <v>139</v>
      </c>
      <c r="B103">
        <v>59211355</v>
      </c>
      <c r="C103">
        <v>59209544</v>
      </c>
      <c r="D103">
        <v>58340578</v>
      </c>
      <c r="E103">
        <v>1</v>
      </c>
      <c r="F103">
        <v>1</v>
      </c>
      <c r="G103">
        <v>1080</v>
      </c>
      <c r="H103">
        <v>2</v>
      </c>
      <c r="I103" t="s">
        <v>646</v>
      </c>
      <c r="J103" t="s">
        <v>647</v>
      </c>
      <c r="K103" t="s">
        <v>648</v>
      </c>
      <c r="L103">
        <v>1368</v>
      </c>
      <c r="N103">
        <v>1011</v>
      </c>
      <c r="O103" t="s">
        <v>626</v>
      </c>
      <c r="P103" t="s">
        <v>626</v>
      </c>
      <c r="Q103">
        <v>1</v>
      </c>
      <c r="X103">
        <v>0.02</v>
      </c>
      <c r="Y103">
        <v>0</v>
      </c>
      <c r="Z103">
        <v>83.1</v>
      </c>
      <c r="AA103">
        <v>12.62</v>
      </c>
      <c r="AB103">
        <v>0</v>
      </c>
      <c r="AC103">
        <v>0</v>
      </c>
      <c r="AD103">
        <v>1</v>
      </c>
      <c r="AE103">
        <v>0</v>
      </c>
      <c r="AF103" t="s">
        <v>27</v>
      </c>
      <c r="AG103">
        <v>2.7500000000000004E-2</v>
      </c>
      <c r="AH103">
        <v>2</v>
      </c>
      <c r="AI103">
        <v>59209547</v>
      </c>
      <c r="AJ103">
        <v>99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ROW(Source!A139)</f>
        <v>139</v>
      </c>
      <c r="B104">
        <v>59211356</v>
      </c>
      <c r="C104">
        <v>59209544</v>
      </c>
      <c r="D104">
        <v>58309957</v>
      </c>
      <c r="E104">
        <v>1</v>
      </c>
      <c r="F104">
        <v>1</v>
      </c>
      <c r="G104">
        <v>1080</v>
      </c>
      <c r="H104">
        <v>3</v>
      </c>
      <c r="I104" t="s">
        <v>689</v>
      </c>
      <c r="J104" t="s">
        <v>690</v>
      </c>
      <c r="K104" t="s">
        <v>691</v>
      </c>
      <c r="L104">
        <v>1348</v>
      </c>
      <c r="N104">
        <v>1009</v>
      </c>
      <c r="O104" t="s">
        <v>658</v>
      </c>
      <c r="P104" t="s">
        <v>658</v>
      </c>
      <c r="Q104">
        <v>1000</v>
      </c>
      <c r="X104">
        <v>1.3999999999999999E-4</v>
      </c>
      <c r="Y104">
        <v>9879.51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</v>
      </c>
      <c r="AG104">
        <v>1.3999999999999999E-4</v>
      </c>
      <c r="AH104">
        <v>2</v>
      </c>
      <c r="AI104">
        <v>59209548</v>
      </c>
      <c r="AJ104">
        <v>100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ROW(Source!A139)</f>
        <v>139</v>
      </c>
      <c r="B105">
        <v>59211357</v>
      </c>
      <c r="C105">
        <v>59209544</v>
      </c>
      <c r="D105">
        <v>58308765</v>
      </c>
      <c r="E105">
        <v>1</v>
      </c>
      <c r="F105">
        <v>1</v>
      </c>
      <c r="G105">
        <v>1080</v>
      </c>
      <c r="H105">
        <v>3</v>
      </c>
      <c r="I105" t="s">
        <v>692</v>
      </c>
      <c r="J105" t="s">
        <v>693</v>
      </c>
      <c r="K105" t="s">
        <v>694</v>
      </c>
      <c r="L105">
        <v>1348</v>
      </c>
      <c r="N105">
        <v>1009</v>
      </c>
      <c r="O105" t="s">
        <v>658</v>
      </c>
      <c r="P105" t="s">
        <v>658</v>
      </c>
      <c r="Q105">
        <v>1000</v>
      </c>
      <c r="X105">
        <v>1.1000000000000001E-3</v>
      </c>
      <c r="Y105">
        <v>17868.28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3</v>
      </c>
      <c r="AG105">
        <v>1.1000000000000001E-3</v>
      </c>
      <c r="AH105">
        <v>2</v>
      </c>
      <c r="AI105">
        <v>59209549</v>
      </c>
      <c r="AJ105">
        <v>101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ROW(Source!A139)</f>
        <v>139</v>
      </c>
      <c r="B106">
        <v>59211358</v>
      </c>
      <c r="C106">
        <v>59209544</v>
      </c>
      <c r="D106">
        <v>58330407</v>
      </c>
      <c r="E106">
        <v>1</v>
      </c>
      <c r="F106">
        <v>1</v>
      </c>
      <c r="G106">
        <v>1080</v>
      </c>
      <c r="H106">
        <v>3</v>
      </c>
      <c r="I106" t="s">
        <v>695</v>
      </c>
      <c r="J106" t="s">
        <v>696</v>
      </c>
      <c r="K106" t="s">
        <v>697</v>
      </c>
      <c r="L106">
        <v>1346</v>
      </c>
      <c r="N106">
        <v>1009</v>
      </c>
      <c r="O106" t="s">
        <v>641</v>
      </c>
      <c r="P106" t="s">
        <v>641</v>
      </c>
      <c r="Q106">
        <v>1</v>
      </c>
      <c r="X106">
        <v>0.04</v>
      </c>
      <c r="Y106">
        <v>19.28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0.04</v>
      </c>
      <c r="AH106">
        <v>2</v>
      </c>
      <c r="AI106">
        <v>59209550</v>
      </c>
      <c r="AJ106">
        <v>103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ROW(Source!A139)</f>
        <v>139</v>
      </c>
      <c r="B107">
        <v>59211359</v>
      </c>
      <c r="C107">
        <v>59209544</v>
      </c>
      <c r="D107">
        <v>58266859</v>
      </c>
      <c r="E107">
        <v>1080</v>
      </c>
      <c r="F107">
        <v>1</v>
      </c>
      <c r="G107">
        <v>1080</v>
      </c>
      <c r="H107">
        <v>3</v>
      </c>
      <c r="I107" t="s">
        <v>796</v>
      </c>
      <c r="J107" t="s">
        <v>3</v>
      </c>
      <c r="K107" t="s">
        <v>797</v>
      </c>
      <c r="L107">
        <v>1354</v>
      </c>
      <c r="N107">
        <v>1010</v>
      </c>
      <c r="O107" t="s">
        <v>49</v>
      </c>
      <c r="P107" t="s">
        <v>49</v>
      </c>
      <c r="Q107">
        <v>1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</v>
      </c>
      <c r="AG107">
        <v>2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ROW(Source!A139)</f>
        <v>139</v>
      </c>
      <c r="B108">
        <v>59211360</v>
      </c>
      <c r="C108">
        <v>59209544</v>
      </c>
      <c r="D108">
        <v>58287193</v>
      </c>
      <c r="E108">
        <v>1080</v>
      </c>
      <c r="F108">
        <v>1</v>
      </c>
      <c r="G108">
        <v>1080</v>
      </c>
      <c r="H108">
        <v>3</v>
      </c>
      <c r="I108" t="s">
        <v>786</v>
      </c>
      <c r="J108" t="s">
        <v>3</v>
      </c>
      <c r="K108" t="s">
        <v>787</v>
      </c>
      <c r="L108">
        <v>1354</v>
      </c>
      <c r="N108">
        <v>1010</v>
      </c>
      <c r="O108" t="s">
        <v>49</v>
      </c>
      <c r="P108" t="s">
        <v>49</v>
      </c>
      <c r="Q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</v>
      </c>
      <c r="AG108">
        <v>1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ROW(Source!A140)</f>
        <v>140</v>
      </c>
      <c r="B109">
        <v>59211353</v>
      </c>
      <c r="C109">
        <v>59209544</v>
      </c>
      <c r="D109">
        <v>58266404</v>
      </c>
      <c r="E109">
        <v>1080</v>
      </c>
      <c r="F109">
        <v>1</v>
      </c>
      <c r="G109">
        <v>1080</v>
      </c>
      <c r="H109">
        <v>1</v>
      </c>
      <c r="I109" t="s">
        <v>620</v>
      </c>
      <c r="J109" t="s">
        <v>3</v>
      </c>
      <c r="K109" t="s">
        <v>621</v>
      </c>
      <c r="L109">
        <v>1191</v>
      </c>
      <c r="N109">
        <v>1013</v>
      </c>
      <c r="O109" t="s">
        <v>622</v>
      </c>
      <c r="P109" t="s">
        <v>622</v>
      </c>
      <c r="Q109">
        <v>1</v>
      </c>
      <c r="X109">
        <v>1.47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28</v>
      </c>
      <c r="AG109">
        <v>1.85955</v>
      </c>
      <c r="AH109">
        <v>2</v>
      </c>
      <c r="AI109">
        <v>59209545</v>
      </c>
      <c r="AJ109">
        <v>104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ROW(Source!A140)</f>
        <v>140</v>
      </c>
      <c r="B110">
        <v>59211354</v>
      </c>
      <c r="C110">
        <v>59209544</v>
      </c>
      <c r="D110">
        <v>58340279</v>
      </c>
      <c r="E110">
        <v>1</v>
      </c>
      <c r="F110">
        <v>1</v>
      </c>
      <c r="G110">
        <v>1080</v>
      </c>
      <c r="H110">
        <v>2</v>
      </c>
      <c r="I110" t="s">
        <v>686</v>
      </c>
      <c r="J110" t="s">
        <v>687</v>
      </c>
      <c r="K110" t="s">
        <v>688</v>
      </c>
      <c r="L110">
        <v>1368</v>
      </c>
      <c r="N110">
        <v>1011</v>
      </c>
      <c r="O110" t="s">
        <v>626</v>
      </c>
      <c r="P110" t="s">
        <v>626</v>
      </c>
      <c r="Q110">
        <v>1</v>
      </c>
      <c r="X110">
        <v>0.35</v>
      </c>
      <c r="Y110">
        <v>0</v>
      </c>
      <c r="Z110">
        <v>7.11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27</v>
      </c>
      <c r="AG110">
        <v>0.48125000000000007</v>
      </c>
      <c r="AH110">
        <v>2</v>
      </c>
      <c r="AI110">
        <v>59209546</v>
      </c>
      <c r="AJ110">
        <v>105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ROW(Source!A140)</f>
        <v>140</v>
      </c>
      <c r="B111">
        <v>59211355</v>
      </c>
      <c r="C111">
        <v>59209544</v>
      </c>
      <c r="D111">
        <v>58340578</v>
      </c>
      <c r="E111">
        <v>1</v>
      </c>
      <c r="F111">
        <v>1</v>
      </c>
      <c r="G111">
        <v>1080</v>
      </c>
      <c r="H111">
        <v>2</v>
      </c>
      <c r="I111" t="s">
        <v>646</v>
      </c>
      <c r="J111" t="s">
        <v>647</v>
      </c>
      <c r="K111" t="s">
        <v>648</v>
      </c>
      <c r="L111">
        <v>1368</v>
      </c>
      <c r="N111">
        <v>1011</v>
      </c>
      <c r="O111" t="s">
        <v>626</v>
      </c>
      <c r="P111" t="s">
        <v>626</v>
      </c>
      <c r="Q111">
        <v>1</v>
      </c>
      <c r="X111">
        <v>0.02</v>
      </c>
      <c r="Y111">
        <v>0</v>
      </c>
      <c r="Z111">
        <v>83.1</v>
      </c>
      <c r="AA111">
        <v>12.62</v>
      </c>
      <c r="AB111">
        <v>0</v>
      </c>
      <c r="AC111">
        <v>0</v>
      </c>
      <c r="AD111">
        <v>1</v>
      </c>
      <c r="AE111">
        <v>0</v>
      </c>
      <c r="AF111" t="s">
        <v>27</v>
      </c>
      <c r="AG111">
        <v>2.7500000000000004E-2</v>
      </c>
      <c r="AH111">
        <v>2</v>
      </c>
      <c r="AI111">
        <v>59209547</v>
      </c>
      <c r="AJ111">
        <v>106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ROW(Source!A140)</f>
        <v>140</v>
      </c>
      <c r="B112">
        <v>59211356</v>
      </c>
      <c r="C112">
        <v>59209544</v>
      </c>
      <c r="D112">
        <v>58309957</v>
      </c>
      <c r="E112">
        <v>1</v>
      </c>
      <c r="F112">
        <v>1</v>
      </c>
      <c r="G112">
        <v>1080</v>
      </c>
      <c r="H112">
        <v>3</v>
      </c>
      <c r="I112" t="s">
        <v>689</v>
      </c>
      <c r="J112" t="s">
        <v>690</v>
      </c>
      <c r="K112" t="s">
        <v>691</v>
      </c>
      <c r="L112">
        <v>1348</v>
      </c>
      <c r="N112">
        <v>1009</v>
      </c>
      <c r="O112" t="s">
        <v>658</v>
      </c>
      <c r="P112" t="s">
        <v>658</v>
      </c>
      <c r="Q112">
        <v>1000</v>
      </c>
      <c r="X112">
        <v>1.3999999999999999E-4</v>
      </c>
      <c r="Y112">
        <v>9879.51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3</v>
      </c>
      <c r="AG112">
        <v>1.3999999999999999E-4</v>
      </c>
      <c r="AH112">
        <v>2</v>
      </c>
      <c r="AI112">
        <v>59209548</v>
      </c>
      <c r="AJ112">
        <v>107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ROW(Source!A140)</f>
        <v>140</v>
      </c>
      <c r="B113">
        <v>59211357</v>
      </c>
      <c r="C113">
        <v>59209544</v>
      </c>
      <c r="D113">
        <v>58308765</v>
      </c>
      <c r="E113">
        <v>1</v>
      </c>
      <c r="F113">
        <v>1</v>
      </c>
      <c r="G113">
        <v>1080</v>
      </c>
      <c r="H113">
        <v>3</v>
      </c>
      <c r="I113" t="s">
        <v>692</v>
      </c>
      <c r="J113" t="s">
        <v>693</v>
      </c>
      <c r="K113" t="s">
        <v>694</v>
      </c>
      <c r="L113">
        <v>1348</v>
      </c>
      <c r="N113">
        <v>1009</v>
      </c>
      <c r="O113" t="s">
        <v>658</v>
      </c>
      <c r="P113" t="s">
        <v>658</v>
      </c>
      <c r="Q113">
        <v>1000</v>
      </c>
      <c r="X113">
        <v>1.1000000000000001E-3</v>
      </c>
      <c r="Y113">
        <v>17868.28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3</v>
      </c>
      <c r="AG113">
        <v>1.1000000000000001E-3</v>
      </c>
      <c r="AH113">
        <v>2</v>
      </c>
      <c r="AI113">
        <v>59209549</v>
      </c>
      <c r="AJ113">
        <v>108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ROW(Source!A140)</f>
        <v>140</v>
      </c>
      <c r="B114">
        <v>59211358</v>
      </c>
      <c r="C114">
        <v>59209544</v>
      </c>
      <c r="D114">
        <v>58330407</v>
      </c>
      <c r="E114">
        <v>1</v>
      </c>
      <c r="F114">
        <v>1</v>
      </c>
      <c r="G114">
        <v>1080</v>
      </c>
      <c r="H114">
        <v>3</v>
      </c>
      <c r="I114" t="s">
        <v>695</v>
      </c>
      <c r="J114" t="s">
        <v>696</v>
      </c>
      <c r="K114" t="s">
        <v>697</v>
      </c>
      <c r="L114">
        <v>1346</v>
      </c>
      <c r="N114">
        <v>1009</v>
      </c>
      <c r="O114" t="s">
        <v>641</v>
      </c>
      <c r="P114" t="s">
        <v>641</v>
      </c>
      <c r="Q114">
        <v>1</v>
      </c>
      <c r="X114">
        <v>0.04</v>
      </c>
      <c r="Y114">
        <v>19.28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</v>
      </c>
      <c r="AG114">
        <v>0.04</v>
      </c>
      <c r="AH114">
        <v>2</v>
      </c>
      <c r="AI114">
        <v>59209550</v>
      </c>
      <c r="AJ114">
        <v>110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ROW(Source!A140)</f>
        <v>140</v>
      </c>
      <c r="B115">
        <v>59211359</v>
      </c>
      <c r="C115">
        <v>59209544</v>
      </c>
      <c r="D115">
        <v>58266859</v>
      </c>
      <c r="E115">
        <v>1080</v>
      </c>
      <c r="F115">
        <v>1</v>
      </c>
      <c r="G115">
        <v>1080</v>
      </c>
      <c r="H115">
        <v>3</v>
      </c>
      <c r="I115" t="s">
        <v>796</v>
      </c>
      <c r="J115" t="s">
        <v>3</v>
      </c>
      <c r="K115" t="s">
        <v>797</v>
      </c>
      <c r="L115">
        <v>1354</v>
      </c>
      <c r="N115">
        <v>1010</v>
      </c>
      <c r="O115" t="s">
        <v>49</v>
      </c>
      <c r="P115" t="s">
        <v>49</v>
      </c>
      <c r="Q115">
        <v>1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</v>
      </c>
      <c r="AG115">
        <v>2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ROW(Source!A140)</f>
        <v>140</v>
      </c>
      <c r="B116">
        <v>59211360</v>
      </c>
      <c r="C116">
        <v>59209544</v>
      </c>
      <c r="D116">
        <v>58287193</v>
      </c>
      <c r="E116">
        <v>1080</v>
      </c>
      <c r="F116">
        <v>1</v>
      </c>
      <c r="G116">
        <v>1080</v>
      </c>
      <c r="H116">
        <v>3</v>
      </c>
      <c r="I116" t="s">
        <v>786</v>
      </c>
      <c r="J116" t="s">
        <v>3</v>
      </c>
      <c r="K116" t="s">
        <v>787</v>
      </c>
      <c r="L116">
        <v>1354</v>
      </c>
      <c r="N116">
        <v>1010</v>
      </c>
      <c r="O116" t="s">
        <v>49</v>
      </c>
      <c r="P116" t="s">
        <v>49</v>
      </c>
      <c r="Q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1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ROW(Source!A143)</f>
        <v>143</v>
      </c>
      <c r="B117">
        <v>60528634</v>
      </c>
      <c r="C117">
        <v>60528633</v>
      </c>
      <c r="D117">
        <v>58266404</v>
      </c>
      <c r="E117">
        <v>1080</v>
      </c>
      <c r="F117">
        <v>1</v>
      </c>
      <c r="G117">
        <v>1080</v>
      </c>
      <c r="H117">
        <v>1</v>
      </c>
      <c r="I117" t="s">
        <v>620</v>
      </c>
      <c r="J117" t="s">
        <v>3</v>
      </c>
      <c r="K117" t="s">
        <v>621</v>
      </c>
      <c r="L117">
        <v>1191</v>
      </c>
      <c r="N117">
        <v>1013</v>
      </c>
      <c r="O117" t="s">
        <v>622</v>
      </c>
      <c r="P117" t="s">
        <v>622</v>
      </c>
      <c r="Q117">
        <v>1</v>
      </c>
      <c r="X117">
        <v>0.52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169</v>
      </c>
      <c r="AG117">
        <v>0.57200000000000006</v>
      </c>
      <c r="AH117">
        <v>2</v>
      </c>
      <c r="AI117">
        <v>60528634</v>
      </c>
      <c r="AJ117">
        <v>111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ROW(Source!A143)</f>
        <v>143</v>
      </c>
      <c r="B118">
        <v>60528635</v>
      </c>
      <c r="C118">
        <v>60528633</v>
      </c>
      <c r="D118">
        <v>58340578</v>
      </c>
      <c r="E118">
        <v>1</v>
      </c>
      <c r="F118">
        <v>1</v>
      </c>
      <c r="G118">
        <v>1080</v>
      </c>
      <c r="H118">
        <v>2</v>
      </c>
      <c r="I118" t="s">
        <v>646</v>
      </c>
      <c r="J118" t="s">
        <v>647</v>
      </c>
      <c r="K118" t="s">
        <v>648</v>
      </c>
      <c r="L118">
        <v>1368</v>
      </c>
      <c r="N118">
        <v>1011</v>
      </c>
      <c r="O118" t="s">
        <v>626</v>
      </c>
      <c r="P118" t="s">
        <v>626</v>
      </c>
      <c r="Q118">
        <v>1</v>
      </c>
      <c r="X118">
        <v>0.02</v>
      </c>
      <c r="Y118">
        <v>0</v>
      </c>
      <c r="Z118">
        <v>83.1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169</v>
      </c>
      <c r="AG118">
        <v>2.2000000000000002E-2</v>
      </c>
      <c r="AH118">
        <v>2</v>
      </c>
      <c r="AI118">
        <v>60528635</v>
      </c>
      <c r="AJ118">
        <v>112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ROW(Source!A143)</f>
        <v>143</v>
      </c>
      <c r="B119">
        <v>60528636</v>
      </c>
      <c r="C119">
        <v>60528633</v>
      </c>
      <c r="D119">
        <v>58339890</v>
      </c>
      <c r="E119">
        <v>1</v>
      </c>
      <c r="F119">
        <v>1</v>
      </c>
      <c r="G119">
        <v>1080</v>
      </c>
      <c r="H119">
        <v>2</v>
      </c>
      <c r="I119" t="s">
        <v>698</v>
      </c>
      <c r="J119" t="s">
        <v>699</v>
      </c>
      <c r="K119" t="s">
        <v>700</v>
      </c>
      <c r="L119">
        <v>1368</v>
      </c>
      <c r="N119">
        <v>1011</v>
      </c>
      <c r="O119" t="s">
        <v>626</v>
      </c>
      <c r="P119" t="s">
        <v>626</v>
      </c>
      <c r="Q119">
        <v>1</v>
      </c>
      <c r="X119">
        <v>0.2</v>
      </c>
      <c r="Y119">
        <v>0</v>
      </c>
      <c r="Z119">
        <v>132.66</v>
      </c>
      <c r="AA119">
        <v>14.54</v>
      </c>
      <c r="AB119">
        <v>0</v>
      </c>
      <c r="AC119">
        <v>0</v>
      </c>
      <c r="AD119">
        <v>1</v>
      </c>
      <c r="AE119">
        <v>0</v>
      </c>
      <c r="AF119" t="s">
        <v>169</v>
      </c>
      <c r="AG119">
        <v>0.22000000000000003</v>
      </c>
      <c r="AH119">
        <v>2</v>
      </c>
      <c r="AI119">
        <v>60528636</v>
      </c>
      <c r="AJ119">
        <v>113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ROW(Source!A143)</f>
        <v>143</v>
      </c>
      <c r="B120">
        <v>60528637</v>
      </c>
      <c r="C120">
        <v>60528633</v>
      </c>
      <c r="D120">
        <v>58263632</v>
      </c>
      <c r="E120">
        <v>1080</v>
      </c>
      <c r="F120">
        <v>1</v>
      </c>
      <c r="G120">
        <v>1080</v>
      </c>
      <c r="H120">
        <v>3</v>
      </c>
      <c r="I120" t="s">
        <v>798</v>
      </c>
      <c r="J120" t="s">
        <v>3</v>
      </c>
      <c r="K120" t="s">
        <v>799</v>
      </c>
      <c r="L120">
        <v>1346</v>
      </c>
      <c r="N120">
        <v>1009</v>
      </c>
      <c r="O120" t="s">
        <v>641</v>
      </c>
      <c r="P120" t="s">
        <v>641</v>
      </c>
      <c r="Q120">
        <v>1</v>
      </c>
      <c r="X120">
        <v>3.2000000000000003E-4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3</v>
      </c>
      <c r="AG120">
        <v>3.2000000000000003E-4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ROW(Source!A143)</f>
        <v>143</v>
      </c>
      <c r="B121">
        <v>60528638</v>
      </c>
      <c r="C121">
        <v>60528633</v>
      </c>
      <c r="D121">
        <v>58288366</v>
      </c>
      <c r="E121">
        <v>1080</v>
      </c>
      <c r="F121">
        <v>1</v>
      </c>
      <c r="G121">
        <v>1080</v>
      </c>
      <c r="H121">
        <v>3</v>
      </c>
      <c r="I121" t="s">
        <v>800</v>
      </c>
      <c r="J121" t="s">
        <v>3</v>
      </c>
      <c r="K121" t="s">
        <v>801</v>
      </c>
      <c r="L121">
        <v>1354</v>
      </c>
      <c r="N121">
        <v>1010</v>
      </c>
      <c r="O121" t="s">
        <v>49</v>
      </c>
      <c r="P121" t="s">
        <v>49</v>
      </c>
      <c r="Q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3</v>
      </c>
      <c r="AG121">
        <v>1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ROW(Source!A144)</f>
        <v>144</v>
      </c>
      <c r="B122">
        <v>60528634</v>
      </c>
      <c r="C122">
        <v>60528633</v>
      </c>
      <c r="D122">
        <v>58266404</v>
      </c>
      <c r="E122">
        <v>1080</v>
      </c>
      <c r="F122">
        <v>1</v>
      </c>
      <c r="G122">
        <v>1080</v>
      </c>
      <c r="H122">
        <v>1</v>
      </c>
      <c r="I122" t="s">
        <v>620</v>
      </c>
      <c r="J122" t="s">
        <v>3</v>
      </c>
      <c r="K122" t="s">
        <v>621</v>
      </c>
      <c r="L122">
        <v>1191</v>
      </c>
      <c r="N122">
        <v>1013</v>
      </c>
      <c r="O122" t="s">
        <v>622</v>
      </c>
      <c r="P122" t="s">
        <v>622</v>
      </c>
      <c r="Q122">
        <v>1</v>
      </c>
      <c r="X122">
        <v>0.52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 t="s">
        <v>169</v>
      </c>
      <c r="AG122">
        <v>0.57200000000000006</v>
      </c>
      <c r="AH122">
        <v>2</v>
      </c>
      <c r="AI122">
        <v>60528634</v>
      </c>
      <c r="AJ122">
        <v>115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ROW(Source!A144)</f>
        <v>144</v>
      </c>
      <c r="B123">
        <v>60528635</v>
      </c>
      <c r="C123">
        <v>60528633</v>
      </c>
      <c r="D123">
        <v>58340578</v>
      </c>
      <c r="E123">
        <v>1</v>
      </c>
      <c r="F123">
        <v>1</v>
      </c>
      <c r="G123">
        <v>1080</v>
      </c>
      <c r="H123">
        <v>2</v>
      </c>
      <c r="I123" t="s">
        <v>646</v>
      </c>
      <c r="J123" t="s">
        <v>647</v>
      </c>
      <c r="K123" t="s">
        <v>648</v>
      </c>
      <c r="L123">
        <v>1368</v>
      </c>
      <c r="N123">
        <v>1011</v>
      </c>
      <c r="O123" t="s">
        <v>626</v>
      </c>
      <c r="P123" t="s">
        <v>626</v>
      </c>
      <c r="Q123">
        <v>1</v>
      </c>
      <c r="X123">
        <v>0.02</v>
      </c>
      <c r="Y123">
        <v>0</v>
      </c>
      <c r="Z123">
        <v>83.1</v>
      </c>
      <c r="AA123">
        <v>12.62</v>
      </c>
      <c r="AB123">
        <v>0</v>
      </c>
      <c r="AC123">
        <v>0</v>
      </c>
      <c r="AD123">
        <v>1</v>
      </c>
      <c r="AE123">
        <v>0</v>
      </c>
      <c r="AF123" t="s">
        <v>169</v>
      </c>
      <c r="AG123">
        <v>2.2000000000000002E-2</v>
      </c>
      <c r="AH123">
        <v>2</v>
      </c>
      <c r="AI123">
        <v>60528635</v>
      </c>
      <c r="AJ123">
        <v>116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ROW(Source!A144)</f>
        <v>144</v>
      </c>
      <c r="B124">
        <v>60528636</v>
      </c>
      <c r="C124">
        <v>60528633</v>
      </c>
      <c r="D124">
        <v>58339890</v>
      </c>
      <c r="E124">
        <v>1</v>
      </c>
      <c r="F124">
        <v>1</v>
      </c>
      <c r="G124">
        <v>1080</v>
      </c>
      <c r="H124">
        <v>2</v>
      </c>
      <c r="I124" t="s">
        <v>698</v>
      </c>
      <c r="J124" t="s">
        <v>699</v>
      </c>
      <c r="K124" t="s">
        <v>700</v>
      </c>
      <c r="L124">
        <v>1368</v>
      </c>
      <c r="N124">
        <v>1011</v>
      </c>
      <c r="O124" t="s">
        <v>626</v>
      </c>
      <c r="P124" t="s">
        <v>626</v>
      </c>
      <c r="Q124">
        <v>1</v>
      </c>
      <c r="X124">
        <v>0.2</v>
      </c>
      <c r="Y124">
        <v>0</v>
      </c>
      <c r="Z124">
        <v>132.66</v>
      </c>
      <c r="AA124">
        <v>14.54</v>
      </c>
      <c r="AB124">
        <v>0</v>
      </c>
      <c r="AC124">
        <v>0</v>
      </c>
      <c r="AD124">
        <v>1</v>
      </c>
      <c r="AE124">
        <v>0</v>
      </c>
      <c r="AF124" t="s">
        <v>169</v>
      </c>
      <c r="AG124">
        <v>0.22000000000000003</v>
      </c>
      <c r="AH124">
        <v>2</v>
      </c>
      <c r="AI124">
        <v>60528636</v>
      </c>
      <c r="AJ124">
        <v>117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ROW(Source!A144)</f>
        <v>144</v>
      </c>
      <c r="B125">
        <v>60528637</v>
      </c>
      <c r="C125">
        <v>60528633</v>
      </c>
      <c r="D125">
        <v>58263632</v>
      </c>
      <c r="E125">
        <v>1080</v>
      </c>
      <c r="F125">
        <v>1</v>
      </c>
      <c r="G125">
        <v>1080</v>
      </c>
      <c r="H125">
        <v>3</v>
      </c>
      <c r="I125" t="s">
        <v>798</v>
      </c>
      <c r="J125" t="s">
        <v>3</v>
      </c>
      <c r="K125" t="s">
        <v>799</v>
      </c>
      <c r="L125">
        <v>1346</v>
      </c>
      <c r="N125">
        <v>1009</v>
      </c>
      <c r="O125" t="s">
        <v>641</v>
      </c>
      <c r="P125" t="s">
        <v>641</v>
      </c>
      <c r="Q125">
        <v>1</v>
      </c>
      <c r="X125">
        <v>3.2000000000000003E-4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3</v>
      </c>
      <c r="AG125">
        <v>3.2000000000000003E-4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ROW(Source!A144)</f>
        <v>144</v>
      </c>
      <c r="B126">
        <v>60528638</v>
      </c>
      <c r="C126">
        <v>60528633</v>
      </c>
      <c r="D126">
        <v>58288366</v>
      </c>
      <c r="E126">
        <v>1080</v>
      </c>
      <c r="F126">
        <v>1</v>
      </c>
      <c r="G126">
        <v>1080</v>
      </c>
      <c r="H126">
        <v>3</v>
      </c>
      <c r="I126" t="s">
        <v>800</v>
      </c>
      <c r="J126" t="s">
        <v>3</v>
      </c>
      <c r="K126" t="s">
        <v>801</v>
      </c>
      <c r="L126">
        <v>1354</v>
      </c>
      <c r="N126">
        <v>1010</v>
      </c>
      <c r="O126" t="s">
        <v>49</v>
      </c>
      <c r="P126" t="s">
        <v>49</v>
      </c>
      <c r="Q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</v>
      </c>
      <c r="AG126">
        <v>1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ROW(Source!A147)</f>
        <v>147</v>
      </c>
      <c r="B127">
        <v>59211361</v>
      </c>
      <c r="C127">
        <v>59209561</v>
      </c>
      <c r="D127">
        <v>58266404</v>
      </c>
      <c r="E127">
        <v>1080</v>
      </c>
      <c r="F127">
        <v>1</v>
      </c>
      <c r="G127">
        <v>1080</v>
      </c>
      <c r="H127">
        <v>1</v>
      </c>
      <c r="I127" t="s">
        <v>620</v>
      </c>
      <c r="J127" t="s">
        <v>3</v>
      </c>
      <c r="K127" t="s">
        <v>621</v>
      </c>
      <c r="L127">
        <v>1191</v>
      </c>
      <c r="N127">
        <v>1013</v>
      </c>
      <c r="O127" t="s">
        <v>622</v>
      </c>
      <c r="P127" t="s">
        <v>622</v>
      </c>
      <c r="Q127">
        <v>1</v>
      </c>
      <c r="X127">
        <v>13.3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28</v>
      </c>
      <c r="AG127">
        <v>16.8245</v>
      </c>
      <c r="AH127">
        <v>2</v>
      </c>
      <c r="AI127">
        <v>59209562</v>
      </c>
      <c r="AJ127">
        <v>119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ROW(Source!A147)</f>
        <v>147</v>
      </c>
      <c r="B128">
        <v>59211362</v>
      </c>
      <c r="C128">
        <v>59209561</v>
      </c>
      <c r="D128">
        <v>58340279</v>
      </c>
      <c r="E128">
        <v>1</v>
      </c>
      <c r="F128">
        <v>1</v>
      </c>
      <c r="G128">
        <v>1080</v>
      </c>
      <c r="H128">
        <v>2</v>
      </c>
      <c r="I128" t="s">
        <v>686</v>
      </c>
      <c r="J128" t="s">
        <v>687</v>
      </c>
      <c r="K128" t="s">
        <v>688</v>
      </c>
      <c r="L128">
        <v>1368</v>
      </c>
      <c r="N128">
        <v>1011</v>
      </c>
      <c r="O128" t="s">
        <v>626</v>
      </c>
      <c r="P128" t="s">
        <v>626</v>
      </c>
      <c r="Q128">
        <v>1</v>
      </c>
      <c r="X128">
        <v>0.51</v>
      </c>
      <c r="Y128">
        <v>0</v>
      </c>
      <c r="Z128">
        <v>7.11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27</v>
      </c>
      <c r="AG128">
        <v>0.70125000000000004</v>
      </c>
      <c r="AH128">
        <v>2</v>
      </c>
      <c r="AI128">
        <v>59209563</v>
      </c>
      <c r="AJ128">
        <v>120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ROW(Source!A147)</f>
        <v>147</v>
      </c>
      <c r="B129">
        <v>59211363</v>
      </c>
      <c r="C129">
        <v>59209561</v>
      </c>
      <c r="D129">
        <v>58340578</v>
      </c>
      <c r="E129">
        <v>1</v>
      </c>
      <c r="F129">
        <v>1</v>
      </c>
      <c r="G129">
        <v>1080</v>
      </c>
      <c r="H129">
        <v>2</v>
      </c>
      <c r="I129" t="s">
        <v>646</v>
      </c>
      <c r="J129" t="s">
        <v>647</v>
      </c>
      <c r="K129" t="s">
        <v>648</v>
      </c>
      <c r="L129">
        <v>1368</v>
      </c>
      <c r="N129">
        <v>1011</v>
      </c>
      <c r="O129" t="s">
        <v>626</v>
      </c>
      <c r="P129" t="s">
        <v>626</v>
      </c>
      <c r="Q129">
        <v>1</v>
      </c>
      <c r="X129">
        <v>0.01</v>
      </c>
      <c r="Y129">
        <v>0</v>
      </c>
      <c r="Z129">
        <v>83.1</v>
      </c>
      <c r="AA129">
        <v>12.62</v>
      </c>
      <c r="AB129">
        <v>0</v>
      </c>
      <c r="AC129">
        <v>0</v>
      </c>
      <c r="AD129">
        <v>1</v>
      </c>
      <c r="AE129">
        <v>0</v>
      </c>
      <c r="AF129" t="s">
        <v>27</v>
      </c>
      <c r="AG129">
        <v>1.3750000000000002E-2</v>
      </c>
      <c r="AH129">
        <v>2</v>
      </c>
      <c r="AI129">
        <v>59209564</v>
      </c>
      <c r="AJ129">
        <v>121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ROW(Source!A147)</f>
        <v>147</v>
      </c>
      <c r="B130">
        <v>59211364</v>
      </c>
      <c r="C130">
        <v>59209561</v>
      </c>
      <c r="D130">
        <v>58339814</v>
      </c>
      <c r="E130">
        <v>1</v>
      </c>
      <c r="F130">
        <v>1</v>
      </c>
      <c r="G130">
        <v>1080</v>
      </c>
      <c r="H130">
        <v>2</v>
      </c>
      <c r="I130" t="s">
        <v>635</v>
      </c>
      <c r="J130" t="s">
        <v>636</v>
      </c>
      <c r="K130" t="s">
        <v>637</v>
      </c>
      <c r="L130">
        <v>1368</v>
      </c>
      <c r="N130">
        <v>1011</v>
      </c>
      <c r="O130" t="s">
        <v>626</v>
      </c>
      <c r="P130" t="s">
        <v>626</v>
      </c>
      <c r="Q130">
        <v>1</v>
      </c>
      <c r="X130">
        <v>0.01</v>
      </c>
      <c r="Y130">
        <v>0</v>
      </c>
      <c r="Z130">
        <v>179.17</v>
      </c>
      <c r="AA130">
        <v>16.93</v>
      </c>
      <c r="AB130">
        <v>0</v>
      </c>
      <c r="AC130">
        <v>0</v>
      </c>
      <c r="AD130">
        <v>1</v>
      </c>
      <c r="AE130">
        <v>0</v>
      </c>
      <c r="AF130" t="s">
        <v>27</v>
      </c>
      <c r="AG130">
        <v>1.3750000000000002E-2</v>
      </c>
      <c r="AH130">
        <v>2</v>
      </c>
      <c r="AI130">
        <v>59209565</v>
      </c>
      <c r="AJ130">
        <v>122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ROW(Source!A147)</f>
        <v>147</v>
      </c>
      <c r="B131">
        <v>59211365</v>
      </c>
      <c r="C131">
        <v>59209561</v>
      </c>
      <c r="D131">
        <v>58309417</v>
      </c>
      <c r="E131">
        <v>1</v>
      </c>
      <c r="F131">
        <v>1</v>
      </c>
      <c r="G131">
        <v>1080</v>
      </c>
      <c r="H131">
        <v>3</v>
      </c>
      <c r="I131" t="s">
        <v>701</v>
      </c>
      <c r="J131" t="s">
        <v>702</v>
      </c>
      <c r="K131" t="s">
        <v>703</v>
      </c>
      <c r="L131">
        <v>1348</v>
      </c>
      <c r="N131">
        <v>1009</v>
      </c>
      <c r="O131" t="s">
        <v>658</v>
      </c>
      <c r="P131" t="s">
        <v>658</v>
      </c>
      <c r="Q131">
        <v>1000</v>
      </c>
      <c r="X131">
        <v>5.0000000000000002E-5</v>
      </c>
      <c r="Y131">
        <v>23114.43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</v>
      </c>
      <c r="AG131">
        <v>5.0000000000000002E-5</v>
      </c>
      <c r="AH131">
        <v>2</v>
      </c>
      <c r="AI131">
        <v>59209566</v>
      </c>
      <c r="AJ131">
        <v>123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ROW(Source!A147)</f>
        <v>147</v>
      </c>
      <c r="B132">
        <v>59211366</v>
      </c>
      <c r="C132">
        <v>59209561</v>
      </c>
      <c r="D132">
        <v>58309958</v>
      </c>
      <c r="E132">
        <v>1</v>
      </c>
      <c r="F132">
        <v>1</v>
      </c>
      <c r="G132">
        <v>1080</v>
      </c>
      <c r="H132">
        <v>3</v>
      </c>
      <c r="I132" t="s">
        <v>704</v>
      </c>
      <c r="J132" t="s">
        <v>705</v>
      </c>
      <c r="K132" t="s">
        <v>706</v>
      </c>
      <c r="L132">
        <v>1348</v>
      </c>
      <c r="N132">
        <v>1009</v>
      </c>
      <c r="O132" t="s">
        <v>658</v>
      </c>
      <c r="P132" t="s">
        <v>658</v>
      </c>
      <c r="Q132">
        <v>1000</v>
      </c>
      <c r="X132">
        <v>2.0000000000000001E-4</v>
      </c>
      <c r="Y132">
        <v>8590.86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2.0000000000000001E-4</v>
      </c>
      <c r="AH132">
        <v>2</v>
      </c>
      <c r="AI132">
        <v>59209567</v>
      </c>
      <c r="AJ132">
        <v>124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ROW(Source!A147)</f>
        <v>147</v>
      </c>
      <c r="B133">
        <v>59211367</v>
      </c>
      <c r="C133">
        <v>59209561</v>
      </c>
      <c r="D133">
        <v>58308765</v>
      </c>
      <c r="E133">
        <v>1</v>
      </c>
      <c r="F133">
        <v>1</v>
      </c>
      <c r="G133">
        <v>1080</v>
      </c>
      <c r="H133">
        <v>3</v>
      </c>
      <c r="I133" t="s">
        <v>692</v>
      </c>
      <c r="J133" t="s">
        <v>693</v>
      </c>
      <c r="K133" t="s">
        <v>694</v>
      </c>
      <c r="L133">
        <v>1348</v>
      </c>
      <c r="N133">
        <v>1009</v>
      </c>
      <c r="O133" t="s">
        <v>658</v>
      </c>
      <c r="P133" t="s">
        <v>658</v>
      </c>
      <c r="Q133">
        <v>1000</v>
      </c>
      <c r="X133">
        <v>1.2999999999999999E-3</v>
      </c>
      <c r="Y133">
        <v>17868.28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1.2999999999999999E-3</v>
      </c>
      <c r="AH133">
        <v>2</v>
      </c>
      <c r="AI133">
        <v>59209568</v>
      </c>
      <c r="AJ133">
        <v>125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ROW(Source!A147)</f>
        <v>147</v>
      </c>
      <c r="B134">
        <v>59211368</v>
      </c>
      <c r="C134">
        <v>59209561</v>
      </c>
      <c r="D134">
        <v>58325914</v>
      </c>
      <c r="E134">
        <v>1</v>
      </c>
      <c r="F134">
        <v>1</v>
      </c>
      <c r="G134">
        <v>1080</v>
      </c>
      <c r="H134">
        <v>3</v>
      </c>
      <c r="I134" t="s">
        <v>707</v>
      </c>
      <c r="J134" t="s">
        <v>708</v>
      </c>
      <c r="K134" t="s">
        <v>709</v>
      </c>
      <c r="L134">
        <v>1354</v>
      </c>
      <c r="N134">
        <v>1010</v>
      </c>
      <c r="O134" t="s">
        <v>49</v>
      </c>
      <c r="P134" t="s">
        <v>49</v>
      </c>
      <c r="Q134">
        <v>1</v>
      </c>
      <c r="X134">
        <v>1</v>
      </c>
      <c r="Y134">
        <v>37.619999999999997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1</v>
      </c>
      <c r="AH134">
        <v>2</v>
      </c>
      <c r="AI134">
        <v>59209569</v>
      </c>
      <c r="AJ134">
        <v>126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ROW(Source!A147)</f>
        <v>147</v>
      </c>
      <c r="B135">
        <v>59211369</v>
      </c>
      <c r="C135">
        <v>59209561</v>
      </c>
      <c r="D135">
        <v>58325915</v>
      </c>
      <c r="E135">
        <v>1</v>
      </c>
      <c r="F135">
        <v>1</v>
      </c>
      <c r="G135">
        <v>1080</v>
      </c>
      <c r="H135">
        <v>3</v>
      </c>
      <c r="I135" t="s">
        <v>710</v>
      </c>
      <c r="J135" t="s">
        <v>711</v>
      </c>
      <c r="K135" t="s">
        <v>712</v>
      </c>
      <c r="L135">
        <v>1354</v>
      </c>
      <c r="N135">
        <v>1010</v>
      </c>
      <c r="O135" t="s">
        <v>49</v>
      </c>
      <c r="P135" t="s">
        <v>49</v>
      </c>
      <c r="Q135">
        <v>1</v>
      </c>
      <c r="X135">
        <v>1</v>
      </c>
      <c r="Y135">
        <v>45.93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1</v>
      </c>
      <c r="AH135">
        <v>2</v>
      </c>
      <c r="AI135">
        <v>59209570</v>
      </c>
      <c r="AJ135">
        <v>127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ROW(Source!A147)</f>
        <v>147</v>
      </c>
      <c r="B136">
        <v>59211370</v>
      </c>
      <c r="C136">
        <v>59209561</v>
      </c>
      <c r="D136">
        <v>58286933</v>
      </c>
      <c r="E136">
        <v>1080</v>
      </c>
      <c r="F136">
        <v>1</v>
      </c>
      <c r="G136">
        <v>1080</v>
      </c>
      <c r="H136">
        <v>3</v>
      </c>
      <c r="I136" t="s">
        <v>802</v>
      </c>
      <c r="J136" t="s">
        <v>3</v>
      </c>
      <c r="K136" t="s">
        <v>803</v>
      </c>
      <c r="L136">
        <v>1354</v>
      </c>
      <c r="N136">
        <v>1010</v>
      </c>
      <c r="O136" t="s">
        <v>49</v>
      </c>
      <c r="P136" t="s">
        <v>49</v>
      </c>
      <c r="Q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</v>
      </c>
      <c r="AG136">
        <v>1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ROW(Source!A148)</f>
        <v>148</v>
      </c>
      <c r="B137">
        <v>59211361</v>
      </c>
      <c r="C137">
        <v>59209561</v>
      </c>
      <c r="D137">
        <v>58266404</v>
      </c>
      <c r="E137">
        <v>1080</v>
      </c>
      <c r="F137">
        <v>1</v>
      </c>
      <c r="G137">
        <v>1080</v>
      </c>
      <c r="H137">
        <v>1</v>
      </c>
      <c r="I137" t="s">
        <v>620</v>
      </c>
      <c r="J137" t="s">
        <v>3</v>
      </c>
      <c r="K137" t="s">
        <v>621</v>
      </c>
      <c r="L137">
        <v>1191</v>
      </c>
      <c r="N137">
        <v>1013</v>
      </c>
      <c r="O137" t="s">
        <v>622</v>
      </c>
      <c r="P137" t="s">
        <v>622</v>
      </c>
      <c r="Q137">
        <v>1</v>
      </c>
      <c r="X137">
        <v>13.3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28</v>
      </c>
      <c r="AG137">
        <v>16.8245</v>
      </c>
      <c r="AH137">
        <v>2</v>
      </c>
      <c r="AI137">
        <v>59209562</v>
      </c>
      <c r="AJ137">
        <v>129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ROW(Source!A148)</f>
        <v>148</v>
      </c>
      <c r="B138">
        <v>59211362</v>
      </c>
      <c r="C138">
        <v>59209561</v>
      </c>
      <c r="D138">
        <v>58340279</v>
      </c>
      <c r="E138">
        <v>1</v>
      </c>
      <c r="F138">
        <v>1</v>
      </c>
      <c r="G138">
        <v>1080</v>
      </c>
      <c r="H138">
        <v>2</v>
      </c>
      <c r="I138" t="s">
        <v>686</v>
      </c>
      <c r="J138" t="s">
        <v>687</v>
      </c>
      <c r="K138" t="s">
        <v>688</v>
      </c>
      <c r="L138">
        <v>1368</v>
      </c>
      <c r="N138">
        <v>1011</v>
      </c>
      <c r="O138" t="s">
        <v>626</v>
      </c>
      <c r="P138" t="s">
        <v>626</v>
      </c>
      <c r="Q138">
        <v>1</v>
      </c>
      <c r="X138">
        <v>0.51</v>
      </c>
      <c r="Y138">
        <v>0</v>
      </c>
      <c r="Z138">
        <v>7.11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27</v>
      </c>
      <c r="AG138">
        <v>0.70125000000000004</v>
      </c>
      <c r="AH138">
        <v>2</v>
      </c>
      <c r="AI138">
        <v>59209563</v>
      </c>
      <c r="AJ138">
        <v>130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ROW(Source!A148)</f>
        <v>148</v>
      </c>
      <c r="B139">
        <v>59211363</v>
      </c>
      <c r="C139">
        <v>59209561</v>
      </c>
      <c r="D139">
        <v>58340578</v>
      </c>
      <c r="E139">
        <v>1</v>
      </c>
      <c r="F139">
        <v>1</v>
      </c>
      <c r="G139">
        <v>1080</v>
      </c>
      <c r="H139">
        <v>2</v>
      </c>
      <c r="I139" t="s">
        <v>646</v>
      </c>
      <c r="J139" t="s">
        <v>647</v>
      </c>
      <c r="K139" t="s">
        <v>648</v>
      </c>
      <c r="L139">
        <v>1368</v>
      </c>
      <c r="N139">
        <v>1011</v>
      </c>
      <c r="O139" t="s">
        <v>626</v>
      </c>
      <c r="P139" t="s">
        <v>626</v>
      </c>
      <c r="Q139">
        <v>1</v>
      </c>
      <c r="X139">
        <v>0.01</v>
      </c>
      <c r="Y139">
        <v>0</v>
      </c>
      <c r="Z139">
        <v>83.1</v>
      </c>
      <c r="AA139">
        <v>12.62</v>
      </c>
      <c r="AB139">
        <v>0</v>
      </c>
      <c r="AC139">
        <v>0</v>
      </c>
      <c r="AD139">
        <v>1</v>
      </c>
      <c r="AE139">
        <v>0</v>
      </c>
      <c r="AF139" t="s">
        <v>27</v>
      </c>
      <c r="AG139">
        <v>1.3750000000000002E-2</v>
      </c>
      <c r="AH139">
        <v>2</v>
      </c>
      <c r="AI139">
        <v>59209564</v>
      </c>
      <c r="AJ139">
        <v>131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ROW(Source!A148)</f>
        <v>148</v>
      </c>
      <c r="B140">
        <v>59211364</v>
      </c>
      <c r="C140">
        <v>59209561</v>
      </c>
      <c r="D140">
        <v>58339814</v>
      </c>
      <c r="E140">
        <v>1</v>
      </c>
      <c r="F140">
        <v>1</v>
      </c>
      <c r="G140">
        <v>1080</v>
      </c>
      <c r="H140">
        <v>2</v>
      </c>
      <c r="I140" t="s">
        <v>635</v>
      </c>
      <c r="J140" t="s">
        <v>636</v>
      </c>
      <c r="K140" t="s">
        <v>637</v>
      </c>
      <c r="L140">
        <v>1368</v>
      </c>
      <c r="N140">
        <v>1011</v>
      </c>
      <c r="O140" t="s">
        <v>626</v>
      </c>
      <c r="P140" t="s">
        <v>626</v>
      </c>
      <c r="Q140">
        <v>1</v>
      </c>
      <c r="X140">
        <v>0.01</v>
      </c>
      <c r="Y140">
        <v>0</v>
      </c>
      <c r="Z140">
        <v>179.17</v>
      </c>
      <c r="AA140">
        <v>16.93</v>
      </c>
      <c r="AB140">
        <v>0</v>
      </c>
      <c r="AC140">
        <v>0</v>
      </c>
      <c r="AD140">
        <v>1</v>
      </c>
      <c r="AE140">
        <v>0</v>
      </c>
      <c r="AF140" t="s">
        <v>27</v>
      </c>
      <c r="AG140">
        <v>1.3750000000000002E-2</v>
      </c>
      <c r="AH140">
        <v>2</v>
      </c>
      <c r="AI140">
        <v>59209565</v>
      </c>
      <c r="AJ140">
        <v>132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ROW(Source!A148)</f>
        <v>148</v>
      </c>
      <c r="B141">
        <v>59211365</v>
      </c>
      <c r="C141">
        <v>59209561</v>
      </c>
      <c r="D141">
        <v>58309417</v>
      </c>
      <c r="E141">
        <v>1</v>
      </c>
      <c r="F141">
        <v>1</v>
      </c>
      <c r="G141">
        <v>1080</v>
      </c>
      <c r="H141">
        <v>3</v>
      </c>
      <c r="I141" t="s">
        <v>701</v>
      </c>
      <c r="J141" t="s">
        <v>702</v>
      </c>
      <c r="K141" t="s">
        <v>703</v>
      </c>
      <c r="L141">
        <v>1348</v>
      </c>
      <c r="N141">
        <v>1009</v>
      </c>
      <c r="O141" t="s">
        <v>658</v>
      </c>
      <c r="P141" t="s">
        <v>658</v>
      </c>
      <c r="Q141">
        <v>1000</v>
      </c>
      <c r="X141">
        <v>5.0000000000000002E-5</v>
      </c>
      <c r="Y141">
        <v>23114.43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5.0000000000000002E-5</v>
      </c>
      <c r="AH141">
        <v>2</v>
      </c>
      <c r="AI141">
        <v>59209566</v>
      </c>
      <c r="AJ141">
        <v>133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ROW(Source!A148)</f>
        <v>148</v>
      </c>
      <c r="B142">
        <v>59211366</v>
      </c>
      <c r="C142">
        <v>59209561</v>
      </c>
      <c r="D142">
        <v>58309958</v>
      </c>
      <c r="E142">
        <v>1</v>
      </c>
      <c r="F142">
        <v>1</v>
      </c>
      <c r="G142">
        <v>1080</v>
      </c>
      <c r="H142">
        <v>3</v>
      </c>
      <c r="I142" t="s">
        <v>704</v>
      </c>
      <c r="J142" t="s">
        <v>705</v>
      </c>
      <c r="K142" t="s">
        <v>706</v>
      </c>
      <c r="L142">
        <v>1348</v>
      </c>
      <c r="N142">
        <v>1009</v>
      </c>
      <c r="O142" t="s">
        <v>658</v>
      </c>
      <c r="P142" t="s">
        <v>658</v>
      </c>
      <c r="Q142">
        <v>1000</v>
      </c>
      <c r="X142">
        <v>2.0000000000000001E-4</v>
      </c>
      <c r="Y142">
        <v>8590.86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2.0000000000000001E-4</v>
      </c>
      <c r="AH142">
        <v>2</v>
      </c>
      <c r="AI142">
        <v>59209567</v>
      </c>
      <c r="AJ142">
        <v>134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ROW(Source!A148)</f>
        <v>148</v>
      </c>
      <c r="B143">
        <v>59211367</v>
      </c>
      <c r="C143">
        <v>59209561</v>
      </c>
      <c r="D143">
        <v>58308765</v>
      </c>
      <c r="E143">
        <v>1</v>
      </c>
      <c r="F143">
        <v>1</v>
      </c>
      <c r="G143">
        <v>1080</v>
      </c>
      <c r="H143">
        <v>3</v>
      </c>
      <c r="I143" t="s">
        <v>692</v>
      </c>
      <c r="J143" t="s">
        <v>693</v>
      </c>
      <c r="K143" t="s">
        <v>694</v>
      </c>
      <c r="L143">
        <v>1348</v>
      </c>
      <c r="N143">
        <v>1009</v>
      </c>
      <c r="O143" t="s">
        <v>658</v>
      </c>
      <c r="P143" t="s">
        <v>658</v>
      </c>
      <c r="Q143">
        <v>1000</v>
      </c>
      <c r="X143">
        <v>1.2999999999999999E-3</v>
      </c>
      <c r="Y143">
        <v>17868.28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1.2999999999999999E-3</v>
      </c>
      <c r="AH143">
        <v>2</v>
      </c>
      <c r="AI143">
        <v>59209568</v>
      </c>
      <c r="AJ143">
        <v>135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ROW(Source!A148)</f>
        <v>148</v>
      </c>
      <c r="B144">
        <v>59211368</v>
      </c>
      <c r="C144">
        <v>59209561</v>
      </c>
      <c r="D144">
        <v>58325914</v>
      </c>
      <c r="E144">
        <v>1</v>
      </c>
      <c r="F144">
        <v>1</v>
      </c>
      <c r="G144">
        <v>1080</v>
      </c>
      <c r="H144">
        <v>3</v>
      </c>
      <c r="I144" t="s">
        <v>707</v>
      </c>
      <c r="J144" t="s">
        <v>708</v>
      </c>
      <c r="K144" t="s">
        <v>709</v>
      </c>
      <c r="L144">
        <v>1354</v>
      </c>
      <c r="N144">
        <v>1010</v>
      </c>
      <c r="O144" t="s">
        <v>49</v>
      </c>
      <c r="P144" t="s">
        <v>49</v>
      </c>
      <c r="Q144">
        <v>1</v>
      </c>
      <c r="X144">
        <v>1</v>
      </c>
      <c r="Y144">
        <v>37.619999999999997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1</v>
      </c>
      <c r="AH144">
        <v>2</v>
      </c>
      <c r="AI144">
        <v>59209569</v>
      </c>
      <c r="AJ144">
        <v>136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ROW(Source!A148)</f>
        <v>148</v>
      </c>
      <c r="B145">
        <v>59211369</v>
      </c>
      <c r="C145">
        <v>59209561</v>
      </c>
      <c r="D145">
        <v>58325915</v>
      </c>
      <c r="E145">
        <v>1</v>
      </c>
      <c r="F145">
        <v>1</v>
      </c>
      <c r="G145">
        <v>1080</v>
      </c>
      <c r="H145">
        <v>3</v>
      </c>
      <c r="I145" t="s">
        <v>710</v>
      </c>
      <c r="J145" t="s">
        <v>711</v>
      </c>
      <c r="K145" t="s">
        <v>712</v>
      </c>
      <c r="L145">
        <v>1354</v>
      </c>
      <c r="N145">
        <v>1010</v>
      </c>
      <c r="O145" t="s">
        <v>49</v>
      </c>
      <c r="P145" t="s">
        <v>49</v>
      </c>
      <c r="Q145">
        <v>1</v>
      </c>
      <c r="X145">
        <v>1</v>
      </c>
      <c r="Y145">
        <v>45.93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</v>
      </c>
      <c r="AG145">
        <v>1</v>
      </c>
      <c r="AH145">
        <v>2</v>
      </c>
      <c r="AI145">
        <v>59209570</v>
      </c>
      <c r="AJ145">
        <v>137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ROW(Source!A148)</f>
        <v>148</v>
      </c>
      <c r="B146">
        <v>59211370</v>
      </c>
      <c r="C146">
        <v>59209561</v>
      </c>
      <c r="D146">
        <v>58286933</v>
      </c>
      <c r="E146">
        <v>1080</v>
      </c>
      <c r="F146">
        <v>1</v>
      </c>
      <c r="G146">
        <v>1080</v>
      </c>
      <c r="H146">
        <v>3</v>
      </c>
      <c r="I146" t="s">
        <v>802</v>
      </c>
      <c r="J146" t="s">
        <v>3</v>
      </c>
      <c r="K146" t="s">
        <v>803</v>
      </c>
      <c r="L146">
        <v>1354</v>
      </c>
      <c r="N146">
        <v>1010</v>
      </c>
      <c r="O146" t="s">
        <v>49</v>
      </c>
      <c r="P146" t="s">
        <v>49</v>
      </c>
      <c r="Q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3</v>
      </c>
      <c r="AG146">
        <v>1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ROW(Source!A151)</f>
        <v>151</v>
      </c>
      <c r="B147">
        <v>59211371</v>
      </c>
      <c r="C147">
        <v>59209583</v>
      </c>
      <c r="D147">
        <v>58266404</v>
      </c>
      <c r="E147">
        <v>1080</v>
      </c>
      <c r="F147">
        <v>1</v>
      </c>
      <c r="G147">
        <v>1080</v>
      </c>
      <c r="H147">
        <v>1</v>
      </c>
      <c r="I147" t="s">
        <v>620</v>
      </c>
      <c r="J147" t="s">
        <v>3</v>
      </c>
      <c r="K147" t="s">
        <v>621</v>
      </c>
      <c r="L147">
        <v>1191</v>
      </c>
      <c r="N147">
        <v>1013</v>
      </c>
      <c r="O147" t="s">
        <v>622</v>
      </c>
      <c r="P147" t="s">
        <v>622</v>
      </c>
      <c r="Q147">
        <v>1</v>
      </c>
      <c r="X147">
        <v>33.700000000000003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 t="s">
        <v>28</v>
      </c>
      <c r="AG147">
        <v>42.630500000000005</v>
      </c>
      <c r="AH147">
        <v>2</v>
      </c>
      <c r="AI147">
        <v>59209584</v>
      </c>
      <c r="AJ147">
        <v>139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ROW(Source!A151)</f>
        <v>151</v>
      </c>
      <c r="B148">
        <v>59211372</v>
      </c>
      <c r="C148">
        <v>59209583</v>
      </c>
      <c r="D148">
        <v>58340276</v>
      </c>
      <c r="E148">
        <v>1</v>
      </c>
      <c r="F148">
        <v>1</v>
      </c>
      <c r="G148">
        <v>1080</v>
      </c>
      <c r="H148">
        <v>2</v>
      </c>
      <c r="I148" t="s">
        <v>662</v>
      </c>
      <c r="J148" t="s">
        <v>663</v>
      </c>
      <c r="K148" t="s">
        <v>664</v>
      </c>
      <c r="L148">
        <v>1368</v>
      </c>
      <c r="N148">
        <v>1011</v>
      </c>
      <c r="O148" t="s">
        <v>626</v>
      </c>
      <c r="P148" t="s">
        <v>626</v>
      </c>
      <c r="Q148">
        <v>1</v>
      </c>
      <c r="X148">
        <v>1.19</v>
      </c>
      <c r="Y148">
        <v>0</v>
      </c>
      <c r="Z148">
        <v>3.18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27</v>
      </c>
      <c r="AG148">
        <v>1.63625</v>
      </c>
      <c r="AH148">
        <v>2</v>
      </c>
      <c r="AI148">
        <v>59209585</v>
      </c>
      <c r="AJ148">
        <v>140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ROW(Source!A151)</f>
        <v>151</v>
      </c>
      <c r="B149">
        <v>59211373</v>
      </c>
      <c r="C149">
        <v>59209583</v>
      </c>
      <c r="D149">
        <v>58340578</v>
      </c>
      <c r="E149">
        <v>1</v>
      </c>
      <c r="F149">
        <v>1</v>
      </c>
      <c r="G149">
        <v>1080</v>
      </c>
      <c r="H149">
        <v>2</v>
      </c>
      <c r="I149" t="s">
        <v>646</v>
      </c>
      <c r="J149" t="s">
        <v>647</v>
      </c>
      <c r="K149" t="s">
        <v>648</v>
      </c>
      <c r="L149">
        <v>1368</v>
      </c>
      <c r="N149">
        <v>1011</v>
      </c>
      <c r="O149" t="s">
        <v>626</v>
      </c>
      <c r="P149" t="s">
        <v>626</v>
      </c>
      <c r="Q149">
        <v>1</v>
      </c>
      <c r="X149">
        <v>0.4</v>
      </c>
      <c r="Y149">
        <v>0</v>
      </c>
      <c r="Z149">
        <v>83.1</v>
      </c>
      <c r="AA149">
        <v>12.62</v>
      </c>
      <c r="AB149">
        <v>0</v>
      </c>
      <c r="AC149">
        <v>0</v>
      </c>
      <c r="AD149">
        <v>1</v>
      </c>
      <c r="AE149">
        <v>0</v>
      </c>
      <c r="AF149" t="s">
        <v>27</v>
      </c>
      <c r="AG149">
        <v>0.55000000000000004</v>
      </c>
      <c r="AH149">
        <v>2</v>
      </c>
      <c r="AI149">
        <v>59209586</v>
      </c>
      <c r="AJ149">
        <v>141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ROW(Source!A151)</f>
        <v>151</v>
      </c>
      <c r="B150">
        <v>59211374</v>
      </c>
      <c r="C150">
        <v>59209583</v>
      </c>
      <c r="D150">
        <v>58339814</v>
      </c>
      <c r="E150">
        <v>1</v>
      </c>
      <c r="F150">
        <v>1</v>
      </c>
      <c r="G150">
        <v>1080</v>
      </c>
      <c r="H150">
        <v>2</v>
      </c>
      <c r="I150" t="s">
        <v>635</v>
      </c>
      <c r="J150" t="s">
        <v>636</v>
      </c>
      <c r="K150" t="s">
        <v>637</v>
      </c>
      <c r="L150">
        <v>1368</v>
      </c>
      <c r="N150">
        <v>1011</v>
      </c>
      <c r="O150" t="s">
        <v>626</v>
      </c>
      <c r="P150" t="s">
        <v>626</v>
      </c>
      <c r="Q150">
        <v>1</v>
      </c>
      <c r="X150">
        <v>0.06</v>
      </c>
      <c r="Y150">
        <v>0</v>
      </c>
      <c r="Z150">
        <v>179.17</v>
      </c>
      <c r="AA150">
        <v>16.93</v>
      </c>
      <c r="AB150">
        <v>0</v>
      </c>
      <c r="AC150">
        <v>0</v>
      </c>
      <c r="AD150">
        <v>1</v>
      </c>
      <c r="AE150">
        <v>0</v>
      </c>
      <c r="AF150" t="s">
        <v>27</v>
      </c>
      <c r="AG150">
        <v>8.2500000000000004E-2</v>
      </c>
      <c r="AH150">
        <v>2</v>
      </c>
      <c r="AI150">
        <v>59209587</v>
      </c>
      <c r="AJ150">
        <v>142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ROW(Source!A151)</f>
        <v>151</v>
      </c>
      <c r="B151">
        <v>59211375</v>
      </c>
      <c r="C151">
        <v>59209583</v>
      </c>
      <c r="D151">
        <v>58308814</v>
      </c>
      <c r="E151">
        <v>1</v>
      </c>
      <c r="F151">
        <v>1</v>
      </c>
      <c r="G151">
        <v>1080</v>
      </c>
      <c r="H151">
        <v>3</v>
      </c>
      <c r="I151" t="s">
        <v>642</v>
      </c>
      <c r="J151" t="s">
        <v>643</v>
      </c>
      <c r="K151" t="s">
        <v>644</v>
      </c>
      <c r="L151">
        <v>1339</v>
      </c>
      <c r="N151">
        <v>1007</v>
      </c>
      <c r="O151" t="s">
        <v>645</v>
      </c>
      <c r="P151" t="s">
        <v>645</v>
      </c>
      <c r="Q151">
        <v>1</v>
      </c>
      <c r="X151">
        <v>0.15067</v>
      </c>
      <c r="Y151">
        <v>7.07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0.15067</v>
      </c>
      <c r="AH151">
        <v>2</v>
      </c>
      <c r="AI151">
        <v>59209588</v>
      </c>
      <c r="AJ151">
        <v>143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ROW(Source!A151)</f>
        <v>151</v>
      </c>
      <c r="B152">
        <v>59211376</v>
      </c>
      <c r="C152">
        <v>59209583</v>
      </c>
      <c r="D152">
        <v>58310526</v>
      </c>
      <c r="E152">
        <v>1</v>
      </c>
      <c r="F152">
        <v>1</v>
      </c>
      <c r="G152">
        <v>1080</v>
      </c>
      <c r="H152">
        <v>3</v>
      </c>
      <c r="I152" t="s">
        <v>665</v>
      </c>
      <c r="J152" t="s">
        <v>666</v>
      </c>
      <c r="K152" t="s">
        <v>667</v>
      </c>
      <c r="L152">
        <v>1346</v>
      </c>
      <c r="N152">
        <v>1009</v>
      </c>
      <c r="O152" t="s">
        <v>641</v>
      </c>
      <c r="P152" t="s">
        <v>641</v>
      </c>
      <c r="Q152">
        <v>1</v>
      </c>
      <c r="X152">
        <v>0.05</v>
      </c>
      <c r="Y152">
        <v>37.979999999999997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0.05</v>
      </c>
      <c r="AH152">
        <v>2</v>
      </c>
      <c r="AI152">
        <v>59209589</v>
      </c>
      <c r="AJ152">
        <v>144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ROW(Source!A151)</f>
        <v>151</v>
      </c>
      <c r="B153">
        <v>59211377</v>
      </c>
      <c r="C153">
        <v>59209583</v>
      </c>
      <c r="D153">
        <v>58308933</v>
      </c>
      <c r="E153">
        <v>1</v>
      </c>
      <c r="F153">
        <v>1</v>
      </c>
      <c r="G153">
        <v>1080</v>
      </c>
      <c r="H153">
        <v>3</v>
      </c>
      <c r="I153" t="s">
        <v>668</v>
      </c>
      <c r="J153" t="s">
        <v>669</v>
      </c>
      <c r="K153" t="s">
        <v>670</v>
      </c>
      <c r="L153">
        <v>1348</v>
      </c>
      <c r="N153">
        <v>1009</v>
      </c>
      <c r="O153" t="s">
        <v>658</v>
      </c>
      <c r="P153" t="s">
        <v>658</v>
      </c>
      <c r="Q153">
        <v>1000</v>
      </c>
      <c r="X153">
        <v>3.9999999999999998E-6</v>
      </c>
      <c r="Y153">
        <v>3234.81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3.9999999999999998E-6</v>
      </c>
      <c r="AH153">
        <v>2</v>
      </c>
      <c r="AI153">
        <v>59209590</v>
      </c>
      <c r="AJ153">
        <v>145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ROW(Source!A151)</f>
        <v>151</v>
      </c>
      <c r="B154">
        <v>59211378</v>
      </c>
      <c r="C154">
        <v>59209583</v>
      </c>
      <c r="D154">
        <v>58308746</v>
      </c>
      <c r="E154">
        <v>1</v>
      </c>
      <c r="F154">
        <v>1</v>
      </c>
      <c r="G154">
        <v>1080</v>
      </c>
      <c r="H154">
        <v>3</v>
      </c>
      <c r="I154" t="s">
        <v>671</v>
      </c>
      <c r="J154" t="s">
        <v>672</v>
      </c>
      <c r="K154" t="s">
        <v>673</v>
      </c>
      <c r="L154">
        <v>1339</v>
      </c>
      <c r="N154">
        <v>1007</v>
      </c>
      <c r="O154" t="s">
        <v>645</v>
      </c>
      <c r="P154" t="s">
        <v>645</v>
      </c>
      <c r="Q154">
        <v>1</v>
      </c>
      <c r="X154">
        <v>0.19</v>
      </c>
      <c r="Y154">
        <v>53.42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0.19</v>
      </c>
      <c r="AH154">
        <v>2</v>
      </c>
      <c r="AI154">
        <v>59209591</v>
      </c>
      <c r="AJ154">
        <v>146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ROW(Source!A151)</f>
        <v>151</v>
      </c>
      <c r="B155">
        <v>59211379</v>
      </c>
      <c r="C155">
        <v>59209583</v>
      </c>
      <c r="D155">
        <v>58309012</v>
      </c>
      <c r="E155">
        <v>1</v>
      </c>
      <c r="F155">
        <v>1</v>
      </c>
      <c r="G155">
        <v>1080</v>
      </c>
      <c r="H155">
        <v>3</v>
      </c>
      <c r="I155" t="s">
        <v>674</v>
      </c>
      <c r="J155" t="s">
        <v>675</v>
      </c>
      <c r="K155" t="s">
        <v>676</v>
      </c>
      <c r="L155">
        <v>1339</v>
      </c>
      <c r="N155">
        <v>1007</v>
      </c>
      <c r="O155" t="s">
        <v>645</v>
      </c>
      <c r="P155" t="s">
        <v>645</v>
      </c>
      <c r="Q155">
        <v>1</v>
      </c>
      <c r="X155">
        <v>0.34200000000000003</v>
      </c>
      <c r="Y155">
        <v>5.82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0.34200000000000003</v>
      </c>
      <c r="AH155">
        <v>2</v>
      </c>
      <c r="AI155">
        <v>59209592</v>
      </c>
      <c r="AJ155">
        <v>147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ROW(Source!A151)</f>
        <v>151</v>
      </c>
      <c r="B156">
        <v>59211380</v>
      </c>
      <c r="C156">
        <v>59209583</v>
      </c>
      <c r="D156">
        <v>58309084</v>
      </c>
      <c r="E156">
        <v>1</v>
      </c>
      <c r="F156">
        <v>1</v>
      </c>
      <c r="G156">
        <v>1080</v>
      </c>
      <c r="H156">
        <v>3</v>
      </c>
      <c r="I156" t="s">
        <v>677</v>
      </c>
      <c r="J156" t="s">
        <v>678</v>
      </c>
      <c r="K156" t="s">
        <v>679</v>
      </c>
      <c r="L156">
        <v>1348</v>
      </c>
      <c r="N156">
        <v>1009</v>
      </c>
      <c r="O156" t="s">
        <v>658</v>
      </c>
      <c r="P156" t="s">
        <v>658</v>
      </c>
      <c r="Q156">
        <v>1000</v>
      </c>
      <c r="X156">
        <v>8.7000000000000001E-4</v>
      </c>
      <c r="Y156">
        <v>16214.84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8.7000000000000001E-4</v>
      </c>
      <c r="AH156">
        <v>2</v>
      </c>
      <c r="AI156">
        <v>59209593</v>
      </c>
      <c r="AJ156">
        <v>148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ROW(Source!A151)</f>
        <v>151</v>
      </c>
      <c r="B157">
        <v>59211381</v>
      </c>
      <c r="C157">
        <v>59209583</v>
      </c>
      <c r="D157">
        <v>58309253</v>
      </c>
      <c r="E157">
        <v>1</v>
      </c>
      <c r="F157">
        <v>1</v>
      </c>
      <c r="G157">
        <v>1080</v>
      </c>
      <c r="H157">
        <v>3</v>
      </c>
      <c r="I157" t="s">
        <v>680</v>
      </c>
      <c r="J157" t="s">
        <v>681</v>
      </c>
      <c r="K157" t="s">
        <v>682</v>
      </c>
      <c r="L157">
        <v>1346</v>
      </c>
      <c r="N157">
        <v>1009</v>
      </c>
      <c r="O157" t="s">
        <v>641</v>
      </c>
      <c r="P157" t="s">
        <v>641</v>
      </c>
      <c r="Q157">
        <v>1</v>
      </c>
      <c r="X157">
        <v>0.1</v>
      </c>
      <c r="Y157">
        <v>20.190000000000001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0.1</v>
      </c>
      <c r="AH157">
        <v>2</v>
      </c>
      <c r="AI157">
        <v>59209594</v>
      </c>
      <c r="AJ157">
        <v>149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ROW(Source!A151)</f>
        <v>151</v>
      </c>
      <c r="B158">
        <v>59211382</v>
      </c>
      <c r="C158">
        <v>59209583</v>
      </c>
      <c r="D158">
        <v>58309395</v>
      </c>
      <c r="E158">
        <v>1</v>
      </c>
      <c r="F158">
        <v>1</v>
      </c>
      <c r="G158">
        <v>1080</v>
      </c>
      <c r="H158">
        <v>3</v>
      </c>
      <c r="I158" t="s">
        <v>683</v>
      </c>
      <c r="J158" t="s">
        <v>684</v>
      </c>
      <c r="K158" t="s">
        <v>685</v>
      </c>
      <c r="L158">
        <v>1348</v>
      </c>
      <c r="N158">
        <v>1009</v>
      </c>
      <c r="O158" t="s">
        <v>658</v>
      </c>
      <c r="P158" t="s">
        <v>658</v>
      </c>
      <c r="Q158">
        <v>1000</v>
      </c>
      <c r="X158">
        <v>4.0000000000000002E-4</v>
      </c>
      <c r="Y158">
        <v>35445.93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</v>
      </c>
      <c r="AG158">
        <v>4.0000000000000002E-4</v>
      </c>
      <c r="AH158">
        <v>2</v>
      </c>
      <c r="AI158">
        <v>59209595</v>
      </c>
      <c r="AJ158">
        <v>150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ROW(Source!A151)</f>
        <v>151</v>
      </c>
      <c r="B159">
        <v>59211383</v>
      </c>
      <c r="C159">
        <v>59209583</v>
      </c>
      <c r="D159">
        <v>58267529</v>
      </c>
      <c r="E159">
        <v>1080</v>
      </c>
      <c r="F159">
        <v>1</v>
      </c>
      <c r="G159">
        <v>1080</v>
      </c>
      <c r="H159">
        <v>3</v>
      </c>
      <c r="I159" t="s">
        <v>782</v>
      </c>
      <c r="J159" t="s">
        <v>3</v>
      </c>
      <c r="K159" t="s">
        <v>783</v>
      </c>
      <c r="L159">
        <v>1346</v>
      </c>
      <c r="N159">
        <v>1009</v>
      </c>
      <c r="O159" t="s">
        <v>641</v>
      </c>
      <c r="P159" t="s">
        <v>641</v>
      </c>
      <c r="Q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3</v>
      </c>
      <c r="AG159">
        <v>0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ROW(Source!A151)</f>
        <v>151</v>
      </c>
      <c r="B160">
        <v>59211384</v>
      </c>
      <c r="C160">
        <v>59209583</v>
      </c>
      <c r="D160">
        <v>58287193</v>
      </c>
      <c r="E160">
        <v>1080</v>
      </c>
      <c r="F160">
        <v>1</v>
      </c>
      <c r="G160">
        <v>1080</v>
      </c>
      <c r="H160">
        <v>3</v>
      </c>
      <c r="I160" t="s">
        <v>786</v>
      </c>
      <c r="J160" t="s">
        <v>3</v>
      </c>
      <c r="K160" t="s">
        <v>787</v>
      </c>
      <c r="L160">
        <v>1354</v>
      </c>
      <c r="N160">
        <v>1010</v>
      </c>
      <c r="O160" t="s">
        <v>49</v>
      </c>
      <c r="P160" t="s">
        <v>49</v>
      </c>
      <c r="Q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3</v>
      </c>
      <c r="AG160">
        <v>0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ROW(Source!A151)</f>
        <v>151</v>
      </c>
      <c r="B161">
        <v>59211385</v>
      </c>
      <c r="C161">
        <v>59209583</v>
      </c>
      <c r="D161">
        <v>58289981</v>
      </c>
      <c r="E161">
        <v>1080</v>
      </c>
      <c r="F161">
        <v>1</v>
      </c>
      <c r="G161">
        <v>1080</v>
      </c>
      <c r="H161">
        <v>3</v>
      </c>
      <c r="I161" t="s">
        <v>794</v>
      </c>
      <c r="J161" t="s">
        <v>3</v>
      </c>
      <c r="K161" t="s">
        <v>795</v>
      </c>
      <c r="L161">
        <v>1301</v>
      </c>
      <c r="N161">
        <v>1003</v>
      </c>
      <c r="O161" t="s">
        <v>36</v>
      </c>
      <c r="P161" t="s">
        <v>36</v>
      </c>
      <c r="Q161">
        <v>1</v>
      </c>
      <c r="X161">
        <v>100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3</v>
      </c>
      <c r="AG161">
        <v>100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ROW(Source!A152)</f>
        <v>152</v>
      </c>
      <c r="B162">
        <v>59211371</v>
      </c>
      <c r="C162">
        <v>59209583</v>
      </c>
      <c r="D162">
        <v>58266404</v>
      </c>
      <c r="E162">
        <v>1080</v>
      </c>
      <c r="F162">
        <v>1</v>
      </c>
      <c r="G162">
        <v>1080</v>
      </c>
      <c r="H162">
        <v>1</v>
      </c>
      <c r="I162" t="s">
        <v>620</v>
      </c>
      <c r="J162" t="s">
        <v>3</v>
      </c>
      <c r="K162" t="s">
        <v>621</v>
      </c>
      <c r="L162">
        <v>1191</v>
      </c>
      <c r="N162">
        <v>1013</v>
      </c>
      <c r="O162" t="s">
        <v>622</v>
      </c>
      <c r="P162" t="s">
        <v>622</v>
      </c>
      <c r="Q162">
        <v>1</v>
      </c>
      <c r="X162">
        <v>33.700000000000003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 t="s">
        <v>28</v>
      </c>
      <c r="AG162">
        <v>42.630500000000005</v>
      </c>
      <c r="AH162">
        <v>2</v>
      </c>
      <c r="AI162">
        <v>59209584</v>
      </c>
      <c r="AJ162">
        <v>156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ROW(Source!A152)</f>
        <v>152</v>
      </c>
      <c r="B163">
        <v>59211372</v>
      </c>
      <c r="C163">
        <v>59209583</v>
      </c>
      <c r="D163">
        <v>58340276</v>
      </c>
      <c r="E163">
        <v>1</v>
      </c>
      <c r="F163">
        <v>1</v>
      </c>
      <c r="G163">
        <v>1080</v>
      </c>
      <c r="H163">
        <v>2</v>
      </c>
      <c r="I163" t="s">
        <v>662</v>
      </c>
      <c r="J163" t="s">
        <v>663</v>
      </c>
      <c r="K163" t="s">
        <v>664</v>
      </c>
      <c r="L163">
        <v>1368</v>
      </c>
      <c r="N163">
        <v>1011</v>
      </c>
      <c r="O163" t="s">
        <v>626</v>
      </c>
      <c r="P163" t="s">
        <v>626</v>
      </c>
      <c r="Q163">
        <v>1</v>
      </c>
      <c r="X163">
        <v>1.19</v>
      </c>
      <c r="Y163">
        <v>0</v>
      </c>
      <c r="Z163">
        <v>3.18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27</v>
      </c>
      <c r="AG163">
        <v>1.63625</v>
      </c>
      <c r="AH163">
        <v>2</v>
      </c>
      <c r="AI163">
        <v>59209585</v>
      </c>
      <c r="AJ163">
        <v>157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ROW(Source!A152)</f>
        <v>152</v>
      </c>
      <c r="B164">
        <v>59211373</v>
      </c>
      <c r="C164">
        <v>59209583</v>
      </c>
      <c r="D164">
        <v>58340578</v>
      </c>
      <c r="E164">
        <v>1</v>
      </c>
      <c r="F164">
        <v>1</v>
      </c>
      <c r="G164">
        <v>1080</v>
      </c>
      <c r="H164">
        <v>2</v>
      </c>
      <c r="I164" t="s">
        <v>646</v>
      </c>
      <c r="J164" t="s">
        <v>647</v>
      </c>
      <c r="K164" t="s">
        <v>648</v>
      </c>
      <c r="L164">
        <v>1368</v>
      </c>
      <c r="N164">
        <v>1011</v>
      </c>
      <c r="O164" t="s">
        <v>626</v>
      </c>
      <c r="P164" t="s">
        <v>626</v>
      </c>
      <c r="Q164">
        <v>1</v>
      </c>
      <c r="X164">
        <v>0.4</v>
      </c>
      <c r="Y164">
        <v>0</v>
      </c>
      <c r="Z164">
        <v>83.1</v>
      </c>
      <c r="AA164">
        <v>12.62</v>
      </c>
      <c r="AB164">
        <v>0</v>
      </c>
      <c r="AC164">
        <v>0</v>
      </c>
      <c r="AD164">
        <v>1</v>
      </c>
      <c r="AE164">
        <v>0</v>
      </c>
      <c r="AF164" t="s">
        <v>27</v>
      </c>
      <c r="AG164">
        <v>0.55000000000000004</v>
      </c>
      <c r="AH164">
        <v>2</v>
      </c>
      <c r="AI164">
        <v>59209586</v>
      </c>
      <c r="AJ164">
        <v>158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ROW(Source!A152)</f>
        <v>152</v>
      </c>
      <c r="B165">
        <v>59211374</v>
      </c>
      <c r="C165">
        <v>59209583</v>
      </c>
      <c r="D165">
        <v>58339814</v>
      </c>
      <c r="E165">
        <v>1</v>
      </c>
      <c r="F165">
        <v>1</v>
      </c>
      <c r="G165">
        <v>1080</v>
      </c>
      <c r="H165">
        <v>2</v>
      </c>
      <c r="I165" t="s">
        <v>635</v>
      </c>
      <c r="J165" t="s">
        <v>636</v>
      </c>
      <c r="K165" t="s">
        <v>637</v>
      </c>
      <c r="L165">
        <v>1368</v>
      </c>
      <c r="N165">
        <v>1011</v>
      </c>
      <c r="O165" t="s">
        <v>626</v>
      </c>
      <c r="P165" t="s">
        <v>626</v>
      </c>
      <c r="Q165">
        <v>1</v>
      </c>
      <c r="X165">
        <v>0.06</v>
      </c>
      <c r="Y165">
        <v>0</v>
      </c>
      <c r="Z165">
        <v>179.17</v>
      </c>
      <c r="AA165">
        <v>16.93</v>
      </c>
      <c r="AB165">
        <v>0</v>
      </c>
      <c r="AC165">
        <v>0</v>
      </c>
      <c r="AD165">
        <v>1</v>
      </c>
      <c r="AE165">
        <v>0</v>
      </c>
      <c r="AF165" t="s">
        <v>27</v>
      </c>
      <c r="AG165">
        <v>8.2500000000000004E-2</v>
      </c>
      <c r="AH165">
        <v>2</v>
      </c>
      <c r="AI165">
        <v>59209587</v>
      </c>
      <c r="AJ165">
        <v>159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ROW(Source!A152)</f>
        <v>152</v>
      </c>
      <c r="B166">
        <v>59211375</v>
      </c>
      <c r="C166">
        <v>59209583</v>
      </c>
      <c r="D166">
        <v>58308814</v>
      </c>
      <c r="E166">
        <v>1</v>
      </c>
      <c r="F166">
        <v>1</v>
      </c>
      <c r="G166">
        <v>1080</v>
      </c>
      <c r="H166">
        <v>3</v>
      </c>
      <c r="I166" t="s">
        <v>642</v>
      </c>
      <c r="J166" t="s">
        <v>643</v>
      </c>
      <c r="K166" t="s">
        <v>644</v>
      </c>
      <c r="L166">
        <v>1339</v>
      </c>
      <c r="N166">
        <v>1007</v>
      </c>
      <c r="O166" t="s">
        <v>645</v>
      </c>
      <c r="P166" t="s">
        <v>645</v>
      </c>
      <c r="Q166">
        <v>1</v>
      </c>
      <c r="X166">
        <v>0.15067</v>
      </c>
      <c r="Y166">
        <v>7.07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3</v>
      </c>
      <c r="AG166">
        <v>0.15067</v>
      </c>
      <c r="AH166">
        <v>2</v>
      </c>
      <c r="AI166">
        <v>59209588</v>
      </c>
      <c r="AJ166">
        <v>160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ROW(Source!A152)</f>
        <v>152</v>
      </c>
      <c r="B167">
        <v>59211376</v>
      </c>
      <c r="C167">
        <v>59209583</v>
      </c>
      <c r="D167">
        <v>58310526</v>
      </c>
      <c r="E167">
        <v>1</v>
      </c>
      <c r="F167">
        <v>1</v>
      </c>
      <c r="G167">
        <v>1080</v>
      </c>
      <c r="H167">
        <v>3</v>
      </c>
      <c r="I167" t="s">
        <v>665</v>
      </c>
      <c r="J167" t="s">
        <v>666</v>
      </c>
      <c r="K167" t="s">
        <v>667</v>
      </c>
      <c r="L167">
        <v>1346</v>
      </c>
      <c r="N167">
        <v>1009</v>
      </c>
      <c r="O167" t="s">
        <v>641</v>
      </c>
      <c r="P167" t="s">
        <v>641</v>
      </c>
      <c r="Q167">
        <v>1</v>
      </c>
      <c r="X167">
        <v>0.05</v>
      </c>
      <c r="Y167">
        <v>37.979999999999997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3</v>
      </c>
      <c r="AG167">
        <v>0.05</v>
      </c>
      <c r="AH167">
        <v>2</v>
      </c>
      <c r="AI167">
        <v>59209589</v>
      </c>
      <c r="AJ167">
        <v>161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ROW(Source!A152)</f>
        <v>152</v>
      </c>
      <c r="B168">
        <v>59211377</v>
      </c>
      <c r="C168">
        <v>59209583</v>
      </c>
      <c r="D168">
        <v>58308933</v>
      </c>
      <c r="E168">
        <v>1</v>
      </c>
      <c r="F168">
        <v>1</v>
      </c>
      <c r="G168">
        <v>1080</v>
      </c>
      <c r="H168">
        <v>3</v>
      </c>
      <c r="I168" t="s">
        <v>668</v>
      </c>
      <c r="J168" t="s">
        <v>669</v>
      </c>
      <c r="K168" t="s">
        <v>670</v>
      </c>
      <c r="L168">
        <v>1348</v>
      </c>
      <c r="N168">
        <v>1009</v>
      </c>
      <c r="O168" t="s">
        <v>658</v>
      </c>
      <c r="P168" t="s">
        <v>658</v>
      </c>
      <c r="Q168">
        <v>1000</v>
      </c>
      <c r="X168">
        <v>3.9999999999999998E-6</v>
      </c>
      <c r="Y168">
        <v>3234.81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</v>
      </c>
      <c r="AG168">
        <v>3.9999999999999998E-6</v>
      </c>
      <c r="AH168">
        <v>2</v>
      </c>
      <c r="AI168">
        <v>59209590</v>
      </c>
      <c r="AJ168">
        <v>162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ROW(Source!A152)</f>
        <v>152</v>
      </c>
      <c r="B169">
        <v>59211378</v>
      </c>
      <c r="C169">
        <v>59209583</v>
      </c>
      <c r="D169">
        <v>58308746</v>
      </c>
      <c r="E169">
        <v>1</v>
      </c>
      <c r="F169">
        <v>1</v>
      </c>
      <c r="G169">
        <v>1080</v>
      </c>
      <c r="H169">
        <v>3</v>
      </c>
      <c r="I169" t="s">
        <v>671</v>
      </c>
      <c r="J169" t="s">
        <v>672</v>
      </c>
      <c r="K169" t="s">
        <v>673</v>
      </c>
      <c r="L169">
        <v>1339</v>
      </c>
      <c r="N169">
        <v>1007</v>
      </c>
      <c r="O169" t="s">
        <v>645</v>
      </c>
      <c r="P169" t="s">
        <v>645</v>
      </c>
      <c r="Q169">
        <v>1</v>
      </c>
      <c r="X169">
        <v>0.19</v>
      </c>
      <c r="Y169">
        <v>53.42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0.19</v>
      </c>
      <c r="AH169">
        <v>2</v>
      </c>
      <c r="AI169">
        <v>59209591</v>
      </c>
      <c r="AJ169">
        <v>163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ROW(Source!A152)</f>
        <v>152</v>
      </c>
      <c r="B170">
        <v>59211379</v>
      </c>
      <c r="C170">
        <v>59209583</v>
      </c>
      <c r="D170">
        <v>58309012</v>
      </c>
      <c r="E170">
        <v>1</v>
      </c>
      <c r="F170">
        <v>1</v>
      </c>
      <c r="G170">
        <v>1080</v>
      </c>
      <c r="H170">
        <v>3</v>
      </c>
      <c r="I170" t="s">
        <v>674</v>
      </c>
      <c r="J170" t="s">
        <v>675</v>
      </c>
      <c r="K170" t="s">
        <v>676</v>
      </c>
      <c r="L170">
        <v>1339</v>
      </c>
      <c r="N170">
        <v>1007</v>
      </c>
      <c r="O170" t="s">
        <v>645</v>
      </c>
      <c r="P170" t="s">
        <v>645</v>
      </c>
      <c r="Q170">
        <v>1</v>
      </c>
      <c r="X170">
        <v>0.34200000000000003</v>
      </c>
      <c r="Y170">
        <v>5.82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0.34200000000000003</v>
      </c>
      <c r="AH170">
        <v>2</v>
      </c>
      <c r="AI170">
        <v>59209592</v>
      </c>
      <c r="AJ170">
        <v>164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ROW(Source!A152)</f>
        <v>152</v>
      </c>
      <c r="B171">
        <v>59211380</v>
      </c>
      <c r="C171">
        <v>59209583</v>
      </c>
      <c r="D171">
        <v>58309084</v>
      </c>
      <c r="E171">
        <v>1</v>
      </c>
      <c r="F171">
        <v>1</v>
      </c>
      <c r="G171">
        <v>1080</v>
      </c>
      <c r="H171">
        <v>3</v>
      </c>
      <c r="I171" t="s">
        <v>677</v>
      </c>
      <c r="J171" t="s">
        <v>678</v>
      </c>
      <c r="K171" t="s">
        <v>679</v>
      </c>
      <c r="L171">
        <v>1348</v>
      </c>
      <c r="N171">
        <v>1009</v>
      </c>
      <c r="O171" t="s">
        <v>658</v>
      </c>
      <c r="P171" t="s">
        <v>658</v>
      </c>
      <c r="Q171">
        <v>1000</v>
      </c>
      <c r="X171">
        <v>8.7000000000000001E-4</v>
      </c>
      <c r="Y171">
        <v>16214.84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8.7000000000000001E-4</v>
      </c>
      <c r="AH171">
        <v>2</v>
      </c>
      <c r="AI171">
        <v>59209593</v>
      </c>
      <c r="AJ171">
        <v>165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ROW(Source!A152)</f>
        <v>152</v>
      </c>
      <c r="B172">
        <v>59211381</v>
      </c>
      <c r="C172">
        <v>59209583</v>
      </c>
      <c r="D172">
        <v>58309253</v>
      </c>
      <c r="E172">
        <v>1</v>
      </c>
      <c r="F172">
        <v>1</v>
      </c>
      <c r="G172">
        <v>1080</v>
      </c>
      <c r="H172">
        <v>3</v>
      </c>
      <c r="I172" t="s">
        <v>680</v>
      </c>
      <c r="J172" t="s">
        <v>681</v>
      </c>
      <c r="K172" t="s">
        <v>682</v>
      </c>
      <c r="L172">
        <v>1346</v>
      </c>
      <c r="N172">
        <v>1009</v>
      </c>
      <c r="O172" t="s">
        <v>641</v>
      </c>
      <c r="P172" t="s">
        <v>641</v>
      </c>
      <c r="Q172">
        <v>1</v>
      </c>
      <c r="X172">
        <v>0.1</v>
      </c>
      <c r="Y172">
        <v>20.190000000000001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0.1</v>
      </c>
      <c r="AH172">
        <v>2</v>
      </c>
      <c r="AI172">
        <v>59209594</v>
      </c>
      <c r="AJ172">
        <v>166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ROW(Source!A152)</f>
        <v>152</v>
      </c>
      <c r="B173">
        <v>59211382</v>
      </c>
      <c r="C173">
        <v>59209583</v>
      </c>
      <c r="D173">
        <v>58309395</v>
      </c>
      <c r="E173">
        <v>1</v>
      </c>
      <c r="F173">
        <v>1</v>
      </c>
      <c r="G173">
        <v>1080</v>
      </c>
      <c r="H173">
        <v>3</v>
      </c>
      <c r="I173" t="s">
        <v>683</v>
      </c>
      <c r="J173" t="s">
        <v>684</v>
      </c>
      <c r="K173" t="s">
        <v>685</v>
      </c>
      <c r="L173">
        <v>1348</v>
      </c>
      <c r="N173">
        <v>1009</v>
      </c>
      <c r="O173" t="s">
        <v>658</v>
      </c>
      <c r="P173" t="s">
        <v>658</v>
      </c>
      <c r="Q173">
        <v>1000</v>
      </c>
      <c r="X173">
        <v>4.0000000000000002E-4</v>
      </c>
      <c r="Y173">
        <v>35445.93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4.0000000000000002E-4</v>
      </c>
      <c r="AH173">
        <v>2</v>
      </c>
      <c r="AI173">
        <v>59209595</v>
      </c>
      <c r="AJ173">
        <v>167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ROW(Source!A152)</f>
        <v>152</v>
      </c>
      <c r="B174">
        <v>59211383</v>
      </c>
      <c r="C174">
        <v>59209583</v>
      </c>
      <c r="D174">
        <v>58267529</v>
      </c>
      <c r="E174">
        <v>1080</v>
      </c>
      <c r="F174">
        <v>1</v>
      </c>
      <c r="G174">
        <v>1080</v>
      </c>
      <c r="H174">
        <v>3</v>
      </c>
      <c r="I174" t="s">
        <v>782</v>
      </c>
      <c r="J174" t="s">
        <v>3</v>
      </c>
      <c r="K174" t="s">
        <v>783</v>
      </c>
      <c r="L174">
        <v>1346</v>
      </c>
      <c r="N174">
        <v>1009</v>
      </c>
      <c r="O174" t="s">
        <v>641</v>
      </c>
      <c r="P174" t="s">
        <v>641</v>
      </c>
      <c r="Q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</v>
      </c>
      <c r="AG174">
        <v>0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ROW(Source!A152)</f>
        <v>152</v>
      </c>
      <c r="B175">
        <v>59211384</v>
      </c>
      <c r="C175">
        <v>59209583</v>
      </c>
      <c r="D175">
        <v>58287193</v>
      </c>
      <c r="E175">
        <v>1080</v>
      </c>
      <c r="F175">
        <v>1</v>
      </c>
      <c r="G175">
        <v>1080</v>
      </c>
      <c r="H175">
        <v>3</v>
      </c>
      <c r="I175" t="s">
        <v>786</v>
      </c>
      <c r="J175" t="s">
        <v>3</v>
      </c>
      <c r="K175" t="s">
        <v>787</v>
      </c>
      <c r="L175">
        <v>1354</v>
      </c>
      <c r="N175">
        <v>1010</v>
      </c>
      <c r="O175" t="s">
        <v>49</v>
      </c>
      <c r="P175" t="s">
        <v>49</v>
      </c>
      <c r="Q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3</v>
      </c>
      <c r="AG175">
        <v>0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ROW(Source!A152)</f>
        <v>152</v>
      </c>
      <c r="B176">
        <v>59211385</v>
      </c>
      <c r="C176">
        <v>59209583</v>
      </c>
      <c r="D176">
        <v>58289981</v>
      </c>
      <c r="E176">
        <v>1080</v>
      </c>
      <c r="F176">
        <v>1</v>
      </c>
      <c r="G176">
        <v>1080</v>
      </c>
      <c r="H176">
        <v>3</v>
      </c>
      <c r="I176" t="s">
        <v>794</v>
      </c>
      <c r="J176" t="s">
        <v>3</v>
      </c>
      <c r="K176" t="s">
        <v>795</v>
      </c>
      <c r="L176">
        <v>1301</v>
      </c>
      <c r="N176">
        <v>1003</v>
      </c>
      <c r="O176" t="s">
        <v>36</v>
      </c>
      <c r="P176" t="s">
        <v>36</v>
      </c>
      <c r="Q176">
        <v>1</v>
      </c>
      <c r="X176">
        <v>100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3</v>
      </c>
      <c r="AG176">
        <v>100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ROW(Source!A165)</f>
        <v>165</v>
      </c>
      <c r="B177">
        <v>59211386</v>
      </c>
      <c r="C177">
        <v>59209621</v>
      </c>
      <c r="D177">
        <v>58266404</v>
      </c>
      <c r="E177">
        <v>1080</v>
      </c>
      <c r="F177">
        <v>1</v>
      </c>
      <c r="G177">
        <v>1080</v>
      </c>
      <c r="H177">
        <v>1</v>
      </c>
      <c r="I177" t="s">
        <v>620</v>
      </c>
      <c r="J177" t="s">
        <v>3</v>
      </c>
      <c r="K177" t="s">
        <v>621</v>
      </c>
      <c r="L177">
        <v>1191</v>
      </c>
      <c r="N177">
        <v>1013</v>
      </c>
      <c r="O177" t="s">
        <v>622</v>
      </c>
      <c r="P177" t="s">
        <v>622</v>
      </c>
      <c r="Q177">
        <v>1</v>
      </c>
      <c r="X177">
        <v>1.47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28</v>
      </c>
      <c r="AG177">
        <v>1.85955</v>
      </c>
      <c r="AH177">
        <v>2</v>
      </c>
      <c r="AI177">
        <v>59209622</v>
      </c>
      <c r="AJ177">
        <v>173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ROW(Source!A165)</f>
        <v>165</v>
      </c>
      <c r="B178">
        <v>59211387</v>
      </c>
      <c r="C178">
        <v>59209621</v>
      </c>
      <c r="D178">
        <v>58340279</v>
      </c>
      <c r="E178">
        <v>1</v>
      </c>
      <c r="F178">
        <v>1</v>
      </c>
      <c r="G178">
        <v>1080</v>
      </c>
      <c r="H178">
        <v>2</v>
      </c>
      <c r="I178" t="s">
        <v>686</v>
      </c>
      <c r="J178" t="s">
        <v>687</v>
      </c>
      <c r="K178" t="s">
        <v>688</v>
      </c>
      <c r="L178">
        <v>1368</v>
      </c>
      <c r="N178">
        <v>1011</v>
      </c>
      <c r="O178" t="s">
        <v>626</v>
      </c>
      <c r="P178" t="s">
        <v>626</v>
      </c>
      <c r="Q178">
        <v>1</v>
      </c>
      <c r="X178">
        <v>0.35</v>
      </c>
      <c r="Y178">
        <v>0</v>
      </c>
      <c r="Z178">
        <v>7.11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27</v>
      </c>
      <c r="AG178">
        <v>0.48125000000000007</v>
      </c>
      <c r="AH178">
        <v>2</v>
      </c>
      <c r="AI178">
        <v>59209623</v>
      </c>
      <c r="AJ178">
        <v>174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ROW(Source!A165)</f>
        <v>165</v>
      </c>
      <c r="B179">
        <v>59211388</v>
      </c>
      <c r="C179">
        <v>59209621</v>
      </c>
      <c r="D179">
        <v>58340578</v>
      </c>
      <c r="E179">
        <v>1</v>
      </c>
      <c r="F179">
        <v>1</v>
      </c>
      <c r="G179">
        <v>1080</v>
      </c>
      <c r="H179">
        <v>2</v>
      </c>
      <c r="I179" t="s">
        <v>646</v>
      </c>
      <c r="J179" t="s">
        <v>647</v>
      </c>
      <c r="K179" t="s">
        <v>648</v>
      </c>
      <c r="L179">
        <v>1368</v>
      </c>
      <c r="N179">
        <v>1011</v>
      </c>
      <c r="O179" t="s">
        <v>626</v>
      </c>
      <c r="P179" t="s">
        <v>626</v>
      </c>
      <c r="Q179">
        <v>1</v>
      </c>
      <c r="X179">
        <v>0.02</v>
      </c>
      <c r="Y179">
        <v>0</v>
      </c>
      <c r="Z179">
        <v>83.1</v>
      </c>
      <c r="AA179">
        <v>12.62</v>
      </c>
      <c r="AB179">
        <v>0</v>
      </c>
      <c r="AC179">
        <v>0</v>
      </c>
      <c r="AD179">
        <v>1</v>
      </c>
      <c r="AE179">
        <v>0</v>
      </c>
      <c r="AF179" t="s">
        <v>27</v>
      </c>
      <c r="AG179">
        <v>2.7500000000000004E-2</v>
      </c>
      <c r="AH179">
        <v>2</v>
      </c>
      <c r="AI179">
        <v>59209624</v>
      </c>
      <c r="AJ179">
        <v>175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ROW(Source!A165)</f>
        <v>165</v>
      </c>
      <c r="B180">
        <v>59211389</v>
      </c>
      <c r="C180">
        <v>59209621</v>
      </c>
      <c r="D180">
        <v>58309957</v>
      </c>
      <c r="E180">
        <v>1</v>
      </c>
      <c r="F180">
        <v>1</v>
      </c>
      <c r="G180">
        <v>1080</v>
      </c>
      <c r="H180">
        <v>3</v>
      </c>
      <c r="I180" t="s">
        <v>689</v>
      </c>
      <c r="J180" t="s">
        <v>690</v>
      </c>
      <c r="K180" t="s">
        <v>691</v>
      </c>
      <c r="L180">
        <v>1348</v>
      </c>
      <c r="N180">
        <v>1009</v>
      </c>
      <c r="O180" t="s">
        <v>658</v>
      </c>
      <c r="P180" t="s">
        <v>658</v>
      </c>
      <c r="Q180">
        <v>1000</v>
      </c>
      <c r="X180">
        <v>1.3999999999999999E-4</v>
      </c>
      <c r="Y180">
        <v>9879.51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3</v>
      </c>
      <c r="AG180">
        <v>1.3999999999999999E-4</v>
      </c>
      <c r="AH180">
        <v>2</v>
      </c>
      <c r="AI180">
        <v>59209625</v>
      </c>
      <c r="AJ180">
        <v>176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ROW(Source!A165)</f>
        <v>165</v>
      </c>
      <c r="B181">
        <v>59211390</v>
      </c>
      <c r="C181">
        <v>59209621</v>
      </c>
      <c r="D181">
        <v>58308765</v>
      </c>
      <c r="E181">
        <v>1</v>
      </c>
      <c r="F181">
        <v>1</v>
      </c>
      <c r="G181">
        <v>1080</v>
      </c>
      <c r="H181">
        <v>3</v>
      </c>
      <c r="I181" t="s">
        <v>692</v>
      </c>
      <c r="J181" t="s">
        <v>693</v>
      </c>
      <c r="K181" t="s">
        <v>694</v>
      </c>
      <c r="L181">
        <v>1348</v>
      </c>
      <c r="N181">
        <v>1009</v>
      </c>
      <c r="O181" t="s">
        <v>658</v>
      </c>
      <c r="P181" t="s">
        <v>658</v>
      </c>
      <c r="Q181">
        <v>1000</v>
      </c>
      <c r="X181">
        <v>1.1000000000000001E-3</v>
      </c>
      <c r="Y181">
        <v>17868.28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1.1000000000000001E-3</v>
      </c>
      <c r="AH181">
        <v>2</v>
      </c>
      <c r="AI181">
        <v>59209626</v>
      </c>
      <c r="AJ181">
        <v>177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ROW(Source!A165)</f>
        <v>165</v>
      </c>
      <c r="B182">
        <v>59211391</v>
      </c>
      <c r="C182">
        <v>59209621</v>
      </c>
      <c r="D182">
        <v>58330407</v>
      </c>
      <c r="E182">
        <v>1</v>
      </c>
      <c r="F182">
        <v>1</v>
      </c>
      <c r="G182">
        <v>1080</v>
      </c>
      <c r="H182">
        <v>3</v>
      </c>
      <c r="I182" t="s">
        <v>695</v>
      </c>
      <c r="J182" t="s">
        <v>696</v>
      </c>
      <c r="K182" t="s">
        <v>697</v>
      </c>
      <c r="L182">
        <v>1346</v>
      </c>
      <c r="N182">
        <v>1009</v>
      </c>
      <c r="O182" t="s">
        <v>641</v>
      </c>
      <c r="P182" t="s">
        <v>641</v>
      </c>
      <c r="Q182">
        <v>1</v>
      </c>
      <c r="X182">
        <v>0.04</v>
      </c>
      <c r="Y182">
        <v>19.28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</v>
      </c>
      <c r="AG182">
        <v>0.04</v>
      </c>
      <c r="AH182">
        <v>2</v>
      </c>
      <c r="AI182">
        <v>59209627</v>
      </c>
      <c r="AJ182">
        <v>179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ROW(Source!A165)</f>
        <v>165</v>
      </c>
      <c r="B183">
        <v>59211392</v>
      </c>
      <c r="C183">
        <v>59209621</v>
      </c>
      <c r="D183">
        <v>58266859</v>
      </c>
      <c r="E183">
        <v>1080</v>
      </c>
      <c r="F183">
        <v>1</v>
      </c>
      <c r="G183">
        <v>1080</v>
      </c>
      <c r="H183">
        <v>3</v>
      </c>
      <c r="I183" t="s">
        <v>796</v>
      </c>
      <c r="J183" t="s">
        <v>3</v>
      </c>
      <c r="K183" t="s">
        <v>797</v>
      </c>
      <c r="L183">
        <v>1354</v>
      </c>
      <c r="N183">
        <v>1010</v>
      </c>
      <c r="O183" t="s">
        <v>49</v>
      </c>
      <c r="P183" t="s">
        <v>49</v>
      </c>
      <c r="Q183">
        <v>1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</v>
      </c>
      <c r="AG183">
        <v>2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ROW(Source!A165)</f>
        <v>165</v>
      </c>
      <c r="B184">
        <v>59211393</v>
      </c>
      <c r="C184">
        <v>59209621</v>
      </c>
      <c r="D184">
        <v>58287193</v>
      </c>
      <c r="E184">
        <v>1080</v>
      </c>
      <c r="F184">
        <v>1</v>
      </c>
      <c r="G184">
        <v>1080</v>
      </c>
      <c r="H184">
        <v>3</v>
      </c>
      <c r="I184" t="s">
        <v>786</v>
      </c>
      <c r="J184" t="s">
        <v>3</v>
      </c>
      <c r="K184" t="s">
        <v>787</v>
      </c>
      <c r="L184">
        <v>1354</v>
      </c>
      <c r="N184">
        <v>1010</v>
      </c>
      <c r="O184" t="s">
        <v>49</v>
      </c>
      <c r="P184" t="s">
        <v>49</v>
      </c>
      <c r="Q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</v>
      </c>
      <c r="AG184">
        <v>1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ROW(Source!A166)</f>
        <v>166</v>
      </c>
      <c r="B185">
        <v>59211386</v>
      </c>
      <c r="C185">
        <v>59209621</v>
      </c>
      <c r="D185">
        <v>58266404</v>
      </c>
      <c r="E185">
        <v>1080</v>
      </c>
      <c r="F185">
        <v>1</v>
      </c>
      <c r="G185">
        <v>1080</v>
      </c>
      <c r="H185">
        <v>1</v>
      </c>
      <c r="I185" t="s">
        <v>620</v>
      </c>
      <c r="J185" t="s">
        <v>3</v>
      </c>
      <c r="K185" t="s">
        <v>621</v>
      </c>
      <c r="L185">
        <v>1191</v>
      </c>
      <c r="N185">
        <v>1013</v>
      </c>
      <c r="O185" t="s">
        <v>622</v>
      </c>
      <c r="P185" t="s">
        <v>622</v>
      </c>
      <c r="Q185">
        <v>1</v>
      </c>
      <c r="X185">
        <v>1.47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28</v>
      </c>
      <c r="AG185">
        <v>1.85955</v>
      </c>
      <c r="AH185">
        <v>2</v>
      </c>
      <c r="AI185">
        <v>59209622</v>
      </c>
      <c r="AJ185">
        <v>180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ROW(Source!A166)</f>
        <v>166</v>
      </c>
      <c r="B186">
        <v>59211387</v>
      </c>
      <c r="C186">
        <v>59209621</v>
      </c>
      <c r="D186">
        <v>58340279</v>
      </c>
      <c r="E186">
        <v>1</v>
      </c>
      <c r="F186">
        <v>1</v>
      </c>
      <c r="G186">
        <v>1080</v>
      </c>
      <c r="H186">
        <v>2</v>
      </c>
      <c r="I186" t="s">
        <v>686</v>
      </c>
      <c r="J186" t="s">
        <v>687</v>
      </c>
      <c r="K186" t="s">
        <v>688</v>
      </c>
      <c r="L186">
        <v>1368</v>
      </c>
      <c r="N186">
        <v>1011</v>
      </c>
      <c r="O186" t="s">
        <v>626</v>
      </c>
      <c r="P186" t="s">
        <v>626</v>
      </c>
      <c r="Q186">
        <v>1</v>
      </c>
      <c r="X186">
        <v>0.35</v>
      </c>
      <c r="Y186">
        <v>0</v>
      </c>
      <c r="Z186">
        <v>7.11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27</v>
      </c>
      <c r="AG186">
        <v>0.48125000000000007</v>
      </c>
      <c r="AH186">
        <v>2</v>
      </c>
      <c r="AI186">
        <v>59209623</v>
      </c>
      <c r="AJ186">
        <v>181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ROW(Source!A166)</f>
        <v>166</v>
      </c>
      <c r="B187">
        <v>59211388</v>
      </c>
      <c r="C187">
        <v>59209621</v>
      </c>
      <c r="D187">
        <v>58340578</v>
      </c>
      <c r="E187">
        <v>1</v>
      </c>
      <c r="F187">
        <v>1</v>
      </c>
      <c r="G187">
        <v>1080</v>
      </c>
      <c r="H187">
        <v>2</v>
      </c>
      <c r="I187" t="s">
        <v>646</v>
      </c>
      <c r="J187" t="s">
        <v>647</v>
      </c>
      <c r="K187" t="s">
        <v>648</v>
      </c>
      <c r="L187">
        <v>1368</v>
      </c>
      <c r="N187">
        <v>1011</v>
      </c>
      <c r="O187" t="s">
        <v>626</v>
      </c>
      <c r="P187" t="s">
        <v>626</v>
      </c>
      <c r="Q187">
        <v>1</v>
      </c>
      <c r="X187">
        <v>0.02</v>
      </c>
      <c r="Y187">
        <v>0</v>
      </c>
      <c r="Z187">
        <v>83.1</v>
      </c>
      <c r="AA187">
        <v>12.62</v>
      </c>
      <c r="AB187">
        <v>0</v>
      </c>
      <c r="AC187">
        <v>0</v>
      </c>
      <c r="AD187">
        <v>1</v>
      </c>
      <c r="AE187">
        <v>0</v>
      </c>
      <c r="AF187" t="s">
        <v>27</v>
      </c>
      <c r="AG187">
        <v>2.7500000000000004E-2</v>
      </c>
      <c r="AH187">
        <v>2</v>
      </c>
      <c r="AI187">
        <v>59209624</v>
      </c>
      <c r="AJ187">
        <v>182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ROW(Source!A166)</f>
        <v>166</v>
      </c>
      <c r="B188">
        <v>59211389</v>
      </c>
      <c r="C188">
        <v>59209621</v>
      </c>
      <c r="D188">
        <v>58309957</v>
      </c>
      <c r="E188">
        <v>1</v>
      </c>
      <c r="F188">
        <v>1</v>
      </c>
      <c r="G188">
        <v>1080</v>
      </c>
      <c r="H188">
        <v>3</v>
      </c>
      <c r="I188" t="s">
        <v>689</v>
      </c>
      <c r="J188" t="s">
        <v>690</v>
      </c>
      <c r="K188" t="s">
        <v>691</v>
      </c>
      <c r="L188">
        <v>1348</v>
      </c>
      <c r="N188">
        <v>1009</v>
      </c>
      <c r="O188" t="s">
        <v>658</v>
      </c>
      <c r="P188" t="s">
        <v>658</v>
      </c>
      <c r="Q188">
        <v>1000</v>
      </c>
      <c r="X188">
        <v>1.3999999999999999E-4</v>
      </c>
      <c r="Y188">
        <v>9879.51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</v>
      </c>
      <c r="AG188">
        <v>1.3999999999999999E-4</v>
      </c>
      <c r="AH188">
        <v>2</v>
      </c>
      <c r="AI188">
        <v>59209625</v>
      </c>
      <c r="AJ188">
        <v>183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ROW(Source!A166)</f>
        <v>166</v>
      </c>
      <c r="B189">
        <v>59211390</v>
      </c>
      <c r="C189">
        <v>59209621</v>
      </c>
      <c r="D189">
        <v>58308765</v>
      </c>
      <c r="E189">
        <v>1</v>
      </c>
      <c r="F189">
        <v>1</v>
      </c>
      <c r="G189">
        <v>1080</v>
      </c>
      <c r="H189">
        <v>3</v>
      </c>
      <c r="I189" t="s">
        <v>692</v>
      </c>
      <c r="J189" t="s">
        <v>693</v>
      </c>
      <c r="K189" t="s">
        <v>694</v>
      </c>
      <c r="L189">
        <v>1348</v>
      </c>
      <c r="N189">
        <v>1009</v>
      </c>
      <c r="O189" t="s">
        <v>658</v>
      </c>
      <c r="P189" t="s">
        <v>658</v>
      </c>
      <c r="Q189">
        <v>1000</v>
      </c>
      <c r="X189">
        <v>1.1000000000000001E-3</v>
      </c>
      <c r="Y189">
        <v>17868.28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</v>
      </c>
      <c r="AG189">
        <v>1.1000000000000001E-3</v>
      </c>
      <c r="AH189">
        <v>2</v>
      </c>
      <c r="AI189">
        <v>59209626</v>
      </c>
      <c r="AJ189">
        <v>184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ROW(Source!A166)</f>
        <v>166</v>
      </c>
      <c r="B190">
        <v>59211391</v>
      </c>
      <c r="C190">
        <v>59209621</v>
      </c>
      <c r="D190">
        <v>58330407</v>
      </c>
      <c r="E190">
        <v>1</v>
      </c>
      <c r="F190">
        <v>1</v>
      </c>
      <c r="G190">
        <v>1080</v>
      </c>
      <c r="H190">
        <v>3</v>
      </c>
      <c r="I190" t="s">
        <v>695</v>
      </c>
      <c r="J190" t="s">
        <v>696</v>
      </c>
      <c r="K190" t="s">
        <v>697</v>
      </c>
      <c r="L190">
        <v>1346</v>
      </c>
      <c r="N190">
        <v>1009</v>
      </c>
      <c r="O190" t="s">
        <v>641</v>
      </c>
      <c r="P190" t="s">
        <v>641</v>
      </c>
      <c r="Q190">
        <v>1</v>
      </c>
      <c r="X190">
        <v>0.04</v>
      </c>
      <c r="Y190">
        <v>19.28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3</v>
      </c>
      <c r="AG190">
        <v>0.04</v>
      </c>
      <c r="AH190">
        <v>2</v>
      </c>
      <c r="AI190">
        <v>59209627</v>
      </c>
      <c r="AJ190">
        <v>186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ROW(Source!A166)</f>
        <v>166</v>
      </c>
      <c r="B191">
        <v>59211392</v>
      </c>
      <c r="C191">
        <v>59209621</v>
      </c>
      <c r="D191">
        <v>58266859</v>
      </c>
      <c r="E191">
        <v>1080</v>
      </c>
      <c r="F191">
        <v>1</v>
      </c>
      <c r="G191">
        <v>1080</v>
      </c>
      <c r="H191">
        <v>3</v>
      </c>
      <c r="I191" t="s">
        <v>796</v>
      </c>
      <c r="J191" t="s">
        <v>3</v>
      </c>
      <c r="K191" t="s">
        <v>797</v>
      </c>
      <c r="L191">
        <v>1354</v>
      </c>
      <c r="N191">
        <v>1010</v>
      </c>
      <c r="O191" t="s">
        <v>49</v>
      </c>
      <c r="P191" t="s">
        <v>49</v>
      </c>
      <c r="Q191">
        <v>1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3</v>
      </c>
      <c r="AG191">
        <v>2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ROW(Source!A166)</f>
        <v>166</v>
      </c>
      <c r="B192">
        <v>59211393</v>
      </c>
      <c r="C192">
        <v>59209621</v>
      </c>
      <c r="D192">
        <v>58287193</v>
      </c>
      <c r="E192">
        <v>1080</v>
      </c>
      <c r="F192">
        <v>1</v>
      </c>
      <c r="G192">
        <v>1080</v>
      </c>
      <c r="H192">
        <v>3</v>
      </c>
      <c r="I192" t="s">
        <v>786</v>
      </c>
      <c r="J192" t="s">
        <v>3</v>
      </c>
      <c r="K192" t="s">
        <v>787</v>
      </c>
      <c r="L192">
        <v>1354</v>
      </c>
      <c r="N192">
        <v>1010</v>
      </c>
      <c r="O192" t="s">
        <v>49</v>
      </c>
      <c r="P192" t="s">
        <v>49</v>
      </c>
      <c r="Q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3</v>
      </c>
      <c r="AG192">
        <v>1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ROW(Source!A169)</f>
        <v>169</v>
      </c>
      <c r="B193">
        <v>59211394</v>
      </c>
      <c r="C193">
        <v>59209638</v>
      </c>
      <c r="D193">
        <v>58266404</v>
      </c>
      <c r="E193">
        <v>1080</v>
      </c>
      <c r="F193">
        <v>1</v>
      </c>
      <c r="G193">
        <v>1080</v>
      </c>
      <c r="H193">
        <v>1</v>
      </c>
      <c r="I193" t="s">
        <v>620</v>
      </c>
      <c r="J193" t="s">
        <v>3</v>
      </c>
      <c r="K193" t="s">
        <v>621</v>
      </c>
      <c r="L193">
        <v>1191</v>
      </c>
      <c r="N193">
        <v>1013</v>
      </c>
      <c r="O193" t="s">
        <v>622</v>
      </c>
      <c r="P193" t="s">
        <v>622</v>
      </c>
      <c r="Q193">
        <v>1</v>
      </c>
      <c r="X193">
        <v>5.01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28</v>
      </c>
      <c r="AG193">
        <v>6.3376499999999991</v>
      </c>
      <c r="AH193">
        <v>2</v>
      </c>
      <c r="AI193">
        <v>59209639</v>
      </c>
      <c r="AJ193">
        <v>187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ROW(Source!A169)</f>
        <v>169</v>
      </c>
      <c r="B194">
        <v>59211395</v>
      </c>
      <c r="C194">
        <v>59209638</v>
      </c>
      <c r="D194">
        <v>58308814</v>
      </c>
      <c r="E194">
        <v>1</v>
      </c>
      <c r="F194">
        <v>1</v>
      </c>
      <c r="G194">
        <v>1080</v>
      </c>
      <c r="H194">
        <v>3</v>
      </c>
      <c r="I194" t="s">
        <v>642</v>
      </c>
      <c r="J194" t="s">
        <v>643</v>
      </c>
      <c r="K194" t="s">
        <v>644</v>
      </c>
      <c r="L194">
        <v>1339</v>
      </c>
      <c r="N194">
        <v>1007</v>
      </c>
      <c r="O194" t="s">
        <v>645</v>
      </c>
      <c r="P194" t="s">
        <v>645</v>
      </c>
      <c r="Q194">
        <v>1</v>
      </c>
      <c r="X194">
        <v>1</v>
      </c>
      <c r="Y194">
        <v>7.07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1</v>
      </c>
      <c r="AH194">
        <v>2</v>
      </c>
      <c r="AI194">
        <v>59209640</v>
      </c>
      <c r="AJ194">
        <v>188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ROW(Source!A169)</f>
        <v>169</v>
      </c>
      <c r="B195">
        <v>59211396</v>
      </c>
      <c r="C195">
        <v>59209638</v>
      </c>
      <c r="D195">
        <v>58310526</v>
      </c>
      <c r="E195">
        <v>1</v>
      </c>
      <c r="F195">
        <v>1</v>
      </c>
      <c r="G195">
        <v>1080</v>
      </c>
      <c r="H195">
        <v>3</v>
      </c>
      <c r="I195" t="s">
        <v>665</v>
      </c>
      <c r="J195" t="s">
        <v>666</v>
      </c>
      <c r="K195" t="s">
        <v>667</v>
      </c>
      <c r="L195">
        <v>1346</v>
      </c>
      <c r="N195">
        <v>1009</v>
      </c>
      <c r="O195" t="s">
        <v>641</v>
      </c>
      <c r="P195" t="s">
        <v>641</v>
      </c>
      <c r="Q195">
        <v>1</v>
      </c>
      <c r="X195">
        <v>0.02</v>
      </c>
      <c r="Y195">
        <v>37.979999999999997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0.02</v>
      </c>
      <c r="AH195">
        <v>2</v>
      </c>
      <c r="AI195">
        <v>59209641</v>
      </c>
      <c r="AJ195">
        <v>189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ROW(Source!A169)</f>
        <v>169</v>
      </c>
      <c r="B196">
        <v>59211397</v>
      </c>
      <c r="C196">
        <v>59209638</v>
      </c>
      <c r="D196">
        <v>58309084</v>
      </c>
      <c r="E196">
        <v>1</v>
      </c>
      <c r="F196">
        <v>1</v>
      </c>
      <c r="G196">
        <v>1080</v>
      </c>
      <c r="H196">
        <v>3</v>
      </c>
      <c r="I196" t="s">
        <v>677</v>
      </c>
      <c r="J196" t="s">
        <v>678</v>
      </c>
      <c r="K196" t="s">
        <v>679</v>
      </c>
      <c r="L196">
        <v>1348</v>
      </c>
      <c r="N196">
        <v>1009</v>
      </c>
      <c r="O196" t="s">
        <v>658</v>
      </c>
      <c r="P196" t="s">
        <v>658</v>
      </c>
      <c r="Q196">
        <v>1000</v>
      </c>
      <c r="X196">
        <v>5.0000000000000002E-5</v>
      </c>
      <c r="Y196">
        <v>16214.84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5.0000000000000002E-5</v>
      </c>
      <c r="AH196">
        <v>2</v>
      </c>
      <c r="AI196">
        <v>59209642</v>
      </c>
      <c r="AJ196">
        <v>190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ROW(Source!A169)</f>
        <v>169</v>
      </c>
      <c r="B197">
        <v>59211398</v>
      </c>
      <c r="C197">
        <v>59209638</v>
      </c>
      <c r="D197">
        <v>58309253</v>
      </c>
      <c r="E197">
        <v>1</v>
      </c>
      <c r="F197">
        <v>1</v>
      </c>
      <c r="G197">
        <v>1080</v>
      </c>
      <c r="H197">
        <v>3</v>
      </c>
      <c r="I197" t="s">
        <v>680</v>
      </c>
      <c r="J197" t="s">
        <v>681</v>
      </c>
      <c r="K197" t="s">
        <v>682</v>
      </c>
      <c r="L197">
        <v>1346</v>
      </c>
      <c r="N197">
        <v>1009</v>
      </c>
      <c r="O197" t="s">
        <v>641</v>
      </c>
      <c r="P197" t="s">
        <v>641</v>
      </c>
      <c r="Q197">
        <v>1</v>
      </c>
      <c r="X197">
        <v>0.02</v>
      </c>
      <c r="Y197">
        <v>20.190000000000001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0.02</v>
      </c>
      <c r="AH197">
        <v>2</v>
      </c>
      <c r="AI197">
        <v>59209643</v>
      </c>
      <c r="AJ197">
        <v>191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ROW(Source!A170)</f>
        <v>170</v>
      </c>
      <c r="B198">
        <v>59211394</v>
      </c>
      <c r="C198">
        <v>59209638</v>
      </c>
      <c r="D198">
        <v>58266404</v>
      </c>
      <c r="E198">
        <v>1080</v>
      </c>
      <c r="F198">
        <v>1</v>
      </c>
      <c r="G198">
        <v>1080</v>
      </c>
      <c r="H198">
        <v>1</v>
      </c>
      <c r="I198" t="s">
        <v>620</v>
      </c>
      <c r="J198" t="s">
        <v>3</v>
      </c>
      <c r="K198" t="s">
        <v>621</v>
      </c>
      <c r="L198">
        <v>1191</v>
      </c>
      <c r="N198">
        <v>1013</v>
      </c>
      <c r="O198" t="s">
        <v>622</v>
      </c>
      <c r="P198" t="s">
        <v>622</v>
      </c>
      <c r="Q198">
        <v>1</v>
      </c>
      <c r="X198">
        <v>5.01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 t="s">
        <v>28</v>
      </c>
      <c r="AG198">
        <v>6.3376499999999991</v>
      </c>
      <c r="AH198">
        <v>2</v>
      </c>
      <c r="AI198">
        <v>59209639</v>
      </c>
      <c r="AJ198">
        <v>192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ROW(Source!A170)</f>
        <v>170</v>
      </c>
      <c r="B199">
        <v>59211395</v>
      </c>
      <c r="C199">
        <v>59209638</v>
      </c>
      <c r="D199">
        <v>58308814</v>
      </c>
      <c r="E199">
        <v>1</v>
      </c>
      <c r="F199">
        <v>1</v>
      </c>
      <c r="G199">
        <v>1080</v>
      </c>
      <c r="H199">
        <v>3</v>
      </c>
      <c r="I199" t="s">
        <v>642</v>
      </c>
      <c r="J199" t="s">
        <v>643</v>
      </c>
      <c r="K199" t="s">
        <v>644</v>
      </c>
      <c r="L199">
        <v>1339</v>
      </c>
      <c r="N199">
        <v>1007</v>
      </c>
      <c r="O199" t="s">
        <v>645</v>
      </c>
      <c r="P199" t="s">
        <v>645</v>
      </c>
      <c r="Q199">
        <v>1</v>
      </c>
      <c r="X199">
        <v>1</v>
      </c>
      <c r="Y199">
        <v>7.07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</v>
      </c>
      <c r="AG199">
        <v>1</v>
      </c>
      <c r="AH199">
        <v>2</v>
      </c>
      <c r="AI199">
        <v>59209640</v>
      </c>
      <c r="AJ199">
        <v>193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ROW(Source!A170)</f>
        <v>170</v>
      </c>
      <c r="B200">
        <v>59211396</v>
      </c>
      <c r="C200">
        <v>59209638</v>
      </c>
      <c r="D200">
        <v>58310526</v>
      </c>
      <c r="E200">
        <v>1</v>
      </c>
      <c r="F200">
        <v>1</v>
      </c>
      <c r="G200">
        <v>1080</v>
      </c>
      <c r="H200">
        <v>3</v>
      </c>
      <c r="I200" t="s">
        <v>665</v>
      </c>
      <c r="J200" t="s">
        <v>666</v>
      </c>
      <c r="K200" t="s">
        <v>667</v>
      </c>
      <c r="L200">
        <v>1346</v>
      </c>
      <c r="N200">
        <v>1009</v>
      </c>
      <c r="O200" t="s">
        <v>641</v>
      </c>
      <c r="P200" t="s">
        <v>641</v>
      </c>
      <c r="Q200">
        <v>1</v>
      </c>
      <c r="X200">
        <v>0.02</v>
      </c>
      <c r="Y200">
        <v>37.979999999999997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3</v>
      </c>
      <c r="AG200">
        <v>0.02</v>
      </c>
      <c r="AH200">
        <v>2</v>
      </c>
      <c r="AI200">
        <v>59209641</v>
      </c>
      <c r="AJ200">
        <v>194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ROW(Source!A170)</f>
        <v>170</v>
      </c>
      <c r="B201">
        <v>59211397</v>
      </c>
      <c r="C201">
        <v>59209638</v>
      </c>
      <c r="D201">
        <v>58309084</v>
      </c>
      <c r="E201">
        <v>1</v>
      </c>
      <c r="F201">
        <v>1</v>
      </c>
      <c r="G201">
        <v>1080</v>
      </c>
      <c r="H201">
        <v>3</v>
      </c>
      <c r="I201" t="s">
        <v>677</v>
      </c>
      <c r="J201" t="s">
        <v>678</v>
      </c>
      <c r="K201" t="s">
        <v>679</v>
      </c>
      <c r="L201">
        <v>1348</v>
      </c>
      <c r="N201">
        <v>1009</v>
      </c>
      <c r="O201" t="s">
        <v>658</v>
      </c>
      <c r="P201" t="s">
        <v>658</v>
      </c>
      <c r="Q201">
        <v>1000</v>
      </c>
      <c r="X201">
        <v>5.0000000000000002E-5</v>
      </c>
      <c r="Y201">
        <v>16214.84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3</v>
      </c>
      <c r="AG201">
        <v>5.0000000000000002E-5</v>
      </c>
      <c r="AH201">
        <v>2</v>
      </c>
      <c r="AI201">
        <v>59209642</v>
      </c>
      <c r="AJ201">
        <v>195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ROW(Source!A170)</f>
        <v>170</v>
      </c>
      <c r="B202">
        <v>59211398</v>
      </c>
      <c r="C202">
        <v>59209638</v>
      </c>
      <c r="D202">
        <v>58309253</v>
      </c>
      <c r="E202">
        <v>1</v>
      </c>
      <c r="F202">
        <v>1</v>
      </c>
      <c r="G202">
        <v>1080</v>
      </c>
      <c r="H202">
        <v>3</v>
      </c>
      <c r="I202" t="s">
        <v>680</v>
      </c>
      <c r="J202" t="s">
        <v>681</v>
      </c>
      <c r="K202" t="s">
        <v>682</v>
      </c>
      <c r="L202">
        <v>1346</v>
      </c>
      <c r="N202">
        <v>1009</v>
      </c>
      <c r="O202" t="s">
        <v>641</v>
      </c>
      <c r="P202" t="s">
        <v>641</v>
      </c>
      <c r="Q202">
        <v>1</v>
      </c>
      <c r="X202">
        <v>0.02</v>
      </c>
      <c r="Y202">
        <v>20.190000000000001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</v>
      </c>
      <c r="AG202">
        <v>0.02</v>
      </c>
      <c r="AH202">
        <v>2</v>
      </c>
      <c r="AI202">
        <v>59209643</v>
      </c>
      <c r="AJ202">
        <v>196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ROW(Source!A171)</f>
        <v>171</v>
      </c>
      <c r="B203">
        <v>59211399</v>
      </c>
      <c r="C203">
        <v>59209649</v>
      </c>
      <c r="D203">
        <v>58266404</v>
      </c>
      <c r="E203">
        <v>1080</v>
      </c>
      <c r="F203">
        <v>1</v>
      </c>
      <c r="G203">
        <v>1080</v>
      </c>
      <c r="H203">
        <v>1</v>
      </c>
      <c r="I203" t="s">
        <v>620</v>
      </c>
      <c r="J203" t="s">
        <v>3</v>
      </c>
      <c r="K203" t="s">
        <v>621</v>
      </c>
      <c r="L203">
        <v>1191</v>
      </c>
      <c r="N203">
        <v>1013</v>
      </c>
      <c r="O203" t="s">
        <v>622</v>
      </c>
      <c r="P203" t="s">
        <v>622</v>
      </c>
      <c r="Q203">
        <v>1</v>
      </c>
      <c r="X203">
        <v>0.52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 t="s">
        <v>169</v>
      </c>
      <c r="AG203">
        <v>0.57200000000000006</v>
      </c>
      <c r="AH203">
        <v>2</v>
      </c>
      <c r="AI203">
        <v>59209650</v>
      </c>
      <c r="AJ203">
        <v>197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ROW(Source!A171)</f>
        <v>171</v>
      </c>
      <c r="B204">
        <v>59211400</v>
      </c>
      <c r="C204">
        <v>59209649</v>
      </c>
      <c r="D204">
        <v>58340578</v>
      </c>
      <c r="E204">
        <v>1</v>
      </c>
      <c r="F204">
        <v>1</v>
      </c>
      <c r="G204">
        <v>1080</v>
      </c>
      <c r="H204">
        <v>2</v>
      </c>
      <c r="I204" t="s">
        <v>646</v>
      </c>
      <c r="J204" t="s">
        <v>647</v>
      </c>
      <c r="K204" t="s">
        <v>648</v>
      </c>
      <c r="L204">
        <v>1368</v>
      </c>
      <c r="N204">
        <v>1011</v>
      </c>
      <c r="O204" t="s">
        <v>626</v>
      </c>
      <c r="P204" t="s">
        <v>626</v>
      </c>
      <c r="Q204">
        <v>1</v>
      </c>
      <c r="X204">
        <v>0.02</v>
      </c>
      <c r="Y204">
        <v>0</v>
      </c>
      <c r="Z204">
        <v>83.1</v>
      </c>
      <c r="AA204">
        <v>12.62</v>
      </c>
      <c r="AB204">
        <v>0</v>
      </c>
      <c r="AC204">
        <v>0</v>
      </c>
      <c r="AD204">
        <v>1</v>
      </c>
      <c r="AE204">
        <v>0</v>
      </c>
      <c r="AF204" t="s">
        <v>169</v>
      </c>
      <c r="AG204">
        <v>2.2000000000000002E-2</v>
      </c>
      <c r="AH204">
        <v>2</v>
      </c>
      <c r="AI204">
        <v>59209651</v>
      </c>
      <c r="AJ204">
        <v>198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ROW(Source!A171)</f>
        <v>171</v>
      </c>
      <c r="B205">
        <v>59211401</v>
      </c>
      <c r="C205">
        <v>59209649</v>
      </c>
      <c r="D205">
        <v>58339890</v>
      </c>
      <c r="E205">
        <v>1</v>
      </c>
      <c r="F205">
        <v>1</v>
      </c>
      <c r="G205">
        <v>1080</v>
      </c>
      <c r="H205">
        <v>2</v>
      </c>
      <c r="I205" t="s">
        <v>698</v>
      </c>
      <c r="J205" t="s">
        <v>699</v>
      </c>
      <c r="K205" t="s">
        <v>700</v>
      </c>
      <c r="L205">
        <v>1368</v>
      </c>
      <c r="N205">
        <v>1011</v>
      </c>
      <c r="O205" t="s">
        <v>626</v>
      </c>
      <c r="P205" t="s">
        <v>626</v>
      </c>
      <c r="Q205">
        <v>1</v>
      </c>
      <c r="X205">
        <v>0.2</v>
      </c>
      <c r="Y205">
        <v>0</v>
      </c>
      <c r="Z205">
        <v>132.66</v>
      </c>
      <c r="AA205">
        <v>14.54</v>
      </c>
      <c r="AB205">
        <v>0</v>
      </c>
      <c r="AC205">
        <v>0</v>
      </c>
      <c r="AD205">
        <v>1</v>
      </c>
      <c r="AE205">
        <v>0</v>
      </c>
      <c r="AF205" t="s">
        <v>169</v>
      </c>
      <c r="AG205">
        <v>0.22000000000000003</v>
      </c>
      <c r="AH205">
        <v>2</v>
      </c>
      <c r="AI205">
        <v>59209652</v>
      </c>
      <c r="AJ205">
        <v>199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ROW(Source!A171)</f>
        <v>171</v>
      </c>
      <c r="B206">
        <v>59211402</v>
      </c>
      <c r="C206">
        <v>59209649</v>
      </c>
      <c r="D206">
        <v>58263632</v>
      </c>
      <c r="E206">
        <v>1080</v>
      </c>
      <c r="F206">
        <v>1</v>
      </c>
      <c r="G206">
        <v>1080</v>
      </c>
      <c r="H206">
        <v>3</v>
      </c>
      <c r="I206" t="s">
        <v>798</v>
      </c>
      <c r="J206" t="s">
        <v>3</v>
      </c>
      <c r="K206" t="s">
        <v>799</v>
      </c>
      <c r="L206">
        <v>1346</v>
      </c>
      <c r="N206">
        <v>1009</v>
      </c>
      <c r="O206" t="s">
        <v>641</v>
      </c>
      <c r="P206" t="s">
        <v>641</v>
      </c>
      <c r="Q206">
        <v>1</v>
      </c>
      <c r="X206">
        <v>3.2000000000000003E-4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3</v>
      </c>
      <c r="AG206">
        <v>3.2000000000000003E-4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ROW(Source!A171)</f>
        <v>171</v>
      </c>
      <c r="B207">
        <v>59211403</v>
      </c>
      <c r="C207">
        <v>59209649</v>
      </c>
      <c r="D207">
        <v>58288366</v>
      </c>
      <c r="E207">
        <v>1080</v>
      </c>
      <c r="F207">
        <v>1</v>
      </c>
      <c r="G207">
        <v>1080</v>
      </c>
      <c r="H207">
        <v>3</v>
      </c>
      <c r="I207" t="s">
        <v>800</v>
      </c>
      <c r="J207" t="s">
        <v>3</v>
      </c>
      <c r="K207" t="s">
        <v>801</v>
      </c>
      <c r="L207">
        <v>1354</v>
      </c>
      <c r="N207">
        <v>1010</v>
      </c>
      <c r="O207" t="s">
        <v>49</v>
      </c>
      <c r="P207" t="s">
        <v>49</v>
      </c>
      <c r="Q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3</v>
      </c>
      <c r="AG207">
        <v>1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ROW(Source!A172)</f>
        <v>172</v>
      </c>
      <c r="B208">
        <v>59211399</v>
      </c>
      <c r="C208">
        <v>59209649</v>
      </c>
      <c r="D208">
        <v>58266404</v>
      </c>
      <c r="E208">
        <v>1080</v>
      </c>
      <c r="F208">
        <v>1</v>
      </c>
      <c r="G208">
        <v>1080</v>
      </c>
      <c r="H208">
        <v>1</v>
      </c>
      <c r="I208" t="s">
        <v>620</v>
      </c>
      <c r="J208" t="s">
        <v>3</v>
      </c>
      <c r="K208" t="s">
        <v>621</v>
      </c>
      <c r="L208">
        <v>1191</v>
      </c>
      <c r="N208">
        <v>1013</v>
      </c>
      <c r="O208" t="s">
        <v>622</v>
      </c>
      <c r="P208" t="s">
        <v>622</v>
      </c>
      <c r="Q208">
        <v>1</v>
      </c>
      <c r="X208">
        <v>0.52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 t="s">
        <v>169</v>
      </c>
      <c r="AG208">
        <v>0.57200000000000006</v>
      </c>
      <c r="AH208">
        <v>2</v>
      </c>
      <c r="AI208">
        <v>59209650</v>
      </c>
      <c r="AJ208">
        <v>201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ROW(Source!A172)</f>
        <v>172</v>
      </c>
      <c r="B209">
        <v>59211400</v>
      </c>
      <c r="C209">
        <v>59209649</v>
      </c>
      <c r="D209">
        <v>58340578</v>
      </c>
      <c r="E209">
        <v>1</v>
      </c>
      <c r="F209">
        <v>1</v>
      </c>
      <c r="G209">
        <v>1080</v>
      </c>
      <c r="H209">
        <v>2</v>
      </c>
      <c r="I209" t="s">
        <v>646</v>
      </c>
      <c r="J209" t="s">
        <v>647</v>
      </c>
      <c r="K209" t="s">
        <v>648</v>
      </c>
      <c r="L209">
        <v>1368</v>
      </c>
      <c r="N209">
        <v>1011</v>
      </c>
      <c r="O209" t="s">
        <v>626</v>
      </c>
      <c r="P209" t="s">
        <v>626</v>
      </c>
      <c r="Q209">
        <v>1</v>
      </c>
      <c r="X209">
        <v>0.02</v>
      </c>
      <c r="Y209">
        <v>0</v>
      </c>
      <c r="Z209">
        <v>83.1</v>
      </c>
      <c r="AA209">
        <v>12.62</v>
      </c>
      <c r="AB209">
        <v>0</v>
      </c>
      <c r="AC209">
        <v>0</v>
      </c>
      <c r="AD209">
        <v>1</v>
      </c>
      <c r="AE209">
        <v>0</v>
      </c>
      <c r="AF209" t="s">
        <v>169</v>
      </c>
      <c r="AG209">
        <v>2.2000000000000002E-2</v>
      </c>
      <c r="AH209">
        <v>2</v>
      </c>
      <c r="AI209">
        <v>59209651</v>
      </c>
      <c r="AJ209">
        <v>202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ROW(Source!A172)</f>
        <v>172</v>
      </c>
      <c r="B210">
        <v>59211401</v>
      </c>
      <c r="C210">
        <v>59209649</v>
      </c>
      <c r="D210">
        <v>58339890</v>
      </c>
      <c r="E210">
        <v>1</v>
      </c>
      <c r="F210">
        <v>1</v>
      </c>
      <c r="G210">
        <v>1080</v>
      </c>
      <c r="H210">
        <v>2</v>
      </c>
      <c r="I210" t="s">
        <v>698</v>
      </c>
      <c r="J210" t="s">
        <v>699</v>
      </c>
      <c r="K210" t="s">
        <v>700</v>
      </c>
      <c r="L210">
        <v>1368</v>
      </c>
      <c r="N210">
        <v>1011</v>
      </c>
      <c r="O210" t="s">
        <v>626</v>
      </c>
      <c r="P210" t="s">
        <v>626</v>
      </c>
      <c r="Q210">
        <v>1</v>
      </c>
      <c r="X210">
        <v>0.2</v>
      </c>
      <c r="Y210">
        <v>0</v>
      </c>
      <c r="Z210">
        <v>132.66</v>
      </c>
      <c r="AA210">
        <v>14.54</v>
      </c>
      <c r="AB210">
        <v>0</v>
      </c>
      <c r="AC210">
        <v>0</v>
      </c>
      <c r="AD210">
        <v>1</v>
      </c>
      <c r="AE210">
        <v>0</v>
      </c>
      <c r="AF210" t="s">
        <v>169</v>
      </c>
      <c r="AG210">
        <v>0.22000000000000003</v>
      </c>
      <c r="AH210">
        <v>2</v>
      </c>
      <c r="AI210">
        <v>59209652</v>
      </c>
      <c r="AJ210">
        <v>203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ROW(Source!A172)</f>
        <v>172</v>
      </c>
      <c r="B211">
        <v>59211402</v>
      </c>
      <c r="C211">
        <v>59209649</v>
      </c>
      <c r="D211">
        <v>58263632</v>
      </c>
      <c r="E211">
        <v>1080</v>
      </c>
      <c r="F211">
        <v>1</v>
      </c>
      <c r="G211">
        <v>1080</v>
      </c>
      <c r="H211">
        <v>3</v>
      </c>
      <c r="I211" t="s">
        <v>798</v>
      </c>
      <c r="J211" t="s">
        <v>3</v>
      </c>
      <c r="K211" t="s">
        <v>799</v>
      </c>
      <c r="L211">
        <v>1346</v>
      </c>
      <c r="N211">
        <v>1009</v>
      </c>
      <c r="O211" t="s">
        <v>641</v>
      </c>
      <c r="P211" t="s">
        <v>641</v>
      </c>
      <c r="Q211">
        <v>1</v>
      </c>
      <c r="X211">
        <v>3.2000000000000003E-4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3</v>
      </c>
      <c r="AG211">
        <v>3.2000000000000003E-4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ROW(Source!A172)</f>
        <v>172</v>
      </c>
      <c r="B212">
        <v>59211403</v>
      </c>
      <c r="C212">
        <v>59209649</v>
      </c>
      <c r="D212">
        <v>58288366</v>
      </c>
      <c r="E212">
        <v>1080</v>
      </c>
      <c r="F212">
        <v>1</v>
      </c>
      <c r="G212">
        <v>1080</v>
      </c>
      <c r="H212">
        <v>3</v>
      </c>
      <c r="I212" t="s">
        <v>800</v>
      </c>
      <c r="J212" t="s">
        <v>3</v>
      </c>
      <c r="K212" t="s">
        <v>801</v>
      </c>
      <c r="L212">
        <v>1354</v>
      </c>
      <c r="N212">
        <v>1010</v>
      </c>
      <c r="O212" t="s">
        <v>49</v>
      </c>
      <c r="P212" t="s">
        <v>49</v>
      </c>
      <c r="Q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3</v>
      </c>
      <c r="AG212">
        <v>1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ROW(Source!A244)</f>
        <v>244</v>
      </c>
      <c r="B213">
        <v>59211429</v>
      </c>
      <c r="C213">
        <v>59209764</v>
      </c>
      <c r="D213">
        <v>58266404</v>
      </c>
      <c r="E213">
        <v>1080</v>
      </c>
      <c r="F213">
        <v>1</v>
      </c>
      <c r="G213">
        <v>1080</v>
      </c>
      <c r="H213">
        <v>1</v>
      </c>
      <c r="I213" t="s">
        <v>620</v>
      </c>
      <c r="J213" t="s">
        <v>3</v>
      </c>
      <c r="K213" t="s">
        <v>621</v>
      </c>
      <c r="L213">
        <v>1191</v>
      </c>
      <c r="N213">
        <v>1013</v>
      </c>
      <c r="O213" t="s">
        <v>622</v>
      </c>
      <c r="P213" t="s">
        <v>622</v>
      </c>
      <c r="Q213">
        <v>1</v>
      </c>
      <c r="X213">
        <v>56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28</v>
      </c>
      <c r="AG213">
        <v>70.84</v>
      </c>
      <c r="AH213">
        <v>2</v>
      </c>
      <c r="AI213">
        <v>59209765</v>
      </c>
      <c r="AJ213">
        <v>205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ROW(Source!A244)</f>
        <v>244</v>
      </c>
      <c r="B214">
        <v>59211430</v>
      </c>
      <c r="C214">
        <v>59209764</v>
      </c>
      <c r="D214">
        <v>58340578</v>
      </c>
      <c r="E214">
        <v>1</v>
      </c>
      <c r="F214">
        <v>1</v>
      </c>
      <c r="G214">
        <v>1080</v>
      </c>
      <c r="H214">
        <v>2</v>
      </c>
      <c r="I214" t="s">
        <v>646</v>
      </c>
      <c r="J214" t="s">
        <v>647</v>
      </c>
      <c r="K214" t="s">
        <v>648</v>
      </c>
      <c r="L214">
        <v>1368</v>
      </c>
      <c r="N214">
        <v>1011</v>
      </c>
      <c r="O214" t="s">
        <v>626</v>
      </c>
      <c r="P214" t="s">
        <v>626</v>
      </c>
      <c r="Q214">
        <v>1</v>
      </c>
      <c r="X214">
        <v>0.2</v>
      </c>
      <c r="Y214">
        <v>0</v>
      </c>
      <c r="Z214">
        <v>83.1</v>
      </c>
      <c r="AA214">
        <v>12.62</v>
      </c>
      <c r="AB214">
        <v>0</v>
      </c>
      <c r="AC214">
        <v>0</v>
      </c>
      <c r="AD214">
        <v>1</v>
      </c>
      <c r="AE214">
        <v>0</v>
      </c>
      <c r="AF214" t="s">
        <v>27</v>
      </c>
      <c r="AG214">
        <v>0.27500000000000002</v>
      </c>
      <c r="AH214">
        <v>2</v>
      </c>
      <c r="AI214">
        <v>59209766</v>
      </c>
      <c r="AJ214">
        <v>206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ROW(Source!A244)</f>
        <v>244</v>
      </c>
      <c r="B215">
        <v>59211431</v>
      </c>
      <c r="C215">
        <v>59209764</v>
      </c>
      <c r="D215">
        <v>58339814</v>
      </c>
      <c r="E215">
        <v>1</v>
      </c>
      <c r="F215">
        <v>1</v>
      </c>
      <c r="G215">
        <v>1080</v>
      </c>
      <c r="H215">
        <v>2</v>
      </c>
      <c r="I215" t="s">
        <v>635</v>
      </c>
      <c r="J215" t="s">
        <v>636</v>
      </c>
      <c r="K215" t="s">
        <v>637</v>
      </c>
      <c r="L215">
        <v>1368</v>
      </c>
      <c r="N215">
        <v>1011</v>
      </c>
      <c r="O215" t="s">
        <v>626</v>
      </c>
      <c r="P215" t="s">
        <v>626</v>
      </c>
      <c r="Q215">
        <v>1</v>
      </c>
      <c r="X215">
        <v>0.02</v>
      </c>
      <c r="Y215">
        <v>0</v>
      </c>
      <c r="Z215">
        <v>179.17</v>
      </c>
      <c r="AA215">
        <v>16.93</v>
      </c>
      <c r="AB215">
        <v>0</v>
      </c>
      <c r="AC215">
        <v>0</v>
      </c>
      <c r="AD215">
        <v>1</v>
      </c>
      <c r="AE215">
        <v>0</v>
      </c>
      <c r="AF215" t="s">
        <v>27</v>
      </c>
      <c r="AG215">
        <v>2.7500000000000004E-2</v>
      </c>
      <c r="AH215">
        <v>2</v>
      </c>
      <c r="AI215">
        <v>59209767</v>
      </c>
      <c r="AJ215">
        <v>207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ROW(Source!A244)</f>
        <v>244</v>
      </c>
      <c r="B216">
        <v>59211432</v>
      </c>
      <c r="C216">
        <v>59209764</v>
      </c>
      <c r="D216">
        <v>58308814</v>
      </c>
      <c r="E216">
        <v>1</v>
      </c>
      <c r="F216">
        <v>1</v>
      </c>
      <c r="G216">
        <v>1080</v>
      </c>
      <c r="H216">
        <v>3</v>
      </c>
      <c r="I216" t="s">
        <v>642</v>
      </c>
      <c r="J216" t="s">
        <v>643</v>
      </c>
      <c r="K216" t="s">
        <v>644</v>
      </c>
      <c r="L216">
        <v>1339</v>
      </c>
      <c r="N216">
        <v>1007</v>
      </c>
      <c r="O216" t="s">
        <v>645</v>
      </c>
      <c r="P216" t="s">
        <v>645</v>
      </c>
      <c r="Q216">
        <v>1</v>
      </c>
      <c r="X216">
        <v>6.4</v>
      </c>
      <c r="Y216">
        <v>7.07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</v>
      </c>
      <c r="AG216">
        <v>6.4</v>
      </c>
      <c r="AH216">
        <v>2</v>
      </c>
      <c r="AI216">
        <v>59209768</v>
      </c>
      <c r="AJ216">
        <v>208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ROW(Source!A244)</f>
        <v>244</v>
      </c>
      <c r="B217">
        <v>59211433</v>
      </c>
      <c r="C217">
        <v>59209764</v>
      </c>
      <c r="D217">
        <v>58315661</v>
      </c>
      <c r="E217">
        <v>1</v>
      </c>
      <c r="F217">
        <v>1</v>
      </c>
      <c r="G217">
        <v>1080</v>
      </c>
      <c r="H217">
        <v>3</v>
      </c>
      <c r="I217" t="s">
        <v>649</v>
      </c>
      <c r="J217" t="s">
        <v>650</v>
      </c>
      <c r="K217" t="s">
        <v>651</v>
      </c>
      <c r="L217">
        <v>1346</v>
      </c>
      <c r="N217">
        <v>1009</v>
      </c>
      <c r="O217" t="s">
        <v>641</v>
      </c>
      <c r="P217" t="s">
        <v>641</v>
      </c>
      <c r="Q217">
        <v>1</v>
      </c>
      <c r="X217">
        <v>2.66</v>
      </c>
      <c r="Y217">
        <v>19.39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</v>
      </c>
      <c r="AG217">
        <v>2.66</v>
      </c>
      <c r="AH217">
        <v>2</v>
      </c>
      <c r="AI217">
        <v>59209769</v>
      </c>
      <c r="AJ217">
        <v>209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ROW(Source!A244)</f>
        <v>244</v>
      </c>
      <c r="B218">
        <v>59211434</v>
      </c>
      <c r="C218">
        <v>59209764</v>
      </c>
      <c r="D218">
        <v>58322611</v>
      </c>
      <c r="E218">
        <v>1</v>
      </c>
      <c r="F218">
        <v>1</v>
      </c>
      <c r="G218">
        <v>1080</v>
      </c>
      <c r="H218">
        <v>3</v>
      </c>
      <c r="I218" t="s">
        <v>652</v>
      </c>
      <c r="J218" t="s">
        <v>653</v>
      </c>
      <c r="K218" t="s">
        <v>654</v>
      </c>
      <c r="L218">
        <v>1346</v>
      </c>
      <c r="N218">
        <v>1009</v>
      </c>
      <c r="O218" t="s">
        <v>641</v>
      </c>
      <c r="P218" t="s">
        <v>641</v>
      </c>
      <c r="Q218">
        <v>1</v>
      </c>
      <c r="X218">
        <v>4</v>
      </c>
      <c r="Y218">
        <v>33.72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</v>
      </c>
      <c r="AG218">
        <v>4</v>
      </c>
      <c r="AH218">
        <v>2</v>
      </c>
      <c r="AI218">
        <v>59209770</v>
      </c>
      <c r="AJ218">
        <v>213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ROW(Source!A244)</f>
        <v>244</v>
      </c>
      <c r="B219">
        <v>59211435</v>
      </c>
      <c r="C219">
        <v>59209764</v>
      </c>
      <c r="D219">
        <v>58267529</v>
      </c>
      <c r="E219">
        <v>1080</v>
      </c>
      <c r="F219">
        <v>1</v>
      </c>
      <c r="G219">
        <v>1080</v>
      </c>
      <c r="H219">
        <v>3</v>
      </c>
      <c r="I219" t="s">
        <v>782</v>
      </c>
      <c r="J219" t="s">
        <v>3</v>
      </c>
      <c r="K219" t="s">
        <v>783</v>
      </c>
      <c r="L219">
        <v>1346</v>
      </c>
      <c r="N219">
        <v>1009</v>
      </c>
      <c r="O219" t="s">
        <v>641</v>
      </c>
      <c r="P219" t="s">
        <v>641</v>
      </c>
      <c r="Q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3</v>
      </c>
      <c r="AG219">
        <v>0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ROW(Source!A244)</f>
        <v>244</v>
      </c>
      <c r="B220">
        <v>59211436</v>
      </c>
      <c r="C220">
        <v>59209764</v>
      </c>
      <c r="D220">
        <v>58276010</v>
      </c>
      <c r="E220">
        <v>1080</v>
      </c>
      <c r="F220">
        <v>1</v>
      </c>
      <c r="G220">
        <v>1080</v>
      </c>
      <c r="H220">
        <v>3</v>
      </c>
      <c r="I220" t="s">
        <v>784</v>
      </c>
      <c r="J220" t="s">
        <v>3</v>
      </c>
      <c r="K220" t="s">
        <v>785</v>
      </c>
      <c r="L220">
        <v>1301</v>
      </c>
      <c r="N220">
        <v>1003</v>
      </c>
      <c r="O220" t="s">
        <v>36</v>
      </c>
      <c r="P220" t="s">
        <v>36</v>
      </c>
      <c r="Q220">
        <v>1</v>
      </c>
      <c r="X220">
        <v>99.8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</v>
      </c>
      <c r="AG220">
        <v>99.8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ROW(Source!A244)</f>
        <v>244</v>
      </c>
      <c r="B221">
        <v>59211437</v>
      </c>
      <c r="C221">
        <v>59209764</v>
      </c>
      <c r="D221">
        <v>58287193</v>
      </c>
      <c r="E221">
        <v>1080</v>
      </c>
      <c r="F221">
        <v>1</v>
      </c>
      <c r="G221">
        <v>1080</v>
      </c>
      <c r="H221">
        <v>3</v>
      </c>
      <c r="I221" t="s">
        <v>786</v>
      </c>
      <c r="J221" t="s">
        <v>3</v>
      </c>
      <c r="K221" t="s">
        <v>787</v>
      </c>
      <c r="L221">
        <v>1354</v>
      </c>
      <c r="N221">
        <v>1010</v>
      </c>
      <c r="O221" t="s">
        <v>49</v>
      </c>
      <c r="P221" t="s">
        <v>49</v>
      </c>
      <c r="Q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</v>
      </c>
      <c r="AG221">
        <v>0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ROW(Source!A245)</f>
        <v>245</v>
      </c>
      <c r="B222">
        <v>59211429</v>
      </c>
      <c r="C222">
        <v>59209764</v>
      </c>
      <c r="D222">
        <v>58266404</v>
      </c>
      <c r="E222">
        <v>1080</v>
      </c>
      <c r="F222">
        <v>1</v>
      </c>
      <c r="G222">
        <v>1080</v>
      </c>
      <c r="H222">
        <v>1</v>
      </c>
      <c r="I222" t="s">
        <v>620</v>
      </c>
      <c r="J222" t="s">
        <v>3</v>
      </c>
      <c r="K222" t="s">
        <v>621</v>
      </c>
      <c r="L222">
        <v>1191</v>
      </c>
      <c r="N222">
        <v>1013</v>
      </c>
      <c r="O222" t="s">
        <v>622</v>
      </c>
      <c r="P222" t="s">
        <v>622</v>
      </c>
      <c r="Q222">
        <v>1</v>
      </c>
      <c r="X222">
        <v>56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 t="s">
        <v>28</v>
      </c>
      <c r="AG222">
        <v>70.84</v>
      </c>
      <c r="AH222">
        <v>2</v>
      </c>
      <c r="AI222">
        <v>59209765</v>
      </c>
      <c r="AJ222">
        <v>214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ROW(Source!A245)</f>
        <v>245</v>
      </c>
      <c r="B223">
        <v>59211430</v>
      </c>
      <c r="C223">
        <v>59209764</v>
      </c>
      <c r="D223">
        <v>58340578</v>
      </c>
      <c r="E223">
        <v>1</v>
      </c>
      <c r="F223">
        <v>1</v>
      </c>
      <c r="G223">
        <v>1080</v>
      </c>
      <c r="H223">
        <v>2</v>
      </c>
      <c r="I223" t="s">
        <v>646</v>
      </c>
      <c r="J223" t="s">
        <v>647</v>
      </c>
      <c r="K223" t="s">
        <v>648</v>
      </c>
      <c r="L223">
        <v>1368</v>
      </c>
      <c r="N223">
        <v>1011</v>
      </c>
      <c r="O223" t="s">
        <v>626</v>
      </c>
      <c r="P223" t="s">
        <v>626</v>
      </c>
      <c r="Q223">
        <v>1</v>
      </c>
      <c r="X223">
        <v>0.2</v>
      </c>
      <c r="Y223">
        <v>0</v>
      </c>
      <c r="Z223">
        <v>83.1</v>
      </c>
      <c r="AA223">
        <v>12.62</v>
      </c>
      <c r="AB223">
        <v>0</v>
      </c>
      <c r="AC223">
        <v>0</v>
      </c>
      <c r="AD223">
        <v>1</v>
      </c>
      <c r="AE223">
        <v>0</v>
      </c>
      <c r="AF223" t="s">
        <v>27</v>
      </c>
      <c r="AG223">
        <v>0.27500000000000002</v>
      </c>
      <c r="AH223">
        <v>2</v>
      </c>
      <c r="AI223">
        <v>59209766</v>
      </c>
      <c r="AJ223">
        <v>215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ROW(Source!A245)</f>
        <v>245</v>
      </c>
      <c r="B224">
        <v>59211431</v>
      </c>
      <c r="C224">
        <v>59209764</v>
      </c>
      <c r="D224">
        <v>58339814</v>
      </c>
      <c r="E224">
        <v>1</v>
      </c>
      <c r="F224">
        <v>1</v>
      </c>
      <c r="G224">
        <v>1080</v>
      </c>
      <c r="H224">
        <v>2</v>
      </c>
      <c r="I224" t="s">
        <v>635</v>
      </c>
      <c r="J224" t="s">
        <v>636</v>
      </c>
      <c r="K224" t="s">
        <v>637</v>
      </c>
      <c r="L224">
        <v>1368</v>
      </c>
      <c r="N224">
        <v>1011</v>
      </c>
      <c r="O224" t="s">
        <v>626</v>
      </c>
      <c r="P224" t="s">
        <v>626</v>
      </c>
      <c r="Q224">
        <v>1</v>
      </c>
      <c r="X224">
        <v>0.02</v>
      </c>
      <c r="Y224">
        <v>0</v>
      </c>
      <c r="Z224">
        <v>179.17</v>
      </c>
      <c r="AA224">
        <v>16.93</v>
      </c>
      <c r="AB224">
        <v>0</v>
      </c>
      <c r="AC224">
        <v>0</v>
      </c>
      <c r="AD224">
        <v>1</v>
      </c>
      <c r="AE224">
        <v>0</v>
      </c>
      <c r="AF224" t="s">
        <v>27</v>
      </c>
      <c r="AG224">
        <v>2.7500000000000004E-2</v>
      </c>
      <c r="AH224">
        <v>2</v>
      </c>
      <c r="AI224">
        <v>59209767</v>
      </c>
      <c r="AJ224">
        <v>216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ROW(Source!A245)</f>
        <v>245</v>
      </c>
      <c r="B225">
        <v>59211432</v>
      </c>
      <c r="C225">
        <v>59209764</v>
      </c>
      <c r="D225">
        <v>58308814</v>
      </c>
      <c r="E225">
        <v>1</v>
      </c>
      <c r="F225">
        <v>1</v>
      </c>
      <c r="G225">
        <v>1080</v>
      </c>
      <c r="H225">
        <v>3</v>
      </c>
      <c r="I225" t="s">
        <v>642</v>
      </c>
      <c r="J225" t="s">
        <v>643</v>
      </c>
      <c r="K225" t="s">
        <v>644</v>
      </c>
      <c r="L225">
        <v>1339</v>
      </c>
      <c r="N225">
        <v>1007</v>
      </c>
      <c r="O225" t="s">
        <v>645</v>
      </c>
      <c r="P225" t="s">
        <v>645</v>
      </c>
      <c r="Q225">
        <v>1</v>
      </c>
      <c r="X225">
        <v>6.4</v>
      </c>
      <c r="Y225">
        <v>7.07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6.4</v>
      </c>
      <c r="AH225">
        <v>2</v>
      </c>
      <c r="AI225">
        <v>59209768</v>
      </c>
      <c r="AJ225">
        <v>217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ROW(Source!A245)</f>
        <v>245</v>
      </c>
      <c r="B226">
        <v>59211433</v>
      </c>
      <c r="C226">
        <v>59209764</v>
      </c>
      <c r="D226">
        <v>58315661</v>
      </c>
      <c r="E226">
        <v>1</v>
      </c>
      <c r="F226">
        <v>1</v>
      </c>
      <c r="G226">
        <v>1080</v>
      </c>
      <c r="H226">
        <v>3</v>
      </c>
      <c r="I226" t="s">
        <v>649</v>
      </c>
      <c r="J226" t="s">
        <v>650</v>
      </c>
      <c r="K226" t="s">
        <v>651</v>
      </c>
      <c r="L226">
        <v>1346</v>
      </c>
      <c r="N226">
        <v>1009</v>
      </c>
      <c r="O226" t="s">
        <v>641</v>
      </c>
      <c r="P226" t="s">
        <v>641</v>
      </c>
      <c r="Q226">
        <v>1</v>
      </c>
      <c r="X226">
        <v>2.66</v>
      </c>
      <c r="Y226">
        <v>19.39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2.66</v>
      </c>
      <c r="AH226">
        <v>2</v>
      </c>
      <c r="AI226">
        <v>59209769</v>
      </c>
      <c r="AJ226">
        <v>218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ROW(Source!A245)</f>
        <v>245</v>
      </c>
      <c r="B227">
        <v>59211434</v>
      </c>
      <c r="C227">
        <v>59209764</v>
      </c>
      <c r="D227">
        <v>58322611</v>
      </c>
      <c r="E227">
        <v>1</v>
      </c>
      <c r="F227">
        <v>1</v>
      </c>
      <c r="G227">
        <v>1080</v>
      </c>
      <c r="H227">
        <v>3</v>
      </c>
      <c r="I227" t="s">
        <v>652</v>
      </c>
      <c r="J227" t="s">
        <v>653</v>
      </c>
      <c r="K227" t="s">
        <v>654</v>
      </c>
      <c r="L227">
        <v>1346</v>
      </c>
      <c r="N227">
        <v>1009</v>
      </c>
      <c r="O227" t="s">
        <v>641</v>
      </c>
      <c r="P227" t="s">
        <v>641</v>
      </c>
      <c r="Q227">
        <v>1</v>
      </c>
      <c r="X227">
        <v>4</v>
      </c>
      <c r="Y227">
        <v>33.72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4</v>
      </c>
      <c r="AH227">
        <v>2</v>
      </c>
      <c r="AI227">
        <v>59209770</v>
      </c>
      <c r="AJ227">
        <v>222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ROW(Source!A245)</f>
        <v>245</v>
      </c>
      <c r="B228">
        <v>59211435</v>
      </c>
      <c r="C228">
        <v>59209764</v>
      </c>
      <c r="D228">
        <v>58267529</v>
      </c>
      <c r="E228">
        <v>1080</v>
      </c>
      <c r="F228">
        <v>1</v>
      </c>
      <c r="G228">
        <v>1080</v>
      </c>
      <c r="H228">
        <v>3</v>
      </c>
      <c r="I228" t="s">
        <v>782</v>
      </c>
      <c r="J228" t="s">
        <v>3</v>
      </c>
      <c r="K228" t="s">
        <v>783</v>
      </c>
      <c r="L228">
        <v>1346</v>
      </c>
      <c r="N228">
        <v>1009</v>
      </c>
      <c r="O228" t="s">
        <v>641</v>
      </c>
      <c r="P228" t="s">
        <v>641</v>
      </c>
      <c r="Q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3</v>
      </c>
      <c r="AG228">
        <v>0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ROW(Source!A245)</f>
        <v>245</v>
      </c>
      <c r="B229">
        <v>59211436</v>
      </c>
      <c r="C229">
        <v>59209764</v>
      </c>
      <c r="D229">
        <v>58276010</v>
      </c>
      <c r="E229">
        <v>1080</v>
      </c>
      <c r="F229">
        <v>1</v>
      </c>
      <c r="G229">
        <v>1080</v>
      </c>
      <c r="H229">
        <v>3</v>
      </c>
      <c r="I229" t="s">
        <v>784</v>
      </c>
      <c r="J229" t="s">
        <v>3</v>
      </c>
      <c r="K229" t="s">
        <v>785</v>
      </c>
      <c r="L229">
        <v>1301</v>
      </c>
      <c r="N229">
        <v>1003</v>
      </c>
      <c r="O229" t="s">
        <v>36</v>
      </c>
      <c r="P229" t="s">
        <v>36</v>
      </c>
      <c r="Q229">
        <v>1</v>
      </c>
      <c r="X229">
        <v>99.8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3</v>
      </c>
      <c r="AG229">
        <v>99.8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ROW(Source!A245)</f>
        <v>245</v>
      </c>
      <c r="B230">
        <v>59211437</v>
      </c>
      <c r="C230">
        <v>59209764</v>
      </c>
      <c r="D230">
        <v>58287193</v>
      </c>
      <c r="E230">
        <v>1080</v>
      </c>
      <c r="F230">
        <v>1</v>
      </c>
      <c r="G230">
        <v>1080</v>
      </c>
      <c r="H230">
        <v>3</v>
      </c>
      <c r="I230" t="s">
        <v>786</v>
      </c>
      <c r="J230" t="s">
        <v>3</v>
      </c>
      <c r="K230" t="s">
        <v>787</v>
      </c>
      <c r="L230">
        <v>1354</v>
      </c>
      <c r="N230">
        <v>1010</v>
      </c>
      <c r="O230" t="s">
        <v>49</v>
      </c>
      <c r="P230" t="s">
        <v>49</v>
      </c>
      <c r="Q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3</v>
      </c>
      <c r="AG230">
        <v>0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ROW(Source!A252)</f>
        <v>252</v>
      </c>
      <c r="B231">
        <v>59211438</v>
      </c>
      <c r="C231">
        <v>59209786</v>
      </c>
      <c r="D231">
        <v>58266404</v>
      </c>
      <c r="E231">
        <v>1080</v>
      </c>
      <c r="F231">
        <v>1</v>
      </c>
      <c r="G231">
        <v>1080</v>
      </c>
      <c r="H231">
        <v>1</v>
      </c>
      <c r="I231" t="s">
        <v>620</v>
      </c>
      <c r="J231" t="s">
        <v>3</v>
      </c>
      <c r="K231" t="s">
        <v>621</v>
      </c>
      <c r="L231">
        <v>1191</v>
      </c>
      <c r="N231">
        <v>1013</v>
      </c>
      <c r="O231" t="s">
        <v>622</v>
      </c>
      <c r="P231" t="s">
        <v>622</v>
      </c>
      <c r="Q231">
        <v>1</v>
      </c>
      <c r="X231">
        <v>58.4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28</v>
      </c>
      <c r="AG231">
        <v>73.876000000000005</v>
      </c>
      <c r="AH231">
        <v>2</v>
      </c>
      <c r="AI231">
        <v>59209787</v>
      </c>
      <c r="AJ231">
        <v>223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ROW(Source!A252)</f>
        <v>252</v>
      </c>
      <c r="B232">
        <v>59211439</v>
      </c>
      <c r="C232">
        <v>59209786</v>
      </c>
      <c r="D232">
        <v>58340578</v>
      </c>
      <c r="E232">
        <v>1</v>
      </c>
      <c r="F232">
        <v>1</v>
      </c>
      <c r="G232">
        <v>1080</v>
      </c>
      <c r="H232">
        <v>2</v>
      </c>
      <c r="I232" t="s">
        <v>646</v>
      </c>
      <c r="J232" t="s">
        <v>647</v>
      </c>
      <c r="K232" t="s">
        <v>648</v>
      </c>
      <c r="L232">
        <v>1368</v>
      </c>
      <c r="N232">
        <v>1011</v>
      </c>
      <c r="O232" t="s">
        <v>626</v>
      </c>
      <c r="P232" t="s">
        <v>626</v>
      </c>
      <c r="Q232">
        <v>1</v>
      </c>
      <c r="X232">
        <v>0.1</v>
      </c>
      <c r="Y232">
        <v>0</v>
      </c>
      <c r="Z232">
        <v>83.1</v>
      </c>
      <c r="AA232">
        <v>12.62</v>
      </c>
      <c r="AB232">
        <v>0</v>
      </c>
      <c r="AC232">
        <v>0</v>
      </c>
      <c r="AD232">
        <v>1</v>
      </c>
      <c r="AE232">
        <v>0</v>
      </c>
      <c r="AF232" t="s">
        <v>27</v>
      </c>
      <c r="AG232">
        <v>0.13750000000000001</v>
      </c>
      <c r="AH232">
        <v>2</v>
      </c>
      <c r="AI232">
        <v>59209788</v>
      </c>
      <c r="AJ232">
        <v>224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ROW(Source!A252)</f>
        <v>252</v>
      </c>
      <c r="B233">
        <v>59211440</v>
      </c>
      <c r="C233">
        <v>59209786</v>
      </c>
      <c r="D233">
        <v>58339814</v>
      </c>
      <c r="E233">
        <v>1</v>
      </c>
      <c r="F233">
        <v>1</v>
      </c>
      <c r="G233">
        <v>1080</v>
      </c>
      <c r="H233">
        <v>2</v>
      </c>
      <c r="I233" t="s">
        <v>635</v>
      </c>
      <c r="J233" t="s">
        <v>636</v>
      </c>
      <c r="K233" t="s">
        <v>637</v>
      </c>
      <c r="L233">
        <v>1368</v>
      </c>
      <c r="N233">
        <v>1011</v>
      </c>
      <c r="O233" t="s">
        <v>626</v>
      </c>
      <c r="P233" t="s">
        <v>626</v>
      </c>
      <c r="Q233">
        <v>1</v>
      </c>
      <c r="X233">
        <v>0.01</v>
      </c>
      <c r="Y233">
        <v>0</v>
      </c>
      <c r="Z233">
        <v>179.17</v>
      </c>
      <c r="AA233">
        <v>16.93</v>
      </c>
      <c r="AB233">
        <v>0</v>
      </c>
      <c r="AC233">
        <v>0</v>
      </c>
      <c r="AD233">
        <v>1</v>
      </c>
      <c r="AE233">
        <v>0</v>
      </c>
      <c r="AF233" t="s">
        <v>27</v>
      </c>
      <c r="AG233">
        <v>1.3750000000000002E-2</v>
      </c>
      <c r="AH233">
        <v>2</v>
      </c>
      <c r="AI233">
        <v>59209789</v>
      </c>
      <c r="AJ233">
        <v>225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ROW(Source!A252)</f>
        <v>252</v>
      </c>
      <c r="B234">
        <v>59211441</v>
      </c>
      <c r="C234">
        <v>59209786</v>
      </c>
      <c r="D234">
        <v>58308814</v>
      </c>
      <c r="E234">
        <v>1</v>
      </c>
      <c r="F234">
        <v>1</v>
      </c>
      <c r="G234">
        <v>1080</v>
      </c>
      <c r="H234">
        <v>3</v>
      </c>
      <c r="I234" t="s">
        <v>642</v>
      </c>
      <c r="J234" t="s">
        <v>643</v>
      </c>
      <c r="K234" t="s">
        <v>644</v>
      </c>
      <c r="L234">
        <v>1339</v>
      </c>
      <c r="N234">
        <v>1007</v>
      </c>
      <c r="O234" t="s">
        <v>645</v>
      </c>
      <c r="P234" t="s">
        <v>645</v>
      </c>
      <c r="Q234">
        <v>1</v>
      </c>
      <c r="X234">
        <v>1.6</v>
      </c>
      <c r="Y234">
        <v>7.07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3</v>
      </c>
      <c r="AG234">
        <v>1.6</v>
      </c>
      <c r="AH234">
        <v>2</v>
      </c>
      <c r="AI234">
        <v>59209790</v>
      </c>
      <c r="AJ234">
        <v>226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ROW(Source!A252)</f>
        <v>252</v>
      </c>
      <c r="B235">
        <v>59211442</v>
      </c>
      <c r="C235">
        <v>59209786</v>
      </c>
      <c r="D235">
        <v>58315661</v>
      </c>
      <c r="E235">
        <v>1</v>
      </c>
      <c r="F235">
        <v>1</v>
      </c>
      <c r="G235">
        <v>1080</v>
      </c>
      <c r="H235">
        <v>3</v>
      </c>
      <c r="I235" t="s">
        <v>649</v>
      </c>
      <c r="J235" t="s">
        <v>650</v>
      </c>
      <c r="K235" t="s">
        <v>651</v>
      </c>
      <c r="L235">
        <v>1346</v>
      </c>
      <c r="N235">
        <v>1009</v>
      </c>
      <c r="O235" t="s">
        <v>641</v>
      </c>
      <c r="P235" t="s">
        <v>641</v>
      </c>
      <c r="Q235">
        <v>1</v>
      </c>
      <c r="X235">
        <v>1.2</v>
      </c>
      <c r="Y235">
        <v>19.39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</v>
      </c>
      <c r="AG235">
        <v>1.2</v>
      </c>
      <c r="AH235">
        <v>2</v>
      </c>
      <c r="AI235">
        <v>59209791</v>
      </c>
      <c r="AJ235">
        <v>227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ROW(Source!A252)</f>
        <v>252</v>
      </c>
      <c r="B236">
        <v>59211443</v>
      </c>
      <c r="C236">
        <v>59209786</v>
      </c>
      <c r="D236">
        <v>58322611</v>
      </c>
      <c r="E236">
        <v>1</v>
      </c>
      <c r="F236">
        <v>1</v>
      </c>
      <c r="G236">
        <v>1080</v>
      </c>
      <c r="H236">
        <v>3</v>
      </c>
      <c r="I236" t="s">
        <v>652</v>
      </c>
      <c r="J236" t="s">
        <v>653</v>
      </c>
      <c r="K236" t="s">
        <v>654</v>
      </c>
      <c r="L236">
        <v>1346</v>
      </c>
      <c r="N236">
        <v>1009</v>
      </c>
      <c r="O236" t="s">
        <v>641</v>
      </c>
      <c r="P236" t="s">
        <v>641</v>
      </c>
      <c r="Q236">
        <v>1</v>
      </c>
      <c r="X236">
        <v>1.5</v>
      </c>
      <c r="Y236">
        <v>33.72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</v>
      </c>
      <c r="AG236">
        <v>1.5</v>
      </c>
      <c r="AH236">
        <v>2</v>
      </c>
      <c r="AI236">
        <v>59209792</v>
      </c>
      <c r="AJ236">
        <v>229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ROW(Source!A252)</f>
        <v>252</v>
      </c>
      <c r="B237">
        <v>59211444</v>
      </c>
      <c r="C237">
        <v>59209786</v>
      </c>
      <c r="D237">
        <v>58267529</v>
      </c>
      <c r="E237">
        <v>1080</v>
      </c>
      <c r="F237">
        <v>1</v>
      </c>
      <c r="G237">
        <v>1080</v>
      </c>
      <c r="H237">
        <v>3</v>
      </c>
      <c r="I237" t="s">
        <v>782</v>
      </c>
      <c r="J237" t="s">
        <v>3</v>
      </c>
      <c r="K237" t="s">
        <v>783</v>
      </c>
      <c r="L237">
        <v>1346</v>
      </c>
      <c r="N237">
        <v>1009</v>
      </c>
      <c r="O237" t="s">
        <v>641</v>
      </c>
      <c r="P237" t="s">
        <v>641</v>
      </c>
      <c r="Q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3</v>
      </c>
      <c r="AG237">
        <v>0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ROW(Source!A252)</f>
        <v>252</v>
      </c>
      <c r="B238">
        <v>59211445</v>
      </c>
      <c r="C238">
        <v>59209786</v>
      </c>
      <c r="D238">
        <v>58276010</v>
      </c>
      <c r="E238">
        <v>1080</v>
      </c>
      <c r="F238">
        <v>1</v>
      </c>
      <c r="G238">
        <v>1080</v>
      </c>
      <c r="H238">
        <v>3</v>
      </c>
      <c r="I238" t="s">
        <v>784</v>
      </c>
      <c r="J238" t="s">
        <v>3</v>
      </c>
      <c r="K238" t="s">
        <v>785</v>
      </c>
      <c r="L238">
        <v>1301</v>
      </c>
      <c r="N238">
        <v>1003</v>
      </c>
      <c r="O238" t="s">
        <v>36</v>
      </c>
      <c r="P238" t="s">
        <v>36</v>
      </c>
      <c r="Q238">
        <v>1</v>
      </c>
      <c r="X238">
        <v>99.8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3</v>
      </c>
      <c r="AG238">
        <v>99.8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ROW(Source!A252)</f>
        <v>252</v>
      </c>
      <c r="B239">
        <v>59211446</v>
      </c>
      <c r="C239">
        <v>59209786</v>
      </c>
      <c r="D239">
        <v>58287193</v>
      </c>
      <c r="E239">
        <v>1080</v>
      </c>
      <c r="F239">
        <v>1</v>
      </c>
      <c r="G239">
        <v>1080</v>
      </c>
      <c r="H239">
        <v>3</v>
      </c>
      <c r="I239" t="s">
        <v>786</v>
      </c>
      <c r="J239" t="s">
        <v>3</v>
      </c>
      <c r="K239" t="s">
        <v>787</v>
      </c>
      <c r="L239">
        <v>1354</v>
      </c>
      <c r="N239">
        <v>1010</v>
      </c>
      <c r="O239" t="s">
        <v>49</v>
      </c>
      <c r="P239" t="s">
        <v>49</v>
      </c>
      <c r="Q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3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ROW(Source!A253)</f>
        <v>253</v>
      </c>
      <c r="B240">
        <v>59211438</v>
      </c>
      <c r="C240">
        <v>59209786</v>
      </c>
      <c r="D240">
        <v>58266404</v>
      </c>
      <c r="E240">
        <v>1080</v>
      </c>
      <c r="F240">
        <v>1</v>
      </c>
      <c r="G240">
        <v>1080</v>
      </c>
      <c r="H240">
        <v>1</v>
      </c>
      <c r="I240" t="s">
        <v>620</v>
      </c>
      <c r="J240" t="s">
        <v>3</v>
      </c>
      <c r="K240" t="s">
        <v>621</v>
      </c>
      <c r="L240">
        <v>1191</v>
      </c>
      <c r="N240">
        <v>1013</v>
      </c>
      <c r="O240" t="s">
        <v>622</v>
      </c>
      <c r="P240" t="s">
        <v>622</v>
      </c>
      <c r="Q240">
        <v>1</v>
      </c>
      <c r="X240">
        <v>58.4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 t="s">
        <v>28</v>
      </c>
      <c r="AG240">
        <v>73.876000000000005</v>
      </c>
      <c r="AH240">
        <v>2</v>
      </c>
      <c r="AI240">
        <v>59209787</v>
      </c>
      <c r="AJ240">
        <v>232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ROW(Source!A253)</f>
        <v>253</v>
      </c>
      <c r="B241">
        <v>59211439</v>
      </c>
      <c r="C241">
        <v>59209786</v>
      </c>
      <c r="D241">
        <v>58340578</v>
      </c>
      <c r="E241">
        <v>1</v>
      </c>
      <c r="F241">
        <v>1</v>
      </c>
      <c r="G241">
        <v>1080</v>
      </c>
      <c r="H241">
        <v>2</v>
      </c>
      <c r="I241" t="s">
        <v>646</v>
      </c>
      <c r="J241" t="s">
        <v>647</v>
      </c>
      <c r="K241" t="s">
        <v>648</v>
      </c>
      <c r="L241">
        <v>1368</v>
      </c>
      <c r="N241">
        <v>1011</v>
      </c>
      <c r="O241" t="s">
        <v>626</v>
      </c>
      <c r="P241" t="s">
        <v>626</v>
      </c>
      <c r="Q241">
        <v>1</v>
      </c>
      <c r="X241">
        <v>0.1</v>
      </c>
      <c r="Y241">
        <v>0</v>
      </c>
      <c r="Z241">
        <v>83.1</v>
      </c>
      <c r="AA241">
        <v>12.62</v>
      </c>
      <c r="AB241">
        <v>0</v>
      </c>
      <c r="AC241">
        <v>0</v>
      </c>
      <c r="AD241">
        <v>1</v>
      </c>
      <c r="AE241">
        <v>0</v>
      </c>
      <c r="AF241" t="s">
        <v>27</v>
      </c>
      <c r="AG241">
        <v>0.13750000000000001</v>
      </c>
      <c r="AH241">
        <v>2</v>
      </c>
      <c r="AI241">
        <v>59209788</v>
      </c>
      <c r="AJ241">
        <v>233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ROW(Source!A253)</f>
        <v>253</v>
      </c>
      <c r="B242">
        <v>59211440</v>
      </c>
      <c r="C242">
        <v>59209786</v>
      </c>
      <c r="D242">
        <v>58339814</v>
      </c>
      <c r="E242">
        <v>1</v>
      </c>
      <c r="F242">
        <v>1</v>
      </c>
      <c r="G242">
        <v>1080</v>
      </c>
      <c r="H242">
        <v>2</v>
      </c>
      <c r="I242" t="s">
        <v>635</v>
      </c>
      <c r="J242" t="s">
        <v>636</v>
      </c>
      <c r="K242" t="s">
        <v>637</v>
      </c>
      <c r="L242">
        <v>1368</v>
      </c>
      <c r="N242">
        <v>1011</v>
      </c>
      <c r="O242" t="s">
        <v>626</v>
      </c>
      <c r="P242" t="s">
        <v>626</v>
      </c>
      <c r="Q242">
        <v>1</v>
      </c>
      <c r="X242">
        <v>0.01</v>
      </c>
      <c r="Y242">
        <v>0</v>
      </c>
      <c r="Z242">
        <v>179.17</v>
      </c>
      <c r="AA242">
        <v>16.93</v>
      </c>
      <c r="AB242">
        <v>0</v>
      </c>
      <c r="AC242">
        <v>0</v>
      </c>
      <c r="AD242">
        <v>1</v>
      </c>
      <c r="AE242">
        <v>0</v>
      </c>
      <c r="AF242" t="s">
        <v>27</v>
      </c>
      <c r="AG242">
        <v>1.3750000000000002E-2</v>
      </c>
      <c r="AH242">
        <v>2</v>
      </c>
      <c r="AI242">
        <v>59209789</v>
      </c>
      <c r="AJ242">
        <v>234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ROW(Source!A253)</f>
        <v>253</v>
      </c>
      <c r="B243">
        <v>59211441</v>
      </c>
      <c r="C243">
        <v>59209786</v>
      </c>
      <c r="D243">
        <v>58308814</v>
      </c>
      <c r="E243">
        <v>1</v>
      </c>
      <c r="F243">
        <v>1</v>
      </c>
      <c r="G243">
        <v>1080</v>
      </c>
      <c r="H243">
        <v>3</v>
      </c>
      <c r="I243" t="s">
        <v>642</v>
      </c>
      <c r="J243" t="s">
        <v>643</v>
      </c>
      <c r="K243" t="s">
        <v>644</v>
      </c>
      <c r="L243">
        <v>1339</v>
      </c>
      <c r="N243">
        <v>1007</v>
      </c>
      <c r="O243" t="s">
        <v>645</v>
      </c>
      <c r="P243" t="s">
        <v>645</v>
      </c>
      <c r="Q243">
        <v>1</v>
      </c>
      <c r="X243">
        <v>1.6</v>
      </c>
      <c r="Y243">
        <v>7.07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3</v>
      </c>
      <c r="AG243">
        <v>1.6</v>
      </c>
      <c r="AH243">
        <v>2</v>
      </c>
      <c r="AI243">
        <v>59209790</v>
      </c>
      <c r="AJ243">
        <v>235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ROW(Source!A253)</f>
        <v>253</v>
      </c>
      <c r="B244">
        <v>59211442</v>
      </c>
      <c r="C244">
        <v>59209786</v>
      </c>
      <c r="D244">
        <v>58315661</v>
      </c>
      <c r="E244">
        <v>1</v>
      </c>
      <c r="F244">
        <v>1</v>
      </c>
      <c r="G244">
        <v>1080</v>
      </c>
      <c r="H244">
        <v>3</v>
      </c>
      <c r="I244" t="s">
        <v>649</v>
      </c>
      <c r="J244" t="s">
        <v>650</v>
      </c>
      <c r="K244" t="s">
        <v>651</v>
      </c>
      <c r="L244">
        <v>1346</v>
      </c>
      <c r="N244">
        <v>1009</v>
      </c>
      <c r="O244" t="s">
        <v>641</v>
      </c>
      <c r="P244" t="s">
        <v>641</v>
      </c>
      <c r="Q244">
        <v>1</v>
      </c>
      <c r="X244">
        <v>1.2</v>
      </c>
      <c r="Y244">
        <v>19.39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</v>
      </c>
      <c r="AG244">
        <v>1.2</v>
      </c>
      <c r="AH244">
        <v>2</v>
      </c>
      <c r="AI244">
        <v>59209791</v>
      </c>
      <c r="AJ244">
        <v>236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ROW(Source!A253)</f>
        <v>253</v>
      </c>
      <c r="B245">
        <v>59211443</v>
      </c>
      <c r="C245">
        <v>59209786</v>
      </c>
      <c r="D245">
        <v>58322611</v>
      </c>
      <c r="E245">
        <v>1</v>
      </c>
      <c r="F245">
        <v>1</v>
      </c>
      <c r="G245">
        <v>1080</v>
      </c>
      <c r="H245">
        <v>3</v>
      </c>
      <c r="I245" t="s">
        <v>652</v>
      </c>
      <c r="J245" t="s">
        <v>653</v>
      </c>
      <c r="K245" t="s">
        <v>654</v>
      </c>
      <c r="L245">
        <v>1346</v>
      </c>
      <c r="N245">
        <v>1009</v>
      </c>
      <c r="O245" t="s">
        <v>641</v>
      </c>
      <c r="P245" t="s">
        <v>641</v>
      </c>
      <c r="Q245">
        <v>1</v>
      </c>
      <c r="X245">
        <v>1.5</v>
      </c>
      <c r="Y245">
        <v>33.72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3</v>
      </c>
      <c r="AG245">
        <v>1.5</v>
      </c>
      <c r="AH245">
        <v>2</v>
      </c>
      <c r="AI245">
        <v>59209792</v>
      </c>
      <c r="AJ245">
        <v>238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ROW(Source!A253)</f>
        <v>253</v>
      </c>
      <c r="B246">
        <v>59211444</v>
      </c>
      <c r="C246">
        <v>59209786</v>
      </c>
      <c r="D246">
        <v>58267529</v>
      </c>
      <c r="E246">
        <v>1080</v>
      </c>
      <c r="F246">
        <v>1</v>
      </c>
      <c r="G246">
        <v>1080</v>
      </c>
      <c r="H246">
        <v>3</v>
      </c>
      <c r="I246" t="s">
        <v>782</v>
      </c>
      <c r="J246" t="s">
        <v>3</v>
      </c>
      <c r="K246" t="s">
        <v>783</v>
      </c>
      <c r="L246">
        <v>1346</v>
      </c>
      <c r="N246">
        <v>1009</v>
      </c>
      <c r="O246" t="s">
        <v>641</v>
      </c>
      <c r="P246" t="s">
        <v>641</v>
      </c>
      <c r="Q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3</v>
      </c>
      <c r="AG246">
        <v>0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ROW(Source!A253)</f>
        <v>253</v>
      </c>
      <c r="B247">
        <v>59211445</v>
      </c>
      <c r="C247">
        <v>59209786</v>
      </c>
      <c r="D247">
        <v>58276010</v>
      </c>
      <c r="E247">
        <v>1080</v>
      </c>
      <c r="F247">
        <v>1</v>
      </c>
      <c r="G247">
        <v>1080</v>
      </c>
      <c r="H247">
        <v>3</v>
      </c>
      <c r="I247" t="s">
        <v>784</v>
      </c>
      <c r="J247" t="s">
        <v>3</v>
      </c>
      <c r="K247" t="s">
        <v>785</v>
      </c>
      <c r="L247">
        <v>1301</v>
      </c>
      <c r="N247">
        <v>1003</v>
      </c>
      <c r="O247" t="s">
        <v>36</v>
      </c>
      <c r="P247" t="s">
        <v>36</v>
      </c>
      <c r="Q247">
        <v>1</v>
      </c>
      <c r="X247">
        <v>99.8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3</v>
      </c>
      <c r="AG247">
        <v>99.8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ROW(Source!A253)</f>
        <v>253</v>
      </c>
      <c r="B248">
        <v>59211446</v>
      </c>
      <c r="C248">
        <v>59209786</v>
      </c>
      <c r="D248">
        <v>58287193</v>
      </c>
      <c r="E248">
        <v>1080</v>
      </c>
      <c r="F248">
        <v>1</v>
      </c>
      <c r="G248">
        <v>1080</v>
      </c>
      <c r="H248">
        <v>3</v>
      </c>
      <c r="I248" t="s">
        <v>786</v>
      </c>
      <c r="J248" t="s">
        <v>3</v>
      </c>
      <c r="K248" t="s">
        <v>787</v>
      </c>
      <c r="L248">
        <v>1354</v>
      </c>
      <c r="N248">
        <v>1010</v>
      </c>
      <c r="O248" t="s">
        <v>49</v>
      </c>
      <c r="P248" t="s">
        <v>49</v>
      </c>
      <c r="Q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3</v>
      </c>
      <c r="AG248">
        <v>0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ROW(Source!A260)</f>
        <v>260</v>
      </c>
      <c r="B249">
        <v>59211447</v>
      </c>
      <c r="C249">
        <v>59209808</v>
      </c>
      <c r="D249">
        <v>58266404</v>
      </c>
      <c r="E249">
        <v>1080</v>
      </c>
      <c r="F249">
        <v>1</v>
      </c>
      <c r="G249">
        <v>1080</v>
      </c>
      <c r="H249">
        <v>1</v>
      </c>
      <c r="I249" t="s">
        <v>620</v>
      </c>
      <c r="J249" t="s">
        <v>3</v>
      </c>
      <c r="K249" t="s">
        <v>621</v>
      </c>
      <c r="L249">
        <v>1191</v>
      </c>
      <c r="N249">
        <v>1013</v>
      </c>
      <c r="O249" t="s">
        <v>622</v>
      </c>
      <c r="P249" t="s">
        <v>622</v>
      </c>
      <c r="Q249">
        <v>1</v>
      </c>
      <c r="X249">
        <v>14.63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 t="s">
        <v>28</v>
      </c>
      <c r="AG249">
        <v>18.506950000000003</v>
      </c>
      <c r="AH249">
        <v>2</v>
      </c>
      <c r="AI249">
        <v>59209809</v>
      </c>
      <c r="AJ249">
        <v>241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ROW(Source!A260)</f>
        <v>260</v>
      </c>
      <c r="B250">
        <v>59211448</v>
      </c>
      <c r="C250">
        <v>59209808</v>
      </c>
      <c r="D250">
        <v>58290261</v>
      </c>
      <c r="E250">
        <v>1080</v>
      </c>
      <c r="F250">
        <v>1</v>
      </c>
      <c r="G250">
        <v>1080</v>
      </c>
      <c r="H250">
        <v>3</v>
      </c>
      <c r="I250" t="s">
        <v>792</v>
      </c>
      <c r="J250" t="s">
        <v>3</v>
      </c>
      <c r="K250" t="s">
        <v>793</v>
      </c>
      <c r="L250">
        <v>1354</v>
      </c>
      <c r="N250">
        <v>1010</v>
      </c>
      <c r="O250" t="s">
        <v>49</v>
      </c>
      <c r="P250" t="s">
        <v>49</v>
      </c>
      <c r="Q250">
        <v>1</v>
      </c>
      <c r="X250">
        <v>100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</v>
      </c>
      <c r="AG250">
        <v>100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ROW(Source!A261)</f>
        <v>261</v>
      </c>
      <c r="B251">
        <v>59211447</v>
      </c>
      <c r="C251">
        <v>59209808</v>
      </c>
      <c r="D251">
        <v>58266404</v>
      </c>
      <c r="E251">
        <v>1080</v>
      </c>
      <c r="F251">
        <v>1</v>
      </c>
      <c r="G251">
        <v>1080</v>
      </c>
      <c r="H251">
        <v>1</v>
      </c>
      <c r="I251" t="s">
        <v>620</v>
      </c>
      <c r="J251" t="s">
        <v>3</v>
      </c>
      <c r="K251" t="s">
        <v>621</v>
      </c>
      <c r="L251">
        <v>1191</v>
      </c>
      <c r="N251">
        <v>1013</v>
      </c>
      <c r="O251" t="s">
        <v>622</v>
      </c>
      <c r="P251" t="s">
        <v>622</v>
      </c>
      <c r="Q251">
        <v>1</v>
      </c>
      <c r="X251">
        <v>14.63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28</v>
      </c>
      <c r="AG251">
        <v>18.506950000000003</v>
      </c>
      <c r="AH251">
        <v>2</v>
      </c>
      <c r="AI251">
        <v>59209809</v>
      </c>
      <c r="AJ251">
        <v>244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ROW(Source!A261)</f>
        <v>261</v>
      </c>
      <c r="B252">
        <v>59211448</v>
      </c>
      <c r="C252">
        <v>59209808</v>
      </c>
      <c r="D252">
        <v>58290261</v>
      </c>
      <c r="E252">
        <v>1080</v>
      </c>
      <c r="F252">
        <v>1</v>
      </c>
      <c r="G252">
        <v>1080</v>
      </c>
      <c r="H252">
        <v>3</v>
      </c>
      <c r="I252" t="s">
        <v>792</v>
      </c>
      <c r="J252" t="s">
        <v>3</v>
      </c>
      <c r="K252" t="s">
        <v>793</v>
      </c>
      <c r="L252">
        <v>1354</v>
      </c>
      <c r="N252">
        <v>1010</v>
      </c>
      <c r="O252" t="s">
        <v>49</v>
      </c>
      <c r="P252" t="s">
        <v>49</v>
      </c>
      <c r="Q252">
        <v>1</v>
      </c>
      <c r="X252">
        <v>100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</v>
      </c>
      <c r="AG252">
        <v>100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ROW(Source!A266)</f>
        <v>266</v>
      </c>
      <c r="B253">
        <v>60528647</v>
      </c>
      <c r="C253">
        <v>60528646</v>
      </c>
      <c r="D253">
        <v>58266404</v>
      </c>
      <c r="E253">
        <v>1080</v>
      </c>
      <c r="F253">
        <v>1</v>
      </c>
      <c r="G253">
        <v>1080</v>
      </c>
      <c r="H253">
        <v>1</v>
      </c>
      <c r="I253" t="s">
        <v>620</v>
      </c>
      <c r="J253" t="s">
        <v>3</v>
      </c>
      <c r="K253" t="s">
        <v>621</v>
      </c>
      <c r="L253">
        <v>1191</v>
      </c>
      <c r="N253">
        <v>1013</v>
      </c>
      <c r="O253" t="s">
        <v>622</v>
      </c>
      <c r="P253" t="s">
        <v>622</v>
      </c>
      <c r="Q253">
        <v>1</v>
      </c>
      <c r="X253">
        <v>0.3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 t="s">
        <v>169</v>
      </c>
      <c r="AG253">
        <v>0.33</v>
      </c>
      <c r="AH253">
        <v>2</v>
      </c>
      <c r="AI253">
        <v>60528647</v>
      </c>
      <c r="AJ253">
        <v>247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ROW(Source!A266)</f>
        <v>266</v>
      </c>
      <c r="B254">
        <v>60528648</v>
      </c>
      <c r="C254">
        <v>60528646</v>
      </c>
      <c r="D254">
        <v>58330407</v>
      </c>
      <c r="E254">
        <v>1</v>
      </c>
      <c r="F254">
        <v>1</v>
      </c>
      <c r="G254">
        <v>1080</v>
      </c>
      <c r="H254">
        <v>3</v>
      </c>
      <c r="I254" t="s">
        <v>695</v>
      </c>
      <c r="J254" t="s">
        <v>696</v>
      </c>
      <c r="K254" t="s">
        <v>697</v>
      </c>
      <c r="L254">
        <v>1346</v>
      </c>
      <c r="N254">
        <v>1009</v>
      </c>
      <c r="O254" t="s">
        <v>641</v>
      </c>
      <c r="P254" t="s">
        <v>641</v>
      </c>
      <c r="Q254">
        <v>1</v>
      </c>
      <c r="X254">
        <v>4.2000000000000003E-2</v>
      </c>
      <c r="Y254">
        <v>19.28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</v>
      </c>
      <c r="AG254">
        <v>4.2000000000000003E-2</v>
      </c>
      <c r="AH254">
        <v>2</v>
      </c>
      <c r="AI254">
        <v>60528648</v>
      </c>
      <c r="AJ254">
        <v>248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ROW(Source!A266)</f>
        <v>266</v>
      </c>
      <c r="B255">
        <v>60528649</v>
      </c>
      <c r="C255">
        <v>60528646</v>
      </c>
      <c r="D255">
        <v>58288278</v>
      </c>
      <c r="E255">
        <v>1080</v>
      </c>
      <c r="F255">
        <v>1</v>
      </c>
      <c r="G255">
        <v>1080</v>
      </c>
      <c r="H255">
        <v>3</v>
      </c>
      <c r="I255" t="s">
        <v>804</v>
      </c>
      <c r="J255" t="s">
        <v>3</v>
      </c>
      <c r="K255" t="s">
        <v>805</v>
      </c>
      <c r="L255">
        <v>1354</v>
      </c>
      <c r="N255">
        <v>1010</v>
      </c>
      <c r="O255" t="s">
        <v>49</v>
      </c>
      <c r="P255" t="s">
        <v>49</v>
      </c>
      <c r="Q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3</v>
      </c>
      <c r="AG255">
        <v>1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ROW(Source!A266)</f>
        <v>266</v>
      </c>
      <c r="B256">
        <v>60528650</v>
      </c>
      <c r="C256">
        <v>60528646</v>
      </c>
      <c r="D256">
        <v>58271406</v>
      </c>
      <c r="E256">
        <v>1080</v>
      </c>
      <c r="F256">
        <v>1</v>
      </c>
      <c r="G256">
        <v>1080</v>
      </c>
      <c r="H256">
        <v>3</v>
      </c>
      <c r="I256" t="s">
        <v>713</v>
      </c>
      <c r="J256" t="s">
        <v>3</v>
      </c>
      <c r="K256" t="s">
        <v>714</v>
      </c>
      <c r="L256">
        <v>1348</v>
      </c>
      <c r="N256">
        <v>1009</v>
      </c>
      <c r="O256" t="s">
        <v>658</v>
      </c>
      <c r="P256" t="s">
        <v>658</v>
      </c>
      <c r="Q256">
        <v>1000</v>
      </c>
      <c r="X256">
        <v>1.5E-3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</v>
      </c>
      <c r="AG256">
        <v>1.5E-3</v>
      </c>
      <c r="AH256">
        <v>2</v>
      </c>
      <c r="AI256">
        <v>60528650</v>
      </c>
      <c r="AJ256">
        <v>250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ROW(Source!A267)</f>
        <v>267</v>
      </c>
      <c r="B257">
        <v>60528647</v>
      </c>
      <c r="C257">
        <v>60528646</v>
      </c>
      <c r="D257">
        <v>58266404</v>
      </c>
      <c r="E257">
        <v>1080</v>
      </c>
      <c r="F257">
        <v>1</v>
      </c>
      <c r="G257">
        <v>1080</v>
      </c>
      <c r="H257">
        <v>1</v>
      </c>
      <c r="I257" t="s">
        <v>620</v>
      </c>
      <c r="J257" t="s">
        <v>3</v>
      </c>
      <c r="K257" t="s">
        <v>621</v>
      </c>
      <c r="L257">
        <v>1191</v>
      </c>
      <c r="N257">
        <v>1013</v>
      </c>
      <c r="O257" t="s">
        <v>622</v>
      </c>
      <c r="P257" t="s">
        <v>622</v>
      </c>
      <c r="Q257">
        <v>1</v>
      </c>
      <c r="X257">
        <v>0.3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169</v>
      </c>
      <c r="AG257">
        <v>0.33</v>
      </c>
      <c r="AH257">
        <v>2</v>
      </c>
      <c r="AI257">
        <v>60528647</v>
      </c>
      <c r="AJ257">
        <v>251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ROW(Source!A267)</f>
        <v>267</v>
      </c>
      <c r="B258">
        <v>60528648</v>
      </c>
      <c r="C258">
        <v>60528646</v>
      </c>
      <c r="D258">
        <v>58330407</v>
      </c>
      <c r="E258">
        <v>1</v>
      </c>
      <c r="F258">
        <v>1</v>
      </c>
      <c r="G258">
        <v>1080</v>
      </c>
      <c r="H258">
        <v>3</v>
      </c>
      <c r="I258" t="s">
        <v>695</v>
      </c>
      <c r="J258" t="s">
        <v>696</v>
      </c>
      <c r="K258" t="s">
        <v>697</v>
      </c>
      <c r="L258">
        <v>1346</v>
      </c>
      <c r="N258">
        <v>1009</v>
      </c>
      <c r="O258" t="s">
        <v>641</v>
      </c>
      <c r="P258" t="s">
        <v>641</v>
      </c>
      <c r="Q258">
        <v>1</v>
      </c>
      <c r="X258">
        <v>4.2000000000000003E-2</v>
      </c>
      <c r="Y258">
        <v>19.28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3</v>
      </c>
      <c r="AG258">
        <v>4.2000000000000003E-2</v>
      </c>
      <c r="AH258">
        <v>2</v>
      </c>
      <c r="AI258">
        <v>60528648</v>
      </c>
      <c r="AJ258">
        <v>252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ROW(Source!A267)</f>
        <v>267</v>
      </c>
      <c r="B259">
        <v>60528649</v>
      </c>
      <c r="C259">
        <v>60528646</v>
      </c>
      <c r="D259">
        <v>58288278</v>
      </c>
      <c r="E259">
        <v>1080</v>
      </c>
      <c r="F259">
        <v>1</v>
      </c>
      <c r="G259">
        <v>1080</v>
      </c>
      <c r="H259">
        <v>3</v>
      </c>
      <c r="I259" t="s">
        <v>804</v>
      </c>
      <c r="J259" t="s">
        <v>3</v>
      </c>
      <c r="K259" t="s">
        <v>805</v>
      </c>
      <c r="L259">
        <v>1354</v>
      </c>
      <c r="N259">
        <v>1010</v>
      </c>
      <c r="O259" t="s">
        <v>49</v>
      </c>
      <c r="P259" t="s">
        <v>49</v>
      </c>
      <c r="Q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3</v>
      </c>
      <c r="AG259">
        <v>1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ROW(Source!A267)</f>
        <v>267</v>
      </c>
      <c r="B260">
        <v>60528650</v>
      </c>
      <c r="C260">
        <v>60528646</v>
      </c>
      <c r="D260">
        <v>58271406</v>
      </c>
      <c r="E260">
        <v>1080</v>
      </c>
      <c r="F260">
        <v>1</v>
      </c>
      <c r="G260">
        <v>1080</v>
      </c>
      <c r="H260">
        <v>3</v>
      </c>
      <c r="I260" t="s">
        <v>713</v>
      </c>
      <c r="J260" t="s">
        <v>3</v>
      </c>
      <c r="K260" t="s">
        <v>714</v>
      </c>
      <c r="L260">
        <v>1348</v>
      </c>
      <c r="N260">
        <v>1009</v>
      </c>
      <c r="O260" t="s">
        <v>658</v>
      </c>
      <c r="P260" t="s">
        <v>658</v>
      </c>
      <c r="Q260">
        <v>1000</v>
      </c>
      <c r="X260">
        <v>1.5E-3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3</v>
      </c>
      <c r="AG260">
        <v>1.5E-3</v>
      </c>
      <c r="AH260">
        <v>2</v>
      </c>
      <c r="AI260">
        <v>60528650</v>
      </c>
      <c r="AJ260">
        <v>254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ROW(Source!A270)</f>
        <v>270</v>
      </c>
      <c r="B261">
        <v>59211449</v>
      </c>
      <c r="C261">
        <v>59209816</v>
      </c>
      <c r="D261">
        <v>58266404</v>
      </c>
      <c r="E261">
        <v>1080</v>
      </c>
      <c r="F261">
        <v>1</v>
      </c>
      <c r="G261">
        <v>1080</v>
      </c>
      <c r="H261">
        <v>1</v>
      </c>
      <c r="I261" t="s">
        <v>620</v>
      </c>
      <c r="J261" t="s">
        <v>3</v>
      </c>
      <c r="K261" t="s">
        <v>621</v>
      </c>
      <c r="L261">
        <v>1191</v>
      </c>
      <c r="N261">
        <v>1013</v>
      </c>
      <c r="O261" t="s">
        <v>622</v>
      </c>
      <c r="P261" t="s">
        <v>622</v>
      </c>
      <c r="Q261">
        <v>1</v>
      </c>
      <c r="X261">
        <v>2.58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28</v>
      </c>
      <c r="AG261">
        <v>3.2637</v>
      </c>
      <c r="AH261">
        <v>2</v>
      </c>
      <c r="AI261">
        <v>59209817</v>
      </c>
      <c r="AJ261">
        <v>255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ROW(Source!A270)</f>
        <v>270</v>
      </c>
      <c r="B262">
        <v>59211450</v>
      </c>
      <c r="C262">
        <v>59209816</v>
      </c>
      <c r="D262">
        <v>58340276</v>
      </c>
      <c r="E262">
        <v>1</v>
      </c>
      <c r="F262">
        <v>1</v>
      </c>
      <c r="G262">
        <v>1080</v>
      </c>
      <c r="H262">
        <v>2</v>
      </c>
      <c r="I262" t="s">
        <v>662</v>
      </c>
      <c r="J262" t="s">
        <v>663</v>
      </c>
      <c r="K262" t="s">
        <v>664</v>
      </c>
      <c r="L262">
        <v>1368</v>
      </c>
      <c r="N262">
        <v>1011</v>
      </c>
      <c r="O262" t="s">
        <v>626</v>
      </c>
      <c r="P262" t="s">
        <v>626</v>
      </c>
      <c r="Q262">
        <v>1</v>
      </c>
      <c r="X262">
        <v>1.38</v>
      </c>
      <c r="Y262">
        <v>0</v>
      </c>
      <c r="Z262">
        <v>3.18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27</v>
      </c>
      <c r="AG262">
        <v>1.8975</v>
      </c>
      <c r="AH262">
        <v>2</v>
      </c>
      <c r="AI262">
        <v>59209818</v>
      </c>
      <c r="AJ262">
        <v>256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ROW(Source!A270)</f>
        <v>270</v>
      </c>
      <c r="B263">
        <v>59211451</v>
      </c>
      <c r="C263">
        <v>59209816</v>
      </c>
      <c r="D263">
        <v>58340578</v>
      </c>
      <c r="E263">
        <v>1</v>
      </c>
      <c r="F263">
        <v>1</v>
      </c>
      <c r="G263">
        <v>1080</v>
      </c>
      <c r="H263">
        <v>2</v>
      </c>
      <c r="I263" t="s">
        <v>646</v>
      </c>
      <c r="J263" t="s">
        <v>647</v>
      </c>
      <c r="K263" t="s">
        <v>648</v>
      </c>
      <c r="L263">
        <v>1368</v>
      </c>
      <c r="N263">
        <v>1011</v>
      </c>
      <c r="O263" t="s">
        <v>626</v>
      </c>
      <c r="P263" t="s">
        <v>626</v>
      </c>
      <c r="Q263">
        <v>1</v>
      </c>
      <c r="X263">
        <v>0.02</v>
      </c>
      <c r="Y263">
        <v>0</v>
      </c>
      <c r="Z263">
        <v>83.1</v>
      </c>
      <c r="AA263">
        <v>12.62</v>
      </c>
      <c r="AB263">
        <v>0</v>
      </c>
      <c r="AC263">
        <v>0</v>
      </c>
      <c r="AD263">
        <v>1</v>
      </c>
      <c r="AE263">
        <v>0</v>
      </c>
      <c r="AF263" t="s">
        <v>27</v>
      </c>
      <c r="AG263">
        <v>2.7500000000000004E-2</v>
      </c>
      <c r="AH263">
        <v>2</v>
      </c>
      <c r="AI263">
        <v>59209819</v>
      </c>
      <c r="AJ263">
        <v>257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ROW(Source!A270)</f>
        <v>270</v>
      </c>
      <c r="B264">
        <v>59211452</v>
      </c>
      <c r="C264">
        <v>59209816</v>
      </c>
      <c r="D264">
        <v>58309675</v>
      </c>
      <c r="E264">
        <v>1</v>
      </c>
      <c r="F264">
        <v>1</v>
      </c>
      <c r="G264">
        <v>1080</v>
      </c>
      <c r="H264">
        <v>3</v>
      </c>
      <c r="I264" t="s">
        <v>655</v>
      </c>
      <c r="J264" t="s">
        <v>656</v>
      </c>
      <c r="K264" t="s">
        <v>657</v>
      </c>
      <c r="L264">
        <v>1348</v>
      </c>
      <c r="N264">
        <v>1009</v>
      </c>
      <c r="O264" t="s">
        <v>658</v>
      </c>
      <c r="P264" t="s">
        <v>658</v>
      </c>
      <c r="Q264">
        <v>1000</v>
      </c>
      <c r="X264">
        <v>1.6000000000000001E-4</v>
      </c>
      <c r="Y264">
        <v>476.07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</v>
      </c>
      <c r="AG264">
        <v>1.6000000000000001E-4</v>
      </c>
      <c r="AH264">
        <v>2</v>
      </c>
      <c r="AI264">
        <v>59209820</v>
      </c>
      <c r="AJ264">
        <v>258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ROW(Source!A270)</f>
        <v>270</v>
      </c>
      <c r="B265">
        <v>59211453</v>
      </c>
      <c r="C265">
        <v>59209816</v>
      </c>
      <c r="D265">
        <v>58309878</v>
      </c>
      <c r="E265">
        <v>1</v>
      </c>
      <c r="F265">
        <v>1</v>
      </c>
      <c r="G265">
        <v>1080</v>
      </c>
      <c r="H265">
        <v>3</v>
      </c>
      <c r="I265" t="s">
        <v>715</v>
      </c>
      <c r="J265" t="s">
        <v>716</v>
      </c>
      <c r="K265" t="s">
        <v>717</v>
      </c>
      <c r="L265">
        <v>1348</v>
      </c>
      <c r="N265">
        <v>1009</v>
      </c>
      <c r="O265" t="s">
        <v>658</v>
      </c>
      <c r="P265" t="s">
        <v>658</v>
      </c>
      <c r="Q265">
        <v>1000</v>
      </c>
      <c r="X265">
        <v>1.9000000000000001E-4</v>
      </c>
      <c r="Y265">
        <v>7185.82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</v>
      </c>
      <c r="AG265">
        <v>1.9000000000000001E-4</v>
      </c>
      <c r="AH265">
        <v>2</v>
      </c>
      <c r="AI265">
        <v>59209821</v>
      </c>
      <c r="AJ265">
        <v>259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ROW(Source!A270)</f>
        <v>270</v>
      </c>
      <c r="B266">
        <v>59211454</v>
      </c>
      <c r="C266">
        <v>59209816</v>
      </c>
      <c r="D266">
        <v>58308946</v>
      </c>
      <c r="E266">
        <v>1</v>
      </c>
      <c r="F266">
        <v>1</v>
      </c>
      <c r="G266">
        <v>1080</v>
      </c>
      <c r="H266">
        <v>3</v>
      </c>
      <c r="I266" t="s">
        <v>718</v>
      </c>
      <c r="J266" t="s">
        <v>719</v>
      </c>
      <c r="K266" t="s">
        <v>720</v>
      </c>
      <c r="L266">
        <v>1348</v>
      </c>
      <c r="N266">
        <v>1009</v>
      </c>
      <c r="O266" t="s">
        <v>658</v>
      </c>
      <c r="P266" t="s">
        <v>658</v>
      </c>
      <c r="Q266">
        <v>1000</v>
      </c>
      <c r="X266">
        <v>6.0000000000000002E-5</v>
      </c>
      <c r="Y266">
        <v>25762.5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3</v>
      </c>
      <c r="AG266">
        <v>6.0000000000000002E-5</v>
      </c>
      <c r="AH266">
        <v>2</v>
      </c>
      <c r="AI266">
        <v>59209822</v>
      </c>
      <c r="AJ266">
        <v>260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ROW(Source!A270)</f>
        <v>270</v>
      </c>
      <c r="B267">
        <v>59211455</v>
      </c>
      <c r="C267">
        <v>59209816</v>
      </c>
      <c r="D267">
        <v>58294564</v>
      </c>
      <c r="E267">
        <v>1080</v>
      </c>
      <c r="F267">
        <v>1</v>
      </c>
      <c r="G267">
        <v>1080</v>
      </c>
      <c r="H267">
        <v>3</v>
      </c>
      <c r="I267" t="s">
        <v>806</v>
      </c>
      <c r="J267" t="s">
        <v>3</v>
      </c>
      <c r="K267" t="s">
        <v>807</v>
      </c>
      <c r="L267">
        <v>1354</v>
      </c>
      <c r="N267">
        <v>1010</v>
      </c>
      <c r="O267" t="s">
        <v>49</v>
      </c>
      <c r="P267" t="s">
        <v>49</v>
      </c>
      <c r="Q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</v>
      </c>
      <c r="AG267">
        <v>1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ROW(Source!A271)</f>
        <v>271</v>
      </c>
      <c r="B268">
        <v>59211449</v>
      </c>
      <c r="C268">
        <v>59209816</v>
      </c>
      <c r="D268">
        <v>58266404</v>
      </c>
      <c r="E268">
        <v>1080</v>
      </c>
      <c r="F268">
        <v>1</v>
      </c>
      <c r="G268">
        <v>1080</v>
      </c>
      <c r="H268">
        <v>1</v>
      </c>
      <c r="I268" t="s">
        <v>620</v>
      </c>
      <c r="J268" t="s">
        <v>3</v>
      </c>
      <c r="K268" t="s">
        <v>621</v>
      </c>
      <c r="L268">
        <v>1191</v>
      </c>
      <c r="N268">
        <v>1013</v>
      </c>
      <c r="O268" t="s">
        <v>622</v>
      </c>
      <c r="P268" t="s">
        <v>622</v>
      </c>
      <c r="Q268">
        <v>1</v>
      </c>
      <c r="X268">
        <v>2.58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 t="s">
        <v>28</v>
      </c>
      <c r="AG268">
        <v>3.2637</v>
      </c>
      <c r="AH268">
        <v>2</v>
      </c>
      <c r="AI268">
        <v>59209817</v>
      </c>
      <c r="AJ268">
        <v>262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ROW(Source!A271)</f>
        <v>271</v>
      </c>
      <c r="B269">
        <v>59211450</v>
      </c>
      <c r="C269">
        <v>59209816</v>
      </c>
      <c r="D269">
        <v>58340276</v>
      </c>
      <c r="E269">
        <v>1</v>
      </c>
      <c r="F269">
        <v>1</v>
      </c>
      <c r="G269">
        <v>1080</v>
      </c>
      <c r="H269">
        <v>2</v>
      </c>
      <c r="I269" t="s">
        <v>662</v>
      </c>
      <c r="J269" t="s">
        <v>663</v>
      </c>
      <c r="K269" t="s">
        <v>664</v>
      </c>
      <c r="L269">
        <v>1368</v>
      </c>
      <c r="N269">
        <v>1011</v>
      </c>
      <c r="O269" t="s">
        <v>626</v>
      </c>
      <c r="P269" t="s">
        <v>626</v>
      </c>
      <c r="Q269">
        <v>1</v>
      </c>
      <c r="X269">
        <v>1.38</v>
      </c>
      <c r="Y269">
        <v>0</v>
      </c>
      <c r="Z269">
        <v>3.18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27</v>
      </c>
      <c r="AG269">
        <v>1.8975</v>
      </c>
      <c r="AH269">
        <v>2</v>
      </c>
      <c r="AI269">
        <v>59209818</v>
      </c>
      <c r="AJ269">
        <v>263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ROW(Source!A271)</f>
        <v>271</v>
      </c>
      <c r="B270">
        <v>59211451</v>
      </c>
      <c r="C270">
        <v>59209816</v>
      </c>
      <c r="D270">
        <v>58340578</v>
      </c>
      <c r="E270">
        <v>1</v>
      </c>
      <c r="F270">
        <v>1</v>
      </c>
      <c r="G270">
        <v>1080</v>
      </c>
      <c r="H270">
        <v>2</v>
      </c>
      <c r="I270" t="s">
        <v>646</v>
      </c>
      <c r="J270" t="s">
        <v>647</v>
      </c>
      <c r="K270" t="s">
        <v>648</v>
      </c>
      <c r="L270">
        <v>1368</v>
      </c>
      <c r="N270">
        <v>1011</v>
      </c>
      <c r="O270" t="s">
        <v>626</v>
      </c>
      <c r="P270" t="s">
        <v>626</v>
      </c>
      <c r="Q270">
        <v>1</v>
      </c>
      <c r="X270">
        <v>0.02</v>
      </c>
      <c r="Y270">
        <v>0</v>
      </c>
      <c r="Z270">
        <v>83.1</v>
      </c>
      <c r="AA270">
        <v>12.62</v>
      </c>
      <c r="AB270">
        <v>0</v>
      </c>
      <c r="AC270">
        <v>0</v>
      </c>
      <c r="AD270">
        <v>1</v>
      </c>
      <c r="AE270">
        <v>0</v>
      </c>
      <c r="AF270" t="s">
        <v>27</v>
      </c>
      <c r="AG270">
        <v>2.7500000000000004E-2</v>
      </c>
      <c r="AH270">
        <v>2</v>
      </c>
      <c r="AI270">
        <v>59209819</v>
      </c>
      <c r="AJ270">
        <v>264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ROW(Source!A271)</f>
        <v>271</v>
      </c>
      <c r="B271">
        <v>59211452</v>
      </c>
      <c r="C271">
        <v>59209816</v>
      </c>
      <c r="D271">
        <v>58309675</v>
      </c>
      <c r="E271">
        <v>1</v>
      </c>
      <c r="F271">
        <v>1</v>
      </c>
      <c r="G271">
        <v>1080</v>
      </c>
      <c r="H271">
        <v>3</v>
      </c>
      <c r="I271" t="s">
        <v>655</v>
      </c>
      <c r="J271" t="s">
        <v>656</v>
      </c>
      <c r="K271" t="s">
        <v>657</v>
      </c>
      <c r="L271">
        <v>1348</v>
      </c>
      <c r="N271">
        <v>1009</v>
      </c>
      <c r="O271" t="s">
        <v>658</v>
      </c>
      <c r="P271" t="s">
        <v>658</v>
      </c>
      <c r="Q271">
        <v>1000</v>
      </c>
      <c r="X271">
        <v>1.6000000000000001E-4</v>
      </c>
      <c r="Y271">
        <v>476.07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</v>
      </c>
      <c r="AG271">
        <v>1.6000000000000001E-4</v>
      </c>
      <c r="AH271">
        <v>2</v>
      </c>
      <c r="AI271">
        <v>59209820</v>
      </c>
      <c r="AJ271">
        <v>265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ROW(Source!A271)</f>
        <v>271</v>
      </c>
      <c r="B272">
        <v>59211453</v>
      </c>
      <c r="C272">
        <v>59209816</v>
      </c>
      <c r="D272">
        <v>58309878</v>
      </c>
      <c r="E272">
        <v>1</v>
      </c>
      <c r="F272">
        <v>1</v>
      </c>
      <c r="G272">
        <v>1080</v>
      </c>
      <c r="H272">
        <v>3</v>
      </c>
      <c r="I272" t="s">
        <v>715</v>
      </c>
      <c r="J272" t="s">
        <v>716</v>
      </c>
      <c r="K272" t="s">
        <v>717</v>
      </c>
      <c r="L272">
        <v>1348</v>
      </c>
      <c r="N272">
        <v>1009</v>
      </c>
      <c r="O272" t="s">
        <v>658</v>
      </c>
      <c r="P272" t="s">
        <v>658</v>
      </c>
      <c r="Q272">
        <v>1000</v>
      </c>
      <c r="X272">
        <v>1.9000000000000001E-4</v>
      </c>
      <c r="Y272">
        <v>7185.82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</v>
      </c>
      <c r="AG272">
        <v>1.9000000000000001E-4</v>
      </c>
      <c r="AH272">
        <v>2</v>
      </c>
      <c r="AI272">
        <v>59209821</v>
      </c>
      <c r="AJ272">
        <v>266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ROW(Source!A271)</f>
        <v>271</v>
      </c>
      <c r="B273">
        <v>59211454</v>
      </c>
      <c r="C273">
        <v>59209816</v>
      </c>
      <c r="D273">
        <v>58308946</v>
      </c>
      <c r="E273">
        <v>1</v>
      </c>
      <c r="F273">
        <v>1</v>
      </c>
      <c r="G273">
        <v>1080</v>
      </c>
      <c r="H273">
        <v>3</v>
      </c>
      <c r="I273" t="s">
        <v>718</v>
      </c>
      <c r="J273" t="s">
        <v>719</v>
      </c>
      <c r="K273" t="s">
        <v>720</v>
      </c>
      <c r="L273">
        <v>1348</v>
      </c>
      <c r="N273">
        <v>1009</v>
      </c>
      <c r="O273" t="s">
        <v>658</v>
      </c>
      <c r="P273" t="s">
        <v>658</v>
      </c>
      <c r="Q273">
        <v>1000</v>
      </c>
      <c r="X273">
        <v>6.0000000000000002E-5</v>
      </c>
      <c r="Y273">
        <v>25762.5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</v>
      </c>
      <c r="AG273">
        <v>6.0000000000000002E-5</v>
      </c>
      <c r="AH273">
        <v>2</v>
      </c>
      <c r="AI273">
        <v>59209822</v>
      </c>
      <c r="AJ273">
        <v>267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ROW(Source!A271)</f>
        <v>271</v>
      </c>
      <c r="B274">
        <v>59211455</v>
      </c>
      <c r="C274">
        <v>59209816</v>
      </c>
      <c r="D274">
        <v>58294564</v>
      </c>
      <c r="E274">
        <v>1080</v>
      </c>
      <c r="F274">
        <v>1</v>
      </c>
      <c r="G274">
        <v>1080</v>
      </c>
      <c r="H274">
        <v>3</v>
      </c>
      <c r="I274" t="s">
        <v>806</v>
      </c>
      <c r="J274" t="s">
        <v>3</v>
      </c>
      <c r="K274" t="s">
        <v>807</v>
      </c>
      <c r="L274">
        <v>1354</v>
      </c>
      <c r="N274">
        <v>1010</v>
      </c>
      <c r="O274" t="s">
        <v>49</v>
      </c>
      <c r="P274" t="s">
        <v>49</v>
      </c>
      <c r="Q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</v>
      </c>
      <c r="AG274">
        <v>1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ROW(Source!A343)</f>
        <v>343</v>
      </c>
      <c r="B275">
        <v>59211460</v>
      </c>
      <c r="C275">
        <v>59209900</v>
      </c>
      <c r="D275">
        <v>58266404</v>
      </c>
      <c r="E275">
        <v>1080</v>
      </c>
      <c r="F275">
        <v>1</v>
      </c>
      <c r="G275">
        <v>1080</v>
      </c>
      <c r="H275">
        <v>1</v>
      </c>
      <c r="I275" t="s">
        <v>620</v>
      </c>
      <c r="J275" t="s">
        <v>3</v>
      </c>
      <c r="K275" t="s">
        <v>621</v>
      </c>
      <c r="L275">
        <v>1191</v>
      </c>
      <c r="N275">
        <v>1013</v>
      </c>
      <c r="O275" t="s">
        <v>622</v>
      </c>
      <c r="P275" t="s">
        <v>622</v>
      </c>
      <c r="Q275">
        <v>1</v>
      </c>
      <c r="X275">
        <v>142.31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28</v>
      </c>
      <c r="AG275">
        <v>180.02215000000001</v>
      </c>
      <c r="AH275">
        <v>2</v>
      </c>
      <c r="AI275">
        <v>59209901</v>
      </c>
      <c r="AJ275">
        <v>269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ROW(Source!A343)</f>
        <v>343</v>
      </c>
      <c r="B276">
        <v>59211461</v>
      </c>
      <c r="C276">
        <v>59209900</v>
      </c>
      <c r="D276">
        <v>58340581</v>
      </c>
      <c r="E276">
        <v>1</v>
      </c>
      <c r="F276">
        <v>1</v>
      </c>
      <c r="G276">
        <v>1080</v>
      </c>
      <c r="H276">
        <v>2</v>
      </c>
      <c r="I276" t="s">
        <v>623</v>
      </c>
      <c r="J276" t="s">
        <v>624</v>
      </c>
      <c r="K276" t="s">
        <v>625</v>
      </c>
      <c r="L276">
        <v>1368</v>
      </c>
      <c r="N276">
        <v>1011</v>
      </c>
      <c r="O276" t="s">
        <v>626</v>
      </c>
      <c r="P276" t="s">
        <v>626</v>
      </c>
      <c r="Q276">
        <v>1</v>
      </c>
      <c r="X276">
        <v>0.06</v>
      </c>
      <c r="Y276">
        <v>0</v>
      </c>
      <c r="Z276">
        <v>123.34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27</v>
      </c>
      <c r="AG276">
        <v>8.2500000000000004E-2</v>
      </c>
      <c r="AH276">
        <v>2</v>
      </c>
      <c r="AI276">
        <v>59209902</v>
      </c>
      <c r="AJ276">
        <v>270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ROW(Source!A343)</f>
        <v>343</v>
      </c>
      <c r="B277">
        <v>59211463</v>
      </c>
      <c r="C277">
        <v>59209900</v>
      </c>
      <c r="D277">
        <v>58340697</v>
      </c>
      <c r="E277">
        <v>1</v>
      </c>
      <c r="F277">
        <v>1</v>
      </c>
      <c r="G277">
        <v>1080</v>
      </c>
      <c r="H277">
        <v>2</v>
      </c>
      <c r="I277" t="s">
        <v>629</v>
      </c>
      <c r="J277" t="s">
        <v>630</v>
      </c>
      <c r="K277" t="s">
        <v>631</v>
      </c>
      <c r="L277">
        <v>1368</v>
      </c>
      <c r="N277">
        <v>1011</v>
      </c>
      <c r="O277" t="s">
        <v>626</v>
      </c>
      <c r="P277" t="s">
        <v>626</v>
      </c>
      <c r="Q277">
        <v>1</v>
      </c>
      <c r="X277">
        <v>1.8</v>
      </c>
      <c r="Y277">
        <v>0</v>
      </c>
      <c r="Z277">
        <v>0.8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27</v>
      </c>
      <c r="AG277">
        <v>2.4750000000000001</v>
      </c>
      <c r="AH277">
        <v>2</v>
      </c>
      <c r="AI277">
        <v>59209904</v>
      </c>
      <c r="AJ277">
        <v>271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ROW(Source!A343)</f>
        <v>343</v>
      </c>
      <c r="B278">
        <v>59211464</v>
      </c>
      <c r="C278">
        <v>59209900</v>
      </c>
      <c r="D278">
        <v>58340645</v>
      </c>
      <c r="E278">
        <v>1</v>
      </c>
      <c r="F278">
        <v>1</v>
      </c>
      <c r="G278">
        <v>1080</v>
      </c>
      <c r="H278">
        <v>2</v>
      </c>
      <c r="I278" t="s">
        <v>632</v>
      </c>
      <c r="J278" t="s">
        <v>633</v>
      </c>
      <c r="K278" t="s">
        <v>634</v>
      </c>
      <c r="L278">
        <v>1368</v>
      </c>
      <c r="N278">
        <v>1011</v>
      </c>
      <c r="O278" t="s">
        <v>626</v>
      </c>
      <c r="P278" t="s">
        <v>626</v>
      </c>
      <c r="Q278">
        <v>1</v>
      </c>
      <c r="X278">
        <v>1.85</v>
      </c>
      <c r="Y278">
        <v>0</v>
      </c>
      <c r="Z278">
        <v>1.08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27</v>
      </c>
      <c r="AG278">
        <v>2.5437500000000002</v>
      </c>
      <c r="AH278">
        <v>2</v>
      </c>
      <c r="AI278">
        <v>59209905</v>
      </c>
      <c r="AJ278">
        <v>272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ROW(Source!A343)</f>
        <v>343</v>
      </c>
      <c r="B279">
        <v>59211462</v>
      </c>
      <c r="C279">
        <v>59209900</v>
      </c>
      <c r="D279">
        <v>58339814</v>
      </c>
      <c r="E279">
        <v>1</v>
      </c>
      <c r="F279">
        <v>1</v>
      </c>
      <c r="G279">
        <v>1080</v>
      </c>
      <c r="H279">
        <v>2</v>
      </c>
      <c r="I279" t="s">
        <v>635</v>
      </c>
      <c r="J279" t="s">
        <v>636</v>
      </c>
      <c r="K279" t="s">
        <v>637</v>
      </c>
      <c r="L279">
        <v>1368</v>
      </c>
      <c r="N279">
        <v>1011</v>
      </c>
      <c r="O279" t="s">
        <v>626</v>
      </c>
      <c r="P279" t="s">
        <v>626</v>
      </c>
      <c r="Q279">
        <v>1</v>
      </c>
      <c r="X279">
        <v>0.06</v>
      </c>
      <c r="Y279">
        <v>0</v>
      </c>
      <c r="Z279">
        <v>179.17</v>
      </c>
      <c r="AA279">
        <v>16.93</v>
      </c>
      <c r="AB279">
        <v>0</v>
      </c>
      <c r="AC279">
        <v>0</v>
      </c>
      <c r="AD279">
        <v>1</v>
      </c>
      <c r="AE279">
        <v>0</v>
      </c>
      <c r="AF279" t="s">
        <v>27</v>
      </c>
      <c r="AG279">
        <v>8.2500000000000004E-2</v>
      </c>
      <c r="AH279">
        <v>2</v>
      </c>
      <c r="AI279">
        <v>59209903</v>
      </c>
      <c r="AJ279">
        <v>273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ROW(Source!A343)</f>
        <v>343</v>
      </c>
      <c r="B280">
        <v>59211465</v>
      </c>
      <c r="C280">
        <v>59209900</v>
      </c>
      <c r="D280">
        <v>58308811</v>
      </c>
      <c r="E280">
        <v>1</v>
      </c>
      <c r="F280">
        <v>1</v>
      </c>
      <c r="G280">
        <v>1080</v>
      </c>
      <c r="H280">
        <v>3</v>
      </c>
      <c r="I280" t="s">
        <v>638</v>
      </c>
      <c r="J280" t="s">
        <v>639</v>
      </c>
      <c r="K280" t="s">
        <v>640</v>
      </c>
      <c r="L280">
        <v>1346</v>
      </c>
      <c r="N280">
        <v>1009</v>
      </c>
      <c r="O280" t="s">
        <v>641</v>
      </c>
      <c r="P280" t="s">
        <v>641</v>
      </c>
      <c r="Q280">
        <v>1</v>
      </c>
      <c r="X280">
        <v>0.34</v>
      </c>
      <c r="Y280">
        <v>1.61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</v>
      </c>
      <c r="AG280">
        <v>0.34</v>
      </c>
      <c r="AH280">
        <v>2</v>
      </c>
      <c r="AI280">
        <v>59209906</v>
      </c>
      <c r="AJ280">
        <v>274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ROW(Source!A343)</f>
        <v>343</v>
      </c>
      <c r="B281">
        <v>59211466</v>
      </c>
      <c r="C281">
        <v>59209900</v>
      </c>
      <c r="D281">
        <v>58308814</v>
      </c>
      <c r="E281">
        <v>1</v>
      </c>
      <c r="F281">
        <v>1</v>
      </c>
      <c r="G281">
        <v>1080</v>
      </c>
      <c r="H281">
        <v>3</v>
      </c>
      <c r="I281" t="s">
        <v>642</v>
      </c>
      <c r="J281" t="s">
        <v>643</v>
      </c>
      <c r="K281" t="s">
        <v>644</v>
      </c>
      <c r="L281">
        <v>1339</v>
      </c>
      <c r="N281">
        <v>1007</v>
      </c>
      <c r="O281" t="s">
        <v>645</v>
      </c>
      <c r="P281" t="s">
        <v>645</v>
      </c>
      <c r="Q281">
        <v>1</v>
      </c>
      <c r="X281">
        <v>0.39</v>
      </c>
      <c r="Y281">
        <v>7.07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</v>
      </c>
      <c r="AG281">
        <v>0.39</v>
      </c>
      <c r="AH281">
        <v>2</v>
      </c>
      <c r="AI281">
        <v>59209907</v>
      </c>
      <c r="AJ281">
        <v>275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ROW(Source!A343)</f>
        <v>343</v>
      </c>
      <c r="B282">
        <v>59211467</v>
      </c>
      <c r="C282">
        <v>59209900</v>
      </c>
      <c r="D282">
        <v>58266580</v>
      </c>
      <c r="E282">
        <v>1080</v>
      </c>
      <c r="F282">
        <v>1</v>
      </c>
      <c r="G282">
        <v>1080</v>
      </c>
      <c r="H282">
        <v>3</v>
      </c>
      <c r="I282" t="s">
        <v>780</v>
      </c>
      <c r="J282" t="s">
        <v>3</v>
      </c>
      <c r="K282" t="s">
        <v>781</v>
      </c>
      <c r="L282">
        <v>1301</v>
      </c>
      <c r="N282">
        <v>1003</v>
      </c>
      <c r="O282" t="s">
        <v>36</v>
      </c>
      <c r="P282" t="s">
        <v>36</v>
      </c>
      <c r="Q282">
        <v>1</v>
      </c>
      <c r="X282">
        <v>100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</v>
      </c>
      <c r="AG282">
        <v>100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ROW(Source!A344)</f>
        <v>344</v>
      </c>
      <c r="B283">
        <v>59211460</v>
      </c>
      <c r="C283">
        <v>59209900</v>
      </c>
      <c r="D283">
        <v>58266404</v>
      </c>
      <c r="E283">
        <v>1080</v>
      </c>
      <c r="F283">
        <v>1</v>
      </c>
      <c r="G283">
        <v>1080</v>
      </c>
      <c r="H283">
        <v>1</v>
      </c>
      <c r="I283" t="s">
        <v>620</v>
      </c>
      <c r="J283" t="s">
        <v>3</v>
      </c>
      <c r="K283" t="s">
        <v>621</v>
      </c>
      <c r="L283">
        <v>1191</v>
      </c>
      <c r="N283">
        <v>1013</v>
      </c>
      <c r="O283" t="s">
        <v>622</v>
      </c>
      <c r="P283" t="s">
        <v>622</v>
      </c>
      <c r="Q283">
        <v>1</v>
      </c>
      <c r="X283">
        <v>142.31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28</v>
      </c>
      <c r="AG283">
        <v>180.02215000000001</v>
      </c>
      <c r="AH283">
        <v>2</v>
      </c>
      <c r="AI283">
        <v>59209901</v>
      </c>
      <c r="AJ283">
        <v>278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ROW(Source!A344)</f>
        <v>344</v>
      </c>
      <c r="B284">
        <v>59211461</v>
      </c>
      <c r="C284">
        <v>59209900</v>
      </c>
      <c r="D284">
        <v>58340581</v>
      </c>
      <c r="E284">
        <v>1</v>
      </c>
      <c r="F284">
        <v>1</v>
      </c>
      <c r="G284">
        <v>1080</v>
      </c>
      <c r="H284">
        <v>2</v>
      </c>
      <c r="I284" t="s">
        <v>623</v>
      </c>
      <c r="J284" t="s">
        <v>624</v>
      </c>
      <c r="K284" t="s">
        <v>625</v>
      </c>
      <c r="L284">
        <v>1368</v>
      </c>
      <c r="N284">
        <v>1011</v>
      </c>
      <c r="O284" t="s">
        <v>626</v>
      </c>
      <c r="P284" t="s">
        <v>626</v>
      </c>
      <c r="Q284">
        <v>1</v>
      </c>
      <c r="X284">
        <v>0.06</v>
      </c>
      <c r="Y284">
        <v>0</v>
      </c>
      <c r="Z284">
        <v>123.34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27</v>
      </c>
      <c r="AG284">
        <v>8.2500000000000004E-2</v>
      </c>
      <c r="AH284">
        <v>2</v>
      </c>
      <c r="AI284">
        <v>59209902</v>
      </c>
      <c r="AJ284">
        <v>279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ROW(Source!A344)</f>
        <v>344</v>
      </c>
      <c r="B285">
        <v>59211463</v>
      </c>
      <c r="C285">
        <v>59209900</v>
      </c>
      <c r="D285">
        <v>58340697</v>
      </c>
      <c r="E285">
        <v>1</v>
      </c>
      <c r="F285">
        <v>1</v>
      </c>
      <c r="G285">
        <v>1080</v>
      </c>
      <c r="H285">
        <v>2</v>
      </c>
      <c r="I285" t="s">
        <v>629</v>
      </c>
      <c r="J285" t="s">
        <v>630</v>
      </c>
      <c r="K285" t="s">
        <v>631</v>
      </c>
      <c r="L285">
        <v>1368</v>
      </c>
      <c r="N285">
        <v>1011</v>
      </c>
      <c r="O285" t="s">
        <v>626</v>
      </c>
      <c r="P285" t="s">
        <v>626</v>
      </c>
      <c r="Q285">
        <v>1</v>
      </c>
      <c r="X285">
        <v>1.8</v>
      </c>
      <c r="Y285">
        <v>0</v>
      </c>
      <c r="Z285">
        <v>0.8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27</v>
      </c>
      <c r="AG285">
        <v>2.4750000000000001</v>
      </c>
      <c r="AH285">
        <v>2</v>
      </c>
      <c r="AI285">
        <v>59209904</v>
      </c>
      <c r="AJ285">
        <v>280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ROW(Source!A344)</f>
        <v>344</v>
      </c>
      <c r="B286">
        <v>59211464</v>
      </c>
      <c r="C286">
        <v>59209900</v>
      </c>
      <c r="D286">
        <v>58340645</v>
      </c>
      <c r="E286">
        <v>1</v>
      </c>
      <c r="F286">
        <v>1</v>
      </c>
      <c r="G286">
        <v>1080</v>
      </c>
      <c r="H286">
        <v>2</v>
      </c>
      <c r="I286" t="s">
        <v>632</v>
      </c>
      <c r="J286" t="s">
        <v>633</v>
      </c>
      <c r="K286" t="s">
        <v>634</v>
      </c>
      <c r="L286">
        <v>1368</v>
      </c>
      <c r="N286">
        <v>1011</v>
      </c>
      <c r="O286" t="s">
        <v>626</v>
      </c>
      <c r="P286" t="s">
        <v>626</v>
      </c>
      <c r="Q286">
        <v>1</v>
      </c>
      <c r="X286">
        <v>1.85</v>
      </c>
      <c r="Y286">
        <v>0</v>
      </c>
      <c r="Z286">
        <v>1.08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27</v>
      </c>
      <c r="AG286">
        <v>2.5437500000000002</v>
      </c>
      <c r="AH286">
        <v>2</v>
      </c>
      <c r="AI286">
        <v>59209905</v>
      </c>
      <c r="AJ286">
        <v>281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ROW(Source!A344)</f>
        <v>344</v>
      </c>
      <c r="B287">
        <v>59211462</v>
      </c>
      <c r="C287">
        <v>59209900</v>
      </c>
      <c r="D287">
        <v>58339814</v>
      </c>
      <c r="E287">
        <v>1</v>
      </c>
      <c r="F287">
        <v>1</v>
      </c>
      <c r="G287">
        <v>1080</v>
      </c>
      <c r="H287">
        <v>2</v>
      </c>
      <c r="I287" t="s">
        <v>635</v>
      </c>
      <c r="J287" t="s">
        <v>636</v>
      </c>
      <c r="K287" t="s">
        <v>637</v>
      </c>
      <c r="L287">
        <v>1368</v>
      </c>
      <c r="N287">
        <v>1011</v>
      </c>
      <c r="O287" t="s">
        <v>626</v>
      </c>
      <c r="P287" t="s">
        <v>626</v>
      </c>
      <c r="Q287">
        <v>1</v>
      </c>
      <c r="X287">
        <v>0.06</v>
      </c>
      <c r="Y287">
        <v>0</v>
      </c>
      <c r="Z287">
        <v>179.17</v>
      </c>
      <c r="AA287">
        <v>16.93</v>
      </c>
      <c r="AB287">
        <v>0</v>
      </c>
      <c r="AC287">
        <v>0</v>
      </c>
      <c r="AD287">
        <v>1</v>
      </c>
      <c r="AE287">
        <v>0</v>
      </c>
      <c r="AF287" t="s">
        <v>27</v>
      </c>
      <c r="AG287">
        <v>8.2500000000000004E-2</v>
      </c>
      <c r="AH287">
        <v>2</v>
      </c>
      <c r="AI287">
        <v>59209903</v>
      </c>
      <c r="AJ287">
        <v>282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ROW(Source!A344)</f>
        <v>344</v>
      </c>
      <c r="B288">
        <v>59211465</v>
      </c>
      <c r="C288">
        <v>59209900</v>
      </c>
      <c r="D288">
        <v>58308811</v>
      </c>
      <c r="E288">
        <v>1</v>
      </c>
      <c r="F288">
        <v>1</v>
      </c>
      <c r="G288">
        <v>1080</v>
      </c>
      <c r="H288">
        <v>3</v>
      </c>
      <c r="I288" t="s">
        <v>638</v>
      </c>
      <c r="J288" t="s">
        <v>639</v>
      </c>
      <c r="K288" t="s">
        <v>640</v>
      </c>
      <c r="L288">
        <v>1346</v>
      </c>
      <c r="N288">
        <v>1009</v>
      </c>
      <c r="O288" t="s">
        <v>641</v>
      </c>
      <c r="P288" t="s">
        <v>641</v>
      </c>
      <c r="Q288">
        <v>1</v>
      </c>
      <c r="X288">
        <v>0.34</v>
      </c>
      <c r="Y288">
        <v>1.61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0.34</v>
      </c>
      <c r="AH288">
        <v>2</v>
      </c>
      <c r="AI288">
        <v>59209906</v>
      </c>
      <c r="AJ288">
        <v>283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ROW(Source!A344)</f>
        <v>344</v>
      </c>
      <c r="B289">
        <v>59211466</v>
      </c>
      <c r="C289">
        <v>59209900</v>
      </c>
      <c r="D289">
        <v>58308814</v>
      </c>
      <c r="E289">
        <v>1</v>
      </c>
      <c r="F289">
        <v>1</v>
      </c>
      <c r="G289">
        <v>1080</v>
      </c>
      <c r="H289">
        <v>3</v>
      </c>
      <c r="I289" t="s">
        <v>642</v>
      </c>
      <c r="J289" t="s">
        <v>643</v>
      </c>
      <c r="K289" t="s">
        <v>644</v>
      </c>
      <c r="L289">
        <v>1339</v>
      </c>
      <c r="N289">
        <v>1007</v>
      </c>
      <c r="O289" t="s">
        <v>645</v>
      </c>
      <c r="P289" t="s">
        <v>645</v>
      </c>
      <c r="Q289">
        <v>1</v>
      </c>
      <c r="X289">
        <v>0.39</v>
      </c>
      <c r="Y289">
        <v>7.07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</v>
      </c>
      <c r="AG289">
        <v>0.39</v>
      </c>
      <c r="AH289">
        <v>2</v>
      </c>
      <c r="AI289">
        <v>59209907</v>
      </c>
      <c r="AJ289">
        <v>284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ROW(Source!A344)</f>
        <v>344</v>
      </c>
      <c r="B290">
        <v>59211467</v>
      </c>
      <c r="C290">
        <v>59209900</v>
      </c>
      <c r="D290">
        <v>58266580</v>
      </c>
      <c r="E290">
        <v>1080</v>
      </c>
      <c r="F290">
        <v>1</v>
      </c>
      <c r="G290">
        <v>1080</v>
      </c>
      <c r="H290">
        <v>3</v>
      </c>
      <c r="I290" t="s">
        <v>780</v>
      </c>
      <c r="J290" t="s">
        <v>3</v>
      </c>
      <c r="K290" t="s">
        <v>781</v>
      </c>
      <c r="L290">
        <v>1301</v>
      </c>
      <c r="N290">
        <v>1003</v>
      </c>
      <c r="O290" t="s">
        <v>36</v>
      </c>
      <c r="P290" t="s">
        <v>36</v>
      </c>
      <c r="Q290">
        <v>1</v>
      </c>
      <c r="X290">
        <v>100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3</v>
      </c>
      <c r="AG290">
        <v>100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ROW(Source!A349)</f>
        <v>349</v>
      </c>
      <c r="B291">
        <v>59211468</v>
      </c>
      <c r="C291">
        <v>59209920</v>
      </c>
      <c r="D291">
        <v>58266404</v>
      </c>
      <c r="E291">
        <v>1080</v>
      </c>
      <c r="F291">
        <v>1</v>
      </c>
      <c r="G291">
        <v>1080</v>
      </c>
      <c r="H291">
        <v>1</v>
      </c>
      <c r="I291" t="s">
        <v>620</v>
      </c>
      <c r="J291" t="s">
        <v>3</v>
      </c>
      <c r="K291" t="s">
        <v>621</v>
      </c>
      <c r="L291">
        <v>1191</v>
      </c>
      <c r="N291">
        <v>1013</v>
      </c>
      <c r="O291" t="s">
        <v>622</v>
      </c>
      <c r="P291" t="s">
        <v>622</v>
      </c>
      <c r="Q291">
        <v>1</v>
      </c>
      <c r="X291">
        <v>174.85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28</v>
      </c>
      <c r="AG291">
        <v>221.18525</v>
      </c>
      <c r="AH291">
        <v>2</v>
      </c>
      <c r="AI291">
        <v>59209921</v>
      </c>
      <c r="AJ291">
        <v>287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ROW(Source!A349)</f>
        <v>349</v>
      </c>
      <c r="B292">
        <v>59211469</v>
      </c>
      <c r="C292">
        <v>59209920</v>
      </c>
      <c r="D292">
        <v>58340581</v>
      </c>
      <c r="E292">
        <v>1</v>
      </c>
      <c r="F292">
        <v>1</v>
      </c>
      <c r="G292">
        <v>1080</v>
      </c>
      <c r="H292">
        <v>2</v>
      </c>
      <c r="I292" t="s">
        <v>623</v>
      </c>
      <c r="J292" t="s">
        <v>624</v>
      </c>
      <c r="K292" t="s">
        <v>625</v>
      </c>
      <c r="L292">
        <v>1368</v>
      </c>
      <c r="N292">
        <v>1011</v>
      </c>
      <c r="O292" t="s">
        <v>626</v>
      </c>
      <c r="P292" t="s">
        <v>626</v>
      </c>
      <c r="Q292">
        <v>1</v>
      </c>
      <c r="X292">
        <v>0.11</v>
      </c>
      <c r="Y292">
        <v>0</v>
      </c>
      <c r="Z292">
        <v>123.34</v>
      </c>
      <c r="AA292">
        <v>12.62</v>
      </c>
      <c r="AB292">
        <v>0</v>
      </c>
      <c r="AC292">
        <v>0</v>
      </c>
      <c r="AD292">
        <v>1</v>
      </c>
      <c r="AE292">
        <v>0</v>
      </c>
      <c r="AF292" t="s">
        <v>27</v>
      </c>
      <c r="AG292">
        <v>0.15125000000000002</v>
      </c>
      <c r="AH292">
        <v>2</v>
      </c>
      <c r="AI292">
        <v>59209922</v>
      </c>
      <c r="AJ292">
        <v>288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ROW(Source!A349)</f>
        <v>349</v>
      </c>
      <c r="B293">
        <v>59211471</v>
      </c>
      <c r="C293">
        <v>59209920</v>
      </c>
      <c r="D293">
        <v>58340697</v>
      </c>
      <c r="E293">
        <v>1</v>
      </c>
      <c r="F293">
        <v>1</v>
      </c>
      <c r="G293">
        <v>1080</v>
      </c>
      <c r="H293">
        <v>2</v>
      </c>
      <c r="I293" t="s">
        <v>629</v>
      </c>
      <c r="J293" t="s">
        <v>630</v>
      </c>
      <c r="K293" t="s">
        <v>631</v>
      </c>
      <c r="L293">
        <v>1368</v>
      </c>
      <c r="N293">
        <v>1011</v>
      </c>
      <c r="O293" t="s">
        <v>626</v>
      </c>
      <c r="P293" t="s">
        <v>626</v>
      </c>
      <c r="Q293">
        <v>1</v>
      </c>
      <c r="X293">
        <v>1.8</v>
      </c>
      <c r="Y293">
        <v>0</v>
      </c>
      <c r="Z293">
        <v>0.8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27</v>
      </c>
      <c r="AG293">
        <v>2.4750000000000001</v>
      </c>
      <c r="AH293">
        <v>2</v>
      </c>
      <c r="AI293">
        <v>59209924</v>
      </c>
      <c r="AJ293">
        <v>289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ROW(Source!A349)</f>
        <v>349</v>
      </c>
      <c r="B294">
        <v>59211472</v>
      </c>
      <c r="C294">
        <v>59209920</v>
      </c>
      <c r="D294">
        <v>58340645</v>
      </c>
      <c r="E294">
        <v>1</v>
      </c>
      <c r="F294">
        <v>1</v>
      </c>
      <c r="G294">
        <v>1080</v>
      </c>
      <c r="H294">
        <v>2</v>
      </c>
      <c r="I294" t="s">
        <v>632</v>
      </c>
      <c r="J294" t="s">
        <v>633</v>
      </c>
      <c r="K294" t="s">
        <v>634</v>
      </c>
      <c r="L294">
        <v>1368</v>
      </c>
      <c r="N294">
        <v>1011</v>
      </c>
      <c r="O294" t="s">
        <v>626</v>
      </c>
      <c r="P294" t="s">
        <v>626</v>
      </c>
      <c r="Q294">
        <v>1</v>
      </c>
      <c r="X294">
        <v>1.85</v>
      </c>
      <c r="Y294">
        <v>0</v>
      </c>
      <c r="Z294">
        <v>1.08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27</v>
      </c>
      <c r="AG294">
        <v>2.5437500000000002</v>
      </c>
      <c r="AH294">
        <v>2</v>
      </c>
      <c r="AI294">
        <v>59209925</v>
      </c>
      <c r="AJ294">
        <v>290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ROW(Source!A349)</f>
        <v>349</v>
      </c>
      <c r="B295">
        <v>59211470</v>
      </c>
      <c r="C295">
        <v>59209920</v>
      </c>
      <c r="D295">
        <v>58339814</v>
      </c>
      <c r="E295">
        <v>1</v>
      </c>
      <c r="F295">
        <v>1</v>
      </c>
      <c r="G295">
        <v>1080</v>
      </c>
      <c r="H295">
        <v>2</v>
      </c>
      <c r="I295" t="s">
        <v>635</v>
      </c>
      <c r="J295" t="s">
        <v>636</v>
      </c>
      <c r="K295" t="s">
        <v>637</v>
      </c>
      <c r="L295">
        <v>1368</v>
      </c>
      <c r="N295">
        <v>1011</v>
      </c>
      <c r="O295" t="s">
        <v>626</v>
      </c>
      <c r="P295" t="s">
        <v>626</v>
      </c>
      <c r="Q295">
        <v>1</v>
      </c>
      <c r="X295">
        <v>0.11</v>
      </c>
      <c r="Y295">
        <v>0</v>
      </c>
      <c r="Z295">
        <v>179.17</v>
      </c>
      <c r="AA295">
        <v>16.93</v>
      </c>
      <c r="AB295">
        <v>0</v>
      </c>
      <c r="AC295">
        <v>0</v>
      </c>
      <c r="AD295">
        <v>1</v>
      </c>
      <c r="AE295">
        <v>0</v>
      </c>
      <c r="AF295" t="s">
        <v>27</v>
      </c>
      <c r="AG295">
        <v>0.15125000000000002</v>
      </c>
      <c r="AH295">
        <v>2</v>
      </c>
      <c r="AI295">
        <v>59209923</v>
      </c>
      <c r="AJ295">
        <v>291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ROW(Source!A349)</f>
        <v>349</v>
      </c>
      <c r="B296">
        <v>59211473</v>
      </c>
      <c r="C296">
        <v>59209920</v>
      </c>
      <c r="D296">
        <v>58308811</v>
      </c>
      <c r="E296">
        <v>1</v>
      </c>
      <c r="F296">
        <v>1</v>
      </c>
      <c r="G296">
        <v>1080</v>
      </c>
      <c r="H296">
        <v>3</v>
      </c>
      <c r="I296" t="s">
        <v>638</v>
      </c>
      <c r="J296" t="s">
        <v>639</v>
      </c>
      <c r="K296" t="s">
        <v>640</v>
      </c>
      <c r="L296">
        <v>1346</v>
      </c>
      <c r="N296">
        <v>1009</v>
      </c>
      <c r="O296" t="s">
        <v>641</v>
      </c>
      <c r="P296" t="s">
        <v>641</v>
      </c>
      <c r="Q296">
        <v>1</v>
      </c>
      <c r="X296">
        <v>0.44</v>
      </c>
      <c r="Y296">
        <v>1.61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0.44</v>
      </c>
      <c r="AH296">
        <v>2</v>
      </c>
      <c r="AI296">
        <v>59209926</v>
      </c>
      <c r="AJ296">
        <v>292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ROW(Source!A349)</f>
        <v>349</v>
      </c>
      <c r="B297">
        <v>59211474</v>
      </c>
      <c r="C297">
        <v>59209920</v>
      </c>
      <c r="D297">
        <v>58308814</v>
      </c>
      <c r="E297">
        <v>1</v>
      </c>
      <c r="F297">
        <v>1</v>
      </c>
      <c r="G297">
        <v>1080</v>
      </c>
      <c r="H297">
        <v>3</v>
      </c>
      <c r="I297" t="s">
        <v>642</v>
      </c>
      <c r="J297" t="s">
        <v>643</v>
      </c>
      <c r="K297" t="s">
        <v>644</v>
      </c>
      <c r="L297">
        <v>1339</v>
      </c>
      <c r="N297">
        <v>1007</v>
      </c>
      <c r="O297" t="s">
        <v>645</v>
      </c>
      <c r="P297" t="s">
        <v>645</v>
      </c>
      <c r="Q297">
        <v>1</v>
      </c>
      <c r="X297">
        <v>1.57</v>
      </c>
      <c r="Y297">
        <v>7.07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3</v>
      </c>
      <c r="AG297">
        <v>1.57</v>
      </c>
      <c r="AH297">
        <v>2</v>
      </c>
      <c r="AI297">
        <v>59209927</v>
      </c>
      <c r="AJ297">
        <v>293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ROW(Source!A349)</f>
        <v>349</v>
      </c>
      <c r="B298">
        <v>59211475</v>
      </c>
      <c r="C298">
        <v>59209920</v>
      </c>
      <c r="D298">
        <v>58266580</v>
      </c>
      <c r="E298">
        <v>1080</v>
      </c>
      <c r="F298">
        <v>1</v>
      </c>
      <c r="G298">
        <v>1080</v>
      </c>
      <c r="H298">
        <v>3</v>
      </c>
      <c r="I298" t="s">
        <v>780</v>
      </c>
      <c r="J298" t="s">
        <v>3</v>
      </c>
      <c r="K298" t="s">
        <v>781</v>
      </c>
      <c r="L298">
        <v>1301</v>
      </c>
      <c r="N298">
        <v>1003</v>
      </c>
      <c r="O298" t="s">
        <v>36</v>
      </c>
      <c r="P298" t="s">
        <v>36</v>
      </c>
      <c r="Q298">
        <v>1</v>
      </c>
      <c r="X298">
        <v>100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3</v>
      </c>
      <c r="AG298">
        <v>100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ROW(Source!A350)</f>
        <v>350</v>
      </c>
      <c r="B299">
        <v>59211468</v>
      </c>
      <c r="C299">
        <v>59209920</v>
      </c>
      <c r="D299">
        <v>58266404</v>
      </c>
      <c r="E299">
        <v>1080</v>
      </c>
      <c r="F299">
        <v>1</v>
      </c>
      <c r="G299">
        <v>1080</v>
      </c>
      <c r="H299">
        <v>1</v>
      </c>
      <c r="I299" t="s">
        <v>620</v>
      </c>
      <c r="J299" t="s">
        <v>3</v>
      </c>
      <c r="K299" t="s">
        <v>621</v>
      </c>
      <c r="L299">
        <v>1191</v>
      </c>
      <c r="N299">
        <v>1013</v>
      </c>
      <c r="O299" t="s">
        <v>622</v>
      </c>
      <c r="P299" t="s">
        <v>622</v>
      </c>
      <c r="Q299">
        <v>1</v>
      </c>
      <c r="X299">
        <v>174.85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 t="s">
        <v>28</v>
      </c>
      <c r="AG299">
        <v>221.18525</v>
      </c>
      <c r="AH299">
        <v>2</v>
      </c>
      <c r="AI299">
        <v>59209921</v>
      </c>
      <c r="AJ299">
        <v>298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ROW(Source!A350)</f>
        <v>350</v>
      </c>
      <c r="B300">
        <v>59211469</v>
      </c>
      <c r="C300">
        <v>59209920</v>
      </c>
      <c r="D300">
        <v>58340581</v>
      </c>
      <c r="E300">
        <v>1</v>
      </c>
      <c r="F300">
        <v>1</v>
      </c>
      <c r="G300">
        <v>1080</v>
      </c>
      <c r="H300">
        <v>2</v>
      </c>
      <c r="I300" t="s">
        <v>623</v>
      </c>
      <c r="J300" t="s">
        <v>624</v>
      </c>
      <c r="K300" t="s">
        <v>625</v>
      </c>
      <c r="L300">
        <v>1368</v>
      </c>
      <c r="N300">
        <v>1011</v>
      </c>
      <c r="O300" t="s">
        <v>626</v>
      </c>
      <c r="P300" t="s">
        <v>626</v>
      </c>
      <c r="Q300">
        <v>1</v>
      </c>
      <c r="X300">
        <v>0.11</v>
      </c>
      <c r="Y300">
        <v>0</v>
      </c>
      <c r="Z300">
        <v>123.34</v>
      </c>
      <c r="AA300">
        <v>12.62</v>
      </c>
      <c r="AB300">
        <v>0</v>
      </c>
      <c r="AC300">
        <v>0</v>
      </c>
      <c r="AD300">
        <v>1</v>
      </c>
      <c r="AE300">
        <v>0</v>
      </c>
      <c r="AF300" t="s">
        <v>27</v>
      </c>
      <c r="AG300">
        <v>0.15125000000000002</v>
      </c>
      <c r="AH300">
        <v>2</v>
      </c>
      <c r="AI300">
        <v>59209922</v>
      </c>
      <c r="AJ300">
        <v>299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ROW(Source!A350)</f>
        <v>350</v>
      </c>
      <c r="B301">
        <v>59211471</v>
      </c>
      <c r="C301">
        <v>59209920</v>
      </c>
      <c r="D301">
        <v>58340697</v>
      </c>
      <c r="E301">
        <v>1</v>
      </c>
      <c r="F301">
        <v>1</v>
      </c>
      <c r="G301">
        <v>1080</v>
      </c>
      <c r="H301">
        <v>2</v>
      </c>
      <c r="I301" t="s">
        <v>629</v>
      </c>
      <c r="J301" t="s">
        <v>630</v>
      </c>
      <c r="K301" t="s">
        <v>631</v>
      </c>
      <c r="L301">
        <v>1368</v>
      </c>
      <c r="N301">
        <v>1011</v>
      </c>
      <c r="O301" t="s">
        <v>626</v>
      </c>
      <c r="P301" t="s">
        <v>626</v>
      </c>
      <c r="Q301">
        <v>1</v>
      </c>
      <c r="X301">
        <v>1.8</v>
      </c>
      <c r="Y301">
        <v>0</v>
      </c>
      <c r="Z301">
        <v>0.8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27</v>
      </c>
      <c r="AG301">
        <v>2.4750000000000001</v>
      </c>
      <c r="AH301">
        <v>2</v>
      </c>
      <c r="AI301">
        <v>59209924</v>
      </c>
      <c r="AJ301">
        <v>300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ROW(Source!A350)</f>
        <v>350</v>
      </c>
      <c r="B302">
        <v>59211472</v>
      </c>
      <c r="C302">
        <v>59209920</v>
      </c>
      <c r="D302">
        <v>58340645</v>
      </c>
      <c r="E302">
        <v>1</v>
      </c>
      <c r="F302">
        <v>1</v>
      </c>
      <c r="G302">
        <v>1080</v>
      </c>
      <c r="H302">
        <v>2</v>
      </c>
      <c r="I302" t="s">
        <v>632</v>
      </c>
      <c r="J302" t="s">
        <v>633</v>
      </c>
      <c r="K302" t="s">
        <v>634</v>
      </c>
      <c r="L302">
        <v>1368</v>
      </c>
      <c r="N302">
        <v>1011</v>
      </c>
      <c r="O302" t="s">
        <v>626</v>
      </c>
      <c r="P302" t="s">
        <v>626</v>
      </c>
      <c r="Q302">
        <v>1</v>
      </c>
      <c r="X302">
        <v>1.85</v>
      </c>
      <c r="Y302">
        <v>0</v>
      </c>
      <c r="Z302">
        <v>1.08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27</v>
      </c>
      <c r="AG302">
        <v>2.5437500000000002</v>
      </c>
      <c r="AH302">
        <v>2</v>
      </c>
      <c r="AI302">
        <v>59209925</v>
      </c>
      <c r="AJ302">
        <v>301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ROW(Source!A350)</f>
        <v>350</v>
      </c>
      <c r="B303">
        <v>59211470</v>
      </c>
      <c r="C303">
        <v>59209920</v>
      </c>
      <c r="D303">
        <v>58339814</v>
      </c>
      <c r="E303">
        <v>1</v>
      </c>
      <c r="F303">
        <v>1</v>
      </c>
      <c r="G303">
        <v>1080</v>
      </c>
      <c r="H303">
        <v>2</v>
      </c>
      <c r="I303" t="s">
        <v>635</v>
      </c>
      <c r="J303" t="s">
        <v>636</v>
      </c>
      <c r="K303" t="s">
        <v>637</v>
      </c>
      <c r="L303">
        <v>1368</v>
      </c>
      <c r="N303">
        <v>1011</v>
      </c>
      <c r="O303" t="s">
        <v>626</v>
      </c>
      <c r="P303" t="s">
        <v>626</v>
      </c>
      <c r="Q303">
        <v>1</v>
      </c>
      <c r="X303">
        <v>0.11</v>
      </c>
      <c r="Y303">
        <v>0</v>
      </c>
      <c r="Z303">
        <v>179.17</v>
      </c>
      <c r="AA303">
        <v>16.93</v>
      </c>
      <c r="AB303">
        <v>0</v>
      </c>
      <c r="AC303">
        <v>0</v>
      </c>
      <c r="AD303">
        <v>1</v>
      </c>
      <c r="AE303">
        <v>0</v>
      </c>
      <c r="AF303" t="s">
        <v>27</v>
      </c>
      <c r="AG303">
        <v>0.15125000000000002</v>
      </c>
      <c r="AH303">
        <v>2</v>
      </c>
      <c r="AI303">
        <v>59209923</v>
      </c>
      <c r="AJ303">
        <v>302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ROW(Source!A350)</f>
        <v>350</v>
      </c>
      <c r="B304">
        <v>59211473</v>
      </c>
      <c r="C304">
        <v>59209920</v>
      </c>
      <c r="D304">
        <v>58308811</v>
      </c>
      <c r="E304">
        <v>1</v>
      </c>
      <c r="F304">
        <v>1</v>
      </c>
      <c r="G304">
        <v>1080</v>
      </c>
      <c r="H304">
        <v>3</v>
      </c>
      <c r="I304" t="s">
        <v>638</v>
      </c>
      <c r="J304" t="s">
        <v>639</v>
      </c>
      <c r="K304" t="s">
        <v>640</v>
      </c>
      <c r="L304">
        <v>1346</v>
      </c>
      <c r="N304">
        <v>1009</v>
      </c>
      <c r="O304" t="s">
        <v>641</v>
      </c>
      <c r="P304" t="s">
        <v>641</v>
      </c>
      <c r="Q304">
        <v>1</v>
      </c>
      <c r="X304">
        <v>0.44</v>
      </c>
      <c r="Y304">
        <v>1.61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</v>
      </c>
      <c r="AG304">
        <v>0.44</v>
      </c>
      <c r="AH304">
        <v>2</v>
      </c>
      <c r="AI304">
        <v>59209926</v>
      </c>
      <c r="AJ304">
        <v>303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ROW(Source!A350)</f>
        <v>350</v>
      </c>
      <c r="B305">
        <v>59211474</v>
      </c>
      <c r="C305">
        <v>59209920</v>
      </c>
      <c r="D305">
        <v>58308814</v>
      </c>
      <c r="E305">
        <v>1</v>
      </c>
      <c r="F305">
        <v>1</v>
      </c>
      <c r="G305">
        <v>1080</v>
      </c>
      <c r="H305">
        <v>3</v>
      </c>
      <c r="I305" t="s">
        <v>642</v>
      </c>
      <c r="J305" t="s">
        <v>643</v>
      </c>
      <c r="K305" t="s">
        <v>644</v>
      </c>
      <c r="L305">
        <v>1339</v>
      </c>
      <c r="N305">
        <v>1007</v>
      </c>
      <c r="O305" t="s">
        <v>645</v>
      </c>
      <c r="P305" t="s">
        <v>645</v>
      </c>
      <c r="Q305">
        <v>1</v>
      </c>
      <c r="X305">
        <v>1.57</v>
      </c>
      <c r="Y305">
        <v>7.07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</v>
      </c>
      <c r="AG305">
        <v>1.57</v>
      </c>
      <c r="AH305">
        <v>2</v>
      </c>
      <c r="AI305">
        <v>59209927</v>
      </c>
      <c r="AJ305">
        <v>304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ROW(Source!A350)</f>
        <v>350</v>
      </c>
      <c r="B306">
        <v>59211475</v>
      </c>
      <c r="C306">
        <v>59209920</v>
      </c>
      <c r="D306">
        <v>58266580</v>
      </c>
      <c r="E306">
        <v>1080</v>
      </c>
      <c r="F306">
        <v>1</v>
      </c>
      <c r="G306">
        <v>1080</v>
      </c>
      <c r="H306">
        <v>3</v>
      </c>
      <c r="I306" t="s">
        <v>780</v>
      </c>
      <c r="J306" t="s">
        <v>3</v>
      </c>
      <c r="K306" t="s">
        <v>781</v>
      </c>
      <c r="L306">
        <v>1301</v>
      </c>
      <c r="N306">
        <v>1003</v>
      </c>
      <c r="O306" t="s">
        <v>36</v>
      </c>
      <c r="P306" t="s">
        <v>36</v>
      </c>
      <c r="Q306">
        <v>1</v>
      </c>
      <c r="X306">
        <v>100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3</v>
      </c>
      <c r="AG306">
        <v>100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ROW(Source!A359)</f>
        <v>359</v>
      </c>
      <c r="B307">
        <v>59211476</v>
      </c>
      <c r="C307">
        <v>59209944</v>
      </c>
      <c r="D307">
        <v>58266404</v>
      </c>
      <c r="E307">
        <v>1080</v>
      </c>
      <c r="F307">
        <v>1</v>
      </c>
      <c r="G307">
        <v>1080</v>
      </c>
      <c r="H307">
        <v>1</v>
      </c>
      <c r="I307" t="s">
        <v>620</v>
      </c>
      <c r="J307" t="s">
        <v>3</v>
      </c>
      <c r="K307" t="s">
        <v>621</v>
      </c>
      <c r="L307">
        <v>1191</v>
      </c>
      <c r="N307">
        <v>1013</v>
      </c>
      <c r="O307" t="s">
        <v>622</v>
      </c>
      <c r="P307" t="s">
        <v>622</v>
      </c>
      <c r="Q307">
        <v>1</v>
      </c>
      <c r="X307">
        <v>8.94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28</v>
      </c>
      <c r="AG307">
        <v>11.309099999999999</v>
      </c>
      <c r="AH307">
        <v>2</v>
      </c>
      <c r="AI307">
        <v>59209945</v>
      </c>
      <c r="AJ307">
        <v>309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ROW(Source!A359)</f>
        <v>359</v>
      </c>
      <c r="B308">
        <v>59211477</v>
      </c>
      <c r="C308">
        <v>59209944</v>
      </c>
      <c r="D308">
        <v>58340578</v>
      </c>
      <c r="E308">
        <v>1</v>
      </c>
      <c r="F308">
        <v>1</v>
      </c>
      <c r="G308">
        <v>1080</v>
      </c>
      <c r="H308">
        <v>2</v>
      </c>
      <c r="I308" t="s">
        <v>646</v>
      </c>
      <c r="J308" t="s">
        <v>647</v>
      </c>
      <c r="K308" t="s">
        <v>648</v>
      </c>
      <c r="L308">
        <v>1368</v>
      </c>
      <c r="N308">
        <v>1011</v>
      </c>
      <c r="O308" t="s">
        <v>626</v>
      </c>
      <c r="P308" t="s">
        <v>626</v>
      </c>
      <c r="Q308">
        <v>1</v>
      </c>
      <c r="X308">
        <v>0.01</v>
      </c>
      <c r="Y308">
        <v>0</v>
      </c>
      <c r="Z308">
        <v>83.1</v>
      </c>
      <c r="AA308">
        <v>12.62</v>
      </c>
      <c r="AB308">
        <v>0</v>
      </c>
      <c r="AC308">
        <v>0</v>
      </c>
      <c r="AD308">
        <v>1</v>
      </c>
      <c r="AE308">
        <v>0</v>
      </c>
      <c r="AF308" t="s">
        <v>27</v>
      </c>
      <c r="AG308">
        <v>1.3750000000000002E-2</v>
      </c>
      <c r="AH308">
        <v>2</v>
      </c>
      <c r="AI308">
        <v>59209946</v>
      </c>
      <c r="AJ308">
        <v>310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ROW(Source!A359)</f>
        <v>359</v>
      </c>
      <c r="B309">
        <v>59211478</v>
      </c>
      <c r="C309">
        <v>59209944</v>
      </c>
      <c r="D309">
        <v>58309675</v>
      </c>
      <c r="E309">
        <v>1</v>
      </c>
      <c r="F309">
        <v>1</v>
      </c>
      <c r="G309">
        <v>1080</v>
      </c>
      <c r="H309">
        <v>3</v>
      </c>
      <c r="I309" t="s">
        <v>655</v>
      </c>
      <c r="J309" t="s">
        <v>656</v>
      </c>
      <c r="K309" t="s">
        <v>657</v>
      </c>
      <c r="L309">
        <v>1348</v>
      </c>
      <c r="N309">
        <v>1009</v>
      </c>
      <c r="O309" t="s">
        <v>658</v>
      </c>
      <c r="P309" t="s">
        <v>658</v>
      </c>
      <c r="Q309">
        <v>1000</v>
      </c>
      <c r="X309">
        <v>1.92E-3</v>
      </c>
      <c r="Y309">
        <v>476.07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1.92E-3</v>
      </c>
      <c r="AH309">
        <v>2</v>
      </c>
      <c r="AI309">
        <v>59209947</v>
      </c>
      <c r="AJ309">
        <v>311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ROW(Source!A359)</f>
        <v>359</v>
      </c>
      <c r="B310">
        <v>59211479</v>
      </c>
      <c r="C310">
        <v>59209944</v>
      </c>
      <c r="D310">
        <v>58309259</v>
      </c>
      <c r="E310">
        <v>1</v>
      </c>
      <c r="F310">
        <v>1</v>
      </c>
      <c r="G310">
        <v>1080</v>
      </c>
      <c r="H310">
        <v>3</v>
      </c>
      <c r="I310" t="s">
        <v>659</v>
      </c>
      <c r="J310" t="s">
        <v>660</v>
      </c>
      <c r="K310" t="s">
        <v>661</v>
      </c>
      <c r="L310">
        <v>1346</v>
      </c>
      <c r="N310">
        <v>1009</v>
      </c>
      <c r="O310" t="s">
        <v>641</v>
      </c>
      <c r="P310" t="s">
        <v>641</v>
      </c>
      <c r="Q310">
        <v>1</v>
      </c>
      <c r="X310">
        <v>0.72</v>
      </c>
      <c r="Y310">
        <v>9.85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</v>
      </c>
      <c r="AG310">
        <v>0.72</v>
      </c>
      <c r="AH310">
        <v>2</v>
      </c>
      <c r="AI310">
        <v>59209948</v>
      </c>
      <c r="AJ310">
        <v>312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ROW(Source!A359)</f>
        <v>359</v>
      </c>
      <c r="B311">
        <v>59211480</v>
      </c>
      <c r="C311">
        <v>59209944</v>
      </c>
      <c r="D311">
        <v>58290249</v>
      </c>
      <c r="E311">
        <v>1080</v>
      </c>
      <c r="F311">
        <v>1</v>
      </c>
      <c r="G311">
        <v>1080</v>
      </c>
      <c r="H311">
        <v>3</v>
      </c>
      <c r="I311" t="s">
        <v>788</v>
      </c>
      <c r="J311" t="s">
        <v>3</v>
      </c>
      <c r="K311" t="s">
        <v>789</v>
      </c>
      <c r="L311">
        <v>1354</v>
      </c>
      <c r="N311">
        <v>1010</v>
      </c>
      <c r="O311" t="s">
        <v>49</v>
      </c>
      <c r="P311" t="s">
        <v>49</v>
      </c>
      <c r="Q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3</v>
      </c>
      <c r="AG311">
        <v>1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ROW(Source!A359)</f>
        <v>359</v>
      </c>
      <c r="B312">
        <v>59211481</v>
      </c>
      <c r="C312">
        <v>59209944</v>
      </c>
      <c r="D312">
        <v>58290250</v>
      </c>
      <c r="E312">
        <v>1080</v>
      </c>
      <c r="F312">
        <v>1</v>
      </c>
      <c r="G312">
        <v>1080</v>
      </c>
      <c r="H312">
        <v>3</v>
      </c>
      <c r="I312" t="s">
        <v>788</v>
      </c>
      <c r="J312" t="s">
        <v>3</v>
      </c>
      <c r="K312" t="s">
        <v>790</v>
      </c>
      <c r="L312">
        <v>1354</v>
      </c>
      <c r="N312">
        <v>1010</v>
      </c>
      <c r="O312" t="s">
        <v>49</v>
      </c>
      <c r="P312" t="s">
        <v>49</v>
      </c>
      <c r="Q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</v>
      </c>
      <c r="AG312">
        <v>1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ROW(Source!A359)</f>
        <v>359</v>
      </c>
      <c r="B313">
        <v>59211482</v>
      </c>
      <c r="C313">
        <v>59209944</v>
      </c>
      <c r="D313">
        <v>58290248</v>
      </c>
      <c r="E313">
        <v>1080</v>
      </c>
      <c r="F313">
        <v>1</v>
      </c>
      <c r="G313">
        <v>1080</v>
      </c>
      <c r="H313">
        <v>3</v>
      </c>
      <c r="I313" t="s">
        <v>788</v>
      </c>
      <c r="J313" t="s">
        <v>3</v>
      </c>
      <c r="K313" t="s">
        <v>791</v>
      </c>
      <c r="L313">
        <v>1354</v>
      </c>
      <c r="N313">
        <v>1010</v>
      </c>
      <c r="O313" t="s">
        <v>49</v>
      </c>
      <c r="P313" t="s">
        <v>49</v>
      </c>
      <c r="Q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3</v>
      </c>
      <c r="AG313">
        <v>1</v>
      </c>
      <c r="AH313">
        <v>3</v>
      </c>
      <c r="AI313">
        <v>-1</v>
      </c>
      <c r="AJ313" t="s">
        <v>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ROW(Source!A360)</f>
        <v>360</v>
      </c>
      <c r="B314">
        <v>59211476</v>
      </c>
      <c r="C314">
        <v>59209944</v>
      </c>
      <c r="D314">
        <v>58266404</v>
      </c>
      <c r="E314">
        <v>1080</v>
      </c>
      <c r="F314">
        <v>1</v>
      </c>
      <c r="G314">
        <v>1080</v>
      </c>
      <c r="H314">
        <v>1</v>
      </c>
      <c r="I314" t="s">
        <v>620</v>
      </c>
      <c r="J314" t="s">
        <v>3</v>
      </c>
      <c r="K314" t="s">
        <v>621</v>
      </c>
      <c r="L314">
        <v>1191</v>
      </c>
      <c r="N314">
        <v>1013</v>
      </c>
      <c r="O314" t="s">
        <v>622</v>
      </c>
      <c r="P314" t="s">
        <v>622</v>
      </c>
      <c r="Q314">
        <v>1</v>
      </c>
      <c r="X314">
        <v>8.94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 t="s">
        <v>28</v>
      </c>
      <c r="AG314">
        <v>11.309099999999999</v>
      </c>
      <c r="AH314">
        <v>2</v>
      </c>
      <c r="AI314">
        <v>59209945</v>
      </c>
      <c r="AJ314">
        <v>313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ROW(Source!A360)</f>
        <v>360</v>
      </c>
      <c r="B315">
        <v>59211477</v>
      </c>
      <c r="C315">
        <v>59209944</v>
      </c>
      <c r="D315">
        <v>58340578</v>
      </c>
      <c r="E315">
        <v>1</v>
      </c>
      <c r="F315">
        <v>1</v>
      </c>
      <c r="G315">
        <v>1080</v>
      </c>
      <c r="H315">
        <v>2</v>
      </c>
      <c r="I315" t="s">
        <v>646</v>
      </c>
      <c r="J315" t="s">
        <v>647</v>
      </c>
      <c r="K315" t="s">
        <v>648</v>
      </c>
      <c r="L315">
        <v>1368</v>
      </c>
      <c r="N315">
        <v>1011</v>
      </c>
      <c r="O315" t="s">
        <v>626</v>
      </c>
      <c r="P315" t="s">
        <v>626</v>
      </c>
      <c r="Q315">
        <v>1</v>
      </c>
      <c r="X315">
        <v>0.01</v>
      </c>
      <c r="Y315">
        <v>0</v>
      </c>
      <c r="Z315">
        <v>83.1</v>
      </c>
      <c r="AA315">
        <v>12.62</v>
      </c>
      <c r="AB315">
        <v>0</v>
      </c>
      <c r="AC315">
        <v>0</v>
      </c>
      <c r="AD315">
        <v>1</v>
      </c>
      <c r="AE315">
        <v>0</v>
      </c>
      <c r="AF315" t="s">
        <v>27</v>
      </c>
      <c r="AG315">
        <v>1.3750000000000002E-2</v>
      </c>
      <c r="AH315">
        <v>2</v>
      </c>
      <c r="AI315">
        <v>59209946</v>
      </c>
      <c r="AJ315">
        <v>314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ROW(Source!A360)</f>
        <v>360</v>
      </c>
      <c r="B316">
        <v>59211478</v>
      </c>
      <c r="C316">
        <v>59209944</v>
      </c>
      <c r="D316">
        <v>58309675</v>
      </c>
      <c r="E316">
        <v>1</v>
      </c>
      <c r="F316">
        <v>1</v>
      </c>
      <c r="G316">
        <v>1080</v>
      </c>
      <c r="H316">
        <v>3</v>
      </c>
      <c r="I316" t="s">
        <v>655</v>
      </c>
      <c r="J316" t="s">
        <v>656</v>
      </c>
      <c r="K316" t="s">
        <v>657</v>
      </c>
      <c r="L316">
        <v>1348</v>
      </c>
      <c r="N316">
        <v>1009</v>
      </c>
      <c r="O316" t="s">
        <v>658</v>
      </c>
      <c r="P316" t="s">
        <v>658</v>
      </c>
      <c r="Q316">
        <v>1000</v>
      </c>
      <c r="X316">
        <v>1.92E-3</v>
      </c>
      <c r="Y316">
        <v>476.07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3</v>
      </c>
      <c r="AG316">
        <v>1.92E-3</v>
      </c>
      <c r="AH316">
        <v>2</v>
      </c>
      <c r="AI316">
        <v>59209947</v>
      </c>
      <c r="AJ316">
        <v>315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ROW(Source!A360)</f>
        <v>360</v>
      </c>
      <c r="B317">
        <v>59211479</v>
      </c>
      <c r="C317">
        <v>59209944</v>
      </c>
      <c r="D317">
        <v>58309259</v>
      </c>
      <c r="E317">
        <v>1</v>
      </c>
      <c r="F317">
        <v>1</v>
      </c>
      <c r="G317">
        <v>1080</v>
      </c>
      <c r="H317">
        <v>3</v>
      </c>
      <c r="I317" t="s">
        <v>659</v>
      </c>
      <c r="J317" t="s">
        <v>660</v>
      </c>
      <c r="K317" t="s">
        <v>661</v>
      </c>
      <c r="L317">
        <v>1346</v>
      </c>
      <c r="N317">
        <v>1009</v>
      </c>
      <c r="O317" t="s">
        <v>641</v>
      </c>
      <c r="P317" t="s">
        <v>641</v>
      </c>
      <c r="Q317">
        <v>1</v>
      </c>
      <c r="X317">
        <v>0.72</v>
      </c>
      <c r="Y317">
        <v>9.85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</v>
      </c>
      <c r="AG317">
        <v>0.72</v>
      </c>
      <c r="AH317">
        <v>2</v>
      </c>
      <c r="AI317">
        <v>59209948</v>
      </c>
      <c r="AJ317">
        <v>316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ROW(Source!A360)</f>
        <v>360</v>
      </c>
      <c r="B318">
        <v>59211480</v>
      </c>
      <c r="C318">
        <v>59209944</v>
      </c>
      <c r="D318">
        <v>58290249</v>
      </c>
      <c r="E318">
        <v>1080</v>
      </c>
      <c r="F318">
        <v>1</v>
      </c>
      <c r="G318">
        <v>1080</v>
      </c>
      <c r="H318">
        <v>3</v>
      </c>
      <c r="I318" t="s">
        <v>788</v>
      </c>
      <c r="J318" t="s">
        <v>3</v>
      </c>
      <c r="K318" t="s">
        <v>789</v>
      </c>
      <c r="L318">
        <v>1354</v>
      </c>
      <c r="N318">
        <v>1010</v>
      </c>
      <c r="O318" t="s">
        <v>49</v>
      </c>
      <c r="P318" t="s">
        <v>49</v>
      </c>
      <c r="Q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3</v>
      </c>
      <c r="AG318">
        <v>1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ROW(Source!A360)</f>
        <v>360</v>
      </c>
      <c r="B319">
        <v>59211481</v>
      </c>
      <c r="C319">
        <v>59209944</v>
      </c>
      <c r="D319">
        <v>58290250</v>
      </c>
      <c r="E319">
        <v>1080</v>
      </c>
      <c r="F319">
        <v>1</v>
      </c>
      <c r="G319">
        <v>1080</v>
      </c>
      <c r="H319">
        <v>3</v>
      </c>
      <c r="I319" t="s">
        <v>788</v>
      </c>
      <c r="J319" t="s">
        <v>3</v>
      </c>
      <c r="K319" t="s">
        <v>790</v>
      </c>
      <c r="L319">
        <v>1354</v>
      </c>
      <c r="N319">
        <v>1010</v>
      </c>
      <c r="O319" t="s">
        <v>49</v>
      </c>
      <c r="P319" t="s">
        <v>49</v>
      </c>
      <c r="Q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3</v>
      </c>
      <c r="AG319">
        <v>1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ROW(Source!A360)</f>
        <v>360</v>
      </c>
      <c r="B320">
        <v>59211482</v>
      </c>
      <c r="C320">
        <v>59209944</v>
      </c>
      <c r="D320">
        <v>58290248</v>
      </c>
      <c r="E320">
        <v>1080</v>
      </c>
      <c r="F320">
        <v>1</v>
      </c>
      <c r="G320">
        <v>1080</v>
      </c>
      <c r="H320">
        <v>3</v>
      </c>
      <c r="I320" t="s">
        <v>788</v>
      </c>
      <c r="J320" t="s">
        <v>3</v>
      </c>
      <c r="K320" t="s">
        <v>791</v>
      </c>
      <c r="L320">
        <v>1354</v>
      </c>
      <c r="N320">
        <v>1010</v>
      </c>
      <c r="O320" t="s">
        <v>49</v>
      </c>
      <c r="P320" t="s">
        <v>49</v>
      </c>
      <c r="Q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3</v>
      </c>
      <c r="AG320">
        <v>1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ROW(Source!A361)</f>
        <v>361</v>
      </c>
      <c r="B321">
        <v>59211483</v>
      </c>
      <c r="C321">
        <v>59209956</v>
      </c>
      <c r="D321">
        <v>58266404</v>
      </c>
      <c r="E321">
        <v>1080</v>
      </c>
      <c r="F321">
        <v>1</v>
      </c>
      <c r="G321">
        <v>1080</v>
      </c>
      <c r="H321">
        <v>1</v>
      </c>
      <c r="I321" t="s">
        <v>620</v>
      </c>
      <c r="J321" t="s">
        <v>3</v>
      </c>
      <c r="K321" t="s">
        <v>621</v>
      </c>
      <c r="L321">
        <v>1191</v>
      </c>
      <c r="N321">
        <v>1013</v>
      </c>
      <c r="O321" t="s">
        <v>622</v>
      </c>
      <c r="P321" t="s">
        <v>622</v>
      </c>
      <c r="Q321">
        <v>1</v>
      </c>
      <c r="X321">
        <v>14.63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 t="s">
        <v>28</v>
      </c>
      <c r="AG321">
        <v>18.506950000000003</v>
      </c>
      <c r="AH321">
        <v>2</v>
      </c>
      <c r="AI321">
        <v>59209957</v>
      </c>
      <c r="AJ321">
        <v>317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ROW(Source!A361)</f>
        <v>361</v>
      </c>
      <c r="B322">
        <v>59211484</v>
      </c>
      <c r="C322">
        <v>59209956</v>
      </c>
      <c r="D322">
        <v>58290261</v>
      </c>
      <c r="E322">
        <v>1080</v>
      </c>
      <c r="F322">
        <v>1</v>
      </c>
      <c r="G322">
        <v>1080</v>
      </c>
      <c r="H322">
        <v>3</v>
      </c>
      <c r="I322" t="s">
        <v>792</v>
      </c>
      <c r="J322" t="s">
        <v>3</v>
      </c>
      <c r="K322" t="s">
        <v>793</v>
      </c>
      <c r="L322">
        <v>1354</v>
      </c>
      <c r="N322">
        <v>1010</v>
      </c>
      <c r="O322" t="s">
        <v>49</v>
      </c>
      <c r="P322" t="s">
        <v>49</v>
      </c>
      <c r="Q322">
        <v>1</v>
      </c>
      <c r="X322">
        <v>100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3</v>
      </c>
      <c r="AG322">
        <v>100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ROW(Source!A362)</f>
        <v>362</v>
      </c>
      <c r="B323">
        <v>59211483</v>
      </c>
      <c r="C323">
        <v>59209956</v>
      </c>
      <c r="D323">
        <v>58266404</v>
      </c>
      <c r="E323">
        <v>1080</v>
      </c>
      <c r="F323">
        <v>1</v>
      </c>
      <c r="G323">
        <v>1080</v>
      </c>
      <c r="H323">
        <v>1</v>
      </c>
      <c r="I323" t="s">
        <v>620</v>
      </c>
      <c r="J323" t="s">
        <v>3</v>
      </c>
      <c r="K323" t="s">
        <v>621</v>
      </c>
      <c r="L323">
        <v>1191</v>
      </c>
      <c r="N323">
        <v>1013</v>
      </c>
      <c r="O323" t="s">
        <v>622</v>
      </c>
      <c r="P323" t="s">
        <v>622</v>
      </c>
      <c r="Q323">
        <v>1</v>
      </c>
      <c r="X323">
        <v>14.63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 t="s">
        <v>28</v>
      </c>
      <c r="AG323">
        <v>18.506950000000003</v>
      </c>
      <c r="AH323">
        <v>2</v>
      </c>
      <c r="AI323">
        <v>59209957</v>
      </c>
      <c r="AJ323">
        <v>320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ROW(Source!A362)</f>
        <v>362</v>
      </c>
      <c r="B324">
        <v>59211484</v>
      </c>
      <c r="C324">
        <v>59209956</v>
      </c>
      <c r="D324">
        <v>58290261</v>
      </c>
      <c r="E324">
        <v>1080</v>
      </c>
      <c r="F324">
        <v>1</v>
      </c>
      <c r="G324">
        <v>1080</v>
      </c>
      <c r="H324">
        <v>3</v>
      </c>
      <c r="I324" t="s">
        <v>792</v>
      </c>
      <c r="J324" t="s">
        <v>3</v>
      </c>
      <c r="K324" t="s">
        <v>793</v>
      </c>
      <c r="L324">
        <v>1354</v>
      </c>
      <c r="N324">
        <v>1010</v>
      </c>
      <c r="O324" t="s">
        <v>49</v>
      </c>
      <c r="P324" t="s">
        <v>49</v>
      </c>
      <c r="Q324">
        <v>1</v>
      </c>
      <c r="X324">
        <v>100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3</v>
      </c>
      <c r="AG324">
        <v>100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ROW(Source!A436)</f>
        <v>436</v>
      </c>
      <c r="B325">
        <v>59211491</v>
      </c>
      <c r="C325">
        <v>59210036</v>
      </c>
      <c r="D325">
        <v>58266404</v>
      </c>
      <c r="E325">
        <v>1080</v>
      </c>
      <c r="F325">
        <v>1</v>
      </c>
      <c r="G325">
        <v>1080</v>
      </c>
      <c r="H325">
        <v>1</v>
      </c>
      <c r="I325" t="s">
        <v>620</v>
      </c>
      <c r="J325" t="s">
        <v>3</v>
      </c>
      <c r="K325" t="s">
        <v>621</v>
      </c>
      <c r="L325">
        <v>1191</v>
      </c>
      <c r="N325">
        <v>1013</v>
      </c>
      <c r="O325" t="s">
        <v>622</v>
      </c>
      <c r="P325" t="s">
        <v>622</v>
      </c>
      <c r="Q325">
        <v>1</v>
      </c>
      <c r="X325">
        <v>33.700000000000003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28</v>
      </c>
      <c r="AG325">
        <v>42.630500000000005</v>
      </c>
      <c r="AH325">
        <v>2</v>
      </c>
      <c r="AI325">
        <v>59210037</v>
      </c>
      <c r="AJ325">
        <v>323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ROW(Source!A436)</f>
        <v>436</v>
      </c>
      <c r="B326">
        <v>59211492</v>
      </c>
      <c r="C326">
        <v>59210036</v>
      </c>
      <c r="D326">
        <v>58340276</v>
      </c>
      <c r="E326">
        <v>1</v>
      </c>
      <c r="F326">
        <v>1</v>
      </c>
      <c r="G326">
        <v>1080</v>
      </c>
      <c r="H326">
        <v>2</v>
      </c>
      <c r="I326" t="s">
        <v>662</v>
      </c>
      <c r="J326" t="s">
        <v>663</v>
      </c>
      <c r="K326" t="s">
        <v>664</v>
      </c>
      <c r="L326">
        <v>1368</v>
      </c>
      <c r="N326">
        <v>1011</v>
      </c>
      <c r="O326" t="s">
        <v>626</v>
      </c>
      <c r="P326" t="s">
        <v>626</v>
      </c>
      <c r="Q326">
        <v>1</v>
      </c>
      <c r="X326">
        <v>1.19</v>
      </c>
      <c r="Y326">
        <v>0</v>
      </c>
      <c r="Z326">
        <v>3.18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27</v>
      </c>
      <c r="AG326">
        <v>1.63625</v>
      </c>
      <c r="AH326">
        <v>2</v>
      </c>
      <c r="AI326">
        <v>59210038</v>
      </c>
      <c r="AJ326">
        <v>324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ROW(Source!A436)</f>
        <v>436</v>
      </c>
      <c r="B327">
        <v>59211493</v>
      </c>
      <c r="C327">
        <v>59210036</v>
      </c>
      <c r="D327">
        <v>58340578</v>
      </c>
      <c r="E327">
        <v>1</v>
      </c>
      <c r="F327">
        <v>1</v>
      </c>
      <c r="G327">
        <v>1080</v>
      </c>
      <c r="H327">
        <v>2</v>
      </c>
      <c r="I327" t="s">
        <v>646</v>
      </c>
      <c r="J327" t="s">
        <v>647</v>
      </c>
      <c r="K327" t="s">
        <v>648</v>
      </c>
      <c r="L327">
        <v>1368</v>
      </c>
      <c r="N327">
        <v>1011</v>
      </c>
      <c r="O327" t="s">
        <v>626</v>
      </c>
      <c r="P327" t="s">
        <v>626</v>
      </c>
      <c r="Q327">
        <v>1</v>
      </c>
      <c r="X327">
        <v>0.4</v>
      </c>
      <c r="Y327">
        <v>0</v>
      </c>
      <c r="Z327">
        <v>83.1</v>
      </c>
      <c r="AA327">
        <v>12.62</v>
      </c>
      <c r="AB327">
        <v>0</v>
      </c>
      <c r="AC327">
        <v>0</v>
      </c>
      <c r="AD327">
        <v>1</v>
      </c>
      <c r="AE327">
        <v>0</v>
      </c>
      <c r="AF327" t="s">
        <v>27</v>
      </c>
      <c r="AG327">
        <v>0.55000000000000004</v>
      </c>
      <c r="AH327">
        <v>2</v>
      </c>
      <c r="AI327">
        <v>59210039</v>
      </c>
      <c r="AJ327">
        <v>325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ROW(Source!A436)</f>
        <v>436</v>
      </c>
      <c r="B328">
        <v>59211494</v>
      </c>
      <c r="C328">
        <v>59210036</v>
      </c>
      <c r="D328">
        <v>58339814</v>
      </c>
      <c r="E328">
        <v>1</v>
      </c>
      <c r="F328">
        <v>1</v>
      </c>
      <c r="G328">
        <v>1080</v>
      </c>
      <c r="H328">
        <v>2</v>
      </c>
      <c r="I328" t="s">
        <v>635</v>
      </c>
      <c r="J328" t="s">
        <v>636</v>
      </c>
      <c r="K328" t="s">
        <v>637</v>
      </c>
      <c r="L328">
        <v>1368</v>
      </c>
      <c r="N328">
        <v>1011</v>
      </c>
      <c r="O328" t="s">
        <v>626</v>
      </c>
      <c r="P328" t="s">
        <v>626</v>
      </c>
      <c r="Q328">
        <v>1</v>
      </c>
      <c r="X328">
        <v>0.06</v>
      </c>
      <c r="Y328">
        <v>0</v>
      </c>
      <c r="Z328">
        <v>179.17</v>
      </c>
      <c r="AA328">
        <v>16.93</v>
      </c>
      <c r="AB328">
        <v>0</v>
      </c>
      <c r="AC328">
        <v>0</v>
      </c>
      <c r="AD328">
        <v>1</v>
      </c>
      <c r="AE328">
        <v>0</v>
      </c>
      <c r="AF328" t="s">
        <v>27</v>
      </c>
      <c r="AG328">
        <v>8.2500000000000004E-2</v>
      </c>
      <c r="AH328">
        <v>2</v>
      </c>
      <c r="AI328">
        <v>59210040</v>
      </c>
      <c r="AJ328">
        <v>326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ROW(Source!A436)</f>
        <v>436</v>
      </c>
      <c r="B329">
        <v>59211495</v>
      </c>
      <c r="C329">
        <v>59210036</v>
      </c>
      <c r="D329">
        <v>58308814</v>
      </c>
      <c r="E329">
        <v>1</v>
      </c>
      <c r="F329">
        <v>1</v>
      </c>
      <c r="G329">
        <v>1080</v>
      </c>
      <c r="H329">
        <v>3</v>
      </c>
      <c r="I329" t="s">
        <v>642</v>
      </c>
      <c r="J329" t="s">
        <v>643</v>
      </c>
      <c r="K329" t="s">
        <v>644</v>
      </c>
      <c r="L329">
        <v>1339</v>
      </c>
      <c r="N329">
        <v>1007</v>
      </c>
      <c r="O329" t="s">
        <v>645</v>
      </c>
      <c r="P329" t="s">
        <v>645</v>
      </c>
      <c r="Q329">
        <v>1</v>
      </c>
      <c r="X329">
        <v>0.23466999999999999</v>
      </c>
      <c r="Y329">
        <v>7.07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3</v>
      </c>
      <c r="AG329">
        <v>0.23466999999999999</v>
      </c>
      <c r="AH329">
        <v>2</v>
      </c>
      <c r="AI329">
        <v>59210041</v>
      </c>
      <c r="AJ329">
        <v>327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ROW(Source!A436)</f>
        <v>436</v>
      </c>
      <c r="B330">
        <v>59211496</v>
      </c>
      <c r="C330">
        <v>59210036</v>
      </c>
      <c r="D330">
        <v>58310526</v>
      </c>
      <c r="E330">
        <v>1</v>
      </c>
      <c r="F330">
        <v>1</v>
      </c>
      <c r="G330">
        <v>1080</v>
      </c>
      <c r="H330">
        <v>3</v>
      </c>
      <c r="I330" t="s">
        <v>665</v>
      </c>
      <c r="J330" t="s">
        <v>666</v>
      </c>
      <c r="K330" t="s">
        <v>667</v>
      </c>
      <c r="L330">
        <v>1346</v>
      </c>
      <c r="N330">
        <v>1009</v>
      </c>
      <c r="O330" t="s">
        <v>641</v>
      </c>
      <c r="P330" t="s">
        <v>641</v>
      </c>
      <c r="Q330">
        <v>1</v>
      </c>
      <c r="X330">
        <v>0.05</v>
      </c>
      <c r="Y330">
        <v>37.979999999999997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3</v>
      </c>
      <c r="AG330">
        <v>0.05</v>
      </c>
      <c r="AH330">
        <v>2</v>
      </c>
      <c r="AI330">
        <v>59210042</v>
      </c>
      <c r="AJ330">
        <v>328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ROW(Source!A436)</f>
        <v>436</v>
      </c>
      <c r="B331">
        <v>59211497</v>
      </c>
      <c r="C331">
        <v>59210036</v>
      </c>
      <c r="D331">
        <v>58308933</v>
      </c>
      <c r="E331">
        <v>1</v>
      </c>
      <c r="F331">
        <v>1</v>
      </c>
      <c r="G331">
        <v>1080</v>
      </c>
      <c r="H331">
        <v>3</v>
      </c>
      <c r="I331" t="s">
        <v>668</v>
      </c>
      <c r="J331" t="s">
        <v>669</v>
      </c>
      <c r="K331" t="s">
        <v>670</v>
      </c>
      <c r="L331">
        <v>1348</v>
      </c>
      <c r="N331">
        <v>1009</v>
      </c>
      <c r="O331" t="s">
        <v>658</v>
      </c>
      <c r="P331" t="s">
        <v>658</v>
      </c>
      <c r="Q331">
        <v>1000</v>
      </c>
      <c r="X331">
        <v>6.2999999999999998E-6</v>
      </c>
      <c r="Y331">
        <v>3234.81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3</v>
      </c>
      <c r="AG331">
        <v>6.2999999999999998E-6</v>
      </c>
      <c r="AH331">
        <v>2</v>
      </c>
      <c r="AI331">
        <v>59210043</v>
      </c>
      <c r="AJ331">
        <v>329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ROW(Source!A436)</f>
        <v>436</v>
      </c>
      <c r="B332">
        <v>59211498</v>
      </c>
      <c r="C332">
        <v>59210036</v>
      </c>
      <c r="D332">
        <v>58308746</v>
      </c>
      <c r="E332">
        <v>1</v>
      </c>
      <c r="F332">
        <v>1</v>
      </c>
      <c r="G332">
        <v>1080</v>
      </c>
      <c r="H332">
        <v>3</v>
      </c>
      <c r="I332" t="s">
        <v>671</v>
      </c>
      <c r="J332" t="s">
        <v>672</v>
      </c>
      <c r="K332" t="s">
        <v>673</v>
      </c>
      <c r="L332">
        <v>1339</v>
      </c>
      <c r="N332">
        <v>1007</v>
      </c>
      <c r="O332" t="s">
        <v>645</v>
      </c>
      <c r="P332" t="s">
        <v>645</v>
      </c>
      <c r="Q332">
        <v>1</v>
      </c>
      <c r="X332">
        <v>0.19</v>
      </c>
      <c r="Y332">
        <v>53.42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</v>
      </c>
      <c r="AG332">
        <v>0.19</v>
      </c>
      <c r="AH332">
        <v>2</v>
      </c>
      <c r="AI332">
        <v>59210044</v>
      </c>
      <c r="AJ332">
        <v>330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ROW(Source!A436)</f>
        <v>436</v>
      </c>
      <c r="B333">
        <v>59211499</v>
      </c>
      <c r="C333">
        <v>59210036</v>
      </c>
      <c r="D333">
        <v>58309012</v>
      </c>
      <c r="E333">
        <v>1</v>
      </c>
      <c r="F333">
        <v>1</v>
      </c>
      <c r="G333">
        <v>1080</v>
      </c>
      <c r="H333">
        <v>3</v>
      </c>
      <c r="I333" t="s">
        <v>674</v>
      </c>
      <c r="J333" t="s">
        <v>675</v>
      </c>
      <c r="K333" t="s">
        <v>676</v>
      </c>
      <c r="L333">
        <v>1339</v>
      </c>
      <c r="N333">
        <v>1007</v>
      </c>
      <c r="O333" t="s">
        <v>645</v>
      </c>
      <c r="P333" t="s">
        <v>645</v>
      </c>
      <c r="Q333">
        <v>1</v>
      </c>
      <c r="X333">
        <v>0.34200000000000003</v>
      </c>
      <c r="Y333">
        <v>5.82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</v>
      </c>
      <c r="AG333">
        <v>0.34200000000000003</v>
      </c>
      <c r="AH333">
        <v>2</v>
      </c>
      <c r="AI333">
        <v>59210045</v>
      </c>
      <c r="AJ333">
        <v>331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ROW(Source!A436)</f>
        <v>436</v>
      </c>
      <c r="B334">
        <v>59211500</v>
      </c>
      <c r="C334">
        <v>59210036</v>
      </c>
      <c r="D334">
        <v>58309084</v>
      </c>
      <c r="E334">
        <v>1</v>
      </c>
      <c r="F334">
        <v>1</v>
      </c>
      <c r="G334">
        <v>1080</v>
      </c>
      <c r="H334">
        <v>3</v>
      </c>
      <c r="I334" t="s">
        <v>677</v>
      </c>
      <c r="J334" t="s">
        <v>678</v>
      </c>
      <c r="K334" t="s">
        <v>679</v>
      </c>
      <c r="L334">
        <v>1348</v>
      </c>
      <c r="N334">
        <v>1009</v>
      </c>
      <c r="O334" t="s">
        <v>658</v>
      </c>
      <c r="P334" t="s">
        <v>658</v>
      </c>
      <c r="Q334">
        <v>1000</v>
      </c>
      <c r="X334">
        <v>8.7000000000000001E-4</v>
      </c>
      <c r="Y334">
        <v>16214.84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</v>
      </c>
      <c r="AG334">
        <v>8.7000000000000001E-4</v>
      </c>
      <c r="AH334">
        <v>2</v>
      </c>
      <c r="AI334">
        <v>59210046</v>
      </c>
      <c r="AJ334">
        <v>332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ROW(Source!A436)</f>
        <v>436</v>
      </c>
      <c r="B335">
        <v>59211501</v>
      </c>
      <c r="C335">
        <v>59210036</v>
      </c>
      <c r="D335">
        <v>58309253</v>
      </c>
      <c r="E335">
        <v>1</v>
      </c>
      <c r="F335">
        <v>1</v>
      </c>
      <c r="G335">
        <v>1080</v>
      </c>
      <c r="H335">
        <v>3</v>
      </c>
      <c r="I335" t="s">
        <v>680</v>
      </c>
      <c r="J335" t="s">
        <v>681</v>
      </c>
      <c r="K335" t="s">
        <v>682</v>
      </c>
      <c r="L335">
        <v>1346</v>
      </c>
      <c r="N335">
        <v>1009</v>
      </c>
      <c r="O335" t="s">
        <v>641</v>
      </c>
      <c r="P335" t="s">
        <v>641</v>
      </c>
      <c r="Q335">
        <v>1</v>
      </c>
      <c r="X335">
        <v>0.1</v>
      </c>
      <c r="Y335">
        <v>20.190000000000001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</v>
      </c>
      <c r="AG335">
        <v>0.1</v>
      </c>
      <c r="AH335">
        <v>2</v>
      </c>
      <c r="AI335">
        <v>59210047</v>
      </c>
      <c r="AJ335">
        <v>333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ROW(Source!A436)</f>
        <v>436</v>
      </c>
      <c r="B336">
        <v>59211502</v>
      </c>
      <c r="C336">
        <v>59210036</v>
      </c>
      <c r="D336">
        <v>58309395</v>
      </c>
      <c r="E336">
        <v>1</v>
      </c>
      <c r="F336">
        <v>1</v>
      </c>
      <c r="G336">
        <v>1080</v>
      </c>
      <c r="H336">
        <v>3</v>
      </c>
      <c r="I336" t="s">
        <v>683</v>
      </c>
      <c r="J336" t="s">
        <v>684</v>
      </c>
      <c r="K336" t="s">
        <v>685</v>
      </c>
      <c r="L336">
        <v>1348</v>
      </c>
      <c r="N336">
        <v>1009</v>
      </c>
      <c r="O336" t="s">
        <v>658</v>
      </c>
      <c r="P336" t="s">
        <v>658</v>
      </c>
      <c r="Q336">
        <v>1000</v>
      </c>
      <c r="X336">
        <v>4.0000000000000002E-4</v>
      </c>
      <c r="Y336">
        <v>35445.93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</v>
      </c>
      <c r="AG336">
        <v>4.0000000000000002E-4</v>
      </c>
      <c r="AH336">
        <v>2</v>
      </c>
      <c r="AI336">
        <v>59210048</v>
      </c>
      <c r="AJ336">
        <v>334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ROW(Source!A436)</f>
        <v>436</v>
      </c>
      <c r="B337">
        <v>59211503</v>
      </c>
      <c r="C337">
        <v>59210036</v>
      </c>
      <c r="D337">
        <v>58267529</v>
      </c>
      <c r="E337">
        <v>1080</v>
      </c>
      <c r="F337">
        <v>1</v>
      </c>
      <c r="G337">
        <v>1080</v>
      </c>
      <c r="H337">
        <v>3</v>
      </c>
      <c r="I337" t="s">
        <v>782</v>
      </c>
      <c r="J337" t="s">
        <v>3</v>
      </c>
      <c r="K337" t="s">
        <v>783</v>
      </c>
      <c r="L337">
        <v>1346</v>
      </c>
      <c r="N337">
        <v>1009</v>
      </c>
      <c r="O337" t="s">
        <v>641</v>
      </c>
      <c r="P337" t="s">
        <v>641</v>
      </c>
      <c r="Q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3</v>
      </c>
      <c r="AG337">
        <v>0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ROW(Source!A436)</f>
        <v>436</v>
      </c>
      <c r="B338">
        <v>59211504</v>
      </c>
      <c r="C338">
        <v>59210036</v>
      </c>
      <c r="D338">
        <v>58287193</v>
      </c>
      <c r="E338">
        <v>1080</v>
      </c>
      <c r="F338">
        <v>1</v>
      </c>
      <c r="G338">
        <v>1080</v>
      </c>
      <c r="H338">
        <v>3</v>
      </c>
      <c r="I338" t="s">
        <v>786</v>
      </c>
      <c r="J338" t="s">
        <v>3</v>
      </c>
      <c r="K338" t="s">
        <v>787</v>
      </c>
      <c r="L338">
        <v>1354</v>
      </c>
      <c r="N338">
        <v>1010</v>
      </c>
      <c r="O338" t="s">
        <v>49</v>
      </c>
      <c r="P338" t="s">
        <v>49</v>
      </c>
      <c r="Q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3</v>
      </c>
      <c r="AG338">
        <v>0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ROW(Source!A436)</f>
        <v>436</v>
      </c>
      <c r="B339">
        <v>59211505</v>
      </c>
      <c r="C339">
        <v>59210036</v>
      </c>
      <c r="D339">
        <v>58289981</v>
      </c>
      <c r="E339">
        <v>1080</v>
      </c>
      <c r="F339">
        <v>1</v>
      </c>
      <c r="G339">
        <v>1080</v>
      </c>
      <c r="H339">
        <v>3</v>
      </c>
      <c r="I339" t="s">
        <v>794</v>
      </c>
      <c r="J339" t="s">
        <v>3</v>
      </c>
      <c r="K339" t="s">
        <v>795</v>
      </c>
      <c r="L339">
        <v>1301</v>
      </c>
      <c r="N339">
        <v>1003</v>
      </c>
      <c r="O339" t="s">
        <v>36</v>
      </c>
      <c r="P339" t="s">
        <v>36</v>
      </c>
      <c r="Q339">
        <v>1</v>
      </c>
      <c r="X339">
        <v>100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3</v>
      </c>
      <c r="AG339">
        <v>100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ROW(Source!A437)</f>
        <v>437</v>
      </c>
      <c r="B340">
        <v>59211491</v>
      </c>
      <c r="C340">
        <v>59210036</v>
      </c>
      <c r="D340">
        <v>58266404</v>
      </c>
      <c r="E340">
        <v>1080</v>
      </c>
      <c r="F340">
        <v>1</v>
      </c>
      <c r="G340">
        <v>1080</v>
      </c>
      <c r="H340">
        <v>1</v>
      </c>
      <c r="I340" t="s">
        <v>620</v>
      </c>
      <c r="J340" t="s">
        <v>3</v>
      </c>
      <c r="K340" t="s">
        <v>621</v>
      </c>
      <c r="L340">
        <v>1191</v>
      </c>
      <c r="N340">
        <v>1013</v>
      </c>
      <c r="O340" t="s">
        <v>622</v>
      </c>
      <c r="P340" t="s">
        <v>622</v>
      </c>
      <c r="Q340">
        <v>1</v>
      </c>
      <c r="X340">
        <v>33.700000000000003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 t="s">
        <v>28</v>
      </c>
      <c r="AG340">
        <v>42.630500000000005</v>
      </c>
      <c r="AH340">
        <v>2</v>
      </c>
      <c r="AI340">
        <v>59210037</v>
      </c>
      <c r="AJ340">
        <v>338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ROW(Source!A437)</f>
        <v>437</v>
      </c>
      <c r="B341">
        <v>59211492</v>
      </c>
      <c r="C341">
        <v>59210036</v>
      </c>
      <c r="D341">
        <v>58340276</v>
      </c>
      <c r="E341">
        <v>1</v>
      </c>
      <c r="F341">
        <v>1</v>
      </c>
      <c r="G341">
        <v>1080</v>
      </c>
      <c r="H341">
        <v>2</v>
      </c>
      <c r="I341" t="s">
        <v>662</v>
      </c>
      <c r="J341" t="s">
        <v>663</v>
      </c>
      <c r="K341" t="s">
        <v>664</v>
      </c>
      <c r="L341">
        <v>1368</v>
      </c>
      <c r="N341">
        <v>1011</v>
      </c>
      <c r="O341" t="s">
        <v>626</v>
      </c>
      <c r="P341" t="s">
        <v>626</v>
      </c>
      <c r="Q341">
        <v>1</v>
      </c>
      <c r="X341">
        <v>1.19</v>
      </c>
      <c r="Y341">
        <v>0</v>
      </c>
      <c r="Z341">
        <v>3.18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27</v>
      </c>
      <c r="AG341">
        <v>1.63625</v>
      </c>
      <c r="AH341">
        <v>2</v>
      </c>
      <c r="AI341">
        <v>59210038</v>
      </c>
      <c r="AJ341">
        <v>339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ROW(Source!A437)</f>
        <v>437</v>
      </c>
      <c r="B342">
        <v>59211493</v>
      </c>
      <c r="C342">
        <v>59210036</v>
      </c>
      <c r="D342">
        <v>58340578</v>
      </c>
      <c r="E342">
        <v>1</v>
      </c>
      <c r="F342">
        <v>1</v>
      </c>
      <c r="G342">
        <v>1080</v>
      </c>
      <c r="H342">
        <v>2</v>
      </c>
      <c r="I342" t="s">
        <v>646</v>
      </c>
      <c r="J342" t="s">
        <v>647</v>
      </c>
      <c r="K342" t="s">
        <v>648</v>
      </c>
      <c r="L342">
        <v>1368</v>
      </c>
      <c r="N342">
        <v>1011</v>
      </c>
      <c r="O342" t="s">
        <v>626</v>
      </c>
      <c r="P342" t="s">
        <v>626</v>
      </c>
      <c r="Q342">
        <v>1</v>
      </c>
      <c r="X342">
        <v>0.4</v>
      </c>
      <c r="Y342">
        <v>0</v>
      </c>
      <c r="Z342">
        <v>83.1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27</v>
      </c>
      <c r="AG342">
        <v>0.55000000000000004</v>
      </c>
      <c r="AH342">
        <v>2</v>
      </c>
      <c r="AI342">
        <v>59210039</v>
      </c>
      <c r="AJ342">
        <v>340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ROW(Source!A437)</f>
        <v>437</v>
      </c>
      <c r="B343">
        <v>59211494</v>
      </c>
      <c r="C343">
        <v>59210036</v>
      </c>
      <c r="D343">
        <v>58339814</v>
      </c>
      <c r="E343">
        <v>1</v>
      </c>
      <c r="F343">
        <v>1</v>
      </c>
      <c r="G343">
        <v>1080</v>
      </c>
      <c r="H343">
        <v>2</v>
      </c>
      <c r="I343" t="s">
        <v>635</v>
      </c>
      <c r="J343" t="s">
        <v>636</v>
      </c>
      <c r="K343" t="s">
        <v>637</v>
      </c>
      <c r="L343">
        <v>1368</v>
      </c>
      <c r="N343">
        <v>1011</v>
      </c>
      <c r="O343" t="s">
        <v>626</v>
      </c>
      <c r="P343" t="s">
        <v>626</v>
      </c>
      <c r="Q343">
        <v>1</v>
      </c>
      <c r="X343">
        <v>0.06</v>
      </c>
      <c r="Y343">
        <v>0</v>
      </c>
      <c r="Z343">
        <v>179.17</v>
      </c>
      <c r="AA343">
        <v>16.93</v>
      </c>
      <c r="AB343">
        <v>0</v>
      </c>
      <c r="AC343">
        <v>0</v>
      </c>
      <c r="AD343">
        <v>1</v>
      </c>
      <c r="AE343">
        <v>0</v>
      </c>
      <c r="AF343" t="s">
        <v>27</v>
      </c>
      <c r="AG343">
        <v>8.2500000000000004E-2</v>
      </c>
      <c r="AH343">
        <v>2</v>
      </c>
      <c r="AI343">
        <v>59210040</v>
      </c>
      <c r="AJ343">
        <v>341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ROW(Source!A437)</f>
        <v>437</v>
      </c>
      <c r="B344">
        <v>59211495</v>
      </c>
      <c r="C344">
        <v>59210036</v>
      </c>
      <c r="D344">
        <v>58308814</v>
      </c>
      <c r="E344">
        <v>1</v>
      </c>
      <c r="F344">
        <v>1</v>
      </c>
      <c r="G344">
        <v>1080</v>
      </c>
      <c r="H344">
        <v>3</v>
      </c>
      <c r="I344" t="s">
        <v>642</v>
      </c>
      <c r="J344" t="s">
        <v>643</v>
      </c>
      <c r="K344" t="s">
        <v>644</v>
      </c>
      <c r="L344">
        <v>1339</v>
      </c>
      <c r="N344">
        <v>1007</v>
      </c>
      <c r="O344" t="s">
        <v>645</v>
      </c>
      <c r="P344" t="s">
        <v>645</v>
      </c>
      <c r="Q344">
        <v>1</v>
      </c>
      <c r="X344">
        <v>0.23466999999999999</v>
      </c>
      <c r="Y344">
        <v>7.07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</v>
      </c>
      <c r="AG344">
        <v>0.23466999999999999</v>
      </c>
      <c r="AH344">
        <v>2</v>
      </c>
      <c r="AI344">
        <v>59210041</v>
      </c>
      <c r="AJ344">
        <v>342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ROW(Source!A437)</f>
        <v>437</v>
      </c>
      <c r="B345">
        <v>59211496</v>
      </c>
      <c r="C345">
        <v>59210036</v>
      </c>
      <c r="D345">
        <v>58310526</v>
      </c>
      <c r="E345">
        <v>1</v>
      </c>
      <c r="F345">
        <v>1</v>
      </c>
      <c r="G345">
        <v>1080</v>
      </c>
      <c r="H345">
        <v>3</v>
      </c>
      <c r="I345" t="s">
        <v>665</v>
      </c>
      <c r="J345" t="s">
        <v>666</v>
      </c>
      <c r="K345" t="s">
        <v>667</v>
      </c>
      <c r="L345">
        <v>1346</v>
      </c>
      <c r="N345">
        <v>1009</v>
      </c>
      <c r="O345" t="s">
        <v>641</v>
      </c>
      <c r="P345" t="s">
        <v>641</v>
      </c>
      <c r="Q345">
        <v>1</v>
      </c>
      <c r="X345">
        <v>0.05</v>
      </c>
      <c r="Y345">
        <v>37.979999999999997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3</v>
      </c>
      <c r="AG345">
        <v>0.05</v>
      </c>
      <c r="AH345">
        <v>2</v>
      </c>
      <c r="AI345">
        <v>59210042</v>
      </c>
      <c r="AJ345">
        <v>343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ROW(Source!A437)</f>
        <v>437</v>
      </c>
      <c r="B346">
        <v>59211497</v>
      </c>
      <c r="C346">
        <v>59210036</v>
      </c>
      <c r="D346">
        <v>58308933</v>
      </c>
      <c r="E346">
        <v>1</v>
      </c>
      <c r="F346">
        <v>1</v>
      </c>
      <c r="G346">
        <v>1080</v>
      </c>
      <c r="H346">
        <v>3</v>
      </c>
      <c r="I346" t="s">
        <v>668</v>
      </c>
      <c r="J346" t="s">
        <v>669</v>
      </c>
      <c r="K346" t="s">
        <v>670</v>
      </c>
      <c r="L346">
        <v>1348</v>
      </c>
      <c r="N346">
        <v>1009</v>
      </c>
      <c r="O346" t="s">
        <v>658</v>
      </c>
      <c r="P346" t="s">
        <v>658</v>
      </c>
      <c r="Q346">
        <v>1000</v>
      </c>
      <c r="X346">
        <v>6.2999999999999998E-6</v>
      </c>
      <c r="Y346">
        <v>3234.81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3</v>
      </c>
      <c r="AG346">
        <v>6.2999999999999998E-6</v>
      </c>
      <c r="AH346">
        <v>2</v>
      </c>
      <c r="AI346">
        <v>59210043</v>
      </c>
      <c r="AJ346">
        <v>344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ROW(Source!A437)</f>
        <v>437</v>
      </c>
      <c r="B347">
        <v>59211498</v>
      </c>
      <c r="C347">
        <v>59210036</v>
      </c>
      <c r="D347">
        <v>58308746</v>
      </c>
      <c r="E347">
        <v>1</v>
      </c>
      <c r="F347">
        <v>1</v>
      </c>
      <c r="G347">
        <v>1080</v>
      </c>
      <c r="H347">
        <v>3</v>
      </c>
      <c r="I347" t="s">
        <v>671</v>
      </c>
      <c r="J347" t="s">
        <v>672</v>
      </c>
      <c r="K347" t="s">
        <v>673</v>
      </c>
      <c r="L347">
        <v>1339</v>
      </c>
      <c r="N347">
        <v>1007</v>
      </c>
      <c r="O347" t="s">
        <v>645</v>
      </c>
      <c r="P347" t="s">
        <v>645</v>
      </c>
      <c r="Q347">
        <v>1</v>
      </c>
      <c r="X347">
        <v>0.19</v>
      </c>
      <c r="Y347">
        <v>53.42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</v>
      </c>
      <c r="AG347">
        <v>0.19</v>
      </c>
      <c r="AH347">
        <v>2</v>
      </c>
      <c r="AI347">
        <v>59210044</v>
      </c>
      <c r="AJ347">
        <v>345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ROW(Source!A437)</f>
        <v>437</v>
      </c>
      <c r="B348">
        <v>59211499</v>
      </c>
      <c r="C348">
        <v>59210036</v>
      </c>
      <c r="D348">
        <v>58309012</v>
      </c>
      <c r="E348">
        <v>1</v>
      </c>
      <c r="F348">
        <v>1</v>
      </c>
      <c r="G348">
        <v>1080</v>
      </c>
      <c r="H348">
        <v>3</v>
      </c>
      <c r="I348" t="s">
        <v>674</v>
      </c>
      <c r="J348" t="s">
        <v>675</v>
      </c>
      <c r="K348" t="s">
        <v>676</v>
      </c>
      <c r="L348">
        <v>1339</v>
      </c>
      <c r="N348">
        <v>1007</v>
      </c>
      <c r="O348" t="s">
        <v>645</v>
      </c>
      <c r="P348" t="s">
        <v>645</v>
      </c>
      <c r="Q348">
        <v>1</v>
      </c>
      <c r="X348">
        <v>0.34200000000000003</v>
      </c>
      <c r="Y348">
        <v>5.82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</v>
      </c>
      <c r="AG348">
        <v>0.34200000000000003</v>
      </c>
      <c r="AH348">
        <v>2</v>
      </c>
      <c r="AI348">
        <v>59210045</v>
      </c>
      <c r="AJ348">
        <v>346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ROW(Source!A437)</f>
        <v>437</v>
      </c>
      <c r="B349">
        <v>59211500</v>
      </c>
      <c r="C349">
        <v>59210036</v>
      </c>
      <c r="D349">
        <v>58309084</v>
      </c>
      <c r="E349">
        <v>1</v>
      </c>
      <c r="F349">
        <v>1</v>
      </c>
      <c r="G349">
        <v>1080</v>
      </c>
      <c r="H349">
        <v>3</v>
      </c>
      <c r="I349" t="s">
        <v>677</v>
      </c>
      <c r="J349" t="s">
        <v>678</v>
      </c>
      <c r="K349" t="s">
        <v>679</v>
      </c>
      <c r="L349">
        <v>1348</v>
      </c>
      <c r="N349">
        <v>1009</v>
      </c>
      <c r="O349" t="s">
        <v>658</v>
      </c>
      <c r="P349" t="s">
        <v>658</v>
      </c>
      <c r="Q349">
        <v>1000</v>
      </c>
      <c r="X349">
        <v>8.7000000000000001E-4</v>
      </c>
      <c r="Y349">
        <v>16214.84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</v>
      </c>
      <c r="AG349">
        <v>8.7000000000000001E-4</v>
      </c>
      <c r="AH349">
        <v>2</v>
      </c>
      <c r="AI349">
        <v>59210046</v>
      </c>
      <c r="AJ349">
        <v>347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ROW(Source!A437)</f>
        <v>437</v>
      </c>
      <c r="B350">
        <v>59211501</v>
      </c>
      <c r="C350">
        <v>59210036</v>
      </c>
      <c r="D350">
        <v>58309253</v>
      </c>
      <c r="E350">
        <v>1</v>
      </c>
      <c r="F350">
        <v>1</v>
      </c>
      <c r="G350">
        <v>1080</v>
      </c>
      <c r="H350">
        <v>3</v>
      </c>
      <c r="I350" t="s">
        <v>680</v>
      </c>
      <c r="J350" t="s">
        <v>681</v>
      </c>
      <c r="K350" t="s">
        <v>682</v>
      </c>
      <c r="L350">
        <v>1346</v>
      </c>
      <c r="N350">
        <v>1009</v>
      </c>
      <c r="O350" t="s">
        <v>641</v>
      </c>
      <c r="P350" t="s">
        <v>641</v>
      </c>
      <c r="Q350">
        <v>1</v>
      </c>
      <c r="X350">
        <v>0.1</v>
      </c>
      <c r="Y350">
        <v>20.190000000000001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</v>
      </c>
      <c r="AG350">
        <v>0.1</v>
      </c>
      <c r="AH350">
        <v>2</v>
      </c>
      <c r="AI350">
        <v>59210047</v>
      </c>
      <c r="AJ350">
        <v>348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ROW(Source!A437)</f>
        <v>437</v>
      </c>
      <c r="B351">
        <v>59211502</v>
      </c>
      <c r="C351">
        <v>59210036</v>
      </c>
      <c r="D351">
        <v>58309395</v>
      </c>
      <c r="E351">
        <v>1</v>
      </c>
      <c r="F351">
        <v>1</v>
      </c>
      <c r="G351">
        <v>1080</v>
      </c>
      <c r="H351">
        <v>3</v>
      </c>
      <c r="I351" t="s">
        <v>683</v>
      </c>
      <c r="J351" t="s">
        <v>684</v>
      </c>
      <c r="K351" t="s">
        <v>685</v>
      </c>
      <c r="L351">
        <v>1348</v>
      </c>
      <c r="N351">
        <v>1009</v>
      </c>
      <c r="O351" t="s">
        <v>658</v>
      </c>
      <c r="P351" t="s">
        <v>658</v>
      </c>
      <c r="Q351">
        <v>1000</v>
      </c>
      <c r="X351">
        <v>4.0000000000000002E-4</v>
      </c>
      <c r="Y351">
        <v>35445.93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4.0000000000000002E-4</v>
      </c>
      <c r="AH351">
        <v>2</v>
      </c>
      <c r="AI351">
        <v>59210048</v>
      </c>
      <c r="AJ351">
        <v>349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ROW(Source!A437)</f>
        <v>437</v>
      </c>
      <c r="B352">
        <v>59211503</v>
      </c>
      <c r="C352">
        <v>59210036</v>
      </c>
      <c r="D352">
        <v>58267529</v>
      </c>
      <c r="E352">
        <v>1080</v>
      </c>
      <c r="F352">
        <v>1</v>
      </c>
      <c r="G352">
        <v>1080</v>
      </c>
      <c r="H352">
        <v>3</v>
      </c>
      <c r="I352" t="s">
        <v>782</v>
      </c>
      <c r="J352" t="s">
        <v>3</v>
      </c>
      <c r="K352" t="s">
        <v>783</v>
      </c>
      <c r="L352">
        <v>1346</v>
      </c>
      <c r="N352">
        <v>1009</v>
      </c>
      <c r="O352" t="s">
        <v>641</v>
      </c>
      <c r="P352" t="s">
        <v>641</v>
      </c>
      <c r="Q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3</v>
      </c>
      <c r="AG352">
        <v>0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ROW(Source!A437)</f>
        <v>437</v>
      </c>
      <c r="B353">
        <v>59211504</v>
      </c>
      <c r="C353">
        <v>59210036</v>
      </c>
      <c r="D353">
        <v>58287193</v>
      </c>
      <c r="E353">
        <v>1080</v>
      </c>
      <c r="F353">
        <v>1</v>
      </c>
      <c r="G353">
        <v>1080</v>
      </c>
      <c r="H353">
        <v>3</v>
      </c>
      <c r="I353" t="s">
        <v>786</v>
      </c>
      <c r="J353" t="s">
        <v>3</v>
      </c>
      <c r="K353" t="s">
        <v>787</v>
      </c>
      <c r="L353">
        <v>1354</v>
      </c>
      <c r="N353">
        <v>1010</v>
      </c>
      <c r="O353" t="s">
        <v>49</v>
      </c>
      <c r="P353" t="s">
        <v>49</v>
      </c>
      <c r="Q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3</v>
      </c>
      <c r="AG353">
        <v>0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ROW(Source!A437)</f>
        <v>437</v>
      </c>
      <c r="B354">
        <v>59211505</v>
      </c>
      <c r="C354">
        <v>59210036</v>
      </c>
      <c r="D354">
        <v>58289981</v>
      </c>
      <c r="E354">
        <v>1080</v>
      </c>
      <c r="F354">
        <v>1</v>
      </c>
      <c r="G354">
        <v>1080</v>
      </c>
      <c r="H354">
        <v>3</v>
      </c>
      <c r="I354" t="s">
        <v>794</v>
      </c>
      <c r="J354" t="s">
        <v>3</v>
      </c>
      <c r="K354" t="s">
        <v>795</v>
      </c>
      <c r="L354">
        <v>1301</v>
      </c>
      <c r="N354">
        <v>1003</v>
      </c>
      <c r="O354" t="s">
        <v>36</v>
      </c>
      <c r="P354" t="s">
        <v>36</v>
      </c>
      <c r="Q354">
        <v>1</v>
      </c>
      <c r="X354">
        <v>100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3</v>
      </c>
      <c r="AG354">
        <v>100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ROW(Source!A446)</f>
        <v>446</v>
      </c>
      <c r="B355">
        <v>59211506</v>
      </c>
      <c r="C355">
        <v>59210070</v>
      </c>
      <c r="D355">
        <v>58266404</v>
      </c>
      <c r="E355">
        <v>1080</v>
      </c>
      <c r="F355">
        <v>1</v>
      </c>
      <c r="G355">
        <v>1080</v>
      </c>
      <c r="H355">
        <v>1</v>
      </c>
      <c r="I355" t="s">
        <v>620</v>
      </c>
      <c r="J355" t="s">
        <v>3</v>
      </c>
      <c r="K355" t="s">
        <v>621</v>
      </c>
      <c r="L355">
        <v>1191</v>
      </c>
      <c r="N355">
        <v>1013</v>
      </c>
      <c r="O355" t="s">
        <v>622</v>
      </c>
      <c r="P355" t="s">
        <v>622</v>
      </c>
      <c r="Q355">
        <v>1</v>
      </c>
      <c r="X355">
        <v>1.47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28</v>
      </c>
      <c r="AG355">
        <v>1.85955</v>
      </c>
      <c r="AH355">
        <v>2</v>
      </c>
      <c r="AI355">
        <v>59210071</v>
      </c>
      <c r="AJ355">
        <v>353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ROW(Source!A446)</f>
        <v>446</v>
      </c>
      <c r="B356">
        <v>59211507</v>
      </c>
      <c r="C356">
        <v>59210070</v>
      </c>
      <c r="D356">
        <v>58340279</v>
      </c>
      <c r="E356">
        <v>1</v>
      </c>
      <c r="F356">
        <v>1</v>
      </c>
      <c r="G356">
        <v>1080</v>
      </c>
      <c r="H356">
        <v>2</v>
      </c>
      <c r="I356" t="s">
        <v>686</v>
      </c>
      <c r="J356" t="s">
        <v>687</v>
      </c>
      <c r="K356" t="s">
        <v>688</v>
      </c>
      <c r="L356">
        <v>1368</v>
      </c>
      <c r="N356">
        <v>1011</v>
      </c>
      <c r="O356" t="s">
        <v>626</v>
      </c>
      <c r="P356" t="s">
        <v>626</v>
      </c>
      <c r="Q356">
        <v>1</v>
      </c>
      <c r="X356">
        <v>0.35</v>
      </c>
      <c r="Y356">
        <v>0</v>
      </c>
      <c r="Z356">
        <v>7.11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27</v>
      </c>
      <c r="AG356">
        <v>0.48125000000000007</v>
      </c>
      <c r="AH356">
        <v>2</v>
      </c>
      <c r="AI356">
        <v>59210072</v>
      </c>
      <c r="AJ356">
        <v>354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ROW(Source!A446)</f>
        <v>446</v>
      </c>
      <c r="B357">
        <v>59211508</v>
      </c>
      <c r="C357">
        <v>59210070</v>
      </c>
      <c r="D357">
        <v>58340578</v>
      </c>
      <c r="E357">
        <v>1</v>
      </c>
      <c r="F357">
        <v>1</v>
      </c>
      <c r="G357">
        <v>1080</v>
      </c>
      <c r="H357">
        <v>2</v>
      </c>
      <c r="I357" t="s">
        <v>646</v>
      </c>
      <c r="J357" t="s">
        <v>647</v>
      </c>
      <c r="K357" t="s">
        <v>648</v>
      </c>
      <c r="L357">
        <v>1368</v>
      </c>
      <c r="N357">
        <v>1011</v>
      </c>
      <c r="O357" t="s">
        <v>626</v>
      </c>
      <c r="P357" t="s">
        <v>626</v>
      </c>
      <c r="Q357">
        <v>1</v>
      </c>
      <c r="X357">
        <v>0.02</v>
      </c>
      <c r="Y357">
        <v>0</v>
      </c>
      <c r="Z357">
        <v>83.1</v>
      </c>
      <c r="AA357">
        <v>12.62</v>
      </c>
      <c r="AB357">
        <v>0</v>
      </c>
      <c r="AC357">
        <v>0</v>
      </c>
      <c r="AD357">
        <v>1</v>
      </c>
      <c r="AE357">
        <v>0</v>
      </c>
      <c r="AF357" t="s">
        <v>27</v>
      </c>
      <c r="AG357">
        <v>2.7500000000000004E-2</v>
      </c>
      <c r="AH357">
        <v>2</v>
      </c>
      <c r="AI357">
        <v>59210073</v>
      </c>
      <c r="AJ357">
        <v>355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ROW(Source!A446)</f>
        <v>446</v>
      </c>
      <c r="B358">
        <v>59211509</v>
      </c>
      <c r="C358">
        <v>59210070</v>
      </c>
      <c r="D358">
        <v>58309957</v>
      </c>
      <c r="E358">
        <v>1</v>
      </c>
      <c r="F358">
        <v>1</v>
      </c>
      <c r="G358">
        <v>1080</v>
      </c>
      <c r="H358">
        <v>3</v>
      </c>
      <c r="I358" t="s">
        <v>689</v>
      </c>
      <c r="J358" t="s">
        <v>690</v>
      </c>
      <c r="K358" t="s">
        <v>691</v>
      </c>
      <c r="L358">
        <v>1348</v>
      </c>
      <c r="N358">
        <v>1009</v>
      </c>
      <c r="O358" t="s">
        <v>658</v>
      </c>
      <c r="P358" t="s">
        <v>658</v>
      </c>
      <c r="Q358">
        <v>1000</v>
      </c>
      <c r="X358">
        <v>1.3999999999999999E-4</v>
      </c>
      <c r="Y358">
        <v>9879.51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3</v>
      </c>
      <c r="AG358">
        <v>1.3999999999999999E-4</v>
      </c>
      <c r="AH358">
        <v>2</v>
      </c>
      <c r="AI358">
        <v>59210074</v>
      </c>
      <c r="AJ358">
        <v>356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ROW(Source!A446)</f>
        <v>446</v>
      </c>
      <c r="B359">
        <v>59211510</v>
      </c>
      <c r="C359">
        <v>59210070</v>
      </c>
      <c r="D359">
        <v>58308765</v>
      </c>
      <c r="E359">
        <v>1</v>
      </c>
      <c r="F359">
        <v>1</v>
      </c>
      <c r="G359">
        <v>1080</v>
      </c>
      <c r="H359">
        <v>3</v>
      </c>
      <c r="I359" t="s">
        <v>692</v>
      </c>
      <c r="J359" t="s">
        <v>693</v>
      </c>
      <c r="K359" t="s">
        <v>694</v>
      </c>
      <c r="L359">
        <v>1348</v>
      </c>
      <c r="N359">
        <v>1009</v>
      </c>
      <c r="O359" t="s">
        <v>658</v>
      </c>
      <c r="P359" t="s">
        <v>658</v>
      </c>
      <c r="Q359">
        <v>1000</v>
      </c>
      <c r="X359">
        <v>1.1000000000000001E-3</v>
      </c>
      <c r="Y359">
        <v>17868.28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</v>
      </c>
      <c r="AG359">
        <v>1.1000000000000001E-3</v>
      </c>
      <c r="AH359">
        <v>2</v>
      </c>
      <c r="AI359">
        <v>59210075</v>
      </c>
      <c r="AJ359">
        <v>357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ROW(Source!A446)</f>
        <v>446</v>
      </c>
      <c r="B360">
        <v>59211511</v>
      </c>
      <c r="C360">
        <v>59210070</v>
      </c>
      <c r="D360">
        <v>58330407</v>
      </c>
      <c r="E360">
        <v>1</v>
      </c>
      <c r="F360">
        <v>1</v>
      </c>
      <c r="G360">
        <v>1080</v>
      </c>
      <c r="H360">
        <v>3</v>
      </c>
      <c r="I360" t="s">
        <v>695</v>
      </c>
      <c r="J360" t="s">
        <v>696</v>
      </c>
      <c r="K360" t="s">
        <v>697</v>
      </c>
      <c r="L360">
        <v>1346</v>
      </c>
      <c r="N360">
        <v>1009</v>
      </c>
      <c r="O360" t="s">
        <v>641</v>
      </c>
      <c r="P360" t="s">
        <v>641</v>
      </c>
      <c r="Q360">
        <v>1</v>
      </c>
      <c r="X360">
        <v>0.04</v>
      </c>
      <c r="Y360">
        <v>19.28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3</v>
      </c>
      <c r="AG360">
        <v>0.04</v>
      </c>
      <c r="AH360">
        <v>2</v>
      </c>
      <c r="AI360">
        <v>59210076</v>
      </c>
      <c r="AJ360">
        <v>359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ROW(Source!A446)</f>
        <v>446</v>
      </c>
      <c r="B361">
        <v>59211512</v>
      </c>
      <c r="C361">
        <v>59210070</v>
      </c>
      <c r="D361">
        <v>58266859</v>
      </c>
      <c r="E361">
        <v>1080</v>
      </c>
      <c r="F361">
        <v>1</v>
      </c>
      <c r="G361">
        <v>1080</v>
      </c>
      <c r="H361">
        <v>3</v>
      </c>
      <c r="I361" t="s">
        <v>796</v>
      </c>
      <c r="J361" t="s">
        <v>3</v>
      </c>
      <c r="K361" t="s">
        <v>797</v>
      </c>
      <c r="L361">
        <v>1354</v>
      </c>
      <c r="N361">
        <v>1010</v>
      </c>
      <c r="O361" t="s">
        <v>49</v>
      </c>
      <c r="P361" t="s">
        <v>49</v>
      </c>
      <c r="Q361">
        <v>1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3</v>
      </c>
      <c r="AG361">
        <v>2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ROW(Source!A446)</f>
        <v>446</v>
      </c>
      <c r="B362">
        <v>59211513</v>
      </c>
      <c r="C362">
        <v>59210070</v>
      </c>
      <c r="D362">
        <v>58287193</v>
      </c>
      <c r="E362">
        <v>1080</v>
      </c>
      <c r="F362">
        <v>1</v>
      </c>
      <c r="G362">
        <v>1080</v>
      </c>
      <c r="H362">
        <v>3</v>
      </c>
      <c r="I362" t="s">
        <v>786</v>
      </c>
      <c r="J362" t="s">
        <v>3</v>
      </c>
      <c r="K362" t="s">
        <v>787</v>
      </c>
      <c r="L362">
        <v>1354</v>
      </c>
      <c r="N362">
        <v>1010</v>
      </c>
      <c r="O362" t="s">
        <v>49</v>
      </c>
      <c r="P362" t="s">
        <v>49</v>
      </c>
      <c r="Q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3</v>
      </c>
      <c r="AG362">
        <v>1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ROW(Source!A447)</f>
        <v>447</v>
      </c>
      <c r="B363">
        <v>59211506</v>
      </c>
      <c r="C363">
        <v>59210070</v>
      </c>
      <c r="D363">
        <v>58266404</v>
      </c>
      <c r="E363">
        <v>1080</v>
      </c>
      <c r="F363">
        <v>1</v>
      </c>
      <c r="G363">
        <v>1080</v>
      </c>
      <c r="H363">
        <v>1</v>
      </c>
      <c r="I363" t="s">
        <v>620</v>
      </c>
      <c r="J363" t="s">
        <v>3</v>
      </c>
      <c r="K363" t="s">
        <v>621</v>
      </c>
      <c r="L363">
        <v>1191</v>
      </c>
      <c r="N363">
        <v>1013</v>
      </c>
      <c r="O363" t="s">
        <v>622</v>
      </c>
      <c r="P363" t="s">
        <v>622</v>
      </c>
      <c r="Q363">
        <v>1</v>
      </c>
      <c r="X363">
        <v>1.47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 t="s">
        <v>28</v>
      </c>
      <c r="AG363">
        <v>1.85955</v>
      </c>
      <c r="AH363">
        <v>2</v>
      </c>
      <c r="AI363">
        <v>59210071</v>
      </c>
      <c r="AJ363">
        <v>360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ROW(Source!A447)</f>
        <v>447</v>
      </c>
      <c r="B364">
        <v>59211507</v>
      </c>
      <c r="C364">
        <v>59210070</v>
      </c>
      <c r="D364">
        <v>58340279</v>
      </c>
      <c r="E364">
        <v>1</v>
      </c>
      <c r="F364">
        <v>1</v>
      </c>
      <c r="G364">
        <v>1080</v>
      </c>
      <c r="H364">
        <v>2</v>
      </c>
      <c r="I364" t="s">
        <v>686</v>
      </c>
      <c r="J364" t="s">
        <v>687</v>
      </c>
      <c r="K364" t="s">
        <v>688</v>
      </c>
      <c r="L364">
        <v>1368</v>
      </c>
      <c r="N364">
        <v>1011</v>
      </c>
      <c r="O364" t="s">
        <v>626</v>
      </c>
      <c r="P364" t="s">
        <v>626</v>
      </c>
      <c r="Q364">
        <v>1</v>
      </c>
      <c r="X364">
        <v>0.35</v>
      </c>
      <c r="Y364">
        <v>0</v>
      </c>
      <c r="Z364">
        <v>7.11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27</v>
      </c>
      <c r="AG364">
        <v>0.48125000000000007</v>
      </c>
      <c r="AH364">
        <v>2</v>
      </c>
      <c r="AI364">
        <v>59210072</v>
      </c>
      <c r="AJ364">
        <v>361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ROW(Source!A447)</f>
        <v>447</v>
      </c>
      <c r="B365">
        <v>59211508</v>
      </c>
      <c r="C365">
        <v>59210070</v>
      </c>
      <c r="D365">
        <v>58340578</v>
      </c>
      <c r="E365">
        <v>1</v>
      </c>
      <c r="F365">
        <v>1</v>
      </c>
      <c r="G365">
        <v>1080</v>
      </c>
      <c r="H365">
        <v>2</v>
      </c>
      <c r="I365" t="s">
        <v>646</v>
      </c>
      <c r="J365" t="s">
        <v>647</v>
      </c>
      <c r="K365" t="s">
        <v>648</v>
      </c>
      <c r="L365">
        <v>1368</v>
      </c>
      <c r="N365">
        <v>1011</v>
      </c>
      <c r="O365" t="s">
        <v>626</v>
      </c>
      <c r="P365" t="s">
        <v>626</v>
      </c>
      <c r="Q365">
        <v>1</v>
      </c>
      <c r="X365">
        <v>0.02</v>
      </c>
      <c r="Y365">
        <v>0</v>
      </c>
      <c r="Z365">
        <v>83.1</v>
      </c>
      <c r="AA365">
        <v>12.62</v>
      </c>
      <c r="AB365">
        <v>0</v>
      </c>
      <c r="AC365">
        <v>0</v>
      </c>
      <c r="AD365">
        <v>1</v>
      </c>
      <c r="AE365">
        <v>0</v>
      </c>
      <c r="AF365" t="s">
        <v>27</v>
      </c>
      <c r="AG365">
        <v>2.7500000000000004E-2</v>
      </c>
      <c r="AH365">
        <v>2</v>
      </c>
      <c r="AI365">
        <v>59210073</v>
      </c>
      <c r="AJ365">
        <v>362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ROW(Source!A447)</f>
        <v>447</v>
      </c>
      <c r="B366">
        <v>59211509</v>
      </c>
      <c r="C366">
        <v>59210070</v>
      </c>
      <c r="D366">
        <v>58309957</v>
      </c>
      <c r="E366">
        <v>1</v>
      </c>
      <c r="F366">
        <v>1</v>
      </c>
      <c r="G366">
        <v>1080</v>
      </c>
      <c r="H366">
        <v>3</v>
      </c>
      <c r="I366" t="s">
        <v>689</v>
      </c>
      <c r="J366" t="s">
        <v>690</v>
      </c>
      <c r="K366" t="s">
        <v>691</v>
      </c>
      <c r="L366">
        <v>1348</v>
      </c>
      <c r="N366">
        <v>1009</v>
      </c>
      <c r="O366" t="s">
        <v>658</v>
      </c>
      <c r="P366" t="s">
        <v>658</v>
      </c>
      <c r="Q366">
        <v>1000</v>
      </c>
      <c r="X366">
        <v>1.3999999999999999E-4</v>
      </c>
      <c r="Y366">
        <v>9879.51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1.3999999999999999E-4</v>
      </c>
      <c r="AH366">
        <v>2</v>
      </c>
      <c r="AI366">
        <v>59210074</v>
      </c>
      <c r="AJ366">
        <v>363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ROW(Source!A447)</f>
        <v>447</v>
      </c>
      <c r="B367">
        <v>59211510</v>
      </c>
      <c r="C367">
        <v>59210070</v>
      </c>
      <c r="D367">
        <v>58308765</v>
      </c>
      <c r="E367">
        <v>1</v>
      </c>
      <c r="F367">
        <v>1</v>
      </c>
      <c r="G367">
        <v>1080</v>
      </c>
      <c r="H367">
        <v>3</v>
      </c>
      <c r="I367" t="s">
        <v>692</v>
      </c>
      <c r="J367" t="s">
        <v>693</v>
      </c>
      <c r="K367" t="s">
        <v>694</v>
      </c>
      <c r="L367">
        <v>1348</v>
      </c>
      <c r="N367">
        <v>1009</v>
      </c>
      <c r="O367" t="s">
        <v>658</v>
      </c>
      <c r="P367" t="s">
        <v>658</v>
      </c>
      <c r="Q367">
        <v>1000</v>
      </c>
      <c r="X367">
        <v>1.1000000000000001E-3</v>
      </c>
      <c r="Y367">
        <v>17868.28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</v>
      </c>
      <c r="AG367">
        <v>1.1000000000000001E-3</v>
      </c>
      <c r="AH367">
        <v>2</v>
      </c>
      <c r="AI367">
        <v>59210075</v>
      </c>
      <c r="AJ367">
        <v>364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ROW(Source!A447)</f>
        <v>447</v>
      </c>
      <c r="B368">
        <v>59211511</v>
      </c>
      <c r="C368">
        <v>59210070</v>
      </c>
      <c r="D368">
        <v>58330407</v>
      </c>
      <c r="E368">
        <v>1</v>
      </c>
      <c r="F368">
        <v>1</v>
      </c>
      <c r="G368">
        <v>1080</v>
      </c>
      <c r="H368">
        <v>3</v>
      </c>
      <c r="I368" t="s">
        <v>695</v>
      </c>
      <c r="J368" t="s">
        <v>696</v>
      </c>
      <c r="K368" t="s">
        <v>697</v>
      </c>
      <c r="L368">
        <v>1346</v>
      </c>
      <c r="N368">
        <v>1009</v>
      </c>
      <c r="O368" t="s">
        <v>641</v>
      </c>
      <c r="P368" t="s">
        <v>641</v>
      </c>
      <c r="Q368">
        <v>1</v>
      </c>
      <c r="X368">
        <v>0.04</v>
      </c>
      <c r="Y368">
        <v>19.28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</v>
      </c>
      <c r="AG368">
        <v>0.04</v>
      </c>
      <c r="AH368">
        <v>2</v>
      </c>
      <c r="AI368">
        <v>59210076</v>
      </c>
      <c r="AJ368">
        <v>366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ROW(Source!A447)</f>
        <v>447</v>
      </c>
      <c r="B369">
        <v>59211512</v>
      </c>
      <c r="C369">
        <v>59210070</v>
      </c>
      <c r="D369">
        <v>58266859</v>
      </c>
      <c r="E369">
        <v>1080</v>
      </c>
      <c r="F369">
        <v>1</v>
      </c>
      <c r="G369">
        <v>1080</v>
      </c>
      <c r="H369">
        <v>3</v>
      </c>
      <c r="I369" t="s">
        <v>796</v>
      </c>
      <c r="J369" t="s">
        <v>3</v>
      </c>
      <c r="K369" t="s">
        <v>797</v>
      </c>
      <c r="L369">
        <v>1354</v>
      </c>
      <c r="N369">
        <v>1010</v>
      </c>
      <c r="O369" t="s">
        <v>49</v>
      </c>
      <c r="P369" t="s">
        <v>49</v>
      </c>
      <c r="Q369">
        <v>1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3</v>
      </c>
      <c r="AG369">
        <v>2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ROW(Source!A447)</f>
        <v>447</v>
      </c>
      <c r="B370">
        <v>59211513</v>
      </c>
      <c r="C370">
        <v>59210070</v>
      </c>
      <c r="D370">
        <v>58287193</v>
      </c>
      <c r="E370">
        <v>1080</v>
      </c>
      <c r="F370">
        <v>1</v>
      </c>
      <c r="G370">
        <v>1080</v>
      </c>
      <c r="H370">
        <v>3</v>
      </c>
      <c r="I370" t="s">
        <v>786</v>
      </c>
      <c r="J370" t="s">
        <v>3</v>
      </c>
      <c r="K370" t="s">
        <v>787</v>
      </c>
      <c r="L370">
        <v>1354</v>
      </c>
      <c r="N370">
        <v>1010</v>
      </c>
      <c r="O370" t="s">
        <v>49</v>
      </c>
      <c r="P370" t="s">
        <v>49</v>
      </c>
      <c r="Q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3</v>
      </c>
      <c r="AG370">
        <v>1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ROW(Source!A450)</f>
        <v>450</v>
      </c>
      <c r="B371">
        <v>59211514</v>
      </c>
      <c r="C371">
        <v>59210087</v>
      </c>
      <c r="D371">
        <v>58266404</v>
      </c>
      <c r="E371">
        <v>1080</v>
      </c>
      <c r="F371">
        <v>1</v>
      </c>
      <c r="G371">
        <v>1080</v>
      </c>
      <c r="H371">
        <v>1</v>
      </c>
      <c r="I371" t="s">
        <v>620</v>
      </c>
      <c r="J371" t="s">
        <v>3</v>
      </c>
      <c r="K371" t="s">
        <v>621</v>
      </c>
      <c r="L371">
        <v>1191</v>
      </c>
      <c r="N371">
        <v>1013</v>
      </c>
      <c r="O371" t="s">
        <v>622</v>
      </c>
      <c r="P371" t="s">
        <v>622</v>
      </c>
      <c r="Q371">
        <v>1</v>
      </c>
      <c r="X371">
        <v>5.01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28</v>
      </c>
      <c r="AG371">
        <v>6.3376499999999991</v>
      </c>
      <c r="AH371">
        <v>2</v>
      </c>
      <c r="AI371">
        <v>59210088</v>
      </c>
      <c r="AJ371">
        <v>367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ROW(Source!A450)</f>
        <v>450</v>
      </c>
      <c r="B372">
        <v>59211515</v>
      </c>
      <c r="C372">
        <v>59210087</v>
      </c>
      <c r="D372">
        <v>58308814</v>
      </c>
      <c r="E372">
        <v>1</v>
      </c>
      <c r="F372">
        <v>1</v>
      </c>
      <c r="G372">
        <v>1080</v>
      </c>
      <c r="H372">
        <v>3</v>
      </c>
      <c r="I372" t="s">
        <v>642</v>
      </c>
      <c r="J372" t="s">
        <v>643</v>
      </c>
      <c r="K372" t="s">
        <v>644</v>
      </c>
      <c r="L372">
        <v>1339</v>
      </c>
      <c r="N372">
        <v>1007</v>
      </c>
      <c r="O372" t="s">
        <v>645</v>
      </c>
      <c r="P372" t="s">
        <v>645</v>
      </c>
      <c r="Q372">
        <v>1</v>
      </c>
      <c r="X372">
        <v>1</v>
      </c>
      <c r="Y372">
        <v>7.07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</v>
      </c>
      <c r="AG372">
        <v>1</v>
      </c>
      <c r="AH372">
        <v>2</v>
      </c>
      <c r="AI372">
        <v>59210089</v>
      </c>
      <c r="AJ372">
        <v>368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ROW(Source!A450)</f>
        <v>450</v>
      </c>
      <c r="B373">
        <v>59211516</v>
      </c>
      <c r="C373">
        <v>59210087</v>
      </c>
      <c r="D373">
        <v>58310526</v>
      </c>
      <c r="E373">
        <v>1</v>
      </c>
      <c r="F373">
        <v>1</v>
      </c>
      <c r="G373">
        <v>1080</v>
      </c>
      <c r="H373">
        <v>3</v>
      </c>
      <c r="I373" t="s">
        <v>665</v>
      </c>
      <c r="J373" t="s">
        <v>666</v>
      </c>
      <c r="K373" t="s">
        <v>667</v>
      </c>
      <c r="L373">
        <v>1346</v>
      </c>
      <c r="N373">
        <v>1009</v>
      </c>
      <c r="O373" t="s">
        <v>641</v>
      </c>
      <c r="P373" t="s">
        <v>641</v>
      </c>
      <c r="Q373">
        <v>1</v>
      </c>
      <c r="X373">
        <v>0.02</v>
      </c>
      <c r="Y373">
        <v>37.979999999999997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</v>
      </c>
      <c r="AG373">
        <v>0.02</v>
      </c>
      <c r="AH373">
        <v>2</v>
      </c>
      <c r="AI373">
        <v>59210090</v>
      </c>
      <c r="AJ373">
        <v>369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ROW(Source!A450)</f>
        <v>450</v>
      </c>
      <c r="B374">
        <v>59211517</v>
      </c>
      <c r="C374">
        <v>59210087</v>
      </c>
      <c r="D374">
        <v>58309084</v>
      </c>
      <c r="E374">
        <v>1</v>
      </c>
      <c r="F374">
        <v>1</v>
      </c>
      <c r="G374">
        <v>1080</v>
      </c>
      <c r="H374">
        <v>3</v>
      </c>
      <c r="I374" t="s">
        <v>677</v>
      </c>
      <c r="J374" t="s">
        <v>678</v>
      </c>
      <c r="K374" t="s">
        <v>679</v>
      </c>
      <c r="L374">
        <v>1348</v>
      </c>
      <c r="N374">
        <v>1009</v>
      </c>
      <c r="O374" t="s">
        <v>658</v>
      </c>
      <c r="P374" t="s">
        <v>658</v>
      </c>
      <c r="Q374">
        <v>1000</v>
      </c>
      <c r="X374">
        <v>5.0000000000000002E-5</v>
      </c>
      <c r="Y374">
        <v>16214.84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</v>
      </c>
      <c r="AG374">
        <v>5.0000000000000002E-5</v>
      </c>
      <c r="AH374">
        <v>2</v>
      </c>
      <c r="AI374">
        <v>59210091</v>
      </c>
      <c r="AJ374">
        <v>370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ROW(Source!A450)</f>
        <v>450</v>
      </c>
      <c r="B375">
        <v>59211518</v>
      </c>
      <c r="C375">
        <v>59210087</v>
      </c>
      <c r="D375">
        <v>58309253</v>
      </c>
      <c r="E375">
        <v>1</v>
      </c>
      <c r="F375">
        <v>1</v>
      </c>
      <c r="G375">
        <v>1080</v>
      </c>
      <c r="H375">
        <v>3</v>
      </c>
      <c r="I375" t="s">
        <v>680</v>
      </c>
      <c r="J375" t="s">
        <v>681</v>
      </c>
      <c r="K375" t="s">
        <v>682</v>
      </c>
      <c r="L375">
        <v>1346</v>
      </c>
      <c r="N375">
        <v>1009</v>
      </c>
      <c r="O375" t="s">
        <v>641</v>
      </c>
      <c r="P375" t="s">
        <v>641</v>
      </c>
      <c r="Q375">
        <v>1</v>
      </c>
      <c r="X375">
        <v>0.02</v>
      </c>
      <c r="Y375">
        <v>20.190000000000001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3</v>
      </c>
      <c r="AG375">
        <v>0.02</v>
      </c>
      <c r="AH375">
        <v>2</v>
      </c>
      <c r="AI375">
        <v>59210092</v>
      </c>
      <c r="AJ375">
        <v>371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ROW(Source!A451)</f>
        <v>451</v>
      </c>
      <c r="B376">
        <v>59211514</v>
      </c>
      <c r="C376">
        <v>59210087</v>
      </c>
      <c r="D376">
        <v>58266404</v>
      </c>
      <c r="E376">
        <v>1080</v>
      </c>
      <c r="F376">
        <v>1</v>
      </c>
      <c r="G376">
        <v>1080</v>
      </c>
      <c r="H376">
        <v>1</v>
      </c>
      <c r="I376" t="s">
        <v>620</v>
      </c>
      <c r="J376" t="s">
        <v>3</v>
      </c>
      <c r="K376" t="s">
        <v>621</v>
      </c>
      <c r="L376">
        <v>1191</v>
      </c>
      <c r="N376">
        <v>1013</v>
      </c>
      <c r="O376" t="s">
        <v>622</v>
      </c>
      <c r="P376" t="s">
        <v>622</v>
      </c>
      <c r="Q376">
        <v>1</v>
      </c>
      <c r="X376">
        <v>5.01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1</v>
      </c>
      <c r="AF376" t="s">
        <v>28</v>
      </c>
      <c r="AG376">
        <v>6.3376499999999991</v>
      </c>
      <c r="AH376">
        <v>2</v>
      </c>
      <c r="AI376">
        <v>59210088</v>
      </c>
      <c r="AJ376">
        <v>372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ROW(Source!A451)</f>
        <v>451</v>
      </c>
      <c r="B377">
        <v>59211515</v>
      </c>
      <c r="C377">
        <v>59210087</v>
      </c>
      <c r="D377">
        <v>58308814</v>
      </c>
      <c r="E377">
        <v>1</v>
      </c>
      <c r="F377">
        <v>1</v>
      </c>
      <c r="G377">
        <v>1080</v>
      </c>
      <c r="H377">
        <v>3</v>
      </c>
      <c r="I377" t="s">
        <v>642</v>
      </c>
      <c r="J377" t="s">
        <v>643</v>
      </c>
      <c r="K377" t="s">
        <v>644</v>
      </c>
      <c r="L377">
        <v>1339</v>
      </c>
      <c r="N377">
        <v>1007</v>
      </c>
      <c r="O377" t="s">
        <v>645</v>
      </c>
      <c r="P377" t="s">
        <v>645</v>
      </c>
      <c r="Q377">
        <v>1</v>
      </c>
      <c r="X377">
        <v>1</v>
      </c>
      <c r="Y377">
        <v>7.07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</v>
      </c>
      <c r="AG377">
        <v>1</v>
      </c>
      <c r="AH377">
        <v>2</v>
      </c>
      <c r="AI377">
        <v>59210089</v>
      </c>
      <c r="AJ377">
        <v>373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ROW(Source!A451)</f>
        <v>451</v>
      </c>
      <c r="B378">
        <v>59211516</v>
      </c>
      <c r="C378">
        <v>59210087</v>
      </c>
      <c r="D378">
        <v>58310526</v>
      </c>
      <c r="E378">
        <v>1</v>
      </c>
      <c r="F378">
        <v>1</v>
      </c>
      <c r="G378">
        <v>1080</v>
      </c>
      <c r="H378">
        <v>3</v>
      </c>
      <c r="I378" t="s">
        <v>665</v>
      </c>
      <c r="J378" t="s">
        <v>666</v>
      </c>
      <c r="K378" t="s">
        <v>667</v>
      </c>
      <c r="L378">
        <v>1346</v>
      </c>
      <c r="N378">
        <v>1009</v>
      </c>
      <c r="O378" t="s">
        <v>641</v>
      </c>
      <c r="P378" t="s">
        <v>641</v>
      </c>
      <c r="Q378">
        <v>1</v>
      </c>
      <c r="X378">
        <v>0.02</v>
      </c>
      <c r="Y378">
        <v>37.979999999999997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</v>
      </c>
      <c r="AG378">
        <v>0.02</v>
      </c>
      <c r="AH378">
        <v>2</v>
      </c>
      <c r="AI378">
        <v>59210090</v>
      </c>
      <c r="AJ378">
        <v>374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ROW(Source!A451)</f>
        <v>451</v>
      </c>
      <c r="B379">
        <v>59211517</v>
      </c>
      <c r="C379">
        <v>59210087</v>
      </c>
      <c r="D379">
        <v>58309084</v>
      </c>
      <c r="E379">
        <v>1</v>
      </c>
      <c r="F379">
        <v>1</v>
      </c>
      <c r="G379">
        <v>1080</v>
      </c>
      <c r="H379">
        <v>3</v>
      </c>
      <c r="I379" t="s">
        <v>677</v>
      </c>
      <c r="J379" t="s">
        <v>678</v>
      </c>
      <c r="K379" t="s">
        <v>679</v>
      </c>
      <c r="L379">
        <v>1348</v>
      </c>
      <c r="N379">
        <v>1009</v>
      </c>
      <c r="O379" t="s">
        <v>658</v>
      </c>
      <c r="P379" t="s">
        <v>658</v>
      </c>
      <c r="Q379">
        <v>1000</v>
      </c>
      <c r="X379">
        <v>5.0000000000000002E-5</v>
      </c>
      <c r="Y379">
        <v>16214.84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5.0000000000000002E-5</v>
      </c>
      <c r="AH379">
        <v>2</v>
      </c>
      <c r="AI379">
        <v>59210091</v>
      </c>
      <c r="AJ379">
        <v>375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ROW(Source!A451)</f>
        <v>451</v>
      </c>
      <c r="B380">
        <v>59211518</v>
      </c>
      <c r="C380">
        <v>59210087</v>
      </c>
      <c r="D380">
        <v>58309253</v>
      </c>
      <c r="E380">
        <v>1</v>
      </c>
      <c r="F380">
        <v>1</v>
      </c>
      <c r="G380">
        <v>1080</v>
      </c>
      <c r="H380">
        <v>3</v>
      </c>
      <c r="I380" t="s">
        <v>680</v>
      </c>
      <c r="J380" t="s">
        <v>681</v>
      </c>
      <c r="K380" t="s">
        <v>682</v>
      </c>
      <c r="L380">
        <v>1346</v>
      </c>
      <c r="N380">
        <v>1009</v>
      </c>
      <c r="O380" t="s">
        <v>641</v>
      </c>
      <c r="P380" t="s">
        <v>641</v>
      </c>
      <c r="Q380">
        <v>1</v>
      </c>
      <c r="X380">
        <v>0.02</v>
      </c>
      <c r="Y380">
        <v>20.190000000000001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</v>
      </c>
      <c r="AG380">
        <v>0.02</v>
      </c>
      <c r="AH380">
        <v>2</v>
      </c>
      <c r="AI380">
        <v>59210092</v>
      </c>
      <c r="AJ380">
        <v>376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ROW(Source!A452)</f>
        <v>452</v>
      </c>
      <c r="B381">
        <v>59211519</v>
      </c>
      <c r="C381">
        <v>59210098</v>
      </c>
      <c r="D381">
        <v>58266404</v>
      </c>
      <c r="E381">
        <v>1080</v>
      </c>
      <c r="F381">
        <v>1</v>
      </c>
      <c r="G381">
        <v>1080</v>
      </c>
      <c r="H381">
        <v>1</v>
      </c>
      <c r="I381" t="s">
        <v>620</v>
      </c>
      <c r="J381" t="s">
        <v>3</v>
      </c>
      <c r="K381" t="s">
        <v>621</v>
      </c>
      <c r="L381">
        <v>1191</v>
      </c>
      <c r="N381">
        <v>1013</v>
      </c>
      <c r="O381" t="s">
        <v>622</v>
      </c>
      <c r="P381" t="s">
        <v>622</v>
      </c>
      <c r="Q381">
        <v>1</v>
      </c>
      <c r="X381">
        <v>0.52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169</v>
      </c>
      <c r="AG381">
        <v>0.57200000000000006</v>
      </c>
      <c r="AH381">
        <v>2</v>
      </c>
      <c r="AI381">
        <v>59210099</v>
      </c>
      <c r="AJ381">
        <v>377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ROW(Source!A452)</f>
        <v>452</v>
      </c>
      <c r="B382">
        <v>59211520</v>
      </c>
      <c r="C382">
        <v>59210098</v>
      </c>
      <c r="D382">
        <v>58340578</v>
      </c>
      <c r="E382">
        <v>1</v>
      </c>
      <c r="F382">
        <v>1</v>
      </c>
      <c r="G382">
        <v>1080</v>
      </c>
      <c r="H382">
        <v>2</v>
      </c>
      <c r="I382" t="s">
        <v>646</v>
      </c>
      <c r="J382" t="s">
        <v>647</v>
      </c>
      <c r="K382" t="s">
        <v>648</v>
      </c>
      <c r="L382">
        <v>1368</v>
      </c>
      <c r="N382">
        <v>1011</v>
      </c>
      <c r="O382" t="s">
        <v>626</v>
      </c>
      <c r="P382" t="s">
        <v>626</v>
      </c>
      <c r="Q382">
        <v>1</v>
      </c>
      <c r="X382">
        <v>0.02</v>
      </c>
      <c r="Y382">
        <v>0</v>
      </c>
      <c r="Z382">
        <v>83.1</v>
      </c>
      <c r="AA382">
        <v>12.62</v>
      </c>
      <c r="AB382">
        <v>0</v>
      </c>
      <c r="AC382">
        <v>0</v>
      </c>
      <c r="AD382">
        <v>1</v>
      </c>
      <c r="AE382">
        <v>0</v>
      </c>
      <c r="AF382" t="s">
        <v>169</v>
      </c>
      <c r="AG382">
        <v>2.2000000000000002E-2</v>
      </c>
      <c r="AH382">
        <v>2</v>
      </c>
      <c r="AI382">
        <v>59210100</v>
      </c>
      <c r="AJ382">
        <v>378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ROW(Source!A452)</f>
        <v>452</v>
      </c>
      <c r="B383">
        <v>59211521</v>
      </c>
      <c r="C383">
        <v>59210098</v>
      </c>
      <c r="D383">
        <v>58339890</v>
      </c>
      <c r="E383">
        <v>1</v>
      </c>
      <c r="F383">
        <v>1</v>
      </c>
      <c r="G383">
        <v>1080</v>
      </c>
      <c r="H383">
        <v>2</v>
      </c>
      <c r="I383" t="s">
        <v>698</v>
      </c>
      <c r="J383" t="s">
        <v>699</v>
      </c>
      <c r="K383" t="s">
        <v>700</v>
      </c>
      <c r="L383">
        <v>1368</v>
      </c>
      <c r="N383">
        <v>1011</v>
      </c>
      <c r="O383" t="s">
        <v>626</v>
      </c>
      <c r="P383" t="s">
        <v>626</v>
      </c>
      <c r="Q383">
        <v>1</v>
      </c>
      <c r="X383">
        <v>0.2</v>
      </c>
      <c r="Y383">
        <v>0</v>
      </c>
      <c r="Z383">
        <v>132.66</v>
      </c>
      <c r="AA383">
        <v>14.54</v>
      </c>
      <c r="AB383">
        <v>0</v>
      </c>
      <c r="AC383">
        <v>0</v>
      </c>
      <c r="AD383">
        <v>1</v>
      </c>
      <c r="AE383">
        <v>0</v>
      </c>
      <c r="AF383" t="s">
        <v>169</v>
      </c>
      <c r="AG383">
        <v>0.22000000000000003</v>
      </c>
      <c r="AH383">
        <v>2</v>
      </c>
      <c r="AI383">
        <v>59210101</v>
      </c>
      <c r="AJ383">
        <v>379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ROW(Source!A452)</f>
        <v>452</v>
      </c>
      <c r="B384">
        <v>59211522</v>
      </c>
      <c r="C384">
        <v>59210098</v>
      </c>
      <c r="D384">
        <v>58263632</v>
      </c>
      <c r="E384">
        <v>1080</v>
      </c>
      <c r="F384">
        <v>1</v>
      </c>
      <c r="G384">
        <v>1080</v>
      </c>
      <c r="H384">
        <v>3</v>
      </c>
      <c r="I384" t="s">
        <v>798</v>
      </c>
      <c r="J384" t="s">
        <v>3</v>
      </c>
      <c r="K384" t="s">
        <v>799</v>
      </c>
      <c r="L384">
        <v>1346</v>
      </c>
      <c r="N384">
        <v>1009</v>
      </c>
      <c r="O384" t="s">
        <v>641</v>
      </c>
      <c r="P384" t="s">
        <v>641</v>
      </c>
      <c r="Q384">
        <v>1</v>
      </c>
      <c r="X384">
        <v>3.2000000000000003E-4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3</v>
      </c>
      <c r="AG384">
        <v>3.2000000000000003E-4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ROW(Source!A452)</f>
        <v>452</v>
      </c>
      <c r="B385">
        <v>59211523</v>
      </c>
      <c r="C385">
        <v>59210098</v>
      </c>
      <c r="D385">
        <v>58288366</v>
      </c>
      <c r="E385">
        <v>1080</v>
      </c>
      <c r="F385">
        <v>1</v>
      </c>
      <c r="G385">
        <v>1080</v>
      </c>
      <c r="H385">
        <v>3</v>
      </c>
      <c r="I385" t="s">
        <v>800</v>
      </c>
      <c r="J385" t="s">
        <v>3</v>
      </c>
      <c r="K385" t="s">
        <v>801</v>
      </c>
      <c r="L385">
        <v>1354</v>
      </c>
      <c r="N385">
        <v>1010</v>
      </c>
      <c r="O385" t="s">
        <v>49</v>
      </c>
      <c r="P385" t="s">
        <v>49</v>
      </c>
      <c r="Q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3</v>
      </c>
      <c r="AG385">
        <v>1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ROW(Source!A453)</f>
        <v>453</v>
      </c>
      <c r="B386">
        <v>59211519</v>
      </c>
      <c r="C386">
        <v>59210098</v>
      </c>
      <c r="D386">
        <v>58266404</v>
      </c>
      <c r="E386">
        <v>1080</v>
      </c>
      <c r="F386">
        <v>1</v>
      </c>
      <c r="G386">
        <v>1080</v>
      </c>
      <c r="H386">
        <v>1</v>
      </c>
      <c r="I386" t="s">
        <v>620</v>
      </c>
      <c r="J386" t="s">
        <v>3</v>
      </c>
      <c r="K386" t="s">
        <v>621</v>
      </c>
      <c r="L386">
        <v>1191</v>
      </c>
      <c r="N386">
        <v>1013</v>
      </c>
      <c r="O386" t="s">
        <v>622</v>
      </c>
      <c r="P386" t="s">
        <v>622</v>
      </c>
      <c r="Q386">
        <v>1</v>
      </c>
      <c r="X386">
        <v>0.52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</v>
      </c>
      <c r="AF386" t="s">
        <v>169</v>
      </c>
      <c r="AG386">
        <v>0.57200000000000006</v>
      </c>
      <c r="AH386">
        <v>2</v>
      </c>
      <c r="AI386">
        <v>59210099</v>
      </c>
      <c r="AJ386">
        <v>381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ROW(Source!A453)</f>
        <v>453</v>
      </c>
      <c r="B387">
        <v>59211520</v>
      </c>
      <c r="C387">
        <v>59210098</v>
      </c>
      <c r="D387">
        <v>58340578</v>
      </c>
      <c r="E387">
        <v>1</v>
      </c>
      <c r="F387">
        <v>1</v>
      </c>
      <c r="G387">
        <v>1080</v>
      </c>
      <c r="H387">
        <v>2</v>
      </c>
      <c r="I387" t="s">
        <v>646</v>
      </c>
      <c r="J387" t="s">
        <v>647</v>
      </c>
      <c r="K387" t="s">
        <v>648</v>
      </c>
      <c r="L387">
        <v>1368</v>
      </c>
      <c r="N387">
        <v>1011</v>
      </c>
      <c r="O387" t="s">
        <v>626</v>
      </c>
      <c r="P387" t="s">
        <v>626</v>
      </c>
      <c r="Q387">
        <v>1</v>
      </c>
      <c r="X387">
        <v>0.02</v>
      </c>
      <c r="Y387">
        <v>0</v>
      </c>
      <c r="Z387">
        <v>83.1</v>
      </c>
      <c r="AA387">
        <v>12.62</v>
      </c>
      <c r="AB387">
        <v>0</v>
      </c>
      <c r="AC387">
        <v>0</v>
      </c>
      <c r="AD387">
        <v>1</v>
      </c>
      <c r="AE387">
        <v>0</v>
      </c>
      <c r="AF387" t="s">
        <v>169</v>
      </c>
      <c r="AG387">
        <v>2.2000000000000002E-2</v>
      </c>
      <c r="AH387">
        <v>2</v>
      </c>
      <c r="AI387">
        <v>59210100</v>
      </c>
      <c r="AJ387">
        <v>382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ROW(Source!A453)</f>
        <v>453</v>
      </c>
      <c r="B388">
        <v>59211521</v>
      </c>
      <c r="C388">
        <v>59210098</v>
      </c>
      <c r="D388">
        <v>58339890</v>
      </c>
      <c r="E388">
        <v>1</v>
      </c>
      <c r="F388">
        <v>1</v>
      </c>
      <c r="G388">
        <v>1080</v>
      </c>
      <c r="H388">
        <v>2</v>
      </c>
      <c r="I388" t="s">
        <v>698</v>
      </c>
      <c r="J388" t="s">
        <v>699</v>
      </c>
      <c r="K388" t="s">
        <v>700</v>
      </c>
      <c r="L388">
        <v>1368</v>
      </c>
      <c r="N388">
        <v>1011</v>
      </c>
      <c r="O388" t="s">
        <v>626</v>
      </c>
      <c r="P388" t="s">
        <v>626</v>
      </c>
      <c r="Q388">
        <v>1</v>
      </c>
      <c r="X388">
        <v>0.2</v>
      </c>
      <c r="Y388">
        <v>0</v>
      </c>
      <c r="Z388">
        <v>132.66</v>
      </c>
      <c r="AA388">
        <v>14.54</v>
      </c>
      <c r="AB388">
        <v>0</v>
      </c>
      <c r="AC388">
        <v>0</v>
      </c>
      <c r="AD388">
        <v>1</v>
      </c>
      <c r="AE388">
        <v>0</v>
      </c>
      <c r="AF388" t="s">
        <v>169</v>
      </c>
      <c r="AG388">
        <v>0.22000000000000003</v>
      </c>
      <c r="AH388">
        <v>2</v>
      </c>
      <c r="AI388">
        <v>59210101</v>
      </c>
      <c r="AJ388">
        <v>383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ROW(Source!A453)</f>
        <v>453</v>
      </c>
      <c r="B389">
        <v>59211522</v>
      </c>
      <c r="C389">
        <v>59210098</v>
      </c>
      <c r="D389">
        <v>58263632</v>
      </c>
      <c r="E389">
        <v>1080</v>
      </c>
      <c r="F389">
        <v>1</v>
      </c>
      <c r="G389">
        <v>1080</v>
      </c>
      <c r="H389">
        <v>3</v>
      </c>
      <c r="I389" t="s">
        <v>798</v>
      </c>
      <c r="J389" t="s">
        <v>3</v>
      </c>
      <c r="K389" t="s">
        <v>799</v>
      </c>
      <c r="L389">
        <v>1346</v>
      </c>
      <c r="N389">
        <v>1009</v>
      </c>
      <c r="O389" t="s">
        <v>641</v>
      </c>
      <c r="P389" t="s">
        <v>641</v>
      </c>
      <c r="Q389">
        <v>1</v>
      </c>
      <c r="X389">
        <v>3.2000000000000003E-4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3</v>
      </c>
      <c r="AG389">
        <v>3.2000000000000003E-4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ROW(Source!A453)</f>
        <v>453</v>
      </c>
      <c r="B390">
        <v>59211523</v>
      </c>
      <c r="C390">
        <v>59210098</v>
      </c>
      <c r="D390">
        <v>58288366</v>
      </c>
      <c r="E390">
        <v>1080</v>
      </c>
      <c r="F390">
        <v>1</v>
      </c>
      <c r="G390">
        <v>1080</v>
      </c>
      <c r="H390">
        <v>3</v>
      </c>
      <c r="I390" t="s">
        <v>800</v>
      </c>
      <c r="J390" t="s">
        <v>3</v>
      </c>
      <c r="K390" t="s">
        <v>801</v>
      </c>
      <c r="L390">
        <v>1354</v>
      </c>
      <c r="N390">
        <v>1010</v>
      </c>
      <c r="O390" t="s">
        <v>49</v>
      </c>
      <c r="P390" t="s">
        <v>49</v>
      </c>
      <c r="Q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</v>
      </c>
      <c r="AG390">
        <v>1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ROW(Source!A525)</f>
        <v>525</v>
      </c>
      <c r="B391">
        <v>59211542</v>
      </c>
      <c r="C391">
        <v>59210199</v>
      </c>
      <c r="D391">
        <v>58266404</v>
      </c>
      <c r="E391">
        <v>1080</v>
      </c>
      <c r="F391">
        <v>1</v>
      </c>
      <c r="G391">
        <v>1080</v>
      </c>
      <c r="H391">
        <v>1</v>
      </c>
      <c r="I391" t="s">
        <v>620</v>
      </c>
      <c r="J391" t="s">
        <v>3</v>
      </c>
      <c r="K391" t="s">
        <v>621</v>
      </c>
      <c r="L391">
        <v>1191</v>
      </c>
      <c r="N391">
        <v>1013</v>
      </c>
      <c r="O391" t="s">
        <v>622</v>
      </c>
      <c r="P391" t="s">
        <v>622</v>
      </c>
      <c r="Q391">
        <v>1</v>
      </c>
      <c r="X391">
        <v>58.4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 t="s">
        <v>28</v>
      </c>
      <c r="AG391">
        <v>73.876000000000005</v>
      </c>
      <c r="AH391">
        <v>2</v>
      </c>
      <c r="AI391">
        <v>59210200</v>
      </c>
      <c r="AJ391">
        <v>385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ROW(Source!A525)</f>
        <v>525</v>
      </c>
      <c r="B392">
        <v>59211543</v>
      </c>
      <c r="C392">
        <v>59210199</v>
      </c>
      <c r="D392">
        <v>58340578</v>
      </c>
      <c r="E392">
        <v>1</v>
      </c>
      <c r="F392">
        <v>1</v>
      </c>
      <c r="G392">
        <v>1080</v>
      </c>
      <c r="H392">
        <v>2</v>
      </c>
      <c r="I392" t="s">
        <v>646</v>
      </c>
      <c r="J392" t="s">
        <v>647</v>
      </c>
      <c r="K392" t="s">
        <v>648</v>
      </c>
      <c r="L392">
        <v>1368</v>
      </c>
      <c r="N392">
        <v>1011</v>
      </c>
      <c r="O392" t="s">
        <v>626</v>
      </c>
      <c r="P392" t="s">
        <v>626</v>
      </c>
      <c r="Q392">
        <v>1</v>
      </c>
      <c r="X392">
        <v>0.1</v>
      </c>
      <c r="Y392">
        <v>0</v>
      </c>
      <c r="Z392">
        <v>83.1</v>
      </c>
      <c r="AA392">
        <v>12.62</v>
      </c>
      <c r="AB392">
        <v>0</v>
      </c>
      <c r="AC392">
        <v>0</v>
      </c>
      <c r="AD392">
        <v>1</v>
      </c>
      <c r="AE392">
        <v>0</v>
      </c>
      <c r="AF392" t="s">
        <v>27</v>
      </c>
      <c r="AG392">
        <v>0.13750000000000001</v>
      </c>
      <c r="AH392">
        <v>2</v>
      </c>
      <c r="AI392">
        <v>59210201</v>
      </c>
      <c r="AJ392">
        <v>386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ROW(Source!A525)</f>
        <v>525</v>
      </c>
      <c r="B393">
        <v>59211544</v>
      </c>
      <c r="C393">
        <v>59210199</v>
      </c>
      <c r="D393">
        <v>58339814</v>
      </c>
      <c r="E393">
        <v>1</v>
      </c>
      <c r="F393">
        <v>1</v>
      </c>
      <c r="G393">
        <v>1080</v>
      </c>
      <c r="H393">
        <v>2</v>
      </c>
      <c r="I393" t="s">
        <v>635</v>
      </c>
      <c r="J393" t="s">
        <v>636</v>
      </c>
      <c r="K393" t="s">
        <v>637</v>
      </c>
      <c r="L393">
        <v>1368</v>
      </c>
      <c r="N393">
        <v>1011</v>
      </c>
      <c r="O393" t="s">
        <v>626</v>
      </c>
      <c r="P393" t="s">
        <v>626</v>
      </c>
      <c r="Q393">
        <v>1</v>
      </c>
      <c r="X393">
        <v>0.01</v>
      </c>
      <c r="Y393">
        <v>0</v>
      </c>
      <c r="Z393">
        <v>179.17</v>
      </c>
      <c r="AA393">
        <v>16.93</v>
      </c>
      <c r="AB393">
        <v>0</v>
      </c>
      <c r="AC393">
        <v>0</v>
      </c>
      <c r="AD393">
        <v>1</v>
      </c>
      <c r="AE393">
        <v>0</v>
      </c>
      <c r="AF393" t="s">
        <v>27</v>
      </c>
      <c r="AG393">
        <v>1.3750000000000002E-2</v>
      </c>
      <c r="AH393">
        <v>2</v>
      </c>
      <c r="AI393">
        <v>59210202</v>
      </c>
      <c r="AJ393">
        <v>387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ROW(Source!A525)</f>
        <v>525</v>
      </c>
      <c r="B394">
        <v>59211545</v>
      </c>
      <c r="C394">
        <v>59210199</v>
      </c>
      <c r="D394">
        <v>58308814</v>
      </c>
      <c r="E394">
        <v>1</v>
      </c>
      <c r="F394">
        <v>1</v>
      </c>
      <c r="G394">
        <v>1080</v>
      </c>
      <c r="H394">
        <v>3</v>
      </c>
      <c r="I394" t="s">
        <v>642</v>
      </c>
      <c r="J394" t="s">
        <v>643</v>
      </c>
      <c r="K394" t="s">
        <v>644</v>
      </c>
      <c r="L394">
        <v>1339</v>
      </c>
      <c r="N394">
        <v>1007</v>
      </c>
      <c r="O394" t="s">
        <v>645</v>
      </c>
      <c r="P394" t="s">
        <v>645</v>
      </c>
      <c r="Q394">
        <v>1</v>
      </c>
      <c r="X394">
        <v>1.6</v>
      </c>
      <c r="Y394">
        <v>7.07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</v>
      </c>
      <c r="AG394">
        <v>1.6</v>
      </c>
      <c r="AH394">
        <v>2</v>
      </c>
      <c r="AI394">
        <v>59210203</v>
      </c>
      <c r="AJ394">
        <v>388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ROW(Source!A525)</f>
        <v>525</v>
      </c>
      <c r="B395">
        <v>59211546</v>
      </c>
      <c r="C395">
        <v>59210199</v>
      </c>
      <c r="D395">
        <v>58315661</v>
      </c>
      <c r="E395">
        <v>1</v>
      </c>
      <c r="F395">
        <v>1</v>
      </c>
      <c r="G395">
        <v>1080</v>
      </c>
      <c r="H395">
        <v>3</v>
      </c>
      <c r="I395" t="s">
        <v>649</v>
      </c>
      <c r="J395" t="s">
        <v>650</v>
      </c>
      <c r="K395" t="s">
        <v>651</v>
      </c>
      <c r="L395">
        <v>1346</v>
      </c>
      <c r="N395">
        <v>1009</v>
      </c>
      <c r="O395" t="s">
        <v>641</v>
      </c>
      <c r="P395" t="s">
        <v>641</v>
      </c>
      <c r="Q395">
        <v>1</v>
      </c>
      <c r="X395">
        <v>1.2</v>
      </c>
      <c r="Y395">
        <v>19.39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</v>
      </c>
      <c r="AG395">
        <v>1.2</v>
      </c>
      <c r="AH395">
        <v>2</v>
      </c>
      <c r="AI395">
        <v>59210204</v>
      </c>
      <c r="AJ395">
        <v>389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ROW(Source!A525)</f>
        <v>525</v>
      </c>
      <c r="B396">
        <v>59211547</v>
      </c>
      <c r="C396">
        <v>59210199</v>
      </c>
      <c r="D396">
        <v>58322611</v>
      </c>
      <c r="E396">
        <v>1</v>
      </c>
      <c r="F396">
        <v>1</v>
      </c>
      <c r="G396">
        <v>1080</v>
      </c>
      <c r="H396">
        <v>3</v>
      </c>
      <c r="I396" t="s">
        <v>652</v>
      </c>
      <c r="J396" t="s">
        <v>653</v>
      </c>
      <c r="K396" t="s">
        <v>654</v>
      </c>
      <c r="L396">
        <v>1346</v>
      </c>
      <c r="N396">
        <v>1009</v>
      </c>
      <c r="O396" t="s">
        <v>641</v>
      </c>
      <c r="P396" t="s">
        <v>641</v>
      </c>
      <c r="Q396">
        <v>1</v>
      </c>
      <c r="X396">
        <v>1.5</v>
      </c>
      <c r="Y396">
        <v>33.72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</v>
      </c>
      <c r="AG396">
        <v>1.5</v>
      </c>
      <c r="AH396">
        <v>2</v>
      </c>
      <c r="AI396">
        <v>59210205</v>
      </c>
      <c r="AJ396">
        <v>391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ROW(Source!A525)</f>
        <v>525</v>
      </c>
      <c r="B397">
        <v>59211548</v>
      </c>
      <c r="C397">
        <v>59210199</v>
      </c>
      <c r="D397">
        <v>58267529</v>
      </c>
      <c r="E397">
        <v>1080</v>
      </c>
      <c r="F397">
        <v>1</v>
      </c>
      <c r="G397">
        <v>1080</v>
      </c>
      <c r="H397">
        <v>3</v>
      </c>
      <c r="I397" t="s">
        <v>782</v>
      </c>
      <c r="J397" t="s">
        <v>3</v>
      </c>
      <c r="K397" t="s">
        <v>783</v>
      </c>
      <c r="L397">
        <v>1346</v>
      </c>
      <c r="N397">
        <v>1009</v>
      </c>
      <c r="O397" t="s">
        <v>641</v>
      </c>
      <c r="P397" t="s">
        <v>641</v>
      </c>
      <c r="Q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3</v>
      </c>
      <c r="AG397">
        <v>0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ROW(Source!A525)</f>
        <v>525</v>
      </c>
      <c r="B398">
        <v>59211549</v>
      </c>
      <c r="C398">
        <v>59210199</v>
      </c>
      <c r="D398">
        <v>58276010</v>
      </c>
      <c r="E398">
        <v>1080</v>
      </c>
      <c r="F398">
        <v>1</v>
      </c>
      <c r="G398">
        <v>1080</v>
      </c>
      <c r="H398">
        <v>3</v>
      </c>
      <c r="I398" t="s">
        <v>784</v>
      </c>
      <c r="J398" t="s">
        <v>3</v>
      </c>
      <c r="K398" t="s">
        <v>785</v>
      </c>
      <c r="L398">
        <v>1301</v>
      </c>
      <c r="N398">
        <v>1003</v>
      </c>
      <c r="O398" t="s">
        <v>36</v>
      </c>
      <c r="P398" t="s">
        <v>36</v>
      </c>
      <c r="Q398">
        <v>1</v>
      </c>
      <c r="X398">
        <v>99.8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</v>
      </c>
      <c r="AG398">
        <v>99.8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ROW(Source!A525)</f>
        <v>525</v>
      </c>
      <c r="B399">
        <v>59211550</v>
      </c>
      <c r="C399">
        <v>59210199</v>
      </c>
      <c r="D399">
        <v>58287193</v>
      </c>
      <c r="E399">
        <v>1080</v>
      </c>
      <c r="F399">
        <v>1</v>
      </c>
      <c r="G399">
        <v>1080</v>
      </c>
      <c r="H399">
        <v>3</v>
      </c>
      <c r="I399" t="s">
        <v>786</v>
      </c>
      <c r="J399" t="s">
        <v>3</v>
      </c>
      <c r="K399" t="s">
        <v>787</v>
      </c>
      <c r="L399">
        <v>1354</v>
      </c>
      <c r="N399">
        <v>1010</v>
      </c>
      <c r="O399" t="s">
        <v>49</v>
      </c>
      <c r="P399" t="s">
        <v>49</v>
      </c>
      <c r="Q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3</v>
      </c>
      <c r="AG399">
        <v>0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ROW(Source!A526)</f>
        <v>526</v>
      </c>
      <c r="B400">
        <v>59211542</v>
      </c>
      <c r="C400">
        <v>59210199</v>
      </c>
      <c r="D400">
        <v>58266404</v>
      </c>
      <c r="E400">
        <v>1080</v>
      </c>
      <c r="F400">
        <v>1</v>
      </c>
      <c r="G400">
        <v>1080</v>
      </c>
      <c r="H400">
        <v>1</v>
      </c>
      <c r="I400" t="s">
        <v>620</v>
      </c>
      <c r="J400" t="s">
        <v>3</v>
      </c>
      <c r="K400" t="s">
        <v>621</v>
      </c>
      <c r="L400">
        <v>1191</v>
      </c>
      <c r="N400">
        <v>1013</v>
      </c>
      <c r="O400" t="s">
        <v>622</v>
      </c>
      <c r="P400" t="s">
        <v>622</v>
      </c>
      <c r="Q400">
        <v>1</v>
      </c>
      <c r="X400">
        <v>58.4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 t="s">
        <v>28</v>
      </c>
      <c r="AG400">
        <v>73.876000000000005</v>
      </c>
      <c r="AH400">
        <v>2</v>
      </c>
      <c r="AI400">
        <v>59210200</v>
      </c>
      <c r="AJ400">
        <v>393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ROW(Source!A526)</f>
        <v>526</v>
      </c>
      <c r="B401">
        <v>59211543</v>
      </c>
      <c r="C401">
        <v>59210199</v>
      </c>
      <c r="D401">
        <v>58340578</v>
      </c>
      <c r="E401">
        <v>1</v>
      </c>
      <c r="F401">
        <v>1</v>
      </c>
      <c r="G401">
        <v>1080</v>
      </c>
      <c r="H401">
        <v>2</v>
      </c>
      <c r="I401" t="s">
        <v>646</v>
      </c>
      <c r="J401" t="s">
        <v>647</v>
      </c>
      <c r="K401" t="s">
        <v>648</v>
      </c>
      <c r="L401">
        <v>1368</v>
      </c>
      <c r="N401">
        <v>1011</v>
      </c>
      <c r="O401" t="s">
        <v>626</v>
      </c>
      <c r="P401" t="s">
        <v>626</v>
      </c>
      <c r="Q401">
        <v>1</v>
      </c>
      <c r="X401">
        <v>0.1</v>
      </c>
      <c r="Y401">
        <v>0</v>
      </c>
      <c r="Z401">
        <v>83.1</v>
      </c>
      <c r="AA401">
        <v>12.62</v>
      </c>
      <c r="AB401">
        <v>0</v>
      </c>
      <c r="AC401">
        <v>0</v>
      </c>
      <c r="AD401">
        <v>1</v>
      </c>
      <c r="AE401">
        <v>0</v>
      </c>
      <c r="AF401" t="s">
        <v>27</v>
      </c>
      <c r="AG401">
        <v>0.13750000000000001</v>
      </c>
      <c r="AH401">
        <v>2</v>
      </c>
      <c r="AI401">
        <v>59210201</v>
      </c>
      <c r="AJ401">
        <v>394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ROW(Source!A526)</f>
        <v>526</v>
      </c>
      <c r="B402">
        <v>59211544</v>
      </c>
      <c r="C402">
        <v>59210199</v>
      </c>
      <c r="D402">
        <v>58339814</v>
      </c>
      <c r="E402">
        <v>1</v>
      </c>
      <c r="F402">
        <v>1</v>
      </c>
      <c r="G402">
        <v>1080</v>
      </c>
      <c r="H402">
        <v>2</v>
      </c>
      <c r="I402" t="s">
        <v>635</v>
      </c>
      <c r="J402" t="s">
        <v>636</v>
      </c>
      <c r="K402" t="s">
        <v>637</v>
      </c>
      <c r="L402">
        <v>1368</v>
      </c>
      <c r="N402">
        <v>1011</v>
      </c>
      <c r="O402" t="s">
        <v>626</v>
      </c>
      <c r="P402" t="s">
        <v>626</v>
      </c>
      <c r="Q402">
        <v>1</v>
      </c>
      <c r="X402">
        <v>0.01</v>
      </c>
      <c r="Y402">
        <v>0</v>
      </c>
      <c r="Z402">
        <v>179.17</v>
      </c>
      <c r="AA402">
        <v>16.93</v>
      </c>
      <c r="AB402">
        <v>0</v>
      </c>
      <c r="AC402">
        <v>0</v>
      </c>
      <c r="AD402">
        <v>1</v>
      </c>
      <c r="AE402">
        <v>0</v>
      </c>
      <c r="AF402" t="s">
        <v>27</v>
      </c>
      <c r="AG402">
        <v>1.3750000000000002E-2</v>
      </c>
      <c r="AH402">
        <v>2</v>
      </c>
      <c r="AI402">
        <v>59210202</v>
      </c>
      <c r="AJ402">
        <v>395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ROW(Source!A526)</f>
        <v>526</v>
      </c>
      <c r="B403">
        <v>59211545</v>
      </c>
      <c r="C403">
        <v>59210199</v>
      </c>
      <c r="D403">
        <v>58308814</v>
      </c>
      <c r="E403">
        <v>1</v>
      </c>
      <c r="F403">
        <v>1</v>
      </c>
      <c r="G403">
        <v>1080</v>
      </c>
      <c r="H403">
        <v>3</v>
      </c>
      <c r="I403" t="s">
        <v>642</v>
      </c>
      <c r="J403" t="s">
        <v>643</v>
      </c>
      <c r="K403" t="s">
        <v>644</v>
      </c>
      <c r="L403">
        <v>1339</v>
      </c>
      <c r="N403">
        <v>1007</v>
      </c>
      <c r="O403" t="s">
        <v>645</v>
      </c>
      <c r="P403" t="s">
        <v>645</v>
      </c>
      <c r="Q403">
        <v>1</v>
      </c>
      <c r="X403">
        <v>1.6</v>
      </c>
      <c r="Y403">
        <v>7.07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3</v>
      </c>
      <c r="AG403">
        <v>1.6</v>
      </c>
      <c r="AH403">
        <v>2</v>
      </c>
      <c r="AI403">
        <v>59210203</v>
      </c>
      <c r="AJ403">
        <v>396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ROW(Source!A526)</f>
        <v>526</v>
      </c>
      <c r="B404">
        <v>59211546</v>
      </c>
      <c r="C404">
        <v>59210199</v>
      </c>
      <c r="D404">
        <v>58315661</v>
      </c>
      <c r="E404">
        <v>1</v>
      </c>
      <c r="F404">
        <v>1</v>
      </c>
      <c r="G404">
        <v>1080</v>
      </c>
      <c r="H404">
        <v>3</v>
      </c>
      <c r="I404" t="s">
        <v>649</v>
      </c>
      <c r="J404" t="s">
        <v>650</v>
      </c>
      <c r="K404" t="s">
        <v>651</v>
      </c>
      <c r="L404">
        <v>1346</v>
      </c>
      <c r="N404">
        <v>1009</v>
      </c>
      <c r="O404" t="s">
        <v>641</v>
      </c>
      <c r="P404" t="s">
        <v>641</v>
      </c>
      <c r="Q404">
        <v>1</v>
      </c>
      <c r="X404">
        <v>1.2</v>
      </c>
      <c r="Y404">
        <v>19.39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</v>
      </c>
      <c r="AG404">
        <v>1.2</v>
      </c>
      <c r="AH404">
        <v>2</v>
      </c>
      <c r="AI404">
        <v>59210204</v>
      </c>
      <c r="AJ404">
        <v>397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ROW(Source!A526)</f>
        <v>526</v>
      </c>
      <c r="B405">
        <v>59211547</v>
      </c>
      <c r="C405">
        <v>59210199</v>
      </c>
      <c r="D405">
        <v>58322611</v>
      </c>
      <c r="E405">
        <v>1</v>
      </c>
      <c r="F405">
        <v>1</v>
      </c>
      <c r="G405">
        <v>1080</v>
      </c>
      <c r="H405">
        <v>3</v>
      </c>
      <c r="I405" t="s">
        <v>652</v>
      </c>
      <c r="J405" t="s">
        <v>653</v>
      </c>
      <c r="K405" t="s">
        <v>654</v>
      </c>
      <c r="L405">
        <v>1346</v>
      </c>
      <c r="N405">
        <v>1009</v>
      </c>
      <c r="O405" t="s">
        <v>641</v>
      </c>
      <c r="P405" t="s">
        <v>641</v>
      </c>
      <c r="Q405">
        <v>1</v>
      </c>
      <c r="X405">
        <v>1.5</v>
      </c>
      <c r="Y405">
        <v>33.72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</v>
      </c>
      <c r="AG405">
        <v>1.5</v>
      </c>
      <c r="AH405">
        <v>2</v>
      </c>
      <c r="AI405">
        <v>59210205</v>
      </c>
      <c r="AJ405">
        <v>399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ROW(Source!A526)</f>
        <v>526</v>
      </c>
      <c r="B406">
        <v>59211548</v>
      </c>
      <c r="C406">
        <v>59210199</v>
      </c>
      <c r="D406">
        <v>58267529</v>
      </c>
      <c r="E406">
        <v>1080</v>
      </c>
      <c r="F406">
        <v>1</v>
      </c>
      <c r="G406">
        <v>1080</v>
      </c>
      <c r="H406">
        <v>3</v>
      </c>
      <c r="I406" t="s">
        <v>782</v>
      </c>
      <c r="J406" t="s">
        <v>3</v>
      </c>
      <c r="K406" t="s">
        <v>783</v>
      </c>
      <c r="L406">
        <v>1346</v>
      </c>
      <c r="N406">
        <v>1009</v>
      </c>
      <c r="O406" t="s">
        <v>641</v>
      </c>
      <c r="P406" t="s">
        <v>641</v>
      </c>
      <c r="Q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</v>
      </c>
      <c r="AG406">
        <v>0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ROW(Source!A526)</f>
        <v>526</v>
      </c>
      <c r="B407">
        <v>59211549</v>
      </c>
      <c r="C407">
        <v>59210199</v>
      </c>
      <c r="D407">
        <v>58276010</v>
      </c>
      <c r="E407">
        <v>1080</v>
      </c>
      <c r="F407">
        <v>1</v>
      </c>
      <c r="G407">
        <v>1080</v>
      </c>
      <c r="H407">
        <v>3</v>
      </c>
      <c r="I407" t="s">
        <v>784</v>
      </c>
      <c r="J407" t="s">
        <v>3</v>
      </c>
      <c r="K407" t="s">
        <v>785</v>
      </c>
      <c r="L407">
        <v>1301</v>
      </c>
      <c r="N407">
        <v>1003</v>
      </c>
      <c r="O407" t="s">
        <v>36</v>
      </c>
      <c r="P407" t="s">
        <v>36</v>
      </c>
      <c r="Q407">
        <v>1</v>
      </c>
      <c r="X407">
        <v>99.8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3</v>
      </c>
      <c r="AG407">
        <v>99.8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ROW(Source!A526)</f>
        <v>526</v>
      </c>
      <c r="B408">
        <v>59211550</v>
      </c>
      <c r="C408">
        <v>59210199</v>
      </c>
      <c r="D408">
        <v>58287193</v>
      </c>
      <c r="E408">
        <v>1080</v>
      </c>
      <c r="F408">
        <v>1</v>
      </c>
      <c r="G408">
        <v>1080</v>
      </c>
      <c r="H408">
        <v>3</v>
      </c>
      <c r="I408" t="s">
        <v>786</v>
      </c>
      <c r="J408" t="s">
        <v>3</v>
      </c>
      <c r="K408" t="s">
        <v>787</v>
      </c>
      <c r="L408">
        <v>1354</v>
      </c>
      <c r="N408">
        <v>1010</v>
      </c>
      <c r="O408" t="s">
        <v>49</v>
      </c>
      <c r="P408" t="s">
        <v>49</v>
      </c>
      <c r="Q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3</v>
      </c>
      <c r="AG408">
        <v>0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ROW(Source!A531)</f>
        <v>531</v>
      </c>
      <c r="B409">
        <v>59211551</v>
      </c>
      <c r="C409">
        <v>59210219</v>
      </c>
      <c r="D409">
        <v>58266404</v>
      </c>
      <c r="E409">
        <v>1080</v>
      </c>
      <c r="F409">
        <v>1</v>
      </c>
      <c r="G409">
        <v>1080</v>
      </c>
      <c r="H409">
        <v>1</v>
      </c>
      <c r="I409" t="s">
        <v>620</v>
      </c>
      <c r="J409" t="s">
        <v>3</v>
      </c>
      <c r="K409" t="s">
        <v>621</v>
      </c>
      <c r="L409">
        <v>1191</v>
      </c>
      <c r="N409">
        <v>1013</v>
      </c>
      <c r="O409" t="s">
        <v>622</v>
      </c>
      <c r="P409" t="s">
        <v>622</v>
      </c>
      <c r="Q409">
        <v>1</v>
      </c>
      <c r="X409">
        <v>56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 t="s">
        <v>28</v>
      </c>
      <c r="AG409">
        <v>70.84</v>
      </c>
      <c r="AH409">
        <v>2</v>
      </c>
      <c r="AI409">
        <v>59210220</v>
      </c>
      <c r="AJ409">
        <v>401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ROW(Source!A531)</f>
        <v>531</v>
      </c>
      <c r="B410">
        <v>59211552</v>
      </c>
      <c r="C410">
        <v>59210219</v>
      </c>
      <c r="D410">
        <v>58340578</v>
      </c>
      <c r="E410">
        <v>1</v>
      </c>
      <c r="F410">
        <v>1</v>
      </c>
      <c r="G410">
        <v>1080</v>
      </c>
      <c r="H410">
        <v>2</v>
      </c>
      <c r="I410" t="s">
        <v>646</v>
      </c>
      <c r="J410" t="s">
        <v>647</v>
      </c>
      <c r="K410" t="s">
        <v>648</v>
      </c>
      <c r="L410">
        <v>1368</v>
      </c>
      <c r="N410">
        <v>1011</v>
      </c>
      <c r="O410" t="s">
        <v>626</v>
      </c>
      <c r="P410" t="s">
        <v>626</v>
      </c>
      <c r="Q410">
        <v>1</v>
      </c>
      <c r="X410">
        <v>0.2</v>
      </c>
      <c r="Y410">
        <v>0</v>
      </c>
      <c r="Z410">
        <v>83.1</v>
      </c>
      <c r="AA410">
        <v>12.62</v>
      </c>
      <c r="AB410">
        <v>0</v>
      </c>
      <c r="AC410">
        <v>0</v>
      </c>
      <c r="AD410">
        <v>1</v>
      </c>
      <c r="AE410">
        <v>0</v>
      </c>
      <c r="AF410" t="s">
        <v>27</v>
      </c>
      <c r="AG410">
        <v>0.27500000000000002</v>
      </c>
      <c r="AH410">
        <v>2</v>
      </c>
      <c r="AI410">
        <v>59210221</v>
      </c>
      <c r="AJ410">
        <v>402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ROW(Source!A531)</f>
        <v>531</v>
      </c>
      <c r="B411">
        <v>59211553</v>
      </c>
      <c r="C411">
        <v>59210219</v>
      </c>
      <c r="D411">
        <v>58339814</v>
      </c>
      <c r="E411">
        <v>1</v>
      </c>
      <c r="F411">
        <v>1</v>
      </c>
      <c r="G411">
        <v>1080</v>
      </c>
      <c r="H411">
        <v>2</v>
      </c>
      <c r="I411" t="s">
        <v>635</v>
      </c>
      <c r="J411" t="s">
        <v>636</v>
      </c>
      <c r="K411" t="s">
        <v>637</v>
      </c>
      <c r="L411">
        <v>1368</v>
      </c>
      <c r="N411">
        <v>1011</v>
      </c>
      <c r="O411" t="s">
        <v>626</v>
      </c>
      <c r="P411" t="s">
        <v>626</v>
      </c>
      <c r="Q411">
        <v>1</v>
      </c>
      <c r="X411">
        <v>0.02</v>
      </c>
      <c r="Y411">
        <v>0</v>
      </c>
      <c r="Z411">
        <v>179.17</v>
      </c>
      <c r="AA411">
        <v>16.93</v>
      </c>
      <c r="AB411">
        <v>0</v>
      </c>
      <c r="AC411">
        <v>0</v>
      </c>
      <c r="AD411">
        <v>1</v>
      </c>
      <c r="AE411">
        <v>0</v>
      </c>
      <c r="AF411" t="s">
        <v>27</v>
      </c>
      <c r="AG411">
        <v>2.7500000000000004E-2</v>
      </c>
      <c r="AH411">
        <v>2</v>
      </c>
      <c r="AI411">
        <v>59210222</v>
      </c>
      <c r="AJ411">
        <v>403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ROW(Source!A531)</f>
        <v>531</v>
      </c>
      <c r="B412">
        <v>59211554</v>
      </c>
      <c r="C412">
        <v>59210219</v>
      </c>
      <c r="D412">
        <v>58308814</v>
      </c>
      <c r="E412">
        <v>1</v>
      </c>
      <c r="F412">
        <v>1</v>
      </c>
      <c r="G412">
        <v>1080</v>
      </c>
      <c r="H412">
        <v>3</v>
      </c>
      <c r="I412" t="s">
        <v>642</v>
      </c>
      <c r="J412" t="s">
        <v>643</v>
      </c>
      <c r="K412" t="s">
        <v>644</v>
      </c>
      <c r="L412">
        <v>1339</v>
      </c>
      <c r="N412">
        <v>1007</v>
      </c>
      <c r="O412" t="s">
        <v>645</v>
      </c>
      <c r="P412" t="s">
        <v>645</v>
      </c>
      <c r="Q412">
        <v>1</v>
      </c>
      <c r="X412">
        <v>6.4</v>
      </c>
      <c r="Y412">
        <v>7.07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3</v>
      </c>
      <c r="AG412">
        <v>6.4</v>
      </c>
      <c r="AH412">
        <v>2</v>
      </c>
      <c r="AI412">
        <v>59210223</v>
      </c>
      <c r="AJ412">
        <v>404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ROW(Source!A531)</f>
        <v>531</v>
      </c>
      <c r="B413">
        <v>59211555</v>
      </c>
      <c r="C413">
        <v>59210219</v>
      </c>
      <c r="D413">
        <v>58315661</v>
      </c>
      <c r="E413">
        <v>1</v>
      </c>
      <c r="F413">
        <v>1</v>
      </c>
      <c r="G413">
        <v>1080</v>
      </c>
      <c r="H413">
        <v>3</v>
      </c>
      <c r="I413" t="s">
        <v>649</v>
      </c>
      <c r="J413" t="s">
        <v>650</v>
      </c>
      <c r="K413" t="s">
        <v>651</v>
      </c>
      <c r="L413">
        <v>1346</v>
      </c>
      <c r="N413">
        <v>1009</v>
      </c>
      <c r="O413" t="s">
        <v>641</v>
      </c>
      <c r="P413" t="s">
        <v>641</v>
      </c>
      <c r="Q413">
        <v>1</v>
      </c>
      <c r="X413">
        <v>2.66</v>
      </c>
      <c r="Y413">
        <v>19.39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3</v>
      </c>
      <c r="AG413">
        <v>2.66</v>
      </c>
      <c r="AH413">
        <v>2</v>
      </c>
      <c r="AI413">
        <v>59210224</v>
      </c>
      <c r="AJ413">
        <v>405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ROW(Source!A531)</f>
        <v>531</v>
      </c>
      <c r="B414">
        <v>59211556</v>
      </c>
      <c r="C414">
        <v>59210219</v>
      </c>
      <c r="D414">
        <v>58322611</v>
      </c>
      <c r="E414">
        <v>1</v>
      </c>
      <c r="F414">
        <v>1</v>
      </c>
      <c r="G414">
        <v>1080</v>
      </c>
      <c r="H414">
        <v>3</v>
      </c>
      <c r="I414" t="s">
        <v>652</v>
      </c>
      <c r="J414" t="s">
        <v>653</v>
      </c>
      <c r="K414" t="s">
        <v>654</v>
      </c>
      <c r="L414">
        <v>1346</v>
      </c>
      <c r="N414">
        <v>1009</v>
      </c>
      <c r="O414" t="s">
        <v>641</v>
      </c>
      <c r="P414" t="s">
        <v>641</v>
      </c>
      <c r="Q414">
        <v>1</v>
      </c>
      <c r="X414">
        <v>4</v>
      </c>
      <c r="Y414">
        <v>33.72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</v>
      </c>
      <c r="AG414">
        <v>4</v>
      </c>
      <c r="AH414">
        <v>2</v>
      </c>
      <c r="AI414">
        <v>59210225</v>
      </c>
      <c r="AJ414">
        <v>409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ROW(Source!A531)</f>
        <v>531</v>
      </c>
      <c r="B415">
        <v>59211557</v>
      </c>
      <c r="C415">
        <v>59210219</v>
      </c>
      <c r="D415">
        <v>58267529</v>
      </c>
      <c r="E415">
        <v>1080</v>
      </c>
      <c r="F415">
        <v>1</v>
      </c>
      <c r="G415">
        <v>1080</v>
      </c>
      <c r="H415">
        <v>3</v>
      </c>
      <c r="I415" t="s">
        <v>782</v>
      </c>
      <c r="J415" t="s">
        <v>3</v>
      </c>
      <c r="K415" t="s">
        <v>783</v>
      </c>
      <c r="L415">
        <v>1346</v>
      </c>
      <c r="N415">
        <v>1009</v>
      </c>
      <c r="O415" t="s">
        <v>641</v>
      </c>
      <c r="P415" t="s">
        <v>641</v>
      </c>
      <c r="Q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</v>
      </c>
      <c r="AG415">
        <v>0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ROW(Source!A531)</f>
        <v>531</v>
      </c>
      <c r="B416">
        <v>59211558</v>
      </c>
      <c r="C416">
        <v>59210219</v>
      </c>
      <c r="D416">
        <v>58276010</v>
      </c>
      <c r="E416">
        <v>1080</v>
      </c>
      <c r="F416">
        <v>1</v>
      </c>
      <c r="G416">
        <v>1080</v>
      </c>
      <c r="H416">
        <v>3</v>
      </c>
      <c r="I416" t="s">
        <v>784</v>
      </c>
      <c r="J416" t="s">
        <v>3</v>
      </c>
      <c r="K416" t="s">
        <v>785</v>
      </c>
      <c r="L416">
        <v>1301</v>
      </c>
      <c r="N416">
        <v>1003</v>
      </c>
      <c r="O416" t="s">
        <v>36</v>
      </c>
      <c r="P416" t="s">
        <v>36</v>
      </c>
      <c r="Q416">
        <v>1</v>
      </c>
      <c r="X416">
        <v>99.8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3</v>
      </c>
      <c r="AG416">
        <v>99.8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ROW(Source!A531)</f>
        <v>531</v>
      </c>
      <c r="B417">
        <v>59211559</v>
      </c>
      <c r="C417">
        <v>59210219</v>
      </c>
      <c r="D417">
        <v>58287193</v>
      </c>
      <c r="E417">
        <v>1080</v>
      </c>
      <c r="F417">
        <v>1</v>
      </c>
      <c r="G417">
        <v>1080</v>
      </c>
      <c r="H417">
        <v>3</v>
      </c>
      <c r="I417" t="s">
        <v>786</v>
      </c>
      <c r="J417" t="s">
        <v>3</v>
      </c>
      <c r="K417" t="s">
        <v>787</v>
      </c>
      <c r="L417">
        <v>1354</v>
      </c>
      <c r="N417">
        <v>1010</v>
      </c>
      <c r="O417" t="s">
        <v>49</v>
      </c>
      <c r="P417" t="s">
        <v>49</v>
      </c>
      <c r="Q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</v>
      </c>
      <c r="AG417">
        <v>0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ROW(Source!A532)</f>
        <v>532</v>
      </c>
      <c r="B418">
        <v>59211551</v>
      </c>
      <c r="C418">
        <v>59210219</v>
      </c>
      <c r="D418">
        <v>58266404</v>
      </c>
      <c r="E418">
        <v>1080</v>
      </c>
      <c r="F418">
        <v>1</v>
      </c>
      <c r="G418">
        <v>1080</v>
      </c>
      <c r="H418">
        <v>1</v>
      </c>
      <c r="I418" t="s">
        <v>620</v>
      </c>
      <c r="J418" t="s">
        <v>3</v>
      </c>
      <c r="K418" t="s">
        <v>621</v>
      </c>
      <c r="L418">
        <v>1191</v>
      </c>
      <c r="N418">
        <v>1013</v>
      </c>
      <c r="O418" t="s">
        <v>622</v>
      </c>
      <c r="P418" t="s">
        <v>622</v>
      </c>
      <c r="Q418">
        <v>1</v>
      </c>
      <c r="X418">
        <v>56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 t="s">
        <v>28</v>
      </c>
      <c r="AG418">
        <v>70.84</v>
      </c>
      <c r="AH418">
        <v>2</v>
      </c>
      <c r="AI418">
        <v>59210220</v>
      </c>
      <c r="AJ418">
        <v>410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ROW(Source!A532)</f>
        <v>532</v>
      </c>
      <c r="B419">
        <v>59211552</v>
      </c>
      <c r="C419">
        <v>59210219</v>
      </c>
      <c r="D419">
        <v>58340578</v>
      </c>
      <c r="E419">
        <v>1</v>
      </c>
      <c r="F419">
        <v>1</v>
      </c>
      <c r="G419">
        <v>1080</v>
      </c>
      <c r="H419">
        <v>2</v>
      </c>
      <c r="I419" t="s">
        <v>646</v>
      </c>
      <c r="J419" t="s">
        <v>647</v>
      </c>
      <c r="K419" t="s">
        <v>648</v>
      </c>
      <c r="L419">
        <v>1368</v>
      </c>
      <c r="N419">
        <v>1011</v>
      </c>
      <c r="O419" t="s">
        <v>626</v>
      </c>
      <c r="P419" t="s">
        <v>626</v>
      </c>
      <c r="Q419">
        <v>1</v>
      </c>
      <c r="X419">
        <v>0.2</v>
      </c>
      <c r="Y419">
        <v>0</v>
      </c>
      <c r="Z419">
        <v>83.1</v>
      </c>
      <c r="AA419">
        <v>12.62</v>
      </c>
      <c r="AB419">
        <v>0</v>
      </c>
      <c r="AC419">
        <v>0</v>
      </c>
      <c r="AD419">
        <v>1</v>
      </c>
      <c r="AE419">
        <v>0</v>
      </c>
      <c r="AF419" t="s">
        <v>27</v>
      </c>
      <c r="AG419">
        <v>0.27500000000000002</v>
      </c>
      <c r="AH419">
        <v>2</v>
      </c>
      <c r="AI419">
        <v>59210221</v>
      </c>
      <c r="AJ419">
        <v>411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ROW(Source!A532)</f>
        <v>532</v>
      </c>
      <c r="B420">
        <v>59211553</v>
      </c>
      <c r="C420">
        <v>59210219</v>
      </c>
      <c r="D420">
        <v>58339814</v>
      </c>
      <c r="E420">
        <v>1</v>
      </c>
      <c r="F420">
        <v>1</v>
      </c>
      <c r="G420">
        <v>1080</v>
      </c>
      <c r="H420">
        <v>2</v>
      </c>
      <c r="I420" t="s">
        <v>635</v>
      </c>
      <c r="J420" t="s">
        <v>636</v>
      </c>
      <c r="K420" t="s">
        <v>637</v>
      </c>
      <c r="L420">
        <v>1368</v>
      </c>
      <c r="N420">
        <v>1011</v>
      </c>
      <c r="O420" t="s">
        <v>626</v>
      </c>
      <c r="P420" t="s">
        <v>626</v>
      </c>
      <c r="Q420">
        <v>1</v>
      </c>
      <c r="X420">
        <v>0.02</v>
      </c>
      <c r="Y420">
        <v>0</v>
      </c>
      <c r="Z420">
        <v>179.17</v>
      </c>
      <c r="AA420">
        <v>16.93</v>
      </c>
      <c r="AB420">
        <v>0</v>
      </c>
      <c r="AC420">
        <v>0</v>
      </c>
      <c r="AD420">
        <v>1</v>
      </c>
      <c r="AE420">
        <v>0</v>
      </c>
      <c r="AF420" t="s">
        <v>27</v>
      </c>
      <c r="AG420">
        <v>2.7500000000000004E-2</v>
      </c>
      <c r="AH420">
        <v>2</v>
      </c>
      <c r="AI420">
        <v>59210222</v>
      </c>
      <c r="AJ420">
        <v>412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ROW(Source!A532)</f>
        <v>532</v>
      </c>
      <c r="B421">
        <v>59211554</v>
      </c>
      <c r="C421">
        <v>59210219</v>
      </c>
      <c r="D421">
        <v>58308814</v>
      </c>
      <c r="E421">
        <v>1</v>
      </c>
      <c r="F421">
        <v>1</v>
      </c>
      <c r="G421">
        <v>1080</v>
      </c>
      <c r="H421">
        <v>3</v>
      </c>
      <c r="I421" t="s">
        <v>642</v>
      </c>
      <c r="J421" t="s">
        <v>643</v>
      </c>
      <c r="K421" t="s">
        <v>644</v>
      </c>
      <c r="L421">
        <v>1339</v>
      </c>
      <c r="N421">
        <v>1007</v>
      </c>
      <c r="O421" t="s">
        <v>645</v>
      </c>
      <c r="P421" t="s">
        <v>645</v>
      </c>
      <c r="Q421">
        <v>1</v>
      </c>
      <c r="X421">
        <v>6.4</v>
      </c>
      <c r="Y421">
        <v>7.07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3</v>
      </c>
      <c r="AG421">
        <v>6.4</v>
      </c>
      <c r="AH421">
        <v>2</v>
      </c>
      <c r="AI421">
        <v>59210223</v>
      </c>
      <c r="AJ421">
        <v>413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ROW(Source!A532)</f>
        <v>532</v>
      </c>
      <c r="B422">
        <v>59211555</v>
      </c>
      <c r="C422">
        <v>59210219</v>
      </c>
      <c r="D422">
        <v>58315661</v>
      </c>
      <c r="E422">
        <v>1</v>
      </c>
      <c r="F422">
        <v>1</v>
      </c>
      <c r="G422">
        <v>1080</v>
      </c>
      <c r="H422">
        <v>3</v>
      </c>
      <c r="I422" t="s">
        <v>649</v>
      </c>
      <c r="J422" t="s">
        <v>650</v>
      </c>
      <c r="K422" t="s">
        <v>651</v>
      </c>
      <c r="L422">
        <v>1346</v>
      </c>
      <c r="N422">
        <v>1009</v>
      </c>
      <c r="O422" t="s">
        <v>641</v>
      </c>
      <c r="P422" t="s">
        <v>641</v>
      </c>
      <c r="Q422">
        <v>1</v>
      </c>
      <c r="X422">
        <v>2.66</v>
      </c>
      <c r="Y422">
        <v>19.39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3</v>
      </c>
      <c r="AG422">
        <v>2.66</v>
      </c>
      <c r="AH422">
        <v>2</v>
      </c>
      <c r="AI422">
        <v>59210224</v>
      </c>
      <c r="AJ422">
        <v>414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ROW(Source!A532)</f>
        <v>532</v>
      </c>
      <c r="B423">
        <v>59211556</v>
      </c>
      <c r="C423">
        <v>59210219</v>
      </c>
      <c r="D423">
        <v>58322611</v>
      </c>
      <c r="E423">
        <v>1</v>
      </c>
      <c r="F423">
        <v>1</v>
      </c>
      <c r="G423">
        <v>1080</v>
      </c>
      <c r="H423">
        <v>3</v>
      </c>
      <c r="I423" t="s">
        <v>652</v>
      </c>
      <c r="J423" t="s">
        <v>653</v>
      </c>
      <c r="K423" t="s">
        <v>654</v>
      </c>
      <c r="L423">
        <v>1346</v>
      </c>
      <c r="N423">
        <v>1009</v>
      </c>
      <c r="O423" t="s">
        <v>641</v>
      </c>
      <c r="P423" t="s">
        <v>641</v>
      </c>
      <c r="Q423">
        <v>1</v>
      </c>
      <c r="X423">
        <v>4</v>
      </c>
      <c r="Y423">
        <v>33.72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3</v>
      </c>
      <c r="AG423">
        <v>4</v>
      </c>
      <c r="AH423">
        <v>2</v>
      </c>
      <c r="AI423">
        <v>59210225</v>
      </c>
      <c r="AJ423">
        <v>418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ROW(Source!A532)</f>
        <v>532</v>
      </c>
      <c r="B424">
        <v>59211557</v>
      </c>
      <c r="C424">
        <v>59210219</v>
      </c>
      <c r="D424">
        <v>58267529</v>
      </c>
      <c r="E424">
        <v>1080</v>
      </c>
      <c r="F424">
        <v>1</v>
      </c>
      <c r="G424">
        <v>1080</v>
      </c>
      <c r="H424">
        <v>3</v>
      </c>
      <c r="I424" t="s">
        <v>782</v>
      </c>
      <c r="J424" t="s">
        <v>3</v>
      </c>
      <c r="K424" t="s">
        <v>783</v>
      </c>
      <c r="L424">
        <v>1346</v>
      </c>
      <c r="N424">
        <v>1009</v>
      </c>
      <c r="O424" t="s">
        <v>641</v>
      </c>
      <c r="P424" t="s">
        <v>641</v>
      </c>
      <c r="Q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3</v>
      </c>
      <c r="AG424">
        <v>0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ROW(Source!A532)</f>
        <v>532</v>
      </c>
      <c r="B425">
        <v>59211558</v>
      </c>
      <c r="C425">
        <v>59210219</v>
      </c>
      <c r="D425">
        <v>58276010</v>
      </c>
      <c r="E425">
        <v>1080</v>
      </c>
      <c r="F425">
        <v>1</v>
      </c>
      <c r="G425">
        <v>1080</v>
      </c>
      <c r="H425">
        <v>3</v>
      </c>
      <c r="I425" t="s">
        <v>784</v>
      </c>
      <c r="J425" t="s">
        <v>3</v>
      </c>
      <c r="K425" t="s">
        <v>785</v>
      </c>
      <c r="L425">
        <v>1301</v>
      </c>
      <c r="N425">
        <v>1003</v>
      </c>
      <c r="O425" t="s">
        <v>36</v>
      </c>
      <c r="P425" t="s">
        <v>36</v>
      </c>
      <c r="Q425">
        <v>1</v>
      </c>
      <c r="X425">
        <v>99.8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3</v>
      </c>
      <c r="AG425">
        <v>99.8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ROW(Source!A532)</f>
        <v>532</v>
      </c>
      <c r="B426">
        <v>59211559</v>
      </c>
      <c r="C426">
        <v>59210219</v>
      </c>
      <c r="D426">
        <v>58287193</v>
      </c>
      <c r="E426">
        <v>1080</v>
      </c>
      <c r="F426">
        <v>1</v>
      </c>
      <c r="G426">
        <v>1080</v>
      </c>
      <c r="H426">
        <v>3</v>
      </c>
      <c r="I426" t="s">
        <v>786</v>
      </c>
      <c r="J426" t="s">
        <v>3</v>
      </c>
      <c r="K426" t="s">
        <v>787</v>
      </c>
      <c r="L426">
        <v>1354</v>
      </c>
      <c r="N426">
        <v>1010</v>
      </c>
      <c r="O426" t="s">
        <v>49</v>
      </c>
      <c r="P426" t="s">
        <v>49</v>
      </c>
      <c r="Q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3</v>
      </c>
      <c r="AG426">
        <v>0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ROW(Source!A539)</f>
        <v>539</v>
      </c>
      <c r="B427">
        <v>59211560</v>
      </c>
      <c r="C427">
        <v>59210241</v>
      </c>
      <c r="D427">
        <v>58266404</v>
      </c>
      <c r="E427">
        <v>1080</v>
      </c>
      <c r="F427">
        <v>1</v>
      </c>
      <c r="G427">
        <v>1080</v>
      </c>
      <c r="H427">
        <v>1</v>
      </c>
      <c r="I427" t="s">
        <v>620</v>
      </c>
      <c r="J427" t="s">
        <v>3</v>
      </c>
      <c r="K427" t="s">
        <v>621</v>
      </c>
      <c r="L427">
        <v>1191</v>
      </c>
      <c r="N427">
        <v>1013</v>
      </c>
      <c r="O427" t="s">
        <v>622</v>
      </c>
      <c r="P427" t="s">
        <v>622</v>
      </c>
      <c r="Q427">
        <v>1</v>
      </c>
      <c r="X427">
        <v>14.63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28</v>
      </c>
      <c r="AG427">
        <v>18.506950000000003</v>
      </c>
      <c r="AH427">
        <v>2</v>
      </c>
      <c r="AI427">
        <v>59210242</v>
      </c>
      <c r="AJ427">
        <v>419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ROW(Source!A539)</f>
        <v>539</v>
      </c>
      <c r="B428">
        <v>59211561</v>
      </c>
      <c r="C428">
        <v>59210241</v>
      </c>
      <c r="D428">
        <v>58290261</v>
      </c>
      <c r="E428">
        <v>1080</v>
      </c>
      <c r="F428">
        <v>1</v>
      </c>
      <c r="G428">
        <v>1080</v>
      </c>
      <c r="H428">
        <v>3</v>
      </c>
      <c r="I428" t="s">
        <v>792</v>
      </c>
      <c r="J428" t="s">
        <v>3</v>
      </c>
      <c r="K428" t="s">
        <v>793</v>
      </c>
      <c r="L428">
        <v>1354</v>
      </c>
      <c r="N428">
        <v>1010</v>
      </c>
      <c r="O428" t="s">
        <v>49</v>
      </c>
      <c r="P428" t="s">
        <v>49</v>
      </c>
      <c r="Q428">
        <v>1</v>
      </c>
      <c r="X428">
        <v>100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3</v>
      </c>
      <c r="AG428">
        <v>100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ROW(Source!A540)</f>
        <v>540</v>
      </c>
      <c r="B429">
        <v>59211560</v>
      </c>
      <c r="C429">
        <v>59210241</v>
      </c>
      <c r="D429">
        <v>58266404</v>
      </c>
      <c r="E429">
        <v>1080</v>
      </c>
      <c r="F429">
        <v>1</v>
      </c>
      <c r="G429">
        <v>1080</v>
      </c>
      <c r="H429">
        <v>1</v>
      </c>
      <c r="I429" t="s">
        <v>620</v>
      </c>
      <c r="J429" t="s">
        <v>3</v>
      </c>
      <c r="K429" t="s">
        <v>621</v>
      </c>
      <c r="L429">
        <v>1191</v>
      </c>
      <c r="N429">
        <v>1013</v>
      </c>
      <c r="O429" t="s">
        <v>622</v>
      </c>
      <c r="P429" t="s">
        <v>622</v>
      </c>
      <c r="Q429">
        <v>1</v>
      </c>
      <c r="X429">
        <v>14.63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 t="s">
        <v>28</v>
      </c>
      <c r="AG429">
        <v>18.506950000000003</v>
      </c>
      <c r="AH429">
        <v>2</v>
      </c>
      <c r="AI429">
        <v>59210242</v>
      </c>
      <c r="AJ429">
        <v>421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ROW(Source!A540)</f>
        <v>540</v>
      </c>
      <c r="B430">
        <v>59211561</v>
      </c>
      <c r="C430">
        <v>59210241</v>
      </c>
      <c r="D430">
        <v>58290261</v>
      </c>
      <c r="E430">
        <v>1080</v>
      </c>
      <c r="F430">
        <v>1</v>
      </c>
      <c r="G430">
        <v>1080</v>
      </c>
      <c r="H430">
        <v>3</v>
      </c>
      <c r="I430" t="s">
        <v>792</v>
      </c>
      <c r="J430" t="s">
        <v>3</v>
      </c>
      <c r="K430" t="s">
        <v>793</v>
      </c>
      <c r="L430">
        <v>1354</v>
      </c>
      <c r="N430">
        <v>1010</v>
      </c>
      <c r="O430" t="s">
        <v>49</v>
      </c>
      <c r="P430" t="s">
        <v>49</v>
      </c>
      <c r="Q430">
        <v>1</v>
      </c>
      <c r="X430">
        <v>100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3</v>
      </c>
      <c r="AG430">
        <v>100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ROW(Source!A612)</f>
        <v>612</v>
      </c>
      <c r="B431">
        <v>59211584</v>
      </c>
      <c r="C431">
        <v>59210351</v>
      </c>
      <c r="D431">
        <v>58266404</v>
      </c>
      <c r="E431">
        <v>1080</v>
      </c>
      <c r="F431">
        <v>1</v>
      </c>
      <c r="G431">
        <v>1080</v>
      </c>
      <c r="H431">
        <v>1</v>
      </c>
      <c r="I431" t="s">
        <v>620</v>
      </c>
      <c r="J431" t="s">
        <v>3</v>
      </c>
      <c r="K431" t="s">
        <v>621</v>
      </c>
      <c r="L431">
        <v>1191</v>
      </c>
      <c r="N431">
        <v>1013</v>
      </c>
      <c r="O431" t="s">
        <v>622</v>
      </c>
      <c r="P431" t="s">
        <v>622</v>
      </c>
      <c r="Q431">
        <v>1</v>
      </c>
      <c r="X431">
        <v>0.73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 t="s">
        <v>28</v>
      </c>
      <c r="AG431">
        <v>0.92344999999999999</v>
      </c>
      <c r="AH431">
        <v>2</v>
      </c>
      <c r="AI431">
        <v>59210352</v>
      </c>
      <c r="AJ431">
        <v>423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ROW(Source!A612)</f>
        <v>612</v>
      </c>
      <c r="B432">
        <v>59211585</v>
      </c>
      <c r="C432">
        <v>59210351</v>
      </c>
      <c r="D432">
        <v>58340578</v>
      </c>
      <c r="E432">
        <v>1</v>
      </c>
      <c r="F432">
        <v>1</v>
      </c>
      <c r="G432">
        <v>1080</v>
      </c>
      <c r="H432">
        <v>2</v>
      </c>
      <c r="I432" t="s">
        <v>646</v>
      </c>
      <c r="J432" t="s">
        <v>647</v>
      </c>
      <c r="K432" t="s">
        <v>648</v>
      </c>
      <c r="L432">
        <v>1368</v>
      </c>
      <c r="N432">
        <v>1011</v>
      </c>
      <c r="O432" t="s">
        <v>626</v>
      </c>
      <c r="P432" t="s">
        <v>626</v>
      </c>
      <c r="Q432">
        <v>1</v>
      </c>
      <c r="X432">
        <v>0.03</v>
      </c>
      <c r="Y432">
        <v>0</v>
      </c>
      <c r="Z432">
        <v>83.1</v>
      </c>
      <c r="AA432">
        <v>12.62</v>
      </c>
      <c r="AB432">
        <v>0</v>
      </c>
      <c r="AC432">
        <v>0</v>
      </c>
      <c r="AD432">
        <v>1</v>
      </c>
      <c r="AE432">
        <v>0</v>
      </c>
      <c r="AF432" t="s">
        <v>27</v>
      </c>
      <c r="AG432">
        <v>4.1250000000000002E-2</v>
      </c>
      <c r="AH432">
        <v>2</v>
      </c>
      <c r="AI432">
        <v>59210353</v>
      </c>
      <c r="AJ432">
        <v>424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ROW(Source!A612)</f>
        <v>612</v>
      </c>
      <c r="B433">
        <v>59211586</v>
      </c>
      <c r="C433">
        <v>59210351</v>
      </c>
      <c r="D433">
        <v>58311260</v>
      </c>
      <c r="E433">
        <v>1</v>
      </c>
      <c r="F433">
        <v>1</v>
      </c>
      <c r="G433">
        <v>1080</v>
      </c>
      <c r="H433">
        <v>3</v>
      </c>
      <c r="I433" t="s">
        <v>721</v>
      </c>
      <c r="J433" t="s">
        <v>722</v>
      </c>
      <c r="K433" t="s">
        <v>723</v>
      </c>
      <c r="L433">
        <v>1354</v>
      </c>
      <c r="N433">
        <v>1010</v>
      </c>
      <c r="O433" t="s">
        <v>49</v>
      </c>
      <c r="P433" t="s">
        <v>49</v>
      </c>
      <c r="Q433">
        <v>1</v>
      </c>
      <c r="X433">
        <v>0.43330000000000002</v>
      </c>
      <c r="Y433">
        <v>38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3</v>
      </c>
      <c r="AG433">
        <v>0.43330000000000002</v>
      </c>
      <c r="AH433">
        <v>2</v>
      </c>
      <c r="AI433">
        <v>59210354</v>
      </c>
      <c r="AJ433">
        <v>425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ROW(Source!A612)</f>
        <v>612</v>
      </c>
      <c r="B434">
        <v>59211587</v>
      </c>
      <c r="C434">
        <v>59210351</v>
      </c>
      <c r="D434">
        <v>58292802</v>
      </c>
      <c r="E434">
        <v>1080</v>
      </c>
      <c r="F434">
        <v>1</v>
      </c>
      <c r="G434">
        <v>1080</v>
      </c>
      <c r="H434">
        <v>3</v>
      </c>
      <c r="I434" t="s">
        <v>808</v>
      </c>
      <c r="J434" t="s">
        <v>3</v>
      </c>
      <c r="K434" t="s">
        <v>809</v>
      </c>
      <c r="L434">
        <v>1391</v>
      </c>
      <c r="N434">
        <v>1013</v>
      </c>
      <c r="O434" t="s">
        <v>304</v>
      </c>
      <c r="P434" t="s">
        <v>304</v>
      </c>
      <c r="Q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3</v>
      </c>
      <c r="AG434">
        <v>1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ROW(Source!A613)</f>
        <v>613</v>
      </c>
      <c r="B435">
        <v>59211584</v>
      </c>
      <c r="C435">
        <v>59210351</v>
      </c>
      <c r="D435">
        <v>58266404</v>
      </c>
      <c r="E435">
        <v>1080</v>
      </c>
      <c r="F435">
        <v>1</v>
      </c>
      <c r="G435">
        <v>1080</v>
      </c>
      <c r="H435">
        <v>1</v>
      </c>
      <c r="I435" t="s">
        <v>620</v>
      </c>
      <c r="J435" t="s">
        <v>3</v>
      </c>
      <c r="K435" t="s">
        <v>621</v>
      </c>
      <c r="L435">
        <v>1191</v>
      </c>
      <c r="N435">
        <v>1013</v>
      </c>
      <c r="O435" t="s">
        <v>622</v>
      </c>
      <c r="P435" t="s">
        <v>622</v>
      </c>
      <c r="Q435">
        <v>1</v>
      </c>
      <c r="X435">
        <v>0.73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1</v>
      </c>
      <c r="AF435" t="s">
        <v>28</v>
      </c>
      <c r="AG435">
        <v>0.92344999999999999</v>
      </c>
      <c r="AH435">
        <v>2</v>
      </c>
      <c r="AI435">
        <v>59210352</v>
      </c>
      <c r="AJ435">
        <v>429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ROW(Source!A613)</f>
        <v>613</v>
      </c>
      <c r="B436">
        <v>59211585</v>
      </c>
      <c r="C436">
        <v>59210351</v>
      </c>
      <c r="D436">
        <v>58340578</v>
      </c>
      <c r="E436">
        <v>1</v>
      </c>
      <c r="F436">
        <v>1</v>
      </c>
      <c r="G436">
        <v>1080</v>
      </c>
      <c r="H436">
        <v>2</v>
      </c>
      <c r="I436" t="s">
        <v>646</v>
      </c>
      <c r="J436" t="s">
        <v>647</v>
      </c>
      <c r="K436" t="s">
        <v>648</v>
      </c>
      <c r="L436">
        <v>1368</v>
      </c>
      <c r="N436">
        <v>1011</v>
      </c>
      <c r="O436" t="s">
        <v>626</v>
      </c>
      <c r="P436" t="s">
        <v>626</v>
      </c>
      <c r="Q436">
        <v>1</v>
      </c>
      <c r="X436">
        <v>0.03</v>
      </c>
      <c r="Y436">
        <v>0</v>
      </c>
      <c r="Z436">
        <v>83.1</v>
      </c>
      <c r="AA436">
        <v>12.62</v>
      </c>
      <c r="AB436">
        <v>0</v>
      </c>
      <c r="AC436">
        <v>0</v>
      </c>
      <c r="AD436">
        <v>1</v>
      </c>
      <c r="AE436">
        <v>0</v>
      </c>
      <c r="AF436" t="s">
        <v>27</v>
      </c>
      <c r="AG436">
        <v>4.1250000000000002E-2</v>
      </c>
      <c r="AH436">
        <v>2</v>
      </c>
      <c r="AI436">
        <v>59210353</v>
      </c>
      <c r="AJ436">
        <v>430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ROW(Source!A613)</f>
        <v>613</v>
      </c>
      <c r="B437">
        <v>59211586</v>
      </c>
      <c r="C437">
        <v>59210351</v>
      </c>
      <c r="D437">
        <v>58311260</v>
      </c>
      <c r="E437">
        <v>1</v>
      </c>
      <c r="F437">
        <v>1</v>
      </c>
      <c r="G437">
        <v>1080</v>
      </c>
      <c r="H437">
        <v>3</v>
      </c>
      <c r="I437" t="s">
        <v>721</v>
      </c>
      <c r="J437" t="s">
        <v>722</v>
      </c>
      <c r="K437" t="s">
        <v>723</v>
      </c>
      <c r="L437">
        <v>1354</v>
      </c>
      <c r="N437">
        <v>1010</v>
      </c>
      <c r="O437" t="s">
        <v>49</v>
      </c>
      <c r="P437" t="s">
        <v>49</v>
      </c>
      <c r="Q437">
        <v>1</v>
      </c>
      <c r="X437">
        <v>0.43330000000000002</v>
      </c>
      <c r="Y437">
        <v>38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</v>
      </c>
      <c r="AG437">
        <v>0.43330000000000002</v>
      </c>
      <c r="AH437">
        <v>2</v>
      </c>
      <c r="AI437">
        <v>59210354</v>
      </c>
      <c r="AJ437">
        <v>431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ROW(Source!A613)</f>
        <v>613</v>
      </c>
      <c r="B438">
        <v>59211587</v>
      </c>
      <c r="C438">
        <v>59210351</v>
      </c>
      <c r="D438">
        <v>58292802</v>
      </c>
      <c r="E438">
        <v>1080</v>
      </c>
      <c r="F438">
        <v>1</v>
      </c>
      <c r="G438">
        <v>1080</v>
      </c>
      <c r="H438">
        <v>3</v>
      </c>
      <c r="I438" t="s">
        <v>808</v>
      </c>
      <c r="J438" t="s">
        <v>3</v>
      </c>
      <c r="K438" t="s">
        <v>809</v>
      </c>
      <c r="L438">
        <v>1391</v>
      </c>
      <c r="N438">
        <v>1013</v>
      </c>
      <c r="O438" t="s">
        <v>304</v>
      </c>
      <c r="P438" t="s">
        <v>304</v>
      </c>
      <c r="Q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3</v>
      </c>
      <c r="AG438">
        <v>1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ROW(Source!A620)</f>
        <v>620</v>
      </c>
      <c r="B439">
        <v>59211588</v>
      </c>
      <c r="C439">
        <v>59210365</v>
      </c>
      <c r="D439">
        <v>58266404</v>
      </c>
      <c r="E439">
        <v>1080</v>
      </c>
      <c r="F439">
        <v>1</v>
      </c>
      <c r="G439">
        <v>1080</v>
      </c>
      <c r="H439">
        <v>1</v>
      </c>
      <c r="I439" t="s">
        <v>620</v>
      </c>
      <c r="J439" t="s">
        <v>3</v>
      </c>
      <c r="K439" t="s">
        <v>621</v>
      </c>
      <c r="L439">
        <v>1191</v>
      </c>
      <c r="N439">
        <v>1013</v>
      </c>
      <c r="O439" t="s">
        <v>622</v>
      </c>
      <c r="P439" t="s">
        <v>622</v>
      </c>
      <c r="Q439">
        <v>1</v>
      </c>
      <c r="X439">
        <v>1.1499999999999999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28</v>
      </c>
      <c r="AG439">
        <v>1.45475</v>
      </c>
      <c r="AH439">
        <v>2</v>
      </c>
      <c r="AI439">
        <v>59210366</v>
      </c>
      <c r="AJ439">
        <v>435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ROW(Source!A620)</f>
        <v>620</v>
      </c>
      <c r="B440">
        <v>59211589</v>
      </c>
      <c r="C440">
        <v>59210365</v>
      </c>
      <c r="D440">
        <v>58340578</v>
      </c>
      <c r="E440">
        <v>1</v>
      </c>
      <c r="F440">
        <v>1</v>
      </c>
      <c r="G440">
        <v>1080</v>
      </c>
      <c r="H440">
        <v>2</v>
      </c>
      <c r="I440" t="s">
        <v>646</v>
      </c>
      <c r="J440" t="s">
        <v>647</v>
      </c>
      <c r="K440" t="s">
        <v>648</v>
      </c>
      <c r="L440">
        <v>1368</v>
      </c>
      <c r="N440">
        <v>1011</v>
      </c>
      <c r="O440" t="s">
        <v>626</v>
      </c>
      <c r="P440" t="s">
        <v>626</v>
      </c>
      <c r="Q440">
        <v>1</v>
      </c>
      <c r="X440">
        <v>0.01</v>
      </c>
      <c r="Y440">
        <v>0</v>
      </c>
      <c r="Z440">
        <v>83.1</v>
      </c>
      <c r="AA440">
        <v>12.62</v>
      </c>
      <c r="AB440">
        <v>0</v>
      </c>
      <c r="AC440">
        <v>0</v>
      </c>
      <c r="AD440">
        <v>1</v>
      </c>
      <c r="AE440">
        <v>0</v>
      </c>
      <c r="AF440" t="s">
        <v>27</v>
      </c>
      <c r="AG440">
        <v>1.3750000000000002E-2</v>
      </c>
      <c r="AH440">
        <v>2</v>
      </c>
      <c r="AI440">
        <v>59210367</v>
      </c>
      <c r="AJ440">
        <v>436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ROW(Source!A620)</f>
        <v>620</v>
      </c>
      <c r="B441">
        <v>59211590</v>
      </c>
      <c r="C441">
        <v>59210365</v>
      </c>
      <c r="D441">
        <v>58340630</v>
      </c>
      <c r="E441">
        <v>1</v>
      </c>
      <c r="F441">
        <v>1</v>
      </c>
      <c r="G441">
        <v>1080</v>
      </c>
      <c r="H441">
        <v>2</v>
      </c>
      <c r="I441" t="s">
        <v>724</v>
      </c>
      <c r="J441" t="s">
        <v>725</v>
      </c>
      <c r="K441" t="s">
        <v>726</v>
      </c>
      <c r="L441">
        <v>1368</v>
      </c>
      <c r="N441">
        <v>1011</v>
      </c>
      <c r="O441" t="s">
        <v>626</v>
      </c>
      <c r="P441" t="s">
        <v>626</v>
      </c>
      <c r="Q441">
        <v>1</v>
      </c>
      <c r="X441">
        <v>0.08</v>
      </c>
      <c r="Y441">
        <v>0</v>
      </c>
      <c r="Z441">
        <v>0.77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27</v>
      </c>
      <c r="AG441">
        <v>0.11000000000000001</v>
      </c>
      <c r="AH441">
        <v>2</v>
      </c>
      <c r="AI441">
        <v>59210368</v>
      </c>
      <c r="AJ441">
        <v>437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ROW(Source!A620)</f>
        <v>620</v>
      </c>
      <c r="B442">
        <v>59211591</v>
      </c>
      <c r="C442">
        <v>59210365</v>
      </c>
      <c r="D442">
        <v>58311260</v>
      </c>
      <c r="E442">
        <v>1</v>
      </c>
      <c r="F442">
        <v>1</v>
      </c>
      <c r="G442">
        <v>1080</v>
      </c>
      <c r="H442">
        <v>3</v>
      </c>
      <c r="I442" t="s">
        <v>721</v>
      </c>
      <c r="J442" t="s">
        <v>722</v>
      </c>
      <c r="K442" t="s">
        <v>723</v>
      </c>
      <c r="L442">
        <v>1354</v>
      </c>
      <c r="N442">
        <v>1010</v>
      </c>
      <c r="O442" t="s">
        <v>49</v>
      </c>
      <c r="P442" t="s">
        <v>49</v>
      </c>
      <c r="Q442">
        <v>1</v>
      </c>
      <c r="X442">
        <v>0.72219999999999995</v>
      </c>
      <c r="Y442">
        <v>38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</v>
      </c>
      <c r="AG442">
        <v>0.72219999999999995</v>
      </c>
      <c r="AH442">
        <v>2</v>
      </c>
      <c r="AI442">
        <v>59210369</v>
      </c>
      <c r="AJ442">
        <v>438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ROW(Source!A620)</f>
        <v>620</v>
      </c>
      <c r="B443">
        <v>59211592</v>
      </c>
      <c r="C443">
        <v>59210365</v>
      </c>
      <c r="D443">
        <v>58319272</v>
      </c>
      <c r="E443">
        <v>1</v>
      </c>
      <c r="F443">
        <v>1</v>
      </c>
      <c r="G443">
        <v>1080</v>
      </c>
      <c r="H443">
        <v>3</v>
      </c>
      <c r="I443" t="s">
        <v>727</v>
      </c>
      <c r="J443" t="s">
        <v>728</v>
      </c>
      <c r="K443" t="s">
        <v>729</v>
      </c>
      <c r="L443">
        <v>1354</v>
      </c>
      <c r="N443">
        <v>1010</v>
      </c>
      <c r="O443" t="s">
        <v>49</v>
      </c>
      <c r="P443" t="s">
        <v>49</v>
      </c>
      <c r="Q443">
        <v>1</v>
      </c>
      <c r="X443">
        <v>4.0000000000000001E-3</v>
      </c>
      <c r="Y443">
        <v>10.53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</v>
      </c>
      <c r="AG443">
        <v>4.0000000000000001E-3</v>
      </c>
      <c r="AH443">
        <v>2</v>
      </c>
      <c r="AI443">
        <v>59210370</v>
      </c>
      <c r="AJ443">
        <v>440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ROW(Source!A620)</f>
        <v>620</v>
      </c>
      <c r="B444">
        <v>59211593</v>
      </c>
      <c r="C444">
        <v>59210365</v>
      </c>
      <c r="D444">
        <v>58290240</v>
      </c>
      <c r="E444">
        <v>1080</v>
      </c>
      <c r="F444">
        <v>1</v>
      </c>
      <c r="G444">
        <v>1080</v>
      </c>
      <c r="H444">
        <v>3</v>
      </c>
      <c r="I444" t="s">
        <v>810</v>
      </c>
      <c r="J444" t="s">
        <v>3</v>
      </c>
      <c r="K444" t="s">
        <v>811</v>
      </c>
      <c r="L444">
        <v>1391</v>
      </c>
      <c r="N444">
        <v>1013</v>
      </c>
      <c r="O444" t="s">
        <v>304</v>
      </c>
      <c r="P444" t="s">
        <v>304</v>
      </c>
      <c r="Q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</v>
      </c>
      <c r="AG444">
        <v>1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ROW(Source!A621)</f>
        <v>621</v>
      </c>
      <c r="B445">
        <v>59211588</v>
      </c>
      <c r="C445">
        <v>59210365</v>
      </c>
      <c r="D445">
        <v>58266404</v>
      </c>
      <c r="E445">
        <v>1080</v>
      </c>
      <c r="F445">
        <v>1</v>
      </c>
      <c r="G445">
        <v>1080</v>
      </c>
      <c r="H445">
        <v>1</v>
      </c>
      <c r="I445" t="s">
        <v>620</v>
      </c>
      <c r="J445" t="s">
        <v>3</v>
      </c>
      <c r="K445" t="s">
        <v>621</v>
      </c>
      <c r="L445">
        <v>1191</v>
      </c>
      <c r="N445">
        <v>1013</v>
      </c>
      <c r="O445" t="s">
        <v>622</v>
      </c>
      <c r="P445" t="s">
        <v>622</v>
      </c>
      <c r="Q445">
        <v>1</v>
      </c>
      <c r="X445">
        <v>1.1499999999999999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 t="s">
        <v>28</v>
      </c>
      <c r="AG445">
        <v>1.45475</v>
      </c>
      <c r="AH445">
        <v>2</v>
      </c>
      <c r="AI445">
        <v>59210366</v>
      </c>
      <c r="AJ445">
        <v>441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ROW(Source!A621)</f>
        <v>621</v>
      </c>
      <c r="B446">
        <v>59211589</v>
      </c>
      <c r="C446">
        <v>59210365</v>
      </c>
      <c r="D446">
        <v>58340578</v>
      </c>
      <c r="E446">
        <v>1</v>
      </c>
      <c r="F446">
        <v>1</v>
      </c>
      <c r="G446">
        <v>1080</v>
      </c>
      <c r="H446">
        <v>2</v>
      </c>
      <c r="I446" t="s">
        <v>646</v>
      </c>
      <c r="J446" t="s">
        <v>647</v>
      </c>
      <c r="K446" t="s">
        <v>648</v>
      </c>
      <c r="L446">
        <v>1368</v>
      </c>
      <c r="N446">
        <v>1011</v>
      </c>
      <c r="O446" t="s">
        <v>626</v>
      </c>
      <c r="P446" t="s">
        <v>626</v>
      </c>
      <c r="Q446">
        <v>1</v>
      </c>
      <c r="X446">
        <v>0.01</v>
      </c>
      <c r="Y446">
        <v>0</v>
      </c>
      <c r="Z446">
        <v>83.1</v>
      </c>
      <c r="AA446">
        <v>12.62</v>
      </c>
      <c r="AB446">
        <v>0</v>
      </c>
      <c r="AC446">
        <v>0</v>
      </c>
      <c r="AD446">
        <v>1</v>
      </c>
      <c r="AE446">
        <v>0</v>
      </c>
      <c r="AF446" t="s">
        <v>27</v>
      </c>
      <c r="AG446">
        <v>1.3750000000000002E-2</v>
      </c>
      <c r="AH446">
        <v>2</v>
      </c>
      <c r="AI446">
        <v>59210367</v>
      </c>
      <c r="AJ446">
        <v>442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ROW(Source!A621)</f>
        <v>621</v>
      </c>
      <c r="B447">
        <v>59211590</v>
      </c>
      <c r="C447">
        <v>59210365</v>
      </c>
      <c r="D447">
        <v>58340630</v>
      </c>
      <c r="E447">
        <v>1</v>
      </c>
      <c r="F447">
        <v>1</v>
      </c>
      <c r="G447">
        <v>1080</v>
      </c>
      <c r="H447">
        <v>2</v>
      </c>
      <c r="I447" t="s">
        <v>724</v>
      </c>
      <c r="J447" t="s">
        <v>725</v>
      </c>
      <c r="K447" t="s">
        <v>726</v>
      </c>
      <c r="L447">
        <v>1368</v>
      </c>
      <c r="N447">
        <v>1011</v>
      </c>
      <c r="O447" t="s">
        <v>626</v>
      </c>
      <c r="P447" t="s">
        <v>626</v>
      </c>
      <c r="Q447">
        <v>1</v>
      </c>
      <c r="X447">
        <v>0.08</v>
      </c>
      <c r="Y447">
        <v>0</v>
      </c>
      <c r="Z447">
        <v>0.77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27</v>
      </c>
      <c r="AG447">
        <v>0.11000000000000001</v>
      </c>
      <c r="AH447">
        <v>2</v>
      </c>
      <c r="AI447">
        <v>59210368</v>
      </c>
      <c r="AJ447">
        <v>443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ROW(Source!A621)</f>
        <v>621</v>
      </c>
      <c r="B448">
        <v>59211591</v>
      </c>
      <c r="C448">
        <v>59210365</v>
      </c>
      <c r="D448">
        <v>58311260</v>
      </c>
      <c r="E448">
        <v>1</v>
      </c>
      <c r="F448">
        <v>1</v>
      </c>
      <c r="G448">
        <v>1080</v>
      </c>
      <c r="H448">
        <v>3</v>
      </c>
      <c r="I448" t="s">
        <v>721</v>
      </c>
      <c r="J448" t="s">
        <v>722</v>
      </c>
      <c r="K448" t="s">
        <v>723</v>
      </c>
      <c r="L448">
        <v>1354</v>
      </c>
      <c r="N448">
        <v>1010</v>
      </c>
      <c r="O448" t="s">
        <v>49</v>
      </c>
      <c r="P448" t="s">
        <v>49</v>
      </c>
      <c r="Q448">
        <v>1</v>
      </c>
      <c r="X448">
        <v>0.72219999999999995</v>
      </c>
      <c r="Y448">
        <v>38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3</v>
      </c>
      <c r="AG448">
        <v>0.72219999999999995</v>
      </c>
      <c r="AH448">
        <v>2</v>
      </c>
      <c r="AI448">
        <v>59210369</v>
      </c>
      <c r="AJ448">
        <v>444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ROW(Source!A621)</f>
        <v>621</v>
      </c>
      <c r="B449">
        <v>59211592</v>
      </c>
      <c r="C449">
        <v>59210365</v>
      </c>
      <c r="D449">
        <v>58319272</v>
      </c>
      <c r="E449">
        <v>1</v>
      </c>
      <c r="F449">
        <v>1</v>
      </c>
      <c r="G449">
        <v>1080</v>
      </c>
      <c r="H449">
        <v>3</v>
      </c>
      <c r="I449" t="s">
        <v>727</v>
      </c>
      <c r="J449" t="s">
        <v>728</v>
      </c>
      <c r="K449" t="s">
        <v>729</v>
      </c>
      <c r="L449">
        <v>1354</v>
      </c>
      <c r="N449">
        <v>1010</v>
      </c>
      <c r="O449" t="s">
        <v>49</v>
      </c>
      <c r="P449" t="s">
        <v>49</v>
      </c>
      <c r="Q449">
        <v>1</v>
      </c>
      <c r="X449">
        <v>4.0000000000000001E-3</v>
      </c>
      <c r="Y449">
        <v>10.53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</v>
      </c>
      <c r="AG449">
        <v>4.0000000000000001E-3</v>
      </c>
      <c r="AH449">
        <v>2</v>
      </c>
      <c r="AI449">
        <v>59210370</v>
      </c>
      <c r="AJ449">
        <v>446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ROW(Source!A621)</f>
        <v>621</v>
      </c>
      <c r="B450">
        <v>59211593</v>
      </c>
      <c r="C450">
        <v>59210365</v>
      </c>
      <c r="D450">
        <v>58290240</v>
      </c>
      <c r="E450">
        <v>1080</v>
      </c>
      <c r="F450">
        <v>1</v>
      </c>
      <c r="G450">
        <v>1080</v>
      </c>
      <c r="H450">
        <v>3</v>
      </c>
      <c r="I450" t="s">
        <v>810</v>
      </c>
      <c r="J450" t="s">
        <v>3</v>
      </c>
      <c r="K450" t="s">
        <v>811</v>
      </c>
      <c r="L450">
        <v>1391</v>
      </c>
      <c r="N450">
        <v>1013</v>
      </c>
      <c r="O450" t="s">
        <v>304</v>
      </c>
      <c r="P450" t="s">
        <v>304</v>
      </c>
      <c r="Q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3</v>
      </c>
      <c r="AG450">
        <v>1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ROW(Source!A624)</f>
        <v>624</v>
      </c>
      <c r="B451">
        <v>59211594</v>
      </c>
      <c r="C451">
        <v>59210379</v>
      </c>
      <c r="D451">
        <v>58266404</v>
      </c>
      <c r="E451">
        <v>1080</v>
      </c>
      <c r="F451">
        <v>1</v>
      </c>
      <c r="G451">
        <v>1080</v>
      </c>
      <c r="H451">
        <v>1</v>
      </c>
      <c r="I451" t="s">
        <v>620</v>
      </c>
      <c r="J451" t="s">
        <v>3</v>
      </c>
      <c r="K451" t="s">
        <v>621</v>
      </c>
      <c r="L451">
        <v>1191</v>
      </c>
      <c r="N451">
        <v>1013</v>
      </c>
      <c r="O451" t="s">
        <v>622</v>
      </c>
      <c r="P451" t="s">
        <v>622</v>
      </c>
      <c r="Q451">
        <v>1</v>
      </c>
      <c r="X451">
        <v>0.73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 t="s">
        <v>28</v>
      </c>
      <c r="AG451">
        <v>0.92344999999999999</v>
      </c>
      <c r="AH451">
        <v>2</v>
      </c>
      <c r="AI451">
        <v>59210380</v>
      </c>
      <c r="AJ451">
        <v>447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ROW(Source!A624)</f>
        <v>624</v>
      </c>
      <c r="B452">
        <v>59211595</v>
      </c>
      <c r="C452">
        <v>59210379</v>
      </c>
      <c r="D452">
        <v>58340578</v>
      </c>
      <c r="E452">
        <v>1</v>
      </c>
      <c r="F452">
        <v>1</v>
      </c>
      <c r="G452">
        <v>1080</v>
      </c>
      <c r="H452">
        <v>2</v>
      </c>
      <c r="I452" t="s">
        <v>646</v>
      </c>
      <c r="J452" t="s">
        <v>647</v>
      </c>
      <c r="K452" t="s">
        <v>648</v>
      </c>
      <c r="L452">
        <v>1368</v>
      </c>
      <c r="N452">
        <v>1011</v>
      </c>
      <c r="O452" t="s">
        <v>626</v>
      </c>
      <c r="P452" t="s">
        <v>626</v>
      </c>
      <c r="Q452">
        <v>1</v>
      </c>
      <c r="X452">
        <v>0.03</v>
      </c>
      <c r="Y452">
        <v>0</v>
      </c>
      <c r="Z452">
        <v>83.1</v>
      </c>
      <c r="AA452">
        <v>12.62</v>
      </c>
      <c r="AB452">
        <v>0</v>
      </c>
      <c r="AC452">
        <v>0</v>
      </c>
      <c r="AD452">
        <v>1</v>
      </c>
      <c r="AE452">
        <v>0</v>
      </c>
      <c r="AF452" t="s">
        <v>27</v>
      </c>
      <c r="AG452">
        <v>4.1250000000000002E-2</v>
      </c>
      <c r="AH452">
        <v>2</v>
      </c>
      <c r="AI452">
        <v>59210381</v>
      </c>
      <c r="AJ452">
        <v>448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ROW(Source!A624)</f>
        <v>624</v>
      </c>
      <c r="B453">
        <v>59211596</v>
      </c>
      <c r="C453">
        <v>59210379</v>
      </c>
      <c r="D453">
        <v>58311260</v>
      </c>
      <c r="E453">
        <v>1</v>
      </c>
      <c r="F453">
        <v>1</v>
      </c>
      <c r="G453">
        <v>1080</v>
      </c>
      <c r="H453">
        <v>3</v>
      </c>
      <c r="I453" t="s">
        <v>721</v>
      </c>
      <c r="J453" t="s">
        <v>722</v>
      </c>
      <c r="K453" t="s">
        <v>723</v>
      </c>
      <c r="L453">
        <v>1354</v>
      </c>
      <c r="N453">
        <v>1010</v>
      </c>
      <c r="O453" t="s">
        <v>49</v>
      </c>
      <c r="P453" t="s">
        <v>49</v>
      </c>
      <c r="Q453">
        <v>1</v>
      </c>
      <c r="X453">
        <v>0.43330000000000002</v>
      </c>
      <c r="Y453">
        <v>38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</v>
      </c>
      <c r="AG453">
        <v>0.43330000000000002</v>
      </c>
      <c r="AH453">
        <v>2</v>
      </c>
      <c r="AI453">
        <v>59210382</v>
      </c>
      <c r="AJ453">
        <v>449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ROW(Source!A624)</f>
        <v>624</v>
      </c>
      <c r="B454">
        <v>59211597</v>
      </c>
      <c r="C454">
        <v>59210379</v>
      </c>
      <c r="D454">
        <v>58292802</v>
      </c>
      <c r="E454">
        <v>1080</v>
      </c>
      <c r="F454">
        <v>1</v>
      </c>
      <c r="G454">
        <v>1080</v>
      </c>
      <c r="H454">
        <v>3</v>
      </c>
      <c r="I454" t="s">
        <v>808</v>
      </c>
      <c r="J454" t="s">
        <v>3</v>
      </c>
      <c r="K454" t="s">
        <v>809</v>
      </c>
      <c r="L454">
        <v>1391</v>
      </c>
      <c r="N454">
        <v>1013</v>
      </c>
      <c r="O454" t="s">
        <v>304</v>
      </c>
      <c r="P454" t="s">
        <v>304</v>
      </c>
      <c r="Q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3</v>
      </c>
      <c r="AG454">
        <v>1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ROW(Source!A625)</f>
        <v>625</v>
      </c>
      <c r="B455">
        <v>59211594</v>
      </c>
      <c r="C455">
        <v>59210379</v>
      </c>
      <c r="D455">
        <v>58266404</v>
      </c>
      <c r="E455">
        <v>1080</v>
      </c>
      <c r="F455">
        <v>1</v>
      </c>
      <c r="G455">
        <v>1080</v>
      </c>
      <c r="H455">
        <v>1</v>
      </c>
      <c r="I455" t="s">
        <v>620</v>
      </c>
      <c r="J455" t="s">
        <v>3</v>
      </c>
      <c r="K455" t="s">
        <v>621</v>
      </c>
      <c r="L455">
        <v>1191</v>
      </c>
      <c r="N455">
        <v>1013</v>
      </c>
      <c r="O455" t="s">
        <v>622</v>
      </c>
      <c r="P455" t="s">
        <v>622</v>
      </c>
      <c r="Q455">
        <v>1</v>
      </c>
      <c r="X455">
        <v>0.73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 t="s">
        <v>28</v>
      </c>
      <c r="AG455">
        <v>0.92344999999999999</v>
      </c>
      <c r="AH455">
        <v>2</v>
      </c>
      <c r="AI455">
        <v>59210380</v>
      </c>
      <c r="AJ455">
        <v>453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ROW(Source!A625)</f>
        <v>625</v>
      </c>
      <c r="B456">
        <v>59211595</v>
      </c>
      <c r="C456">
        <v>59210379</v>
      </c>
      <c r="D456">
        <v>58340578</v>
      </c>
      <c r="E456">
        <v>1</v>
      </c>
      <c r="F456">
        <v>1</v>
      </c>
      <c r="G456">
        <v>1080</v>
      </c>
      <c r="H456">
        <v>2</v>
      </c>
      <c r="I456" t="s">
        <v>646</v>
      </c>
      <c r="J456" t="s">
        <v>647</v>
      </c>
      <c r="K456" t="s">
        <v>648</v>
      </c>
      <c r="L456">
        <v>1368</v>
      </c>
      <c r="N456">
        <v>1011</v>
      </c>
      <c r="O456" t="s">
        <v>626</v>
      </c>
      <c r="P456" t="s">
        <v>626</v>
      </c>
      <c r="Q456">
        <v>1</v>
      </c>
      <c r="X456">
        <v>0.03</v>
      </c>
      <c r="Y456">
        <v>0</v>
      </c>
      <c r="Z456">
        <v>83.1</v>
      </c>
      <c r="AA456">
        <v>12.62</v>
      </c>
      <c r="AB456">
        <v>0</v>
      </c>
      <c r="AC456">
        <v>0</v>
      </c>
      <c r="AD456">
        <v>1</v>
      </c>
      <c r="AE456">
        <v>0</v>
      </c>
      <c r="AF456" t="s">
        <v>27</v>
      </c>
      <c r="AG456">
        <v>4.1250000000000002E-2</v>
      </c>
      <c r="AH456">
        <v>2</v>
      </c>
      <c r="AI456">
        <v>59210381</v>
      </c>
      <c r="AJ456">
        <v>454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ROW(Source!A625)</f>
        <v>625</v>
      </c>
      <c r="B457">
        <v>59211596</v>
      </c>
      <c r="C457">
        <v>59210379</v>
      </c>
      <c r="D457">
        <v>58311260</v>
      </c>
      <c r="E457">
        <v>1</v>
      </c>
      <c r="F457">
        <v>1</v>
      </c>
      <c r="G457">
        <v>1080</v>
      </c>
      <c r="H457">
        <v>3</v>
      </c>
      <c r="I457" t="s">
        <v>721</v>
      </c>
      <c r="J457" t="s">
        <v>722</v>
      </c>
      <c r="K457" t="s">
        <v>723</v>
      </c>
      <c r="L457">
        <v>1354</v>
      </c>
      <c r="N457">
        <v>1010</v>
      </c>
      <c r="O457" t="s">
        <v>49</v>
      </c>
      <c r="P457" t="s">
        <v>49</v>
      </c>
      <c r="Q457">
        <v>1</v>
      </c>
      <c r="X457">
        <v>0.43330000000000002</v>
      </c>
      <c r="Y457">
        <v>38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</v>
      </c>
      <c r="AG457">
        <v>0.43330000000000002</v>
      </c>
      <c r="AH457">
        <v>2</v>
      </c>
      <c r="AI457">
        <v>59210382</v>
      </c>
      <c r="AJ457">
        <v>455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ROW(Source!A625)</f>
        <v>625</v>
      </c>
      <c r="B458">
        <v>59211597</v>
      </c>
      <c r="C458">
        <v>59210379</v>
      </c>
      <c r="D458">
        <v>58292802</v>
      </c>
      <c r="E458">
        <v>1080</v>
      </c>
      <c r="F458">
        <v>1</v>
      </c>
      <c r="G458">
        <v>1080</v>
      </c>
      <c r="H458">
        <v>3</v>
      </c>
      <c r="I458" t="s">
        <v>808</v>
      </c>
      <c r="J458" t="s">
        <v>3</v>
      </c>
      <c r="K458" t="s">
        <v>809</v>
      </c>
      <c r="L458">
        <v>1391</v>
      </c>
      <c r="N458">
        <v>1013</v>
      </c>
      <c r="O458" t="s">
        <v>304</v>
      </c>
      <c r="P458" t="s">
        <v>304</v>
      </c>
      <c r="Q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 t="s">
        <v>3</v>
      </c>
      <c r="AG458">
        <v>1</v>
      </c>
      <c r="AH458">
        <v>3</v>
      </c>
      <c r="AI458">
        <v>-1</v>
      </c>
      <c r="AJ458" t="s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ROW(Source!A632)</f>
        <v>632</v>
      </c>
      <c r="B459">
        <v>60528662</v>
      </c>
      <c r="C459">
        <v>60528661</v>
      </c>
      <c r="D459">
        <v>58266404</v>
      </c>
      <c r="E459">
        <v>1080</v>
      </c>
      <c r="F459">
        <v>1</v>
      </c>
      <c r="G459">
        <v>1080</v>
      </c>
      <c r="H459">
        <v>1</v>
      </c>
      <c r="I459" t="s">
        <v>620</v>
      </c>
      <c r="J459" t="s">
        <v>3</v>
      </c>
      <c r="K459" t="s">
        <v>621</v>
      </c>
      <c r="L459">
        <v>1191</v>
      </c>
      <c r="N459">
        <v>1013</v>
      </c>
      <c r="O459" t="s">
        <v>622</v>
      </c>
      <c r="P459" t="s">
        <v>622</v>
      </c>
      <c r="Q459">
        <v>1</v>
      </c>
      <c r="X459">
        <v>1.41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 t="s">
        <v>28</v>
      </c>
      <c r="AG459">
        <v>1.7836499999999997</v>
      </c>
      <c r="AH459">
        <v>2</v>
      </c>
      <c r="AI459">
        <v>60528662</v>
      </c>
      <c r="AJ459">
        <v>459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ROW(Source!A632)</f>
        <v>632</v>
      </c>
      <c r="B460">
        <v>60528663</v>
      </c>
      <c r="C460">
        <v>60528661</v>
      </c>
      <c r="D460">
        <v>58340578</v>
      </c>
      <c r="E460">
        <v>1</v>
      </c>
      <c r="F460">
        <v>1</v>
      </c>
      <c r="G460">
        <v>1080</v>
      </c>
      <c r="H460">
        <v>2</v>
      </c>
      <c r="I460" t="s">
        <v>646</v>
      </c>
      <c r="J460" t="s">
        <v>647</v>
      </c>
      <c r="K460" t="s">
        <v>648</v>
      </c>
      <c r="L460">
        <v>1368</v>
      </c>
      <c r="N460">
        <v>1011</v>
      </c>
      <c r="O460" t="s">
        <v>626</v>
      </c>
      <c r="P460" t="s">
        <v>626</v>
      </c>
      <c r="Q460">
        <v>1</v>
      </c>
      <c r="X460">
        <v>0.03</v>
      </c>
      <c r="Y460">
        <v>0</v>
      </c>
      <c r="Z460">
        <v>83.1</v>
      </c>
      <c r="AA460">
        <v>12.62</v>
      </c>
      <c r="AB460">
        <v>0</v>
      </c>
      <c r="AC460">
        <v>0</v>
      </c>
      <c r="AD460">
        <v>1</v>
      </c>
      <c r="AE460">
        <v>0</v>
      </c>
      <c r="AF460" t="s">
        <v>27</v>
      </c>
      <c r="AG460">
        <v>4.1250000000000002E-2</v>
      </c>
      <c r="AH460">
        <v>2</v>
      </c>
      <c r="AI460">
        <v>60528663</v>
      </c>
      <c r="AJ460">
        <v>460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ROW(Source!A632)</f>
        <v>632</v>
      </c>
      <c r="B461">
        <v>60528664</v>
      </c>
      <c r="C461">
        <v>60528661</v>
      </c>
      <c r="D461">
        <v>58340630</v>
      </c>
      <c r="E461">
        <v>1</v>
      </c>
      <c r="F461">
        <v>1</v>
      </c>
      <c r="G461">
        <v>1080</v>
      </c>
      <c r="H461">
        <v>2</v>
      </c>
      <c r="I461" t="s">
        <v>724</v>
      </c>
      <c r="J461" t="s">
        <v>725</v>
      </c>
      <c r="K461" t="s">
        <v>726</v>
      </c>
      <c r="L461">
        <v>1368</v>
      </c>
      <c r="N461">
        <v>1011</v>
      </c>
      <c r="O461" t="s">
        <v>626</v>
      </c>
      <c r="P461" t="s">
        <v>626</v>
      </c>
      <c r="Q461">
        <v>1</v>
      </c>
      <c r="X461">
        <v>0.12</v>
      </c>
      <c r="Y461">
        <v>0</v>
      </c>
      <c r="Z461">
        <v>0.77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27</v>
      </c>
      <c r="AG461">
        <v>0.16500000000000001</v>
      </c>
      <c r="AH461">
        <v>2</v>
      </c>
      <c r="AI461">
        <v>60528664</v>
      </c>
      <c r="AJ461">
        <v>461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ROW(Source!A632)</f>
        <v>632</v>
      </c>
      <c r="B462">
        <v>60528665</v>
      </c>
      <c r="C462">
        <v>60528661</v>
      </c>
      <c r="D462">
        <v>58311260</v>
      </c>
      <c r="E462">
        <v>1</v>
      </c>
      <c r="F462">
        <v>1</v>
      </c>
      <c r="G462">
        <v>1080</v>
      </c>
      <c r="H462">
        <v>3</v>
      </c>
      <c r="I462" t="s">
        <v>721</v>
      </c>
      <c r="J462" t="s">
        <v>722</v>
      </c>
      <c r="K462" t="s">
        <v>723</v>
      </c>
      <c r="L462">
        <v>1354</v>
      </c>
      <c r="N462">
        <v>1010</v>
      </c>
      <c r="O462" t="s">
        <v>49</v>
      </c>
      <c r="P462" t="s">
        <v>49</v>
      </c>
      <c r="Q462">
        <v>1</v>
      </c>
      <c r="X462">
        <v>0.72219999999999995</v>
      </c>
      <c r="Y462">
        <v>38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3</v>
      </c>
      <c r="AG462">
        <v>0.72219999999999995</v>
      </c>
      <c r="AH462">
        <v>2</v>
      </c>
      <c r="AI462">
        <v>60528665</v>
      </c>
      <c r="AJ462">
        <v>462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ROW(Source!A632)</f>
        <v>632</v>
      </c>
      <c r="B463">
        <v>60528666</v>
      </c>
      <c r="C463">
        <v>60528661</v>
      </c>
      <c r="D463">
        <v>58319272</v>
      </c>
      <c r="E463">
        <v>1</v>
      </c>
      <c r="F463">
        <v>1</v>
      </c>
      <c r="G463">
        <v>1080</v>
      </c>
      <c r="H463">
        <v>3</v>
      </c>
      <c r="I463" t="s">
        <v>727</v>
      </c>
      <c r="J463" t="s">
        <v>728</v>
      </c>
      <c r="K463" t="s">
        <v>729</v>
      </c>
      <c r="L463">
        <v>1354</v>
      </c>
      <c r="N463">
        <v>1010</v>
      </c>
      <c r="O463" t="s">
        <v>49</v>
      </c>
      <c r="P463" t="s">
        <v>49</v>
      </c>
      <c r="Q463">
        <v>1</v>
      </c>
      <c r="X463">
        <v>5.8999999999999999E-3</v>
      </c>
      <c r="Y463">
        <v>10.53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</v>
      </c>
      <c r="AG463">
        <v>5.8999999999999999E-3</v>
      </c>
      <c r="AH463">
        <v>2</v>
      </c>
      <c r="AI463">
        <v>60528666</v>
      </c>
      <c r="AJ463">
        <v>464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ROW(Source!A632)</f>
        <v>632</v>
      </c>
      <c r="B464">
        <v>60528667</v>
      </c>
      <c r="C464">
        <v>60528661</v>
      </c>
      <c r="D464">
        <v>58290240</v>
      </c>
      <c r="E464">
        <v>1080</v>
      </c>
      <c r="F464">
        <v>1</v>
      </c>
      <c r="G464">
        <v>1080</v>
      </c>
      <c r="H464">
        <v>3</v>
      </c>
      <c r="I464" t="s">
        <v>810</v>
      </c>
      <c r="J464" t="s">
        <v>3</v>
      </c>
      <c r="K464" t="s">
        <v>811</v>
      </c>
      <c r="L464">
        <v>1391</v>
      </c>
      <c r="N464">
        <v>1013</v>
      </c>
      <c r="O464" t="s">
        <v>304</v>
      </c>
      <c r="P464" t="s">
        <v>304</v>
      </c>
      <c r="Q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3</v>
      </c>
      <c r="AG464">
        <v>1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ROW(Source!A633)</f>
        <v>633</v>
      </c>
      <c r="B465">
        <v>60528662</v>
      </c>
      <c r="C465">
        <v>60528661</v>
      </c>
      <c r="D465">
        <v>58266404</v>
      </c>
      <c r="E465">
        <v>1080</v>
      </c>
      <c r="F465">
        <v>1</v>
      </c>
      <c r="G465">
        <v>1080</v>
      </c>
      <c r="H465">
        <v>1</v>
      </c>
      <c r="I465" t="s">
        <v>620</v>
      </c>
      <c r="J465" t="s">
        <v>3</v>
      </c>
      <c r="K465" t="s">
        <v>621</v>
      </c>
      <c r="L465">
        <v>1191</v>
      </c>
      <c r="N465">
        <v>1013</v>
      </c>
      <c r="O465" t="s">
        <v>622</v>
      </c>
      <c r="P465" t="s">
        <v>622</v>
      </c>
      <c r="Q465">
        <v>1</v>
      </c>
      <c r="X465">
        <v>1.41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 t="s">
        <v>28</v>
      </c>
      <c r="AG465">
        <v>1.7836499999999997</v>
      </c>
      <c r="AH465">
        <v>2</v>
      </c>
      <c r="AI465">
        <v>60528662</v>
      </c>
      <c r="AJ465">
        <v>465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ROW(Source!A633)</f>
        <v>633</v>
      </c>
      <c r="B466">
        <v>60528663</v>
      </c>
      <c r="C466">
        <v>60528661</v>
      </c>
      <c r="D466">
        <v>58340578</v>
      </c>
      <c r="E466">
        <v>1</v>
      </c>
      <c r="F466">
        <v>1</v>
      </c>
      <c r="G466">
        <v>1080</v>
      </c>
      <c r="H466">
        <v>2</v>
      </c>
      <c r="I466" t="s">
        <v>646</v>
      </c>
      <c r="J466" t="s">
        <v>647</v>
      </c>
      <c r="K466" t="s">
        <v>648</v>
      </c>
      <c r="L466">
        <v>1368</v>
      </c>
      <c r="N466">
        <v>1011</v>
      </c>
      <c r="O466" t="s">
        <v>626</v>
      </c>
      <c r="P466" t="s">
        <v>626</v>
      </c>
      <c r="Q466">
        <v>1</v>
      </c>
      <c r="X466">
        <v>0.03</v>
      </c>
      <c r="Y466">
        <v>0</v>
      </c>
      <c r="Z466">
        <v>83.1</v>
      </c>
      <c r="AA466">
        <v>12.62</v>
      </c>
      <c r="AB466">
        <v>0</v>
      </c>
      <c r="AC466">
        <v>0</v>
      </c>
      <c r="AD466">
        <v>1</v>
      </c>
      <c r="AE466">
        <v>0</v>
      </c>
      <c r="AF466" t="s">
        <v>27</v>
      </c>
      <c r="AG466">
        <v>4.1250000000000002E-2</v>
      </c>
      <c r="AH466">
        <v>2</v>
      </c>
      <c r="AI466">
        <v>60528663</v>
      </c>
      <c r="AJ466">
        <v>466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ROW(Source!A633)</f>
        <v>633</v>
      </c>
      <c r="B467">
        <v>60528664</v>
      </c>
      <c r="C467">
        <v>60528661</v>
      </c>
      <c r="D467">
        <v>58340630</v>
      </c>
      <c r="E467">
        <v>1</v>
      </c>
      <c r="F467">
        <v>1</v>
      </c>
      <c r="G467">
        <v>1080</v>
      </c>
      <c r="H467">
        <v>2</v>
      </c>
      <c r="I467" t="s">
        <v>724</v>
      </c>
      <c r="J467" t="s">
        <v>725</v>
      </c>
      <c r="K467" t="s">
        <v>726</v>
      </c>
      <c r="L467">
        <v>1368</v>
      </c>
      <c r="N467">
        <v>1011</v>
      </c>
      <c r="O467" t="s">
        <v>626</v>
      </c>
      <c r="P467" t="s">
        <v>626</v>
      </c>
      <c r="Q467">
        <v>1</v>
      </c>
      <c r="X467">
        <v>0.12</v>
      </c>
      <c r="Y467">
        <v>0</v>
      </c>
      <c r="Z467">
        <v>0.77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27</v>
      </c>
      <c r="AG467">
        <v>0.16500000000000001</v>
      </c>
      <c r="AH467">
        <v>2</v>
      </c>
      <c r="AI467">
        <v>60528664</v>
      </c>
      <c r="AJ467">
        <v>467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ROW(Source!A633)</f>
        <v>633</v>
      </c>
      <c r="B468">
        <v>60528665</v>
      </c>
      <c r="C468">
        <v>60528661</v>
      </c>
      <c r="D468">
        <v>58311260</v>
      </c>
      <c r="E468">
        <v>1</v>
      </c>
      <c r="F468">
        <v>1</v>
      </c>
      <c r="G468">
        <v>1080</v>
      </c>
      <c r="H468">
        <v>3</v>
      </c>
      <c r="I468" t="s">
        <v>721</v>
      </c>
      <c r="J468" t="s">
        <v>722</v>
      </c>
      <c r="K468" t="s">
        <v>723</v>
      </c>
      <c r="L468">
        <v>1354</v>
      </c>
      <c r="N468">
        <v>1010</v>
      </c>
      <c r="O468" t="s">
        <v>49</v>
      </c>
      <c r="P468" t="s">
        <v>49</v>
      </c>
      <c r="Q468">
        <v>1</v>
      </c>
      <c r="X468">
        <v>0.72219999999999995</v>
      </c>
      <c r="Y468">
        <v>38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</v>
      </c>
      <c r="AG468">
        <v>0.72219999999999995</v>
      </c>
      <c r="AH468">
        <v>2</v>
      </c>
      <c r="AI468">
        <v>60528665</v>
      </c>
      <c r="AJ468">
        <v>468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ROW(Source!A633)</f>
        <v>633</v>
      </c>
      <c r="B469">
        <v>60528666</v>
      </c>
      <c r="C469">
        <v>60528661</v>
      </c>
      <c r="D469">
        <v>58319272</v>
      </c>
      <c r="E469">
        <v>1</v>
      </c>
      <c r="F469">
        <v>1</v>
      </c>
      <c r="G469">
        <v>1080</v>
      </c>
      <c r="H469">
        <v>3</v>
      </c>
      <c r="I469" t="s">
        <v>727</v>
      </c>
      <c r="J469" t="s">
        <v>728</v>
      </c>
      <c r="K469" t="s">
        <v>729</v>
      </c>
      <c r="L469">
        <v>1354</v>
      </c>
      <c r="N469">
        <v>1010</v>
      </c>
      <c r="O469" t="s">
        <v>49</v>
      </c>
      <c r="P469" t="s">
        <v>49</v>
      </c>
      <c r="Q469">
        <v>1</v>
      </c>
      <c r="X469">
        <v>5.8999999999999999E-3</v>
      </c>
      <c r="Y469">
        <v>10.53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</v>
      </c>
      <c r="AG469">
        <v>5.8999999999999999E-3</v>
      </c>
      <c r="AH469">
        <v>2</v>
      </c>
      <c r="AI469">
        <v>60528666</v>
      </c>
      <c r="AJ469">
        <v>470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ROW(Source!A633)</f>
        <v>633</v>
      </c>
      <c r="B470">
        <v>60528667</v>
      </c>
      <c r="C470">
        <v>60528661</v>
      </c>
      <c r="D470">
        <v>58290240</v>
      </c>
      <c r="E470">
        <v>1080</v>
      </c>
      <c r="F470">
        <v>1</v>
      </c>
      <c r="G470">
        <v>1080</v>
      </c>
      <c r="H470">
        <v>3</v>
      </c>
      <c r="I470" t="s">
        <v>810</v>
      </c>
      <c r="J470" t="s">
        <v>3</v>
      </c>
      <c r="K470" t="s">
        <v>811</v>
      </c>
      <c r="L470">
        <v>1391</v>
      </c>
      <c r="N470">
        <v>1013</v>
      </c>
      <c r="O470" t="s">
        <v>304</v>
      </c>
      <c r="P470" t="s">
        <v>304</v>
      </c>
      <c r="Q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3</v>
      </c>
      <c r="AG470">
        <v>1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ROW(Source!A636)</f>
        <v>636</v>
      </c>
      <c r="B471">
        <v>59212790</v>
      </c>
      <c r="C471">
        <v>59212789</v>
      </c>
      <c r="D471">
        <v>58266404</v>
      </c>
      <c r="E471">
        <v>1080</v>
      </c>
      <c r="F471">
        <v>1</v>
      </c>
      <c r="G471">
        <v>1080</v>
      </c>
      <c r="H471">
        <v>1</v>
      </c>
      <c r="I471" t="s">
        <v>620</v>
      </c>
      <c r="J471" t="s">
        <v>3</v>
      </c>
      <c r="K471" t="s">
        <v>621</v>
      </c>
      <c r="L471">
        <v>1191</v>
      </c>
      <c r="N471">
        <v>1013</v>
      </c>
      <c r="O471" t="s">
        <v>622</v>
      </c>
      <c r="P471" t="s">
        <v>622</v>
      </c>
      <c r="Q471">
        <v>1</v>
      </c>
      <c r="X471">
        <v>6.33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 t="s">
        <v>28</v>
      </c>
      <c r="AG471">
        <v>8.0074500000000004</v>
      </c>
      <c r="AH471">
        <v>2</v>
      </c>
      <c r="AI471">
        <v>59212790</v>
      </c>
      <c r="AJ471">
        <v>471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ROW(Source!A636)</f>
        <v>636</v>
      </c>
      <c r="B472">
        <v>59212791</v>
      </c>
      <c r="C472">
        <v>59212789</v>
      </c>
      <c r="D472">
        <v>58340578</v>
      </c>
      <c r="E472">
        <v>1</v>
      </c>
      <c r="F472">
        <v>1</v>
      </c>
      <c r="G472">
        <v>1080</v>
      </c>
      <c r="H472">
        <v>2</v>
      </c>
      <c r="I472" t="s">
        <v>646</v>
      </c>
      <c r="J472" t="s">
        <v>647</v>
      </c>
      <c r="K472" t="s">
        <v>648</v>
      </c>
      <c r="L472">
        <v>1368</v>
      </c>
      <c r="N472">
        <v>1011</v>
      </c>
      <c r="O472" t="s">
        <v>626</v>
      </c>
      <c r="P472" t="s">
        <v>626</v>
      </c>
      <c r="Q472">
        <v>1</v>
      </c>
      <c r="X472">
        <v>0.34</v>
      </c>
      <c r="Y472">
        <v>0</v>
      </c>
      <c r="Z472">
        <v>83.1</v>
      </c>
      <c r="AA472">
        <v>12.62</v>
      </c>
      <c r="AB472">
        <v>0</v>
      </c>
      <c r="AC472">
        <v>0</v>
      </c>
      <c r="AD472">
        <v>1</v>
      </c>
      <c r="AE472">
        <v>0</v>
      </c>
      <c r="AF472" t="s">
        <v>27</v>
      </c>
      <c r="AG472">
        <v>0.46750000000000008</v>
      </c>
      <c r="AH472">
        <v>2</v>
      </c>
      <c r="AI472">
        <v>59212791</v>
      </c>
      <c r="AJ472">
        <v>472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ROW(Source!A636)</f>
        <v>636</v>
      </c>
      <c r="B473">
        <v>59212792</v>
      </c>
      <c r="C473">
        <v>59212789</v>
      </c>
      <c r="D473">
        <v>58340697</v>
      </c>
      <c r="E473">
        <v>1</v>
      </c>
      <c r="F473">
        <v>1</v>
      </c>
      <c r="G473">
        <v>1080</v>
      </c>
      <c r="H473">
        <v>2</v>
      </c>
      <c r="I473" t="s">
        <v>629</v>
      </c>
      <c r="J473" t="s">
        <v>630</v>
      </c>
      <c r="K473" t="s">
        <v>631</v>
      </c>
      <c r="L473">
        <v>1368</v>
      </c>
      <c r="N473">
        <v>1011</v>
      </c>
      <c r="O473" t="s">
        <v>626</v>
      </c>
      <c r="P473" t="s">
        <v>626</v>
      </c>
      <c r="Q473">
        <v>1</v>
      </c>
      <c r="X473">
        <v>0.19</v>
      </c>
      <c r="Y473">
        <v>0</v>
      </c>
      <c r="Z473">
        <v>0.8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27</v>
      </c>
      <c r="AG473">
        <v>0.26124999999999998</v>
      </c>
      <c r="AH473">
        <v>2</v>
      </c>
      <c r="AI473">
        <v>59212792</v>
      </c>
      <c r="AJ473">
        <v>473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ROW(Source!A636)</f>
        <v>636</v>
      </c>
      <c r="B474">
        <v>59212793</v>
      </c>
      <c r="C474">
        <v>59212789</v>
      </c>
      <c r="D474">
        <v>58340663</v>
      </c>
      <c r="E474">
        <v>1</v>
      </c>
      <c r="F474">
        <v>1</v>
      </c>
      <c r="G474">
        <v>1080</v>
      </c>
      <c r="H474">
        <v>2</v>
      </c>
      <c r="I474" t="s">
        <v>730</v>
      </c>
      <c r="J474" t="s">
        <v>731</v>
      </c>
      <c r="K474" t="s">
        <v>732</v>
      </c>
      <c r="L474">
        <v>1368</v>
      </c>
      <c r="N474">
        <v>1011</v>
      </c>
      <c r="O474" t="s">
        <v>626</v>
      </c>
      <c r="P474" t="s">
        <v>626</v>
      </c>
      <c r="Q474">
        <v>1</v>
      </c>
      <c r="X474">
        <v>0.06</v>
      </c>
      <c r="Y474">
        <v>0</v>
      </c>
      <c r="Z474">
        <v>0.47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27</v>
      </c>
      <c r="AG474">
        <v>8.2500000000000004E-2</v>
      </c>
      <c r="AH474">
        <v>2</v>
      </c>
      <c r="AI474">
        <v>59212793</v>
      </c>
      <c r="AJ474">
        <v>474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ROW(Source!A636)</f>
        <v>636</v>
      </c>
      <c r="B475">
        <v>59212794</v>
      </c>
      <c r="C475">
        <v>59212789</v>
      </c>
      <c r="D475">
        <v>58310236</v>
      </c>
      <c r="E475">
        <v>1</v>
      </c>
      <c r="F475">
        <v>1</v>
      </c>
      <c r="G475">
        <v>1080</v>
      </c>
      <c r="H475">
        <v>3</v>
      </c>
      <c r="I475" t="s">
        <v>733</v>
      </c>
      <c r="J475" t="s">
        <v>734</v>
      </c>
      <c r="K475" t="s">
        <v>735</v>
      </c>
      <c r="L475">
        <v>1296</v>
      </c>
      <c r="N475">
        <v>1002</v>
      </c>
      <c r="O475" t="s">
        <v>736</v>
      </c>
      <c r="P475" t="s">
        <v>736</v>
      </c>
      <c r="Q475">
        <v>1</v>
      </c>
      <c r="X475">
        <v>0.46210000000000001</v>
      </c>
      <c r="Y475">
        <v>84.21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3</v>
      </c>
      <c r="AG475">
        <v>0.46210000000000001</v>
      </c>
      <c r="AH475">
        <v>2</v>
      </c>
      <c r="AI475">
        <v>59212794</v>
      </c>
      <c r="AJ475">
        <v>475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ROW(Source!A636)</f>
        <v>636</v>
      </c>
      <c r="B476">
        <v>59212795</v>
      </c>
      <c r="C476">
        <v>59212789</v>
      </c>
      <c r="D476">
        <v>58311260</v>
      </c>
      <c r="E476">
        <v>1</v>
      </c>
      <c r="F476">
        <v>1</v>
      </c>
      <c r="G476">
        <v>1080</v>
      </c>
      <c r="H476">
        <v>3</v>
      </c>
      <c r="I476" t="s">
        <v>721</v>
      </c>
      <c r="J476" t="s">
        <v>722</v>
      </c>
      <c r="K476" t="s">
        <v>723</v>
      </c>
      <c r="L476">
        <v>1354</v>
      </c>
      <c r="N476">
        <v>1010</v>
      </c>
      <c r="O476" t="s">
        <v>49</v>
      </c>
      <c r="P476" t="s">
        <v>49</v>
      </c>
      <c r="Q476">
        <v>1</v>
      </c>
      <c r="X476">
        <v>1.2250000000000001</v>
      </c>
      <c r="Y476">
        <v>38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3</v>
      </c>
      <c r="AG476">
        <v>1.2250000000000001</v>
      </c>
      <c r="AH476">
        <v>2</v>
      </c>
      <c r="AI476">
        <v>59212795</v>
      </c>
      <c r="AJ476">
        <v>476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ROW(Source!A636)</f>
        <v>636</v>
      </c>
      <c r="B477">
        <v>59212796</v>
      </c>
      <c r="C477">
        <v>59212789</v>
      </c>
      <c r="D477">
        <v>58319282</v>
      </c>
      <c r="E477">
        <v>1</v>
      </c>
      <c r="F477">
        <v>1</v>
      </c>
      <c r="G477">
        <v>1080</v>
      </c>
      <c r="H477">
        <v>3</v>
      </c>
      <c r="I477" t="s">
        <v>737</v>
      </c>
      <c r="J477" t="s">
        <v>738</v>
      </c>
      <c r="K477" t="s">
        <v>739</v>
      </c>
      <c r="L477">
        <v>1354</v>
      </c>
      <c r="N477">
        <v>1010</v>
      </c>
      <c r="O477" t="s">
        <v>49</v>
      </c>
      <c r="P477" t="s">
        <v>49</v>
      </c>
      <c r="Q477">
        <v>1</v>
      </c>
      <c r="X477">
        <v>0.03</v>
      </c>
      <c r="Y477">
        <v>7.74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3</v>
      </c>
      <c r="AG477">
        <v>0.03</v>
      </c>
      <c r="AH477">
        <v>2</v>
      </c>
      <c r="AI477">
        <v>59212796</v>
      </c>
      <c r="AJ477">
        <v>478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ROW(Source!A636)</f>
        <v>636</v>
      </c>
      <c r="B478">
        <v>59212797</v>
      </c>
      <c r="C478">
        <v>59212789</v>
      </c>
      <c r="D478">
        <v>58292713</v>
      </c>
      <c r="E478">
        <v>1080</v>
      </c>
      <c r="F478">
        <v>1</v>
      </c>
      <c r="G478">
        <v>1080</v>
      </c>
      <c r="H478">
        <v>3</v>
      </c>
      <c r="I478" t="s">
        <v>812</v>
      </c>
      <c r="J478" t="s">
        <v>3</v>
      </c>
      <c r="K478" t="s">
        <v>813</v>
      </c>
      <c r="L478">
        <v>1354</v>
      </c>
      <c r="N478">
        <v>1010</v>
      </c>
      <c r="O478" t="s">
        <v>49</v>
      </c>
      <c r="P478" t="s">
        <v>49</v>
      </c>
      <c r="Q478">
        <v>1</v>
      </c>
      <c r="X478">
        <v>10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3</v>
      </c>
      <c r="AG478">
        <v>10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ROW(Source!A636)</f>
        <v>636</v>
      </c>
      <c r="B479">
        <v>59212798</v>
      </c>
      <c r="C479">
        <v>59212789</v>
      </c>
      <c r="D479">
        <v>58292776</v>
      </c>
      <c r="E479">
        <v>1080</v>
      </c>
      <c r="F479">
        <v>1</v>
      </c>
      <c r="G479">
        <v>1080</v>
      </c>
      <c r="H479">
        <v>3</v>
      </c>
      <c r="I479" t="s">
        <v>814</v>
      </c>
      <c r="J479" t="s">
        <v>3</v>
      </c>
      <c r="K479" t="s">
        <v>815</v>
      </c>
      <c r="L479">
        <v>1354</v>
      </c>
      <c r="N479">
        <v>1010</v>
      </c>
      <c r="O479" t="s">
        <v>49</v>
      </c>
      <c r="P479" t="s">
        <v>49</v>
      </c>
      <c r="Q479">
        <v>1</v>
      </c>
      <c r="X479">
        <v>10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3</v>
      </c>
      <c r="AG479">
        <v>10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ROW(Source!A637)</f>
        <v>637</v>
      </c>
      <c r="B480">
        <v>59212790</v>
      </c>
      <c r="C480">
        <v>59212789</v>
      </c>
      <c r="D480">
        <v>58266404</v>
      </c>
      <c r="E480">
        <v>1080</v>
      </c>
      <c r="F480">
        <v>1</v>
      </c>
      <c r="G480">
        <v>1080</v>
      </c>
      <c r="H480">
        <v>1</v>
      </c>
      <c r="I480" t="s">
        <v>620</v>
      </c>
      <c r="J480" t="s">
        <v>3</v>
      </c>
      <c r="K480" t="s">
        <v>621</v>
      </c>
      <c r="L480">
        <v>1191</v>
      </c>
      <c r="N480">
        <v>1013</v>
      </c>
      <c r="O480" t="s">
        <v>622</v>
      </c>
      <c r="P480" t="s">
        <v>622</v>
      </c>
      <c r="Q480">
        <v>1</v>
      </c>
      <c r="X480">
        <v>6.33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 t="s">
        <v>28</v>
      </c>
      <c r="AG480">
        <v>8.0074500000000004</v>
      </c>
      <c r="AH480">
        <v>2</v>
      </c>
      <c r="AI480">
        <v>59212790</v>
      </c>
      <c r="AJ480">
        <v>480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ROW(Source!A637)</f>
        <v>637</v>
      </c>
      <c r="B481">
        <v>59212791</v>
      </c>
      <c r="C481">
        <v>59212789</v>
      </c>
      <c r="D481">
        <v>58340578</v>
      </c>
      <c r="E481">
        <v>1</v>
      </c>
      <c r="F481">
        <v>1</v>
      </c>
      <c r="G481">
        <v>1080</v>
      </c>
      <c r="H481">
        <v>2</v>
      </c>
      <c r="I481" t="s">
        <v>646</v>
      </c>
      <c r="J481" t="s">
        <v>647</v>
      </c>
      <c r="K481" t="s">
        <v>648</v>
      </c>
      <c r="L481">
        <v>1368</v>
      </c>
      <c r="N481">
        <v>1011</v>
      </c>
      <c r="O481" t="s">
        <v>626</v>
      </c>
      <c r="P481" t="s">
        <v>626</v>
      </c>
      <c r="Q481">
        <v>1</v>
      </c>
      <c r="X481">
        <v>0.34</v>
      </c>
      <c r="Y481">
        <v>0</v>
      </c>
      <c r="Z481">
        <v>83.1</v>
      </c>
      <c r="AA481">
        <v>12.62</v>
      </c>
      <c r="AB481">
        <v>0</v>
      </c>
      <c r="AC481">
        <v>0</v>
      </c>
      <c r="AD481">
        <v>1</v>
      </c>
      <c r="AE481">
        <v>0</v>
      </c>
      <c r="AF481" t="s">
        <v>27</v>
      </c>
      <c r="AG481">
        <v>0.46750000000000008</v>
      </c>
      <c r="AH481">
        <v>2</v>
      </c>
      <c r="AI481">
        <v>59212791</v>
      </c>
      <c r="AJ481">
        <v>481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ROW(Source!A637)</f>
        <v>637</v>
      </c>
      <c r="B482">
        <v>59212792</v>
      </c>
      <c r="C482">
        <v>59212789</v>
      </c>
      <c r="D482">
        <v>58340697</v>
      </c>
      <c r="E482">
        <v>1</v>
      </c>
      <c r="F482">
        <v>1</v>
      </c>
      <c r="G482">
        <v>1080</v>
      </c>
      <c r="H482">
        <v>2</v>
      </c>
      <c r="I482" t="s">
        <v>629</v>
      </c>
      <c r="J482" t="s">
        <v>630</v>
      </c>
      <c r="K482" t="s">
        <v>631</v>
      </c>
      <c r="L482">
        <v>1368</v>
      </c>
      <c r="N482">
        <v>1011</v>
      </c>
      <c r="O482" t="s">
        <v>626</v>
      </c>
      <c r="P482" t="s">
        <v>626</v>
      </c>
      <c r="Q482">
        <v>1</v>
      </c>
      <c r="X482">
        <v>0.19</v>
      </c>
      <c r="Y482">
        <v>0</v>
      </c>
      <c r="Z482">
        <v>0.8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27</v>
      </c>
      <c r="AG482">
        <v>0.26124999999999998</v>
      </c>
      <c r="AH482">
        <v>2</v>
      </c>
      <c r="AI482">
        <v>59212792</v>
      </c>
      <c r="AJ482">
        <v>482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ROW(Source!A637)</f>
        <v>637</v>
      </c>
      <c r="B483">
        <v>59212793</v>
      </c>
      <c r="C483">
        <v>59212789</v>
      </c>
      <c r="D483">
        <v>58340663</v>
      </c>
      <c r="E483">
        <v>1</v>
      </c>
      <c r="F483">
        <v>1</v>
      </c>
      <c r="G483">
        <v>1080</v>
      </c>
      <c r="H483">
        <v>2</v>
      </c>
      <c r="I483" t="s">
        <v>730</v>
      </c>
      <c r="J483" t="s">
        <v>731</v>
      </c>
      <c r="K483" t="s">
        <v>732</v>
      </c>
      <c r="L483">
        <v>1368</v>
      </c>
      <c r="N483">
        <v>1011</v>
      </c>
      <c r="O483" t="s">
        <v>626</v>
      </c>
      <c r="P483" t="s">
        <v>626</v>
      </c>
      <c r="Q483">
        <v>1</v>
      </c>
      <c r="X483">
        <v>0.06</v>
      </c>
      <c r="Y483">
        <v>0</v>
      </c>
      <c r="Z483">
        <v>0.47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27</v>
      </c>
      <c r="AG483">
        <v>8.2500000000000004E-2</v>
      </c>
      <c r="AH483">
        <v>2</v>
      </c>
      <c r="AI483">
        <v>59212793</v>
      </c>
      <c r="AJ483">
        <v>483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ROW(Source!A637)</f>
        <v>637</v>
      </c>
      <c r="B484">
        <v>59212794</v>
      </c>
      <c r="C484">
        <v>59212789</v>
      </c>
      <c r="D484">
        <v>58310236</v>
      </c>
      <c r="E484">
        <v>1</v>
      </c>
      <c r="F484">
        <v>1</v>
      </c>
      <c r="G484">
        <v>1080</v>
      </c>
      <c r="H484">
        <v>3</v>
      </c>
      <c r="I484" t="s">
        <v>733</v>
      </c>
      <c r="J484" t="s">
        <v>734</v>
      </c>
      <c r="K484" t="s">
        <v>735</v>
      </c>
      <c r="L484">
        <v>1296</v>
      </c>
      <c r="N484">
        <v>1002</v>
      </c>
      <c r="O484" t="s">
        <v>736</v>
      </c>
      <c r="P484" t="s">
        <v>736</v>
      </c>
      <c r="Q484">
        <v>1</v>
      </c>
      <c r="X484">
        <v>0.46210000000000001</v>
      </c>
      <c r="Y484">
        <v>84.21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</v>
      </c>
      <c r="AG484">
        <v>0.46210000000000001</v>
      </c>
      <c r="AH484">
        <v>2</v>
      </c>
      <c r="AI484">
        <v>59212794</v>
      </c>
      <c r="AJ484">
        <v>484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ROW(Source!A637)</f>
        <v>637</v>
      </c>
      <c r="B485">
        <v>59212795</v>
      </c>
      <c r="C485">
        <v>59212789</v>
      </c>
      <c r="D485">
        <v>58311260</v>
      </c>
      <c r="E485">
        <v>1</v>
      </c>
      <c r="F485">
        <v>1</v>
      </c>
      <c r="G485">
        <v>1080</v>
      </c>
      <c r="H485">
        <v>3</v>
      </c>
      <c r="I485" t="s">
        <v>721</v>
      </c>
      <c r="J485" t="s">
        <v>722</v>
      </c>
      <c r="K485" t="s">
        <v>723</v>
      </c>
      <c r="L485">
        <v>1354</v>
      </c>
      <c r="N485">
        <v>1010</v>
      </c>
      <c r="O485" t="s">
        <v>49</v>
      </c>
      <c r="P485" t="s">
        <v>49</v>
      </c>
      <c r="Q485">
        <v>1</v>
      </c>
      <c r="X485">
        <v>1.2250000000000001</v>
      </c>
      <c r="Y485">
        <v>38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3</v>
      </c>
      <c r="AG485">
        <v>1.2250000000000001</v>
      </c>
      <c r="AH485">
        <v>2</v>
      </c>
      <c r="AI485">
        <v>59212795</v>
      </c>
      <c r="AJ485">
        <v>485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ROW(Source!A637)</f>
        <v>637</v>
      </c>
      <c r="B486">
        <v>59212796</v>
      </c>
      <c r="C486">
        <v>59212789</v>
      </c>
      <c r="D486">
        <v>58319282</v>
      </c>
      <c r="E486">
        <v>1</v>
      </c>
      <c r="F486">
        <v>1</v>
      </c>
      <c r="G486">
        <v>1080</v>
      </c>
      <c r="H486">
        <v>3</v>
      </c>
      <c r="I486" t="s">
        <v>737</v>
      </c>
      <c r="J486" t="s">
        <v>738</v>
      </c>
      <c r="K486" t="s">
        <v>739</v>
      </c>
      <c r="L486">
        <v>1354</v>
      </c>
      <c r="N486">
        <v>1010</v>
      </c>
      <c r="O486" t="s">
        <v>49</v>
      </c>
      <c r="P486" t="s">
        <v>49</v>
      </c>
      <c r="Q486">
        <v>1</v>
      </c>
      <c r="X486">
        <v>0.03</v>
      </c>
      <c r="Y486">
        <v>7.74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3</v>
      </c>
      <c r="AG486">
        <v>0.03</v>
      </c>
      <c r="AH486">
        <v>2</v>
      </c>
      <c r="AI486">
        <v>59212796</v>
      </c>
      <c r="AJ486">
        <v>487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ROW(Source!A637)</f>
        <v>637</v>
      </c>
      <c r="B487">
        <v>59212797</v>
      </c>
      <c r="C487">
        <v>59212789</v>
      </c>
      <c r="D487">
        <v>58292713</v>
      </c>
      <c r="E487">
        <v>1080</v>
      </c>
      <c r="F487">
        <v>1</v>
      </c>
      <c r="G487">
        <v>1080</v>
      </c>
      <c r="H487">
        <v>3</v>
      </c>
      <c r="I487" t="s">
        <v>812</v>
      </c>
      <c r="J487" t="s">
        <v>3</v>
      </c>
      <c r="K487" t="s">
        <v>813</v>
      </c>
      <c r="L487">
        <v>1354</v>
      </c>
      <c r="N487">
        <v>1010</v>
      </c>
      <c r="O487" t="s">
        <v>49</v>
      </c>
      <c r="P487" t="s">
        <v>49</v>
      </c>
      <c r="Q487">
        <v>1</v>
      </c>
      <c r="X487">
        <v>10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3</v>
      </c>
      <c r="AG487">
        <v>10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ROW(Source!A637)</f>
        <v>637</v>
      </c>
      <c r="B488">
        <v>59212798</v>
      </c>
      <c r="C488">
        <v>59212789</v>
      </c>
      <c r="D488">
        <v>58292776</v>
      </c>
      <c r="E488">
        <v>1080</v>
      </c>
      <c r="F488">
        <v>1</v>
      </c>
      <c r="G488">
        <v>1080</v>
      </c>
      <c r="H488">
        <v>3</v>
      </c>
      <c r="I488" t="s">
        <v>814</v>
      </c>
      <c r="J488" t="s">
        <v>3</v>
      </c>
      <c r="K488" t="s">
        <v>815</v>
      </c>
      <c r="L488">
        <v>1354</v>
      </c>
      <c r="N488">
        <v>1010</v>
      </c>
      <c r="O488" t="s">
        <v>49</v>
      </c>
      <c r="P488" t="s">
        <v>49</v>
      </c>
      <c r="Q488">
        <v>1</v>
      </c>
      <c r="X488">
        <v>10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3</v>
      </c>
      <c r="AG488">
        <v>10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ROW(Source!A642)</f>
        <v>642</v>
      </c>
      <c r="B489">
        <v>59211604</v>
      </c>
      <c r="C489">
        <v>59210440</v>
      </c>
      <c r="D489">
        <v>58266404</v>
      </c>
      <c r="E489">
        <v>1080</v>
      </c>
      <c r="F489">
        <v>1</v>
      </c>
      <c r="G489">
        <v>1080</v>
      </c>
      <c r="H489">
        <v>1</v>
      </c>
      <c r="I489" t="s">
        <v>620</v>
      </c>
      <c r="J489" t="s">
        <v>3</v>
      </c>
      <c r="K489" t="s">
        <v>621</v>
      </c>
      <c r="L489">
        <v>1191</v>
      </c>
      <c r="N489">
        <v>1013</v>
      </c>
      <c r="O489" t="s">
        <v>622</v>
      </c>
      <c r="P489" t="s">
        <v>622</v>
      </c>
      <c r="Q489">
        <v>1</v>
      </c>
      <c r="X489">
        <v>0.93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 t="s">
        <v>28</v>
      </c>
      <c r="AG489">
        <v>1.17645</v>
      </c>
      <c r="AH489">
        <v>2</v>
      </c>
      <c r="AI489">
        <v>59210441</v>
      </c>
      <c r="AJ489">
        <v>489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ROW(Source!A642)</f>
        <v>642</v>
      </c>
      <c r="B490">
        <v>59211605</v>
      </c>
      <c r="C490">
        <v>59210440</v>
      </c>
      <c r="D490">
        <v>58340578</v>
      </c>
      <c r="E490">
        <v>1</v>
      </c>
      <c r="F490">
        <v>1</v>
      </c>
      <c r="G490">
        <v>1080</v>
      </c>
      <c r="H490">
        <v>2</v>
      </c>
      <c r="I490" t="s">
        <v>646</v>
      </c>
      <c r="J490" t="s">
        <v>647</v>
      </c>
      <c r="K490" t="s">
        <v>648</v>
      </c>
      <c r="L490">
        <v>1368</v>
      </c>
      <c r="N490">
        <v>1011</v>
      </c>
      <c r="O490" t="s">
        <v>626</v>
      </c>
      <c r="P490" t="s">
        <v>626</v>
      </c>
      <c r="Q490">
        <v>1</v>
      </c>
      <c r="X490">
        <v>0.01</v>
      </c>
      <c r="Y490">
        <v>0</v>
      </c>
      <c r="Z490">
        <v>83.1</v>
      </c>
      <c r="AA490">
        <v>12.62</v>
      </c>
      <c r="AB490">
        <v>0</v>
      </c>
      <c r="AC490">
        <v>0</v>
      </c>
      <c r="AD490">
        <v>1</v>
      </c>
      <c r="AE490">
        <v>0</v>
      </c>
      <c r="AF490" t="s">
        <v>27</v>
      </c>
      <c r="AG490">
        <v>1.3750000000000002E-2</v>
      </c>
      <c r="AH490">
        <v>2</v>
      </c>
      <c r="AI490">
        <v>59210442</v>
      </c>
      <c r="AJ490">
        <v>490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ROW(Source!A642)</f>
        <v>642</v>
      </c>
      <c r="B491">
        <v>59211606</v>
      </c>
      <c r="C491">
        <v>59210440</v>
      </c>
      <c r="D491">
        <v>58340697</v>
      </c>
      <c r="E491">
        <v>1</v>
      </c>
      <c r="F491">
        <v>1</v>
      </c>
      <c r="G491">
        <v>1080</v>
      </c>
      <c r="H491">
        <v>2</v>
      </c>
      <c r="I491" t="s">
        <v>629</v>
      </c>
      <c r="J491" t="s">
        <v>630</v>
      </c>
      <c r="K491" t="s">
        <v>631</v>
      </c>
      <c r="L491">
        <v>1368</v>
      </c>
      <c r="N491">
        <v>1011</v>
      </c>
      <c r="O491" t="s">
        <v>626</v>
      </c>
      <c r="P491" t="s">
        <v>626</v>
      </c>
      <c r="Q491">
        <v>1</v>
      </c>
      <c r="X491">
        <v>0.02</v>
      </c>
      <c r="Y491">
        <v>0</v>
      </c>
      <c r="Z491">
        <v>0.8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27</v>
      </c>
      <c r="AG491">
        <v>2.7500000000000004E-2</v>
      </c>
      <c r="AH491">
        <v>2</v>
      </c>
      <c r="AI491">
        <v>59210443</v>
      </c>
      <c r="AJ491">
        <v>491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ROW(Source!A642)</f>
        <v>642</v>
      </c>
      <c r="B492">
        <v>59211607</v>
      </c>
      <c r="C492">
        <v>59210440</v>
      </c>
      <c r="D492">
        <v>58309675</v>
      </c>
      <c r="E492">
        <v>1</v>
      </c>
      <c r="F492">
        <v>1</v>
      </c>
      <c r="G492">
        <v>1080</v>
      </c>
      <c r="H492">
        <v>3</v>
      </c>
      <c r="I492" t="s">
        <v>655</v>
      </c>
      <c r="J492" t="s">
        <v>656</v>
      </c>
      <c r="K492" t="s">
        <v>657</v>
      </c>
      <c r="L492">
        <v>1348</v>
      </c>
      <c r="N492">
        <v>1009</v>
      </c>
      <c r="O492" t="s">
        <v>658</v>
      </c>
      <c r="P492" t="s">
        <v>658</v>
      </c>
      <c r="Q492">
        <v>1000</v>
      </c>
      <c r="X492">
        <v>1.6000000000000001E-4</v>
      </c>
      <c r="Y492">
        <v>476.07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</v>
      </c>
      <c r="AG492">
        <v>1.6000000000000001E-4</v>
      </c>
      <c r="AH492">
        <v>2</v>
      </c>
      <c r="AI492">
        <v>59210444</v>
      </c>
      <c r="AJ492">
        <v>492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ROW(Source!A642)</f>
        <v>642</v>
      </c>
      <c r="B493">
        <v>59211608</v>
      </c>
      <c r="C493">
        <v>59210440</v>
      </c>
      <c r="D493">
        <v>58309818</v>
      </c>
      <c r="E493">
        <v>1</v>
      </c>
      <c r="F493">
        <v>1</v>
      </c>
      <c r="G493">
        <v>1080</v>
      </c>
      <c r="H493">
        <v>3</v>
      </c>
      <c r="I493" t="s">
        <v>740</v>
      </c>
      <c r="J493" t="s">
        <v>741</v>
      </c>
      <c r="K493" t="s">
        <v>742</v>
      </c>
      <c r="L493">
        <v>1348</v>
      </c>
      <c r="N493">
        <v>1009</v>
      </c>
      <c r="O493" t="s">
        <v>658</v>
      </c>
      <c r="P493" t="s">
        <v>658</v>
      </c>
      <c r="Q493">
        <v>1000</v>
      </c>
      <c r="X493">
        <v>6.9999999999999994E-5</v>
      </c>
      <c r="Y493">
        <v>17742.23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</v>
      </c>
      <c r="AG493">
        <v>6.9999999999999994E-5</v>
      </c>
      <c r="AH493">
        <v>2</v>
      </c>
      <c r="AI493">
        <v>59210445</v>
      </c>
      <c r="AJ493">
        <v>493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ROW(Source!A642)</f>
        <v>642</v>
      </c>
      <c r="B494">
        <v>59211609</v>
      </c>
      <c r="C494">
        <v>59210440</v>
      </c>
      <c r="D494">
        <v>58308917</v>
      </c>
      <c r="E494">
        <v>1</v>
      </c>
      <c r="F494">
        <v>1</v>
      </c>
      <c r="G494">
        <v>1080</v>
      </c>
      <c r="H494">
        <v>3</v>
      </c>
      <c r="I494" t="s">
        <v>743</v>
      </c>
      <c r="J494" t="s">
        <v>744</v>
      </c>
      <c r="K494" t="s">
        <v>745</v>
      </c>
      <c r="L494">
        <v>1354</v>
      </c>
      <c r="N494">
        <v>1010</v>
      </c>
      <c r="O494" t="s">
        <v>49</v>
      </c>
      <c r="P494" t="s">
        <v>49</v>
      </c>
      <c r="Q494">
        <v>1</v>
      </c>
      <c r="X494">
        <v>4</v>
      </c>
      <c r="Y494">
        <v>0.89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</v>
      </c>
      <c r="AG494">
        <v>4</v>
      </c>
      <c r="AH494">
        <v>2</v>
      </c>
      <c r="AI494">
        <v>59210446</v>
      </c>
      <c r="AJ494">
        <v>494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ROW(Source!A642)</f>
        <v>642</v>
      </c>
      <c r="B495">
        <v>59211610</v>
      </c>
      <c r="C495">
        <v>59210440</v>
      </c>
      <c r="D495">
        <v>58310526</v>
      </c>
      <c r="E495">
        <v>1</v>
      </c>
      <c r="F495">
        <v>1</v>
      </c>
      <c r="G495">
        <v>1080</v>
      </c>
      <c r="H495">
        <v>3</v>
      </c>
      <c r="I495" t="s">
        <v>665</v>
      </c>
      <c r="J495" t="s">
        <v>666</v>
      </c>
      <c r="K495" t="s">
        <v>667</v>
      </c>
      <c r="L495">
        <v>1346</v>
      </c>
      <c r="N495">
        <v>1009</v>
      </c>
      <c r="O495" t="s">
        <v>641</v>
      </c>
      <c r="P495" t="s">
        <v>641</v>
      </c>
      <c r="Q495">
        <v>1</v>
      </c>
      <c r="X495">
        <v>1.2E-2</v>
      </c>
      <c r="Y495">
        <v>37.979999999999997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</v>
      </c>
      <c r="AG495">
        <v>1.2E-2</v>
      </c>
      <c r="AH495">
        <v>2</v>
      </c>
      <c r="AI495">
        <v>59210447</v>
      </c>
      <c r="AJ495">
        <v>495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ROW(Source!A642)</f>
        <v>642</v>
      </c>
      <c r="B496">
        <v>59211611</v>
      </c>
      <c r="C496">
        <v>59210440</v>
      </c>
      <c r="D496">
        <v>58308946</v>
      </c>
      <c r="E496">
        <v>1</v>
      </c>
      <c r="F496">
        <v>1</v>
      </c>
      <c r="G496">
        <v>1080</v>
      </c>
      <c r="H496">
        <v>3</v>
      </c>
      <c r="I496" t="s">
        <v>718</v>
      </c>
      <c r="J496" t="s">
        <v>719</v>
      </c>
      <c r="K496" t="s">
        <v>720</v>
      </c>
      <c r="L496">
        <v>1348</v>
      </c>
      <c r="N496">
        <v>1009</v>
      </c>
      <c r="O496" t="s">
        <v>658</v>
      </c>
      <c r="P496" t="s">
        <v>658</v>
      </c>
      <c r="Q496">
        <v>1000</v>
      </c>
      <c r="X496">
        <v>9.0000000000000006E-5</v>
      </c>
      <c r="Y496">
        <v>25762.5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</v>
      </c>
      <c r="AG496">
        <v>9.0000000000000006E-5</v>
      </c>
      <c r="AH496">
        <v>2</v>
      </c>
      <c r="AI496">
        <v>59210448</v>
      </c>
      <c r="AJ496">
        <v>496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ROW(Source!A642)</f>
        <v>642</v>
      </c>
      <c r="B497">
        <v>59211612</v>
      </c>
      <c r="C497">
        <v>59210440</v>
      </c>
      <c r="D497">
        <v>58309084</v>
      </c>
      <c r="E497">
        <v>1</v>
      </c>
      <c r="F497">
        <v>1</v>
      </c>
      <c r="G497">
        <v>1080</v>
      </c>
      <c r="H497">
        <v>3</v>
      </c>
      <c r="I497" t="s">
        <v>677</v>
      </c>
      <c r="J497" t="s">
        <v>678</v>
      </c>
      <c r="K497" t="s">
        <v>679</v>
      </c>
      <c r="L497">
        <v>1348</v>
      </c>
      <c r="N497">
        <v>1009</v>
      </c>
      <c r="O497" t="s">
        <v>658</v>
      </c>
      <c r="P497" t="s">
        <v>658</v>
      </c>
      <c r="Q497">
        <v>1000</v>
      </c>
      <c r="X497">
        <v>3.0000000000000001E-5</v>
      </c>
      <c r="Y497">
        <v>16214.84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</v>
      </c>
      <c r="AG497">
        <v>3.0000000000000001E-5</v>
      </c>
      <c r="AH497">
        <v>2</v>
      </c>
      <c r="AI497">
        <v>59210449</v>
      </c>
      <c r="AJ497">
        <v>497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ROW(Source!A642)</f>
        <v>642</v>
      </c>
      <c r="B498">
        <v>59211613</v>
      </c>
      <c r="C498">
        <v>59210440</v>
      </c>
      <c r="D498">
        <v>58309253</v>
      </c>
      <c r="E498">
        <v>1</v>
      </c>
      <c r="F498">
        <v>1</v>
      </c>
      <c r="G498">
        <v>1080</v>
      </c>
      <c r="H498">
        <v>3</v>
      </c>
      <c r="I498" t="s">
        <v>680</v>
      </c>
      <c r="J498" t="s">
        <v>681</v>
      </c>
      <c r="K498" t="s">
        <v>682</v>
      </c>
      <c r="L498">
        <v>1346</v>
      </c>
      <c r="N498">
        <v>1009</v>
      </c>
      <c r="O498" t="s">
        <v>641</v>
      </c>
      <c r="P498" t="s">
        <v>641</v>
      </c>
      <c r="Q498">
        <v>1</v>
      </c>
      <c r="X498">
        <v>3.0000000000000001E-3</v>
      </c>
      <c r="Y498">
        <v>20.190000000000001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3</v>
      </c>
      <c r="AG498">
        <v>3.0000000000000001E-3</v>
      </c>
      <c r="AH498">
        <v>2</v>
      </c>
      <c r="AI498">
        <v>59210450</v>
      </c>
      <c r="AJ498">
        <v>498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ROW(Source!A642)</f>
        <v>642</v>
      </c>
      <c r="B499">
        <v>59211614</v>
      </c>
      <c r="C499">
        <v>59210440</v>
      </c>
      <c r="D499">
        <v>58315615</v>
      </c>
      <c r="E499">
        <v>1</v>
      </c>
      <c r="F499">
        <v>1</v>
      </c>
      <c r="G499">
        <v>1080</v>
      </c>
      <c r="H499">
        <v>3</v>
      </c>
      <c r="I499" t="s">
        <v>746</v>
      </c>
      <c r="J499" t="s">
        <v>747</v>
      </c>
      <c r="K499" t="s">
        <v>748</v>
      </c>
      <c r="L499">
        <v>1346</v>
      </c>
      <c r="N499">
        <v>1009</v>
      </c>
      <c r="O499" t="s">
        <v>641</v>
      </c>
      <c r="P499" t="s">
        <v>641</v>
      </c>
      <c r="Q499">
        <v>1</v>
      </c>
      <c r="X499">
        <v>0.08</v>
      </c>
      <c r="Y499">
        <v>134.01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3</v>
      </c>
      <c r="AG499">
        <v>0.08</v>
      </c>
      <c r="AH499">
        <v>2</v>
      </c>
      <c r="AI499">
        <v>59210451</v>
      </c>
      <c r="AJ499">
        <v>499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ROW(Source!A642)</f>
        <v>642</v>
      </c>
      <c r="B500">
        <v>59211615</v>
      </c>
      <c r="C500">
        <v>59210440</v>
      </c>
      <c r="D500">
        <v>58287230</v>
      </c>
      <c r="E500">
        <v>1080</v>
      </c>
      <c r="F500">
        <v>1</v>
      </c>
      <c r="G500">
        <v>1080</v>
      </c>
      <c r="H500">
        <v>3</v>
      </c>
      <c r="I500" t="s">
        <v>816</v>
      </c>
      <c r="J500" t="s">
        <v>3</v>
      </c>
      <c r="K500" t="s">
        <v>817</v>
      </c>
      <c r="L500">
        <v>1354</v>
      </c>
      <c r="N500">
        <v>1010</v>
      </c>
      <c r="O500" t="s">
        <v>49</v>
      </c>
      <c r="P500" t="s">
        <v>49</v>
      </c>
      <c r="Q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3</v>
      </c>
      <c r="AG500">
        <v>1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ROW(Source!A642)</f>
        <v>642</v>
      </c>
      <c r="B501">
        <v>59211616</v>
      </c>
      <c r="C501">
        <v>59210440</v>
      </c>
      <c r="D501">
        <v>58292711</v>
      </c>
      <c r="E501">
        <v>1080</v>
      </c>
      <c r="F501">
        <v>1</v>
      </c>
      <c r="G501">
        <v>1080</v>
      </c>
      <c r="H501">
        <v>3</v>
      </c>
      <c r="I501" t="s">
        <v>812</v>
      </c>
      <c r="J501" t="s">
        <v>3</v>
      </c>
      <c r="K501" t="s">
        <v>818</v>
      </c>
      <c r="L501">
        <v>1354</v>
      </c>
      <c r="N501">
        <v>1010</v>
      </c>
      <c r="O501" t="s">
        <v>49</v>
      </c>
      <c r="P501" t="s">
        <v>49</v>
      </c>
      <c r="Q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3</v>
      </c>
      <c r="AG501">
        <v>1</v>
      </c>
      <c r="AH501">
        <v>3</v>
      </c>
      <c r="AI501">
        <v>-1</v>
      </c>
      <c r="AJ501" t="s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ROW(Source!A642)</f>
        <v>642</v>
      </c>
      <c r="B502">
        <v>59211617</v>
      </c>
      <c r="C502">
        <v>59210440</v>
      </c>
      <c r="D502">
        <v>58292808</v>
      </c>
      <c r="E502">
        <v>1080</v>
      </c>
      <c r="F502">
        <v>1</v>
      </c>
      <c r="G502">
        <v>1080</v>
      </c>
      <c r="H502">
        <v>3</v>
      </c>
      <c r="I502" t="s">
        <v>819</v>
      </c>
      <c r="J502" t="s">
        <v>3</v>
      </c>
      <c r="K502" t="s">
        <v>820</v>
      </c>
      <c r="L502">
        <v>1354</v>
      </c>
      <c r="N502">
        <v>1010</v>
      </c>
      <c r="O502" t="s">
        <v>49</v>
      </c>
      <c r="P502" t="s">
        <v>49</v>
      </c>
      <c r="Q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3</v>
      </c>
      <c r="AG502">
        <v>1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ROW(Source!A643)</f>
        <v>643</v>
      </c>
      <c r="B503">
        <v>59211604</v>
      </c>
      <c r="C503">
        <v>59210440</v>
      </c>
      <c r="D503">
        <v>58266404</v>
      </c>
      <c r="E503">
        <v>1080</v>
      </c>
      <c r="F503">
        <v>1</v>
      </c>
      <c r="G503">
        <v>1080</v>
      </c>
      <c r="H503">
        <v>1</v>
      </c>
      <c r="I503" t="s">
        <v>620</v>
      </c>
      <c r="J503" t="s">
        <v>3</v>
      </c>
      <c r="K503" t="s">
        <v>621</v>
      </c>
      <c r="L503">
        <v>1191</v>
      </c>
      <c r="N503">
        <v>1013</v>
      </c>
      <c r="O503" t="s">
        <v>622</v>
      </c>
      <c r="P503" t="s">
        <v>622</v>
      </c>
      <c r="Q503">
        <v>1</v>
      </c>
      <c r="X503">
        <v>0.93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 t="s">
        <v>28</v>
      </c>
      <c r="AG503">
        <v>1.17645</v>
      </c>
      <c r="AH503">
        <v>2</v>
      </c>
      <c r="AI503">
        <v>59210441</v>
      </c>
      <c r="AJ503">
        <v>502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ROW(Source!A643)</f>
        <v>643</v>
      </c>
      <c r="B504">
        <v>59211605</v>
      </c>
      <c r="C504">
        <v>59210440</v>
      </c>
      <c r="D504">
        <v>58340578</v>
      </c>
      <c r="E504">
        <v>1</v>
      </c>
      <c r="F504">
        <v>1</v>
      </c>
      <c r="G504">
        <v>1080</v>
      </c>
      <c r="H504">
        <v>2</v>
      </c>
      <c r="I504" t="s">
        <v>646</v>
      </c>
      <c r="J504" t="s">
        <v>647</v>
      </c>
      <c r="K504" t="s">
        <v>648</v>
      </c>
      <c r="L504">
        <v>1368</v>
      </c>
      <c r="N504">
        <v>1011</v>
      </c>
      <c r="O504" t="s">
        <v>626</v>
      </c>
      <c r="P504" t="s">
        <v>626</v>
      </c>
      <c r="Q504">
        <v>1</v>
      </c>
      <c r="X504">
        <v>0.01</v>
      </c>
      <c r="Y504">
        <v>0</v>
      </c>
      <c r="Z504">
        <v>83.1</v>
      </c>
      <c r="AA504">
        <v>12.62</v>
      </c>
      <c r="AB504">
        <v>0</v>
      </c>
      <c r="AC504">
        <v>0</v>
      </c>
      <c r="AD504">
        <v>1</v>
      </c>
      <c r="AE504">
        <v>0</v>
      </c>
      <c r="AF504" t="s">
        <v>27</v>
      </c>
      <c r="AG504">
        <v>1.3750000000000002E-2</v>
      </c>
      <c r="AH504">
        <v>2</v>
      </c>
      <c r="AI504">
        <v>59210442</v>
      </c>
      <c r="AJ504">
        <v>503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ROW(Source!A643)</f>
        <v>643</v>
      </c>
      <c r="B505">
        <v>59211606</v>
      </c>
      <c r="C505">
        <v>59210440</v>
      </c>
      <c r="D505">
        <v>58340697</v>
      </c>
      <c r="E505">
        <v>1</v>
      </c>
      <c r="F505">
        <v>1</v>
      </c>
      <c r="G505">
        <v>1080</v>
      </c>
      <c r="H505">
        <v>2</v>
      </c>
      <c r="I505" t="s">
        <v>629</v>
      </c>
      <c r="J505" t="s">
        <v>630</v>
      </c>
      <c r="K505" t="s">
        <v>631</v>
      </c>
      <c r="L505">
        <v>1368</v>
      </c>
      <c r="N505">
        <v>1011</v>
      </c>
      <c r="O505" t="s">
        <v>626</v>
      </c>
      <c r="P505" t="s">
        <v>626</v>
      </c>
      <c r="Q505">
        <v>1</v>
      </c>
      <c r="X505">
        <v>0.02</v>
      </c>
      <c r="Y505">
        <v>0</v>
      </c>
      <c r="Z505">
        <v>0.8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27</v>
      </c>
      <c r="AG505">
        <v>2.7500000000000004E-2</v>
      </c>
      <c r="AH505">
        <v>2</v>
      </c>
      <c r="AI505">
        <v>59210443</v>
      </c>
      <c r="AJ505">
        <v>504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ROW(Source!A643)</f>
        <v>643</v>
      </c>
      <c r="B506">
        <v>59211607</v>
      </c>
      <c r="C506">
        <v>59210440</v>
      </c>
      <c r="D506">
        <v>58309675</v>
      </c>
      <c r="E506">
        <v>1</v>
      </c>
      <c r="F506">
        <v>1</v>
      </c>
      <c r="G506">
        <v>1080</v>
      </c>
      <c r="H506">
        <v>3</v>
      </c>
      <c r="I506" t="s">
        <v>655</v>
      </c>
      <c r="J506" t="s">
        <v>656</v>
      </c>
      <c r="K506" t="s">
        <v>657</v>
      </c>
      <c r="L506">
        <v>1348</v>
      </c>
      <c r="N506">
        <v>1009</v>
      </c>
      <c r="O506" t="s">
        <v>658</v>
      </c>
      <c r="P506" t="s">
        <v>658</v>
      </c>
      <c r="Q506">
        <v>1000</v>
      </c>
      <c r="X506">
        <v>1.6000000000000001E-4</v>
      </c>
      <c r="Y506">
        <v>476.07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</v>
      </c>
      <c r="AG506">
        <v>1.6000000000000001E-4</v>
      </c>
      <c r="AH506">
        <v>2</v>
      </c>
      <c r="AI506">
        <v>59210444</v>
      </c>
      <c r="AJ506">
        <v>505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ROW(Source!A643)</f>
        <v>643</v>
      </c>
      <c r="B507">
        <v>59211608</v>
      </c>
      <c r="C507">
        <v>59210440</v>
      </c>
      <c r="D507">
        <v>58309818</v>
      </c>
      <c r="E507">
        <v>1</v>
      </c>
      <c r="F507">
        <v>1</v>
      </c>
      <c r="G507">
        <v>1080</v>
      </c>
      <c r="H507">
        <v>3</v>
      </c>
      <c r="I507" t="s">
        <v>740</v>
      </c>
      <c r="J507" t="s">
        <v>741</v>
      </c>
      <c r="K507" t="s">
        <v>742</v>
      </c>
      <c r="L507">
        <v>1348</v>
      </c>
      <c r="N507">
        <v>1009</v>
      </c>
      <c r="O507" t="s">
        <v>658</v>
      </c>
      <c r="P507" t="s">
        <v>658</v>
      </c>
      <c r="Q507">
        <v>1000</v>
      </c>
      <c r="X507">
        <v>6.9999999999999994E-5</v>
      </c>
      <c r="Y507">
        <v>17742.23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</v>
      </c>
      <c r="AG507">
        <v>6.9999999999999994E-5</v>
      </c>
      <c r="AH507">
        <v>2</v>
      </c>
      <c r="AI507">
        <v>59210445</v>
      </c>
      <c r="AJ507">
        <v>506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ROW(Source!A643)</f>
        <v>643</v>
      </c>
      <c r="B508">
        <v>59211609</v>
      </c>
      <c r="C508">
        <v>59210440</v>
      </c>
      <c r="D508">
        <v>58308917</v>
      </c>
      <c r="E508">
        <v>1</v>
      </c>
      <c r="F508">
        <v>1</v>
      </c>
      <c r="G508">
        <v>1080</v>
      </c>
      <c r="H508">
        <v>3</v>
      </c>
      <c r="I508" t="s">
        <v>743</v>
      </c>
      <c r="J508" t="s">
        <v>744</v>
      </c>
      <c r="K508" t="s">
        <v>745</v>
      </c>
      <c r="L508">
        <v>1354</v>
      </c>
      <c r="N508">
        <v>1010</v>
      </c>
      <c r="O508" t="s">
        <v>49</v>
      </c>
      <c r="P508" t="s">
        <v>49</v>
      </c>
      <c r="Q508">
        <v>1</v>
      </c>
      <c r="X508">
        <v>4</v>
      </c>
      <c r="Y508">
        <v>0.89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</v>
      </c>
      <c r="AG508">
        <v>4</v>
      </c>
      <c r="AH508">
        <v>2</v>
      </c>
      <c r="AI508">
        <v>59210446</v>
      </c>
      <c r="AJ508">
        <v>507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ROW(Source!A643)</f>
        <v>643</v>
      </c>
      <c r="B509">
        <v>59211610</v>
      </c>
      <c r="C509">
        <v>59210440</v>
      </c>
      <c r="D509">
        <v>58310526</v>
      </c>
      <c r="E509">
        <v>1</v>
      </c>
      <c r="F509">
        <v>1</v>
      </c>
      <c r="G509">
        <v>1080</v>
      </c>
      <c r="H509">
        <v>3</v>
      </c>
      <c r="I509" t="s">
        <v>665</v>
      </c>
      <c r="J509" t="s">
        <v>666</v>
      </c>
      <c r="K509" t="s">
        <v>667</v>
      </c>
      <c r="L509">
        <v>1346</v>
      </c>
      <c r="N509">
        <v>1009</v>
      </c>
      <c r="O509" t="s">
        <v>641</v>
      </c>
      <c r="P509" t="s">
        <v>641</v>
      </c>
      <c r="Q509">
        <v>1</v>
      </c>
      <c r="X509">
        <v>1.2E-2</v>
      </c>
      <c r="Y509">
        <v>37.979999999999997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</v>
      </c>
      <c r="AG509">
        <v>1.2E-2</v>
      </c>
      <c r="AH509">
        <v>2</v>
      </c>
      <c r="AI509">
        <v>59210447</v>
      </c>
      <c r="AJ509">
        <v>508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ROW(Source!A643)</f>
        <v>643</v>
      </c>
      <c r="B510">
        <v>59211611</v>
      </c>
      <c r="C510">
        <v>59210440</v>
      </c>
      <c r="D510">
        <v>58308946</v>
      </c>
      <c r="E510">
        <v>1</v>
      </c>
      <c r="F510">
        <v>1</v>
      </c>
      <c r="G510">
        <v>1080</v>
      </c>
      <c r="H510">
        <v>3</v>
      </c>
      <c r="I510" t="s">
        <v>718</v>
      </c>
      <c r="J510" t="s">
        <v>719</v>
      </c>
      <c r="K510" t="s">
        <v>720</v>
      </c>
      <c r="L510">
        <v>1348</v>
      </c>
      <c r="N510">
        <v>1009</v>
      </c>
      <c r="O510" t="s">
        <v>658</v>
      </c>
      <c r="P510" t="s">
        <v>658</v>
      </c>
      <c r="Q510">
        <v>1000</v>
      </c>
      <c r="X510">
        <v>9.0000000000000006E-5</v>
      </c>
      <c r="Y510">
        <v>25762.5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</v>
      </c>
      <c r="AG510">
        <v>9.0000000000000006E-5</v>
      </c>
      <c r="AH510">
        <v>2</v>
      </c>
      <c r="AI510">
        <v>59210448</v>
      </c>
      <c r="AJ510">
        <v>509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ROW(Source!A643)</f>
        <v>643</v>
      </c>
      <c r="B511">
        <v>59211612</v>
      </c>
      <c r="C511">
        <v>59210440</v>
      </c>
      <c r="D511">
        <v>58309084</v>
      </c>
      <c r="E511">
        <v>1</v>
      </c>
      <c r="F511">
        <v>1</v>
      </c>
      <c r="G511">
        <v>1080</v>
      </c>
      <c r="H511">
        <v>3</v>
      </c>
      <c r="I511" t="s">
        <v>677</v>
      </c>
      <c r="J511" t="s">
        <v>678</v>
      </c>
      <c r="K511" t="s">
        <v>679</v>
      </c>
      <c r="L511">
        <v>1348</v>
      </c>
      <c r="N511">
        <v>1009</v>
      </c>
      <c r="O511" t="s">
        <v>658</v>
      </c>
      <c r="P511" t="s">
        <v>658</v>
      </c>
      <c r="Q511">
        <v>1000</v>
      </c>
      <c r="X511">
        <v>3.0000000000000001E-5</v>
      </c>
      <c r="Y511">
        <v>16214.84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</v>
      </c>
      <c r="AG511">
        <v>3.0000000000000001E-5</v>
      </c>
      <c r="AH511">
        <v>2</v>
      </c>
      <c r="AI511">
        <v>59210449</v>
      </c>
      <c r="AJ511">
        <v>510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ROW(Source!A643)</f>
        <v>643</v>
      </c>
      <c r="B512">
        <v>59211613</v>
      </c>
      <c r="C512">
        <v>59210440</v>
      </c>
      <c r="D512">
        <v>58309253</v>
      </c>
      <c r="E512">
        <v>1</v>
      </c>
      <c r="F512">
        <v>1</v>
      </c>
      <c r="G512">
        <v>1080</v>
      </c>
      <c r="H512">
        <v>3</v>
      </c>
      <c r="I512" t="s">
        <v>680</v>
      </c>
      <c r="J512" t="s">
        <v>681</v>
      </c>
      <c r="K512" t="s">
        <v>682</v>
      </c>
      <c r="L512">
        <v>1346</v>
      </c>
      <c r="N512">
        <v>1009</v>
      </c>
      <c r="O512" t="s">
        <v>641</v>
      </c>
      <c r="P512" t="s">
        <v>641</v>
      </c>
      <c r="Q512">
        <v>1</v>
      </c>
      <c r="X512">
        <v>3.0000000000000001E-3</v>
      </c>
      <c r="Y512">
        <v>20.190000000000001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3</v>
      </c>
      <c r="AG512">
        <v>3.0000000000000001E-3</v>
      </c>
      <c r="AH512">
        <v>2</v>
      </c>
      <c r="AI512">
        <v>59210450</v>
      </c>
      <c r="AJ512">
        <v>511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ROW(Source!A643)</f>
        <v>643</v>
      </c>
      <c r="B513">
        <v>59211614</v>
      </c>
      <c r="C513">
        <v>59210440</v>
      </c>
      <c r="D513">
        <v>58315615</v>
      </c>
      <c r="E513">
        <v>1</v>
      </c>
      <c r="F513">
        <v>1</v>
      </c>
      <c r="G513">
        <v>1080</v>
      </c>
      <c r="H513">
        <v>3</v>
      </c>
      <c r="I513" t="s">
        <v>746</v>
      </c>
      <c r="J513" t="s">
        <v>747</v>
      </c>
      <c r="K513" t="s">
        <v>748</v>
      </c>
      <c r="L513">
        <v>1346</v>
      </c>
      <c r="N513">
        <v>1009</v>
      </c>
      <c r="O513" t="s">
        <v>641</v>
      </c>
      <c r="P513" t="s">
        <v>641</v>
      </c>
      <c r="Q513">
        <v>1</v>
      </c>
      <c r="X513">
        <v>0.08</v>
      </c>
      <c r="Y513">
        <v>134.01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3</v>
      </c>
      <c r="AG513">
        <v>0.08</v>
      </c>
      <c r="AH513">
        <v>2</v>
      </c>
      <c r="AI513">
        <v>59210451</v>
      </c>
      <c r="AJ513">
        <v>512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ROW(Source!A643)</f>
        <v>643</v>
      </c>
      <c r="B514">
        <v>59211615</v>
      </c>
      <c r="C514">
        <v>59210440</v>
      </c>
      <c r="D514">
        <v>58287230</v>
      </c>
      <c r="E514">
        <v>1080</v>
      </c>
      <c r="F514">
        <v>1</v>
      </c>
      <c r="G514">
        <v>1080</v>
      </c>
      <c r="H514">
        <v>3</v>
      </c>
      <c r="I514" t="s">
        <v>816</v>
      </c>
      <c r="J514" t="s">
        <v>3</v>
      </c>
      <c r="K514" t="s">
        <v>817</v>
      </c>
      <c r="L514">
        <v>1354</v>
      </c>
      <c r="N514">
        <v>1010</v>
      </c>
      <c r="O514" t="s">
        <v>49</v>
      </c>
      <c r="P514" t="s">
        <v>49</v>
      </c>
      <c r="Q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3</v>
      </c>
      <c r="AG514">
        <v>1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ROW(Source!A643)</f>
        <v>643</v>
      </c>
      <c r="B515">
        <v>59211616</v>
      </c>
      <c r="C515">
        <v>59210440</v>
      </c>
      <c r="D515">
        <v>58292711</v>
      </c>
      <c r="E515">
        <v>1080</v>
      </c>
      <c r="F515">
        <v>1</v>
      </c>
      <c r="G515">
        <v>1080</v>
      </c>
      <c r="H515">
        <v>3</v>
      </c>
      <c r="I515" t="s">
        <v>812</v>
      </c>
      <c r="J515" t="s">
        <v>3</v>
      </c>
      <c r="K515" t="s">
        <v>818</v>
      </c>
      <c r="L515">
        <v>1354</v>
      </c>
      <c r="N515">
        <v>1010</v>
      </c>
      <c r="O515" t="s">
        <v>49</v>
      </c>
      <c r="P515" t="s">
        <v>49</v>
      </c>
      <c r="Q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3</v>
      </c>
      <c r="AG515">
        <v>1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ROW(Source!A643)</f>
        <v>643</v>
      </c>
      <c r="B516">
        <v>59211617</v>
      </c>
      <c r="C516">
        <v>59210440</v>
      </c>
      <c r="D516">
        <v>58292808</v>
      </c>
      <c r="E516">
        <v>1080</v>
      </c>
      <c r="F516">
        <v>1</v>
      </c>
      <c r="G516">
        <v>1080</v>
      </c>
      <c r="H516">
        <v>3</v>
      </c>
      <c r="I516" t="s">
        <v>819</v>
      </c>
      <c r="J516" t="s">
        <v>3</v>
      </c>
      <c r="K516" t="s">
        <v>820</v>
      </c>
      <c r="L516">
        <v>1354</v>
      </c>
      <c r="N516">
        <v>1010</v>
      </c>
      <c r="O516" t="s">
        <v>49</v>
      </c>
      <c r="P516" t="s">
        <v>49</v>
      </c>
      <c r="Q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3</v>
      </c>
      <c r="AG516">
        <v>1</v>
      </c>
      <c r="AH516">
        <v>3</v>
      </c>
      <c r="AI516">
        <v>-1</v>
      </c>
      <c r="AJ516" t="s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ROW(Source!A648)</f>
        <v>648</v>
      </c>
      <c r="B517">
        <v>59211618</v>
      </c>
      <c r="C517">
        <v>59210472</v>
      </c>
      <c r="D517">
        <v>58266404</v>
      </c>
      <c r="E517">
        <v>1080</v>
      </c>
      <c r="F517">
        <v>1</v>
      </c>
      <c r="G517">
        <v>1080</v>
      </c>
      <c r="H517">
        <v>1</v>
      </c>
      <c r="I517" t="s">
        <v>620</v>
      </c>
      <c r="J517" t="s">
        <v>3</v>
      </c>
      <c r="K517" t="s">
        <v>621</v>
      </c>
      <c r="L517">
        <v>1191</v>
      </c>
      <c r="N517">
        <v>1013</v>
      </c>
      <c r="O517" t="s">
        <v>622</v>
      </c>
      <c r="P517" t="s">
        <v>622</v>
      </c>
      <c r="Q517">
        <v>1</v>
      </c>
      <c r="X517">
        <v>1.1499999999999999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28</v>
      </c>
      <c r="AG517">
        <v>1.45475</v>
      </c>
      <c r="AH517">
        <v>2</v>
      </c>
      <c r="AI517">
        <v>59210473</v>
      </c>
      <c r="AJ517">
        <v>515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ROW(Source!A648)</f>
        <v>648</v>
      </c>
      <c r="B518">
        <v>59211619</v>
      </c>
      <c r="C518">
        <v>59210472</v>
      </c>
      <c r="D518">
        <v>58340578</v>
      </c>
      <c r="E518">
        <v>1</v>
      </c>
      <c r="F518">
        <v>1</v>
      </c>
      <c r="G518">
        <v>1080</v>
      </c>
      <c r="H518">
        <v>2</v>
      </c>
      <c r="I518" t="s">
        <v>646</v>
      </c>
      <c r="J518" t="s">
        <v>647</v>
      </c>
      <c r="K518" t="s">
        <v>648</v>
      </c>
      <c r="L518">
        <v>1368</v>
      </c>
      <c r="N518">
        <v>1011</v>
      </c>
      <c r="O518" t="s">
        <v>626</v>
      </c>
      <c r="P518" t="s">
        <v>626</v>
      </c>
      <c r="Q518">
        <v>1</v>
      </c>
      <c r="X518">
        <v>0.01</v>
      </c>
      <c r="Y518">
        <v>0</v>
      </c>
      <c r="Z518">
        <v>83.1</v>
      </c>
      <c r="AA518">
        <v>12.62</v>
      </c>
      <c r="AB518">
        <v>0</v>
      </c>
      <c r="AC518">
        <v>0</v>
      </c>
      <c r="AD518">
        <v>1</v>
      </c>
      <c r="AE518">
        <v>0</v>
      </c>
      <c r="AF518" t="s">
        <v>27</v>
      </c>
      <c r="AG518">
        <v>1.3750000000000002E-2</v>
      </c>
      <c r="AH518">
        <v>2</v>
      </c>
      <c r="AI518">
        <v>59210474</v>
      </c>
      <c r="AJ518">
        <v>516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ROW(Source!A648)</f>
        <v>648</v>
      </c>
      <c r="B519">
        <v>59211620</v>
      </c>
      <c r="C519">
        <v>59210472</v>
      </c>
      <c r="D519">
        <v>58340630</v>
      </c>
      <c r="E519">
        <v>1</v>
      </c>
      <c r="F519">
        <v>1</v>
      </c>
      <c r="G519">
        <v>1080</v>
      </c>
      <c r="H519">
        <v>2</v>
      </c>
      <c r="I519" t="s">
        <v>724</v>
      </c>
      <c r="J519" t="s">
        <v>725</v>
      </c>
      <c r="K519" t="s">
        <v>726</v>
      </c>
      <c r="L519">
        <v>1368</v>
      </c>
      <c r="N519">
        <v>1011</v>
      </c>
      <c r="O519" t="s">
        <v>626</v>
      </c>
      <c r="P519" t="s">
        <v>626</v>
      </c>
      <c r="Q519">
        <v>1</v>
      </c>
      <c r="X519">
        <v>0.08</v>
      </c>
      <c r="Y519">
        <v>0</v>
      </c>
      <c r="Z519">
        <v>0.77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27</v>
      </c>
      <c r="AG519">
        <v>0.11000000000000001</v>
      </c>
      <c r="AH519">
        <v>2</v>
      </c>
      <c r="AI519">
        <v>59210475</v>
      </c>
      <c r="AJ519">
        <v>517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ROW(Source!A648)</f>
        <v>648</v>
      </c>
      <c r="B520">
        <v>59211621</v>
      </c>
      <c r="C520">
        <v>59210472</v>
      </c>
      <c r="D520">
        <v>58311260</v>
      </c>
      <c r="E520">
        <v>1</v>
      </c>
      <c r="F520">
        <v>1</v>
      </c>
      <c r="G520">
        <v>1080</v>
      </c>
      <c r="H520">
        <v>3</v>
      </c>
      <c r="I520" t="s">
        <v>721</v>
      </c>
      <c r="J520" t="s">
        <v>722</v>
      </c>
      <c r="K520" t="s">
        <v>723</v>
      </c>
      <c r="L520">
        <v>1354</v>
      </c>
      <c r="N520">
        <v>1010</v>
      </c>
      <c r="O520" t="s">
        <v>49</v>
      </c>
      <c r="P520" t="s">
        <v>49</v>
      </c>
      <c r="Q520">
        <v>1</v>
      </c>
      <c r="X520">
        <v>0.72219999999999995</v>
      </c>
      <c r="Y520">
        <v>38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</v>
      </c>
      <c r="AG520">
        <v>0.72219999999999995</v>
      </c>
      <c r="AH520">
        <v>2</v>
      </c>
      <c r="AI520">
        <v>59210476</v>
      </c>
      <c r="AJ520">
        <v>518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ROW(Source!A648)</f>
        <v>648</v>
      </c>
      <c r="B521">
        <v>59211622</v>
      </c>
      <c r="C521">
        <v>59210472</v>
      </c>
      <c r="D521">
        <v>58319272</v>
      </c>
      <c r="E521">
        <v>1</v>
      </c>
      <c r="F521">
        <v>1</v>
      </c>
      <c r="G521">
        <v>1080</v>
      </c>
      <c r="H521">
        <v>3</v>
      </c>
      <c r="I521" t="s">
        <v>727</v>
      </c>
      <c r="J521" t="s">
        <v>728</v>
      </c>
      <c r="K521" t="s">
        <v>729</v>
      </c>
      <c r="L521">
        <v>1354</v>
      </c>
      <c r="N521">
        <v>1010</v>
      </c>
      <c r="O521" t="s">
        <v>49</v>
      </c>
      <c r="P521" t="s">
        <v>49</v>
      </c>
      <c r="Q521">
        <v>1</v>
      </c>
      <c r="X521">
        <v>4.0000000000000001E-3</v>
      </c>
      <c r="Y521">
        <v>10.53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3</v>
      </c>
      <c r="AG521">
        <v>4.0000000000000001E-3</v>
      </c>
      <c r="AH521">
        <v>2</v>
      </c>
      <c r="AI521">
        <v>59210477</v>
      </c>
      <c r="AJ521">
        <v>519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ROW(Source!A648)</f>
        <v>648</v>
      </c>
      <c r="B522">
        <v>59211623</v>
      </c>
      <c r="C522">
        <v>59210472</v>
      </c>
      <c r="D522">
        <v>58290240</v>
      </c>
      <c r="E522">
        <v>1080</v>
      </c>
      <c r="F522">
        <v>1</v>
      </c>
      <c r="G522">
        <v>1080</v>
      </c>
      <c r="H522">
        <v>3</v>
      </c>
      <c r="I522" t="s">
        <v>810</v>
      </c>
      <c r="J522" t="s">
        <v>3</v>
      </c>
      <c r="K522" t="s">
        <v>811</v>
      </c>
      <c r="L522">
        <v>1391</v>
      </c>
      <c r="N522">
        <v>1013</v>
      </c>
      <c r="O522" t="s">
        <v>304</v>
      </c>
      <c r="P522" t="s">
        <v>304</v>
      </c>
      <c r="Q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3</v>
      </c>
      <c r="AG522">
        <v>1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ROW(Source!A649)</f>
        <v>649</v>
      </c>
      <c r="B523">
        <v>59211618</v>
      </c>
      <c r="C523">
        <v>59210472</v>
      </c>
      <c r="D523">
        <v>58266404</v>
      </c>
      <c r="E523">
        <v>1080</v>
      </c>
      <c r="F523">
        <v>1</v>
      </c>
      <c r="G523">
        <v>1080</v>
      </c>
      <c r="H523">
        <v>1</v>
      </c>
      <c r="I523" t="s">
        <v>620</v>
      </c>
      <c r="J523" t="s">
        <v>3</v>
      </c>
      <c r="K523" t="s">
        <v>621</v>
      </c>
      <c r="L523">
        <v>1191</v>
      </c>
      <c r="N523">
        <v>1013</v>
      </c>
      <c r="O523" t="s">
        <v>622</v>
      </c>
      <c r="P523" t="s">
        <v>622</v>
      </c>
      <c r="Q523">
        <v>1</v>
      </c>
      <c r="X523">
        <v>1.1499999999999999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28</v>
      </c>
      <c r="AG523">
        <v>1.45475</v>
      </c>
      <c r="AH523">
        <v>2</v>
      </c>
      <c r="AI523">
        <v>59210473</v>
      </c>
      <c r="AJ523">
        <v>521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ROW(Source!A649)</f>
        <v>649</v>
      </c>
      <c r="B524">
        <v>59211619</v>
      </c>
      <c r="C524">
        <v>59210472</v>
      </c>
      <c r="D524">
        <v>58340578</v>
      </c>
      <c r="E524">
        <v>1</v>
      </c>
      <c r="F524">
        <v>1</v>
      </c>
      <c r="G524">
        <v>1080</v>
      </c>
      <c r="H524">
        <v>2</v>
      </c>
      <c r="I524" t="s">
        <v>646</v>
      </c>
      <c r="J524" t="s">
        <v>647</v>
      </c>
      <c r="K524" t="s">
        <v>648</v>
      </c>
      <c r="L524">
        <v>1368</v>
      </c>
      <c r="N524">
        <v>1011</v>
      </c>
      <c r="O524" t="s">
        <v>626</v>
      </c>
      <c r="P524" t="s">
        <v>626</v>
      </c>
      <c r="Q524">
        <v>1</v>
      </c>
      <c r="X524">
        <v>0.01</v>
      </c>
      <c r="Y524">
        <v>0</v>
      </c>
      <c r="Z524">
        <v>83.1</v>
      </c>
      <c r="AA524">
        <v>12.62</v>
      </c>
      <c r="AB524">
        <v>0</v>
      </c>
      <c r="AC524">
        <v>0</v>
      </c>
      <c r="AD524">
        <v>1</v>
      </c>
      <c r="AE524">
        <v>0</v>
      </c>
      <c r="AF524" t="s">
        <v>27</v>
      </c>
      <c r="AG524">
        <v>1.3750000000000002E-2</v>
      </c>
      <c r="AH524">
        <v>2</v>
      </c>
      <c r="AI524">
        <v>59210474</v>
      </c>
      <c r="AJ524">
        <v>522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ROW(Source!A649)</f>
        <v>649</v>
      </c>
      <c r="B525">
        <v>59211620</v>
      </c>
      <c r="C525">
        <v>59210472</v>
      </c>
      <c r="D525">
        <v>58340630</v>
      </c>
      <c r="E525">
        <v>1</v>
      </c>
      <c r="F525">
        <v>1</v>
      </c>
      <c r="G525">
        <v>1080</v>
      </c>
      <c r="H525">
        <v>2</v>
      </c>
      <c r="I525" t="s">
        <v>724</v>
      </c>
      <c r="J525" t="s">
        <v>725</v>
      </c>
      <c r="K525" t="s">
        <v>726</v>
      </c>
      <c r="L525">
        <v>1368</v>
      </c>
      <c r="N525">
        <v>1011</v>
      </c>
      <c r="O525" t="s">
        <v>626</v>
      </c>
      <c r="P525" t="s">
        <v>626</v>
      </c>
      <c r="Q525">
        <v>1</v>
      </c>
      <c r="X525">
        <v>0.08</v>
      </c>
      <c r="Y525">
        <v>0</v>
      </c>
      <c r="Z525">
        <v>0.77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27</v>
      </c>
      <c r="AG525">
        <v>0.11000000000000001</v>
      </c>
      <c r="AH525">
        <v>2</v>
      </c>
      <c r="AI525">
        <v>59210475</v>
      </c>
      <c r="AJ525">
        <v>523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ROW(Source!A649)</f>
        <v>649</v>
      </c>
      <c r="B526">
        <v>59211621</v>
      </c>
      <c r="C526">
        <v>59210472</v>
      </c>
      <c r="D526">
        <v>58311260</v>
      </c>
      <c r="E526">
        <v>1</v>
      </c>
      <c r="F526">
        <v>1</v>
      </c>
      <c r="G526">
        <v>1080</v>
      </c>
      <c r="H526">
        <v>3</v>
      </c>
      <c r="I526" t="s">
        <v>721</v>
      </c>
      <c r="J526" t="s">
        <v>722</v>
      </c>
      <c r="K526" t="s">
        <v>723</v>
      </c>
      <c r="L526">
        <v>1354</v>
      </c>
      <c r="N526">
        <v>1010</v>
      </c>
      <c r="O526" t="s">
        <v>49</v>
      </c>
      <c r="P526" t="s">
        <v>49</v>
      </c>
      <c r="Q526">
        <v>1</v>
      </c>
      <c r="X526">
        <v>0.72219999999999995</v>
      </c>
      <c r="Y526">
        <v>38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3</v>
      </c>
      <c r="AG526">
        <v>0.72219999999999995</v>
      </c>
      <c r="AH526">
        <v>2</v>
      </c>
      <c r="AI526">
        <v>59210476</v>
      </c>
      <c r="AJ526">
        <v>524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ROW(Source!A649)</f>
        <v>649</v>
      </c>
      <c r="B527">
        <v>59211622</v>
      </c>
      <c r="C527">
        <v>59210472</v>
      </c>
      <c r="D527">
        <v>58319272</v>
      </c>
      <c r="E527">
        <v>1</v>
      </c>
      <c r="F527">
        <v>1</v>
      </c>
      <c r="G527">
        <v>1080</v>
      </c>
      <c r="H527">
        <v>3</v>
      </c>
      <c r="I527" t="s">
        <v>727</v>
      </c>
      <c r="J527" t="s">
        <v>728</v>
      </c>
      <c r="K527" t="s">
        <v>729</v>
      </c>
      <c r="L527">
        <v>1354</v>
      </c>
      <c r="N527">
        <v>1010</v>
      </c>
      <c r="O527" t="s">
        <v>49</v>
      </c>
      <c r="P527" t="s">
        <v>49</v>
      </c>
      <c r="Q527">
        <v>1</v>
      </c>
      <c r="X527">
        <v>4.0000000000000001E-3</v>
      </c>
      <c r="Y527">
        <v>10.53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</v>
      </c>
      <c r="AG527">
        <v>4.0000000000000001E-3</v>
      </c>
      <c r="AH527">
        <v>2</v>
      </c>
      <c r="AI527">
        <v>59210477</v>
      </c>
      <c r="AJ527">
        <v>525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ROW(Source!A649)</f>
        <v>649</v>
      </c>
      <c r="B528">
        <v>59211623</v>
      </c>
      <c r="C528">
        <v>59210472</v>
      </c>
      <c r="D528">
        <v>58290240</v>
      </c>
      <c r="E528">
        <v>1080</v>
      </c>
      <c r="F528">
        <v>1</v>
      </c>
      <c r="G528">
        <v>1080</v>
      </c>
      <c r="H528">
        <v>3</v>
      </c>
      <c r="I528" t="s">
        <v>810</v>
      </c>
      <c r="J528" t="s">
        <v>3</v>
      </c>
      <c r="K528" t="s">
        <v>811</v>
      </c>
      <c r="L528">
        <v>1391</v>
      </c>
      <c r="N528">
        <v>1013</v>
      </c>
      <c r="O528" t="s">
        <v>304</v>
      </c>
      <c r="P528" t="s">
        <v>304</v>
      </c>
      <c r="Q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3</v>
      </c>
      <c r="AG528">
        <v>1</v>
      </c>
      <c r="AH528">
        <v>3</v>
      </c>
      <c r="AI528">
        <v>-1</v>
      </c>
      <c r="AJ528" t="s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ROW(Source!A652)</f>
        <v>652</v>
      </c>
      <c r="B529">
        <v>60528678</v>
      </c>
      <c r="C529">
        <v>60528677</v>
      </c>
      <c r="D529">
        <v>58266404</v>
      </c>
      <c r="E529">
        <v>1080</v>
      </c>
      <c r="F529">
        <v>1</v>
      </c>
      <c r="G529">
        <v>1080</v>
      </c>
      <c r="H529">
        <v>1</v>
      </c>
      <c r="I529" t="s">
        <v>620</v>
      </c>
      <c r="J529" t="s">
        <v>3</v>
      </c>
      <c r="K529" t="s">
        <v>621</v>
      </c>
      <c r="L529">
        <v>1191</v>
      </c>
      <c r="N529">
        <v>1013</v>
      </c>
      <c r="O529" t="s">
        <v>622</v>
      </c>
      <c r="P529" t="s">
        <v>622</v>
      </c>
      <c r="Q529">
        <v>1</v>
      </c>
      <c r="X529">
        <v>0.46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 t="s">
        <v>28</v>
      </c>
      <c r="AG529">
        <v>0.58190000000000008</v>
      </c>
      <c r="AH529">
        <v>2</v>
      </c>
      <c r="AI529">
        <v>60528678</v>
      </c>
      <c r="AJ529">
        <v>527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ROW(Source!A652)</f>
        <v>652</v>
      </c>
      <c r="B530">
        <v>60528679</v>
      </c>
      <c r="C530">
        <v>60528677</v>
      </c>
      <c r="D530">
        <v>58340578</v>
      </c>
      <c r="E530">
        <v>1</v>
      </c>
      <c r="F530">
        <v>1</v>
      </c>
      <c r="G530">
        <v>1080</v>
      </c>
      <c r="H530">
        <v>2</v>
      </c>
      <c r="I530" t="s">
        <v>646</v>
      </c>
      <c r="J530" t="s">
        <v>647</v>
      </c>
      <c r="K530" t="s">
        <v>648</v>
      </c>
      <c r="L530">
        <v>1368</v>
      </c>
      <c r="N530">
        <v>1011</v>
      </c>
      <c r="O530" t="s">
        <v>626</v>
      </c>
      <c r="P530" t="s">
        <v>626</v>
      </c>
      <c r="Q530">
        <v>1</v>
      </c>
      <c r="X530">
        <v>0.01</v>
      </c>
      <c r="Y530">
        <v>0</v>
      </c>
      <c r="Z530">
        <v>83.1</v>
      </c>
      <c r="AA530">
        <v>12.62</v>
      </c>
      <c r="AB530">
        <v>0</v>
      </c>
      <c r="AC530">
        <v>0</v>
      </c>
      <c r="AD530">
        <v>1</v>
      </c>
      <c r="AE530">
        <v>0</v>
      </c>
      <c r="AF530" t="s">
        <v>27</v>
      </c>
      <c r="AG530">
        <v>1.3750000000000002E-2</v>
      </c>
      <c r="AH530">
        <v>2</v>
      </c>
      <c r="AI530">
        <v>60528679</v>
      </c>
      <c r="AJ530">
        <v>528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ROW(Source!A652)</f>
        <v>652</v>
      </c>
      <c r="B531">
        <v>60528680</v>
      </c>
      <c r="C531">
        <v>60528677</v>
      </c>
      <c r="D531">
        <v>58309675</v>
      </c>
      <c r="E531">
        <v>1</v>
      </c>
      <c r="F531">
        <v>1</v>
      </c>
      <c r="G531">
        <v>1080</v>
      </c>
      <c r="H531">
        <v>3</v>
      </c>
      <c r="I531" t="s">
        <v>655</v>
      </c>
      <c r="J531" t="s">
        <v>656</v>
      </c>
      <c r="K531" t="s">
        <v>657</v>
      </c>
      <c r="L531">
        <v>1348</v>
      </c>
      <c r="N531">
        <v>1009</v>
      </c>
      <c r="O531" t="s">
        <v>658</v>
      </c>
      <c r="P531" t="s">
        <v>658</v>
      </c>
      <c r="Q531">
        <v>1000</v>
      </c>
      <c r="X531">
        <v>2.0000000000000001E-4</v>
      </c>
      <c r="Y531">
        <v>476.07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</v>
      </c>
      <c r="AG531">
        <v>2.0000000000000001E-4</v>
      </c>
      <c r="AH531">
        <v>2</v>
      </c>
      <c r="AI531">
        <v>60528680</v>
      </c>
      <c r="AJ531">
        <v>529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ROW(Source!A652)</f>
        <v>652</v>
      </c>
      <c r="B532">
        <v>60528681</v>
      </c>
      <c r="C532">
        <v>60528677</v>
      </c>
      <c r="D532">
        <v>58308946</v>
      </c>
      <c r="E532">
        <v>1</v>
      </c>
      <c r="F532">
        <v>1</v>
      </c>
      <c r="G532">
        <v>1080</v>
      </c>
      <c r="H532">
        <v>3</v>
      </c>
      <c r="I532" t="s">
        <v>718</v>
      </c>
      <c r="J532" t="s">
        <v>719</v>
      </c>
      <c r="K532" t="s">
        <v>720</v>
      </c>
      <c r="L532">
        <v>1348</v>
      </c>
      <c r="N532">
        <v>1009</v>
      </c>
      <c r="O532" t="s">
        <v>658</v>
      </c>
      <c r="P532" t="s">
        <v>658</v>
      </c>
      <c r="Q532">
        <v>1000</v>
      </c>
      <c r="X532">
        <v>6.9999999999999994E-5</v>
      </c>
      <c r="Y532">
        <v>25762.5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3</v>
      </c>
      <c r="AG532">
        <v>6.9999999999999994E-5</v>
      </c>
      <c r="AH532">
        <v>2</v>
      </c>
      <c r="AI532">
        <v>60528681</v>
      </c>
      <c r="AJ532">
        <v>530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ROW(Source!A652)</f>
        <v>652</v>
      </c>
      <c r="B533">
        <v>60528682</v>
      </c>
      <c r="C533">
        <v>60528677</v>
      </c>
      <c r="D533">
        <v>58292580</v>
      </c>
      <c r="E533">
        <v>1080</v>
      </c>
      <c r="F533">
        <v>1</v>
      </c>
      <c r="G533">
        <v>1080</v>
      </c>
      <c r="H533">
        <v>3</v>
      </c>
      <c r="I533" t="s">
        <v>821</v>
      </c>
      <c r="J533" t="s">
        <v>3</v>
      </c>
      <c r="K533" t="s">
        <v>822</v>
      </c>
      <c r="L533">
        <v>1391</v>
      </c>
      <c r="N533">
        <v>1013</v>
      </c>
      <c r="O533" t="s">
        <v>304</v>
      </c>
      <c r="P533" t="s">
        <v>304</v>
      </c>
      <c r="Q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3</v>
      </c>
      <c r="AG533">
        <v>1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ROW(Source!A653)</f>
        <v>653</v>
      </c>
      <c r="B534">
        <v>60528678</v>
      </c>
      <c r="C534">
        <v>60528677</v>
      </c>
      <c r="D534">
        <v>58266404</v>
      </c>
      <c r="E534">
        <v>1080</v>
      </c>
      <c r="F534">
        <v>1</v>
      </c>
      <c r="G534">
        <v>1080</v>
      </c>
      <c r="H534">
        <v>1</v>
      </c>
      <c r="I534" t="s">
        <v>620</v>
      </c>
      <c r="J534" t="s">
        <v>3</v>
      </c>
      <c r="K534" t="s">
        <v>621</v>
      </c>
      <c r="L534">
        <v>1191</v>
      </c>
      <c r="N534">
        <v>1013</v>
      </c>
      <c r="O534" t="s">
        <v>622</v>
      </c>
      <c r="P534" t="s">
        <v>622</v>
      </c>
      <c r="Q534">
        <v>1</v>
      </c>
      <c r="X534">
        <v>0.46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28</v>
      </c>
      <c r="AG534">
        <v>0.58190000000000008</v>
      </c>
      <c r="AH534">
        <v>2</v>
      </c>
      <c r="AI534">
        <v>60528678</v>
      </c>
      <c r="AJ534">
        <v>532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ROW(Source!A653)</f>
        <v>653</v>
      </c>
      <c r="B535">
        <v>60528679</v>
      </c>
      <c r="C535">
        <v>60528677</v>
      </c>
      <c r="D535">
        <v>58340578</v>
      </c>
      <c r="E535">
        <v>1</v>
      </c>
      <c r="F535">
        <v>1</v>
      </c>
      <c r="G535">
        <v>1080</v>
      </c>
      <c r="H535">
        <v>2</v>
      </c>
      <c r="I535" t="s">
        <v>646</v>
      </c>
      <c r="J535" t="s">
        <v>647</v>
      </c>
      <c r="K535" t="s">
        <v>648</v>
      </c>
      <c r="L535">
        <v>1368</v>
      </c>
      <c r="N535">
        <v>1011</v>
      </c>
      <c r="O535" t="s">
        <v>626</v>
      </c>
      <c r="P535" t="s">
        <v>626</v>
      </c>
      <c r="Q535">
        <v>1</v>
      </c>
      <c r="X535">
        <v>0.01</v>
      </c>
      <c r="Y535">
        <v>0</v>
      </c>
      <c r="Z535">
        <v>83.1</v>
      </c>
      <c r="AA535">
        <v>12.62</v>
      </c>
      <c r="AB535">
        <v>0</v>
      </c>
      <c r="AC535">
        <v>0</v>
      </c>
      <c r="AD535">
        <v>1</v>
      </c>
      <c r="AE535">
        <v>0</v>
      </c>
      <c r="AF535" t="s">
        <v>27</v>
      </c>
      <c r="AG535">
        <v>1.3750000000000002E-2</v>
      </c>
      <c r="AH535">
        <v>2</v>
      </c>
      <c r="AI535">
        <v>60528679</v>
      </c>
      <c r="AJ535">
        <v>533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ROW(Source!A653)</f>
        <v>653</v>
      </c>
      <c r="B536">
        <v>60528680</v>
      </c>
      <c r="C536">
        <v>60528677</v>
      </c>
      <c r="D536">
        <v>58309675</v>
      </c>
      <c r="E536">
        <v>1</v>
      </c>
      <c r="F536">
        <v>1</v>
      </c>
      <c r="G536">
        <v>1080</v>
      </c>
      <c r="H536">
        <v>3</v>
      </c>
      <c r="I536" t="s">
        <v>655</v>
      </c>
      <c r="J536" t="s">
        <v>656</v>
      </c>
      <c r="K536" t="s">
        <v>657</v>
      </c>
      <c r="L536">
        <v>1348</v>
      </c>
      <c r="N536">
        <v>1009</v>
      </c>
      <c r="O536" t="s">
        <v>658</v>
      </c>
      <c r="P536" t="s">
        <v>658</v>
      </c>
      <c r="Q536">
        <v>1000</v>
      </c>
      <c r="X536">
        <v>2.0000000000000001E-4</v>
      </c>
      <c r="Y536">
        <v>476.07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</v>
      </c>
      <c r="AG536">
        <v>2.0000000000000001E-4</v>
      </c>
      <c r="AH536">
        <v>2</v>
      </c>
      <c r="AI536">
        <v>60528680</v>
      </c>
      <c r="AJ536">
        <v>534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ROW(Source!A653)</f>
        <v>653</v>
      </c>
      <c r="B537">
        <v>60528681</v>
      </c>
      <c r="C537">
        <v>60528677</v>
      </c>
      <c r="D537">
        <v>58308946</v>
      </c>
      <c r="E537">
        <v>1</v>
      </c>
      <c r="F537">
        <v>1</v>
      </c>
      <c r="G537">
        <v>1080</v>
      </c>
      <c r="H537">
        <v>3</v>
      </c>
      <c r="I537" t="s">
        <v>718</v>
      </c>
      <c r="J537" t="s">
        <v>719</v>
      </c>
      <c r="K537" t="s">
        <v>720</v>
      </c>
      <c r="L537">
        <v>1348</v>
      </c>
      <c r="N537">
        <v>1009</v>
      </c>
      <c r="O537" t="s">
        <v>658</v>
      </c>
      <c r="P537" t="s">
        <v>658</v>
      </c>
      <c r="Q537">
        <v>1000</v>
      </c>
      <c r="X537">
        <v>6.9999999999999994E-5</v>
      </c>
      <c r="Y537">
        <v>25762.5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</v>
      </c>
      <c r="AG537">
        <v>6.9999999999999994E-5</v>
      </c>
      <c r="AH537">
        <v>2</v>
      </c>
      <c r="AI537">
        <v>60528681</v>
      </c>
      <c r="AJ537">
        <v>535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ROW(Source!A653)</f>
        <v>653</v>
      </c>
      <c r="B538">
        <v>60528682</v>
      </c>
      <c r="C538">
        <v>60528677</v>
      </c>
      <c r="D538">
        <v>58292580</v>
      </c>
      <c r="E538">
        <v>1080</v>
      </c>
      <c r="F538">
        <v>1</v>
      </c>
      <c r="G538">
        <v>1080</v>
      </c>
      <c r="H538">
        <v>3</v>
      </c>
      <c r="I538" t="s">
        <v>821</v>
      </c>
      <c r="J538" t="s">
        <v>3</v>
      </c>
      <c r="K538" t="s">
        <v>822</v>
      </c>
      <c r="L538">
        <v>1391</v>
      </c>
      <c r="N538">
        <v>1013</v>
      </c>
      <c r="O538" t="s">
        <v>304</v>
      </c>
      <c r="P538" t="s">
        <v>304</v>
      </c>
      <c r="Q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3</v>
      </c>
      <c r="AG538">
        <v>1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ROW(Source!A656)</f>
        <v>656</v>
      </c>
      <c r="B539">
        <v>59212848</v>
      </c>
      <c r="C539">
        <v>59212838</v>
      </c>
      <c r="D539">
        <v>58266404</v>
      </c>
      <c r="E539">
        <v>1080</v>
      </c>
      <c r="F539">
        <v>1</v>
      </c>
      <c r="G539">
        <v>1080</v>
      </c>
      <c r="H539">
        <v>1</v>
      </c>
      <c r="I539" t="s">
        <v>620</v>
      </c>
      <c r="J539" t="s">
        <v>3</v>
      </c>
      <c r="K539" t="s">
        <v>621</v>
      </c>
      <c r="L539">
        <v>1191</v>
      </c>
      <c r="N539">
        <v>1013</v>
      </c>
      <c r="O539" t="s">
        <v>622</v>
      </c>
      <c r="P539" t="s">
        <v>622</v>
      </c>
      <c r="Q539">
        <v>1</v>
      </c>
      <c r="X539">
        <v>6.33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 t="s">
        <v>28</v>
      </c>
      <c r="AG539">
        <v>8.0074500000000004</v>
      </c>
      <c r="AH539">
        <v>2</v>
      </c>
      <c r="AI539">
        <v>59212839</v>
      </c>
      <c r="AJ539">
        <v>537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ROW(Source!A656)</f>
        <v>656</v>
      </c>
      <c r="B540">
        <v>59212849</v>
      </c>
      <c r="C540">
        <v>59212838</v>
      </c>
      <c r="D540">
        <v>58340578</v>
      </c>
      <c r="E540">
        <v>1</v>
      </c>
      <c r="F540">
        <v>1</v>
      </c>
      <c r="G540">
        <v>1080</v>
      </c>
      <c r="H540">
        <v>2</v>
      </c>
      <c r="I540" t="s">
        <v>646</v>
      </c>
      <c r="J540" t="s">
        <v>647</v>
      </c>
      <c r="K540" t="s">
        <v>648</v>
      </c>
      <c r="L540">
        <v>1368</v>
      </c>
      <c r="N540">
        <v>1011</v>
      </c>
      <c r="O540" t="s">
        <v>626</v>
      </c>
      <c r="P540" t="s">
        <v>626</v>
      </c>
      <c r="Q540">
        <v>1</v>
      </c>
      <c r="X540">
        <v>0.34</v>
      </c>
      <c r="Y540">
        <v>0</v>
      </c>
      <c r="Z540">
        <v>83.1</v>
      </c>
      <c r="AA540">
        <v>12.62</v>
      </c>
      <c r="AB540">
        <v>0</v>
      </c>
      <c r="AC540">
        <v>0</v>
      </c>
      <c r="AD540">
        <v>1</v>
      </c>
      <c r="AE540">
        <v>0</v>
      </c>
      <c r="AF540" t="s">
        <v>27</v>
      </c>
      <c r="AG540">
        <v>0.46750000000000008</v>
      </c>
      <c r="AH540">
        <v>2</v>
      </c>
      <c r="AI540">
        <v>59212840</v>
      </c>
      <c r="AJ540">
        <v>538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ROW(Source!A656)</f>
        <v>656</v>
      </c>
      <c r="B541">
        <v>59212850</v>
      </c>
      <c r="C541">
        <v>59212838</v>
      </c>
      <c r="D541">
        <v>58340697</v>
      </c>
      <c r="E541">
        <v>1</v>
      </c>
      <c r="F541">
        <v>1</v>
      </c>
      <c r="G541">
        <v>1080</v>
      </c>
      <c r="H541">
        <v>2</v>
      </c>
      <c r="I541" t="s">
        <v>629</v>
      </c>
      <c r="J541" t="s">
        <v>630</v>
      </c>
      <c r="K541" t="s">
        <v>631</v>
      </c>
      <c r="L541">
        <v>1368</v>
      </c>
      <c r="N541">
        <v>1011</v>
      </c>
      <c r="O541" t="s">
        <v>626</v>
      </c>
      <c r="P541" t="s">
        <v>626</v>
      </c>
      <c r="Q541">
        <v>1</v>
      </c>
      <c r="X541">
        <v>0.19</v>
      </c>
      <c r="Y541">
        <v>0</v>
      </c>
      <c r="Z541">
        <v>0.8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27</v>
      </c>
      <c r="AG541">
        <v>0.26124999999999998</v>
      </c>
      <c r="AH541">
        <v>2</v>
      </c>
      <c r="AI541">
        <v>59212841</v>
      </c>
      <c r="AJ541">
        <v>539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ROW(Source!A656)</f>
        <v>656</v>
      </c>
      <c r="B542">
        <v>59212851</v>
      </c>
      <c r="C542">
        <v>59212838</v>
      </c>
      <c r="D542">
        <v>58340663</v>
      </c>
      <c r="E542">
        <v>1</v>
      </c>
      <c r="F542">
        <v>1</v>
      </c>
      <c r="G542">
        <v>1080</v>
      </c>
      <c r="H542">
        <v>2</v>
      </c>
      <c r="I542" t="s">
        <v>730</v>
      </c>
      <c r="J542" t="s">
        <v>731</v>
      </c>
      <c r="K542" t="s">
        <v>732</v>
      </c>
      <c r="L542">
        <v>1368</v>
      </c>
      <c r="N542">
        <v>1011</v>
      </c>
      <c r="O542" t="s">
        <v>626</v>
      </c>
      <c r="P542" t="s">
        <v>626</v>
      </c>
      <c r="Q542">
        <v>1</v>
      </c>
      <c r="X542">
        <v>0.06</v>
      </c>
      <c r="Y542">
        <v>0</v>
      </c>
      <c r="Z542">
        <v>0.47</v>
      </c>
      <c r="AA542">
        <v>0</v>
      </c>
      <c r="AB542">
        <v>0</v>
      </c>
      <c r="AC542">
        <v>0</v>
      </c>
      <c r="AD542">
        <v>1</v>
      </c>
      <c r="AE542">
        <v>0</v>
      </c>
      <c r="AF542" t="s">
        <v>27</v>
      </c>
      <c r="AG542">
        <v>8.2500000000000004E-2</v>
      </c>
      <c r="AH542">
        <v>2</v>
      </c>
      <c r="AI542">
        <v>59212842</v>
      </c>
      <c r="AJ542">
        <v>540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ROW(Source!A656)</f>
        <v>656</v>
      </c>
      <c r="B543">
        <v>59212852</v>
      </c>
      <c r="C543">
        <v>59212838</v>
      </c>
      <c r="D543">
        <v>58310236</v>
      </c>
      <c r="E543">
        <v>1</v>
      </c>
      <c r="F543">
        <v>1</v>
      </c>
      <c r="G543">
        <v>1080</v>
      </c>
      <c r="H543">
        <v>3</v>
      </c>
      <c r="I543" t="s">
        <v>733</v>
      </c>
      <c r="J543" t="s">
        <v>734</v>
      </c>
      <c r="K543" t="s">
        <v>735</v>
      </c>
      <c r="L543">
        <v>1296</v>
      </c>
      <c r="N543">
        <v>1002</v>
      </c>
      <c r="O543" t="s">
        <v>736</v>
      </c>
      <c r="P543" t="s">
        <v>736</v>
      </c>
      <c r="Q543">
        <v>1</v>
      </c>
      <c r="X543">
        <v>0.46210000000000001</v>
      </c>
      <c r="Y543">
        <v>84.21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3</v>
      </c>
      <c r="AG543">
        <v>0.46210000000000001</v>
      </c>
      <c r="AH543">
        <v>2</v>
      </c>
      <c r="AI543">
        <v>59212843</v>
      </c>
      <c r="AJ543">
        <v>541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ROW(Source!A656)</f>
        <v>656</v>
      </c>
      <c r="B544">
        <v>59212853</v>
      </c>
      <c r="C544">
        <v>59212838</v>
      </c>
      <c r="D544">
        <v>58311260</v>
      </c>
      <c r="E544">
        <v>1</v>
      </c>
      <c r="F544">
        <v>1</v>
      </c>
      <c r="G544">
        <v>1080</v>
      </c>
      <c r="H544">
        <v>3</v>
      </c>
      <c r="I544" t="s">
        <v>721</v>
      </c>
      <c r="J544" t="s">
        <v>722</v>
      </c>
      <c r="K544" t="s">
        <v>723</v>
      </c>
      <c r="L544">
        <v>1354</v>
      </c>
      <c r="N544">
        <v>1010</v>
      </c>
      <c r="O544" t="s">
        <v>49</v>
      </c>
      <c r="P544" t="s">
        <v>49</v>
      </c>
      <c r="Q544">
        <v>1</v>
      </c>
      <c r="X544">
        <v>1.2250000000000001</v>
      </c>
      <c r="Y544">
        <v>38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</v>
      </c>
      <c r="AG544">
        <v>1.2250000000000001</v>
      </c>
      <c r="AH544">
        <v>2</v>
      </c>
      <c r="AI544">
        <v>59212844</v>
      </c>
      <c r="AJ544">
        <v>542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ROW(Source!A656)</f>
        <v>656</v>
      </c>
      <c r="B545">
        <v>59212854</v>
      </c>
      <c r="C545">
        <v>59212838</v>
      </c>
      <c r="D545">
        <v>58319282</v>
      </c>
      <c r="E545">
        <v>1</v>
      </c>
      <c r="F545">
        <v>1</v>
      </c>
      <c r="G545">
        <v>1080</v>
      </c>
      <c r="H545">
        <v>3</v>
      </c>
      <c r="I545" t="s">
        <v>737</v>
      </c>
      <c r="J545" t="s">
        <v>738</v>
      </c>
      <c r="K545" t="s">
        <v>739</v>
      </c>
      <c r="L545">
        <v>1354</v>
      </c>
      <c r="N545">
        <v>1010</v>
      </c>
      <c r="O545" t="s">
        <v>49</v>
      </c>
      <c r="P545" t="s">
        <v>49</v>
      </c>
      <c r="Q545">
        <v>1</v>
      </c>
      <c r="X545">
        <v>0.03</v>
      </c>
      <c r="Y545">
        <v>7.74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</v>
      </c>
      <c r="AG545">
        <v>0.03</v>
      </c>
      <c r="AH545">
        <v>2</v>
      </c>
      <c r="AI545">
        <v>59212846</v>
      </c>
      <c r="AJ545">
        <v>545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ROW(Source!A656)</f>
        <v>656</v>
      </c>
      <c r="B546">
        <v>59212855</v>
      </c>
      <c r="C546">
        <v>59212838</v>
      </c>
      <c r="D546">
        <v>58292711</v>
      </c>
      <c r="E546">
        <v>1080</v>
      </c>
      <c r="F546">
        <v>1</v>
      </c>
      <c r="G546">
        <v>1080</v>
      </c>
      <c r="H546">
        <v>3</v>
      </c>
      <c r="I546" t="s">
        <v>812</v>
      </c>
      <c r="J546" t="s">
        <v>3</v>
      </c>
      <c r="K546" t="s">
        <v>813</v>
      </c>
      <c r="L546">
        <v>1354</v>
      </c>
      <c r="N546">
        <v>1010</v>
      </c>
      <c r="O546" t="s">
        <v>49</v>
      </c>
      <c r="P546" t="s">
        <v>49</v>
      </c>
      <c r="Q546">
        <v>1</v>
      </c>
      <c r="X546">
        <v>10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3</v>
      </c>
      <c r="AG546">
        <v>10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ROW(Source!A656)</f>
        <v>656</v>
      </c>
      <c r="B547">
        <v>59212856</v>
      </c>
      <c r="C547">
        <v>59212838</v>
      </c>
      <c r="D547">
        <v>58292776</v>
      </c>
      <c r="E547">
        <v>1080</v>
      </c>
      <c r="F547">
        <v>1</v>
      </c>
      <c r="G547">
        <v>1080</v>
      </c>
      <c r="H547">
        <v>3</v>
      </c>
      <c r="I547" t="s">
        <v>814</v>
      </c>
      <c r="J547" t="s">
        <v>3</v>
      </c>
      <c r="K547" t="s">
        <v>815</v>
      </c>
      <c r="L547">
        <v>1354</v>
      </c>
      <c r="N547">
        <v>1010</v>
      </c>
      <c r="O547" t="s">
        <v>49</v>
      </c>
      <c r="P547" t="s">
        <v>49</v>
      </c>
      <c r="Q547">
        <v>1</v>
      </c>
      <c r="X547">
        <v>10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3</v>
      </c>
      <c r="AG547">
        <v>10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ROW(Source!A657)</f>
        <v>657</v>
      </c>
      <c r="B548">
        <v>59212848</v>
      </c>
      <c r="C548">
        <v>59212838</v>
      </c>
      <c r="D548">
        <v>58266404</v>
      </c>
      <c r="E548">
        <v>1080</v>
      </c>
      <c r="F548">
        <v>1</v>
      </c>
      <c r="G548">
        <v>1080</v>
      </c>
      <c r="H548">
        <v>1</v>
      </c>
      <c r="I548" t="s">
        <v>620</v>
      </c>
      <c r="J548" t="s">
        <v>3</v>
      </c>
      <c r="K548" t="s">
        <v>621</v>
      </c>
      <c r="L548">
        <v>1191</v>
      </c>
      <c r="N548">
        <v>1013</v>
      </c>
      <c r="O548" t="s">
        <v>622</v>
      </c>
      <c r="P548" t="s">
        <v>622</v>
      </c>
      <c r="Q548">
        <v>1</v>
      </c>
      <c r="X548">
        <v>6.33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1</v>
      </c>
      <c r="AF548" t="s">
        <v>28</v>
      </c>
      <c r="AG548">
        <v>8.0074500000000004</v>
      </c>
      <c r="AH548">
        <v>2</v>
      </c>
      <c r="AI548">
        <v>59212839</v>
      </c>
      <c r="AJ548">
        <v>548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ROW(Source!A657)</f>
        <v>657</v>
      </c>
      <c r="B549">
        <v>59212849</v>
      </c>
      <c r="C549">
        <v>59212838</v>
      </c>
      <c r="D549">
        <v>58340578</v>
      </c>
      <c r="E549">
        <v>1</v>
      </c>
      <c r="F549">
        <v>1</v>
      </c>
      <c r="G549">
        <v>1080</v>
      </c>
      <c r="H549">
        <v>2</v>
      </c>
      <c r="I549" t="s">
        <v>646</v>
      </c>
      <c r="J549" t="s">
        <v>647</v>
      </c>
      <c r="K549" t="s">
        <v>648</v>
      </c>
      <c r="L549">
        <v>1368</v>
      </c>
      <c r="N549">
        <v>1011</v>
      </c>
      <c r="O549" t="s">
        <v>626</v>
      </c>
      <c r="P549" t="s">
        <v>626</v>
      </c>
      <c r="Q549">
        <v>1</v>
      </c>
      <c r="X549">
        <v>0.34</v>
      </c>
      <c r="Y549">
        <v>0</v>
      </c>
      <c r="Z549">
        <v>83.1</v>
      </c>
      <c r="AA549">
        <v>12.62</v>
      </c>
      <c r="AB549">
        <v>0</v>
      </c>
      <c r="AC549">
        <v>0</v>
      </c>
      <c r="AD549">
        <v>1</v>
      </c>
      <c r="AE549">
        <v>0</v>
      </c>
      <c r="AF549" t="s">
        <v>27</v>
      </c>
      <c r="AG549">
        <v>0.46750000000000008</v>
      </c>
      <c r="AH549">
        <v>2</v>
      </c>
      <c r="AI549">
        <v>59212840</v>
      </c>
      <c r="AJ549">
        <v>549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ROW(Source!A657)</f>
        <v>657</v>
      </c>
      <c r="B550">
        <v>59212850</v>
      </c>
      <c r="C550">
        <v>59212838</v>
      </c>
      <c r="D550">
        <v>58340697</v>
      </c>
      <c r="E550">
        <v>1</v>
      </c>
      <c r="F550">
        <v>1</v>
      </c>
      <c r="G550">
        <v>1080</v>
      </c>
      <c r="H550">
        <v>2</v>
      </c>
      <c r="I550" t="s">
        <v>629</v>
      </c>
      <c r="J550" t="s">
        <v>630</v>
      </c>
      <c r="K550" t="s">
        <v>631</v>
      </c>
      <c r="L550">
        <v>1368</v>
      </c>
      <c r="N550">
        <v>1011</v>
      </c>
      <c r="O550" t="s">
        <v>626</v>
      </c>
      <c r="P550" t="s">
        <v>626</v>
      </c>
      <c r="Q550">
        <v>1</v>
      </c>
      <c r="X550">
        <v>0.19</v>
      </c>
      <c r="Y550">
        <v>0</v>
      </c>
      <c r="Z550">
        <v>0.8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27</v>
      </c>
      <c r="AG550">
        <v>0.26124999999999998</v>
      </c>
      <c r="AH550">
        <v>2</v>
      </c>
      <c r="AI550">
        <v>59212841</v>
      </c>
      <c r="AJ550">
        <v>550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ROW(Source!A657)</f>
        <v>657</v>
      </c>
      <c r="B551">
        <v>59212851</v>
      </c>
      <c r="C551">
        <v>59212838</v>
      </c>
      <c r="D551">
        <v>58340663</v>
      </c>
      <c r="E551">
        <v>1</v>
      </c>
      <c r="F551">
        <v>1</v>
      </c>
      <c r="G551">
        <v>1080</v>
      </c>
      <c r="H551">
        <v>2</v>
      </c>
      <c r="I551" t="s">
        <v>730</v>
      </c>
      <c r="J551" t="s">
        <v>731</v>
      </c>
      <c r="K551" t="s">
        <v>732</v>
      </c>
      <c r="L551">
        <v>1368</v>
      </c>
      <c r="N551">
        <v>1011</v>
      </c>
      <c r="O551" t="s">
        <v>626</v>
      </c>
      <c r="P551" t="s">
        <v>626</v>
      </c>
      <c r="Q551">
        <v>1</v>
      </c>
      <c r="X551">
        <v>0.06</v>
      </c>
      <c r="Y551">
        <v>0</v>
      </c>
      <c r="Z551">
        <v>0.47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27</v>
      </c>
      <c r="AG551">
        <v>8.2500000000000004E-2</v>
      </c>
      <c r="AH551">
        <v>2</v>
      </c>
      <c r="AI551">
        <v>59212842</v>
      </c>
      <c r="AJ551">
        <v>551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ROW(Source!A657)</f>
        <v>657</v>
      </c>
      <c r="B552">
        <v>59212852</v>
      </c>
      <c r="C552">
        <v>59212838</v>
      </c>
      <c r="D552">
        <v>58310236</v>
      </c>
      <c r="E552">
        <v>1</v>
      </c>
      <c r="F552">
        <v>1</v>
      </c>
      <c r="G552">
        <v>1080</v>
      </c>
      <c r="H552">
        <v>3</v>
      </c>
      <c r="I552" t="s">
        <v>733</v>
      </c>
      <c r="J552" t="s">
        <v>734</v>
      </c>
      <c r="K552" t="s">
        <v>735</v>
      </c>
      <c r="L552">
        <v>1296</v>
      </c>
      <c r="N552">
        <v>1002</v>
      </c>
      <c r="O552" t="s">
        <v>736</v>
      </c>
      <c r="P552" t="s">
        <v>736</v>
      </c>
      <c r="Q552">
        <v>1</v>
      </c>
      <c r="X552">
        <v>0.46210000000000001</v>
      </c>
      <c r="Y552">
        <v>84.21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3</v>
      </c>
      <c r="AG552">
        <v>0.46210000000000001</v>
      </c>
      <c r="AH552">
        <v>2</v>
      </c>
      <c r="AI552">
        <v>59212843</v>
      </c>
      <c r="AJ552">
        <v>552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ROW(Source!A657)</f>
        <v>657</v>
      </c>
      <c r="B553">
        <v>59212853</v>
      </c>
      <c r="C553">
        <v>59212838</v>
      </c>
      <c r="D553">
        <v>58311260</v>
      </c>
      <c r="E553">
        <v>1</v>
      </c>
      <c r="F553">
        <v>1</v>
      </c>
      <c r="G553">
        <v>1080</v>
      </c>
      <c r="H553">
        <v>3</v>
      </c>
      <c r="I553" t="s">
        <v>721</v>
      </c>
      <c r="J553" t="s">
        <v>722</v>
      </c>
      <c r="K553" t="s">
        <v>723</v>
      </c>
      <c r="L553">
        <v>1354</v>
      </c>
      <c r="N553">
        <v>1010</v>
      </c>
      <c r="O553" t="s">
        <v>49</v>
      </c>
      <c r="P553" t="s">
        <v>49</v>
      </c>
      <c r="Q553">
        <v>1</v>
      </c>
      <c r="X553">
        <v>1.2250000000000001</v>
      </c>
      <c r="Y553">
        <v>38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3</v>
      </c>
      <c r="AG553">
        <v>1.2250000000000001</v>
      </c>
      <c r="AH553">
        <v>2</v>
      </c>
      <c r="AI553">
        <v>59212844</v>
      </c>
      <c r="AJ553">
        <v>553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ROW(Source!A657)</f>
        <v>657</v>
      </c>
      <c r="B554">
        <v>59212854</v>
      </c>
      <c r="C554">
        <v>59212838</v>
      </c>
      <c r="D554">
        <v>58319282</v>
      </c>
      <c r="E554">
        <v>1</v>
      </c>
      <c r="F554">
        <v>1</v>
      </c>
      <c r="G554">
        <v>1080</v>
      </c>
      <c r="H554">
        <v>3</v>
      </c>
      <c r="I554" t="s">
        <v>737</v>
      </c>
      <c r="J554" t="s">
        <v>738</v>
      </c>
      <c r="K554" t="s">
        <v>739</v>
      </c>
      <c r="L554">
        <v>1354</v>
      </c>
      <c r="N554">
        <v>1010</v>
      </c>
      <c r="O554" t="s">
        <v>49</v>
      </c>
      <c r="P554" t="s">
        <v>49</v>
      </c>
      <c r="Q554">
        <v>1</v>
      </c>
      <c r="X554">
        <v>0.03</v>
      </c>
      <c r="Y554">
        <v>7.74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3</v>
      </c>
      <c r="AG554">
        <v>0.03</v>
      </c>
      <c r="AH554">
        <v>2</v>
      </c>
      <c r="AI554">
        <v>59212846</v>
      </c>
      <c r="AJ554">
        <v>556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ROW(Source!A657)</f>
        <v>657</v>
      </c>
      <c r="B555">
        <v>59212855</v>
      </c>
      <c r="C555">
        <v>59212838</v>
      </c>
      <c r="D555">
        <v>58292711</v>
      </c>
      <c r="E555">
        <v>1080</v>
      </c>
      <c r="F555">
        <v>1</v>
      </c>
      <c r="G555">
        <v>1080</v>
      </c>
      <c r="H555">
        <v>3</v>
      </c>
      <c r="I555" t="s">
        <v>812</v>
      </c>
      <c r="J555" t="s">
        <v>3</v>
      </c>
      <c r="K555" t="s">
        <v>813</v>
      </c>
      <c r="L555">
        <v>1354</v>
      </c>
      <c r="N555">
        <v>1010</v>
      </c>
      <c r="O555" t="s">
        <v>49</v>
      </c>
      <c r="P555" t="s">
        <v>49</v>
      </c>
      <c r="Q555">
        <v>1</v>
      </c>
      <c r="X555">
        <v>10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3</v>
      </c>
      <c r="AG555">
        <v>10</v>
      </c>
      <c r="AH555">
        <v>3</v>
      </c>
      <c r="AI555">
        <v>-1</v>
      </c>
      <c r="AJ555" t="s">
        <v>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ROW(Source!A657)</f>
        <v>657</v>
      </c>
      <c r="B556">
        <v>59212856</v>
      </c>
      <c r="C556">
        <v>59212838</v>
      </c>
      <c r="D556">
        <v>58292776</v>
      </c>
      <c r="E556">
        <v>1080</v>
      </c>
      <c r="F556">
        <v>1</v>
      </c>
      <c r="G556">
        <v>1080</v>
      </c>
      <c r="H556">
        <v>3</v>
      </c>
      <c r="I556" t="s">
        <v>814</v>
      </c>
      <c r="J556" t="s">
        <v>3</v>
      </c>
      <c r="K556" t="s">
        <v>815</v>
      </c>
      <c r="L556">
        <v>1354</v>
      </c>
      <c r="N556">
        <v>1010</v>
      </c>
      <c r="O556" t="s">
        <v>49</v>
      </c>
      <c r="P556" t="s">
        <v>49</v>
      </c>
      <c r="Q556">
        <v>1</v>
      </c>
      <c r="X556">
        <v>10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3</v>
      </c>
      <c r="AG556">
        <v>10</v>
      </c>
      <c r="AH556">
        <v>3</v>
      </c>
      <c r="AI556">
        <v>-1</v>
      </c>
      <c r="AJ556" t="s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ROW(Source!A666)</f>
        <v>666</v>
      </c>
      <c r="B557">
        <v>59211629</v>
      </c>
      <c r="C557">
        <v>59210533</v>
      </c>
      <c r="D557">
        <v>58266404</v>
      </c>
      <c r="E557">
        <v>1080</v>
      </c>
      <c r="F557">
        <v>1</v>
      </c>
      <c r="G557">
        <v>1080</v>
      </c>
      <c r="H557">
        <v>1</v>
      </c>
      <c r="I557" t="s">
        <v>620</v>
      </c>
      <c r="J557" t="s">
        <v>3</v>
      </c>
      <c r="K557" t="s">
        <v>621</v>
      </c>
      <c r="L557">
        <v>1191</v>
      </c>
      <c r="N557">
        <v>1013</v>
      </c>
      <c r="O557" t="s">
        <v>622</v>
      </c>
      <c r="P557" t="s">
        <v>622</v>
      </c>
      <c r="Q557">
        <v>1</v>
      </c>
      <c r="X557">
        <v>0.46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 t="s">
        <v>28</v>
      </c>
      <c r="AG557">
        <v>0.58190000000000008</v>
      </c>
      <c r="AH557">
        <v>2</v>
      </c>
      <c r="AI557">
        <v>59210534</v>
      </c>
      <c r="AJ557">
        <v>559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ROW(Source!A666)</f>
        <v>666</v>
      </c>
      <c r="B558">
        <v>59211630</v>
      </c>
      <c r="C558">
        <v>59210533</v>
      </c>
      <c r="D558">
        <v>58340578</v>
      </c>
      <c r="E558">
        <v>1</v>
      </c>
      <c r="F558">
        <v>1</v>
      </c>
      <c r="G558">
        <v>1080</v>
      </c>
      <c r="H558">
        <v>2</v>
      </c>
      <c r="I558" t="s">
        <v>646</v>
      </c>
      <c r="J558" t="s">
        <v>647</v>
      </c>
      <c r="K558" t="s">
        <v>648</v>
      </c>
      <c r="L558">
        <v>1368</v>
      </c>
      <c r="N558">
        <v>1011</v>
      </c>
      <c r="O558" t="s">
        <v>626</v>
      </c>
      <c r="P558" t="s">
        <v>626</v>
      </c>
      <c r="Q558">
        <v>1</v>
      </c>
      <c r="X558">
        <v>0.01</v>
      </c>
      <c r="Y558">
        <v>0</v>
      </c>
      <c r="Z558">
        <v>83.1</v>
      </c>
      <c r="AA558">
        <v>12.62</v>
      </c>
      <c r="AB558">
        <v>0</v>
      </c>
      <c r="AC558">
        <v>0</v>
      </c>
      <c r="AD558">
        <v>1</v>
      </c>
      <c r="AE558">
        <v>0</v>
      </c>
      <c r="AF558" t="s">
        <v>27</v>
      </c>
      <c r="AG558">
        <v>1.3750000000000002E-2</v>
      </c>
      <c r="AH558">
        <v>2</v>
      </c>
      <c r="AI558">
        <v>59210535</v>
      </c>
      <c r="AJ558">
        <v>560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ROW(Source!A666)</f>
        <v>666</v>
      </c>
      <c r="B559">
        <v>59211631</v>
      </c>
      <c r="C559">
        <v>59210533</v>
      </c>
      <c r="D559">
        <v>58309675</v>
      </c>
      <c r="E559">
        <v>1</v>
      </c>
      <c r="F559">
        <v>1</v>
      </c>
      <c r="G559">
        <v>1080</v>
      </c>
      <c r="H559">
        <v>3</v>
      </c>
      <c r="I559" t="s">
        <v>655</v>
      </c>
      <c r="J559" t="s">
        <v>656</v>
      </c>
      <c r="K559" t="s">
        <v>657</v>
      </c>
      <c r="L559">
        <v>1348</v>
      </c>
      <c r="N559">
        <v>1009</v>
      </c>
      <c r="O559" t="s">
        <v>658</v>
      </c>
      <c r="P559" t="s">
        <v>658</v>
      </c>
      <c r="Q559">
        <v>1000</v>
      </c>
      <c r="X559">
        <v>2.0000000000000001E-4</v>
      </c>
      <c r="Y559">
        <v>476.07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3</v>
      </c>
      <c r="AG559">
        <v>2.0000000000000001E-4</v>
      </c>
      <c r="AH559">
        <v>2</v>
      </c>
      <c r="AI559">
        <v>59210536</v>
      </c>
      <c r="AJ559">
        <v>561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ROW(Source!A666)</f>
        <v>666</v>
      </c>
      <c r="B560">
        <v>59211632</v>
      </c>
      <c r="C560">
        <v>59210533</v>
      </c>
      <c r="D560">
        <v>58308946</v>
      </c>
      <c r="E560">
        <v>1</v>
      </c>
      <c r="F560">
        <v>1</v>
      </c>
      <c r="G560">
        <v>1080</v>
      </c>
      <c r="H560">
        <v>3</v>
      </c>
      <c r="I560" t="s">
        <v>718</v>
      </c>
      <c r="J560" t="s">
        <v>719</v>
      </c>
      <c r="K560" t="s">
        <v>720</v>
      </c>
      <c r="L560">
        <v>1348</v>
      </c>
      <c r="N560">
        <v>1009</v>
      </c>
      <c r="O560" t="s">
        <v>658</v>
      </c>
      <c r="P560" t="s">
        <v>658</v>
      </c>
      <c r="Q560">
        <v>1000</v>
      </c>
      <c r="X560">
        <v>6.9999999999999994E-5</v>
      </c>
      <c r="Y560">
        <v>25762.5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3</v>
      </c>
      <c r="AG560">
        <v>6.9999999999999994E-5</v>
      </c>
      <c r="AH560">
        <v>2</v>
      </c>
      <c r="AI560">
        <v>59210537</v>
      </c>
      <c r="AJ560">
        <v>562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ROW(Source!A666)</f>
        <v>666</v>
      </c>
      <c r="B561">
        <v>59211633</v>
      </c>
      <c r="C561">
        <v>59210533</v>
      </c>
      <c r="D561">
        <v>58292580</v>
      </c>
      <c r="E561">
        <v>1080</v>
      </c>
      <c r="F561">
        <v>1</v>
      </c>
      <c r="G561">
        <v>1080</v>
      </c>
      <c r="H561">
        <v>3</v>
      </c>
      <c r="I561" t="s">
        <v>821</v>
      </c>
      <c r="J561" t="s">
        <v>3</v>
      </c>
      <c r="K561" t="s">
        <v>822</v>
      </c>
      <c r="L561">
        <v>1391</v>
      </c>
      <c r="N561">
        <v>1013</v>
      </c>
      <c r="O561" t="s">
        <v>304</v>
      </c>
      <c r="P561" t="s">
        <v>304</v>
      </c>
      <c r="Q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3</v>
      </c>
      <c r="AG561">
        <v>1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ROW(Source!A667)</f>
        <v>667</v>
      </c>
      <c r="B562">
        <v>59211629</v>
      </c>
      <c r="C562">
        <v>59210533</v>
      </c>
      <c r="D562">
        <v>58266404</v>
      </c>
      <c r="E562">
        <v>1080</v>
      </c>
      <c r="F562">
        <v>1</v>
      </c>
      <c r="G562">
        <v>1080</v>
      </c>
      <c r="H562">
        <v>1</v>
      </c>
      <c r="I562" t="s">
        <v>620</v>
      </c>
      <c r="J562" t="s">
        <v>3</v>
      </c>
      <c r="K562" t="s">
        <v>621</v>
      </c>
      <c r="L562">
        <v>1191</v>
      </c>
      <c r="N562">
        <v>1013</v>
      </c>
      <c r="O562" t="s">
        <v>622</v>
      </c>
      <c r="P562" t="s">
        <v>622</v>
      </c>
      <c r="Q562">
        <v>1</v>
      </c>
      <c r="X562">
        <v>0.46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</v>
      </c>
      <c r="AF562" t="s">
        <v>28</v>
      </c>
      <c r="AG562">
        <v>0.58190000000000008</v>
      </c>
      <c r="AH562">
        <v>2</v>
      </c>
      <c r="AI562">
        <v>59210534</v>
      </c>
      <c r="AJ562">
        <v>564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ROW(Source!A667)</f>
        <v>667</v>
      </c>
      <c r="B563">
        <v>59211630</v>
      </c>
      <c r="C563">
        <v>59210533</v>
      </c>
      <c r="D563">
        <v>58340578</v>
      </c>
      <c r="E563">
        <v>1</v>
      </c>
      <c r="F563">
        <v>1</v>
      </c>
      <c r="G563">
        <v>1080</v>
      </c>
      <c r="H563">
        <v>2</v>
      </c>
      <c r="I563" t="s">
        <v>646</v>
      </c>
      <c r="J563" t="s">
        <v>647</v>
      </c>
      <c r="K563" t="s">
        <v>648</v>
      </c>
      <c r="L563">
        <v>1368</v>
      </c>
      <c r="N563">
        <v>1011</v>
      </c>
      <c r="O563" t="s">
        <v>626</v>
      </c>
      <c r="P563" t="s">
        <v>626</v>
      </c>
      <c r="Q563">
        <v>1</v>
      </c>
      <c r="X563">
        <v>0.01</v>
      </c>
      <c r="Y563">
        <v>0</v>
      </c>
      <c r="Z563">
        <v>83.1</v>
      </c>
      <c r="AA563">
        <v>12.62</v>
      </c>
      <c r="AB563">
        <v>0</v>
      </c>
      <c r="AC563">
        <v>0</v>
      </c>
      <c r="AD563">
        <v>1</v>
      </c>
      <c r="AE563">
        <v>0</v>
      </c>
      <c r="AF563" t="s">
        <v>27</v>
      </c>
      <c r="AG563">
        <v>1.3750000000000002E-2</v>
      </c>
      <c r="AH563">
        <v>2</v>
      </c>
      <c r="AI563">
        <v>59210535</v>
      </c>
      <c r="AJ563">
        <v>565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ROW(Source!A667)</f>
        <v>667</v>
      </c>
      <c r="B564">
        <v>59211631</v>
      </c>
      <c r="C564">
        <v>59210533</v>
      </c>
      <c r="D564">
        <v>58309675</v>
      </c>
      <c r="E564">
        <v>1</v>
      </c>
      <c r="F564">
        <v>1</v>
      </c>
      <c r="G564">
        <v>1080</v>
      </c>
      <c r="H564">
        <v>3</v>
      </c>
      <c r="I564" t="s">
        <v>655</v>
      </c>
      <c r="J564" t="s">
        <v>656</v>
      </c>
      <c r="K564" t="s">
        <v>657</v>
      </c>
      <c r="L564">
        <v>1348</v>
      </c>
      <c r="N564">
        <v>1009</v>
      </c>
      <c r="O564" t="s">
        <v>658</v>
      </c>
      <c r="P564" t="s">
        <v>658</v>
      </c>
      <c r="Q564">
        <v>1000</v>
      </c>
      <c r="X564">
        <v>2.0000000000000001E-4</v>
      </c>
      <c r="Y564">
        <v>476.07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</v>
      </c>
      <c r="AG564">
        <v>2.0000000000000001E-4</v>
      </c>
      <c r="AH564">
        <v>2</v>
      </c>
      <c r="AI564">
        <v>59210536</v>
      </c>
      <c r="AJ564">
        <v>566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ROW(Source!A667)</f>
        <v>667</v>
      </c>
      <c r="B565">
        <v>59211632</v>
      </c>
      <c r="C565">
        <v>59210533</v>
      </c>
      <c r="D565">
        <v>58308946</v>
      </c>
      <c r="E565">
        <v>1</v>
      </c>
      <c r="F565">
        <v>1</v>
      </c>
      <c r="G565">
        <v>1080</v>
      </c>
      <c r="H565">
        <v>3</v>
      </c>
      <c r="I565" t="s">
        <v>718</v>
      </c>
      <c r="J565" t="s">
        <v>719</v>
      </c>
      <c r="K565" t="s">
        <v>720</v>
      </c>
      <c r="L565">
        <v>1348</v>
      </c>
      <c r="N565">
        <v>1009</v>
      </c>
      <c r="O565" t="s">
        <v>658</v>
      </c>
      <c r="P565" t="s">
        <v>658</v>
      </c>
      <c r="Q565">
        <v>1000</v>
      </c>
      <c r="X565">
        <v>6.9999999999999994E-5</v>
      </c>
      <c r="Y565">
        <v>25762.5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</v>
      </c>
      <c r="AG565">
        <v>6.9999999999999994E-5</v>
      </c>
      <c r="AH565">
        <v>2</v>
      </c>
      <c r="AI565">
        <v>59210537</v>
      </c>
      <c r="AJ565">
        <v>567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ROW(Source!A667)</f>
        <v>667</v>
      </c>
      <c r="B566">
        <v>59211633</v>
      </c>
      <c r="C566">
        <v>59210533</v>
      </c>
      <c r="D566">
        <v>58292580</v>
      </c>
      <c r="E566">
        <v>1080</v>
      </c>
      <c r="F566">
        <v>1</v>
      </c>
      <c r="G566">
        <v>1080</v>
      </c>
      <c r="H566">
        <v>3</v>
      </c>
      <c r="I566" t="s">
        <v>821</v>
      </c>
      <c r="J566" t="s">
        <v>3</v>
      </c>
      <c r="K566" t="s">
        <v>822</v>
      </c>
      <c r="L566">
        <v>1391</v>
      </c>
      <c r="N566">
        <v>1013</v>
      </c>
      <c r="O566" t="s">
        <v>304</v>
      </c>
      <c r="P566" t="s">
        <v>304</v>
      </c>
      <c r="Q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3</v>
      </c>
      <c r="AG566">
        <v>1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ROW(Source!A670)</f>
        <v>670</v>
      </c>
      <c r="B567">
        <v>59212877</v>
      </c>
      <c r="C567">
        <v>59212865</v>
      </c>
      <c r="D567">
        <v>58266404</v>
      </c>
      <c r="E567">
        <v>1080</v>
      </c>
      <c r="F567">
        <v>1</v>
      </c>
      <c r="G567">
        <v>1080</v>
      </c>
      <c r="H567">
        <v>1</v>
      </c>
      <c r="I567" t="s">
        <v>620</v>
      </c>
      <c r="J567" t="s">
        <v>3</v>
      </c>
      <c r="K567" t="s">
        <v>621</v>
      </c>
      <c r="L567">
        <v>1191</v>
      </c>
      <c r="N567">
        <v>1013</v>
      </c>
      <c r="O567" t="s">
        <v>622</v>
      </c>
      <c r="P567" t="s">
        <v>622</v>
      </c>
      <c r="Q567">
        <v>1</v>
      </c>
      <c r="X567">
        <v>6.33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28</v>
      </c>
      <c r="AG567">
        <v>8.0074500000000004</v>
      </c>
      <c r="AH567">
        <v>2</v>
      </c>
      <c r="AI567">
        <v>59212866</v>
      </c>
      <c r="AJ567">
        <v>569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ROW(Source!A670)</f>
        <v>670</v>
      </c>
      <c r="B568">
        <v>59212878</v>
      </c>
      <c r="C568">
        <v>59212865</v>
      </c>
      <c r="D568">
        <v>58340578</v>
      </c>
      <c r="E568">
        <v>1</v>
      </c>
      <c r="F568">
        <v>1</v>
      </c>
      <c r="G568">
        <v>1080</v>
      </c>
      <c r="H568">
        <v>2</v>
      </c>
      <c r="I568" t="s">
        <v>646</v>
      </c>
      <c r="J568" t="s">
        <v>647</v>
      </c>
      <c r="K568" t="s">
        <v>648</v>
      </c>
      <c r="L568">
        <v>1368</v>
      </c>
      <c r="N568">
        <v>1011</v>
      </c>
      <c r="O568" t="s">
        <v>626</v>
      </c>
      <c r="P568" t="s">
        <v>626</v>
      </c>
      <c r="Q568">
        <v>1</v>
      </c>
      <c r="X568">
        <v>0.34</v>
      </c>
      <c r="Y568">
        <v>0</v>
      </c>
      <c r="Z568">
        <v>83.1</v>
      </c>
      <c r="AA568">
        <v>12.62</v>
      </c>
      <c r="AB568">
        <v>0</v>
      </c>
      <c r="AC568">
        <v>0</v>
      </c>
      <c r="AD568">
        <v>1</v>
      </c>
      <c r="AE568">
        <v>0</v>
      </c>
      <c r="AF568" t="s">
        <v>27</v>
      </c>
      <c r="AG568">
        <v>0.46750000000000008</v>
      </c>
      <c r="AH568">
        <v>2</v>
      </c>
      <c r="AI568">
        <v>59212867</v>
      </c>
      <c r="AJ568">
        <v>570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ROW(Source!A670)</f>
        <v>670</v>
      </c>
      <c r="B569">
        <v>59212879</v>
      </c>
      <c r="C569">
        <v>59212865</v>
      </c>
      <c r="D569">
        <v>58340697</v>
      </c>
      <c r="E569">
        <v>1</v>
      </c>
      <c r="F569">
        <v>1</v>
      </c>
      <c r="G569">
        <v>1080</v>
      </c>
      <c r="H569">
        <v>2</v>
      </c>
      <c r="I569" t="s">
        <v>629</v>
      </c>
      <c r="J569" t="s">
        <v>630</v>
      </c>
      <c r="K569" t="s">
        <v>631</v>
      </c>
      <c r="L569">
        <v>1368</v>
      </c>
      <c r="N569">
        <v>1011</v>
      </c>
      <c r="O569" t="s">
        <v>626</v>
      </c>
      <c r="P569" t="s">
        <v>626</v>
      </c>
      <c r="Q569">
        <v>1</v>
      </c>
      <c r="X569">
        <v>0.19</v>
      </c>
      <c r="Y569">
        <v>0</v>
      </c>
      <c r="Z569">
        <v>0.8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27</v>
      </c>
      <c r="AG569">
        <v>0.26124999999999998</v>
      </c>
      <c r="AH569">
        <v>2</v>
      </c>
      <c r="AI569">
        <v>59212868</v>
      </c>
      <c r="AJ569">
        <v>571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ROW(Source!A670)</f>
        <v>670</v>
      </c>
      <c r="B570">
        <v>59212880</v>
      </c>
      <c r="C570">
        <v>59212865</v>
      </c>
      <c r="D570">
        <v>58340663</v>
      </c>
      <c r="E570">
        <v>1</v>
      </c>
      <c r="F570">
        <v>1</v>
      </c>
      <c r="G570">
        <v>1080</v>
      </c>
      <c r="H570">
        <v>2</v>
      </c>
      <c r="I570" t="s">
        <v>730</v>
      </c>
      <c r="J570" t="s">
        <v>731</v>
      </c>
      <c r="K570" t="s">
        <v>732</v>
      </c>
      <c r="L570">
        <v>1368</v>
      </c>
      <c r="N570">
        <v>1011</v>
      </c>
      <c r="O570" t="s">
        <v>626</v>
      </c>
      <c r="P570" t="s">
        <v>626</v>
      </c>
      <c r="Q570">
        <v>1</v>
      </c>
      <c r="X570">
        <v>0.06</v>
      </c>
      <c r="Y570">
        <v>0</v>
      </c>
      <c r="Z570">
        <v>0.47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27</v>
      </c>
      <c r="AG570">
        <v>8.2500000000000004E-2</v>
      </c>
      <c r="AH570">
        <v>2</v>
      </c>
      <c r="AI570">
        <v>59212869</v>
      </c>
      <c r="AJ570">
        <v>572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ROW(Source!A670)</f>
        <v>670</v>
      </c>
      <c r="B571">
        <v>59212881</v>
      </c>
      <c r="C571">
        <v>59212865</v>
      </c>
      <c r="D571">
        <v>58310236</v>
      </c>
      <c r="E571">
        <v>1</v>
      </c>
      <c r="F571">
        <v>1</v>
      </c>
      <c r="G571">
        <v>1080</v>
      </c>
      <c r="H571">
        <v>3</v>
      </c>
      <c r="I571" t="s">
        <v>733</v>
      </c>
      <c r="J571" t="s">
        <v>734</v>
      </c>
      <c r="K571" t="s">
        <v>735</v>
      </c>
      <c r="L571">
        <v>1296</v>
      </c>
      <c r="N571">
        <v>1002</v>
      </c>
      <c r="O571" t="s">
        <v>736</v>
      </c>
      <c r="P571" t="s">
        <v>736</v>
      </c>
      <c r="Q571">
        <v>1</v>
      </c>
      <c r="X571">
        <v>0.46210000000000001</v>
      </c>
      <c r="Y571">
        <v>84.21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</v>
      </c>
      <c r="AG571">
        <v>0.46210000000000001</v>
      </c>
      <c r="AH571">
        <v>2</v>
      </c>
      <c r="AI571">
        <v>59212870</v>
      </c>
      <c r="AJ571">
        <v>573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ROW(Source!A670)</f>
        <v>670</v>
      </c>
      <c r="B572">
        <v>59212882</v>
      </c>
      <c r="C572">
        <v>59212865</v>
      </c>
      <c r="D572">
        <v>58311260</v>
      </c>
      <c r="E572">
        <v>1</v>
      </c>
      <c r="F572">
        <v>1</v>
      </c>
      <c r="G572">
        <v>1080</v>
      </c>
      <c r="H572">
        <v>3</v>
      </c>
      <c r="I572" t="s">
        <v>721</v>
      </c>
      <c r="J572" t="s">
        <v>722</v>
      </c>
      <c r="K572" t="s">
        <v>723</v>
      </c>
      <c r="L572">
        <v>1354</v>
      </c>
      <c r="N572">
        <v>1010</v>
      </c>
      <c r="O572" t="s">
        <v>49</v>
      </c>
      <c r="P572" t="s">
        <v>49</v>
      </c>
      <c r="Q572">
        <v>1</v>
      </c>
      <c r="X572">
        <v>1.2250000000000001</v>
      </c>
      <c r="Y572">
        <v>38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</v>
      </c>
      <c r="AG572">
        <v>1.2250000000000001</v>
      </c>
      <c r="AH572">
        <v>2</v>
      </c>
      <c r="AI572">
        <v>59212871</v>
      </c>
      <c r="AJ572">
        <v>574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ROW(Source!A670)</f>
        <v>670</v>
      </c>
      <c r="B573">
        <v>59212883</v>
      </c>
      <c r="C573">
        <v>59212865</v>
      </c>
      <c r="D573">
        <v>58319282</v>
      </c>
      <c r="E573">
        <v>1</v>
      </c>
      <c r="F573">
        <v>1</v>
      </c>
      <c r="G573">
        <v>1080</v>
      </c>
      <c r="H573">
        <v>3</v>
      </c>
      <c r="I573" t="s">
        <v>737</v>
      </c>
      <c r="J573" t="s">
        <v>738</v>
      </c>
      <c r="K573" t="s">
        <v>739</v>
      </c>
      <c r="L573">
        <v>1354</v>
      </c>
      <c r="N573">
        <v>1010</v>
      </c>
      <c r="O573" t="s">
        <v>49</v>
      </c>
      <c r="P573" t="s">
        <v>49</v>
      </c>
      <c r="Q573">
        <v>1</v>
      </c>
      <c r="X573">
        <v>0.03</v>
      </c>
      <c r="Y573">
        <v>7.74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</v>
      </c>
      <c r="AG573">
        <v>0.03</v>
      </c>
      <c r="AH573">
        <v>2</v>
      </c>
      <c r="AI573">
        <v>59212874</v>
      </c>
      <c r="AJ573">
        <v>577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ROW(Source!A670)</f>
        <v>670</v>
      </c>
      <c r="B574">
        <v>59212884</v>
      </c>
      <c r="C574">
        <v>59212865</v>
      </c>
      <c r="D574">
        <v>58292711</v>
      </c>
      <c r="E574">
        <v>1080</v>
      </c>
      <c r="F574">
        <v>1</v>
      </c>
      <c r="G574">
        <v>1080</v>
      </c>
      <c r="H574">
        <v>3</v>
      </c>
      <c r="I574" t="s">
        <v>812</v>
      </c>
      <c r="J574" t="s">
        <v>3</v>
      </c>
      <c r="K574" t="s">
        <v>813</v>
      </c>
      <c r="L574">
        <v>1354</v>
      </c>
      <c r="N574">
        <v>1010</v>
      </c>
      <c r="O574" t="s">
        <v>49</v>
      </c>
      <c r="P574" t="s">
        <v>49</v>
      </c>
      <c r="Q574">
        <v>1</v>
      </c>
      <c r="X574">
        <v>10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3</v>
      </c>
      <c r="AG574">
        <v>10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ROW(Source!A670)</f>
        <v>670</v>
      </c>
      <c r="B575">
        <v>59212885</v>
      </c>
      <c r="C575">
        <v>59212865</v>
      </c>
      <c r="D575">
        <v>58292776</v>
      </c>
      <c r="E575">
        <v>1080</v>
      </c>
      <c r="F575">
        <v>1</v>
      </c>
      <c r="G575">
        <v>1080</v>
      </c>
      <c r="H575">
        <v>3</v>
      </c>
      <c r="I575" t="s">
        <v>814</v>
      </c>
      <c r="J575" t="s">
        <v>3</v>
      </c>
      <c r="K575" t="s">
        <v>815</v>
      </c>
      <c r="L575">
        <v>1354</v>
      </c>
      <c r="N575">
        <v>1010</v>
      </c>
      <c r="O575" t="s">
        <v>49</v>
      </c>
      <c r="P575" t="s">
        <v>49</v>
      </c>
      <c r="Q575">
        <v>1</v>
      </c>
      <c r="X575">
        <v>10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3</v>
      </c>
      <c r="AG575">
        <v>10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ROW(Source!A671)</f>
        <v>671</v>
      </c>
      <c r="B576">
        <v>59212877</v>
      </c>
      <c r="C576">
        <v>59212865</v>
      </c>
      <c r="D576">
        <v>58266404</v>
      </c>
      <c r="E576">
        <v>1080</v>
      </c>
      <c r="F576">
        <v>1</v>
      </c>
      <c r="G576">
        <v>1080</v>
      </c>
      <c r="H576">
        <v>1</v>
      </c>
      <c r="I576" t="s">
        <v>620</v>
      </c>
      <c r="J576" t="s">
        <v>3</v>
      </c>
      <c r="K576" t="s">
        <v>621</v>
      </c>
      <c r="L576">
        <v>1191</v>
      </c>
      <c r="N576">
        <v>1013</v>
      </c>
      <c r="O576" t="s">
        <v>622</v>
      </c>
      <c r="P576" t="s">
        <v>622</v>
      </c>
      <c r="Q576">
        <v>1</v>
      </c>
      <c r="X576">
        <v>6.33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 t="s">
        <v>28</v>
      </c>
      <c r="AG576">
        <v>8.0074500000000004</v>
      </c>
      <c r="AH576">
        <v>2</v>
      </c>
      <c r="AI576">
        <v>59212866</v>
      </c>
      <c r="AJ576">
        <v>580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ROW(Source!A671)</f>
        <v>671</v>
      </c>
      <c r="B577">
        <v>59212878</v>
      </c>
      <c r="C577">
        <v>59212865</v>
      </c>
      <c r="D577">
        <v>58340578</v>
      </c>
      <c r="E577">
        <v>1</v>
      </c>
      <c r="F577">
        <v>1</v>
      </c>
      <c r="G577">
        <v>1080</v>
      </c>
      <c r="H577">
        <v>2</v>
      </c>
      <c r="I577" t="s">
        <v>646</v>
      </c>
      <c r="J577" t="s">
        <v>647</v>
      </c>
      <c r="K577" t="s">
        <v>648</v>
      </c>
      <c r="L577">
        <v>1368</v>
      </c>
      <c r="N577">
        <v>1011</v>
      </c>
      <c r="O577" t="s">
        <v>626</v>
      </c>
      <c r="P577" t="s">
        <v>626</v>
      </c>
      <c r="Q577">
        <v>1</v>
      </c>
      <c r="X577">
        <v>0.34</v>
      </c>
      <c r="Y577">
        <v>0</v>
      </c>
      <c r="Z577">
        <v>83.1</v>
      </c>
      <c r="AA577">
        <v>12.62</v>
      </c>
      <c r="AB577">
        <v>0</v>
      </c>
      <c r="AC577">
        <v>0</v>
      </c>
      <c r="AD577">
        <v>1</v>
      </c>
      <c r="AE577">
        <v>0</v>
      </c>
      <c r="AF577" t="s">
        <v>27</v>
      </c>
      <c r="AG577">
        <v>0.46750000000000008</v>
      </c>
      <c r="AH577">
        <v>2</v>
      </c>
      <c r="AI577">
        <v>59212867</v>
      </c>
      <c r="AJ577">
        <v>581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ROW(Source!A671)</f>
        <v>671</v>
      </c>
      <c r="B578">
        <v>59212879</v>
      </c>
      <c r="C578">
        <v>59212865</v>
      </c>
      <c r="D578">
        <v>58340697</v>
      </c>
      <c r="E578">
        <v>1</v>
      </c>
      <c r="F578">
        <v>1</v>
      </c>
      <c r="G578">
        <v>1080</v>
      </c>
      <c r="H578">
        <v>2</v>
      </c>
      <c r="I578" t="s">
        <v>629</v>
      </c>
      <c r="J578" t="s">
        <v>630</v>
      </c>
      <c r="K578" t="s">
        <v>631</v>
      </c>
      <c r="L578">
        <v>1368</v>
      </c>
      <c r="N578">
        <v>1011</v>
      </c>
      <c r="O578" t="s">
        <v>626</v>
      </c>
      <c r="P578" t="s">
        <v>626</v>
      </c>
      <c r="Q578">
        <v>1</v>
      </c>
      <c r="X578">
        <v>0.19</v>
      </c>
      <c r="Y578">
        <v>0</v>
      </c>
      <c r="Z578">
        <v>0.8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27</v>
      </c>
      <c r="AG578">
        <v>0.26124999999999998</v>
      </c>
      <c r="AH578">
        <v>2</v>
      </c>
      <c r="AI578">
        <v>59212868</v>
      </c>
      <c r="AJ578">
        <v>582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ROW(Source!A671)</f>
        <v>671</v>
      </c>
      <c r="B579">
        <v>59212880</v>
      </c>
      <c r="C579">
        <v>59212865</v>
      </c>
      <c r="D579">
        <v>58340663</v>
      </c>
      <c r="E579">
        <v>1</v>
      </c>
      <c r="F579">
        <v>1</v>
      </c>
      <c r="G579">
        <v>1080</v>
      </c>
      <c r="H579">
        <v>2</v>
      </c>
      <c r="I579" t="s">
        <v>730</v>
      </c>
      <c r="J579" t="s">
        <v>731</v>
      </c>
      <c r="K579" t="s">
        <v>732</v>
      </c>
      <c r="L579">
        <v>1368</v>
      </c>
      <c r="N579">
        <v>1011</v>
      </c>
      <c r="O579" t="s">
        <v>626</v>
      </c>
      <c r="P579" t="s">
        <v>626</v>
      </c>
      <c r="Q579">
        <v>1</v>
      </c>
      <c r="X579">
        <v>0.06</v>
      </c>
      <c r="Y579">
        <v>0</v>
      </c>
      <c r="Z579">
        <v>0.47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27</v>
      </c>
      <c r="AG579">
        <v>8.2500000000000004E-2</v>
      </c>
      <c r="AH579">
        <v>2</v>
      </c>
      <c r="AI579">
        <v>59212869</v>
      </c>
      <c r="AJ579">
        <v>583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ROW(Source!A671)</f>
        <v>671</v>
      </c>
      <c r="B580">
        <v>59212881</v>
      </c>
      <c r="C580">
        <v>59212865</v>
      </c>
      <c r="D580">
        <v>58310236</v>
      </c>
      <c r="E580">
        <v>1</v>
      </c>
      <c r="F580">
        <v>1</v>
      </c>
      <c r="G580">
        <v>1080</v>
      </c>
      <c r="H580">
        <v>3</v>
      </c>
      <c r="I580" t="s">
        <v>733</v>
      </c>
      <c r="J580" t="s">
        <v>734</v>
      </c>
      <c r="K580" t="s">
        <v>735</v>
      </c>
      <c r="L580">
        <v>1296</v>
      </c>
      <c r="N580">
        <v>1002</v>
      </c>
      <c r="O580" t="s">
        <v>736</v>
      </c>
      <c r="P580" t="s">
        <v>736</v>
      </c>
      <c r="Q580">
        <v>1</v>
      </c>
      <c r="X580">
        <v>0.46210000000000001</v>
      </c>
      <c r="Y580">
        <v>84.21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3</v>
      </c>
      <c r="AG580">
        <v>0.46210000000000001</v>
      </c>
      <c r="AH580">
        <v>2</v>
      </c>
      <c r="AI580">
        <v>59212870</v>
      </c>
      <c r="AJ580">
        <v>584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ROW(Source!A671)</f>
        <v>671</v>
      </c>
      <c r="B581">
        <v>59212882</v>
      </c>
      <c r="C581">
        <v>59212865</v>
      </c>
      <c r="D581">
        <v>58311260</v>
      </c>
      <c r="E581">
        <v>1</v>
      </c>
      <c r="F581">
        <v>1</v>
      </c>
      <c r="G581">
        <v>1080</v>
      </c>
      <c r="H581">
        <v>3</v>
      </c>
      <c r="I581" t="s">
        <v>721</v>
      </c>
      <c r="J581" t="s">
        <v>722</v>
      </c>
      <c r="K581" t="s">
        <v>723</v>
      </c>
      <c r="L581">
        <v>1354</v>
      </c>
      <c r="N581">
        <v>1010</v>
      </c>
      <c r="O581" t="s">
        <v>49</v>
      </c>
      <c r="P581" t="s">
        <v>49</v>
      </c>
      <c r="Q581">
        <v>1</v>
      </c>
      <c r="X581">
        <v>1.2250000000000001</v>
      </c>
      <c r="Y581">
        <v>38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3</v>
      </c>
      <c r="AG581">
        <v>1.2250000000000001</v>
      </c>
      <c r="AH581">
        <v>2</v>
      </c>
      <c r="AI581">
        <v>59212871</v>
      </c>
      <c r="AJ581">
        <v>585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ROW(Source!A671)</f>
        <v>671</v>
      </c>
      <c r="B582">
        <v>59212883</v>
      </c>
      <c r="C582">
        <v>59212865</v>
      </c>
      <c r="D582">
        <v>58319282</v>
      </c>
      <c r="E582">
        <v>1</v>
      </c>
      <c r="F582">
        <v>1</v>
      </c>
      <c r="G582">
        <v>1080</v>
      </c>
      <c r="H582">
        <v>3</v>
      </c>
      <c r="I582" t="s">
        <v>737</v>
      </c>
      <c r="J582" t="s">
        <v>738</v>
      </c>
      <c r="K582" t="s">
        <v>739</v>
      </c>
      <c r="L582">
        <v>1354</v>
      </c>
      <c r="N582">
        <v>1010</v>
      </c>
      <c r="O582" t="s">
        <v>49</v>
      </c>
      <c r="P582" t="s">
        <v>49</v>
      </c>
      <c r="Q582">
        <v>1</v>
      </c>
      <c r="X582">
        <v>0.03</v>
      </c>
      <c r="Y582">
        <v>7.74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3</v>
      </c>
      <c r="AG582">
        <v>0.03</v>
      </c>
      <c r="AH582">
        <v>2</v>
      </c>
      <c r="AI582">
        <v>59212874</v>
      </c>
      <c r="AJ582">
        <v>588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ROW(Source!A671)</f>
        <v>671</v>
      </c>
      <c r="B583">
        <v>59212884</v>
      </c>
      <c r="C583">
        <v>59212865</v>
      </c>
      <c r="D583">
        <v>58292711</v>
      </c>
      <c r="E583">
        <v>1080</v>
      </c>
      <c r="F583">
        <v>1</v>
      </c>
      <c r="G583">
        <v>1080</v>
      </c>
      <c r="H583">
        <v>3</v>
      </c>
      <c r="I583" t="s">
        <v>812</v>
      </c>
      <c r="J583" t="s">
        <v>3</v>
      </c>
      <c r="K583" t="s">
        <v>813</v>
      </c>
      <c r="L583">
        <v>1354</v>
      </c>
      <c r="N583">
        <v>1010</v>
      </c>
      <c r="O583" t="s">
        <v>49</v>
      </c>
      <c r="P583" t="s">
        <v>49</v>
      </c>
      <c r="Q583">
        <v>1</v>
      </c>
      <c r="X583">
        <v>10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3</v>
      </c>
      <c r="AG583">
        <v>10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ROW(Source!A671)</f>
        <v>671</v>
      </c>
      <c r="B584">
        <v>59212885</v>
      </c>
      <c r="C584">
        <v>59212865</v>
      </c>
      <c r="D584">
        <v>58292776</v>
      </c>
      <c r="E584">
        <v>1080</v>
      </c>
      <c r="F584">
        <v>1</v>
      </c>
      <c r="G584">
        <v>1080</v>
      </c>
      <c r="H584">
        <v>3</v>
      </c>
      <c r="I584" t="s">
        <v>814</v>
      </c>
      <c r="J584" t="s">
        <v>3</v>
      </c>
      <c r="K584" t="s">
        <v>815</v>
      </c>
      <c r="L584">
        <v>1354</v>
      </c>
      <c r="N584">
        <v>1010</v>
      </c>
      <c r="O584" t="s">
        <v>49</v>
      </c>
      <c r="P584" t="s">
        <v>49</v>
      </c>
      <c r="Q584">
        <v>1</v>
      </c>
      <c r="X584">
        <v>10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3</v>
      </c>
      <c r="AG584">
        <v>10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ROW(Source!A680)</f>
        <v>680</v>
      </c>
      <c r="B585">
        <v>59211634</v>
      </c>
      <c r="C585">
        <v>59210580</v>
      </c>
      <c r="D585">
        <v>58266404</v>
      </c>
      <c r="E585">
        <v>1080</v>
      </c>
      <c r="F585">
        <v>1</v>
      </c>
      <c r="G585">
        <v>1080</v>
      </c>
      <c r="H585">
        <v>1</v>
      </c>
      <c r="I585" t="s">
        <v>620</v>
      </c>
      <c r="J585" t="s">
        <v>3</v>
      </c>
      <c r="K585" t="s">
        <v>621</v>
      </c>
      <c r="L585">
        <v>1191</v>
      </c>
      <c r="N585">
        <v>1013</v>
      </c>
      <c r="O585" t="s">
        <v>622</v>
      </c>
      <c r="P585" t="s">
        <v>622</v>
      </c>
      <c r="Q585">
        <v>1</v>
      </c>
      <c r="X585">
        <v>2.2599999999999998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1</v>
      </c>
      <c r="AF585" t="s">
        <v>28</v>
      </c>
      <c r="AG585">
        <v>2.8588999999999998</v>
      </c>
      <c r="AH585">
        <v>2</v>
      </c>
      <c r="AI585">
        <v>59210581</v>
      </c>
      <c r="AJ585">
        <v>591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ROW(Source!A680)</f>
        <v>680</v>
      </c>
      <c r="B586">
        <v>59211635</v>
      </c>
      <c r="C586">
        <v>59210580</v>
      </c>
      <c r="D586">
        <v>58340578</v>
      </c>
      <c r="E586">
        <v>1</v>
      </c>
      <c r="F586">
        <v>1</v>
      </c>
      <c r="G586">
        <v>1080</v>
      </c>
      <c r="H586">
        <v>2</v>
      </c>
      <c r="I586" t="s">
        <v>646</v>
      </c>
      <c r="J586" t="s">
        <v>647</v>
      </c>
      <c r="K586" t="s">
        <v>648</v>
      </c>
      <c r="L586">
        <v>1368</v>
      </c>
      <c r="N586">
        <v>1011</v>
      </c>
      <c r="O586" t="s">
        <v>626</v>
      </c>
      <c r="P586" t="s">
        <v>626</v>
      </c>
      <c r="Q586">
        <v>1</v>
      </c>
      <c r="X586">
        <v>8.0000000000000002E-3</v>
      </c>
      <c r="Y586">
        <v>0</v>
      </c>
      <c r="Z586">
        <v>83.1</v>
      </c>
      <c r="AA586">
        <v>12.62</v>
      </c>
      <c r="AB586">
        <v>0</v>
      </c>
      <c r="AC586">
        <v>0</v>
      </c>
      <c r="AD586">
        <v>1</v>
      </c>
      <c r="AE586">
        <v>0</v>
      </c>
      <c r="AF586" t="s">
        <v>27</v>
      </c>
      <c r="AG586">
        <v>1.1000000000000001E-2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ROW(Source!A680)</f>
        <v>680</v>
      </c>
      <c r="B587">
        <v>59211637</v>
      </c>
      <c r="C587">
        <v>59210580</v>
      </c>
      <c r="D587">
        <v>58340697</v>
      </c>
      <c r="E587">
        <v>1</v>
      </c>
      <c r="F587">
        <v>1</v>
      </c>
      <c r="G587">
        <v>1080</v>
      </c>
      <c r="H587">
        <v>2</v>
      </c>
      <c r="I587" t="s">
        <v>629</v>
      </c>
      <c r="J587" t="s">
        <v>630</v>
      </c>
      <c r="K587" t="s">
        <v>631</v>
      </c>
      <c r="L587">
        <v>1368</v>
      </c>
      <c r="N587">
        <v>1011</v>
      </c>
      <c r="O587" t="s">
        <v>626</v>
      </c>
      <c r="P587" t="s">
        <v>626</v>
      </c>
      <c r="Q587">
        <v>1</v>
      </c>
      <c r="X587">
        <v>0.02</v>
      </c>
      <c r="Y587">
        <v>0</v>
      </c>
      <c r="Z587">
        <v>0.8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27</v>
      </c>
      <c r="AG587">
        <v>2.7500000000000004E-2</v>
      </c>
      <c r="AH587">
        <v>3</v>
      </c>
      <c r="AI587">
        <v>-1</v>
      </c>
      <c r="AJ587" t="s">
        <v>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ROW(Source!A680)</f>
        <v>680</v>
      </c>
      <c r="B588">
        <v>59211636</v>
      </c>
      <c r="C588">
        <v>59210580</v>
      </c>
      <c r="D588">
        <v>58339814</v>
      </c>
      <c r="E588">
        <v>1</v>
      </c>
      <c r="F588">
        <v>1</v>
      </c>
      <c r="G588">
        <v>1080</v>
      </c>
      <c r="H588">
        <v>2</v>
      </c>
      <c r="I588" t="s">
        <v>635</v>
      </c>
      <c r="J588" t="s">
        <v>636</v>
      </c>
      <c r="K588" t="s">
        <v>637</v>
      </c>
      <c r="L588">
        <v>1368</v>
      </c>
      <c r="N588">
        <v>1011</v>
      </c>
      <c r="O588" t="s">
        <v>626</v>
      </c>
      <c r="P588" t="s">
        <v>626</v>
      </c>
      <c r="Q588">
        <v>1</v>
      </c>
      <c r="X588">
        <v>7.0000000000000001E-3</v>
      </c>
      <c r="Y588">
        <v>0</v>
      </c>
      <c r="Z588">
        <v>179.17</v>
      </c>
      <c r="AA588">
        <v>16.93</v>
      </c>
      <c r="AB588">
        <v>0</v>
      </c>
      <c r="AC588">
        <v>0</v>
      </c>
      <c r="AD588">
        <v>1</v>
      </c>
      <c r="AE588">
        <v>0</v>
      </c>
      <c r="AF588" t="s">
        <v>27</v>
      </c>
      <c r="AG588">
        <v>9.6250000000000016E-3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ROW(Source!A680)</f>
        <v>680</v>
      </c>
      <c r="B589">
        <v>59211638</v>
      </c>
      <c r="C589">
        <v>59210580</v>
      </c>
      <c r="D589">
        <v>58309823</v>
      </c>
      <c r="E589">
        <v>1</v>
      </c>
      <c r="F589">
        <v>1</v>
      </c>
      <c r="G589">
        <v>1080</v>
      </c>
      <c r="H589">
        <v>3</v>
      </c>
      <c r="I589" t="s">
        <v>823</v>
      </c>
      <c r="J589" t="s">
        <v>824</v>
      </c>
      <c r="K589" t="s">
        <v>825</v>
      </c>
      <c r="L589">
        <v>1348</v>
      </c>
      <c r="N589">
        <v>1009</v>
      </c>
      <c r="O589" t="s">
        <v>658</v>
      </c>
      <c r="P589" t="s">
        <v>658</v>
      </c>
      <c r="Q589">
        <v>1000</v>
      </c>
      <c r="X589">
        <v>5.0000000000000002E-5</v>
      </c>
      <c r="Y589">
        <v>10749.51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3</v>
      </c>
      <c r="AG589">
        <v>5.0000000000000002E-5</v>
      </c>
      <c r="AH589">
        <v>3</v>
      </c>
      <c r="AI589">
        <v>-1</v>
      </c>
      <c r="AJ589" t="s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ROW(Source!A680)</f>
        <v>680</v>
      </c>
      <c r="B590">
        <v>59211639</v>
      </c>
      <c r="C590">
        <v>59210580</v>
      </c>
      <c r="D590">
        <v>58310526</v>
      </c>
      <c r="E590">
        <v>1</v>
      </c>
      <c r="F590">
        <v>1</v>
      </c>
      <c r="G590">
        <v>1080</v>
      </c>
      <c r="H590">
        <v>3</v>
      </c>
      <c r="I590" t="s">
        <v>665</v>
      </c>
      <c r="J590" t="s">
        <v>666</v>
      </c>
      <c r="K590" t="s">
        <v>667</v>
      </c>
      <c r="L590">
        <v>1346</v>
      </c>
      <c r="N590">
        <v>1009</v>
      </c>
      <c r="O590" t="s">
        <v>641</v>
      </c>
      <c r="P590" t="s">
        <v>641</v>
      </c>
      <c r="Q590">
        <v>1</v>
      </c>
      <c r="X590">
        <v>7.0000000000000007E-2</v>
      </c>
      <c r="Y590">
        <v>37.979999999999997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3</v>
      </c>
      <c r="AG590">
        <v>7.0000000000000007E-2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ROW(Source!A680)</f>
        <v>680</v>
      </c>
      <c r="B591">
        <v>59211640</v>
      </c>
      <c r="C591">
        <v>59210580</v>
      </c>
      <c r="D591">
        <v>58308946</v>
      </c>
      <c r="E591">
        <v>1</v>
      </c>
      <c r="F591">
        <v>1</v>
      </c>
      <c r="G591">
        <v>1080</v>
      </c>
      <c r="H591">
        <v>3</v>
      </c>
      <c r="I591" t="s">
        <v>718</v>
      </c>
      <c r="J591" t="s">
        <v>719</v>
      </c>
      <c r="K591" t="s">
        <v>720</v>
      </c>
      <c r="L591">
        <v>1348</v>
      </c>
      <c r="N591">
        <v>1009</v>
      </c>
      <c r="O591" t="s">
        <v>658</v>
      </c>
      <c r="P591" t="s">
        <v>658</v>
      </c>
      <c r="Q591">
        <v>1000</v>
      </c>
      <c r="X591">
        <v>1.3999999999999999E-4</v>
      </c>
      <c r="Y591">
        <v>25762.5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3</v>
      </c>
      <c r="AG591">
        <v>1.3999999999999999E-4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ROW(Source!A680)</f>
        <v>680</v>
      </c>
      <c r="B592">
        <v>59211641</v>
      </c>
      <c r="C592">
        <v>59210580</v>
      </c>
      <c r="D592">
        <v>58311329</v>
      </c>
      <c r="E592">
        <v>1</v>
      </c>
      <c r="F592">
        <v>1</v>
      </c>
      <c r="G592">
        <v>1080</v>
      </c>
      <c r="H592">
        <v>3</v>
      </c>
      <c r="I592" t="s">
        <v>826</v>
      </c>
      <c r="J592" t="s">
        <v>827</v>
      </c>
      <c r="K592" t="s">
        <v>828</v>
      </c>
      <c r="L592">
        <v>1355</v>
      </c>
      <c r="N592">
        <v>1010</v>
      </c>
      <c r="O592" t="s">
        <v>75</v>
      </c>
      <c r="P592" t="s">
        <v>75</v>
      </c>
      <c r="Q592">
        <v>100</v>
      </c>
      <c r="X592">
        <v>0.04</v>
      </c>
      <c r="Y592">
        <v>15.04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</v>
      </c>
      <c r="AG592">
        <v>0.04</v>
      </c>
      <c r="AH592">
        <v>3</v>
      </c>
      <c r="AI592">
        <v>-1</v>
      </c>
      <c r="AJ592" t="s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ROW(Source!A680)</f>
        <v>680</v>
      </c>
      <c r="B593">
        <v>59211642</v>
      </c>
      <c r="C593">
        <v>59210580</v>
      </c>
      <c r="D593">
        <v>58309084</v>
      </c>
      <c r="E593">
        <v>1</v>
      </c>
      <c r="F593">
        <v>1</v>
      </c>
      <c r="G593">
        <v>1080</v>
      </c>
      <c r="H593">
        <v>3</v>
      </c>
      <c r="I593" t="s">
        <v>677</v>
      </c>
      <c r="J593" t="s">
        <v>678</v>
      </c>
      <c r="K593" t="s">
        <v>679</v>
      </c>
      <c r="L593">
        <v>1348</v>
      </c>
      <c r="N593">
        <v>1009</v>
      </c>
      <c r="O593" t="s">
        <v>658</v>
      </c>
      <c r="P593" t="s">
        <v>658</v>
      </c>
      <c r="Q593">
        <v>1000</v>
      </c>
      <c r="X593">
        <v>4.0000000000000003E-5</v>
      </c>
      <c r="Y593">
        <v>16214.84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3</v>
      </c>
      <c r="AG593">
        <v>4.0000000000000003E-5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ROW(Source!A680)</f>
        <v>680</v>
      </c>
      <c r="B594">
        <v>59211643</v>
      </c>
      <c r="C594">
        <v>59210580</v>
      </c>
      <c r="D594">
        <v>58309253</v>
      </c>
      <c r="E594">
        <v>1</v>
      </c>
      <c r="F594">
        <v>1</v>
      </c>
      <c r="G594">
        <v>1080</v>
      </c>
      <c r="H594">
        <v>3</v>
      </c>
      <c r="I594" t="s">
        <v>680</v>
      </c>
      <c r="J594" t="s">
        <v>681</v>
      </c>
      <c r="K594" t="s">
        <v>682</v>
      </c>
      <c r="L594">
        <v>1346</v>
      </c>
      <c r="N594">
        <v>1009</v>
      </c>
      <c r="O594" t="s">
        <v>641</v>
      </c>
      <c r="P594" t="s">
        <v>641</v>
      </c>
      <c r="Q594">
        <v>1</v>
      </c>
      <c r="X594">
        <v>0.02</v>
      </c>
      <c r="Y594">
        <v>20.190000000000001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3</v>
      </c>
      <c r="AG594">
        <v>0.02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ROW(Source!A680)</f>
        <v>680</v>
      </c>
      <c r="B595">
        <v>59211644</v>
      </c>
      <c r="C595">
        <v>59210580</v>
      </c>
      <c r="D595">
        <v>58315615</v>
      </c>
      <c r="E595">
        <v>1</v>
      </c>
      <c r="F595">
        <v>1</v>
      </c>
      <c r="G595">
        <v>1080</v>
      </c>
      <c r="H595">
        <v>3</v>
      </c>
      <c r="I595" t="s">
        <v>746</v>
      </c>
      <c r="J595" t="s">
        <v>747</v>
      </c>
      <c r="K595" t="s">
        <v>748</v>
      </c>
      <c r="L595">
        <v>1346</v>
      </c>
      <c r="N595">
        <v>1009</v>
      </c>
      <c r="O595" t="s">
        <v>641</v>
      </c>
      <c r="P595" t="s">
        <v>641</v>
      </c>
      <c r="Q595">
        <v>1</v>
      </c>
      <c r="X595">
        <v>0.2</v>
      </c>
      <c r="Y595">
        <v>134.01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3</v>
      </c>
      <c r="AG595">
        <v>0.2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ROW(Source!A680)</f>
        <v>680</v>
      </c>
      <c r="B596">
        <v>59211645</v>
      </c>
      <c r="C596">
        <v>59210580</v>
      </c>
      <c r="D596">
        <v>58292550</v>
      </c>
      <c r="E596">
        <v>1080</v>
      </c>
      <c r="F596">
        <v>1</v>
      </c>
      <c r="G596">
        <v>1080</v>
      </c>
      <c r="H596">
        <v>3</v>
      </c>
      <c r="I596" t="s">
        <v>829</v>
      </c>
      <c r="J596" t="s">
        <v>3</v>
      </c>
      <c r="K596" t="s">
        <v>830</v>
      </c>
      <c r="L596">
        <v>1391</v>
      </c>
      <c r="N596">
        <v>1013</v>
      </c>
      <c r="O596" t="s">
        <v>304</v>
      </c>
      <c r="P596" t="s">
        <v>304</v>
      </c>
      <c r="Q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3</v>
      </c>
      <c r="AG596">
        <v>1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ROW(Source!A681)</f>
        <v>681</v>
      </c>
      <c r="B597">
        <v>59211634</v>
      </c>
      <c r="C597">
        <v>59210580</v>
      </c>
      <c r="D597">
        <v>58266404</v>
      </c>
      <c r="E597">
        <v>1080</v>
      </c>
      <c r="F597">
        <v>1</v>
      </c>
      <c r="G597">
        <v>1080</v>
      </c>
      <c r="H597">
        <v>1</v>
      </c>
      <c r="I597" t="s">
        <v>620</v>
      </c>
      <c r="J597" t="s">
        <v>3</v>
      </c>
      <c r="K597" t="s">
        <v>621</v>
      </c>
      <c r="L597">
        <v>1191</v>
      </c>
      <c r="N597">
        <v>1013</v>
      </c>
      <c r="O597" t="s">
        <v>622</v>
      </c>
      <c r="P597" t="s">
        <v>622</v>
      </c>
      <c r="Q597">
        <v>1</v>
      </c>
      <c r="X597">
        <v>2.2599999999999998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 t="s">
        <v>28</v>
      </c>
      <c r="AG597">
        <v>2.8588999999999998</v>
      </c>
      <c r="AH597">
        <v>2</v>
      </c>
      <c r="AI597">
        <v>59210581</v>
      </c>
      <c r="AJ597">
        <v>594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ROW(Source!A681)</f>
        <v>681</v>
      </c>
      <c r="B598">
        <v>59211635</v>
      </c>
      <c r="C598">
        <v>59210580</v>
      </c>
      <c r="D598">
        <v>58340578</v>
      </c>
      <c r="E598">
        <v>1</v>
      </c>
      <c r="F598">
        <v>1</v>
      </c>
      <c r="G598">
        <v>1080</v>
      </c>
      <c r="H598">
        <v>2</v>
      </c>
      <c r="I598" t="s">
        <v>646</v>
      </c>
      <c r="J598" t="s">
        <v>647</v>
      </c>
      <c r="K598" t="s">
        <v>648</v>
      </c>
      <c r="L598">
        <v>1368</v>
      </c>
      <c r="N598">
        <v>1011</v>
      </c>
      <c r="O598" t="s">
        <v>626</v>
      </c>
      <c r="P598" t="s">
        <v>626</v>
      </c>
      <c r="Q598">
        <v>1</v>
      </c>
      <c r="X598">
        <v>8.0000000000000002E-3</v>
      </c>
      <c r="Y598">
        <v>0</v>
      </c>
      <c r="Z598">
        <v>83.1</v>
      </c>
      <c r="AA598">
        <v>12.62</v>
      </c>
      <c r="AB598">
        <v>0</v>
      </c>
      <c r="AC598">
        <v>0</v>
      </c>
      <c r="AD598">
        <v>1</v>
      </c>
      <c r="AE598">
        <v>0</v>
      </c>
      <c r="AF598" t="s">
        <v>27</v>
      </c>
      <c r="AG598">
        <v>1.1000000000000001E-2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ROW(Source!A681)</f>
        <v>681</v>
      </c>
      <c r="B599">
        <v>59211637</v>
      </c>
      <c r="C599">
        <v>59210580</v>
      </c>
      <c r="D599">
        <v>58340697</v>
      </c>
      <c r="E599">
        <v>1</v>
      </c>
      <c r="F599">
        <v>1</v>
      </c>
      <c r="G599">
        <v>1080</v>
      </c>
      <c r="H599">
        <v>2</v>
      </c>
      <c r="I599" t="s">
        <v>629</v>
      </c>
      <c r="J599" t="s">
        <v>630</v>
      </c>
      <c r="K599" t="s">
        <v>631</v>
      </c>
      <c r="L599">
        <v>1368</v>
      </c>
      <c r="N599">
        <v>1011</v>
      </c>
      <c r="O599" t="s">
        <v>626</v>
      </c>
      <c r="P599" t="s">
        <v>626</v>
      </c>
      <c r="Q599">
        <v>1</v>
      </c>
      <c r="X599">
        <v>0.02</v>
      </c>
      <c r="Y599">
        <v>0</v>
      </c>
      <c r="Z599">
        <v>0.8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27</v>
      </c>
      <c r="AG599">
        <v>2.7500000000000004E-2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ROW(Source!A681)</f>
        <v>681</v>
      </c>
      <c r="B600">
        <v>59211636</v>
      </c>
      <c r="C600">
        <v>59210580</v>
      </c>
      <c r="D600">
        <v>58339814</v>
      </c>
      <c r="E600">
        <v>1</v>
      </c>
      <c r="F600">
        <v>1</v>
      </c>
      <c r="G600">
        <v>1080</v>
      </c>
      <c r="H600">
        <v>2</v>
      </c>
      <c r="I600" t="s">
        <v>635</v>
      </c>
      <c r="J600" t="s">
        <v>636</v>
      </c>
      <c r="K600" t="s">
        <v>637</v>
      </c>
      <c r="L600">
        <v>1368</v>
      </c>
      <c r="N600">
        <v>1011</v>
      </c>
      <c r="O600" t="s">
        <v>626</v>
      </c>
      <c r="P600" t="s">
        <v>626</v>
      </c>
      <c r="Q600">
        <v>1</v>
      </c>
      <c r="X600">
        <v>7.0000000000000001E-3</v>
      </c>
      <c r="Y600">
        <v>0</v>
      </c>
      <c r="Z600">
        <v>179.17</v>
      </c>
      <c r="AA600">
        <v>16.93</v>
      </c>
      <c r="AB600">
        <v>0</v>
      </c>
      <c r="AC600">
        <v>0</v>
      </c>
      <c r="AD600">
        <v>1</v>
      </c>
      <c r="AE600">
        <v>0</v>
      </c>
      <c r="AF600" t="s">
        <v>27</v>
      </c>
      <c r="AG600">
        <v>9.6250000000000016E-3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ROW(Source!A681)</f>
        <v>681</v>
      </c>
      <c r="B601">
        <v>59211638</v>
      </c>
      <c r="C601">
        <v>59210580</v>
      </c>
      <c r="D601">
        <v>58309823</v>
      </c>
      <c r="E601">
        <v>1</v>
      </c>
      <c r="F601">
        <v>1</v>
      </c>
      <c r="G601">
        <v>1080</v>
      </c>
      <c r="H601">
        <v>3</v>
      </c>
      <c r="I601" t="s">
        <v>823</v>
      </c>
      <c r="J601" t="s">
        <v>824</v>
      </c>
      <c r="K601" t="s">
        <v>825</v>
      </c>
      <c r="L601">
        <v>1348</v>
      </c>
      <c r="N601">
        <v>1009</v>
      </c>
      <c r="O601" t="s">
        <v>658</v>
      </c>
      <c r="P601" t="s">
        <v>658</v>
      </c>
      <c r="Q601">
        <v>1000</v>
      </c>
      <c r="X601">
        <v>5.0000000000000002E-5</v>
      </c>
      <c r="Y601">
        <v>10749.51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</v>
      </c>
      <c r="AG601">
        <v>5.0000000000000002E-5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ROW(Source!A681)</f>
        <v>681</v>
      </c>
      <c r="B602">
        <v>59211639</v>
      </c>
      <c r="C602">
        <v>59210580</v>
      </c>
      <c r="D602">
        <v>58310526</v>
      </c>
      <c r="E602">
        <v>1</v>
      </c>
      <c r="F602">
        <v>1</v>
      </c>
      <c r="G602">
        <v>1080</v>
      </c>
      <c r="H602">
        <v>3</v>
      </c>
      <c r="I602" t="s">
        <v>665</v>
      </c>
      <c r="J602" t="s">
        <v>666</v>
      </c>
      <c r="K602" t="s">
        <v>667</v>
      </c>
      <c r="L602">
        <v>1346</v>
      </c>
      <c r="N602">
        <v>1009</v>
      </c>
      <c r="O602" t="s">
        <v>641</v>
      </c>
      <c r="P602" t="s">
        <v>641</v>
      </c>
      <c r="Q602">
        <v>1</v>
      </c>
      <c r="X602">
        <v>7.0000000000000007E-2</v>
      </c>
      <c r="Y602">
        <v>37.979999999999997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3</v>
      </c>
      <c r="AG602">
        <v>7.0000000000000007E-2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ROW(Source!A681)</f>
        <v>681</v>
      </c>
      <c r="B603">
        <v>59211640</v>
      </c>
      <c r="C603">
        <v>59210580</v>
      </c>
      <c r="D603">
        <v>58308946</v>
      </c>
      <c r="E603">
        <v>1</v>
      </c>
      <c r="F603">
        <v>1</v>
      </c>
      <c r="G603">
        <v>1080</v>
      </c>
      <c r="H603">
        <v>3</v>
      </c>
      <c r="I603" t="s">
        <v>718</v>
      </c>
      <c r="J603" t="s">
        <v>719</v>
      </c>
      <c r="K603" t="s">
        <v>720</v>
      </c>
      <c r="L603">
        <v>1348</v>
      </c>
      <c r="N603">
        <v>1009</v>
      </c>
      <c r="O603" t="s">
        <v>658</v>
      </c>
      <c r="P603" t="s">
        <v>658</v>
      </c>
      <c r="Q603">
        <v>1000</v>
      </c>
      <c r="X603">
        <v>1.3999999999999999E-4</v>
      </c>
      <c r="Y603">
        <v>25762.5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3</v>
      </c>
      <c r="AG603">
        <v>1.3999999999999999E-4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ROW(Source!A681)</f>
        <v>681</v>
      </c>
      <c r="B604">
        <v>59211641</v>
      </c>
      <c r="C604">
        <v>59210580</v>
      </c>
      <c r="D604">
        <v>58311329</v>
      </c>
      <c r="E604">
        <v>1</v>
      </c>
      <c r="F604">
        <v>1</v>
      </c>
      <c r="G604">
        <v>1080</v>
      </c>
      <c r="H604">
        <v>3</v>
      </c>
      <c r="I604" t="s">
        <v>826</v>
      </c>
      <c r="J604" t="s">
        <v>827</v>
      </c>
      <c r="K604" t="s">
        <v>828</v>
      </c>
      <c r="L604">
        <v>1355</v>
      </c>
      <c r="N604">
        <v>1010</v>
      </c>
      <c r="O604" t="s">
        <v>75</v>
      </c>
      <c r="P604" t="s">
        <v>75</v>
      </c>
      <c r="Q604">
        <v>100</v>
      </c>
      <c r="X604">
        <v>0.04</v>
      </c>
      <c r="Y604">
        <v>15.04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3</v>
      </c>
      <c r="AG604">
        <v>0.04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ROW(Source!A681)</f>
        <v>681</v>
      </c>
      <c r="B605">
        <v>59211642</v>
      </c>
      <c r="C605">
        <v>59210580</v>
      </c>
      <c r="D605">
        <v>58309084</v>
      </c>
      <c r="E605">
        <v>1</v>
      </c>
      <c r="F605">
        <v>1</v>
      </c>
      <c r="G605">
        <v>1080</v>
      </c>
      <c r="H605">
        <v>3</v>
      </c>
      <c r="I605" t="s">
        <v>677</v>
      </c>
      <c r="J605" t="s">
        <v>678</v>
      </c>
      <c r="K605" t="s">
        <v>679</v>
      </c>
      <c r="L605">
        <v>1348</v>
      </c>
      <c r="N605">
        <v>1009</v>
      </c>
      <c r="O605" t="s">
        <v>658</v>
      </c>
      <c r="P605" t="s">
        <v>658</v>
      </c>
      <c r="Q605">
        <v>1000</v>
      </c>
      <c r="X605">
        <v>4.0000000000000003E-5</v>
      </c>
      <c r="Y605">
        <v>16214.84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3</v>
      </c>
      <c r="AG605">
        <v>4.0000000000000003E-5</v>
      </c>
      <c r="AH605">
        <v>3</v>
      </c>
      <c r="AI605">
        <v>-1</v>
      </c>
      <c r="AJ605" t="s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ROW(Source!A681)</f>
        <v>681</v>
      </c>
      <c r="B606">
        <v>59211643</v>
      </c>
      <c r="C606">
        <v>59210580</v>
      </c>
      <c r="D606">
        <v>58309253</v>
      </c>
      <c r="E606">
        <v>1</v>
      </c>
      <c r="F606">
        <v>1</v>
      </c>
      <c r="G606">
        <v>1080</v>
      </c>
      <c r="H606">
        <v>3</v>
      </c>
      <c r="I606" t="s">
        <v>680</v>
      </c>
      <c r="J606" t="s">
        <v>681</v>
      </c>
      <c r="K606" t="s">
        <v>682</v>
      </c>
      <c r="L606">
        <v>1346</v>
      </c>
      <c r="N606">
        <v>1009</v>
      </c>
      <c r="O606" t="s">
        <v>641</v>
      </c>
      <c r="P606" t="s">
        <v>641</v>
      </c>
      <c r="Q606">
        <v>1</v>
      </c>
      <c r="X606">
        <v>0.02</v>
      </c>
      <c r="Y606">
        <v>20.190000000000001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</v>
      </c>
      <c r="AG606">
        <v>0.02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ROW(Source!A681)</f>
        <v>681</v>
      </c>
      <c r="B607">
        <v>59211644</v>
      </c>
      <c r="C607">
        <v>59210580</v>
      </c>
      <c r="D607">
        <v>58315615</v>
      </c>
      <c r="E607">
        <v>1</v>
      </c>
      <c r="F607">
        <v>1</v>
      </c>
      <c r="G607">
        <v>1080</v>
      </c>
      <c r="H607">
        <v>3</v>
      </c>
      <c r="I607" t="s">
        <v>746</v>
      </c>
      <c r="J607" t="s">
        <v>747</v>
      </c>
      <c r="K607" t="s">
        <v>748</v>
      </c>
      <c r="L607">
        <v>1346</v>
      </c>
      <c r="N607">
        <v>1009</v>
      </c>
      <c r="O607" t="s">
        <v>641</v>
      </c>
      <c r="P607" t="s">
        <v>641</v>
      </c>
      <c r="Q607">
        <v>1</v>
      </c>
      <c r="X607">
        <v>0.2</v>
      </c>
      <c r="Y607">
        <v>134.01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</v>
      </c>
      <c r="AG607">
        <v>0.2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ROW(Source!A681)</f>
        <v>681</v>
      </c>
      <c r="B608">
        <v>59211645</v>
      </c>
      <c r="C608">
        <v>59210580</v>
      </c>
      <c r="D608">
        <v>58292550</v>
      </c>
      <c r="E608">
        <v>1080</v>
      </c>
      <c r="F608">
        <v>1</v>
      </c>
      <c r="G608">
        <v>1080</v>
      </c>
      <c r="H608">
        <v>3</v>
      </c>
      <c r="I608" t="s">
        <v>829</v>
      </c>
      <c r="J608" t="s">
        <v>3</v>
      </c>
      <c r="K608" t="s">
        <v>830</v>
      </c>
      <c r="L608">
        <v>1391</v>
      </c>
      <c r="N608">
        <v>1013</v>
      </c>
      <c r="O608" t="s">
        <v>304</v>
      </c>
      <c r="P608" t="s">
        <v>304</v>
      </c>
      <c r="Q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</v>
      </c>
      <c r="AG608">
        <v>1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ROW(Source!A688)</f>
        <v>688</v>
      </c>
      <c r="B609">
        <v>59211646</v>
      </c>
      <c r="C609">
        <v>59210591</v>
      </c>
      <c r="D609">
        <v>58266404</v>
      </c>
      <c r="E609">
        <v>1080</v>
      </c>
      <c r="F609">
        <v>1</v>
      </c>
      <c r="G609">
        <v>1080</v>
      </c>
      <c r="H609">
        <v>1</v>
      </c>
      <c r="I609" t="s">
        <v>620</v>
      </c>
      <c r="J609" t="s">
        <v>3</v>
      </c>
      <c r="K609" t="s">
        <v>621</v>
      </c>
      <c r="L609">
        <v>1191</v>
      </c>
      <c r="N609">
        <v>1013</v>
      </c>
      <c r="O609" t="s">
        <v>622</v>
      </c>
      <c r="P609" t="s">
        <v>622</v>
      </c>
      <c r="Q609">
        <v>1</v>
      </c>
      <c r="X609">
        <v>0.81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28</v>
      </c>
      <c r="AG609">
        <v>1.0246500000000001</v>
      </c>
      <c r="AH609">
        <v>2</v>
      </c>
      <c r="AI609">
        <v>59210592</v>
      </c>
      <c r="AJ609">
        <v>597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ROW(Source!A688)</f>
        <v>688</v>
      </c>
      <c r="B610">
        <v>59211647</v>
      </c>
      <c r="C610">
        <v>59210591</v>
      </c>
      <c r="D610">
        <v>58340578</v>
      </c>
      <c r="E610">
        <v>1</v>
      </c>
      <c r="F610">
        <v>1</v>
      </c>
      <c r="G610">
        <v>1080</v>
      </c>
      <c r="H610">
        <v>2</v>
      </c>
      <c r="I610" t="s">
        <v>646</v>
      </c>
      <c r="J610" t="s">
        <v>647</v>
      </c>
      <c r="K610" t="s">
        <v>648</v>
      </c>
      <c r="L610">
        <v>1368</v>
      </c>
      <c r="N610">
        <v>1011</v>
      </c>
      <c r="O610" t="s">
        <v>626</v>
      </c>
      <c r="P610" t="s">
        <v>626</v>
      </c>
      <c r="Q610">
        <v>1</v>
      </c>
      <c r="X610">
        <v>4.0000000000000001E-3</v>
      </c>
      <c r="Y610">
        <v>0</v>
      </c>
      <c r="Z610">
        <v>83.1</v>
      </c>
      <c r="AA610">
        <v>12.62</v>
      </c>
      <c r="AB610">
        <v>0</v>
      </c>
      <c r="AC610">
        <v>0</v>
      </c>
      <c r="AD610">
        <v>1</v>
      </c>
      <c r="AE610">
        <v>0</v>
      </c>
      <c r="AF610" t="s">
        <v>27</v>
      </c>
      <c r="AG610">
        <v>5.5000000000000005E-3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ROW(Source!A688)</f>
        <v>688</v>
      </c>
      <c r="B611">
        <v>59211649</v>
      </c>
      <c r="C611">
        <v>59210591</v>
      </c>
      <c r="D611">
        <v>58340697</v>
      </c>
      <c r="E611">
        <v>1</v>
      </c>
      <c r="F611">
        <v>1</v>
      </c>
      <c r="G611">
        <v>1080</v>
      </c>
      <c r="H611">
        <v>2</v>
      </c>
      <c r="I611" t="s">
        <v>629</v>
      </c>
      <c r="J611" t="s">
        <v>630</v>
      </c>
      <c r="K611" t="s">
        <v>631</v>
      </c>
      <c r="L611">
        <v>1368</v>
      </c>
      <c r="N611">
        <v>1011</v>
      </c>
      <c r="O611" t="s">
        <v>626</v>
      </c>
      <c r="P611" t="s">
        <v>626</v>
      </c>
      <c r="Q611">
        <v>1</v>
      </c>
      <c r="X611">
        <v>0.02</v>
      </c>
      <c r="Y611">
        <v>0</v>
      </c>
      <c r="Z611">
        <v>0.8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27</v>
      </c>
      <c r="AG611">
        <v>2.7500000000000004E-2</v>
      </c>
      <c r="AH611">
        <v>3</v>
      </c>
      <c r="AI611">
        <v>-1</v>
      </c>
      <c r="AJ611" t="s">
        <v>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ROW(Source!A688)</f>
        <v>688</v>
      </c>
      <c r="B612">
        <v>59211648</v>
      </c>
      <c r="C612">
        <v>59210591</v>
      </c>
      <c r="D612">
        <v>58339814</v>
      </c>
      <c r="E612">
        <v>1</v>
      </c>
      <c r="F612">
        <v>1</v>
      </c>
      <c r="G612">
        <v>1080</v>
      </c>
      <c r="H612">
        <v>2</v>
      </c>
      <c r="I612" t="s">
        <v>635</v>
      </c>
      <c r="J612" t="s">
        <v>636</v>
      </c>
      <c r="K612" t="s">
        <v>637</v>
      </c>
      <c r="L612">
        <v>1368</v>
      </c>
      <c r="N612">
        <v>1011</v>
      </c>
      <c r="O612" t="s">
        <v>626</v>
      </c>
      <c r="P612" t="s">
        <v>626</v>
      </c>
      <c r="Q612">
        <v>1</v>
      </c>
      <c r="X612">
        <v>3.0000000000000001E-3</v>
      </c>
      <c r="Y612">
        <v>0</v>
      </c>
      <c r="Z612">
        <v>179.17</v>
      </c>
      <c r="AA612">
        <v>16.93</v>
      </c>
      <c r="AB612">
        <v>0</v>
      </c>
      <c r="AC612">
        <v>0</v>
      </c>
      <c r="AD612">
        <v>1</v>
      </c>
      <c r="AE612">
        <v>0</v>
      </c>
      <c r="AF612" t="s">
        <v>27</v>
      </c>
      <c r="AG612">
        <v>4.1250000000000002E-3</v>
      </c>
      <c r="AH612">
        <v>3</v>
      </c>
      <c r="AI612">
        <v>-1</v>
      </c>
      <c r="AJ612" t="s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ROW(Source!A688)</f>
        <v>688</v>
      </c>
      <c r="B613">
        <v>59211650</v>
      </c>
      <c r="C613">
        <v>59210591</v>
      </c>
      <c r="D613">
        <v>58309823</v>
      </c>
      <c r="E613">
        <v>1</v>
      </c>
      <c r="F613">
        <v>1</v>
      </c>
      <c r="G613">
        <v>1080</v>
      </c>
      <c r="H613">
        <v>3</v>
      </c>
      <c r="I613" t="s">
        <v>823</v>
      </c>
      <c r="J613" t="s">
        <v>824</v>
      </c>
      <c r="K613" t="s">
        <v>825</v>
      </c>
      <c r="L613">
        <v>1348</v>
      </c>
      <c r="N613">
        <v>1009</v>
      </c>
      <c r="O613" t="s">
        <v>658</v>
      </c>
      <c r="P613" t="s">
        <v>658</v>
      </c>
      <c r="Q613">
        <v>1000</v>
      </c>
      <c r="X613">
        <v>6.9999999999999994E-5</v>
      </c>
      <c r="Y613">
        <v>10749.51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3</v>
      </c>
      <c r="AG613">
        <v>6.9999999999999994E-5</v>
      </c>
      <c r="AH613">
        <v>3</v>
      </c>
      <c r="AI613">
        <v>-1</v>
      </c>
      <c r="AJ613" t="s">
        <v>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ROW(Source!A688)</f>
        <v>688</v>
      </c>
      <c r="B614">
        <v>59211651</v>
      </c>
      <c r="C614">
        <v>59210591</v>
      </c>
      <c r="D614">
        <v>58310526</v>
      </c>
      <c r="E614">
        <v>1</v>
      </c>
      <c r="F614">
        <v>1</v>
      </c>
      <c r="G614">
        <v>1080</v>
      </c>
      <c r="H614">
        <v>3</v>
      </c>
      <c r="I614" t="s">
        <v>665</v>
      </c>
      <c r="J614" t="s">
        <v>666</v>
      </c>
      <c r="K614" t="s">
        <v>667</v>
      </c>
      <c r="L614">
        <v>1346</v>
      </c>
      <c r="N614">
        <v>1009</v>
      </c>
      <c r="O614" t="s">
        <v>641</v>
      </c>
      <c r="P614" t="s">
        <v>641</v>
      </c>
      <c r="Q614">
        <v>1</v>
      </c>
      <c r="X614">
        <v>2E-3</v>
      </c>
      <c r="Y614">
        <v>37.979999999999997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</v>
      </c>
      <c r="AG614">
        <v>2E-3</v>
      </c>
      <c r="AH614">
        <v>3</v>
      </c>
      <c r="AI614">
        <v>-1</v>
      </c>
      <c r="AJ614" t="s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ROW(Source!A688)</f>
        <v>688</v>
      </c>
      <c r="B615">
        <v>59211652</v>
      </c>
      <c r="C615">
        <v>59210591</v>
      </c>
      <c r="D615">
        <v>58308946</v>
      </c>
      <c r="E615">
        <v>1</v>
      </c>
      <c r="F615">
        <v>1</v>
      </c>
      <c r="G615">
        <v>1080</v>
      </c>
      <c r="H615">
        <v>3</v>
      </c>
      <c r="I615" t="s">
        <v>718</v>
      </c>
      <c r="J615" t="s">
        <v>719</v>
      </c>
      <c r="K615" t="s">
        <v>720</v>
      </c>
      <c r="L615">
        <v>1348</v>
      </c>
      <c r="N615">
        <v>1009</v>
      </c>
      <c r="O615" t="s">
        <v>658</v>
      </c>
      <c r="P615" t="s">
        <v>658</v>
      </c>
      <c r="Q615">
        <v>1000</v>
      </c>
      <c r="X615">
        <v>1.3999999999999999E-4</v>
      </c>
      <c r="Y615">
        <v>25762.5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</v>
      </c>
      <c r="AG615">
        <v>1.3999999999999999E-4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ROW(Source!A688)</f>
        <v>688</v>
      </c>
      <c r="B616">
        <v>59211653</v>
      </c>
      <c r="C616">
        <v>59210591</v>
      </c>
      <c r="D616">
        <v>58311329</v>
      </c>
      <c r="E616">
        <v>1</v>
      </c>
      <c r="F616">
        <v>1</v>
      </c>
      <c r="G616">
        <v>1080</v>
      </c>
      <c r="H616">
        <v>3</v>
      </c>
      <c r="I616" t="s">
        <v>826</v>
      </c>
      <c r="J616" t="s">
        <v>827</v>
      </c>
      <c r="K616" t="s">
        <v>828</v>
      </c>
      <c r="L616">
        <v>1355</v>
      </c>
      <c r="N616">
        <v>1010</v>
      </c>
      <c r="O616" t="s">
        <v>75</v>
      </c>
      <c r="P616" t="s">
        <v>75</v>
      </c>
      <c r="Q616">
        <v>100</v>
      </c>
      <c r="X616">
        <v>0.04</v>
      </c>
      <c r="Y616">
        <v>15.04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3</v>
      </c>
      <c r="AG616">
        <v>0.04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ROW(Source!A688)</f>
        <v>688</v>
      </c>
      <c r="B617">
        <v>59211654</v>
      </c>
      <c r="C617">
        <v>59210591</v>
      </c>
      <c r="D617">
        <v>58309084</v>
      </c>
      <c r="E617">
        <v>1</v>
      </c>
      <c r="F617">
        <v>1</v>
      </c>
      <c r="G617">
        <v>1080</v>
      </c>
      <c r="H617">
        <v>3</v>
      </c>
      <c r="I617" t="s">
        <v>677</v>
      </c>
      <c r="J617" t="s">
        <v>678</v>
      </c>
      <c r="K617" t="s">
        <v>679</v>
      </c>
      <c r="L617">
        <v>1348</v>
      </c>
      <c r="N617">
        <v>1009</v>
      </c>
      <c r="O617" t="s">
        <v>658</v>
      </c>
      <c r="P617" t="s">
        <v>658</v>
      </c>
      <c r="Q617">
        <v>1000</v>
      </c>
      <c r="X617">
        <v>4.0000000000000003E-5</v>
      </c>
      <c r="Y617">
        <v>16214.84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3</v>
      </c>
      <c r="AG617">
        <v>4.0000000000000003E-5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ROW(Source!A688)</f>
        <v>688</v>
      </c>
      <c r="B618">
        <v>59211655</v>
      </c>
      <c r="C618">
        <v>59210591</v>
      </c>
      <c r="D618">
        <v>58309253</v>
      </c>
      <c r="E618">
        <v>1</v>
      </c>
      <c r="F618">
        <v>1</v>
      </c>
      <c r="G618">
        <v>1080</v>
      </c>
      <c r="H618">
        <v>3</v>
      </c>
      <c r="I618" t="s">
        <v>680</v>
      </c>
      <c r="J618" t="s">
        <v>681</v>
      </c>
      <c r="K618" t="s">
        <v>682</v>
      </c>
      <c r="L618">
        <v>1346</v>
      </c>
      <c r="N618">
        <v>1009</v>
      </c>
      <c r="O618" t="s">
        <v>641</v>
      </c>
      <c r="P618" t="s">
        <v>641</v>
      </c>
      <c r="Q618">
        <v>1</v>
      </c>
      <c r="X618">
        <v>0.02</v>
      </c>
      <c r="Y618">
        <v>20.190000000000001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3</v>
      </c>
      <c r="AG618">
        <v>0.02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ROW(Source!A688)</f>
        <v>688</v>
      </c>
      <c r="B619">
        <v>59211656</v>
      </c>
      <c r="C619">
        <v>59210591</v>
      </c>
      <c r="D619">
        <v>58315615</v>
      </c>
      <c r="E619">
        <v>1</v>
      </c>
      <c r="F619">
        <v>1</v>
      </c>
      <c r="G619">
        <v>1080</v>
      </c>
      <c r="H619">
        <v>3</v>
      </c>
      <c r="I619" t="s">
        <v>746</v>
      </c>
      <c r="J619" t="s">
        <v>747</v>
      </c>
      <c r="K619" t="s">
        <v>748</v>
      </c>
      <c r="L619">
        <v>1346</v>
      </c>
      <c r="N619">
        <v>1009</v>
      </c>
      <c r="O619" t="s">
        <v>641</v>
      </c>
      <c r="P619" t="s">
        <v>641</v>
      </c>
      <c r="Q619">
        <v>1</v>
      </c>
      <c r="X619">
        <v>0.2</v>
      </c>
      <c r="Y619">
        <v>134.01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3</v>
      </c>
      <c r="AG619">
        <v>0.2</v>
      </c>
      <c r="AH619">
        <v>3</v>
      </c>
      <c r="AI619">
        <v>-1</v>
      </c>
      <c r="AJ619" t="s">
        <v>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ROW(Source!A688)</f>
        <v>688</v>
      </c>
      <c r="B620">
        <v>59211657</v>
      </c>
      <c r="C620">
        <v>59210591</v>
      </c>
      <c r="D620">
        <v>58287230</v>
      </c>
      <c r="E620">
        <v>1080</v>
      </c>
      <c r="F620">
        <v>1</v>
      </c>
      <c r="G620">
        <v>1080</v>
      </c>
      <c r="H620">
        <v>3</v>
      </c>
      <c r="I620" t="s">
        <v>816</v>
      </c>
      <c r="J620" t="s">
        <v>3</v>
      </c>
      <c r="K620" t="s">
        <v>817</v>
      </c>
      <c r="L620">
        <v>1354</v>
      </c>
      <c r="N620">
        <v>1010</v>
      </c>
      <c r="O620" t="s">
        <v>49</v>
      </c>
      <c r="P620" t="s">
        <v>49</v>
      </c>
      <c r="Q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3</v>
      </c>
      <c r="AG620">
        <v>1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ROW(Source!A688)</f>
        <v>688</v>
      </c>
      <c r="B621">
        <v>59211658</v>
      </c>
      <c r="C621">
        <v>59210591</v>
      </c>
      <c r="D621">
        <v>58292555</v>
      </c>
      <c r="E621">
        <v>1080</v>
      </c>
      <c r="F621">
        <v>1</v>
      </c>
      <c r="G621">
        <v>1080</v>
      </c>
      <c r="H621">
        <v>3</v>
      </c>
      <c r="I621" t="s">
        <v>831</v>
      </c>
      <c r="J621" t="s">
        <v>3</v>
      </c>
      <c r="K621" t="s">
        <v>832</v>
      </c>
      <c r="L621">
        <v>1354</v>
      </c>
      <c r="N621">
        <v>1010</v>
      </c>
      <c r="O621" t="s">
        <v>49</v>
      </c>
      <c r="P621" t="s">
        <v>49</v>
      </c>
      <c r="Q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3</v>
      </c>
      <c r="AG621">
        <v>1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ROW(Source!A688)</f>
        <v>688</v>
      </c>
      <c r="B622">
        <v>59211659</v>
      </c>
      <c r="C622">
        <v>59210591</v>
      </c>
      <c r="D622">
        <v>58292711</v>
      </c>
      <c r="E622">
        <v>1080</v>
      </c>
      <c r="F622">
        <v>1</v>
      </c>
      <c r="G622">
        <v>1080</v>
      </c>
      <c r="H622">
        <v>3</v>
      </c>
      <c r="I622" t="s">
        <v>812</v>
      </c>
      <c r="J622" t="s">
        <v>3</v>
      </c>
      <c r="K622" t="s">
        <v>818</v>
      </c>
      <c r="L622">
        <v>1354</v>
      </c>
      <c r="N622">
        <v>1010</v>
      </c>
      <c r="O622" t="s">
        <v>49</v>
      </c>
      <c r="P622" t="s">
        <v>49</v>
      </c>
      <c r="Q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3</v>
      </c>
      <c r="AG622">
        <v>1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ROW(Source!A688)</f>
        <v>688</v>
      </c>
      <c r="B623">
        <v>59211660</v>
      </c>
      <c r="C623">
        <v>59210591</v>
      </c>
      <c r="D623">
        <v>58292716</v>
      </c>
      <c r="E623">
        <v>1080</v>
      </c>
      <c r="F623">
        <v>1</v>
      </c>
      <c r="G623">
        <v>1080</v>
      </c>
      <c r="H623">
        <v>3</v>
      </c>
      <c r="I623" t="s">
        <v>833</v>
      </c>
      <c r="J623" t="s">
        <v>3</v>
      </c>
      <c r="K623" t="s">
        <v>834</v>
      </c>
      <c r="L623">
        <v>1354</v>
      </c>
      <c r="N623">
        <v>1010</v>
      </c>
      <c r="O623" t="s">
        <v>49</v>
      </c>
      <c r="P623" t="s">
        <v>49</v>
      </c>
      <c r="Q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3</v>
      </c>
      <c r="AG623">
        <v>1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ROW(Source!A689)</f>
        <v>689</v>
      </c>
      <c r="B624">
        <v>59211646</v>
      </c>
      <c r="C624">
        <v>59210591</v>
      </c>
      <c r="D624">
        <v>58266404</v>
      </c>
      <c r="E624">
        <v>1080</v>
      </c>
      <c r="F624">
        <v>1</v>
      </c>
      <c r="G624">
        <v>1080</v>
      </c>
      <c r="H624">
        <v>1</v>
      </c>
      <c r="I624" t="s">
        <v>620</v>
      </c>
      <c r="J624" t="s">
        <v>3</v>
      </c>
      <c r="K624" t="s">
        <v>621</v>
      </c>
      <c r="L624">
        <v>1191</v>
      </c>
      <c r="N624">
        <v>1013</v>
      </c>
      <c r="O624" t="s">
        <v>622</v>
      </c>
      <c r="P624" t="s">
        <v>622</v>
      </c>
      <c r="Q624">
        <v>1</v>
      </c>
      <c r="X624">
        <v>0.81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 t="s">
        <v>28</v>
      </c>
      <c r="AG624">
        <v>1.0246500000000001</v>
      </c>
      <c r="AH624">
        <v>2</v>
      </c>
      <c r="AI624">
        <v>59210592</v>
      </c>
      <c r="AJ624">
        <v>604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ROW(Source!A689)</f>
        <v>689</v>
      </c>
      <c r="B625">
        <v>59211647</v>
      </c>
      <c r="C625">
        <v>59210591</v>
      </c>
      <c r="D625">
        <v>58340578</v>
      </c>
      <c r="E625">
        <v>1</v>
      </c>
      <c r="F625">
        <v>1</v>
      </c>
      <c r="G625">
        <v>1080</v>
      </c>
      <c r="H625">
        <v>2</v>
      </c>
      <c r="I625" t="s">
        <v>646</v>
      </c>
      <c r="J625" t="s">
        <v>647</v>
      </c>
      <c r="K625" t="s">
        <v>648</v>
      </c>
      <c r="L625">
        <v>1368</v>
      </c>
      <c r="N625">
        <v>1011</v>
      </c>
      <c r="O625" t="s">
        <v>626</v>
      </c>
      <c r="P625" t="s">
        <v>626</v>
      </c>
      <c r="Q625">
        <v>1</v>
      </c>
      <c r="X625">
        <v>4.0000000000000001E-3</v>
      </c>
      <c r="Y625">
        <v>0</v>
      </c>
      <c r="Z625">
        <v>83.1</v>
      </c>
      <c r="AA625">
        <v>12.62</v>
      </c>
      <c r="AB625">
        <v>0</v>
      </c>
      <c r="AC625">
        <v>0</v>
      </c>
      <c r="AD625">
        <v>1</v>
      </c>
      <c r="AE625">
        <v>0</v>
      </c>
      <c r="AF625" t="s">
        <v>27</v>
      </c>
      <c r="AG625">
        <v>5.5000000000000005E-3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ROW(Source!A689)</f>
        <v>689</v>
      </c>
      <c r="B626">
        <v>59211649</v>
      </c>
      <c r="C626">
        <v>59210591</v>
      </c>
      <c r="D626">
        <v>58340697</v>
      </c>
      <c r="E626">
        <v>1</v>
      </c>
      <c r="F626">
        <v>1</v>
      </c>
      <c r="G626">
        <v>1080</v>
      </c>
      <c r="H626">
        <v>2</v>
      </c>
      <c r="I626" t="s">
        <v>629</v>
      </c>
      <c r="J626" t="s">
        <v>630</v>
      </c>
      <c r="K626" t="s">
        <v>631</v>
      </c>
      <c r="L626">
        <v>1368</v>
      </c>
      <c r="N626">
        <v>1011</v>
      </c>
      <c r="O626" t="s">
        <v>626</v>
      </c>
      <c r="P626" t="s">
        <v>626</v>
      </c>
      <c r="Q626">
        <v>1</v>
      </c>
      <c r="X626">
        <v>0.02</v>
      </c>
      <c r="Y626">
        <v>0</v>
      </c>
      <c r="Z626">
        <v>0.8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27</v>
      </c>
      <c r="AG626">
        <v>2.7500000000000004E-2</v>
      </c>
      <c r="AH626">
        <v>3</v>
      </c>
      <c r="AI626">
        <v>-1</v>
      </c>
      <c r="AJ626" t="s">
        <v>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ROW(Source!A689)</f>
        <v>689</v>
      </c>
      <c r="B627">
        <v>59211648</v>
      </c>
      <c r="C627">
        <v>59210591</v>
      </c>
      <c r="D627">
        <v>58339814</v>
      </c>
      <c r="E627">
        <v>1</v>
      </c>
      <c r="F627">
        <v>1</v>
      </c>
      <c r="G627">
        <v>1080</v>
      </c>
      <c r="H627">
        <v>2</v>
      </c>
      <c r="I627" t="s">
        <v>635</v>
      </c>
      <c r="J627" t="s">
        <v>636</v>
      </c>
      <c r="K627" t="s">
        <v>637</v>
      </c>
      <c r="L627">
        <v>1368</v>
      </c>
      <c r="N627">
        <v>1011</v>
      </c>
      <c r="O627" t="s">
        <v>626</v>
      </c>
      <c r="P627" t="s">
        <v>626</v>
      </c>
      <c r="Q627">
        <v>1</v>
      </c>
      <c r="X627">
        <v>3.0000000000000001E-3</v>
      </c>
      <c r="Y627">
        <v>0</v>
      </c>
      <c r="Z627">
        <v>179.17</v>
      </c>
      <c r="AA627">
        <v>16.93</v>
      </c>
      <c r="AB627">
        <v>0</v>
      </c>
      <c r="AC627">
        <v>0</v>
      </c>
      <c r="AD627">
        <v>1</v>
      </c>
      <c r="AE627">
        <v>0</v>
      </c>
      <c r="AF627" t="s">
        <v>27</v>
      </c>
      <c r="AG627">
        <v>4.1250000000000002E-3</v>
      </c>
      <c r="AH627">
        <v>3</v>
      </c>
      <c r="AI627">
        <v>-1</v>
      </c>
      <c r="AJ627" t="s">
        <v>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ROW(Source!A689)</f>
        <v>689</v>
      </c>
      <c r="B628">
        <v>59211650</v>
      </c>
      <c r="C628">
        <v>59210591</v>
      </c>
      <c r="D628">
        <v>58309823</v>
      </c>
      <c r="E628">
        <v>1</v>
      </c>
      <c r="F628">
        <v>1</v>
      </c>
      <c r="G628">
        <v>1080</v>
      </c>
      <c r="H628">
        <v>3</v>
      </c>
      <c r="I628" t="s">
        <v>823</v>
      </c>
      <c r="J628" t="s">
        <v>824</v>
      </c>
      <c r="K628" t="s">
        <v>825</v>
      </c>
      <c r="L628">
        <v>1348</v>
      </c>
      <c r="N628">
        <v>1009</v>
      </c>
      <c r="O628" t="s">
        <v>658</v>
      </c>
      <c r="P628" t="s">
        <v>658</v>
      </c>
      <c r="Q628">
        <v>1000</v>
      </c>
      <c r="X628">
        <v>6.9999999999999994E-5</v>
      </c>
      <c r="Y628">
        <v>10749.51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</v>
      </c>
      <c r="AG628">
        <v>6.9999999999999994E-5</v>
      </c>
      <c r="AH628">
        <v>3</v>
      </c>
      <c r="AI628">
        <v>-1</v>
      </c>
      <c r="AJ628" t="s">
        <v>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ROW(Source!A689)</f>
        <v>689</v>
      </c>
      <c r="B629">
        <v>59211651</v>
      </c>
      <c r="C629">
        <v>59210591</v>
      </c>
      <c r="D629">
        <v>58310526</v>
      </c>
      <c r="E629">
        <v>1</v>
      </c>
      <c r="F629">
        <v>1</v>
      </c>
      <c r="G629">
        <v>1080</v>
      </c>
      <c r="H629">
        <v>3</v>
      </c>
      <c r="I629" t="s">
        <v>665</v>
      </c>
      <c r="J629" t="s">
        <v>666</v>
      </c>
      <c r="K629" t="s">
        <v>667</v>
      </c>
      <c r="L629">
        <v>1346</v>
      </c>
      <c r="N629">
        <v>1009</v>
      </c>
      <c r="O629" t="s">
        <v>641</v>
      </c>
      <c r="P629" t="s">
        <v>641</v>
      </c>
      <c r="Q629">
        <v>1</v>
      </c>
      <c r="X629">
        <v>2E-3</v>
      </c>
      <c r="Y629">
        <v>37.979999999999997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3</v>
      </c>
      <c r="AG629">
        <v>2E-3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ROW(Source!A689)</f>
        <v>689</v>
      </c>
      <c r="B630">
        <v>59211652</v>
      </c>
      <c r="C630">
        <v>59210591</v>
      </c>
      <c r="D630">
        <v>58308946</v>
      </c>
      <c r="E630">
        <v>1</v>
      </c>
      <c r="F630">
        <v>1</v>
      </c>
      <c r="G630">
        <v>1080</v>
      </c>
      <c r="H630">
        <v>3</v>
      </c>
      <c r="I630" t="s">
        <v>718</v>
      </c>
      <c r="J630" t="s">
        <v>719</v>
      </c>
      <c r="K630" t="s">
        <v>720</v>
      </c>
      <c r="L630">
        <v>1348</v>
      </c>
      <c r="N630">
        <v>1009</v>
      </c>
      <c r="O630" t="s">
        <v>658</v>
      </c>
      <c r="P630" t="s">
        <v>658</v>
      </c>
      <c r="Q630">
        <v>1000</v>
      </c>
      <c r="X630">
        <v>1.3999999999999999E-4</v>
      </c>
      <c r="Y630">
        <v>25762.5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3</v>
      </c>
      <c r="AG630">
        <v>1.3999999999999999E-4</v>
      </c>
      <c r="AH630">
        <v>3</v>
      </c>
      <c r="AI630">
        <v>-1</v>
      </c>
      <c r="AJ630" t="s">
        <v>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ROW(Source!A689)</f>
        <v>689</v>
      </c>
      <c r="B631">
        <v>59211653</v>
      </c>
      <c r="C631">
        <v>59210591</v>
      </c>
      <c r="D631">
        <v>58311329</v>
      </c>
      <c r="E631">
        <v>1</v>
      </c>
      <c r="F631">
        <v>1</v>
      </c>
      <c r="G631">
        <v>1080</v>
      </c>
      <c r="H631">
        <v>3</v>
      </c>
      <c r="I631" t="s">
        <v>826</v>
      </c>
      <c r="J631" t="s">
        <v>827</v>
      </c>
      <c r="K631" t="s">
        <v>828</v>
      </c>
      <c r="L631">
        <v>1355</v>
      </c>
      <c r="N631">
        <v>1010</v>
      </c>
      <c r="O631" t="s">
        <v>75</v>
      </c>
      <c r="P631" t="s">
        <v>75</v>
      </c>
      <c r="Q631">
        <v>100</v>
      </c>
      <c r="X631">
        <v>0.04</v>
      </c>
      <c r="Y631">
        <v>15.04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3</v>
      </c>
      <c r="AG631">
        <v>0.04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ROW(Source!A689)</f>
        <v>689</v>
      </c>
      <c r="B632">
        <v>59211654</v>
      </c>
      <c r="C632">
        <v>59210591</v>
      </c>
      <c r="D632">
        <v>58309084</v>
      </c>
      <c r="E632">
        <v>1</v>
      </c>
      <c r="F632">
        <v>1</v>
      </c>
      <c r="G632">
        <v>1080</v>
      </c>
      <c r="H632">
        <v>3</v>
      </c>
      <c r="I632" t="s">
        <v>677</v>
      </c>
      <c r="J632" t="s">
        <v>678</v>
      </c>
      <c r="K632" t="s">
        <v>679</v>
      </c>
      <c r="L632">
        <v>1348</v>
      </c>
      <c r="N632">
        <v>1009</v>
      </c>
      <c r="O632" t="s">
        <v>658</v>
      </c>
      <c r="P632" t="s">
        <v>658</v>
      </c>
      <c r="Q632">
        <v>1000</v>
      </c>
      <c r="X632">
        <v>4.0000000000000003E-5</v>
      </c>
      <c r="Y632">
        <v>16214.84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3</v>
      </c>
      <c r="AG632">
        <v>4.0000000000000003E-5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ROW(Source!A689)</f>
        <v>689</v>
      </c>
      <c r="B633">
        <v>59211655</v>
      </c>
      <c r="C633">
        <v>59210591</v>
      </c>
      <c r="D633">
        <v>58309253</v>
      </c>
      <c r="E633">
        <v>1</v>
      </c>
      <c r="F633">
        <v>1</v>
      </c>
      <c r="G633">
        <v>1080</v>
      </c>
      <c r="H633">
        <v>3</v>
      </c>
      <c r="I633" t="s">
        <v>680</v>
      </c>
      <c r="J633" t="s">
        <v>681</v>
      </c>
      <c r="K633" t="s">
        <v>682</v>
      </c>
      <c r="L633">
        <v>1346</v>
      </c>
      <c r="N633">
        <v>1009</v>
      </c>
      <c r="O633" t="s">
        <v>641</v>
      </c>
      <c r="P633" t="s">
        <v>641</v>
      </c>
      <c r="Q633">
        <v>1</v>
      </c>
      <c r="X633">
        <v>0.02</v>
      </c>
      <c r="Y633">
        <v>20.190000000000001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3</v>
      </c>
      <c r="AG633">
        <v>0.02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ROW(Source!A689)</f>
        <v>689</v>
      </c>
      <c r="B634">
        <v>59211656</v>
      </c>
      <c r="C634">
        <v>59210591</v>
      </c>
      <c r="D634">
        <v>58315615</v>
      </c>
      <c r="E634">
        <v>1</v>
      </c>
      <c r="F634">
        <v>1</v>
      </c>
      <c r="G634">
        <v>1080</v>
      </c>
      <c r="H634">
        <v>3</v>
      </c>
      <c r="I634" t="s">
        <v>746</v>
      </c>
      <c r="J634" t="s">
        <v>747</v>
      </c>
      <c r="K634" t="s">
        <v>748</v>
      </c>
      <c r="L634">
        <v>1346</v>
      </c>
      <c r="N634">
        <v>1009</v>
      </c>
      <c r="O634" t="s">
        <v>641</v>
      </c>
      <c r="P634" t="s">
        <v>641</v>
      </c>
      <c r="Q634">
        <v>1</v>
      </c>
      <c r="X634">
        <v>0.2</v>
      </c>
      <c r="Y634">
        <v>134.01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3</v>
      </c>
      <c r="AG634">
        <v>0.2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ROW(Source!A689)</f>
        <v>689</v>
      </c>
      <c r="B635">
        <v>59211657</v>
      </c>
      <c r="C635">
        <v>59210591</v>
      </c>
      <c r="D635">
        <v>58287230</v>
      </c>
      <c r="E635">
        <v>1080</v>
      </c>
      <c r="F635">
        <v>1</v>
      </c>
      <c r="G635">
        <v>1080</v>
      </c>
      <c r="H635">
        <v>3</v>
      </c>
      <c r="I635" t="s">
        <v>816</v>
      </c>
      <c r="J635" t="s">
        <v>3</v>
      </c>
      <c r="K635" t="s">
        <v>817</v>
      </c>
      <c r="L635">
        <v>1354</v>
      </c>
      <c r="N635">
        <v>1010</v>
      </c>
      <c r="O635" t="s">
        <v>49</v>
      </c>
      <c r="P635" t="s">
        <v>49</v>
      </c>
      <c r="Q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3</v>
      </c>
      <c r="AG635">
        <v>1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ROW(Source!A689)</f>
        <v>689</v>
      </c>
      <c r="B636">
        <v>59211658</v>
      </c>
      <c r="C636">
        <v>59210591</v>
      </c>
      <c r="D636">
        <v>58292555</v>
      </c>
      <c r="E636">
        <v>1080</v>
      </c>
      <c r="F636">
        <v>1</v>
      </c>
      <c r="G636">
        <v>1080</v>
      </c>
      <c r="H636">
        <v>3</v>
      </c>
      <c r="I636" t="s">
        <v>831</v>
      </c>
      <c r="J636" t="s">
        <v>3</v>
      </c>
      <c r="K636" t="s">
        <v>832</v>
      </c>
      <c r="L636">
        <v>1354</v>
      </c>
      <c r="N636">
        <v>1010</v>
      </c>
      <c r="O636" t="s">
        <v>49</v>
      </c>
      <c r="P636" t="s">
        <v>49</v>
      </c>
      <c r="Q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3</v>
      </c>
      <c r="AG636">
        <v>1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ROW(Source!A689)</f>
        <v>689</v>
      </c>
      <c r="B637">
        <v>59211659</v>
      </c>
      <c r="C637">
        <v>59210591</v>
      </c>
      <c r="D637">
        <v>58292711</v>
      </c>
      <c r="E637">
        <v>1080</v>
      </c>
      <c r="F637">
        <v>1</v>
      </c>
      <c r="G637">
        <v>1080</v>
      </c>
      <c r="H637">
        <v>3</v>
      </c>
      <c r="I637" t="s">
        <v>812</v>
      </c>
      <c r="J637" t="s">
        <v>3</v>
      </c>
      <c r="K637" t="s">
        <v>818</v>
      </c>
      <c r="L637">
        <v>1354</v>
      </c>
      <c r="N637">
        <v>1010</v>
      </c>
      <c r="O637" t="s">
        <v>49</v>
      </c>
      <c r="P637" t="s">
        <v>49</v>
      </c>
      <c r="Q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3</v>
      </c>
      <c r="AG637">
        <v>1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ROW(Source!A689)</f>
        <v>689</v>
      </c>
      <c r="B638">
        <v>59211660</v>
      </c>
      <c r="C638">
        <v>59210591</v>
      </c>
      <c r="D638">
        <v>58292716</v>
      </c>
      <c r="E638">
        <v>1080</v>
      </c>
      <c r="F638">
        <v>1</v>
      </c>
      <c r="G638">
        <v>1080</v>
      </c>
      <c r="H638">
        <v>3</v>
      </c>
      <c r="I638" t="s">
        <v>833</v>
      </c>
      <c r="J638" t="s">
        <v>3</v>
      </c>
      <c r="K638" t="s">
        <v>834</v>
      </c>
      <c r="L638">
        <v>1354</v>
      </c>
      <c r="N638">
        <v>1010</v>
      </c>
      <c r="O638" t="s">
        <v>49</v>
      </c>
      <c r="P638" t="s">
        <v>49</v>
      </c>
      <c r="Q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3</v>
      </c>
      <c r="AG638">
        <v>1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ROW(Source!A699)</f>
        <v>699</v>
      </c>
      <c r="B639">
        <v>59212902</v>
      </c>
      <c r="C639">
        <v>59212890</v>
      </c>
      <c r="D639">
        <v>58266404</v>
      </c>
      <c r="E639">
        <v>1080</v>
      </c>
      <c r="F639">
        <v>1</v>
      </c>
      <c r="G639">
        <v>1080</v>
      </c>
      <c r="H639">
        <v>1</v>
      </c>
      <c r="I639" t="s">
        <v>620</v>
      </c>
      <c r="J639" t="s">
        <v>3</v>
      </c>
      <c r="K639" t="s">
        <v>621</v>
      </c>
      <c r="L639">
        <v>1191</v>
      </c>
      <c r="N639">
        <v>1013</v>
      </c>
      <c r="O639" t="s">
        <v>622</v>
      </c>
      <c r="P639" t="s">
        <v>622</v>
      </c>
      <c r="Q639">
        <v>1</v>
      </c>
      <c r="X639">
        <v>6.33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28</v>
      </c>
      <c r="AG639">
        <v>8.0074500000000004</v>
      </c>
      <c r="AH639">
        <v>2</v>
      </c>
      <c r="AI639">
        <v>59212891</v>
      </c>
      <c r="AJ639">
        <v>611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ROW(Source!A699)</f>
        <v>699</v>
      </c>
      <c r="B640">
        <v>59212903</v>
      </c>
      <c r="C640">
        <v>59212890</v>
      </c>
      <c r="D640">
        <v>58340578</v>
      </c>
      <c r="E640">
        <v>1</v>
      </c>
      <c r="F640">
        <v>1</v>
      </c>
      <c r="G640">
        <v>1080</v>
      </c>
      <c r="H640">
        <v>2</v>
      </c>
      <c r="I640" t="s">
        <v>646</v>
      </c>
      <c r="J640" t="s">
        <v>647</v>
      </c>
      <c r="K640" t="s">
        <v>648</v>
      </c>
      <c r="L640">
        <v>1368</v>
      </c>
      <c r="N640">
        <v>1011</v>
      </c>
      <c r="O640" t="s">
        <v>626</v>
      </c>
      <c r="P640" t="s">
        <v>626</v>
      </c>
      <c r="Q640">
        <v>1</v>
      </c>
      <c r="X640">
        <v>0.34</v>
      </c>
      <c r="Y640">
        <v>0</v>
      </c>
      <c r="Z640">
        <v>83.1</v>
      </c>
      <c r="AA640">
        <v>12.62</v>
      </c>
      <c r="AB640">
        <v>0</v>
      </c>
      <c r="AC640">
        <v>0</v>
      </c>
      <c r="AD640">
        <v>1</v>
      </c>
      <c r="AE640">
        <v>0</v>
      </c>
      <c r="AF640" t="s">
        <v>27</v>
      </c>
      <c r="AG640">
        <v>0.46750000000000008</v>
      </c>
      <c r="AH640">
        <v>2</v>
      </c>
      <c r="AI640">
        <v>59212892</v>
      </c>
      <c r="AJ640">
        <v>612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ROW(Source!A699)</f>
        <v>699</v>
      </c>
      <c r="B641">
        <v>59212904</v>
      </c>
      <c r="C641">
        <v>59212890</v>
      </c>
      <c r="D641">
        <v>58340697</v>
      </c>
      <c r="E641">
        <v>1</v>
      </c>
      <c r="F641">
        <v>1</v>
      </c>
      <c r="G641">
        <v>1080</v>
      </c>
      <c r="H641">
        <v>2</v>
      </c>
      <c r="I641" t="s">
        <v>629</v>
      </c>
      <c r="J641" t="s">
        <v>630</v>
      </c>
      <c r="K641" t="s">
        <v>631</v>
      </c>
      <c r="L641">
        <v>1368</v>
      </c>
      <c r="N641">
        <v>1011</v>
      </c>
      <c r="O641" t="s">
        <v>626</v>
      </c>
      <c r="P641" t="s">
        <v>626</v>
      </c>
      <c r="Q641">
        <v>1</v>
      </c>
      <c r="X641">
        <v>0.19</v>
      </c>
      <c r="Y641">
        <v>0</v>
      </c>
      <c r="Z641">
        <v>0.8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27</v>
      </c>
      <c r="AG641">
        <v>0.26124999999999998</v>
      </c>
      <c r="AH641">
        <v>2</v>
      </c>
      <c r="AI641">
        <v>59212893</v>
      </c>
      <c r="AJ641">
        <v>613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ROW(Source!A699)</f>
        <v>699</v>
      </c>
      <c r="B642">
        <v>59212905</v>
      </c>
      <c r="C642">
        <v>59212890</v>
      </c>
      <c r="D642">
        <v>58340663</v>
      </c>
      <c r="E642">
        <v>1</v>
      </c>
      <c r="F642">
        <v>1</v>
      </c>
      <c r="G642">
        <v>1080</v>
      </c>
      <c r="H642">
        <v>2</v>
      </c>
      <c r="I642" t="s">
        <v>730</v>
      </c>
      <c r="J642" t="s">
        <v>731</v>
      </c>
      <c r="K642" t="s">
        <v>732</v>
      </c>
      <c r="L642">
        <v>1368</v>
      </c>
      <c r="N642">
        <v>1011</v>
      </c>
      <c r="O642" t="s">
        <v>626</v>
      </c>
      <c r="P642" t="s">
        <v>626</v>
      </c>
      <c r="Q642">
        <v>1</v>
      </c>
      <c r="X642">
        <v>0.06</v>
      </c>
      <c r="Y642">
        <v>0</v>
      </c>
      <c r="Z642">
        <v>0.47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27</v>
      </c>
      <c r="AG642">
        <v>8.2500000000000004E-2</v>
      </c>
      <c r="AH642">
        <v>2</v>
      </c>
      <c r="AI642">
        <v>59212894</v>
      </c>
      <c r="AJ642">
        <v>614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ROW(Source!A699)</f>
        <v>699</v>
      </c>
      <c r="B643">
        <v>59212906</v>
      </c>
      <c r="C643">
        <v>59212890</v>
      </c>
      <c r="D643">
        <v>58310236</v>
      </c>
      <c r="E643">
        <v>1</v>
      </c>
      <c r="F643">
        <v>1</v>
      </c>
      <c r="G643">
        <v>1080</v>
      </c>
      <c r="H643">
        <v>3</v>
      </c>
      <c r="I643" t="s">
        <v>733</v>
      </c>
      <c r="J643" t="s">
        <v>734</v>
      </c>
      <c r="K643" t="s">
        <v>735</v>
      </c>
      <c r="L643">
        <v>1296</v>
      </c>
      <c r="N643">
        <v>1002</v>
      </c>
      <c r="O643" t="s">
        <v>736</v>
      </c>
      <c r="P643" t="s">
        <v>736</v>
      </c>
      <c r="Q643">
        <v>1</v>
      </c>
      <c r="X643">
        <v>0.46210000000000001</v>
      </c>
      <c r="Y643">
        <v>84.21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3</v>
      </c>
      <c r="AG643">
        <v>0.46210000000000001</v>
      </c>
      <c r="AH643">
        <v>2</v>
      </c>
      <c r="AI643">
        <v>59212895</v>
      </c>
      <c r="AJ643">
        <v>615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ROW(Source!A699)</f>
        <v>699</v>
      </c>
      <c r="B644">
        <v>59212907</v>
      </c>
      <c r="C644">
        <v>59212890</v>
      </c>
      <c r="D644">
        <v>58311260</v>
      </c>
      <c r="E644">
        <v>1</v>
      </c>
      <c r="F644">
        <v>1</v>
      </c>
      <c r="G644">
        <v>1080</v>
      </c>
      <c r="H644">
        <v>3</v>
      </c>
      <c r="I644" t="s">
        <v>721</v>
      </c>
      <c r="J644" t="s">
        <v>722</v>
      </c>
      <c r="K644" t="s">
        <v>723</v>
      </c>
      <c r="L644">
        <v>1354</v>
      </c>
      <c r="N644">
        <v>1010</v>
      </c>
      <c r="O644" t="s">
        <v>49</v>
      </c>
      <c r="P644" t="s">
        <v>49</v>
      </c>
      <c r="Q644">
        <v>1</v>
      </c>
      <c r="X644">
        <v>1.2250000000000001</v>
      </c>
      <c r="Y644">
        <v>38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3</v>
      </c>
      <c r="AG644">
        <v>1.2250000000000001</v>
      </c>
      <c r="AH644">
        <v>2</v>
      </c>
      <c r="AI644">
        <v>59212896</v>
      </c>
      <c r="AJ644">
        <v>616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ROW(Source!A699)</f>
        <v>699</v>
      </c>
      <c r="B645">
        <v>59212908</v>
      </c>
      <c r="C645">
        <v>59212890</v>
      </c>
      <c r="D645">
        <v>58319282</v>
      </c>
      <c r="E645">
        <v>1</v>
      </c>
      <c r="F645">
        <v>1</v>
      </c>
      <c r="G645">
        <v>1080</v>
      </c>
      <c r="H645">
        <v>3</v>
      </c>
      <c r="I645" t="s">
        <v>737</v>
      </c>
      <c r="J645" t="s">
        <v>738</v>
      </c>
      <c r="K645" t="s">
        <v>739</v>
      </c>
      <c r="L645">
        <v>1354</v>
      </c>
      <c r="N645">
        <v>1010</v>
      </c>
      <c r="O645" t="s">
        <v>49</v>
      </c>
      <c r="P645" t="s">
        <v>49</v>
      </c>
      <c r="Q645">
        <v>1</v>
      </c>
      <c r="X645">
        <v>0.03</v>
      </c>
      <c r="Y645">
        <v>7.74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3</v>
      </c>
      <c r="AG645">
        <v>0.03</v>
      </c>
      <c r="AH645">
        <v>2</v>
      </c>
      <c r="AI645">
        <v>59212899</v>
      </c>
      <c r="AJ645">
        <v>617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ROW(Source!A699)</f>
        <v>699</v>
      </c>
      <c r="B646">
        <v>59212909</v>
      </c>
      <c r="C646">
        <v>59212890</v>
      </c>
      <c r="D646">
        <v>58292711</v>
      </c>
      <c r="E646">
        <v>1080</v>
      </c>
      <c r="F646">
        <v>1</v>
      </c>
      <c r="G646">
        <v>1080</v>
      </c>
      <c r="H646">
        <v>3</v>
      </c>
      <c r="I646" t="s">
        <v>812</v>
      </c>
      <c r="J646" t="s">
        <v>3</v>
      </c>
      <c r="K646" t="s">
        <v>813</v>
      </c>
      <c r="L646">
        <v>1354</v>
      </c>
      <c r="N646">
        <v>1010</v>
      </c>
      <c r="O646" t="s">
        <v>49</v>
      </c>
      <c r="P646" t="s">
        <v>49</v>
      </c>
      <c r="Q646">
        <v>1</v>
      </c>
      <c r="X646">
        <v>10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3</v>
      </c>
      <c r="AG646">
        <v>10</v>
      </c>
      <c r="AH646">
        <v>3</v>
      </c>
      <c r="AI646">
        <v>-1</v>
      </c>
      <c r="AJ646" t="s">
        <v>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ROW(Source!A699)</f>
        <v>699</v>
      </c>
      <c r="B647">
        <v>59212910</v>
      </c>
      <c r="C647">
        <v>59212890</v>
      </c>
      <c r="D647">
        <v>58292776</v>
      </c>
      <c r="E647">
        <v>1080</v>
      </c>
      <c r="F647">
        <v>1</v>
      </c>
      <c r="G647">
        <v>1080</v>
      </c>
      <c r="H647">
        <v>3</v>
      </c>
      <c r="I647" t="s">
        <v>814</v>
      </c>
      <c r="J647" t="s">
        <v>3</v>
      </c>
      <c r="K647" t="s">
        <v>815</v>
      </c>
      <c r="L647">
        <v>1354</v>
      </c>
      <c r="N647">
        <v>1010</v>
      </c>
      <c r="O647" t="s">
        <v>49</v>
      </c>
      <c r="P647" t="s">
        <v>49</v>
      </c>
      <c r="Q647">
        <v>1</v>
      </c>
      <c r="X647">
        <v>10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3</v>
      </c>
      <c r="AG647">
        <v>10</v>
      </c>
      <c r="AH647">
        <v>3</v>
      </c>
      <c r="AI647">
        <v>-1</v>
      </c>
      <c r="AJ647" t="s">
        <v>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ROW(Source!A700)</f>
        <v>700</v>
      </c>
      <c r="B648">
        <v>59212902</v>
      </c>
      <c r="C648">
        <v>59212890</v>
      </c>
      <c r="D648">
        <v>58266404</v>
      </c>
      <c r="E648">
        <v>1080</v>
      </c>
      <c r="F648">
        <v>1</v>
      </c>
      <c r="G648">
        <v>1080</v>
      </c>
      <c r="H648">
        <v>1</v>
      </c>
      <c r="I648" t="s">
        <v>620</v>
      </c>
      <c r="J648" t="s">
        <v>3</v>
      </c>
      <c r="K648" t="s">
        <v>621</v>
      </c>
      <c r="L648">
        <v>1191</v>
      </c>
      <c r="N648">
        <v>1013</v>
      </c>
      <c r="O648" t="s">
        <v>622</v>
      </c>
      <c r="P648" t="s">
        <v>622</v>
      </c>
      <c r="Q648">
        <v>1</v>
      </c>
      <c r="X648">
        <v>6.33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 t="s">
        <v>28</v>
      </c>
      <c r="AG648">
        <v>8.0074500000000004</v>
      </c>
      <c r="AH648">
        <v>2</v>
      </c>
      <c r="AI648">
        <v>59212891</v>
      </c>
      <c r="AJ648">
        <v>619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ROW(Source!A700)</f>
        <v>700</v>
      </c>
      <c r="B649">
        <v>59212903</v>
      </c>
      <c r="C649">
        <v>59212890</v>
      </c>
      <c r="D649">
        <v>58340578</v>
      </c>
      <c r="E649">
        <v>1</v>
      </c>
      <c r="F649">
        <v>1</v>
      </c>
      <c r="G649">
        <v>1080</v>
      </c>
      <c r="H649">
        <v>2</v>
      </c>
      <c r="I649" t="s">
        <v>646</v>
      </c>
      <c r="J649" t="s">
        <v>647</v>
      </c>
      <c r="K649" t="s">
        <v>648</v>
      </c>
      <c r="L649">
        <v>1368</v>
      </c>
      <c r="N649">
        <v>1011</v>
      </c>
      <c r="O649" t="s">
        <v>626</v>
      </c>
      <c r="P649" t="s">
        <v>626</v>
      </c>
      <c r="Q649">
        <v>1</v>
      </c>
      <c r="X649">
        <v>0.34</v>
      </c>
      <c r="Y649">
        <v>0</v>
      </c>
      <c r="Z649">
        <v>83.1</v>
      </c>
      <c r="AA649">
        <v>12.62</v>
      </c>
      <c r="AB649">
        <v>0</v>
      </c>
      <c r="AC649">
        <v>0</v>
      </c>
      <c r="AD649">
        <v>1</v>
      </c>
      <c r="AE649">
        <v>0</v>
      </c>
      <c r="AF649" t="s">
        <v>27</v>
      </c>
      <c r="AG649">
        <v>0.46750000000000008</v>
      </c>
      <c r="AH649">
        <v>2</v>
      </c>
      <c r="AI649">
        <v>59212892</v>
      </c>
      <c r="AJ649">
        <v>620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ROW(Source!A700)</f>
        <v>700</v>
      </c>
      <c r="B650">
        <v>59212904</v>
      </c>
      <c r="C650">
        <v>59212890</v>
      </c>
      <c r="D650">
        <v>58340697</v>
      </c>
      <c r="E650">
        <v>1</v>
      </c>
      <c r="F650">
        <v>1</v>
      </c>
      <c r="G650">
        <v>1080</v>
      </c>
      <c r="H650">
        <v>2</v>
      </c>
      <c r="I650" t="s">
        <v>629</v>
      </c>
      <c r="J650" t="s">
        <v>630</v>
      </c>
      <c r="K650" t="s">
        <v>631</v>
      </c>
      <c r="L650">
        <v>1368</v>
      </c>
      <c r="N650">
        <v>1011</v>
      </c>
      <c r="O650" t="s">
        <v>626</v>
      </c>
      <c r="P650" t="s">
        <v>626</v>
      </c>
      <c r="Q650">
        <v>1</v>
      </c>
      <c r="X650">
        <v>0.19</v>
      </c>
      <c r="Y650">
        <v>0</v>
      </c>
      <c r="Z650">
        <v>0.8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27</v>
      </c>
      <c r="AG650">
        <v>0.26124999999999998</v>
      </c>
      <c r="AH650">
        <v>2</v>
      </c>
      <c r="AI650">
        <v>59212893</v>
      </c>
      <c r="AJ650">
        <v>621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ROW(Source!A700)</f>
        <v>700</v>
      </c>
      <c r="B651">
        <v>59212905</v>
      </c>
      <c r="C651">
        <v>59212890</v>
      </c>
      <c r="D651">
        <v>58340663</v>
      </c>
      <c r="E651">
        <v>1</v>
      </c>
      <c r="F651">
        <v>1</v>
      </c>
      <c r="G651">
        <v>1080</v>
      </c>
      <c r="H651">
        <v>2</v>
      </c>
      <c r="I651" t="s">
        <v>730</v>
      </c>
      <c r="J651" t="s">
        <v>731</v>
      </c>
      <c r="K651" t="s">
        <v>732</v>
      </c>
      <c r="L651">
        <v>1368</v>
      </c>
      <c r="N651">
        <v>1011</v>
      </c>
      <c r="O651" t="s">
        <v>626</v>
      </c>
      <c r="P651" t="s">
        <v>626</v>
      </c>
      <c r="Q651">
        <v>1</v>
      </c>
      <c r="X651">
        <v>0.06</v>
      </c>
      <c r="Y651">
        <v>0</v>
      </c>
      <c r="Z651">
        <v>0.47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27</v>
      </c>
      <c r="AG651">
        <v>8.2500000000000004E-2</v>
      </c>
      <c r="AH651">
        <v>2</v>
      </c>
      <c r="AI651">
        <v>59212894</v>
      </c>
      <c r="AJ651">
        <v>622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ROW(Source!A700)</f>
        <v>700</v>
      </c>
      <c r="B652">
        <v>59212906</v>
      </c>
      <c r="C652">
        <v>59212890</v>
      </c>
      <c r="D652">
        <v>58310236</v>
      </c>
      <c r="E652">
        <v>1</v>
      </c>
      <c r="F652">
        <v>1</v>
      </c>
      <c r="G652">
        <v>1080</v>
      </c>
      <c r="H652">
        <v>3</v>
      </c>
      <c r="I652" t="s">
        <v>733</v>
      </c>
      <c r="J652" t="s">
        <v>734</v>
      </c>
      <c r="K652" t="s">
        <v>735</v>
      </c>
      <c r="L652">
        <v>1296</v>
      </c>
      <c r="N652">
        <v>1002</v>
      </c>
      <c r="O652" t="s">
        <v>736</v>
      </c>
      <c r="P652" t="s">
        <v>736</v>
      </c>
      <c r="Q652">
        <v>1</v>
      </c>
      <c r="X652">
        <v>0.46210000000000001</v>
      </c>
      <c r="Y652">
        <v>84.21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3</v>
      </c>
      <c r="AG652">
        <v>0.46210000000000001</v>
      </c>
      <c r="AH652">
        <v>2</v>
      </c>
      <c r="AI652">
        <v>59212895</v>
      </c>
      <c r="AJ652">
        <v>623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ROW(Source!A700)</f>
        <v>700</v>
      </c>
      <c r="B653">
        <v>59212907</v>
      </c>
      <c r="C653">
        <v>59212890</v>
      </c>
      <c r="D653">
        <v>58311260</v>
      </c>
      <c r="E653">
        <v>1</v>
      </c>
      <c r="F653">
        <v>1</v>
      </c>
      <c r="G653">
        <v>1080</v>
      </c>
      <c r="H653">
        <v>3</v>
      </c>
      <c r="I653" t="s">
        <v>721</v>
      </c>
      <c r="J653" t="s">
        <v>722</v>
      </c>
      <c r="K653" t="s">
        <v>723</v>
      </c>
      <c r="L653">
        <v>1354</v>
      </c>
      <c r="N653">
        <v>1010</v>
      </c>
      <c r="O653" t="s">
        <v>49</v>
      </c>
      <c r="P653" t="s">
        <v>49</v>
      </c>
      <c r="Q653">
        <v>1</v>
      </c>
      <c r="X653">
        <v>1.2250000000000001</v>
      </c>
      <c r="Y653">
        <v>38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3</v>
      </c>
      <c r="AG653">
        <v>1.2250000000000001</v>
      </c>
      <c r="AH653">
        <v>2</v>
      </c>
      <c r="AI653">
        <v>59212896</v>
      </c>
      <c r="AJ653">
        <v>624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ROW(Source!A700)</f>
        <v>700</v>
      </c>
      <c r="B654">
        <v>59212908</v>
      </c>
      <c r="C654">
        <v>59212890</v>
      </c>
      <c r="D654">
        <v>58319282</v>
      </c>
      <c r="E654">
        <v>1</v>
      </c>
      <c r="F654">
        <v>1</v>
      </c>
      <c r="G654">
        <v>1080</v>
      </c>
      <c r="H654">
        <v>3</v>
      </c>
      <c r="I654" t="s">
        <v>737</v>
      </c>
      <c r="J654" t="s">
        <v>738</v>
      </c>
      <c r="K654" t="s">
        <v>739</v>
      </c>
      <c r="L654">
        <v>1354</v>
      </c>
      <c r="N654">
        <v>1010</v>
      </c>
      <c r="O654" t="s">
        <v>49</v>
      </c>
      <c r="P654" t="s">
        <v>49</v>
      </c>
      <c r="Q654">
        <v>1</v>
      </c>
      <c r="X654">
        <v>0.03</v>
      </c>
      <c r="Y654">
        <v>7.74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3</v>
      </c>
      <c r="AG654">
        <v>0.03</v>
      </c>
      <c r="AH654">
        <v>2</v>
      </c>
      <c r="AI654">
        <v>59212899</v>
      </c>
      <c r="AJ654">
        <v>625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ROW(Source!A700)</f>
        <v>700</v>
      </c>
      <c r="B655">
        <v>59212909</v>
      </c>
      <c r="C655">
        <v>59212890</v>
      </c>
      <c r="D655">
        <v>58292711</v>
      </c>
      <c r="E655">
        <v>1080</v>
      </c>
      <c r="F655">
        <v>1</v>
      </c>
      <c r="G655">
        <v>1080</v>
      </c>
      <c r="H655">
        <v>3</v>
      </c>
      <c r="I655" t="s">
        <v>812</v>
      </c>
      <c r="J655" t="s">
        <v>3</v>
      </c>
      <c r="K655" t="s">
        <v>813</v>
      </c>
      <c r="L655">
        <v>1354</v>
      </c>
      <c r="N655">
        <v>1010</v>
      </c>
      <c r="O655" t="s">
        <v>49</v>
      </c>
      <c r="P655" t="s">
        <v>49</v>
      </c>
      <c r="Q655">
        <v>1</v>
      </c>
      <c r="X655">
        <v>10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3</v>
      </c>
      <c r="AG655">
        <v>10</v>
      </c>
      <c r="AH655">
        <v>3</v>
      </c>
      <c r="AI655">
        <v>-1</v>
      </c>
      <c r="AJ655" t="s">
        <v>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ROW(Source!A700)</f>
        <v>700</v>
      </c>
      <c r="B656">
        <v>59212910</v>
      </c>
      <c r="C656">
        <v>59212890</v>
      </c>
      <c r="D656">
        <v>58292776</v>
      </c>
      <c r="E656">
        <v>1080</v>
      </c>
      <c r="F656">
        <v>1</v>
      </c>
      <c r="G656">
        <v>1080</v>
      </c>
      <c r="H656">
        <v>3</v>
      </c>
      <c r="I656" t="s">
        <v>814</v>
      </c>
      <c r="J656" t="s">
        <v>3</v>
      </c>
      <c r="K656" t="s">
        <v>815</v>
      </c>
      <c r="L656">
        <v>1354</v>
      </c>
      <c r="N656">
        <v>1010</v>
      </c>
      <c r="O656" t="s">
        <v>49</v>
      </c>
      <c r="P656" t="s">
        <v>49</v>
      </c>
      <c r="Q656">
        <v>1</v>
      </c>
      <c r="X656">
        <v>10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3</v>
      </c>
      <c r="AG656">
        <v>10</v>
      </c>
      <c r="AH656">
        <v>3</v>
      </c>
      <c r="AI656">
        <v>-1</v>
      </c>
      <c r="AJ656" t="s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ROW(Source!A703)</f>
        <v>703</v>
      </c>
      <c r="B657">
        <v>59211661</v>
      </c>
      <c r="C657">
        <v>59210640</v>
      </c>
      <c r="D657">
        <v>58266404</v>
      </c>
      <c r="E657">
        <v>1080</v>
      </c>
      <c r="F657">
        <v>1</v>
      </c>
      <c r="G657">
        <v>1080</v>
      </c>
      <c r="H657">
        <v>1</v>
      </c>
      <c r="I657" t="s">
        <v>620</v>
      </c>
      <c r="J657" t="s">
        <v>3</v>
      </c>
      <c r="K657" t="s">
        <v>621</v>
      </c>
      <c r="L657">
        <v>1191</v>
      </c>
      <c r="N657">
        <v>1013</v>
      </c>
      <c r="O657" t="s">
        <v>622</v>
      </c>
      <c r="P657" t="s">
        <v>622</v>
      </c>
      <c r="Q657">
        <v>1</v>
      </c>
      <c r="X657">
        <v>67.7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 t="s">
        <v>28</v>
      </c>
      <c r="AG657">
        <v>85.640500000000017</v>
      </c>
      <c r="AH657">
        <v>2</v>
      </c>
      <c r="AI657">
        <v>59210641</v>
      </c>
      <c r="AJ657">
        <v>627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ROW(Source!A703)</f>
        <v>703</v>
      </c>
      <c r="B658">
        <v>59211662</v>
      </c>
      <c r="C658">
        <v>59210640</v>
      </c>
      <c r="D658">
        <v>58340578</v>
      </c>
      <c r="E658">
        <v>1</v>
      </c>
      <c r="F658">
        <v>1</v>
      </c>
      <c r="G658">
        <v>1080</v>
      </c>
      <c r="H658">
        <v>2</v>
      </c>
      <c r="I658" t="s">
        <v>646</v>
      </c>
      <c r="J658" t="s">
        <v>647</v>
      </c>
      <c r="K658" t="s">
        <v>648</v>
      </c>
      <c r="L658">
        <v>1368</v>
      </c>
      <c r="N658">
        <v>1011</v>
      </c>
      <c r="O658" t="s">
        <v>626</v>
      </c>
      <c r="P658" t="s">
        <v>626</v>
      </c>
      <c r="Q658">
        <v>1</v>
      </c>
      <c r="X658">
        <v>2.4700000000000002</v>
      </c>
      <c r="Y658">
        <v>0</v>
      </c>
      <c r="Z658">
        <v>83.1</v>
      </c>
      <c r="AA658">
        <v>12.62</v>
      </c>
      <c r="AB658">
        <v>0</v>
      </c>
      <c r="AC658">
        <v>0</v>
      </c>
      <c r="AD658">
        <v>1</v>
      </c>
      <c r="AE658">
        <v>0</v>
      </c>
      <c r="AF658" t="s">
        <v>27</v>
      </c>
      <c r="AG658">
        <v>3.3962500000000007</v>
      </c>
      <c r="AH658">
        <v>2</v>
      </c>
      <c r="AI658">
        <v>59210642</v>
      </c>
      <c r="AJ658">
        <v>628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ROW(Source!A703)</f>
        <v>703</v>
      </c>
      <c r="B659">
        <v>59211663</v>
      </c>
      <c r="C659">
        <v>59210640</v>
      </c>
      <c r="D659">
        <v>58308826</v>
      </c>
      <c r="E659">
        <v>1</v>
      </c>
      <c r="F659">
        <v>1</v>
      </c>
      <c r="G659">
        <v>1080</v>
      </c>
      <c r="H659">
        <v>3</v>
      </c>
      <c r="I659" t="s">
        <v>754</v>
      </c>
      <c r="J659" t="s">
        <v>755</v>
      </c>
      <c r="K659" t="s">
        <v>756</v>
      </c>
      <c r="L659">
        <v>1348</v>
      </c>
      <c r="N659">
        <v>1009</v>
      </c>
      <c r="O659" t="s">
        <v>658</v>
      </c>
      <c r="P659" t="s">
        <v>658</v>
      </c>
      <c r="Q659">
        <v>1000</v>
      </c>
      <c r="X659">
        <v>1.2E-2</v>
      </c>
      <c r="Y659">
        <v>6512.79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3</v>
      </c>
      <c r="AG659">
        <v>1.2E-2</v>
      </c>
      <c r="AH659">
        <v>2</v>
      </c>
      <c r="AI659">
        <v>59210643</v>
      </c>
      <c r="AJ659">
        <v>629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ROW(Source!A703)</f>
        <v>703</v>
      </c>
      <c r="B660">
        <v>59211664</v>
      </c>
      <c r="C660">
        <v>59210640</v>
      </c>
      <c r="D660">
        <v>58309357</v>
      </c>
      <c r="E660">
        <v>1</v>
      </c>
      <c r="F660">
        <v>1</v>
      </c>
      <c r="G660">
        <v>1080</v>
      </c>
      <c r="H660">
        <v>3</v>
      </c>
      <c r="I660" t="s">
        <v>757</v>
      </c>
      <c r="J660" t="s">
        <v>758</v>
      </c>
      <c r="K660" t="s">
        <v>759</v>
      </c>
      <c r="L660">
        <v>1348</v>
      </c>
      <c r="N660">
        <v>1009</v>
      </c>
      <c r="O660" t="s">
        <v>658</v>
      </c>
      <c r="P660" t="s">
        <v>658</v>
      </c>
      <c r="Q660">
        <v>1000</v>
      </c>
      <c r="X660">
        <v>3.5000000000000003E-2</v>
      </c>
      <c r="Y660">
        <v>6860.76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3</v>
      </c>
      <c r="AG660">
        <v>3.5000000000000003E-2</v>
      </c>
      <c r="AH660">
        <v>2</v>
      </c>
      <c r="AI660">
        <v>59210644</v>
      </c>
      <c r="AJ660">
        <v>630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ROW(Source!A703)</f>
        <v>703</v>
      </c>
      <c r="B661">
        <v>59211665</v>
      </c>
      <c r="C661">
        <v>59210640</v>
      </c>
      <c r="D661">
        <v>58297874</v>
      </c>
      <c r="E661">
        <v>1080</v>
      </c>
      <c r="F661">
        <v>1</v>
      </c>
      <c r="G661">
        <v>1080</v>
      </c>
      <c r="H661">
        <v>3</v>
      </c>
      <c r="I661" t="s">
        <v>835</v>
      </c>
      <c r="J661" t="s">
        <v>3</v>
      </c>
      <c r="K661" t="s">
        <v>836</v>
      </c>
      <c r="L661">
        <v>1301</v>
      </c>
      <c r="N661">
        <v>1003</v>
      </c>
      <c r="O661" t="s">
        <v>36</v>
      </c>
      <c r="P661" t="s">
        <v>36</v>
      </c>
      <c r="Q661">
        <v>1</v>
      </c>
      <c r="X661">
        <v>400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3</v>
      </c>
      <c r="AG661">
        <v>400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ROW(Source!A703)</f>
        <v>703</v>
      </c>
      <c r="B662">
        <v>59211666</v>
      </c>
      <c r="C662">
        <v>59210640</v>
      </c>
      <c r="D662">
        <v>58297965</v>
      </c>
      <c r="E662">
        <v>1080</v>
      </c>
      <c r="F662">
        <v>1</v>
      </c>
      <c r="G662">
        <v>1080</v>
      </c>
      <c r="H662">
        <v>3</v>
      </c>
      <c r="I662" t="s">
        <v>837</v>
      </c>
      <c r="J662" t="s">
        <v>3</v>
      </c>
      <c r="K662" t="s">
        <v>838</v>
      </c>
      <c r="L662">
        <v>1354</v>
      </c>
      <c r="N662">
        <v>1010</v>
      </c>
      <c r="O662" t="s">
        <v>49</v>
      </c>
      <c r="P662" t="s">
        <v>49</v>
      </c>
      <c r="Q662">
        <v>1</v>
      </c>
      <c r="X662">
        <v>100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3</v>
      </c>
      <c r="AG662">
        <v>100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ROW(Source!A704)</f>
        <v>704</v>
      </c>
      <c r="B663">
        <v>59211661</v>
      </c>
      <c r="C663">
        <v>59210640</v>
      </c>
      <c r="D663">
        <v>58266404</v>
      </c>
      <c r="E663">
        <v>1080</v>
      </c>
      <c r="F663">
        <v>1</v>
      </c>
      <c r="G663">
        <v>1080</v>
      </c>
      <c r="H663">
        <v>1</v>
      </c>
      <c r="I663" t="s">
        <v>620</v>
      </c>
      <c r="J663" t="s">
        <v>3</v>
      </c>
      <c r="K663" t="s">
        <v>621</v>
      </c>
      <c r="L663">
        <v>1191</v>
      </c>
      <c r="N663">
        <v>1013</v>
      </c>
      <c r="O663" t="s">
        <v>622</v>
      </c>
      <c r="P663" t="s">
        <v>622</v>
      </c>
      <c r="Q663">
        <v>1</v>
      </c>
      <c r="X663">
        <v>67.7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1</v>
      </c>
      <c r="AF663" t="s">
        <v>28</v>
      </c>
      <c r="AG663">
        <v>85.640500000000017</v>
      </c>
      <c r="AH663">
        <v>2</v>
      </c>
      <c r="AI663">
        <v>59210641</v>
      </c>
      <c r="AJ663">
        <v>631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ROW(Source!A704)</f>
        <v>704</v>
      </c>
      <c r="B664">
        <v>59211662</v>
      </c>
      <c r="C664">
        <v>59210640</v>
      </c>
      <c r="D664">
        <v>58340578</v>
      </c>
      <c r="E664">
        <v>1</v>
      </c>
      <c r="F664">
        <v>1</v>
      </c>
      <c r="G664">
        <v>1080</v>
      </c>
      <c r="H664">
        <v>2</v>
      </c>
      <c r="I664" t="s">
        <v>646</v>
      </c>
      <c r="J664" t="s">
        <v>647</v>
      </c>
      <c r="K664" t="s">
        <v>648</v>
      </c>
      <c r="L664">
        <v>1368</v>
      </c>
      <c r="N664">
        <v>1011</v>
      </c>
      <c r="O664" t="s">
        <v>626</v>
      </c>
      <c r="P664" t="s">
        <v>626</v>
      </c>
      <c r="Q664">
        <v>1</v>
      </c>
      <c r="X664">
        <v>2.4700000000000002</v>
      </c>
      <c r="Y664">
        <v>0</v>
      </c>
      <c r="Z664">
        <v>83.1</v>
      </c>
      <c r="AA664">
        <v>12.62</v>
      </c>
      <c r="AB664">
        <v>0</v>
      </c>
      <c r="AC664">
        <v>0</v>
      </c>
      <c r="AD664">
        <v>1</v>
      </c>
      <c r="AE664">
        <v>0</v>
      </c>
      <c r="AF664" t="s">
        <v>27</v>
      </c>
      <c r="AG664">
        <v>3.3962500000000007</v>
      </c>
      <c r="AH664">
        <v>2</v>
      </c>
      <c r="AI664">
        <v>59210642</v>
      </c>
      <c r="AJ664">
        <v>632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ROW(Source!A704)</f>
        <v>704</v>
      </c>
      <c r="B665">
        <v>59211663</v>
      </c>
      <c r="C665">
        <v>59210640</v>
      </c>
      <c r="D665">
        <v>58308826</v>
      </c>
      <c r="E665">
        <v>1</v>
      </c>
      <c r="F665">
        <v>1</v>
      </c>
      <c r="G665">
        <v>1080</v>
      </c>
      <c r="H665">
        <v>3</v>
      </c>
      <c r="I665" t="s">
        <v>754</v>
      </c>
      <c r="J665" t="s">
        <v>755</v>
      </c>
      <c r="K665" t="s">
        <v>756</v>
      </c>
      <c r="L665">
        <v>1348</v>
      </c>
      <c r="N665">
        <v>1009</v>
      </c>
      <c r="O665" t="s">
        <v>658</v>
      </c>
      <c r="P665" t="s">
        <v>658</v>
      </c>
      <c r="Q665">
        <v>1000</v>
      </c>
      <c r="X665">
        <v>1.2E-2</v>
      </c>
      <c r="Y665">
        <v>6512.79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3</v>
      </c>
      <c r="AG665">
        <v>1.2E-2</v>
      </c>
      <c r="AH665">
        <v>2</v>
      </c>
      <c r="AI665">
        <v>59210643</v>
      </c>
      <c r="AJ665">
        <v>633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ROW(Source!A704)</f>
        <v>704</v>
      </c>
      <c r="B666">
        <v>59211664</v>
      </c>
      <c r="C666">
        <v>59210640</v>
      </c>
      <c r="D666">
        <v>58309357</v>
      </c>
      <c r="E666">
        <v>1</v>
      </c>
      <c r="F666">
        <v>1</v>
      </c>
      <c r="G666">
        <v>1080</v>
      </c>
      <c r="H666">
        <v>3</v>
      </c>
      <c r="I666" t="s">
        <v>757</v>
      </c>
      <c r="J666" t="s">
        <v>758</v>
      </c>
      <c r="K666" t="s">
        <v>759</v>
      </c>
      <c r="L666">
        <v>1348</v>
      </c>
      <c r="N666">
        <v>1009</v>
      </c>
      <c r="O666" t="s">
        <v>658</v>
      </c>
      <c r="P666" t="s">
        <v>658</v>
      </c>
      <c r="Q666">
        <v>1000</v>
      </c>
      <c r="X666">
        <v>3.5000000000000003E-2</v>
      </c>
      <c r="Y666">
        <v>6860.76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3</v>
      </c>
      <c r="AG666">
        <v>3.5000000000000003E-2</v>
      </c>
      <c r="AH666">
        <v>2</v>
      </c>
      <c r="AI666">
        <v>59210644</v>
      </c>
      <c r="AJ666">
        <v>634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ROW(Source!A704)</f>
        <v>704</v>
      </c>
      <c r="B667">
        <v>59211665</v>
      </c>
      <c r="C667">
        <v>59210640</v>
      </c>
      <c r="D667">
        <v>58297874</v>
      </c>
      <c r="E667">
        <v>1080</v>
      </c>
      <c r="F667">
        <v>1</v>
      </c>
      <c r="G667">
        <v>1080</v>
      </c>
      <c r="H667">
        <v>3</v>
      </c>
      <c r="I667" t="s">
        <v>835</v>
      </c>
      <c r="J667" t="s">
        <v>3</v>
      </c>
      <c r="K667" t="s">
        <v>836</v>
      </c>
      <c r="L667">
        <v>1301</v>
      </c>
      <c r="N667">
        <v>1003</v>
      </c>
      <c r="O667" t="s">
        <v>36</v>
      </c>
      <c r="P667" t="s">
        <v>36</v>
      </c>
      <c r="Q667">
        <v>1</v>
      </c>
      <c r="X667">
        <v>400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3</v>
      </c>
      <c r="AG667">
        <v>400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ROW(Source!A704)</f>
        <v>704</v>
      </c>
      <c r="B668">
        <v>59211666</v>
      </c>
      <c r="C668">
        <v>59210640</v>
      </c>
      <c r="D668">
        <v>58297965</v>
      </c>
      <c r="E668">
        <v>1080</v>
      </c>
      <c r="F668">
        <v>1</v>
      </c>
      <c r="G668">
        <v>1080</v>
      </c>
      <c r="H668">
        <v>3</v>
      </c>
      <c r="I668" t="s">
        <v>837</v>
      </c>
      <c r="J668" t="s">
        <v>3</v>
      </c>
      <c r="K668" t="s">
        <v>838</v>
      </c>
      <c r="L668">
        <v>1354</v>
      </c>
      <c r="N668">
        <v>1010</v>
      </c>
      <c r="O668" t="s">
        <v>49</v>
      </c>
      <c r="P668" t="s">
        <v>49</v>
      </c>
      <c r="Q668">
        <v>1</v>
      </c>
      <c r="X668">
        <v>100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3</v>
      </c>
      <c r="AG668">
        <v>100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ROW(Source!A705)</f>
        <v>705</v>
      </c>
      <c r="B669">
        <v>59211667</v>
      </c>
      <c r="C669">
        <v>59210651</v>
      </c>
      <c r="D669">
        <v>58266404</v>
      </c>
      <c r="E669">
        <v>1080</v>
      </c>
      <c r="F669">
        <v>1</v>
      </c>
      <c r="G669">
        <v>1080</v>
      </c>
      <c r="H669">
        <v>1</v>
      </c>
      <c r="I669" t="s">
        <v>620</v>
      </c>
      <c r="J669" t="s">
        <v>3</v>
      </c>
      <c r="K669" t="s">
        <v>621</v>
      </c>
      <c r="L669">
        <v>1191</v>
      </c>
      <c r="N669">
        <v>1013</v>
      </c>
      <c r="O669" t="s">
        <v>622</v>
      </c>
      <c r="P669" t="s">
        <v>622</v>
      </c>
      <c r="Q669">
        <v>1</v>
      </c>
      <c r="X669">
        <v>72.290000000000006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 t="s">
        <v>169</v>
      </c>
      <c r="AG669">
        <v>79.51900000000002</v>
      </c>
      <c r="AH669">
        <v>2</v>
      </c>
      <c r="AI669">
        <v>59210652</v>
      </c>
      <c r="AJ669">
        <v>635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ROW(Source!A705)</f>
        <v>705</v>
      </c>
      <c r="B670">
        <v>59211668</v>
      </c>
      <c r="C670">
        <v>59210651</v>
      </c>
      <c r="D670">
        <v>58340578</v>
      </c>
      <c r="E670">
        <v>1</v>
      </c>
      <c r="F670">
        <v>1</v>
      </c>
      <c r="G670">
        <v>1080</v>
      </c>
      <c r="H670">
        <v>2</v>
      </c>
      <c r="I670" t="s">
        <v>646</v>
      </c>
      <c r="J670" t="s">
        <v>647</v>
      </c>
      <c r="K670" t="s">
        <v>648</v>
      </c>
      <c r="L670">
        <v>1368</v>
      </c>
      <c r="N670">
        <v>1011</v>
      </c>
      <c r="O670" t="s">
        <v>626</v>
      </c>
      <c r="P670" t="s">
        <v>626</v>
      </c>
      <c r="Q670">
        <v>1</v>
      </c>
      <c r="X670">
        <v>0.08</v>
      </c>
      <c r="Y670">
        <v>0</v>
      </c>
      <c r="Z670">
        <v>83.1</v>
      </c>
      <c r="AA670">
        <v>12.62</v>
      </c>
      <c r="AB670">
        <v>0</v>
      </c>
      <c r="AC670">
        <v>0</v>
      </c>
      <c r="AD670">
        <v>1</v>
      </c>
      <c r="AE670">
        <v>0</v>
      </c>
      <c r="AF670" t="s">
        <v>169</v>
      </c>
      <c r="AG670">
        <v>8.8000000000000009E-2</v>
      </c>
      <c r="AH670">
        <v>2</v>
      </c>
      <c r="AI670">
        <v>59210653</v>
      </c>
      <c r="AJ670">
        <v>636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ROW(Source!A705)</f>
        <v>705</v>
      </c>
      <c r="B671">
        <v>59211669</v>
      </c>
      <c r="C671">
        <v>59210651</v>
      </c>
      <c r="D671">
        <v>58292716</v>
      </c>
      <c r="E671">
        <v>1080</v>
      </c>
      <c r="F671">
        <v>1</v>
      </c>
      <c r="G671">
        <v>1080</v>
      </c>
      <c r="H671">
        <v>3</v>
      </c>
      <c r="I671" t="s">
        <v>833</v>
      </c>
      <c r="J671" t="s">
        <v>3</v>
      </c>
      <c r="K671" t="s">
        <v>834</v>
      </c>
      <c r="L671">
        <v>1354</v>
      </c>
      <c r="N671">
        <v>1010</v>
      </c>
      <c r="O671" t="s">
        <v>49</v>
      </c>
      <c r="P671" t="s">
        <v>49</v>
      </c>
      <c r="Q671">
        <v>1</v>
      </c>
      <c r="X671">
        <v>100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449</v>
      </c>
      <c r="AG671">
        <v>100</v>
      </c>
      <c r="AH671">
        <v>3</v>
      </c>
      <c r="AI671">
        <v>-1</v>
      </c>
      <c r="AJ671" t="s">
        <v>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ROW(Source!A706)</f>
        <v>706</v>
      </c>
      <c r="B672">
        <v>59211667</v>
      </c>
      <c r="C672">
        <v>59210651</v>
      </c>
      <c r="D672">
        <v>58266404</v>
      </c>
      <c r="E672">
        <v>1080</v>
      </c>
      <c r="F672">
        <v>1</v>
      </c>
      <c r="G672">
        <v>1080</v>
      </c>
      <c r="H672">
        <v>1</v>
      </c>
      <c r="I672" t="s">
        <v>620</v>
      </c>
      <c r="J672" t="s">
        <v>3</v>
      </c>
      <c r="K672" t="s">
        <v>621</v>
      </c>
      <c r="L672">
        <v>1191</v>
      </c>
      <c r="N672">
        <v>1013</v>
      </c>
      <c r="O672" t="s">
        <v>622</v>
      </c>
      <c r="P672" t="s">
        <v>622</v>
      </c>
      <c r="Q672">
        <v>1</v>
      </c>
      <c r="X672">
        <v>72.290000000000006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1</v>
      </c>
      <c r="AF672" t="s">
        <v>169</v>
      </c>
      <c r="AG672">
        <v>79.51900000000002</v>
      </c>
      <c r="AH672">
        <v>2</v>
      </c>
      <c r="AI672">
        <v>59210652</v>
      </c>
      <c r="AJ672">
        <v>638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ROW(Source!A706)</f>
        <v>706</v>
      </c>
      <c r="B673">
        <v>59211668</v>
      </c>
      <c r="C673">
        <v>59210651</v>
      </c>
      <c r="D673">
        <v>58340578</v>
      </c>
      <c r="E673">
        <v>1</v>
      </c>
      <c r="F673">
        <v>1</v>
      </c>
      <c r="G673">
        <v>1080</v>
      </c>
      <c r="H673">
        <v>2</v>
      </c>
      <c r="I673" t="s">
        <v>646</v>
      </c>
      <c r="J673" t="s">
        <v>647</v>
      </c>
      <c r="K673" t="s">
        <v>648</v>
      </c>
      <c r="L673">
        <v>1368</v>
      </c>
      <c r="N673">
        <v>1011</v>
      </c>
      <c r="O673" t="s">
        <v>626</v>
      </c>
      <c r="P673" t="s">
        <v>626</v>
      </c>
      <c r="Q673">
        <v>1</v>
      </c>
      <c r="X673">
        <v>0.08</v>
      </c>
      <c r="Y673">
        <v>0</v>
      </c>
      <c r="Z673">
        <v>83.1</v>
      </c>
      <c r="AA673">
        <v>12.62</v>
      </c>
      <c r="AB673">
        <v>0</v>
      </c>
      <c r="AC673">
        <v>0</v>
      </c>
      <c r="AD673">
        <v>1</v>
      </c>
      <c r="AE673">
        <v>0</v>
      </c>
      <c r="AF673" t="s">
        <v>169</v>
      </c>
      <c r="AG673">
        <v>8.8000000000000009E-2</v>
      </c>
      <c r="AH673">
        <v>2</v>
      </c>
      <c r="AI673">
        <v>59210653</v>
      </c>
      <c r="AJ673">
        <v>639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ROW(Source!A706)</f>
        <v>706</v>
      </c>
      <c r="B674">
        <v>59211669</v>
      </c>
      <c r="C674">
        <v>59210651</v>
      </c>
      <c r="D674">
        <v>58292716</v>
      </c>
      <c r="E674">
        <v>1080</v>
      </c>
      <c r="F674">
        <v>1</v>
      </c>
      <c r="G674">
        <v>1080</v>
      </c>
      <c r="H674">
        <v>3</v>
      </c>
      <c r="I674" t="s">
        <v>833</v>
      </c>
      <c r="J674" t="s">
        <v>3</v>
      </c>
      <c r="K674" t="s">
        <v>834</v>
      </c>
      <c r="L674">
        <v>1354</v>
      </c>
      <c r="N674">
        <v>1010</v>
      </c>
      <c r="O674" t="s">
        <v>49</v>
      </c>
      <c r="P674" t="s">
        <v>49</v>
      </c>
      <c r="Q674">
        <v>1</v>
      </c>
      <c r="X674">
        <v>100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449</v>
      </c>
      <c r="AG674">
        <v>100</v>
      </c>
      <c r="AH674">
        <v>3</v>
      </c>
      <c r="AI674">
        <v>-1</v>
      </c>
      <c r="AJ674" t="s">
        <v>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ROW(Source!A709)</f>
        <v>709</v>
      </c>
      <c r="B675">
        <v>59212926</v>
      </c>
      <c r="C675">
        <v>59212917</v>
      </c>
      <c r="D675">
        <v>58266404</v>
      </c>
      <c r="E675">
        <v>1080</v>
      </c>
      <c r="F675">
        <v>1</v>
      </c>
      <c r="G675">
        <v>1080</v>
      </c>
      <c r="H675">
        <v>1</v>
      </c>
      <c r="I675" t="s">
        <v>620</v>
      </c>
      <c r="J675" t="s">
        <v>3</v>
      </c>
      <c r="K675" t="s">
        <v>621</v>
      </c>
      <c r="L675">
        <v>1191</v>
      </c>
      <c r="N675">
        <v>1013</v>
      </c>
      <c r="O675" t="s">
        <v>622</v>
      </c>
      <c r="P675" t="s">
        <v>622</v>
      </c>
      <c r="Q675">
        <v>1</v>
      </c>
      <c r="X675">
        <v>6.33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 t="s">
        <v>28</v>
      </c>
      <c r="AG675">
        <v>8.0074500000000004</v>
      </c>
      <c r="AH675">
        <v>2</v>
      </c>
      <c r="AI675">
        <v>59212918</v>
      </c>
      <c r="AJ675">
        <v>641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ROW(Source!A709)</f>
        <v>709</v>
      </c>
      <c r="B676">
        <v>59212927</v>
      </c>
      <c r="C676">
        <v>59212917</v>
      </c>
      <c r="D676">
        <v>58340578</v>
      </c>
      <c r="E676">
        <v>1</v>
      </c>
      <c r="F676">
        <v>1</v>
      </c>
      <c r="G676">
        <v>1080</v>
      </c>
      <c r="H676">
        <v>2</v>
      </c>
      <c r="I676" t="s">
        <v>646</v>
      </c>
      <c r="J676" t="s">
        <v>647</v>
      </c>
      <c r="K676" t="s">
        <v>648</v>
      </c>
      <c r="L676">
        <v>1368</v>
      </c>
      <c r="N676">
        <v>1011</v>
      </c>
      <c r="O676" t="s">
        <v>626</v>
      </c>
      <c r="P676" t="s">
        <v>626</v>
      </c>
      <c r="Q676">
        <v>1</v>
      </c>
      <c r="X676">
        <v>0.34</v>
      </c>
      <c r="Y676">
        <v>0</v>
      </c>
      <c r="Z676">
        <v>83.1</v>
      </c>
      <c r="AA676">
        <v>12.62</v>
      </c>
      <c r="AB676">
        <v>0</v>
      </c>
      <c r="AC676">
        <v>0</v>
      </c>
      <c r="AD676">
        <v>1</v>
      </c>
      <c r="AE676">
        <v>0</v>
      </c>
      <c r="AF676" t="s">
        <v>27</v>
      </c>
      <c r="AG676">
        <v>0.46750000000000008</v>
      </c>
      <c r="AH676">
        <v>2</v>
      </c>
      <c r="AI676">
        <v>59212919</v>
      </c>
      <c r="AJ676">
        <v>642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ROW(Source!A709)</f>
        <v>709</v>
      </c>
      <c r="B677">
        <v>59212928</v>
      </c>
      <c r="C677">
        <v>59212917</v>
      </c>
      <c r="D677">
        <v>58340697</v>
      </c>
      <c r="E677">
        <v>1</v>
      </c>
      <c r="F677">
        <v>1</v>
      </c>
      <c r="G677">
        <v>1080</v>
      </c>
      <c r="H677">
        <v>2</v>
      </c>
      <c r="I677" t="s">
        <v>629</v>
      </c>
      <c r="J677" t="s">
        <v>630</v>
      </c>
      <c r="K677" t="s">
        <v>631</v>
      </c>
      <c r="L677">
        <v>1368</v>
      </c>
      <c r="N677">
        <v>1011</v>
      </c>
      <c r="O677" t="s">
        <v>626</v>
      </c>
      <c r="P677" t="s">
        <v>626</v>
      </c>
      <c r="Q677">
        <v>1</v>
      </c>
      <c r="X677">
        <v>0.19</v>
      </c>
      <c r="Y677">
        <v>0</v>
      </c>
      <c r="Z677">
        <v>0.8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27</v>
      </c>
      <c r="AG677">
        <v>0.26124999999999998</v>
      </c>
      <c r="AH677">
        <v>2</v>
      </c>
      <c r="AI677">
        <v>59212920</v>
      </c>
      <c r="AJ677">
        <v>643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ROW(Source!A709)</f>
        <v>709</v>
      </c>
      <c r="B678">
        <v>59212929</v>
      </c>
      <c r="C678">
        <v>59212917</v>
      </c>
      <c r="D678">
        <v>58340663</v>
      </c>
      <c r="E678">
        <v>1</v>
      </c>
      <c r="F678">
        <v>1</v>
      </c>
      <c r="G678">
        <v>1080</v>
      </c>
      <c r="H678">
        <v>2</v>
      </c>
      <c r="I678" t="s">
        <v>730</v>
      </c>
      <c r="J678" t="s">
        <v>731</v>
      </c>
      <c r="K678" t="s">
        <v>732</v>
      </c>
      <c r="L678">
        <v>1368</v>
      </c>
      <c r="N678">
        <v>1011</v>
      </c>
      <c r="O678" t="s">
        <v>626</v>
      </c>
      <c r="P678" t="s">
        <v>626</v>
      </c>
      <c r="Q678">
        <v>1</v>
      </c>
      <c r="X678">
        <v>0.06</v>
      </c>
      <c r="Y678">
        <v>0</v>
      </c>
      <c r="Z678">
        <v>0.47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27</v>
      </c>
      <c r="AG678">
        <v>8.2500000000000004E-2</v>
      </c>
      <c r="AH678">
        <v>2</v>
      </c>
      <c r="AI678">
        <v>59212921</v>
      </c>
      <c r="AJ678">
        <v>644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ROW(Source!A709)</f>
        <v>709</v>
      </c>
      <c r="B679">
        <v>59212930</v>
      </c>
      <c r="C679">
        <v>59212917</v>
      </c>
      <c r="D679">
        <v>58310236</v>
      </c>
      <c r="E679">
        <v>1</v>
      </c>
      <c r="F679">
        <v>1</v>
      </c>
      <c r="G679">
        <v>1080</v>
      </c>
      <c r="H679">
        <v>3</v>
      </c>
      <c r="I679" t="s">
        <v>733</v>
      </c>
      <c r="J679" t="s">
        <v>734</v>
      </c>
      <c r="K679" t="s">
        <v>735</v>
      </c>
      <c r="L679">
        <v>1296</v>
      </c>
      <c r="N679">
        <v>1002</v>
      </c>
      <c r="O679" t="s">
        <v>736</v>
      </c>
      <c r="P679" t="s">
        <v>736</v>
      </c>
      <c r="Q679">
        <v>1</v>
      </c>
      <c r="X679">
        <v>0.46210000000000001</v>
      </c>
      <c r="Y679">
        <v>84.21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3</v>
      </c>
      <c r="AG679">
        <v>0.46210000000000001</v>
      </c>
      <c r="AH679">
        <v>2</v>
      </c>
      <c r="AI679">
        <v>59212922</v>
      </c>
      <c r="AJ679">
        <v>645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ROW(Source!A709)</f>
        <v>709</v>
      </c>
      <c r="B680">
        <v>59212931</v>
      </c>
      <c r="C680">
        <v>59212917</v>
      </c>
      <c r="D680">
        <v>58311260</v>
      </c>
      <c r="E680">
        <v>1</v>
      </c>
      <c r="F680">
        <v>1</v>
      </c>
      <c r="G680">
        <v>1080</v>
      </c>
      <c r="H680">
        <v>3</v>
      </c>
      <c r="I680" t="s">
        <v>721</v>
      </c>
      <c r="J680" t="s">
        <v>722</v>
      </c>
      <c r="K680" t="s">
        <v>723</v>
      </c>
      <c r="L680">
        <v>1354</v>
      </c>
      <c r="N680">
        <v>1010</v>
      </c>
      <c r="O680" t="s">
        <v>49</v>
      </c>
      <c r="P680" t="s">
        <v>49</v>
      </c>
      <c r="Q680">
        <v>1</v>
      </c>
      <c r="X680">
        <v>1.2250000000000001</v>
      </c>
      <c r="Y680">
        <v>38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3</v>
      </c>
      <c r="AG680">
        <v>1.2250000000000001</v>
      </c>
      <c r="AH680">
        <v>2</v>
      </c>
      <c r="AI680">
        <v>59212923</v>
      </c>
      <c r="AJ680">
        <v>646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ROW(Source!A709)</f>
        <v>709</v>
      </c>
      <c r="B681">
        <v>59212932</v>
      </c>
      <c r="C681">
        <v>59212917</v>
      </c>
      <c r="D681">
        <v>58319282</v>
      </c>
      <c r="E681">
        <v>1</v>
      </c>
      <c r="F681">
        <v>1</v>
      </c>
      <c r="G681">
        <v>1080</v>
      </c>
      <c r="H681">
        <v>3</v>
      </c>
      <c r="I681" t="s">
        <v>737</v>
      </c>
      <c r="J681" t="s">
        <v>738</v>
      </c>
      <c r="K681" t="s">
        <v>739</v>
      </c>
      <c r="L681">
        <v>1354</v>
      </c>
      <c r="N681">
        <v>1010</v>
      </c>
      <c r="O681" t="s">
        <v>49</v>
      </c>
      <c r="P681" t="s">
        <v>49</v>
      </c>
      <c r="Q681">
        <v>1</v>
      </c>
      <c r="X681">
        <v>0.03</v>
      </c>
      <c r="Y681">
        <v>7.74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3</v>
      </c>
      <c r="AG681">
        <v>0.03</v>
      </c>
      <c r="AH681">
        <v>2</v>
      </c>
      <c r="AI681">
        <v>59212924</v>
      </c>
      <c r="AJ681">
        <v>647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ROW(Source!A709)</f>
        <v>709</v>
      </c>
      <c r="B682">
        <v>59212933</v>
      </c>
      <c r="C682">
        <v>59212917</v>
      </c>
      <c r="D682">
        <v>58292711</v>
      </c>
      <c r="E682">
        <v>1080</v>
      </c>
      <c r="F682">
        <v>1</v>
      </c>
      <c r="G682">
        <v>1080</v>
      </c>
      <c r="H682">
        <v>3</v>
      </c>
      <c r="I682" t="s">
        <v>812</v>
      </c>
      <c r="J682" t="s">
        <v>3</v>
      </c>
      <c r="K682" t="s">
        <v>813</v>
      </c>
      <c r="L682">
        <v>1354</v>
      </c>
      <c r="N682">
        <v>1010</v>
      </c>
      <c r="O682" t="s">
        <v>49</v>
      </c>
      <c r="P682" t="s">
        <v>49</v>
      </c>
      <c r="Q682">
        <v>1</v>
      </c>
      <c r="X682">
        <v>10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3</v>
      </c>
      <c r="AG682">
        <v>10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ROW(Source!A709)</f>
        <v>709</v>
      </c>
      <c r="B683">
        <v>59212934</v>
      </c>
      <c r="C683">
        <v>59212917</v>
      </c>
      <c r="D683">
        <v>58292776</v>
      </c>
      <c r="E683">
        <v>1080</v>
      </c>
      <c r="F683">
        <v>1</v>
      </c>
      <c r="G683">
        <v>1080</v>
      </c>
      <c r="H683">
        <v>3</v>
      </c>
      <c r="I683" t="s">
        <v>814</v>
      </c>
      <c r="J683" t="s">
        <v>3</v>
      </c>
      <c r="K683" t="s">
        <v>815</v>
      </c>
      <c r="L683">
        <v>1354</v>
      </c>
      <c r="N683">
        <v>1010</v>
      </c>
      <c r="O683" t="s">
        <v>49</v>
      </c>
      <c r="P683" t="s">
        <v>49</v>
      </c>
      <c r="Q683">
        <v>1</v>
      </c>
      <c r="X683">
        <v>10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3</v>
      </c>
      <c r="AG683">
        <v>10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ROW(Source!A710)</f>
        <v>710</v>
      </c>
      <c r="B684">
        <v>59212926</v>
      </c>
      <c r="C684">
        <v>59212917</v>
      </c>
      <c r="D684">
        <v>58266404</v>
      </c>
      <c r="E684">
        <v>1080</v>
      </c>
      <c r="F684">
        <v>1</v>
      </c>
      <c r="G684">
        <v>1080</v>
      </c>
      <c r="H684">
        <v>1</v>
      </c>
      <c r="I684" t="s">
        <v>620</v>
      </c>
      <c r="J684" t="s">
        <v>3</v>
      </c>
      <c r="K684" t="s">
        <v>621</v>
      </c>
      <c r="L684">
        <v>1191</v>
      </c>
      <c r="N684">
        <v>1013</v>
      </c>
      <c r="O684" t="s">
        <v>622</v>
      </c>
      <c r="P684" t="s">
        <v>622</v>
      </c>
      <c r="Q684">
        <v>1</v>
      </c>
      <c r="X684">
        <v>6.33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 t="s">
        <v>28</v>
      </c>
      <c r="AG684">
        <v>8.0074500000000004</v>
      </c>
      <c r="AH684">
        <v>2</v>
      </c>
      <c r="AI684">
        <v>59212918</v>
      </c>
      <c r="AJ684">
        <v>649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ROW(Source!A710)</f>
        <v>710</v>
      </c>
      <c r="B685">
        <v>59212927</v>
      </c>
      <c r="C685">
        <v>59212917</v>
      </c>
      <c r="D685">
        <v>58340578</v>
      </c>
      <c r="E685">
        <v>1</v>
      </c>
      <c r="F685">
        <v>1</v>
      </c>
      <c r="G685">
        <v>1080</v>
      </c>
      <c r="H685">
        <v>2</v>
      </c>
      <c r="I685" t="s">
        <v>646</v>
      </c>
      <c r="J685" t="s">
        <v>647</v>
      </c>
      <c r="K685" t="s">
        <v>648</v>
      </c>
      <c r="L685">
        <v>1368</v>
      </c>
      <c r="N685">
        <v>1011</v>
      </c>
      <c r="O685" t="s">
        <v>626</v>
      </c>
      <c r="P685" t="s">
        <v>626</v>
      </c>
      <c r="Q685">
        <v>1</v>
      </c>
      <c r="X685">
        <v>0.34</v>
      </c>
      <c r="Y685">
        <v>0</v>
      </c>
      <c r="Z685">
        <v>83.1</v>
      </c>
      <c r="AA685">
        <v>12.62</v>
      </c>
      <c r="AB685">
        <v>0</v>
      </c>
      <c r="AC685">
        <v>0</v>
      </c>
      <c r="AD685">
        <v>1</v>
      </c>
      <c r="AE685">
        <v>0</v>
      </c>
      <c r="AF685" t="s">
        <v>27</v>
      </c>
      <c r="AG685">
        <v>0.46750000000000008</v>
      </c>
      <c r="AH685">
        <v>2</v>
      </c>
      <c r="AI685">
        <v>59212919</v>
      </c>
      <c r="AJ685">
        <v>650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ROW(Source!A710)</f>
        <v>710</v>
      </c>
      <c r="B686">
        <v>59212928</v>
      </c>
      <c r="C686">
        <v>59212917</v>
      </c>
      <c r="D686">
        <v>58340697</v>
      </c>
      <c r="E686">
        <v>1</v>
      </c>
      <c r="F686">
        <v>1</v>
      </c>
      <c r="G686">
        <v>1080</v>
      </c>
      <c r="H686">
        <v>2</v>
      </c>
      <c r="I686" t="s">
        <v>629</v>
      </c>
      <c r="J686" t="s">
        <v>630</v>
      </c>
      <c r="K686" t="s">
        <v>631</v>
      </c>
      <c r="L686">
        <v>1368</v>
      </c>
      <c r="N686">
        <v>1011</v>
      </c>
      <c r="O686" t="s">
        <v>626</v>
      </c>
      <c r="P686" t="s">
        <v>626</v>
      </c>
      <c r="Q686">
        <v>1</v>
      </c>
      <c r="X686">
        <v>0.19</v>
      </c>
      <c r="Y686">
        <v>0</v>
      </c>
      <c r="Z686">
        <v>0.8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27</v>
      </c>
      <c r="AG686">
        <v>0.26124999999999998</v>
      </c>
      <c r="AH686">
        <v>2</v>
      </c>
      <c r="AI686">
        <v>59212920</v>
      </c>
      <c r="AJ686">
        <v>651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ROW(Source!A710)</f>
        <v>710</v>
      </c>
      <c r="B687">
        <v>59212929</v>
      </c>
      <c r="C687">
        <v>59212917</v>
      </c>
      <c r="D687">
        <v>58340663</v>
      </c>
      <c r="E687">
        <v>1</v>
      </c>
      <c r="F687">
        <v>1</v>
      </c>
      <c r="G687">
        <v>1080</v>
      </c>
      <c r="H687">
        <v>2</v>
      </c>
      <c r="I687" t="s">
        <v>730</v>
      </c>
      <c r="J687" t="s">
        <v>731</v>
      </c>
      <c r="K687" t="s">
        <v>732</v>
      </c>
      <c r="L687">
        <v>1368</v>
      </c>
      <c r="N687">
        <v>1011</v>
      </c>
      <c r="O687" t="s">
        <v>626</v>
      </c>
      <c r="P687" t="s">
        <v>626</v>
      </c>
      <c r="Q687">
        <v>1</v>
      </c>
      <c r="X687">
        <v>0.06</v>
      </c>
      <c r="Y687">
        <v>0</v>
      </c>
      <c r="Z687">
        <v>0.47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27</v>
      </c>
      <c r="AG687">
        <v>8.2500000000000004E-2</v>
      </c>
      <c r="AH687">
        <v>2</v>
      </c>
      <c r="AI687">
        <v>59212921</v>
      </c>
      <c r="AJ687">
        <v>652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ROW(Source!A710)</f>
        <v>710</v>
      </c>
      <c r="B688">
        <v>59212930</v>
      </c>
      <c r="C688">
        <v>59212917</v>
      </c>
      <c r="D688">
        <v>58310236</v>
      </c>
      <c r="E688">
        <v>1</v>
      </c>
      <c r="F688">
        <v>1</v>
      </c>
      <c r="G688">
        <v>1080</v>
      </c>
      <c r="H688">
        <v>3</v>
      </c>
      <c r="I688" t="s">
        <v>733</v>
      </c>
      <c r="J688" t="s">
        <v>734</v>
      </c>
      <c r="K688" t="s">
        <v>735</v>
      </c>
      <c r="L688">
        <v>1296</v>
      </c>
      <c r="N688">
        <v>1002</v>
      </c>
      <c r="O688" t="s">
        <v>736</v>
      </c>
      <c r="P688" t="s">
        <v>736</v>
      </c>
      <c r="Q688">
        <v>1</v>
      </c>
      <c r="X688">
        <v>0.46210000000000001</v>
      </c>
      <c r="Y688">
        <v>84.21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</v>
      </c>
      <c r="AG688">
        <v>0.46210000000000001</v>
      </c>
      <c r="AH688">
        <v>2</v>
      </c>
      <c r="AI688">
        <v>59212922</v>
      </c>
      <c r="AJ688">
        <v>653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ROW(Source!A710)</f>
        <v>710</v>
      </c>
      <c r="B689">
        <v>59212931</v>
      </c>
      <c r="C689">
        <v>59212917</v>
      </c>
      <c r="D689">
        <v>58311260</v>
      </c>
      <c r="E689">
        <v>1</v>
      </c>
      <c r="F689">
        <v>1</v>
      </c>
      <c r="G689">
        <v>1080</v>
      </c>
      <c r="H689">
        <v>3</v>
      </c>
      <c r="I689" t="s">
        <v>721</v>
      </c>
      <c r="J689" t="s">
        <v>722</v>
      </c>
      <c r="K689" t="s">
        <v>723</v>
      </c>
      <c r="L689">
        <v>1354</v>
      </c>
      <c r="N689">
        <v>1010</v>
      </c>
      <c r="O689" t="s">
        <v>49</v>
      </c>
      <c r="P689" t="s">
        <v>49</v>
      </c>
      <c r="Q689">
        <v>1</v>
      </c>
      <c r="X689">
        <v>1.2250000000000001</v>
      </c>
      <c r="Y689">
        <v>38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</v>
      </c>
      <c r="AG689">
        <v>1.2250000000000001</v>
      </c>
      <c r="AH689">
        <v>2</v>
      </c>
      <c r="AI689">
        <v>59212923</v>
      </c>
      <c r="AJ689">
        <v>654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ROW(Source!A710)</f>
        <v>710</v>
      </c>
      <c r="B690">
        <v>59212932</v>
      </c>
      <c r="C690">
        <v>59212917</v>
      </c>
      <c r="D690">
        <v>58319282</v>
      </c>
      <c r="E690">
        <v>1</v>
      </c>
      <c r="F690">
        <v>1</v>
      </c>
      <c r="G690">
        <v>1080</v>
      </c>
      <c r="H690">
        <v>3</v>
      </c>
      <c r="I690" t="s">
        <v>737</v>
      </c>
      <c r="J690" t="s">
        <v>738</v>
      </c>
      <c r="K690" t="s">
        <v>739</v>
      </c>
      <c r="L690">
        <v>1354</v>
      </c>
      <c r="N690">
        <v>1010</v>
      </c>
      <c r="O690" t="s">
        <v>49</v>
      </c>
      <c r="P690" t="s">
        <v>49</v>
      </c>
      <c r="Q690">
        <v>1</v>
      </c>
      <c r="X690">
        <v>0.03</v>
      </c>
      <c r="Y690">
        <v>7.74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</v>
      </c>
      <c r="AG690">
        <v>0.03</v>
      </c>
      <c r="AH690">
        <v>2</v>
      </c>
      <c r="AI690">
        <v>59212924</v>
      </c>
      <c r="AJ690">
        <v>655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ROW(Source!A710)</f>
        <v>710</v>
      </c>
      <c r="B691">
        <v>59212933</v>
      </c>
      <c r="C691">
        <v>59212917</v>
      </c>
      <c r="D691">
        <v>58292711</v>
      </c>
      <c r="E691">
        <v>1080</v>
      </c>
      <c r="F691">
        <v>1</v>
      </c>
      <c r="G691">
        <v>1080</v>
      </c>
      <c r="H691">
        <v>3</v>
      </c>
      <c r="I691" t="s">
        <v>812</v>
      </c>
      <c r="J691" t="s">
        <v>3</v>
      </c>
      <c r="K691" t="s">
        <v>813</v>
      </c>
      <c r="L691">
        <v>1354</v>
      </c>
      <c r="N691">
        <v>1010</v>
      </c>
      <c r="O691" t="s">
        <v>49</v>
      </c>
      <c r="P691" t="s">
        <v>49</v>
      </c>
      <c r="Q691">
        <v>1</v>
      </c>
      <c r="X691">
        <v>10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3</v>
      </c>
      <c r="AG691">
        <v>10</v>
      </c>
      <c r="AH691">
        <v>3</v>
      </c>
      <c r="AI691">
        <v>-1</v>
      </c>
      <c r="AJ691" t="s">
        <v>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ROW(Source!A710)</f>
        <v>710</v>
      </c>
      <c r="B692">
        <v>59212934</v>
      </c>
      <c r="C692">
        <v>59212917</v>
      </c>
      <c r="D692">
        <v>58292776</v>
      </c>
      <c r="E692">
        <v>1080</v>
      </c>
      <c r="F692">
        <v>1</v>
      </c>
      <c r="G692">
        <v>1080</v>
      </c>
      <c r="H692">
        <v>3</v>
      </c>
      <c r="I692" t="s">
        <v>814</v>
      </c>
      <c r="J692" t="s">
        <v>3</v>
      </c>
      <c r="K692" t="s">
        <v>815</v>
      </c>
      <c r="L692">
        <v>1354</v>
      </c>
      <c r="N692">
        <v>1010</v>
      </c>
      <c r="O692" t="s">
        <v>49</v>
      </c>
      <c r="P692" t="s">
        <v>49</v>
      </c>
      <c r="Q692">
        <v>1</v>
      </c>
      <c r="X692">
        <v>10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3</v>
      </c>
      <c r="AG692">
        <v>10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ROW(Source!A713)</f>
        <v>713</v>
      </c>
      <c r="B693">
        <v>59211670</v>
      </c>
      <c r="C693">
        <v>59210688</v>
      </c>
      <c r="D693">
        <v>58266404</v>
      </c>
      <c r="E693">
        <v>1080</v>
      </c>
      <c r="F693">
        <v>1</v>
      </c>
      <c r="G693">
        <v>1080</v>
      </c>
      <c r="H693">
        <v>1</v>
      </c>
      <c r="I693" t="s">
        <v>620</v>
      </c>
      <c r="J693" t="s">
        <v>3</v>
      </c>
      <c r="K693" t="s">
        <v>621</v>
      </c>
      <c r="L693">
        <v>1191</v>
      </c>
      <c r="N693">
        <v>1013</v>
      </c>
      <c r="O693" t="s">
        <v>622</v>
      </c>
      <c r="P693" t="s">
        <v>622</v>
      </c>
      <c r="Q693">
        <v>1</v>
      </c>
      <c r="X693">
        <v>67.7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 t="s">
        <v>28</v>
      </c>
      <c r="AG693">
        <v>85.640500000000017</v>
      </c>
      <c r="AH693">
        <v>2</v>
      </c>
      <c r="AI693">
        <v>59210689</v>
      </c>
      <c r="AJ693">
        <v>657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ROW(Source!A713)</f>
        <v>713</v>
      </c>
      <c r="B694">
        <v>59211671</v>
      </c>
      <c r="C694">
        <v>59210688</v>
      </c>
      <c r="D694">
        <v>58340578</v>
      </c>
      <c r="E694">
        <v>1</v>
      </c>
      <c r="F694">
        <v>1</v>
      </c>
      <c r="G694">
        <v>1080</v>
      </c>
      <c r="H694">
        <v>2</v>
      </c>
      <c r="I694" t="s">
        <v>646</v>
      </c>
      <c r="J694" t="s">
        <v>647</v>
      </c>
      <c r="K694" t="s">
        <v>648</v>
      </c>
      <c r="L694">
        <v>1368</v>
      </c>
      <c r="N694">
        <v>1011</v>
      </c>
      <c r="O694" t="s">
        <v>626</v>
      </c>
      <c r="P694" t="s">
        <v>626</v>
      </c>
      <c r="Q694">
        <v>1</v>
      </c>
      <c r="X694">
        <v>2.4700000000000002</v>
      </c>
      <c r="Y694">
        <v>0</v>
      </c>
      <c r="Z694">
        <v>83.1</v>
      </c>
      <c r="AA694">
        <v>12.62</v>
      </c>
      <c r="AB694">
        <v>0</v>
      </c>
      <c r="AC694">
        <v>0</v>
      </c>
      <c r="AD694">
        <v>1</v>
      </c>
      <c r="AE694">
        <v>0</v>
      </c>
      <c r="AF694" t="s">
        <v>27</v>
      </c>
      <c r="AG694">
        <v>3.3962500000000007</v>
      </c>
      <c r="AH694">
        <v>2</v>
      </c>
      <c r="AI694">
        <v>59210690</v>
      </c>
      <c r="AJ694">
        <v>658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ROW(Source!A713)</f>
        <v>713</v>
      </c>
      <c r="B695">
        <v>59211672</v>
      </c>
      <c r="C695">
        <v>59210688</v>
      </c>
      <c r="D695">
        <v>58308826</v>
      </c>
      <c r="E695">
        <v>1</v>
      </c>
      <c r="F695">
        <v>1</v>
      </c>
      <c r="G695">
        <v>1080</v>
      </c>
      <c r="H695">
        <v>3</v>
      </c>
      <c r="I695" t="s">
        <v>754</v>
      </c>
      <c r="J695" t="s">
        <v>755</v>
      </c>
      <c r="K695" t="s">
        <v>756</v>
      </c>
      <c r="L695">
        <v>1348</v>
      </c>
      <c r="N695">
        <v>1009</v>
      </c>
      <c r="O695" t="s">
        <v>658</v>
      </c>
      <c r="P695" t="s">
        <v>658</v>
      </c>
      <c r="Q695">
        <v>1000</v>
      </c>
      <c r="X695">
        <v>1.2E-2</v>
      </c>
      <c r="Y695">
        <v>6512.79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3</v>
      </c>
      <c r="AG695">
        <v>1.2E-2</v>
      </c>
      <c r="AH695">
        <v>2</v>
      </c>
      <c r="AI695">
        <v>59210691</v>
      </c>
      <c r="AJ695">
        <v>659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ROW(Source!A713)</f>
        <v>713</v>
      </c>
      <c r="B696">
        <v>59211673</v>
      </c>
      <c r="C696">
        <v>59210688</v>
      </c>
      <c r="D696">
        <v>58309357</v>
      </c>
      <c r="E696">
        <v>1</v>
      </c>
      <c r="F696">
        <v>1</v>
      </c>
      <c r="G696">
        <v>1080</v>
      </c>
      <c r="H696">
        <v>3</v>
      </c>
      <c r="I696" t="s">
        <v>757</v>
      </c>
      <c r="J696" t="s">
        <v>758</v>
      </c>
      <c r="K696" t="s">
        <v>759</v>
      </c>
      <c r="L696">
        <v>1348</v>
      </c>
      <c r="N696">
        <v>1009</v>
      </c>
      <c r="O696" t="s">
        <v>658</v>
      </c>
      <c r="P696" t="s">
        <v>658</v>
      </c>
      <c r="Q696">
        <v>1000</v>
      </c>
      <c r="X696">
        <v>3.5000000000000003E-2</v>
      </c>
      <c r="Y696">
        <v>6860.76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3</v>
      </c>
      <c r="AG696">
        <v>3.5000000000000003E-2</v>
      </c>
      <c r="AH696">
        <v>2</v>
      </c>
      <c r="AI696">
        <v>59210692</v>
      </c>
      <c r="AJ696">
        <v>660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ROW(Source!A713)</f>
        <v>713</v>
      </c>
      <c r="B697">
        <v>59211674</v>
      </c>
      <c r="C697">
        <v>59210688</v>
      </c>
      <c r="D697">
        <v>58297874</v>
      </c>
      <c r="E697">
        <v>1080</v>
      </c>
      <c r="F697">
        <v>1</v>
      </c>
      <c r="G697">
        <v>1080</v>
      </c>
      <c r="H697">
        <v>3</v>
      </c>
      <c r="I697" t="s">
        <v>835</v>
      </c>
      <c r="J697" t="s">
        <v>3</v>
      </c>
      <c r="K697" t="s">
        <v>836</v>
      </c>
      <c r="L697">
        <v>1301</v>
      </c>
      <c r="N697">
        <v>1003</v>
      </c>
      <c r="O697" t="s">
        <v>36</v>
      </c>
      <c r="P697" t="s">
        <v>36</v>
      </c>
      <c r="Q697">
        <v>1</v>
      </c>
      <c r="X697">
        <v>400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3</v>
      </c>
      <c r="AG697">
        <v>400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ROW(Source!A713)</f>
        <v>713</v>
      </c>
      <c r="B698">
        <v>59211675</v>
      </c>
      <c r="C698">
        <v>59210688</v>
      </c>
      <c r="D698">
        <v>58297965</v>
      </c>
      <c r="E698">
        <v>1080</v>
      </c>
      <c r="F698">
        <v>1</v>
      </c>
      <c r="G698">
        <v>1080</v>
      </c>
      <c r="H698">
        <v>3</v>
      </c>
      <c r="I698" t="s">
        <v>837</v>
      </c>
      <c r="J698" t="s">
        <v>3</v>
      </c>
      <c r="K698" t="s">
        <v>838</v>
      </c>
      <c r="L698">
        <v>1354</v>
      </c>
      <c r="N698">
        <v>1010</v>
      </c>
      <c r="O698" t="s">
        <v>49</v>
      </c>
      <c r="P698" t="s">
        <v>49</v>
      </c>
      <c r="Q698">
        <v>1</v>
      </c>
      <c r="X698">
        <v>100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3</v>
      </c>
      <c r="AG698">
        <v>100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ROW(Source!A714)</f>
        <v>714</v>
      </c>
      <c r="B699">
        <v>59211670</v>
      </c>
      <c r="C699">
        <v>59210688</v>
      </c>
      <c r="D699">
        <v>58266404</v>
      </c>
      <c r="E699">
        <v>1080</v>
      </c>
      <c r="F699">
        <v>1</v>
      </c>
      <c r="G699">
        <v>1080</v>
      </c>
      <c r="H699">
        <v>1</v>
      </c>
      <c r="I699" t="s">
        <v>620</v>
      </c>
      <c r="J699" t="s">
        <v>3</v>
      </c>
      <c r="K699" t="s">
        <v>621</v>
      </c>
      <c r="L699">
        <v>1191</v>
      </c>
      <c r="N699">
        <v>1013</v>
      </c>
      <c r="O699" t="s">
        <v>622</v>
      </c>
      <c r="P699" t="s">
        <v>622</v>
      </c>
      <c r="Q699">
        <v>1</v>
      </c>
      <c r="X699">
        <v>67.7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 t="s">
        <v>28</v>
      </c>
      <c r="AG699">
        <v>85.640500000000017</v>
      </c>
      <c r="AH699">
        <v>2</v>
      </c>
      <c r="AI699">
        <v>59210689</v>
      </c>
      <c r="AJ699">
        <v>661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ROW(Source!A714)</f>
        <v>714</v>
      </c>
      <c r="B700">
        <v>59211671</v>
      </c>
      <c r="C700">
        <v>59210688</v>
      </c>
      <c r="D700">
        <v>58340578</v>
      </c>
      <c r="E700">
        <v>1</v>
      </c>
      <c r="F700">
        <v>1</v>
      </c>
      <c r="G700">
        <v>1080</v>
      </c>
      <c r="H700">
        <v>2</v>
      </c>
      <c r="I700" t="s">
        <v>646</v>
      </c>
      <c r="J700" t="s">
        <v>647</v>
      </c>
      <c r="K700" t="s">
        <v>648</v>
      </c>
      <c r="L700">
        <v>1368</v>
      </c>
      <c r="N700">
        <v>1011</v>
      </c>
      <c r="O700" t="s">
        <v>626</v>
      </c>
      <c r="P700" t="s">
        <v>626</v>
      </c>
      <c r="Q700">
        <v>1</v>
      </c>
      <c r="X700">
        <v>2.4700000000000002</v>
      </c>
      <c r="Y700">
        <v>0</v>
      </c>
      <c r="Z700">
        <v>83.1</v>
      </c>
      <c r="AA700">
        <v>12.62</v>
      </c>
      <c r="AB700">
        <v>0</v>
      </c>
      <c r="AC700">
        <v>0</v>
      </c>
      <c r="AD700">
        <v>1</v>
      </c>
      <c r="AE700">
        <v>0</v>
      </c>
      <c r="AF700" t="s">
        <v>27</v>
      </c>
      <c r="AG700">
        <v>3.3962500000000007</v>
      </c>
      <c r="AH700">
        <v>2</v>
      </c>
      <c r="AI700">
        <v>59210690</v>
      </c>
      <c r="AJ700">
        <v>662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ROW(Source!A714)</f>
        <v>714</v>
      </c>
      <c r="B701">
        <v>59211672</v>
      </c>
      <c r="C701">
        <v>59210688</v>
      </c>
      <c r="D701">
        <v>58308826</v>
      </c>
      <c r="E701">
        <v>1</v>
      </c>
      <c r="F701">
        <v>1</v>
      </c>
      <c r="G701">
        <v>1080</v>
      </c>
      <c r="H701">
        <v>3</v>
      </c>
      <c r="I701" t="s">
        <v>754</v>
      </c>
      <c r="J701" t="s">
        <v>755</v>
      </c>
      <c r="K701" t="s">
        <v>756</v>
      </c>
      <c r="L701">
        <v>1348</v>
      </c>
      <c r="N701">
        <v>1009</v>
      </c>
      <c r="O701" t="s">
        <v>658</v>
      </c>
      <c r="P701" t="s">
        <v>658</v>
      </c>
      <c r="Q701">
        <v>1000</v>
      </c>
      <c r="X701">
        <v>1.2E-2</v>
      </c>
      <c r="Y701">
        <v>6512.79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3</v>
      </c>
      <c r="AG701">
        <v>1.2E-2</v>
      </c>
      <c r="AH701">
        <v>2</v>
      </c>
      <c r="AI701">
        <v>59210691</v>
      </c>
      <c r="AJ701">
        <v>663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ROW(Source!A714)</f>
        <v>714</v>
      </c>
      <c r="B702">
        <v>59211673</v>
      </c>
      <c r="C702">
        <v>59210688</v>
      </c>
      <c r="D702">
        <v>58309357</v>
      </c>
      <c r="E702">
        <v>1</v>
      </c>
      <c r="F702">
        <v>1</v>
      </c>
      <c r="G702">
        <v>1080</v>
      </c>
      <c r="H702">
        <v>3</v>
      </c>
      <c r="I702" t="s">
        <v>757</v>
      </c>
      <c r="J702" t="s">
        <v>758</v>
      </c>
      <c r="K702" t="s">
        <v>759</v>
      </c>
      <c r="L702">
        <v>1348</v>
      </c>
      <c r="N702">
        <v>1009</v>
      </c>
      <c r="O702" t="s">
        <v>658</v>
      </c>
      <c r="P702" t="s">
        <v>658</v>
      </c>
      <c r="Q702">
        <v>1000</v>
      </c>
      <c r="X702">
        <v>3.5000000000000003E-2</v>
      </c>
      <c r="Y702">
        <v>6860.76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</v>
      </c>
      <c r="AG702">
        <v>3.5000000000000003E-2</v>
      </c>
      <c r="AH702">
        <v>2</v>
      </c>
      <c r="AI702">
        <v>59210692</v>
      </c>
      <c r="AJ702">
        <v>664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ROW(Source!A714)</f>
        <v>714</v>
      </c>
      <c r="B703">
        <v>59211674</v>
      </c>
      <c r="C703">
        <v>59210688</v>
      </c>
      <c r="D703">
        <v>58297874</v>
      </c>
      <c r="E703">
        <v>1080</v>
      </c>
      <c r="F703">
        <v>1</v>
      </c>
      <c r="G703">
        <v>1080</v>
      </c>
      <c r="H703">
        <v>3</v>
      </c>
      <c r="I703" t="s">
        <v>835</v>
      </c>
      <c r="J703" t="s">
        <v>3</v>
      </c>
      <c r="K703" t="s">
        <v>836</v>
      </c>
      <c r="L703">
        <v>1301</v>
      </c>
      <c r="N703">
        <v>1003</v>
      </c>
      <c r="O703" t="s">
        <v>36</v>
      </c>
      <c r="P703" t="s">
        <v>36</v>
      </c>
      <c r="Q703">
        <v>1</v>
      </c>
      <c r="X703">
        <v>400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3</v>
      </c>
      <c r="AG703">
        <v>400</v>
      </c>
      <c r="AH703">
        <v>3</v>
      </c>
      <c r="AI703">
        <v>-1</v>
      </c>
      <c r="AJ703" t="s">
        <v>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ROW(Source!A714)</f>
        <v>714</v>
      </c>
      <c r="B704">
        <v>59211675</v>
      </c>
      <c r="C704">
        <v>59210688</v>
      </c>
      <c r="D704">
        <v>58297965</v>
      </c>
      <c r="E704">
        <v>1080</v>
      </c>
      <c r="F704">
        <v>1</v>
      </c>
      <c r="G704">
        <v>1080</v>
      </c>
      <c r="H704">
        <v>3</v>
      </c>
      <c r="I704" t="s">
        <v>837</v>
      </c>
      <c r="J704" t="s">
        <v>3</v>
      </c>
      <c r="K704" t="s">
        <v>838</v>
      </c>
      <c r="L704">
        <v>1354</v>
      </c>
      <c r="N704">
        <v>1010</v>
      </c>
      <c r="O704" t="s">
        <v>49</v>
      </c>
      <c r="P704" t="s">
        <v>49</v>
      </c>
      <c r="Q704">
        <v>1</v>
      </c>
      <c r="X704">
        <v>100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3</v>
      </c>
      <c r="AG704">
        <v>100</v>
      </c>
      <c r="AH704">
        <v>3</v>
      </c>
      <c r="AI704">
        <v>-1</v>
      </c>
      <c r="AJ704" t="s">
        <v>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ROW(Source!A717)</f>
        <v>717</v>
      </c>
      <c r="B705">
        <v>59211676</v>
      </c>
      <c r="C705">
        <v>59210699</v>
      </c>
      <c r="D705">
        <v>58266404</v>
      </c>
      <c r="E705">
        <v>1080</v>
      </c>
      <c r="F705">
        <v>1</v>
      </c>
      <c r="G705">
        <v>1080</v>
      </c>
      <c r="H705">
        <v>1</v>
      </c>
      <c r="I705" t="s">
        <v>620</v>
      </c>
      <c r="J705" t="s">
        <v>3</v>
      </c>
      <c r="K705" t="s">
        <v>621</v>
      </c>
      <c r="L705">
        <v>1191</v>
      </c>
      <c r="N705">
        <v>1013</v>
      </c>
      <c r="O705" t="s">
        <v>622</v>
      </c>
      <c r="P705" t="s">
        <v>622</v>
      </c>
      <c r="Q705">
        <v>1</v>
      </c>
      <c r="X705">
        <v>0.61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1</v>
      </c>
      <c r="AF705" t="s">
        <v>28</v>
      </c>
      <c r="AG705">
        <v>0.77164999999999995</v>
      </c>
      <c r="AH705">
        <v>2</v>
      </c>
      <c r="AI705">
        <v>59210700</v>
      </c>
      <c r="AJ705">
        <v>665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ROW(Source!A717)</f>
        <v>717</v>
      </c>
      <c r="B706">
        <v>59211677</v>
      </c>
      <c r="C706">
        <v>59210699</v>
      </c>
      <c r="D706">
        <v>58340578</v>
      </c>
      <c r="E706">
        <v>1</v>
      </c>
      <c r="F706">
        <v>1</v>
      </c>
      <c r="G706">
        <v>1080</v>
      </c>
      <c r="H706">
        <v>2</v>
      </c>
      <c r="I706" t="s">
        <v>646</v>
      </c>
      <c r="J706" t="s">
        <v>647</v>
      </c>
      <c r="K706" t="s">
        <v>648</v>
      </c>
      <c r="L706">
        <v>1368</v>
      </c>
      <c r="N706">
        <v>1011</v>
      </c>
      <c r="O706" t="s">
        <v>626</v>
      </c>
      <c r="P706" t="s">
        <v>626</v>
      </c>
      <c r="Q706">
        <v>1</v>
      </c>
      <c r="X706">
        <v>6.0000000000000001E-3</v>
      </c>
      <c r="Y706">
        <v>0</v>
      </c>
      <c r="Z706">
        <v>83.1</v>
      </c>
      <c r="AA706">
        <v>12.62</v>
      </c>
      <c r="AB706">
        <v>0</v>
      </c>
      <c r="AC706">
        <v>0</v>
      </c>
      <c r="AD706">
        <v>1</v>
      </c>
      <c r="AE706">
        <v>0</v>
      </c>
      <c r="AF706" t="s">
        <v>27</v>
      </c>
      <c r="AG706">
        <v>8.2500000000000004E-3</v>
      </c>
      <c r="AH706">
        <v>2</v>
      </c>
      <c r="AI706">
        <v>59210701</v>
      </c>
      <c r="AJ706">
        <v>666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ROW(Source!A717)</f>
        <v>717</v>
      </c>
      <c r="B707">
        <v>59211678</v>
      </c>
      <c r="C707">
        <v>59210699</v>
      </c>
      <c r="D707">
        <v>58309675</v>
      </c>
      <c r="E707">
        <v>1</v>
      </c>
      <c r="F707">
        <v>1</v>
      </c>
      <c r="G707">
        <v>1080</v>
      </c>
      <c r="H707">
        <v>3</v>
      </c>
      <c r="I707" t="s">
        <v>655</v>
      </c>
      <c r="J707" t="s">
        <v>656</v>
      </c>
      <c r="K707" t="s">
        <v>657</v>
      </c>
      <c r="L707">
        <v>1348</v>
      </c>
      <c r="N707">
        <v>1009</v>
      </c>
      <c r="O707" t="s">
        <v>658</v>
      </c>
      <c r="P707" t="s">
        <v>658</v>
      </c>
      <c r="Q707">
        <v>1000</v>
      </c>
      <c r="X707">
        <v>2.4000000000000001E-4</v>
      </c>
      <c r="Y707">
        <v>476.07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3</v>
      </c>
      <c r="AG707">
        <v>2.4000000000000001E-4</v>
      </c>
      <c r="AH707">
        <v>2</v>
      </c>
      <c r="AI707">
        <v>59210702</v>
      </c>
      <c r="AJ707">
        <v>667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ROW(Source!A717)</f>
        <v>717</v>
      </c>
      <c r="B708">
        <v>59211679</v>
      </c>
      <c r="C708">
        <v>59210699</v>
      </c>
      <c r="D708">
        <v>58308946</v>
      </c>
      <c r="E708">
        <v>1</v>
      </c>
      <c r="F708">
        <v>1</v>
      </c>
      <c r="G708">
        <v>1080</v>
      </c>
      <c r="H708">
        <v>3</v>
      </c>
      <c r="I708" t="s">
        <v>718</v>
      </c>
      <c r="J708" t="s">
        <v>719</v>
      </c>
      <c r="K708" t="s">
        <v>720</v>
      </c>
      <c r="L708">
        <v>1348</v>
      </c>
      <c r="N708">
        <v>1009</v>
      </c>
      <c r="O708" t="s">
        <v>658</v>
      </c>
      <c r="P708" t="s">
        <v>658</v>
      </c>
      <c r="Q708">
        <v>1000</v>
      </c>
      <c r="X708">
        <v>6.9999999999999994E-5</v>
      </c>
      <c r="Y708">
        <v>25762.5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3</v>
      </c>
      <c r="AG708">
        <v>6.9999999999999994E-5</v>
      </c>
      <c r="AH708">
        <v>2</v>
      </c>
      <c r="AI708">
        <v>59210703</v>
      </c>
      <c r="AJ708">
        <v>668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ROW(Source!A717)</f>
        <v>717</v>
      </c>
      <c r="B709">
        <v>59211680</v>
      </c>
      <c r="C709">
        <v>59210699</v>
      </c>
      <c r="D709">
        <v>58294564</v>
      </c>
      <c r="E709">
        <v>1080</v>
      </c>
      <c r="F709">
        <v>1</v>
      </c>
      <c r="G709">
        <v>1080</v>
      </c>
      <c r="H709">
        <v>3</v>
      </c>
      <c r="I709" t="s">
        <v>806</v>
      </c>
      <c r="J709" t="s">
        <v>3</v>
      </c>
      <c r="K709" t="s">
        <v>807</v>
      </c>
      <c r="L709">
        <v>1354</v>
      </c>
      <c r="N709">
        <v>1010</v>
      </c>
      <c r="O709" t="s">
        <v>49</v>
      </c>
      <c r="P709" t="s">
        <v>49</v>
      </c>
      <c r="Q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3</v>
      </c>
      <c r="AG709">
        <v>1</v>
      </c>
      <c r="AH709">
        <v>3</v>
      </c>
      <c r="AI709">
        <v>-1</v>
      </c>
      <c r="AJ709" t="s">
        <v>3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ROW(Source!A718)</f>
        <v>718</v>
      </c>
      <c r="B710">
        <v>59211676</v>
      </c>
      <c r="C710">
        <v>59210699</v>
      </c>
      <c r="D710">
        <v>58266404</v>
      </c>
      <c r="E710">
        <v>1080</v>
      </c>
      <c r="F710">
        <v>1</v>
      </c>
      <c r="G710">
        <v>1080</v>
      </c>
      <c r="H710">
        <v>1</v>
      </c>
      <c r="I710" t="s">
        <v>620</v>
      </c>
      <c r="J710" t="s">
        <v>3</v>
      </c>
      <c r="K710" t="s">
        <v>621</v>
      </c>
      <c r="L710">
        <v>1191</v>
      </c>
      <c r="N710">
        <v>1013</v>
      </c>
      <c r="O710" t="s">
        <v>622</v>
      </c>
      <c r="P710" t="s">
        <v>622</v>
      </c>
      <c r="Q710">
        <v>1</v>
      </c>
      <c r="X710">
        <v>0.61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1</v>
      </c>
      <c r="AF710" t="s">
        <v>28</v>
      </c>
      <c r="AG710">
        <v>0.77164999999999995</v>
      </c>
      <c r="AH710">
        <v>2</v>
      </c>
      <c r="AI710">
        <v>59210700</v>
      </c>
      <c r="AJ710">
        <v>670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ROW(Source!A718)</f>
        <v>718</v>
      </c>
      <c r="B711">
        <v>59211677</v>
      </c>
      <c r="C711">
        <v>59210699</v>
      </c>
      <c r="D711">
        <v>58340578</v>
      </c>
      <c r="E711">
        <v>1</v>
      </c>
      <c r="F711">
        <v>1</v>
      </c>
      <c r="G711">
        <v>1080</v>
      </c>
      <c r="H711">
        <v>2</v>
      </c>
      <c r="I711" t="s">
        <v>646</v>
      </c>
      <c r="J711" t="s">
        <v>647</v>
      </c>
      <c r="K711" t="s">
        <v>648</v>
      </c>
      <c r="L711">
        <v>1368</v>
      </c>
      <c r="N711">
        <v>1011</v>
      </c>
      <c r="O711" t="s">
        <v>626</v>
      </c>
      <c r="P711" t="s">
        <v>626</v>
      </c>
      <c r="Q711">
        <v>1</v>
      </c>
      <c r="X711">
        <v>6.0000000000000001E-3</v>
      </c>
      <c r="Y711">
        <v>0</v>
      </c>
      <c r="Z711">
        <v>83.1</v>
      </c>
      <c r="AA711">
        <v>12.62</v>
      </c>
      <c r="AB711">
        <v>0</v>
      </c>
      <c r="AC711">
        <v>0</v>
      </c>
      <c r="AD711">
        <v>1</v>
      </c>
      <c r="AE711">
        <v>0</v>
      </c>
      <c r="AF711" t="s">
        <v>27</v>
      </c>
      <c r="AG711">
        <v>8.2500000000000004E-3</v>
      </c>
      <c r="AH711">
        <v>2</v>
      </c>
      <c r="AI711">
        <v>59210701</v>
      </c>
      <c r="AJ711">
        <v>671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ROW(Source!A718)</f>
        <v>718</v>
      </c>
      <c r="B712">
        <v>59211678</v>
      </c>
      <c r="C712">
        <v>59210699</v>
      </c>
      <c r="D712">
        <v>58309675</v>
      </c>
      <c r="E712">
        <v>1</v>
      </c>
      <c r="F712">
        <v>1</v>
      </c>
      <c r="G712">
        <v>1080</v>
      </c>
      <c r="H712">
        <v>3</v>
      </c>
      <c r="I712" t="s">
        <v>655</v>
      </c>
      <c r="J712" t="s">
        <v>656</v>
      </c>
      <c r="K712" t="s">
        <v>657</v>
      </c>
      <c r="L712">
        <v>1348</v>
      </c>
      <c r="N712">
        <v>1009</v>
      </c>
      <c r="O712" t="s">
        <v>658</v>
      </c>
      <c r="P712" t="s">
        <v>658</v>
      </c>
      <c r="Q712">
        <v>1000</v>
      </c>
      <c r="X712">
        <v>2.4000000000000001E-4</v>
      </c>
      <c r="Y712">
        <v>476.07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3</v>
      </c>
      <c r="AG712">
        <v>2.4000000000000001E-4</v>
      </c>
      <c r="AH712">
        <v>2</v>
      </c>
      <c r="AI712">
        <v>59210702</v>
      </c>
      <c r="AJ712">
        <v>672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ROW(Source!A718)</f>
        <v>718</v>
      </c>
      <c r="B713">
        <v>59211679</v>
      </c>
      <c r="C713">
        <v>59210699</v>
      </c>
      <c r="D713">
        <v>58308946</v>
      </c>
      <c r="E713">
        <v>1</v>
      </c>
      <c r="F713">
        <v>1</v>
      </c>
      <c r="G713">
        <v>1080</v>
      </c>
      <c r="H713">
        <v>3</v>
      </c>
      <c r="I713" t="s">
        <v>718</v>
      </c>
      <c r="J713" t="s">
        <v>719</v>
      </c>
      <c r="K713" t="s">
        <v>720</v>
      </c>
      <c r="L713">
        <v>1348</v>
      </c>
      <c r="N713">
        <v>1009</v>
      </c>
      <c r="O713" t="s">
        <v>658</v>
      </c>
      <c r="P713" t="s">
        <v>658</v>
      </c>
      <c r="Q713">
        <v>1000</v>
      </c>
      <c r="X713">
        <v>6.9999999999999994E-5</v>
      </c>
      <c r="Y713">
        <v>25762.5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</v>
      </c>
      <c r="AG713">
        <v>6.9999999999999994E-5</v>
      </c>
      <c r="AH713">
        <v>2</v>
      </c>
      <c r="AI713">
        <v>59210703</v>
      </c>
      <c r="AJ713">
        <v>673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ROW(Source!A718)</f>
        <v>718</v>
      </c>
      <c r="B714">
        <v>59211680</v>
      </c>
      <c r="C714">
        <v>59210699</v>
      </c>
      <c r="D714">
        <v>58294564</v>
      </c>
      <c r="E714">
        <v>1080</v>
      </c>
      <c r="F714">
        <v>1</v>
      </c>
      <c r="G714">
        <v>1080</v>
      </c>
      <c r="H714">
        <v>3</v>
      </c>
      <c r="I714" t="s">
        <v>806</v>
      </c>
      <c r="J714" t="s">
        <v>3</v>
      </c>
      <c r="K714" t="s">
        <v>807</v>
      </c>
      <c r="L714">
        <v>1354</v>
      </c>
      <c r="N714">
        <v>1010</v>
      </c>
      <c r="O714" t="s">
        <v>49</v>
      </c>
      <c r="P714" t="s">
        <v>49</v>
      </c>
      <c r="Q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3</v>
      </c>
      <c r="AG714">
        <v>1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ROW(Source!A723)</f>
        <v>723</v>
      </c>
      <c r="B715">
        <v>59211681</v>
      </c>
      <c r="C715">
        <v>59210711</v>
      </c>
      <c r="D715">
        <v>58266404</v>
      </c>
      <c r="E715">
        <v>1080</v>
      </c>
      <c r="F715">
        <v>1</v>
      </c>
      <c r="G715">
        <v>1080</v>
      </c>
      <c r="H715">
        <v>1</v>
      </c>
      <c r="I715" t="s">
        <v>620</v>
      </c>
      <c r="J715" t="s">
        <v>3</v>
      </c>
      <c r="K715" t="s">
        <v>621</v>
      </c>
      <c r="L715">
        <v>1191</v>
      </c>
      <c r="N715">
        <v>1013</v>
      </c>
      <c r="O715" t="s">
        <v>622</v>
      </c>
      <c r="P715" t="s">
        <v>622</v>
      </c>
      <c r="Q715">
        <v>1</v>
      </c>
      <c r="X715">
        <v>0.61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28</v>
      </c>
      <c r="AG715">
        <v>0.77164999999999995</v>
      </c>
      <c r="AH715">
        <v>2</v>
      </c>
      <c r="AI715">
        <v>59210712</v>
      </c>
      <c r="AJ715">
        <v>675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ROW(Source!A723)</f>
        <v>723</v>
      </c>
      <c r="B716">
        <v>59211682</v>
      </c>
      <c r="C716">
        <v>59210711</v>
      </c>
      <c r="D716">
        <v>58340578</v>
      </c>
      <c r="E716">
        <v>1</v>
      </c>
      <c r="F716">
        <v>1</v>
      </c>
      <c r="G716">
        <v>1080</v>
      </c>
      <c r="H716">
        <v>2</v>
      </c>
      <c r="I716" t="s">
        <v>646</v>
      </c>
      <c r="J716" t="s">
        <v>647</v>
      </c>
      <c r="K716" t="s">
        <v>648</v>
      </c>
      <c r="L716">
        <v>1368</v>
      </c>
      <c r="N716">
        <v>1011</v>
      </c>
      <c r="O716" t="s">
        <v>626</v>
      </c>
      <c r="P716" t="s">
        <v>626</v>
      </c>
      <c r="Q716">
        <v>1</v>
      </c>
      <c r="X716">
        <v>6.0000000000000001E-3</v>
      </c>
      <c r="Y716">
        <v>0</v>
      </c>
      <c r="Z716">
        <v>83.1</v>
      </c>
      <c r="AA716">
        <v>12.62</v>
      </c>
      <c r="AB716">
        <v>0</v>
      </c>
      <c r="AC716">
        <v>0</v>
      </c>
      <c r="AD716">
        <v>1</v>
      </c>
      <c r="AE716">
        <v>0</v>
      </c>
      <c r="AF716" t="s">
        <v>27</v>
      </c>
      <c r="AG716">
        <v>8.2500000000000004E-3</v>
      </c>
      <c r="AH716">
        <v>2</v>
      </c>
      <c r="AI716">
        <v>59210713</v>
      </c>
      <c r="AJ716">
        <v>676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ROW(Source!A723)</f>
        <v>723</v>
      </c>
      <c r="B717">
        <v>59211683</v>
      </c>
      <c r="C717">
        <v>59210711</v>
      </c>
      <c r="D717">
        <v>58309675</v>
      </c>
      <c r="E717">
        <v>1</v>
      </c>
      <c r="F717">
        <v>1</v>
      </c>
      <c r="G717">
        <v>1080</v>
      </c>
      <c r="H717">
        <v>3</v>
      </c>
      <c r="I717" t="s">
        <v>655</v>
      </c>
      <c r="J717" t="s">
        <v>656</v>
      </c>
      <c r="K717" t="s">
        <v>657</v>
      </c>
      <c r="L717">
        <v>1348</v>
      </c>
      <c r="N717">
        <v>1009</v>
      </c>
      <c r="O717" t="s">
        <v>658</v>
      </c>
      <c r="P717" t="s">
        <v>658</v>
      </c>
      <c r="Q717">
        <v>1000</v>
      </c>
      <c r="X717">
        <v>2.4000000000000001E-4</v>
      </c>
      <c r="Y717">
        <v>476.07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3</v>
      </c>
      <c r="AG717">
        <v>2.4000000000000001E-4</v>
      </c>
      <c r="AH717">
        <v>2</v>
      </c>
      <c r="AI717">
        <v>59210714</v>
      </c>
      <c r="AJ717">
        <v>677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ROW(Source!A723)</f>
        <v>723</v>
      </c>
      <c r="B718">
        <v>59211684</v>
      </c>
      <c r="C718">
        <v>59210711</v>
      </c>
      <c r="D718">
        <v>58308946</v>
      </c>
      <c r="E718">
        <v>1</v>
      </c>
      <c r="F718">
        <v>1</v>
      </c>
      <c r="G718">
        <v>1080</v>
      </c>
      <c r="H718">
        <v>3</v>
      </c>
      <c r="I718" t="s">
        <v>718</v>
      </c>
      <c r="J718" t="s">
        <v>719</v>
      </c>
      <c r="K718" t="s">
        <v>720</v>
      </c>
      <c r="L718">
        <v>1348</v>
      </c>
      <c r="N718">
        <v>1009</v>
      </c>
      <c r="O718" t="s">
        <v>658</v>
      </c>
      <c r="P718" t="s">
        <v>658</v>
      </c>
      <c r="Q718">
        <v>1000</v>
      </c>
      <c r="X718">
        <v>6.9999999999999994E-5</v>
      </c>
      <c r="Y718">
        <v>25762.5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</v>
      </c>
      <c r="AG718">
        <v>6.9999999999999994E-5</v>
      </c>
      <c r="AH718">
        <v>2</v>
      </c>
      <c r="AI718">
        <v>59210715</v>
      </c>
      <c r="AJ718">
        <v>678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ROW(Source!A723)</f>
        <v>723</v>
      </c>
      <c r="B719">
        <v>59211685</v>
      </c>
      <c r="C719">
        <v>59210711</v>
      </c>
      <c r="D719">
        <v>58294564</v>
      </c>
      <c r="E719">
        <v>1080</v>
      </c>
      <c r="F719">
        <v>1</v>
      </c>
      <c r="G719">
        <v>1080</v>
      </c>
      <c r="H719">
        <v>3</v>
      </c>
      <c r="I719" t="s">
        <v>806</v>
      </c>
      <c r="J719" t="s">
        <v>3</v>
      </c>
      <c r="K719" t="s">
        <v>807</v>
      </c>
      <c r="L719">
        <v>1354</v>
      </c>
      <c r="N719">
        <v>1010</v>
      </c>
      <c r="O719" t="s">
        <v>49</v>
      </c>
      <c r="P719" t="s">
        <v>49</v>
      </c>
      <c r="Q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3</v>
      </c>
      <c r="AG719">
        <v>1</v>
      </c>
      <c r="AH719">
        <v>3</v>
      </c>
      <c r="AI719">
        <v>-1</v>
      </c>
      <c r="AJ719" t="s">
        <v>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ROW(Source!A724)</f>
        <v>724</v>
      </c>
      <c r="B720">
        <v>59211681</v>
      </c>
      <c r="C720">
        <v>59210711</v>
      </c>
      <c r="D720">
        <v>58266404</v>
      </c>
      <c r="E720">
        <v>1080</v>
      </c>
      <c r="F720">
        <v>1</v>
      </c>
      <c r="G720">
        <v>1080</v>
      </c>
      <c r="H720">
        <v>1</v>
      </c>
      <c r="I720" t="s">
        <v>620</v>
      </c>
      <c r="J720" t="s">
        <v>3</v>
      </c>
      <c r="K720" t="s">
        <v>621</v>
      </c>
      <c r="L720">
        <v>1191</v>
      </c>
      <c r="N720">
        <v>1013</v>
      </c>
      <c r="O720" t="s">
        <v>622</v>
      </c>
      <c r="P720" t="s">
        <v>622</v>
      </c>
      <c r="Q720">
        <v>1</v>
      </c>
      <c r="X720">
        <v>0.61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28</v>
      </c>
      <c r="AG720">
        <v>0.77164999999999995</v>
      </c>
      <c r="AH720">
        <v>2</v>
      </c>
      <c r="AI720">
        <v>59210712</v>
      </c>
      <c r="AJ720">
        <v>680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ROW(Source!A724)</f>
        <v>724</v>
      </c>
      <c r="B721">
        <v>59211682</v>
      </c>
      <c r="C721">
        <v>59210711</v>
      </c>
      <c r="D721">
        <v>58340578</v>
      </c>
      <c r="E721">
        <v>1</v>
      </c>
      <c r="F721">
        <v>1</v>
      </c>
      <c r="G721">
        <v>1080</v>
      </c>
      <c r="H721">
        <v>2</v>
      </c>
      <c r="I721" t="s">
        <v>646</v>
      </c>
      <c r="J721" t="s">
        <v>647</v>
      </c>
      <c r="K721" t="s">
        <v>648</v>
      </c>
      <c r="L721">
        <v>1368</v>
      </c>
      <c r="N721">
        <v>1011</v>
      </c>
      <c r="O721" t="s">
        <v>626</v>
      </c>
      <c r="P721" t="s">
        <v>626</v>
      </c>
      <c r="Q721">
        <v>1</v>
      </c>
      <c r="X721">
        <v>6.0000000000000001E-3</v>
      </c>
      <c r="Y721">
        <v>0</v>
      </c>
      <c r="Z721">
        <v>83.1</v>
      </c>
      <c r="AA721">
        <v>12.62</v>
      </c>
      <c r="AB721">
        <v>0</v>
      </c>
      <c r="AC721">
        <v>0</v>
      </c>
      <c r="AD721">
        <v>1</v>
      </c>
      <c r="AE721">
        <v>0</v>
      </c>
      <c r="AF721" t="s">
        <v>27</v>
      </c>
      <c r="AG721">
        <v>8.2500000000000004E-3</v>
      </c>
      <c r="AH721">
        <v>2</v>
      </c>
      <c r="AI721">
        <v>59210713</v>
      </c>
      <c r="AJ721">
        <v>681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ROW(Source!A724)</f>
        <v>724</v>
      </c>
      <c r="B722">
        <v>59211683</v>
      </c>
      <c r="C722">
        <v>59210711</v>
      </c>
      <c r="D722">
        <v>58309675</v>
      </c>
      <c r="E722">
        <v>1</v>
      </c>
      <c r="F722">
        <v>1</v>
      </c>
      <c r="G722">
        <v>1080</v>
      </c>
      <c r="H722">
        <v>3</v>
      </c>
      <c r="I722" t="s">
        <v>655</v>
      </c>
      <c r="J722" t="s">
        <v>656</v>
      </c>
      <c r="K722" t="s">
        <v>657</v>
      </c>
      <c r="L722">
        <v>1348</v>
      </c>
      <c r="N722">
        <v>1009</v>
      </c>
      <c r="O722" t="s">
        <v>658</v>
      </c>
      <c r="P722" t="s">
        <v>658</v>
      </c>
      <c r="Q722">
        <v>1000</v>
      </c>
      <c r="X722">
        <v>2.4000000000000001E-4</v>
      </c>
      <c r="Y722">
        <v>476.07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</v>
      </c>
      <c r="AG722">
        <v>2.4000000000000001E-4</v>
      </c>
      <c r="AH722">
        <v>2</v>
      </c>
      <c r="AI722">
        <v>59210714</v>
      </c>
      <c r="AJ722">
        <v>682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ROW(Source!A724)</f>
        <v>724</v>
      </c>
      <c r="B723">
        <v>59211684</v>
      </c>
      <c r="C723">
        <v>59210711</v>
      </c>
      <c r="D723">
        <v>58308946</v>
      </c>
      <c r="E723">
        <v>1</v>
      </c>
      <c r="F723">
        <v>1</v>
      </c>
      <c r="G723">
        <v>1080</v>
      </c>
      <c r="H723">
        <v>3</v>
      </c>
      <c r="I723" t="s">
        <v>718</v>
      </c>
      <c r="J723" t="s">
        <v>719</v>
      </c>
      <c r="K723" t="s">
        <v>720</v>
      </c>
      <c r="L723">
        <v>1348</v>
      </c>
      <c r="N723">
        <v>1009</v>
      </c>
      <c r="O723" t="s">
        <v>658</v>
      </c>
      <c r="P723" t="s">
        <v>658</v>
      </c>
      <c r="Q723">
        <v>1000</v>
      </c>
      <c r="X723">
        <v>6.9999999999999994E-5</v>
      </c>
      <c r="Y723">
        <v>25762.5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</v>
      </c>
      <c r="AG723">
        <v>6.9999999999999994E-5</v>
      </c>
      <c r="AH723">
        <v>2</v>
      </c>
      <c r="AI723">
        <v>59210715</v>
      </c>
      <c r="AJ723">
        <v>683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ROW(Source!A724)</f>
        <v>724</v>
      </c>
      <c r="B724">
        <v>59211685</v>
      </c>
      <c r="C724">
        <v>59210711</v>
      </c>
      <c r="D724">
        <v>58294564</v>
      </c>
      <c r="E724">
        <v>1080</v>
      </c>
      <c r="F724">
        <v>1</v>
      </c>
      <c r="G724">
        <v>1080</v>
      </c>
      <c r="H724">
        <v>3</v>
      </c>
      <c r="I724" t="s">
        <v>806</v>
      </c>
      <c r="J724" t="s">
        <v>3</v>
      </c>
      <c r="K724" t="s">
        <v>807</v>
      </c>
      <c r="L724">
        <v>1354</v>
      </c>
      <c r="N724">
        <v>1010</v>
      </c>
      <c r="O724" t="s">
        <v>49</v>
      </c>
      <c r="P724" t="s">
        <v>49</v>
      </c>
      <c r="Q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</v>
      </c>
      <c r="AG724">
        <v>1</v>
      </c>
      <c r="AH724">
        <v>3</v>
      </c>
      <c r="AI724">
        <v>-1</v>
      </c>
      <c r="AJ724" t="s">
        <v>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ROW(Source!A727)</f>
        <v>727</v>
      </c>
      <c r="B725">
        <v>59211686</v>
      </c>
      <c r="C725">
        <v>59210723</v>
      </c>
      <c r="D725">
        <v>58266404</v>
      </c>
      <c r="E725">
        <v>1080</v>
      </c>
      <c r="F725">
        <v>1</v>
      </c>
      <c r="G725">
        <v>1080</v>
      </c>
      <c r="H725">
        <v>1</v>
      </c>
      <c r="I725" t="s">
        <v>620</v>
      </c>
      <c r="J725" t="s">
        <v>3</v>
      </c>
      <c r="K725" t="s">
        <v>621</v>
      </c>
      <c r="L725">
        <v>1191</v>
      </c>
      <c r="N725">
        <v>1013</v>
      </c>
      <c r="O725" t="s">
        <v>622</v>
      </c>
      <c r="P725" t="s">
        <v>622</v>
      </c>
      <c r="Q725">
        <v>1</v>
      </c>
      <c r="X725">
        <v>0.79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  <c r="AF725" t="s">
        <v>28</v>
      </c>
      <c r="AG725">
        <v>0.99935000000000007</v>
      </c>
      <c r="AH725">
        <v>2</v>
      </c>
      <c r="AI725">
        <v>59210724</v>
      </c>
      <c r="AJ725">
        <v>685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ROW(Source!A727)</f>
        <v>727</v>
      </c>
      <c r="B726">
        <v>59211687</v>
      </c>
      <c r="C726">
        <v>59210723</v>
      </c>
      <c r="D726">
        <v>58340578</v>
      </c>
      <c r="E726">
        <v>1</v>
      </c>
      <c r="F726">
        <v>1</v>
      </c>
      <c r="G726">
        <v>1080</v>
      </c>
      <c r="H726">
        <v>2</v>
      </c>
      <c r="I726" t="s">
        <v>646</v>
      </c>
      <c r="J726" t="s">
        <v>647</v>
      </c>
      <c r="K726" t="s">
        <v>648</v>
      </c>
      <c r="L726">
        <v>1368</v>
      </c>
      <c r="N726">
        <v>1011</v>
      </c>
      <c r="O726" t="s">
        <v>626</v>
      </c>
      <c r="P726" t="s">
        <v>626</v>
      </c>
      <c r="Q726">
        <v>1</v>
      </c>
      <c r="X726">
        <v>0.02</v>
      </c>
      <c r="Y726">
        <v>0</v>
      </c>
      <c r="Z726">
        <v>83.1</v>
      </c>
      <c r="AA726">
        <v>12.62</v>
      </c>
      <c r="AB726">
        <v>0</v>
      </c>
      <c r="AC726">
        <v>0</v>
      </c>
      <c r="AD726">
        <v>1</v>
      </c>
      <c r="AE726">
        <v>0</v>
      </c>
      <c r="AF726" t="s">
        <v>27</v>
      </c>
      <c r="AG726">
        <v>2.7500000000000004E-2</v>
      </c>
      <c r="AH726">
        <v>2</v>
      </c>
      <c r="AI726">
        <v>59210725</v>
      </c>
      <c r="AJ726">
        <v>686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ROW(Source!A727)</f>
        <v>727</v>
      </c>
      <c r="B727">
        <v>59211688</v>
      </c>
      <c r="C727">
        <v>59210723</v>
      </c>
      <c r="D727">
        <v>58309675</v>
      </c>
      <c r="E727">
        <v>1</v>
      </c>
      <c r="F727">
        <v>1</v>
      </c>
      <c r="G727">
        <v>1080</v>
      </c>
      <c r="H727">
        <v>3</v>
      </c>
      <c r="I727" t="s">
        <v>655</v>
      </c>
      <c r="J727" t="s">
        <v>656</v>
      </c>
      <c r="K727" t="s">
        <v>657</v>
      </c>
      <c r="L727">
        <v>1348</v>
      </c>
      <c r="N727">
        <v>1009</v>
      </c>
      <c r="O727" t="s">
        <v>658</v>
      </c>
      <c r="P727" t="s">
        <v>658</v>
      </c>
      <c r="Q727">
        <v>1000</v>
      </c>
      <c r="X727">
        <v>3.2000000000000003E-4</v>
      </c>
      <c r="Y727">
        <v>476.07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3</v>
      </c>
      <c r="AG727">
        <v>3.2000000000000003E-4</v>
      </c>
      <c r="AH727">
        <v>2</v>
      </c>
      <c r="AI727">
        <v>59210726</v>
      </c>
      <c r="AJ727">
        <v>687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ROW(Source!A727)</f>
        <v>727</v>
      </c>
      <c r="B728">
        <v>59211689</v>
      </c>
      <c r="C728">
        <v>59210723</v>
      </c>
      <c r="D728">
        <v>58308946</v>
      </c>
      <c r="E728">
        <v>1</v>
      </c>
      <c r="F728">
        <v>1</v>
      </c>
      <c r="G728">
        <v>1080</v>
      </c>
      <c r="H728">
        <v>3</v>
      </c>
      <c r="I728" t="s">
        <v>718</v>
      </c>
      <c r="J728" t="s">
        <v>719</v>
      </c>
      <c r="K728" t="s">
        <v>720</v>
      </c>
      <c r="L728">
        <v>1348</v>
      </c>
      <c r="N728">
        <v>1009</v>
      </c>
      <c r="O728" t="s">
        <v>658</v>
      </c>
      <c r="P728" t="s">
        <v>658</v>
      </c>
      <c r="Q728">
        <v>1000</v>
      </c>
      <c r="X728">
        <v>1.2E-4</v>
      </c>
      <c r="Y728">
        <v>25762.5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3</v>
      </c>
      <c r="AG728">
        <v>1.2E-4</v>
      </c>
      <c r="AH728">
        <v>2</v>
      </c>
      <c r="AI728">
        <v>59210727</v>
      </c>
      <c r="AJ728">
        <v>688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ROW(Source!A727)</f>
        <v>727</v>
      </c>
      <c r="B729">
        <v>59211690</v>
      </c>
      <c r="C729">
        <v>59210723</v>
      </c>
      <c r="D729">
        <v>58292580</v>
      </c>
      <c r="E729">
        <v>1080</v>
      </c>
      <c r="F729">
        <v>1</v>
      </c>
      <c r="G729">
        <v>1080</v>
      </c>
      <c r="H729">
        <v>3</v>
      </c>
      <c r="I729" t="s">
        <v>821</v>
      </c>
      <c r="J729" t="s">
        <v>3</v>
      </c>
      <c r="K729" t="s">
        <v>822</v>
      </c>
      <c r="L729">
        <v>1391</v>
      </c>
      <c r="N729">
        <v>1013</v>
      </c>
      <c r="O729" t="s">
        <v>304</v>
      </c>
      <c r="P729" t="s">
        <v>304</v>
      </c>
      <c r="Q729">
        <v>1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3</v>
      </c>
      <c r="AG729">
        <v>1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ROW(Source!A728)</f>
        <v>728</v>
      </c>
      <c r="B730">
        <v>59211686</v>
      </c>
      <c r="C730">
        <v>59210723</v>
      </c>
      <c r="D730">
        <v>58266404</v>
      </c>
      <c r="E730">
        <v>1080</v>
      </c>
      <c r="F730">
        <v>1</v>
      </c>
      <c r="G730">
        <v>1080</v>
      </c>
      <c r="H730">
        <v>1</v>
      </c>
      <c r="I730" t="s">
        <v>620</v>
      </c>
      <c r="J730" t="s">
        <v>3</v>
      </c>
      <c r="K730" t="s">
        <v>621</v>
      </c>
      <c r="L730">
        <v>1191</v>
      </c>
      <c r="N730">
        <v>1013</v>
      </c>
      <c r="O730" t="s">
        <v>622</v>
      </c>
      <c r="P730" t="s">
        <v>622</v>
      </c>
      <c r="Q730">
        <v>1</v>
      </c>
      <c r="X730">
        <v>0.79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 t="s">
        <v>28</v>
      </c>
      <c r="AG730">
        <v>0.99935000000000007</v>
      </c>
      <c r="AH730">
        <v>2</v>
      </c>
      <c r="AI730">
        <v>59210724</v>
      </c>
      <c r="AJ730">
        <v>690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ROW(Source!A728)</f>
        <v>728</v>
      </c>
      <c r="B731">
        <v>59211687</v>
      </c>
      <c r="C731">
        <v>59210723</v>
      </c>
      <c r="D731">
        <v>58340578</v>
      </c>
      <c r="E731">
        <v>1</v>
      </c>
      <c r="F731">
        <v>1</v>
      </c>
      <c r="G731">
        <v>1080</v>
      </c>
      <c r="H731">
        <v>2</v>
      </c>
      <c r="I731" t="s">
        <v>646</v>
      </c>
      <c r="J731" t="s">
        <v>647</v>
      </c>
      <c r="K731" t="s">
        <v>648</v>
      </c>
      <c r="L731">
        <v>1368</v>
      </c>
      <c r="N731">
        <v>1011</v>
      </c>
      <c r="O731" t="s">
        <v>626</v>
      </c>
      <c r="P731" t="s">
        <v>626</v>
      </c>
      <c r="Q731">
        <v>1</v>
      </c>
      <c r="X731">
        <v>0.02</v>
      </c>
      <c r="Y731">
        <v>0</v>
      </c>
      <c r="Z731">
        <v>83.1</v>
      </c>
      <c r="AA731">
        <v>12.62</v>
      </c>
      <c r="AB731">
        <v>0</v>
      </c>
      <c r="AC731">
        <v>0</v>
      </c>
      <c r="AD731">
        <v>1</v>
      </c>
      <c r="AE731">
        <v>0</v>
      </c>
      <c r="AF731" t="s">
        <v>27</v>
      </c>
      <c r="AG731">
        <v>2.7500000000000004E-2</v>
      </c>
      <c r="AH731">
        <v>2</v>
      </c>
      <c r="AI731">
        <v>59210725</v>
      </c>
      <c r="AJ731">
        <v>691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ROW(Source!A728)</f>
        <v>728</v>
      </c>
      <c r="B732">
        <v>59211688</v>
      </c>
      <c r="C732">
        <v>59210723</v>
      </c>
      <c r="D732">
        <v>58309675</v>
      </c>
      <c r="E732">
        <v>1</v>
      </c>
      <c r="F732">
        <v>1</v>
      </c>
      <c r="G732">
        <v>1080</v>
      </c>
      <c r="H732">
        <v>3</v>
      </c>
      <c r="I732" t="s">
        <v>655</v>
      </c>
      <c r="J732" t="s">
        <v>656</v>
      </c>
      <c r="K732" t="s">
        <v>657</v>
      </c>
      <c r="L732">
        <v>1348</v>
      </c>
      <c r="N732">
        <v>1009</v>
      </c>
      <c r="O732" t="s">
        <v>658</v>
      </c>
      <c r="P732" t="s">
        <v>658</v>
      </c>
      <c r="Q732">
        <v>1000</v>
      </c>
      <c r="X732">
        <v>3.2000000000000003E-4</v>
      </c>
      <c r="Y732">
        <v>476.07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</v>
      </c>
      <c r="AG732">
        <v>3.2000000000000003E-4</v>
      </c>
      <c r="AH732">
        <v>2</v>
      </c>
      <c r="AI732">
        <v>59210726</v>
      </c>
      <c r="AJ732">
        <v>692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ROW(Source!A728)</f>
        <v>728</v>
      </c>
      <c r="B733">
        <v>59211689</v>
      </c>
      <c r="C733">
        <v>59210723</v>
      </c>
      <c r="D733">
        <v>58308946</v>
      </c>
      <c r="E733">
        <v>1</v>
      </c>
      <c r="F733">
        <v>1</v>
      </c>
      <c r="G733">
        <v>1080</v>
      </c>
      <c r="H733">
        <v>3</v>
      </c>
      <c r="I733" t="s">
        <v>718</v>
      </c>
      <c r="J733" t="s">
        <v>719</v>
      </c>
      <c r="K733" t="s">
        <v>720</v>
      </c>
      <c r="L733">
        <v>1348</v>
      </c>
      <c r="N733">
        <v>1009</v>
      </c>
      <c r="O733" t="s">
        <v>658</v>
      </c>
      <c r="P733" t="s">
        <v>658</v>
      </c>
      <c r="Q733">
        <v>1000</v>
      </c>
      <c r="X733">
        <v>1.2E-4</v>
      </c>
      <c r="Y733">
        <v>25762.5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3</v>
      </c>
      <c r="AG733">
        <v>1.2E-4</v>
      </c>
      <c r="AH733">
        <v>2</v>
      </c>
      <c r="AI733">
        <v>59210727</v>
      </c>
      <c r="AJ733">
        <v>693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ROW(Source!A728)</f>
        <v>728</v>
      </c>
      <c r="B734">
        <v>59211690</v>
      </c>
      <c r="C734">
        <v>59210723</v>
      </c>
      <c r="D734">
        <v>58292580</v>
      </c>
      <c r="E734">
        <v>1080</v>
      </c>
      <c r="F734">
        <v>1</v>
      </c>
      <c r="G734">
        <v>1080</v>
      </c>
      <c r="H734">
        <v>3</v>
      </c>
      <c r="I734" t="s">
        <v>821</v>
      </c>
      <c r="J734" t="s">
        <v>3</v>
      </c>
      <c r="K734" t="s">
        <v>822</v>
      </c>
      <c r="L734">
        <v>1391</v>
      </c>
      <c r="N734">
        <v>1013</v>
      </c>
      <c r="O734" t="s">
        <v>304</v>
      </c>
      <c r="P734" t="s">
        <v>304</v>
      </c>
      <c r="Q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3</v>
      </c>
      <c r="AG734">
        <v>1</v>
      </c>
      <c r="AH734">
        <v>3</v>
      </c>
      <c r="AI734">
        <v>-1</v>
      </c>
      <c r="AJ734" t="s">
        <v>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ROW(Source!A731)</f>
        <v>731</v>
      </c>
      <c r="B735">
        <v>59211691</v>
      </c>
      <c r="C735">
        <v>59210735</v>
      </c>
      <c r="D735">
        <v>58266404</v>
      </c>
      <c r="E735">
        <v>1080</v>
      </c>
      <c r="F735">
        <v>1</v>
      </c>
      <c r="G735">
        <v>1080</v>
      </c>
      <c r="H735">
        <v>1</v>
      </c>
      <c r="I735" t="s">
        <v>620</v>
      </c>
      <c r="J735" t="s">
        <v>3</v>
      </c>
      <c r="K735" t="s">
        <v>621</v>
      </c>
      <c r="L735">
        <v>1191</v>
      </c>
      <c r="N735">
        <v>1013</v>
      </c>
      <c r="O735" t="s">
        <v>622</v>
      </c>
      <c r="P735" t="s">
        <v>622</v>
      </c>
      <c r="Q735">
        <v>1</v>
      </c>
      <c r="X735">
        <v>0.46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 t="s">
        <v>28</v>
      </c>
      <c r="AG735">
        <v>0.58190000000000008</v>
      </c>
      <c r="AH735">
        <v>2</v>
      </c>
      <c r="AI735">
        <v>59210736</v>
      </c>
      <c r="AJ735">
        <v>695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ROW(Source!A731)</f>
        <v>731</v>
      </c>
      <c r="B736">
        <v>59211692</v>
      </c>
      <c r="C736">
        <v>59210735</v>
      </c>
      <c r="D736">
        <v>58340578</v>
      </c>
      <c r="E736">
        <v>1</v>
      </c>
      <c r="F736">
        <v>1</v>
      </c>
      <c r="G736">
        <v>1080</v>
      </c>
      <c r="H736">
        <v>2</v>
      </c>
      <c r="I736" t="s">
        <v>646</v>
      </c>
      <c r="J736" t="s">
        <v>647</v>
      </c>
      <c r="K736" t="s">
        <v>648</v>
      </c>
      <c r="L736">
        <v>1368</v>
      </c>
      <c r="N736">
        <v>1011</v>
      </c>
      <c r="O736" t="s">
        <v>626</v>
      </c>
      <c r="P736" t="s">
        <v>626</v>
      </c>
      <c r="Q736">
        <v>1</v>
      </c>
      <c r="X736">
        <v>0.01</v>
      </c>
      <c r="Y736">
        <v>0</v>
      </c>
      <c r="Z736">
        <v>83.1</v>
      </c>
      <c r="AA736">
        <v>12.62</v>
      </c>
      <c r="AB736">
        <v>0</v>
      </c>
      <c r="AC736">
        <v>0</v>
      </c>
      <c r="AD736">
        <v>1</v>
      </c>
      <c r="AE736">
        <v>0</v>
      </c>
      <c r="AF736" t="s">
        <v>27</v>
      </c>
      <c r="AG736">
        <v>1.3750000000000002E-2</v>
      </c>
      <c r="AH736">
        <v>2</v>
      </c>
      <c r="AI736">
        <v>59210737</v>
      </c>
      <c r="AJ736">
        <v>696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ROW(Source!A731)</f>
        <v>731</v>
      </c>
      <c r="B737">
        <v>59211693</v>
      </c>
      <c r="C737">
        <v>59210735</v>
      </c>
      <c r="D737">
        <v>58309675</v>
      </c>
      <c r="E737">
        <v>1</v>
      </c>
      <c r="F737">
        <v>1</v>
      </c>
      <c r="G737">
        <v>1080</v>
      </c>
      <c r="H737">
        <v>3</v>
      </c>
      <c r="I737" t="s">
        <v>655</v>
      </c>
      <c r="J737" t="s">
        <v>656</v>
      </c>
      <c r="K737" t="s">
        <v>657</v>
      </c>
      <c r="L737">
        <v>1348</v>
      </c>
      <c r="N737">
        <v>1009</v>
      </c>
      <c r="O737" t="s">
        <v>658</v>
      </c>
      <c r="P737" t="s">
        <v>658</v>
      </c>
      <c r="Q737">
        <v>1000</v>
      </c>
      <c r="X737">
        <v>2.0000000000000001E-4</v>
      </c>
      <c r="Y737">
        <v>476.07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3</v>
      </c>
      <c r="AG737">
        <v>2.0000000000000001E-4</v>
      </c>
      <c r="AH737">
        <v>2</v>
      </c>
      <c r="AI737">
        <v>59210738</v>
      </c>
      <c r="AJ737">
        <v>697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ROW(Source!A731)</f>
        <v>731</v>
      </c>
      <c r="B738">
        <v>59211694</v>
      </c>
      <c r="C738">
        <v>59210735</v>
      </c>
      <c r="D738">
        <v>58308946</v>
      </c>
      <c r="E738">
        <v>1</v>
      </c>
      <c r="F738">
        <v>1</v>
      </c>
      <c r="G738">
        <v>1080</v>
      </c>
      <c r="H738">
        <v>3</v>
      </c>
      <c r="I738" t="s">
        <v>718</v>
      </c>
      <c r="J738" t="s">
        <v>719</v>
      </c>
      <c r="K738" t="s">
        <v>720</v>
      </c>
      <c r="L738">
        <v>1348</v>
      </c>
      <c r="N738">
        <v>1009</v>
      </c>
      <c r="O738" t="s">
        <v>658</v>
      </c>
      <c r="P738" t="s">
        <v>658</v>
      </c>
      <c r="Q738">
        <v>1000</v>
      </c>
      <c r="X738">
        <v>6.9999999999999994E-5</v>
      </c>
      <c r="Y738">
        <v>25762.5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3</v>
      </c>
      <c r="AG738">
        <v>6.9999999999999994E-5</v>
      </c>
      <c r="AH738">
        <v>2</v>
      </c>
      <c r="AI738">
        <v>59210739</v>
      </c>
      <c r="AJ738">
        <v>698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ROW(Source!A731)</f>
        <v>731</v>
      </c>
      <c r="B739">
        <v>59211695</v>
      </c>
      <c r="C739">
        <v>59210735</v>
      </c>
      <c r="D739">
        <v>58292580</v>
      </c>
      <c r="E739">
        <v>1080</v>
      </c>
      <c r="F739">
        <v>1</v>
      </c>
      <c r="G739">
        <v>1080</v>
      </c>
      <c r="H739">
        <v>3</v>
      </c>
      <c r="I739" t="s">
        <v>821</v>
      </c>
      <c r="J739" t="s">
        <v>3</v>
      </c>
      <c r="K739" t="s">
        <v>822</v>
      </c>
      <c r="L739">
        <v>1391</v>
      </c>
      <c r="N739">
        <v>1013</v>
      </c>
      <c r="O739" t="s">
        <v>304</v>
      </c>
      <c r="P739" t="s">
        <v>304</v>
      </c>
      <c r="Q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3</v>
      </c>
      <c r="AG739">
        <v>1</v>
      </c>
      <c r="AH739">
        <v>3</v>
      </c>
      <c r="AI739">
        <v>-1</v>
      </c>
      <c r="AJ739" t="s">
        <v>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ROW(Source!A732)</f>
        <v>732</v>
      </c>
      <c r="B740">
        <v>59211691</v>
      </c>
      <c r="C740">
        <v>59210735</v>
      </c>
      <c r="D740">
        <v>58266404</v>
      </c>
      <c r="E740">
        <v>1080</v>
      </c>
      <c r="F740">
        <v>1</v>
      </c>
      <c r="G740">
        <v>1080</v>
      </c>
      <c r="H740">
        <v>1</v>
      </c>
      <c r="I740" t="s">
        <v>620</v>
      </c>
      <c r="J740" t="s">
        <v>3</v>
      </c>
      <c r="K740" t="s">
        <v>621</v>
      </c>
      <c r="L740">
        <v>1191</v>
      </c>
      <c r="N740">
        <v>1013</v>
      </c>
      <c r="O740" t="s">
        <v>622</v>
      </c>
      <c r="P740" t="s">
        <v>622</v>
      </c>
      <c r="Q740">
        <v>1</v>
      </c>
      <c r="X740">
        <v>0.46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1</v>
      </c>
      <c r="AF740" t="s">
        <v>28</v>
      </c>
      <c r="AG740">
        <v>0.58190000000000008</v>
      </c>
      <c r="AH740">
        <v>2</v>
      </c>
      <c r="AI740">
        <v>59210736</v>
      </c>
      <c r="AJ740">
        <v>700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ROW(Source!A732)</f>
        <v>732</v>
      </c>
      <c r="B741">
        <v>59211692</v>
      </c>
      <c r="C741">
        <v>59210735</v>
      </c>
      <c r="D741">
        <v>58340578</v>
      </c>
      <c r="E741">
        <v>1</v>
      </c>
      <c r="F741">
        <v>1</v>
      </c>
      <c r="G741">
        <v>1080</v>
      </c>
      <c r="H741">
        <v>2</v>
      </c>
      <c r="I741" t="s">
        <v>646</v>
      </c>
      <c r="J741" t="s">
        <v>647</v>
      </c>
      <c r="K741" t="s">
        <v>648</v>
      </c>
      <c r="L741">
        <v>1368</v>
      </c>
      <c r="N741">
        <v>1011</v>
      </c>
      <c r="O741" t="s">
        <v>626</v>
      </c>
      <c r="P741" t="s">
        <v>626</v>
      </c>
      <c r="Q741">
        <v>1</v>
      </c>
      <c r="X741">
        <v>0.01</v>
      </c>
      <c r="Y741">
        <v>0</v>
      </c>
      <c r="Z741">
        <v>83.1</v>
      </c>
      <c r="AA741">
        <v>12.62</v>
      </c>
      <c r="AB741">
        <v>0</v>
      </c>
      <c r="AC741">
        <v>0</v>
      </c>
      <c r="AD741">
        <v>1</v>
      </c>
      <c r="AE741">
        <v>0</v>
      </c>
      <c r="AF741" t="s">
        <v>27</v>
      </c>
      <c r="AG741">
        <v>1.3750000000000002E-2</v>
      </c>
      <c r="AH741">
        <v>2</v>
      </c>
      <c r="AI741">
        <v>59210737</v>
      </c>
      <c r="AJ741">
        <v>701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ROW(Source!A732)</f>
        <v>732</v>
      </c>
      <c r="B742">
        <v>59211693</v>
      </c>
      <c r="C742">
        <v>59210735</v>
      </c>
      <c r="D742">
        <v>58309675</v>
      </c>
      <c r="E742">
        <v>1</v>
      </c>
      <c r="F742">
        <v>1</v>
      </c>
      <c r="G742">
        <v>1080</v>
      </c>
      <c r="H742">
        <v>3</v>
      </c>
      <c r="I742" t="s">
        <v>655</v>
      </c>
      <c r="J742" t="s">
        <v>656</v>
      </c>
      <c r="K742" t="s">
        <v>657</v>
      </c>
      <c r="L742">
        <v>1348</v>
      </c>
      <c r="N742">
        <v>1009</v>
      </c>
      <c r="O742" t="s">
        <v>658</v>
      </c>
      <c r="P742" t="s">
        <v>658</v>
      </c>
      <c r="Q742">
        <v>1000</v>
      </c>
      <c r="X742">
        <v>2.0000000000000001E-4</v>
      </c>
      <c r="Y742">
        <v>476.07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3</v>
      </c>
      <c r="AG742">
        <v>2.0000000000000001E-4</v>
      </c>
      <c r="AH742">
        <v>2</v>
      </c>
      <c r="AI742">
        <v>59210738</v>
      </c>
      <c r="AJ742">
        <v>702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ROW(Source!A732)</f>
        <v>732</v>
      </c>
      <c r="B743">
        <v>59211694</v>
      </c>
      <c r="C743">
        <v>59210735</v>
      </c>
      <c r="D743">
        <v>58308946</v>
      </c>
      <c r="E743">
        <v>1</v>
      </c>
      <c r="F743">
        <v>1</v>
      </c>
      <c r="G743">
        <v>1080</v>
      </c>
      <c r="H743">
        <v>3</v>
      </c>
      <c r="I743" t="s">
        <v>718</v>
      </c>
      <c r="J743" t="s">
        <v>719</v>
      </c>
      <c r="K743" t="s">
        <v>720</v>
      </c>
      <c r="L743">
        <v>1348</v>
      </c>
      <c r="N743">
        <v>1009</v>
      </c>
      <c r="O743" t="s">
        <v>658</v>
      </c>
      <c r="P743" t="s">
        <v>658</v>
      </c>
      <c r="Q743">
        <v>1000</v>
      </c>
      <c r="X743">
        <v>6.9999999999999994E-5</v>
      </c>
      <c r="Y743">
        <v>25762.5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</v>
      </c>
      <c r="AG743">
        <v>6.9999999999999994E-5</v>
      </c>
      <c r="AH743">
        <v>2</v>
      </c>
      <c r="AI743">
        <v>59210739</v>
      </c>
      <c r="AJ743">
        <v>703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ROW(Source!A732)</f>
        <v>732</v>
      </c>
      <c r="B744">
        <v>59211695</v>
      </c>
      <c r="C744">
        <v>59210735</v>
      </c>
      <c r="D744">
        <v>58292580</v>
      </c>
      <c r="E744">
        <v>1080</v>
      </c>
      <c r="F744">
        <v>1</v>
      </c>
      <c r="G744">
        <v>1080</v>
      </c>
      <c r="H744">
        <v>3</v>
      </c>
      <c r="I744" t="s">
        <v>821</v>
      </c>
      <c r="J744" t="s">
        <v>3</v>
      </c>
      <c r="K744" t="s">
        <v>822</v>
      </c>
      <c r="L744">
        <v>1391</v>
      </c>
      <c r="N744">
        <v>1013</v>
      </c>
      <c r="O744" t="s">
        <v>304</v>
      </c>
      <c r="P744" t="s">
        <v>304</v>
      </c>
      <c r="Q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3</v>
      </c>
      <c r="AG744">
        <v>1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ROW(Source!A737)</f>
        <v>737</v>
      </c>
      <c r="B745">
        <v>59211696</v>
      </c>
      <c r="C745">
        <v>59210747</v>
      </c>
      <c r="D745">
        <v>58266404</v>
      </c>
      <c r="E745">
        <v>1080</v>
      </c>
      <c r="F745">
        <v>1</v>
      </c>
      <c r="G745">
        <v>1080</v>
      </c>
      <c r="H745">
        <v>1</v>
      </c>
      <c r="I745" t="s">
        <v>620</v>
      </c>
      <c r="J745" t="s">
        <v>3</v>
      </c>
      <c r="K745" t="s">
        <v>621</v>
      </c>
      <c r="L745">
        <v>1191</v>
      </c>
      <c r="N745">
        <v>1013</v>
      </c>
      <c r="O745" t="s">
        <v>622</v>
      </c>
      <c r="P745" t="s">
        <v>622</v>
      </c>
      <c r="Q745">
        <v>1</v>
      </c>
      <c r="X745">
        <v>0.61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28</v>
      </c>
      <c r="AG745">
        <v>0.77164999999999995</v>
      </c>
      <c r="AH745">
        <v>2</v>
      </c>
      <c r="AI745">
        <v>59210748</v>
      </c>
      <c r="AJ745">
        <v>705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ROW(Source!A737)</f>
        <v>737</v>
      </c>
      <c r="B746">
        <v>59211697</v>
      </c>
      <c r="C746">
        <v>59210747</v>
      </c>
      <c r="D746">
        <v>58340578</v>
      </c>
      <c r="E746">
        <v>1</v>
      </c>
      <c r="F746">
        <v>1</v>
      </c>
      <c r="G746">
        <v>1080</v>
      </c>
      <c r="H746">
        <v>2</v>
      </c>
      <c r="I746" t="s">
        <v>646</v>
      </c>
      <c r="J746" t="s">
        <v>647</v>
      </c>
      <c r="K746" t="s">
        <v>648</v>
      </c>
      <c r="L746">
        <v>1368</v>
      </c>
      <c r="N746">
        <v>1011</v>
      </c>
      <c r="O746" t="s">
        <v>626</v>
      </c>
      <c r="P746" t="s">
        <v>626</v>
      </c>
      <c r="Q746">
        <v>1</v>
      </c>
      <c r="X746">
        <v>6.0000000000000001E-3</v>
      </c>
      <c r="Y746">
        <v>0</v>
      </c>
      <c r="Z746">
        <v>83.1</v>
      </c>
      <c r="AA746">
        <v>12.62</v>
      </c>
      <c r="AB746">
        <v>0</v>
      </c>
      <c r="AC746">
        <v>0</v>
      </c>
      <c r="AD746">
        <v>1</v>
      </c>
      <c r="AE746">
        <v>0</v>
      </c>
      <c r="AF746" t="s">
        <v>27</v>
      </c>
      <c r="AG746">
        <v>8.2500000000000004E-3</v>
      </c>
      <c r="AH746">
        <v>2</v>
      </c>
      <c r="AI746">
        <v>59210749</v>
      </c>
      <c r="AJ746">
        <v>706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ROW(Source!A737)</f>
        <v>737</v>
      </c>
      <c r="B747">
        <v>59211698</v>
      </c>
      <c r="C747">
        <v>59210747</v>
      </c>
      <c r="D747">
        <v>58309675</v>
      </c>
      <c r="E747">
        <v>1</v>
      </c>
      <c r="F747">
        <v>1</v>
      </c>
      <c r="G747">
        <v>1080</v>
      </c>
      <c r="H747">
        <v>3</v>
      </c>
      <c r="I747" t="s">
        <v>655</v>
      </c>
      <c r="J747" t="s">
        <v>656</v>
      </c>
      <c r="K747" t="s">
        <v>657</v>
      </c>
      <c r="L747">
        <v>1348</v>
      </c>
      <c r="N747">
        <v>1009</v>
      </c>
      <c r="O747" t="s">
        <v>658</v>
      </c>
      <c r="P747" t="s">
        <v>658</v>
      </c>
      <c r="Q747">
        <v>1000</v>
      </c>
      <c r="X747">
        <v>2.4000000000000001E-4</v>
      </c>
      <c r="Y747">
        <v>476.07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3</v>
      </c>
      <c r="AG747">
        <v>2.4000000000000001E-4</v>
      </c>
      <c r="AH747">
        <v>2</v>
      </c>
      <c r="AI747">
        <v>59210750</v>
      </c>
      <c r="AJ747">
        <v>707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ROW(Source!A737)</f>
        <v>737</v>
      </c>
      <c r="B748">
        <v>59211699</v>
      </c>
      <c r="C748">
        <v>59210747</v>
      </c>
      <c r="D748">
        <v>58308946</v>
      </c>
      <c r="E748">
        <v>1</v>
      </c>
      <c r="F748">
        <v>1</v>
      </c>
      <c r="G748">
        <v>1080</v>
      </c>
      <c r="H748">
        <v>3</v>
      </c>
      <c r="I748" t="s">
        <v>718</v>
      </c>
      <c r="J748" t="s">
        <v>719</v>
      </c>
      <c r="K748" t="s">
        <v>720</v>
      </c>
      <c r="L748">
        <v>1348</v>
      </c>
      <c r="N748">
        <v>1009</v>
      </c>
      <c r="O748" t="s">
        <v>658</v>
      </c>
      <c r="P748" t="s">
        <v>658</v>
      </c>
      <c r="Q748">
        <v>1000</v>
      </c>
      <c r="X748">
        <v>6.9999999999999994E-5</v>
      </c>
      <c r="Y748">
        <v>25762.5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3</v>
      </c>
      <c r="AG748">
        <v>6.9999999999999994E-5</v>
      </c>
      <c r="AH748">
        <v>2</v>
      </c>
      <c r="AI748">
        <v>59210751</v>
      </c>
      <c r="AJ748">
        <v>708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ROW(Source!A737)</f>
        <v>737</v>
      </c>
      <c r="B749">
        <v>59211700</v>
      </c>
      <c r="C749">
        <v>59210747</v>
      </c>
      <c r="D749">
        <v>58294564</v>
      </c>
      <c r="E749">
        <v>1080</v>
      </c>
      <c r="F749">
        <v>1</v>
      </c>
      <c r="G749">
        <v>1080</v>
      </c>
      <c r="H749">
        <v>3</v>
      </c>
      <c r="I749" t="s">
        <v>806</v>
      </c>
      <c r="J749" t="s">
        <v>3</v>
      </c>
      <c r="K749" t="s">
        <v>807</v>
      </c>
      <c r="L749">
        <v>1354</v>
      </c>
      <c r="N749">
        <v>1010</v>
      </c>
      <c r="O749" t="s">
        <v>49</v>
      </c>
      <c r="P749" t="s">
        <v>49</v>
      </c>
      <c r="Q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3</v>
      </c>
      <c r="AG749">
        <v>1</v>
      </c>
      <c r="AH749">
        <v>3</v>
      </c>
      <c r="AI749">
        <v>-1</v>
      </c>
      <c r="AJ749" t="s">
        <v>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ROW(Source!A738)</f>
        <v>738</v>
      </c>
      <c r="B750">
        <v>59211696</v>
      </c>
      <c r="C750">
        <v>59210747</v>
      </c>
      <c r="D750">
        <v>58266404</v>
      </c>
      <c r="E750">
        <v>1080</v>
      </c>
      <c r="F750">
        <v>1</v>
      </c>
      <c r="G750">
        <v>1080</v>
      </c>
      <c r="H750">
        <v>1</v>
      </c>
      <c r="I750" t="s">
        <v>620</v>
      </c>
      <c r="J750" t="s">
        <v>3</v>
      </c>
      <c r="K750" t="s">
        <v>621</v>
      </c>
      <c r="L750">
        <v>1191</v>
      </c>
      <c r="N750">
        <v>1013</v>
      </c>
      <c r="O750" t="s">
        <v>622</v>
      </c>
      <c r="P750" t="s">
        <v>622</v>
      </c>
      <c r="Q750">
        <v>1</v>
      </c>
      <c r="X750">
        <v>0.61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28</v>
      </c>
      <c r="AG750">
        <v>0.77164999999999995</v>
      </c>
      <c r="AH750">
        <v>2</v>
      </c>
      <c r="AI750">
        <v>59210748</v>
      </c>
      <c r="AJ750">
        <v>710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ROW(Source!A738)</f>
        <v>738</v>
      </c>
      <c r="B751">
        <v>59211697</v>
      </c>
      <c r="C751">
        <v>59210747</v>
      </c>
      <c r="D751">
        <v>58340578</v>
      </c>
      <c r="E751">
        <v>1</v>
      </c>
      <c r="F751">
        <v>1</v>
      </c>
      <c r="G751">
        <v>1080</v>
      </c>
      <c r="H751">
        <v>2</v>
      </c>
      <c r="I751" t="s">
        <v>646</v>
      </c>
      <c r="J751" t="s">
        <v>647</v>
      </c>
      <c r="K751" t="s">
        <v>648</v>
      </c>
      <c r="L751">
        <v>1368</v>
      </c>
      <c r="N751">
        <v>1011</v>
      </c>
      <c r="O751" t="s">
        <v>626</v>
      </c>
      <c r="P751" t="s">
        <v>626</v>
      </c>
      <c r="Q751">
        <v>1</v>
      </c>
      <c r="X751">
        <v>6.0000000000000001E-3</v>
      </c>
      <c r="Y751">
        <v>0</v>
      </c>
      <c r="Z751">
        <v>83.1</v>
      </c>
      <c r="AA751">
        <v>12.62</v>
      </c>
      <c r="AB751">
        <v>0</v>
      </c>
      <c r="AC751">
        <v>0</v>
      </c>
      <c r="AD751">
        <v>1</v>
      </c>
      <c r="AE751">
        <v>0</v>
      </c>
      <c r="AF751" t="s">
        <v>27</v>
      </c>
      <c r="AG751">
        <v>8.2500000000000004E-3</v>
      </c>
      <c r="AH751">
        <v>2</v>
      </c>
      <c r="AI751">
        <v>59210749</v>
      </c>
      <c r="AJ751">
        <v>711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ROW(Source!A738)</f>
        <v>738</v>
      </c>
      <c r="B752">
        <v>59211698</v>
      </c>
      <c r="C752">
        <v>59210747</v>
      </c>
      <c r="D752">
        <v>58309675</v>
      </c>
      <c r="E752">
        <v>1</v>
      </c>
      <c r="F752">
        <v>1</v>
      </c>
      <c r="G752">
        <v>1080</v>
      </c>
      <c r="H752">
        <v>3</v>
      </c>
      <c r="I752" t="s">
        <v>655</v>
      </c>
      <c r="J752" t="s">
        <v>656</v>
      </c>
      <c r="K752" t="s">
        <v>657</v>
      </c>
      <c r="L752">
        <v>1348</v>
      </c>
      <c r="N752">
        <v>1009</v>
      </c>
      <c r="O752" t="s">
        <v>658</v>
      </c>
      <c r="P752" t="s">
        <v>658</v>
      </c>
      <c r="Q752">
        <v>1000</v>
      </c>
      <c r="X752">
        <v>2.4000000000000001E-4</v>
      </c>
      <c r="Y752">
        <v>476.07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</v>
      </c>
      <c r="AG752">
        <v>2.4000000000000001E-4</v>
      </c>
      <c r="AH752">
        <v>2</v>
      </c>
      <c r="AI752">
        <v>59210750</v>
      </c>
      <c r="AJ752">
        <v>712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ROW(Source!A738)</f>
        <v>738</v>
      </c>
      <c r="B753">
        <v>59211699</v>
      </c>
      <c r="C753">
        <v>59210747</v>
      </c>
      <c r="D753">
        <v>58308946</v>
      </c>
      <c r="E753">
        <v>1</v>
      </c>
      <c r="F753">
        <v>1</v>
      </c>
      <c r="G753">
        <v>1080</v>
      </c>
      <c r="H753">
        <v>3</v>
      </c>
      <c r="I753" t="s">
        <v>718</v>
      </c>
      <c r="J753" t="s">
        <v>719</v>
      </c>
      <c r="K753" t="s">
        <v>720</v>
      </c>
      <c r="L753">
        <v>1348</v>
      </c>
      <c r="N753">
        <v>1009</v>
      </c>
      <c r="O753" t="s">
        <v>658</v>
      </c>
      <c r="P753" t="s">
        <v>658</v>
      </c>
      <c r="Q753">
        <v>1000</v>
      </c>
      <c r="X753">
        <v>6.9999999999999994E-5</v>
      </c>
      <c r="Y753">
        <v>25762.5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</v>
      </c>
      <c r="AG753">
        <v>6.9999999999999994E-5</v>
      </c>
      <c r="AH753">
        <v>2</v>
      </c>
      <c r="AI753">
        <v>59210751</v>
      </c>
      <c r="AJ753">
        <v>713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ROW(Source!A738)</f>
        <v>738</v>
      </c>
      <c r="B754">
        <v>59211700</v>
      </c>
      <c r="C754">
        <v>59210747</v>
      </c>
      <c r="D754">
        <v>58294564</v>
      </c>
      <c r="E754">
        <v>1080</v>
      </c>
      <c r="F754">
        <v>1</v>
      </c>
      <c r="G754">
        <v>1080</v>
      </c>
      <c r="H754">
        <v>3</v>
      </c>
      <c r="I754" t="s">
        <v>806</v>
      </c>
      <c r="J754" t="s">
        <v>3</v>
      </c>
      <c r="K754" t="s">
        <v>807</v>
      </c>
      <c r="L754">
        <v>1354</v>
      </c>
      <c r="N754">
        <v>1010</v>
      </c>
      <c r="O754" t="s">
        <v>49</v>
      </c>
      <c r="P754" t="s">
        <v>49</v>
      </c>
      <c r="Q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3</v>
      </c>
      <c r="AG754">
        <v>1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ROW(Source!A743)</f>
        <v>743</v>
      </c>
      <c r="B755">
        <v>59211701</v>
      </c>
      <c r="C755">
        <v>59210759</v>
      </c>
      <c r="D755">
        <v>58266404</v>
      </c>
      <c r="E755">
        <v>1080</v>
      </c>
      <c r="F755">
        <v>1</v>
      </c>
      <c r="G755">
        <v>1080</v>
      </c>
      <c r="H755">
        <v>1</v>
      </c>
      <c r="I755" t="s">
        <v>620</v>
      </c>
      <c r="J755" t="s">
        <v>3</v>
      </c>
      <c r="K755" t="s">
        <v>621</v>
      </c>
      <c r="L755">
        <v>1191</v>
      </c>
      <c r="N755">
        <v>1013</v>
      </c>
      <c r="O755" t="s">
        <v>622</v>
      </c>
      <c r="P755" t="s">
        <v>622</v>
      </c>
      <c r="Q755">
        <v>1</v>
      </c>
      <c r="X755">
        <v>72.290000000000006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1</v>
      </c>
      <c r="AF755" t="s">
        <v>169</v>
      </c>
      <c r="AG755">
        <v>79.51900000000002</v>
      </c>
      <c r="AH755">
        <v>2</v>
      </c>
      <c r="AI755">
        <v>59210760</v>
      </c>
      <c r="AJ755">
        <v>715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ROW(Source!A743)</f>
        <v>743</v>
      </c>
      <c r="B756">
        <v>59211702</v>
      </c>
      <c r="C756">
        <v>59210759</v>
      </c>
      <c r="D756">
        <v>58340578</v>
      </c>
      <c r="E756">
        <v>1</v>
      </c>
      <c r="F756">
        <v>1</v>
      </c>
      <c r="G756">
        <v>1080</v>
      </c>
      <c r="H756">
        <v>2</v>
      </c>
      <c r="I756" t="s">
        <v>646</v>
      </c>
      <c r="J756" t="s">
        <v>647</v>
      </c>
      <c r="K756" t="s">
        <v>648</v>
      </c>
      <c r="L756">
        <v>1368</v>
      </c>
      <c r="N756">
        <v>1011</v>
      </c>
      <c r="O756" t="s">
        <v>626</v>
      </c>
      <c r="P756" t="s">
        <v>626</v>
      </c>
      <c r="Q756">
        <v>1</v>
      </c>
      <c r="X756">
        <v>0.08</v>
      </c>
      <c r="Y756">
        <v>0</v>
      </c>
      <c r="Z756">
        <v>83.1</v>
      </c>
      <c r="AA756">
        <v>12.62</v>
      </c>
      <c r="AB756">
        <v>0</v>
      </c>
      <c r="AC756">
        <v>0</v>
      </c>
      <c r="AD756">
        <v>1</v>
      </c>
      <c r="AE756">
        <v>0</v>
      </c>
      <c r="AF756" t="s">
        <v>169</v>
      </c>
      <c r="AG756">
        <v>8.8000000000000009E-2</v>
      </c>
      <c r="AH756">
        <v>2</v>
      </c>
      <c r="AI756">
        <v>59210761</v>
      </c>
      <c r="AJ756">
        <v>716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ROW(Source!A743)</f>
        <v>743</v>
      </c>
      <c r="B757">
        <v>59211703</v>
      </c>
      <c r="C757">
        <v>59210759</v>
      </c>
      <c r="D757">
        <v>58292716</v>
      </c>
      <c r="E757">
        <v>1080</v>
      </c>
      <c r="F757">
        <v>1</v>
      </c>
      <c r="G757">
        <v>1080</v>
      </c>
      <c r="H757">
        <v>3</v>
      </c>
      <c r="I757" t="s">
        <v>833</v>
      </c>
      <c r="J757" t="s">
        <v>3</v>
      </c>
      <c r="K757" t="s">
        <v>834</v>
      </c>
      <c r="L757">
        <v>1354</v>
      </c>
      <c r="N757">
        <v>1010</v>
      </c>
      <c r="O757" t="s">
        <v>49</v>
      </c>
      <c r="P757" t="s">
        <v>49</v>
      </c>
      <c r="Q757">
        <v>1</v>
      </c>
      <c r="X757">
        <v>100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449</v>
      </c>
      <c r="AG757">
        <v>100</v>
      </c>
      <c r="AH757">
        <v>3</v>
      </c>
      <c r="AI757">
        <v>-1</v>
      </c>
      <c r="AJ757" t="s">
        <v>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ROW(Source!A744)</f>
        <v>744</v>
      </c>
      <c r="B758">
        <v>59211701</v>
      </c>
      <c r="C758">
        <v>59210759</v>
      </c>
      <c r="D758">
        <v>58266404</v>
      </c>
      <c r="E758">
        <v>1080</v>
      </c>
      <c r="F758">
        <v>1</v>
      </c>
      <c r="G758">
        <v>1080</v>
      </c>
      <c r="H758">
        <v>1</v>
      </c>
      <c r="I758" t="s">
        <v>620</v>
      </c>
      <c r="J758" t="s">
        <v>3</v>
      </c>
      <c r="K758" t="s">
        <v>621</v>
      </c>
      <c r="L758">
        <v>1191</v>
      </c>
      <c r="N758">
        <v>1013</v>
      </c>
      <c r="O758" t="s">
        <v>622</v>
      </c>
      <c r="P758" t="s">
        <v>622</v>
      </c>
      <c r="Q758">
        <v>1</v>
      </c>
      <c r="X758">
        <v>72.290000000000006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1</v>
      </c>
      <c r="AF758" t="s">
        <v>169</v>
      </c>
      <c r="AG758">
        <v>79.51900000000002</v>
      </c>
      <c r="AH758">
        <v>2</v>
      </c>
      <c r="AI758">
        <v>59210760</v>
      </c>
      <c r="AJ758">
        <v>718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ROW(Source!A744)</f>
        <v>744</v>
      </c>
      <c r="B759">
        <v>59211702</v>
      </c>
      <c r="C759">
        <v>59210759</v>
      </c>
      <c r="D759">
        <v>58340578</v>
      </c>
      <c r="E759">
        <v>1</v>
      </c>
      <c r="F759">
        <v>1</v>
      </c>
      <c r="G759">
        <v>1080</v>
      </c>
      <c r="H759">
        <v>2</v>
      </c>
      <c r="I759" t="s">
        <v>646</v>
      </c>
      <c r="J759" t="s">
        <v>647</v>
      </c>
      <c r="K759" t="s">
        <v>648</v>
      </c>
      <c r="L759">
        <v>1368</v>
      </c>
      <c r="N759">
        <v>1011</v>
      </c>
      <c r="O759" t="s">
        <v>626</v>
      </c>
      <c r="P759" t="s">
        <v>626</v>
      </c>
      <c r="Q759">
        <v>1</v>
      </c>
      <c r="X759">
        <v>0.08</v>
      </c>
      <c r="Y759">
        <v>0</v>
      </c>
      <c r="Z759">
        <v>83.1</v>
      </c>
      <c r="AA759">
        <v>12.62</v>
      </c>
      <c r="AB759">
        <v>0</v>
      </c>
      <c r="AC759">
        <v>0</v>
      </c>
      <c r="AD759">
        <v>1</v>
      </c>
      <c r="AE759">
        <v>0</v>
      </c>
      <c r="AF759" t="s">
        <v>169</v>
      </c>
      <c r="AG759">
        <v>8.8000000000000009E-2</v>
      </c>
      <c r="AH759">
        <v>2</v>
      </c>
      <c r="AI759">
        <v>59210761</v>
      </c>
      <c r="AJ759">
        <v>719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ROW(Source!A744)</f>
        <v>744</v>
      </c>
      <c r="B760">
        <v>59211703</v>
      </c>
      <c r="C760">
        <v>59210759</v>
      </c>
      <c r="D760">
        <v>58292716</v>
      </c>
      <c r="E760">
        <v>1080</v>
      </c>
      <c r="F760">
        <v>1</v>
      </c>
      <c r="G760">
        <v>1080</v>
      </c>
      <c r="H760">
        <v>3</v>
      </c>
      <c r="I760" t="s">
        <v>833</v>
      </c>
      <c r="J760" t="s">
        <v>3</v>
      </c>
      <c r="K760" t="s">
        <v>834</v>
      </c>
      <c r="L760">
        <v>1354</v>
      </c>
      <c r="N760">
        <v>1010</v>
      </c>
      <c r="O760" t="s">
        <v>49</v>
      </c>
      <c r="P760" t="s">
        <v>49</v>
      </c>
      <c r="Q760">
        <v>1</v>
      </c>
      <c r="X760">
        <v>100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449</v>
      </c>
      <c r="AG760">
        <v>100</v>
      </c>
      <c r="AH760">
        <v>3</v>
      </c>
      <c r="AI760">
        <v>-1</v>
      </c>
      <c r="AJ760" t="s">
        <v>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ROW(Source!A813)</f>
        <v>813</v>
      </c>
      <c r="B761">
        <v>59211704</v>
      </c>
      <c r="C761">
        <v>59210824</v>
      </c>
      <c r="D761">
        <v>58266404</v>
      </c>
      <c r="E761">
        <v>1080</v>
      </c>
      <c r="F761">
        <v>1</v>
      </c>
      <c r="G761">
        <v>1080</v>
      </c>
      <c r="H761">
        <v>1</v>
      </c>
      <c r="I761" t="s">
        <v>620</v>
      </c>
      <c r="J761" t="s">
        <v>3</v>
      </c>
      <c r="K761" t="s">
        <v>621</v>
      </c>
      <c r="L761">
        <v>1191</v>
      </c>
      <c r="N761">
        <v>1013</v>
      </c>
      <c r="O761" t="s">
        <v>622</v>
      </c>
      <c r="P761" t="s">
        <v>622</v>
      </c>
      <c r="Q761">
        <v>1</v>
      </c>
      <c r="X761">
        <v>56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1</v>
      </c>
      <c r="AF761" t="s">
        <v>490</v>
      </c>
      <c r="AG761">
        <v>18.480000000000004</v>
      </c>
      <c r="AH761">
        <v>2</v>
      </c>
      <c r="AI761">
        <v>59210825</v>
      </c>
      <c r="AJ761">
        <v>721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ROW(Source!A813)</f>
        <v>813</v>
      </c>
      <c r="B762">
        <v>59211705</v>
      </c>
      <c r="C762">
        <v>59210824</v>
      </c>
      <c r="D762">
        <v>58340578</v>
      </c>
      <c r="E762">
        <v>1</v>
      </c>
      <c r="F762">
        <v>1</v>
      </c>
      <c r="G762">
        <v>1080</v>
      </c>
      <c r="H762">
        <v>2</v>
      </c>
      <c r="I762" t="s">
        <v>646</v>
      </c>
      <c r="J762" t="s">
        <v>647</v>
      </c>
      <c r="K762" t="s">
        <v>648</v>
      </c>
      <c r="L762">
        <v>1368</v>
      </c>
      <c r="N762">
        <v>1011</v>
      </c>
      <c r="O762" t="s">
        <v>626</v>
      </c>
      <c r="P762" t="s">
        <v>626</v>
      </c>
      <c r="Q762">
        <v>1</v>
      </c>
      <c r="X762">
        <v>0.2</v>
      </c>
      <c r="Y762">
        <v>0</v>
      </c>
      <c r="Z762">
        <v>83.1</v>
      </c>
      <c r="AA762">
        <v>12.62</v>
      </c>
      <c r="AB762">
        <v>0</v>
      </c>
      <c r="AC762">
        <v>0</v>
      </c>
      <c r="AD762">
        <v>1</v>
      </c>
      <c r="AE762">
        <v>0</v>
      </c>
      <c r="AF762" t="s">
        <v>490</v>
      </c>
      <c r="AG762">
        <v>6.6000000000000003E-2</v>
      </c>
      <c r="AH762">
        <v>2</v>
      </c>
      <c r="AI762">
        <v>59210826</v>
      </c>
      <c r="AJ762">
        <v>722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ROW(Source!A813)</f>
        <v>813</v>
      </c>
      <c r="B763">
        <v>59211706</v>
      </c>
      <c r="C763">
        <v>59210824</v>
      </c>
      <c r="D763">
        <v>58339814</v>
      </c>
      <c r="E763">
        <v>1</v>
      </c>
      <c r="F763">
        <v>1</v>
      </c>
      <c r="G763">
        <v>1080</v>
      </c>
      <c r="H763">
        <v>2</v>
      </c>
      <c r="I763" t="s">
        <v>635</v>
      </c>
      <c r="J763" t="s">
        <v>636</v>
      </c>
      <c r="K763" t="s">
        <v>637</v>
      </c>
      <c r="L763">
        <v>1368</v>
      </c>
      <c r="N763">
        <v>1011</v>
      </c>
      <c r="O763" t="s">
        <v>626</v>
      </c>
      <c r="P763" t="s">
        <v>626</v>
      </c>
      <c r="Q763">
        <v>1</v>
      </c>
      <c r="X763">
        <v>0.02</v>
      </c>
      <c r="Y763">
        <v>0</v>
      </c>
      <c r="Z763">
        <v>179.17</v>
      </c>
      <c r="AA763">
        <v>16.93</v>
      </c>
      <c r="AB763">
        <v>0</v>
      </c>
      <c r="AC763">
        <v>0</v>
      </c>
      <c r="AD763">
        <v>1</v>
      </c>
      <c r="AE763">
        <v>0</v>
      </c>
      <c r="AF763" t="s">
        <v>490</v>
      </c>
      <c r="AG763">
        <v>6.6000000000000008E-3</v>
      </c>
      <c r="AH763">
        <v>2</v>
      </c>
      <c r="AI763">
        <v>59210827</v>
      </c>
      <c r="AJ763">
        <v>723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ROW(Source!A813)</f>
        <v>813</v>
      </c>
      <c r="B764">
        <v>59211707</v>
      </c>
      <c r="C764">
        <v>59210824</v>
      </c>
      <c r="D764">
        <v>58308814</v>
      </c>
      <c r="E764">
        <v>1</v>
      </c>
      <c r="F764">
        <v>1</v>
      </c>
      <c r="G764">
        <v>1080</v>
      </c>
      <c r="H764">
        <v>3</v>
      </c>
      <c r="I764" t="s">
        <v>642</v>
      </c>
      <c r="J764" t="s">
        <v>643</v>
      </c>
      <c r="K764" t="s">
        <v>644</v>
      </c>
      <c r="L764">
        <v>1339</v>
      </c>
      <c r="N764">
        <v>1007</v>
      </c>
      <c r="O764" t="s">
        <v>645</v>
      </c>
      <c r="P764" t="s">
        <v>645</v>
      </c>
      <c r="Q764">
        <v>1</v>
      </c>
      <c r="X764">
        <v>6.4</v>
      </c>
      <c r="Y764">
        <v>7.07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489</v>
      </c>
      <c r="AG764">
        <v>0</v>
      </c>
      <c r="AH764">
        <v>2</v>
      </c>
      <c r="AI764">
        <v>59210828</v>
      </c>
      <c r="AJ764">
        <v>724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ROW(Source!A813)</f>
        <v>813</v>
      </c>
      <c r="B765">
        <v>59211708</v>
      </c>
      <c r="C765">
        <v>59210824</v>
      </c>
      <c r="D765">
        <v>58315661</v>
      </c>
      <c r="E765">
        <v>1</v>
      </c>
      <c r="F765">
        <v>1</v>
      </c>
      <c r="G765">
        <v>1080</v>
      </c>
      <c r="H765">
        <v>3</v>
      </c>
      <c r="I765" t="s">
        <v>649</v>
      </c>
      <c r="J765" t="s">
        <v>650</v>
      </c>
      <c r="K765" t="s">
        <v>651</v>
      </c>
      <c r="L765">
        <v>1346</v>
      </c>
      <c r="N765">
        <v>1009</v>
      </c>
      <c r="O765" t="s">
        <v>641</v>
      </c>
      <c r="P765" t="s">
        <v>641</v>
      </c>
      <c r="Q765">
        <v>1</v>
      </c>
      <c r="X765">
        <v>2.66</v>
      </c>
      <c r="Y765">
        <v>19.39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489</v>
      </c>
      <c r="AG765">
        <v>0</v>
      </c>
      <c r="AH765">
        <v>2</v>
      </c>
      <c r="AI765">
        <v>59210829</v>
      </c>
      <c r="AJ765">
        <v>725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ROW(Source!A813)</f>
        <v>813</v>
      </c>
      <c r="B766">
        <v>59211709</v>
      </c>
      <c r="C766">
        <v>59210824</v>
      </c>
      <c r="D766">
        <v>58322611</v>
      </c>
      <c r="E766">
        <v>1</v>
      </c>
      <c r="F766">
        <v>1</v>
      </c>
      <c r="G766">
        <v>1080</v>
      </c>
      <c r="H766">
        <v>3</v>
      </c>
      <c r="I766" t="s">
        <v>652</v>
      </c>
      <c r="J766" t="s">
        <v>653</v>
      </c>
      <c r="K766" t="s">
        <v>654</v>
      </c>
      <c r="L766">
        <v>1346</v>
      </c>
      <c r="N766">
        <v>1009</v>
      </c>
      <c r="O766" t="s">
        <v>641</v>
      </c>
      <c r="P766" t="s">
        <v>641</v>
      </c>
      <c r="Q766">
        <v>1</v>
      </c>
      <c r="X766">
        <v>4</v>
      </c>
      <c r="Y766">
        <v>33.72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489</v>
      </c>
      <c r="AG766">
        <v>0</v>
      </c>
      <c r="AH766">
        <v>2</v>
      </c>
      <c r="AI766">
        <v>59210830</v>
      </c>
      <c r="AJ766">
        <v>726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ROW(Source!A813)</f>
        <v>813</v>
      </c>
      <c r="B767">
        <v>59211710</v>
      </c>
      <c r="C767">
        <v>59210824</v>
      </c>
      <c r="D767">
        <v>58267529</v>
      </c>
      <c r="E767">
        <v>1080</v>
      </c>
      <c r="F767">
        <v>1</v>
      </c>
      <c r="G767">
        <v>1080</v>
      </c>
      <c r="H767">
        <v>3</v>
      </c>
      <c r="I767" t="s">
        <v>782</v>
      </c>
      <c r="J767" t="s">
        <v>3</v>
      </c>
      <c r="K767" t="s">
        <v>783</v>
      </c>
      <c r="L767">
        <v>1346</v>
      </c>
      <c r="N767">
        <v>1009</v>
      </c>
      <c r="O767" t="s">
        <v>641</v>
      </c>
      <c r="P767" t="s">
        <v>641</v>
      </c>
      <c r="Q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489</v>
      </c>
      <c r="AG767">
        <v>0</v>
      </c>
      <c r="AH767">
        <v>3</v>
      </c>
      <c r="AI767">
        <v>-1</v>
      </c>
      <c r="AJ767" t="s">
        <v>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ROW(Source!A813)</f>
        <v>813</v>
      </c>
      <c r="B768">
        <v>59211711</v>
      </c>
      <c r="C768">
        <v>59210824</v>
      </c>
      <c r="D768">
        <v>58276010</v>
      </c>
      <c r="E768">
        <v>1080</v>
      </c>
      <c r="F768">
        <v>1</v>
      </c>
      <c r="G768">
        <v>1080</v>
      </c>
      <c r="H768">
        <v>3</v>
      </c>
      <c r="I768" t="s">
        <v>784</v>
      </c>
      <c r="J768" t="s">
        <v>3</v>
      </c>
      <c r="K768" t="s">
        <v>785</v>
      </c>
      <c r="L768">
        <v>1301</v>
      </c>
      <c r="N768">
        <v>1003</v>
      </c>
      <c r="O768" t="s">
        <v>36</v>
      </c>
      <c r="P768" t="s">
        <v>36</v>
      </c>
      <c r="Q768">
        <v>1</v>
      </c>
      <c r="X768">
        <v>99.8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489</v>
      </c>
      <c r="AG768">
        <v>0</v>
      </c>
      <c r="AH768">
        <v>3</v>
      </c>
      <c r="AI768">
        <v>-1</v>
      </c>
      <c r="AJ768" t="s">
        <v>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ROW(Source!A813)</f>
        <v>813</v>
      </c>
      <c r="B769">
        <v>59211712</v>
      </c>
      <c r="C769">
        <v>59210824</v>
      </c>
      <c r="D769">
        <v>58287193</v>
      </c>
      <c r="E769">
        <v>1080</v>
      </c>
      <c r="F769">
        <v>1</v>
      </c>
      <c r="G769">
        <v>1080</v>
      </c>
      <c r="H769">
        <v>3</v>
      </c>
      <c r="I769" t="s">
        <v>786</v>
      </c>
      <c r="J769" t="s">
        <v>3</v>
      </c>
      <c r="K769" t="s">
        <v>787</v>
      </c>
      <c r="L769">
        <v>1354</v>
      </c>
      <c r="N769">
        <v>1010</v>
      </c>
      <c r="O769" t="s">
        <v>49</v>
      </c>
      <c r="P769" t="s">
        <v>49</v>
      </c>
      <c r="Q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489</v>
      </c>
      <c r="AG769">
        <v>0</v>
      </c>
      <c r="AH769">
        <v>3</v>
      </c>
      <c r="AI769">
        <v>-1</v>
      </c>
      <c r="AJ769" t="s">
        <v>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ROW(Source!A814)</f>
        <v>814</v>
      </c>
      <c r="B770">
        <v>59211704</v>
      </c>
      <c r="C770">
        <v>59210824</v>
      </c>
      <c r="D770">
        <v>58266404</v>
      </c>
      <c r="E770">
        <v>1080</v>
      </c>
      <c r="F770">
        <v>1</v>
      </c>
      <c r="G770">
        <v>1080</v>
      </c>
      <c r="H770">
        <v>1</v>
      </c>
      <c r="I770" t="s">
        <v>620</v>
      </c>
      <c r="J770" t="s">
        <v>3</v>
      </c>
      <c r="K770" t="s">
        <v>621</v>
      </c>
      <c r="L770">
        <v>1191</v>
      </c>
      <c r="N770">
        <v>1013</v>
      </c>
      <c r="O770" t="s">
        <v>622</v>
      </c>
      <c r="P770" t="s">
        <v>622</v>
      </c>
      <c r="Q770">
        <v>1</v>
      </c>
      <c r="X770">
        <v>56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1</v>
      </c>
      <c r="AF770" t="s">
        <v>490</v>
      </c>
      <c r="AG770">
        <v>18.480000000000004</v>
      </c>
      <c r="AH770">
        <v>2</v>
      </c>
      <c r="AI770">
        <v>59210825</v>
      </c>
      <c r="AJ770">
        <v>727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ROW(Source!A814)</f>
        <v>814</v>
      </c>
      <c r="B771">
        <v>59211705</v>
      </c>
      <c r="C771">
        <v>59210824</v>
      </c>
      <c r="D771">
        <v>58340578</v>
      </c>
      <c r="E771">
        <v>1</v>
      </c>
      <c r="F771">
        <v>1</v>
      </c>
      <c r="G771">
        <v>1080</v>
      </c>
      <c r="H771">
        <v>2</v>
      </c>
      <c r="I771" t="s">
        <v>646</v>
      </c>
      <c r="J771" t="s">
        <v>647</v>
      </c>
      <c r="K771" t="s">
        <v>648</v>
      </c>
      <c r="L771">
        <v>1368</v>
      </c>
      <c r="N771">
        <v>1011</v>
      </c>
      <c r="O771" t="s">
        <v>626</v>
      </c>
      <c r="P771" t="s">
        <v>626</v>
      </c>
      <c r="Q771">
        <v>1</v>
      </c>
      <c r="X771">
        <v>0.2</v>
      </c>
      <c r="Y771">
        <v>0</v>
      </c>
      <c r="Z771">
        <v>83.1</v>
      </c>
      <c r="AA771">
        <v>12.62</v>
      </c>
      <c r="AB771">
        <v>0</v>
      </c>
      <c r="AC771">
        <v>0</v>
      </c>
      <c r="AD771">
        <v>1</v>
      </c>
      <c r="AE771">
        <v>0</v>
      </c>
      <c r="AF771" t="s">
        <v>490</v>
      </c>
      <c r="AG771">
        <v>6.6000000000000003E-2</v>
      </c>
      <c r="AH771">
        <v>2</v>
      </c>
      <c r="AI771">
        <v>59210826</v>
      </c>
      <c r="AJ771">
        <v>728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ROW(Source!A814)</f>
        <v>814</v>
      </c>
      <c r="B772">
        <v>59211706</v>
      </c>
      <c r="C772">
        <v>59210824</v>
      </c>
      <c r="D772">
        <v>58339814</v>
      </c>
      <c r="E772">
        <v>1</v>
      </c>
      <c r="F772">
        <v>1</v>
      </c>
      <c r="G772">
        <v>1080</v>
      </c>
      <c r="H772">
        <v>2</v>
      </c>
      <c r="I772" t="s">
        <v>635</v>
      </c>
      <c r="J772" t="s">
        <v>636</v>
      </c>
      <c r="K772" t="s">
        <v>637</v>
      </c>
      <c r="L772">
        <v>1368</v>
      </c>
      <c r="N772">
        <v>1011</v>
      </c>
      <c r="O772" t="s">
        <v>626</v>
      </c>
      <c r="P772" t="s">
        <v>626</v>
      </c>
      <c r="Q772">
        <v>1</v>
      </c>
      <c r="X772">
        <v>0.02</v>
      </c>
      <c r="Y772">
        <v>0</v>
      </c>
      <c r="Z772">
        <v>179.17</v>
      </c>
      <c r="AA772">
        <v>16.93</v>
      </c>
      <c r="AB772">
        <v>0</v>
      </c>
      <c r="AC772">
        <v>0</v>
      </c>
      <c r="AD772">
        <v>1</v>
      </c>
      <c r="AE772">
        <v>0</v>
      </c>
      <c r="AF772" t="s">
        <v>490</v>
      </c>
      <c r="AG772">
        <v>6.6000000000000008E-3</v>
      </c>
      <c r="AH772">
        <v>2</v>
      </c>
      <c r="AI772">
        <v>59210827</v>
      </c>
      <c r="AJ772">
        <v>729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ROW(Source!A814)</f>
        <v>814</v>
      </c>
      <c r="B773">
        <v>59211707</v>
      </c>
      <c r="C773">
        <v>59210824</v>
      </c>
      <c r="D773">
        <v>58308814</v>
      </c>
      <c r="E773">
        <v>1</v>
      </c>
      <c r="F773">
        <v>1</v>
      </c>
      <c r="G773">
        <v>1080</v>
      </c>
      <c r="H773">
        <v>3</v>
      </c>
      <c r="I773" t="s">
        <v>642</v>
      </c>
      <c r="J773" t="s">
        <v>643</v>
      </c>
      <c r="K773" t="s">
        <v>644</v>
      </c>
      <c r="L773">
        <v>1339</v>
      </c>
      <c r="N773">
        <v>1007</v>
      </c>
      <c r="O773" t="s">
        <v>645</v>
      </c>
      <c r="P773" t="s">
        <v>645</v>
      </c>
      <c r="Q773">
        <v>1</v>
      </c>
      <c r="X773">
        <v>6.4</v>
      </c>
      <c r="Y773">
        <v>7.07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489</v>
      </c>
      <c r="AG773">
        <v>0</v>
      </c>
      <c r="AH773">
        <v>2</v>
      </c>
      <c r="AI773">
        <v>59210828</v>
      </c>
      <c r="AJ773">
        <v>730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ROW(Source!A814)</f>
        <v>814</v>
      </c>
      <c r="B774">
        <v>59211708</v>
      </c>
      <c r="C774">
        <v>59210824</v>
      </c>
      <c r="D774">
        <v>58315661</v>
      </c>
      <c r="E774">
        <v>1</v>
      </c>
      <c r="F774">
        <v>1</v>
      </c>
      <c r="G774">
        <v>1080</v>
      </c>
      <c r="H774">
        <v>3</v>
      </c>
      <c r="I774" t="s">
        <v>649</v>
      </c>
      <c r="J774" t="s">
        <v>650</v>
      </c>
      <c r="K774" t="s">
        <v>651</v>
      </c>
      <c r="L774">
        <v>1346</v>
      </c>
      <c r="N774">
        <v>1009</v>
      </c>
      <c r="O774" t="s">
        <v>641</v>
      </c>
      <c r="P774" t="s">
        <v>641</v>
      </c>
      <c r="Q774">
        <v>1</v>
      </c>
      <c r="X774">
        <v>2.66</v>
      </c>
      <c r="Y774">
        <v>19.39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 t="s">
        <v>489</v>
      </c>
      <c r="AG774">
        <v>0</v>
      </c>
      <c r="AH774">
        <v>2</v>
      </c>
      <c r="AI774">
        <v>59210829</v>
      </c>
      <c r="AJ774">
        <v>731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ROW(Source!A814)</f>
        <v>814</v>
      </c>
      <c r="B775">
        <v>59211709</v>
      </c>
      <c r="C775">
        <v>59210824</v>
      </c>
      <c r="D775">
        <v>58322611</v>
      </c>
      <c r="E775">
        <v>1</v>
      </c>
      <c r="F775">
        <v>1</v>
      </c>
      <c r="G775">
        <v>1080</v>
      </c>
      <c r="H775">
        <v>3</v>
      </c>
      <c r="I775" t="s">
        <v>652</v>
      </c>
      <c r="J775" t="s">
        <v>653</v>
      </c>
      <c r="K775" t="s">
        <v>654</v>
      </c>
      <c r="L775">
        <v>1346</v>
      </c>
      <c r="N775">
        <v>1009</v>
      </c>
      <c r="O775" t="s">
        <v>641</v>
      </c>
      <c r="P775" t="s">
        <v>641</v>
      </c>
      <c r="Q775">
        <v>1</v>
      </c>
      <c r="X775">
        <v>4</v>
      </c>
      <c r="Y775">
        <v>33.72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489</v>
      </c>
      <c r="AG775">
        <v>0</v>
      </c>
      <c r="AH775">
        <v>2</v>
      </c>
      <c r="AI775">
        <v>59210830</v>
      </c>
      <c r="AJ775">
        <v>732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ROW(Source!A814)</f>
        <v>814</v>
      </c>
      <c r="B776">
        <v>59211710</v>
      </c>
      <c r="C776">
        <v>59210824</v>
      </c>
      <c r="D776">
        <v>58267529</v>
      </c>
      <c r="E776">
        <v>1080</v>
      </c>
      <c r="F776">
        <v>1</v>
      </c>
      <c r="G776">
        <v>1080</v>
      </c>
      <c r="H776">
        <v>3</v>
      </c>
      <c r="I776" t="s">
        <v>782</v>
      </c>
      <c r="J776" t="s">
        <v>3</v>
      </c>
      <c r="K776" t="s">
        <v>783</v>
      </c>
      <c r="L776">
        <v>1346</v>
      </c>
      <c r="N776">
        <v>1009</v>
      </c>
      <c r="O776" t="s">
        <v>641</v>
      </c>
      <c r="P776" t="s">
        <v>641</v>
      </c>
      <c r="Q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489</v>
      </c>
      <c r="AG776">
        <v>0</v>
      </c>
      <c r="AH776">
        <v>3</v>
      </c>
      <c r="AI776">
        <v>-1</v>
      </c>
      <c r="AJ776" t="s">
        <v>3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ROW(Source!A814)</f>
        <v>814</v>
      </c>
      <c r="B777">
        <v>59211711</v>
      </c>
      <c r="C777">
        <v>59210824</v>
      </c>
      <c r="D777">
        <v>58276010</v>
      </c>
      <c r="E777">
        <v>1080</v>
      </c>
      <c r="F777">
        <v>1</v>
      </c>
      <c r="G777">
        <v>1080</v>
      </c>
      <c r="H777">
        <v>3</v>
      </c>
      <c r="I777" t="s">
        <v>784</v>
      </c>
      <c r="J777" t="s">
        <v>3</v>
      </c>
      <c r="K777" t="s">
        <v>785</v>
      </c>
      <c r="L777">
        <v>1301</v>
      </c>
      <c r="N777">
        <v>1003</v>
      </c>
      <c r="O777" t="s">
        <v>36</v>
      </c>
      <c r="P777" t="s">
        <v>36</v>
      </c>
      <c r="Q777">
        <v>1</v>
      </c>
      <c r="X777">
        <v>99.8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489</v>
      </c>
      <c r="AG777">
        <v>0</v>
      </c>
      <c r="AH777">
        <v>3</v>
      </c>
      <c r="AI777">
        <v>-1</v>
      </c>
      <c r="AJ777" t="s">
        <v>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ROW(Source!A814)</f>
        <v>814</v>
      </c>
      <c r="B778">
        <v>59211712</v>
      </c>
      <c r="C778">
        <v>59210824</v>
      </c>
      <c r="D778">
        <v>58287193</v>
      </c>
      <c r="E778">
        <v>1080</v>
      </c>
      <c r="F778">
        <v>1</v>
      </c>
      <c r="G778">
        <v>1080</v>
      </c>
      <c r="H778">
        <v>3</v>
      </c>
      <c r="I778" t="s">
        <v>786</v>
      </c>
      <c r="J778" t="s">
        <v>3</v>
      </c>
      <c r="K778" t="s">
        <v>787</v>
      </c>
      <c r="L778">
        <v>1354</v>
      </c>
      <c r="N778">
        <v>1010</v>
      </c>
      <c r="O778" t="s">
        <v>49</v>
      </c>
      <c r="P778" t="s">
        <v>49</v>
      </c>
      <c r="Q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489</v>
      </c>
      <c r="AG778">
        <v>0</v>
      </c>
      <c r="AH778">
        <v>3</v>
      </c>
      <c r="AI778">
        <v>-1</v>
      </c>
      <c r="AJ778" t="s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ROW(Source!A815)</f>
        <v>815</v>
      </c>
      <c r="B779">
        <v>59211713</v>
      </c>
      <c r="C779">
        <v>59210840</v>
      </c>
      <c r="D779">
        <v>58266404</v>
      </c>
      <c r="E779">
        <v>1080</v>
      </c>
      <c r="F779">
        <v>1</v>
      </c>
      <c r="G779">
        <v>1080</v>
      </c>
      <c r="H779">
        <v>1</v>
      </c>
      <c r="I779" t="s">
        <v>620</v>
      </c>
      <c r="J779" t="s">
        <v>3</v>
      </c>
      <c r="K779" t="s">
        <v>621</v>
      </c>
      <c r="L779">
        <v>1191</v>
      </c>
      <c r="N779">
        <v>1013</v>
      </c>
      <c r="O779" t="s">
        <v>622</v>
      </c>
      <c r="P779" t="s">
        <v>622</v>
      </c>
      <c r="Q779">
        <v>1</v>
      </c>
      <c r="X779">
        <v>56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490</v>
      </c>
      <c r="AG779">
        <v>18.480000000000004</v>
      </c>
      <c r="AH779">
        <v>2</v>
      </c>
      <c r="AI779">
        <v>59210841</v>
      </c>
      <c r="AJ779">
        <v>733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ROW(Source!A815)</f>
        <v>815</v>
      </c>
      <c r="B780">
        <v>59211714</v>
      </c>
      <c r="C780">
        <v>59210840</v>
      </c>
      <c r="D780">
        <v>58340578</v>
      </c>
      <c r="E780">
        <v>1</v>
      </c>
      <c r="F780">
        <v>1</v>
      </c>
      <c r="G780">
        <v>1080</v>
      </c>
      <c r="H780">
        <v>2</v>
      </c>
      <c r="I780" t="s">
        <v>646</v>
      </c>
      <c r="J780" t="s">
        <v>647</v>
      </c>
      <c r="K780" t="s">
        <v>648</v>
      </c>
      <c r="L780">
        <v>1368</v>
      </c>
      <c r="N780">
        <v>1011</v>
      </c>
      <c r="O780" t="s">
        <v>626</v>
      </c>
      <c r="P780" t="s">
        <v>626</v>
      </c>
      <c r="Q780">
        <v>1</v>
      </c>
      <c r="X780">
        <v>0.2</v>
      </c>
      <c r="Y780">
        <v>0</v>
      </c>
      <c r="Z780">
        <v>83.1</v>
      </c>
      <c r="AA780">
        <v>12.62</v>
      </c>
      <c r="AB780">
        <v>0</v>
      </c>
      <c r="AC780">
        <v>0</v>
      </c>
      <c r="AD780">
        <v>1</v>
      </c>
      <c r="AE780">
        <v>0</v>
      </c>
      <c r="AF780" t="s">
        <v>490</v>
      </c>
      <c r="AG780">
        <v>6.6000000000000003E-2</v>
      </c>
      <c r="AH780">
        <v>2</v>
      </c>
      <c r="AI780">
        <v>59210842</v>
      </c>
      <c r="AJ780">
        <v>734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ROW(Source!A815)</f>
        <v>815</v>
      </c>
      <c r="B781">
        <v>59211715</v>
      </c>
      <c r="C781">
        <v>59210840</v>
      </c>
      <c r="D781">
        <v>58339814</v>
      </c>
      <c r="E781">
        <v>1</v>
      </c>
      <c r="F781">
        <v>1</v>
      </c>
      <c r="G781">
        <v>1080</v>
      </c>
      <c r="H781">
        <v>2</v>
      </c>
      <c r="I781" t="s">
        <v>635</v>
      </c>
      <c r="J781" t="s">
        <v>636</v>
      </c>
      <c r="K781" t="s">
        <v>637</v>
      </c>
      <c r="L781">
        <v>1368</v>
      </c>
      <c r="N781">
        <v>1011</v>
      </c>
      <c r="O781" t="s">
        <v>626</v>
      </c>
      <c r="P781" t="s">
        <v>626</v>
      </c>
      <c r="Q781">
        <v>1</v>
      </c>
      <c r="X781">
        <v>0.02</v>
      </c>
      <c r="Y781">
        <v>0</v>
      </c>
      <c r="Z781">
        <v>179.17</v>
      </c>
      <c r="AA781">
        <v>16.93</v>
      </c>
      <c r="AB781">
        <v>0</v>
      </c>
      <c r="AC781">
        <v>0</v>
      </c>
      <c r="AD781">
        <v>1</v>
      </c>
      <c r="AE781">
        <v>0</v>
      </c>
      <c r="AF781" t="s">
        <v>490</v>
      </c>
      <c r="AG781">
        <v>6.6000000000000008E-3</v>
      </c>
      <c r="AH781">
        <v>2</v>
      </c>
      <c r="AI781">
        <v>59210843</v>
      </c>
      <c r="AJ781">
        <v>735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ROW(Source!A815)</f>
        <v>815</v>
      </c>
      <c r="B782">
        <v>59211716</v>
      </c>
      <c r="C782">
        <v>59210840</v>
      </c>
      <c r="D782">
        <v>58308814</v>
      </c>
      <c r="E782">
        <v>1</v>
      </c>
      <c r="F782">
        <v>1</v>
      </c>
      <c r="G782">
        <v>1080</v>
      </c>
      <c r="H782">
        <v>3</v>
      </c>
      <c r="I782" t="s">
        <v>642</v>
      </c>
      <c r="J782" t="s">
        <v>643</v>
      </c>
      <c r="K782" t="s">
        <v>644</v>
      </c>
      <c r="L782">
        <v>1339</v>
      </c>
      <c r="N782">
        <v>1007</v>
      </c>
      <c r="O782" t="s">
        <v>645</v>
      </c>
      <c r="P782" t="s">
        <v>645</v>
      </c>
      <c r="Q782">
        <v>1</v>
      </c>
      <c r="X782">
        <v>6.4</v>
      </c>
      <c r="Y782">
        <v>7.07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489</v>
      </c>
      <c r="AG782">
        <v>0</v>
      </c>
      <c r="AH782">
        <v>2</v>
      </c>
      <c r="AI782">
        <v>59210844</v>
      </c>
      <c r="AJ782">
        <v>736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ROW(Source!A815)</f>
        <v>815</v>
      </c>
      <c r="B783">
        <v>59211717</v>
      </c>
      <c r="C783">
        <v>59210840</v>
      </c>
      <c r="D783">
        <v>58315661</v>
      </c>
      <c r="E783">
        <v>1</v>
      </c>
      <c r="F783">
        <v>1</v>
      </c>
      <c r="G783">
        <v>1080</v>
      </c>
      <c r="H783">
        <v>3</v>
      </c>
      <c r="I783" t="s">
        <v>649</v>
      </c>
      <c r="J783" t="s">
        <v>650</v>
      </c>
      <c r="K783" t="s">
        <v>651</v>
      </c>
      <c r="L783">
        <v>1346</v>
      </c>
      <c r="N783">
        <v>1009</v>
      </c>
      <c r="O783" t="s">
        <v>641</v>
      </c>
      <c r="P783" t="s">
        <v>641</v>
      </c>
      <c r="Q783">
        <v>1</v>
      </c>
      <c r="X783">
        <v>2.66</v>
      </c>
      <c r="Y783">
        <v>19.39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489</v>
      </c>
      <c r="AG783">
        <v>0</v>
      </c>
      <c r="AH783">
        <v>2</v>
      </c>
      <c r="AI783">
        <v>59210845</v>
      </c>
      <c r="AJ783">
        <v>737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ROW(Source!A815)</f>
        <v>815</v>
      </c>
      <c r="B784">
        <v>59211718</v>
      </c>
      <c r="C784">
        <v>59210840</v>
      </c>
      <c r="D784">
        <v>58322611</v>
      </c>
      <c r="E784">
        <v>1</v>
      </c>
      <c r="F784">
        <v>1</v>
      </c>
      <c r="G784">
        <v>1080</v>
      </c>
      <c r="H784">
        <v>3</v>
      </c>
      <c r="I784" t="s">
        <v>652</v>
      </c>
      <c r="J784" t="s">
        <v>653</v>
      </c>
      <c r="K784" t="s">
        <v>654</v>
      </c>
      <c r="L784">
        <v>1346</v>
      </c>
      <c r="N784">
        <v>1009</v>
      </c>
      <c r="O784" t="s">
        <v>641</v>
      </c>
      <c r="P784" t="s">
        <v>641</v>
      </c>
      <c r="Q784">
        <v>1</v>
      </c>
      <c r="X784">
        <v>4</v>
      </c>
      <c r="Y784">
        <v>33.72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489</v>
      </c>
      <c r="AG784">
        <v>0</v>
      </c>
      <c r="AH784">
        <v>2</v>
      </c>
      <c r="AI784">
        <v>59210846</v>
      </c>
      <c r="AJ784">
        <v>738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ROW(Source!A815)</f>
        <v>815</v>
      </c>
      <c r="B785">
        <v>59211719</v>
      </c>
      <c r="C785">
        <v>59210840</v>
      </c>
      <c r="D785">
        <v>58267529</v>
      </c>
      <c r="E785">
        <v>1080</v>
      </c>
      <c r="F785">
        <v>1</v>
      </c>
      <c r="G785">
        <v>1080</v>
      </c>
      <c r="H785">
        <v>3</v>
      </c>
      <c r="I785" t="s">
        <v>782</v>
      </c>
      <c r="J785" t="s">
        <v>3</v>
      </c>
      <c r="K785" t="s">
        <v>783</v>
      </c>
      <c r="L785">
        <v>1346</v>
      </c>
      <c r="N785">
        <v>1009</v>
      </c>
      <c r="O785" t="s">
        <v>641</v>
      </c>
      <c r="P785" t="s">
        <v>641</v>
      </c>
      <c r="Q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489</v>
      </c>
      <c r="AG785">
        <v>0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ROW(Source!A815)</f>
        <v>815</v>
      </c>
      <c r="B786">
        <v>59211720</v>
      </c>
      <c r="C786">
        <v>59210840</v>
      </c>
      <c r="D786">
        <v>58276010</v>
      </c>
      <c r="E786">
        <v>1080</v>
      </c>
      <c r="F786">
        <v>1</v>
      </c>
      <c r="G786">
        <v>1080</v>
      </c>
      <c r="H786">
        <v>3</v>
      </c>
      <c r="I786" t="s">
        <v>784</v>
      </c>
      <c r="J786" t="s">
        <v>3</v>
      </c>
      <c r="K786" t="s">
        <v>785</v>
      </c>
      <c r="L786">
        <v>1301</v>
      </c>
      <c r="N786">
        <v>1003</v>
      </c>
      <c r="O786" t="s">
        <v>36</v>
      </c>
      <c r="P786" t="s">
        <v>36</v>
      </c>
      <c r="Q786">
        <v>1</v>
      </c>
      <c r="X786">
        <v>99.8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489</v>
      </c>
      <c r="AG786">
        <v>0</v>
      </c>
      <c r="AH786">
        <v>3</v>
      </c>
      <c r="AI786">
        <v>-1</v>
      </c>
      <c r="AJ786" t="s">
        <v>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ROW(Source!A815)</f>
        <v>815</v>
      </c>
      <c r="B787">
        <v>59211721</v>
      </c>
      <c r="C787">
        <v>59210840</v>
      </c>
      <c r="D787">
        <v>58287193</v>
      </c>
      <c r="E787">
        <v>1080</v>
      </c>
      <c r="F787">
        <v>1</v>
      </c>
      <c r="G787">
        <v>1080</v>
      </c>
      <c r="H787">
        <v>3</v>
      </c>
      <c r="I787" t="s">
        <v>786</v>
      </c>
      <c r="J787" t="s">
        <v>3</v>
      </c>
      <c r="K787" t="s">
        <v>787</v>
      </c>
      <c r="L787">
        <v>1354</v>
      </c>
      <c r="N787">
        <v>1010</v>
      </c>
      <c r="O787" t="s">
        <v>49</v>
      </c>
      <c r="P787" t="s">
        <v>49</v>
      </c>
      <c r="Q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489</v>
      </c>
      <c r="AG787">
        <v>0</v>
      </c>
      <c r="AH787">
        <v>3</v>
      </c>
      <c r="AI787">
        <v>-1</v>
      </c>
      <c r="AJ787" t="s">
        <v>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ROW(Source!A816)</f>
        <v>816</v>
      </c>
      <c r="B788">
        <v>59211713</v>
      </c>
      <c r="C788">
        <v>59210840</v>
      </c>
      <c r="D788">
        <v>58266404</v>
      </c>
      <c r="E788">
        <v>1080</v>
      </c>
      <c r="F788">
        <v>1</v>
      </c>
      <c r="G788">
        <v>1080</v>
      </c>
      <c r="H788">
        <v>1</v>
      </c>
      <c r="I788" t="s">
        <v>620</v>
      </c>
      <c r="J788" t="s">
        <v>3</v>
      </c>
      <c r="K788" t="s">
        <v>621</v>
      </c>
      <c r="L788">
        <v>1191</v>
      </c>
      <c r="N788">
        <v>1013</v>
      </c>
      <c r="O788" t="s">
        <v>622</v>
      </c>
      <c r="P788" t="s">
        <v>622</v>
      </c>
      <c r="Q788">
        <v>1</v>
      </c>
      <c r="X788">
        <v>56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1</v>
      </c>
      <c r="AF788" t="s">
        <v>490</v>
      </c>
      <c r="AG788">
        <v>18.480000000000004</v>
      </c>
      <c r="AH788">
        <v>2</v>
      </c>
      <c r="AI788">
        <v>59210841</v>
      </c>
      <c r="AJ788">
        <v>739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ROW(Source!A816)</f>
        <v>816</v>
      </c>
      <c r="B789">
        <v>59211714</v>
      </c>
      <c r="C789">
        <v>59210840</v>
      </c>
      <c r="D789">
        <v>58340578</v>
      </c>
      <c r="E789">
        <v>1</v>
      </c>
      <c r="F789">
        <v>1</v>
      </c>
      <c r="G789">
        <v>1080</v>
      </c>
      <c r="H789">
        <v>2</v>
      </c>
      <c r="I789" t="s">
        <v>646</v>
      </c>
      <c r="J789" t="s">
        <v>647</v>
      </c>
      <c r="K789" t="s">
        <v>648</v>
      </c>
      <c r="L789">
        <v>1368</v>
      </c>
      <c r="N789">
        <v>1011</v>
      </c>
      <c r="O789" t="s">
        <v>626</v>
      </c>
      <c r="P789" t="s">
        <v>626</v>
      </c>
      <c r="Q789">
        <v>1</v>
      </c>
      <c r="X789">
        <v>0.2</v>
      </c>
      <c r="Y789">
        <v>0</v>
      </c>
      <c r="Z789">
        <v>83.1</v>
      </c>
      <c r="AA789">
        <v>12.62</v>
      </c>
      <c r="AB789">
        <v>0</v>
      </c>
      <c r="AC789">
        <v>0</v>
      </c>
      <c r="AD789">
        <v>1</v>
      </c>
      <c r="AE789">
        <v>0</v>
      </c>
      <c r="AF789" t="s">
        <v>490</v>
      </c>
      <c r="AG789">
        <v>6.6000000000000003E-2</v>
      </c>
      <c r="AH789">
        <v>2</v>
      </c>
      <c r="AI789">
        <v>59210842</v>
      </c>
      <c r="AJ789">
        <v>740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ROW(Source!A816)</f>
        <v>816</v>
      </c>
      <c r="B790">
        <v>59211715</v>
      </c>
      <c r="C790">
        <v>59210840</v>
      </c>
      <c r="D790">
        <v>58339814</v>
      </c>
      <c r="E790">
        <v>1</v>
      </c>
      <c r="F790">
        <v>1</v>
      </c>
      <c r="G790">
        <v>1080</v>
      </c>
      <c r="H790">
        <v>2</v>
      </c>
      <c r="I790" t="s">
        <v>635</v>
      </c>
      <c r="J790" t="s">
        <v>636</v>
      </c>
      <c r="K790" t="s">
        <v>637</v>
      </c>
      <c r="L790">
        <v>1368</v>
      </c>
      <c r="N790">
        <v>1011</v>
      </c>
      <c r="O790" t="s">
        <v>626</v>
      </c>
      <c r="P790" t="s">
        <v>626</v>
      </c>
      <c r="Q790">
        <v>1</v>
      </c>
      <c r="X790">
        <v>0.02</v>
      </c>
      <c r="Y790">
        <v>0</v>
      </c>
      <c r="Z790">
        <v>179.17</v>
      </c>
      <c r="AA790">
        <v>16.93</v>
      </c>
      <c r="AB790">
        <v>0</v>
      </c>
      <c r="AC790">
        <v>0</v>
      </c>
      <c r="AD790">
        <v>1</v>
      </c>
      <c r="AE790">
        <v>0</v>
      </c>
      <c r="AF790" t="s">
        <v>490</v>
      </c>
      <c r="AG790">
        <v>6.6000000000000008E-3</v>
      </c>
      <c r="AH790">
        <v>2</v>
      </c>
      <c r="AI790">
        <v>59210843</v>
      </c>
      <c r="AJ790">
        <v>741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ROW(Source!A816)</f>
        <v>816</v>
      </c>
      <c r="B791">
        <v>59211716</v>
      </c>
      <c r="C791">
        <v>59210840</v>
      </c>
      <c r="D791">
        <v>58308814</v>
      </c>
      <c r="E791">
        <v>1</v>
      </c>
      <c r="F791">
        <v>1</v>
      </c>
      <c r="G791">
        <v>1080</v>
      </c>
      <c r="H791">
        <v>3</v>
      </c>
      <c r="I791" t="s">
        <v>642</v>
      </c>
      <c r="J791" t="s">
        <v>643</v>
      </c>
      <c r="K791" t="s">
        <v>644</v>
      </c>
      <c r="L791">
        <v>1339</v>
      </c>
      <c r="N791">
        <v>1007</v>
      </c>
      <c r="O791" t="s">
        <v>645</v>
      </c>
      <c r="P791" t="s">
        <v>645</v>
      </c>
      <c r="Q791">
        <v>1</v>
      </c>
      <c r="X791">
        <v>6.4</v>
      </c>
      <c r="Y791">
        <v>7.07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489</v>
      </c>
      <c r="AG791">
        <v>0</v>
      </c>
      <c r="AH791">
        <v>2</v>
      </c>
      <c r="AI791">
        <v>59210844</v>
      </c>
      <c r="AJ791">
        <v>742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ROW(Source!A816)</f>
        <v>816</v>
      </c>
      <c r="B792">
        <v>59211717</v>
      </c>
      <c r="C792">
        <v>59210840</v>
      </c>
      <c r="D792">
        <v>58315661</v>
      </c>
      <c r="E792">
        <v>1</v>
      </c>
      <c r="F792">
        <v>1</v>
      </c>
      <c r="G792">
        <v>1080</v>
      </c>
      <c r="H792">
        <v>3</v>
      </c>
      <c r="I792" t="s">
        <v>649</v>
      </c>
      <c r="J792" t="s">
        <v>650</v>
      </c>
      <c r="K792" t="s">
        <v>651</v>
      </c>
      <c r="L792">
        <v>1346</v>
      </c>
      <c r="N792">
        <v>1009</v>
      </c>
      <c r="O792" t="s">
        <v>641</v>
      </c>
      <c r="P792" t="s">
        <v>641</v>
      </c>
      <c r="Q792">
        <v>1</v>
      </c>
      <c r="X792">
        <v>2.66</v>
      </c>
      <c r="Y792">
        <v>19.39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489</v>
      </c>
      <c r="AG792">
        <v>0</v>
      </c>
      <c r="AH792">
        <v>2</v>
      </c>
      <c r="AI792">
        <v>59210845</v>
      </c>
      <c r="AJ792">
        <v>743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ROW(Source!A816)</f>
        <v>816</v>
      </c>
      <c r="B793">
        <v>59211718</v>
      </c>
      <c r="C793">
        <v>59210840</v>
      </c>
      <c r="D793">
        <v>58322611</v>
      </c>
      <c r="E793">
        <v>1</v>
      </c>
      <c r="F793">
        <v>1</v>
      </c>
      <c r="G793">
        <v>1080</v>
      </c>
      <c r="H793">
        <v>3</v>
      </c>
      <c r="I793" t="s">
        <v>652</v>
      </c>
      <c r="J793" t="s">
        <v>653</v>
      </c>
      <c r="K793" t="s">
        <v>654</v>
      </c>
      <c r="L793">
        <v>1346</v>
      </c>
      <c r="N793">
        <v>1009</v>
      </c>
      <c r="O793" t="s">
        <v>641</v>
      </c>
      <c r="P793" t="s">
        <v>641</v>
      </c>
      <c r="Q793">
        <v>1</v>
      </c>
      <c r="X793">
        <v>4</v>
      </c>
      <c r="Y793">
        <v>33.72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489</v>
      </c>
      <c r="AG793">
        <v>0</v>
      </c>
      <c r="AH793">
        <v>2</v>
      </c>
      <c r="AI793">
        <v>59210846</v>
      </c>
      <c r="AJ793">
        <v>744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ROW(Source!A816)</f>
        <v>816</v>
      </c>
      <c r="B794">
        <v>59211719</v>
      </c>
      <c r="C794">
        <v>59210840</v>
      </c>
      <c r="D794">
        <v>58267529</v>
      </c>
      <c r="E794">
        <v>1080</v>
      </c>
      <c r="F794">
        <v>1</v>
      </c>
      <c r="G794">
        <v>1080</v>
      </c>
      <c r="H794">
        <v>3</v>
      </c>
      <c r="I794" t="s">
        <v>782</v>
      </c>
      <c r="J794" t="s">
        <v>3</v>
      </c>
      <c r="K794" t="s">
        <v>783</v>
      </c>
      <c r="L794">
        <v>1346</v>
      </c>
      <c r="N794">
        <v>1009</v>
      </c>
      <c r="O794" t="s">
        <v>641</v>
      </c>
      <c r="P794" t="s">
        <v>641</v>
      </c>
      <c r="Q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489</v>
      </c>
      <c r="AG794">
        <v>0</v>
      </c>
      <c r="AH794">
        <v>3</v>
      </c>
      <c r="AI794">
        <v>-1</v>
      </c>
      <c r="AJ794" t="s">
        <v>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ROW(Source!A816)</f>
        <v>816</v>
      </c>
      <c r="B795">
        <v>59211720</v>
      </c>
      <c r="C795">
        <v>59210840</v>
      </c>
      <c r="D795">
        <v>58276010</v>
      </c>
      <c r="E795">
        <v>1080</v>
      </c>
      <c r="F795">
        <v>1</v>
      </c>
      <c r="G795">
        <v>1080</v>
      </c>
      <c r="H795">
        <v>3</v>
      </c>
      <c r="I795" t="s">
        <v>784</v>
      </c>
      <c r="J795" t="s">
        <v>3</v>
      </c>
      <c r="K795" t="s">
        <v>785</v>
      </c>
      <c r="L795">
        <v>1301</v>
      </c>
      <c r="N795">
        <v>1003</v>
      </c>
      <c r="O795" t="s">
        <v>36</v>
      </c>
      <c r="P795" t="s">
        <v>36</v>
      </c>
      <c r="Q795">
        <v>1</v>
      </c>
      <c r="X795">
        <v>99.8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489</v>
      </c>
      <c r="AG795">
        <v>0</v>
      </c>
      <c r="AH795">
        <v>3</v>
      </c>
      <c r="AI795">
        <v>-1</v>
      </c>
      <c r="AJ795" t="s">
        <v>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ROW(Source!A816)</f>
        <v>816</v>
      </c>
      <c r="B796">
        <v>59211721</v>
      </c>
      <c r="C796">
        <v>59210840</v>
      </c>
      <c r="D796">
        <v>58287193</v>
      </c>
      <c r="E796">
        <v>1080</v>
      </c>
      <c r="F796">
        <v>1</v>
      </c>
      <c r="G796">
        <v>1080</v>
      </c>
      <c r="H796">
        <v>3</v>
      </c>
      <c r="I796" t="s">
        <v>786</v>
      </c>
      <c r="J796" t="s">
        <v>3</v>
      </c>
      <c r="K796" t="s">
        <v>787</v>
      </c>
      <c r="L796">
        <v>1354</v>
      </c>
      <c r="N796">
        <v>1010</v>
      </c>
      <c r="O796" t="s">
        <v>49</v>
      </c>
      <c r="P796" t="s">
        <v>49</v>
      </c>
      <c r="Q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489</v>
      </c>
      <c r="AG796">
        <v>0</v>
      </c>
      <c r="AH796">
        <v>3</v>
      </c>
      <c r="AI796">
        <v>-1</v>
      </c>
      <c r="AJ796" t="s">
        <v>3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ROW(Source!A817)</f>
        <v>817</v>
      </c>
      <c r="B797">
        <v>59211722</v>
      </c>
      <c r="C797">
        <v>59210856</v>
      </c>
      <c r="D797">
        <v>58266404</v>
      </c>
      <c r="E797">
        <v>1080</v>
      </c>
      <c r="F797">
        <v>1</v>
      </c>
      <c r="G797">
        <v>1080</v>
      </c>
      <c r="H797">
        <v>1</v>
      </c>
      <c r="I797" t="s">
        <v>620</v>
      </c>
      <c r="J797" t="s">
        <v>3</v>
      </c>
      <c r="K797" t="s">
        <v>621</v>
      </c>
      <c r="L797">
        <v>1191</v>
      </c>
      <c r="N797">
        <v>1013</v>
      </c>
      <c r="O797" t="s">
        <v>622</v>
      </c>
      <c r="P797" t="s">
        <v>622</v>
      </c>
      <c r="Q797">
        <v>1</v>
      </c>
      <c r="X797">
        <v>136.05000000000001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1</v>
      </c>
      <c r="AF797" t="s">
        <v>169</v>
      </c>
      <c r="AG797">
        <v>149.65500000000003</v>
      </c>
      <c r="AH797">
        <v>2</v>
      </c>
      <c r="AI797">
        <v>59210857</v>
      </c>
      <c r="AJ797">
        <v>745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ROW(Source!A817)</f>
        <v>817</v>
      </c>
      <c r="B798">
        <v>59211723</v>
      </c>
      <c r="C798">
        <v>59210856</v>
      </c>
      <c r="D798">
        <v>58340281</v>
      </c>
      <c r="E798">
        <v>1</v>
      </c>
      <c r="F798">
        <v>1</v>
      </c>
      <c r="G798">
        <v>1080</v>
      </c>
      <c r="H798">
        <v>2</v>
      </c>
      <c r="I798" t="s">
        <v>760</v>
      </c>
      <c r="J798" t="s">
        <v>761</v>
      </c>
      <c r="K798" t="s">
        <v>762</v>
      </c>
      <c r="L798">
        <v>1368</v>
      </c>
      <c r="N798">
        <v>1011</v>
      </c>
      <c r="O798" t="s">
        <v>626</v>
      </c>
      <c r="P798" t="s">
        <v>626</v>
      </c>
      <c r="Q798">
        <v>1</v>
      </c>
      <c r="X798">
        <v>7.5</v>
      </c>
      <c r="Y798">
        <v>0</v>
      </c>
      <c r="Z798">
        <v>0.28000000000000003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169</v>
      </c>
      <c r="AG798">
        <v>8.25</v>
      </c>
      <c r="AH798">
        <v>2</v>
      </c>
      <c r="AI798">
        <v>59210858</v>
      </c>
      <c r="AJ798">
        <v>746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ROW(Source!A817)</f>
        <v>817</v>
      </c>
      <c r="B799">
        <v>59211724</v>
      </c>
      <c r="C799">
        <v>59210856</v>
      </c>
      <c r="D799">
        <v>58308746</v>
      </c>
      <c r="E799">
        <v>1</v>
      </c>
      <c r="F799">
        <v>1</v>
      </c>
      <c r="G799">
        <v>1080</v>
      </c>
      <c r="H799">
        <v>3</v>
      </c>
      <c r="I799" t="s">
        <v>671</v>
      </c>
      <c r="J799" t="s">
        <v>672</v>
      </c>
      <c r="K799" t="s">
        <v>673</v>
      </c>
      <c r="L799">
        <v>1339</v>
      </c>
      <c r="N799">
        <v>1007</v>
      </c>
      <c r="O799" t="s">
        <v>645</v>
      </c>
      <c r="P799" t="s">
        <v>645</v>
      </c>
      <c r="Q799">
        <v>1</v>
      </c>
      <c r="X799">
        <v>0.98</v>
      </c>
      <c r="Y799">
        <v>53.42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449</v>
      </c>
      <c r="AG799">
        <v>0.98</v>
      </c>
      <c r="AH799">
        <v>2</v>
      </c>
      <c r="AI799">
        <v>59210859</v>
      </c>
      <c r="AJ799">
        <v>747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ROW(Source!A817)</f>
        <v>817</v>
      </c>
      <c r="B800">
        <v>59211725</v>
      </c>
      <c r="C800">
        <v>59210856</v>
      </c>
      <c r="D800">
        <v>58309012</v>
      </c>
      <c r="E800">
        <v>1</v>
      </c>
      <c r="F800">
        <v>1</v>
      </c>
      <c r="G800">
        <v>1080</v>
      </c>
      <c r="H800">
        <v>3</v>
      </c>
      <c r="I800" t="s">
        <v>674</v>
      </c>
      <c r="J800" t="s">
        <v>675</v>
      </c>
      <c r="K800" t="s">
        <v>676</v>
      </c>
      <c r="L800">
        <v>1339</v>
      </c>
      <c r="N800">
        <v>1007</v>
      </c>
      <c r="O800" t="s">
        <v>645</v>
      </c>
      <c r="P800" t="s">
        <v>645</v>
      </c>
      <c r="Q800">
        <v>1</v>
      </c>
      <c r="X800">
        <v>6.23</v>
      </c>
      <c r="Y800">
        <v>5.82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449</v>
      </c>
      <c r="AG800">
        <v>6.23</v>
      </c>
      <c r="AH800">
        <v>2</v>
      </c>
      <c r="AI800">
        <v>59210860</v>
      </c>
      <c r="AJ800">
        <v>748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ROW(Source!A817)</f>
        <v>817</v>
      </c>
      <c r="B801">
        <v>59211726</v>
      </c>
      <c r="C801">
        <v>59210856</v>
      </c>
      <c r="D801">
        <v>58271405</v>
      </c>
      <c r="E801">
        <v>1080</v>
      </c>
      <c r="F801">
        <v>1</v>
      </c>
      <c r="G801">
        <v>1080</v>
      </c>
      <c r="H801">
        <v>3</v>
      </c>
      <c r="I801" t="s">
        <v>763</v>
      </c>
      <c r="J801" t="s">
        <v>3</v>
      </c>
      <c r="K801" t="s">
        <v>764</v>
      </c>
      <c r="L801">
        <v>1348</v>
      </c>
      <c r="N801">
        <v>1009</v>
      </c>
      <c r="O801" t="s">
        <v>658</v>
      </c>
      <c r="P801" t="s">
        <v>658</v>
      </c>
      <c r="Q801">
        <v>1000</v>
      </c>
      <c r="X801">
        <v>1.6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449</v>
      </c>
      <c r="AG801">
        <v>1.6</v>
      </c>
      <c r="AH801">
        <v>2</v>
      </c>
      <c r="AI801">
        <v>59210861</v>
      </c>
      <c r="AJ801">
        <v>749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ROW(Source!A818)</f>
        <v>818</v>
      </c>
      <c r="B802">
        <v>59211722</v>
      </c>
      <c r="C802">
        <v>59210856</v>
      </c>
      <c r="D802">
        <v>58266404</v>
      </c>
      <c r="E802">
        <v>1080</v>
      </c>
      <c r="F802">
        <v>1</v>
      </c>
      <c r="G802">
        <v>1080</v>
      </c>
      <c r="H802">
        <v>1</v>
      </c>
      <c r="I802" t="s">
        <v>620</v>
      </c>
      <c r="J802" t="s">
        <v>3</v>
      </c>
      <c r="K802" t="s">
        <v>621</v>
      </c>
      <c r="L802">
        <v>1191</v>
      </c>
      <c r="N802">
        <v>1013</v>
      </c>
      <c r="O802" t="s">
        <v>622</v>
      </c>
      <c r="P802" t="s">
        <v>622</v>
      </c>
      <c r="Q802">
        <v>1</v>
      </c>
      <c r="X802">
        <v>136.05000000000001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1</v>
      </c>
      <c r="AF802" t="s">
        <v>169</v>
      </c>
      <c r="AG802">
        <v>149.65500000000003</v>
      </c>
      <c r="AH802">
        <v>2</v>
      </c>
      <c r="AI802">
        <v>59210857</v>
      </c>
      <c r="AJ802">
        <v>750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ROW(Source!A818)</f>
        <v>818</v>
      </c>
      <c r="B803">
        <v>59211723</v>
      </c>
      <c r="C803">
        <v>59210856</v>
      </c>
      <c r="D803">
        <v>58340281</v>
      </c>
      <c r="E803">
        <v>1</v>
      </c>
      <c r="F803">
        <v>1</v>
      </c>
      <c r="G803">
        <v>1080</v>
      </c>
      <c r="H803">
        <v>2</v>
      </c>
      <c r="I803" t="s">
        <v>760</v>
      </c>
      <c r="J803" t="s">
        <v>761</v>
      </c>
      <c r="K803" t="s">
        <v>762</v>
      </c>
      <c r="L803">
        <v>1368</v>
      </c>
      <c r="N803">
        <v>1011</v>
      </c>
      <c r="O803" t="s">
        <v>626</v>
      </c>
      <c r="P803" t="s">
        <v>626</v>
      </c>
      <c r="Q803">
        <v>1</v>
      </c>
      <c r="X803">
        <v>7.5</v>
      </c>
      <c r="Y803">
        <v>0</v>
      </c>
      <c r="Z803">
        <v>0.28000000000000003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169</v>
      </c>
      <c r="AG803">
        <v>8.25</v>
      </c>
      <c r="AH803">
        <v>2</v>
      </c>
      <c r="AI803">
        <v>59210858</v>
      </c>
      <c r="AJ803">
        <v>751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ROW(Source!A818)</f>
        <v>818</v>
      </c>
      <c r="B804">
        <v>59211724</v>
      </c>
      <c r="C804">
        <v>59210856</v>
      </c>
      <c r="D804">
        <v>58308746</v>
      </c>
      <c r="E804">
        <v>1</v>
      </c>
      <c r="F804">
        <v>1</v>
      </c>
      <c r="G804">
        <v>1080</v>
      </c>
      <c r="H804">
        <v>3</v>
      </c>
      <c r="I804" t="s">
        <v>671</v>
      </c>
      <c r="J804" t="s">
        <v>672</v>
      </c>
      <c r="K804" t="s">
        <v>673</v>
      </c>
      <c r="L804">
        <v>1339</v>
      </c>
      <c r="N804">
        <v>1007</v>
      </c>
      <c r="O804" t="s">
        <v>645</v>
      </c>
      <c r="P804" t="s">
        <v>645</v>
      </c>
      <c r="Q804">
        <v>1</v>
      </c>
      <c r="X804">
        <v>0.98</v>
      </c>
      <c r="Y804">
        <v>53.42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449</v>
      </c>
      <c r="AG804">
        <v>0.98</v>
      </c>
      <c r="AH804">
        <v>2</v>
      </c>
      <c r="AI804">
        <v>59210859</v>
      </c>
      <c r="AJ804">
        <v>752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ROW(Source!A818)</f>
        <v>818</v>
      </c>
      <c r="B805">
        <v>59211725</v>
      </c>
      <c r="C805">
        <v>59210856</v>
      </c>
      <c r="D805">
        <v>58309012</v>
      </c>
      <c r="E805">
        <v>1</v>
      </c>
      <c r="F805">
        <v>1</v>
      </c>
      <c r="G805">
        <v>1080</v>
      </c>
      <c r="H805">
        <v>3</v>
      </c>
      <c r="I805" t="s">
        <v>674</v>
      </c>
      <c r="J805" t="s">
        <v>675</v>
      </c>
      <c r="K805" t="s">
        <v>676</v>
      </c>
      <c r="L805">
        <v>1339</v>
      </c>
      <c r="N805">
        <v>1007</v>
      </c>
      <c r="O805" t="s">
        <v>645</v>
      </c>
      <c r="P805" t="s">
        <v>645</v>
      </c>
      <c r="Q805">
        <v>1</v>
      </c>
      <c r="X805">
        <v>6.23</v>
      </c>
      <c r="Y805">
        <v>5.82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449</v>
      </c>
      <c r="AG805">
        <v>6.23</v>
      </c>
      <c r="AH805">
        <v>2</v>
      </c>
      <c r="AI805">
        <v>59210860</v>
      </c>
      <c r="AJ805">
        <v>753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ROW(Source!A818)</f>
        <v>818</v>
      </c>
      <c r="B806">
        <v>59211726</v>
      </c>
      <c r="C806">
        <v>59210856</v>
      </c>
      <c r="D806">
        <v>58271405</v>
      </c>
      <c r="E806">
        <v>1080</v>
      </c>
      <c r="F806">
        <v>1</v>
      </c>
      <c r="G806">
        <v>1080</v>
      </c>
      <c r="H806">
        <v>3</v>
      </c>
      <c r="I806" t="s">
        <v>763</v>
      </c>
      <c r="J806" t="s">
        <v>3</v>
      </c>
      <c r="K806" t="s">
        <v>764</v>
      </c>
      <c r="L806">
        <v>1348</v>
      </c>
      <c r="N806">
        <v>1009</v>
      </c>
      <c r="O806" t="s">
        <v>658</v>
      </c>
      <c r="P806" t="s">
        <v>658</v>
      </c>
      <c r="Q806">
        <v>1000</v>
      </c>
      <c r="X806">
        <v>1.6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449</v>
      </c>
      <c r="AG806">
        <v>1.6</v>
      </c>
      <c r="AH806">
        <v>2</v>
      </c>
      <c r="AI806">
        <v>59210861</v>
      </c>
      <c r="AJ806">
        <v>754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ROW(Source!A819)</f>
        <v>819</v>
      </c>
      <c r="B807">
        <v>59211727</v>
      </c>
      <c r="C807">
        <v>59210867</v>
      </c>
      <c r="D807">
        <v>58266404</v>
      </c>
      <c r="E807">
        <v>1080</v>
      </c>
      <c r="F807">
        <v>1</v>
      </c>
      <c r="G807">
        <v>1080</v>
      </c>
      <c r="H807">
        <v>1</v>
      </c>
      <c r="I807" t="s">
        <v>620</v>
      </c>
      <c r="J807" t="s">
        <v>3</v>
      </c>
      <c r="K807" t="s">
        <v>621</v>
      </c>
      <c r="L807">
        <v>1191</v>
      </c>
      <c r="N807">
        <v>1013</v>
      </c>
      <c r="O807" t="s">
        <v>622</v>
      </c>
      <c r="P807" t="s">
        <v>622</v>
      </c>
      <c r="Q807">
        <v>1</v>
      </c>
      <c r="X807">
        <v>45.52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1</v>
      </c>
      <c r="AF807" t="s">
        <v>169</v>
      </c>
      <c r="AG807">
        <v>50.07200000000001</v>
      </c>
      <c r="AH807">
        <v>2</v>
      </c>
      <c r="AI807">
        <v>59210868</v>
      </c>
      <c r="AJ807">
        <v>755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ROW(Source!A819)</f>
        <v>819</v>
      </c>
      <c r="B808">
        <v>59211728</v>
      </c>
      <c r="C808">
        <v>59210867</v>
      </c>
      <c r="D808">
        <v>58340281</v>
      </c>
      <c r="E808">
        <v>1</v>
      </c>
      <c r="F808">
        <v>1</v>
      </c>
      <c r="G808">
        <v>1080</v>
      </c>
      <c r="H808">
        <v>2</v>
      </c>
      <c r="I808" t="s">
        <v>760</v>
      </c>
      <c r="J808" t="s">
        <v>761</v>
      </c>
      <c r="K808" t="s">
        <v>762</v>
      </c>
      <c r="L808">
        <v>1368</v>
      </c>
      <c r="N808">
        <v>1011</v>
      </c>
      <c r="O808" t="s">
        <v>626</v>
      </c>
      <c r="P808" t="s">
        <v>626</v>
      </c>
      <c r="Q808">
        <v>1</v>
      </c>
      <c r="X808">
        <v>4.5</v>
      </c>
      <c r="Y808">
        <v>0</v>
      </c>
      <c r="Z808">
        <v>0.28000000000000003</v>
      </c>
      <c r="AA808">
        <v>0</v>
      </c>
      <c r="AB808">
        <v>0</v>
      </c>
      <c r="AC808">
        <v>0</v>
      </c>
      <c r="AD808">
        <v>1</v>
      </c>
      <c r="AE808">
        <v>0</v>
      </c>
      <c r="AF808" t="s">
        <v>169</v>
      </c>
      <c r="AG808">
        <v>4.95</v>
      </c>
      <c r="AH808">
        <v>2</v>
      </c>
      <c r="AI808">
        <v>59210869</v>
      </c>
      <c r="AJ808">
        <v>756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ROW(Source!A819)</f>
        <v>819</v>
      </c>
      <c r="B809">
        <v>59211729</v>
      </c>
      <c r="C809">
        <v>59210867</v>
      </c>
      <c r="D809">
        <v>58308746</v>
      </c>
      <c r="E809">
        <v>1</v>
      </c>
      <c r="F809">
        <v>1</v>
      </c>
      <c r="G809">
        <v>1080</v>
      </c>
      <c r="H809">
        <v>3</v>
      </c>
      <c r="I809" t="s">
        <v>671</v>
      </c>
      <c r="J809" t="s">
        <v>672</v>
      </c>
      <c r="K809" t="s">
        <v>673</v>
      </c>
      <c r="L809">
        <v>1339</v>
      </c>
      <c r="N809">
        <v>1007</v>
      </c>
      <c r="O809" t="s">
        <v>645</v>
      </c>
      <c r="P809" t="s">
        <v>645</v>
      </c>
      <c r="Q809">
        <v>1</v>
      </c>
      <c r="X809">
        <v>0.51</v>
      </c>
      <c r="Y809">
        <v>53.42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 t="s">
        <v>449</v>
      </c>
      <c r="AG809">
        <v>0.51</v>
      </c>
      <c r="AH809">
        <v>2</v>
      </c>
      <c r="AI809">
        <v>59210870</v>
      </c>
      <c r="AJ809">
        <v>757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ROW(Source!A819)</f>
        <v>819</v>
      </c>
      <c r="B810">
        <v>59211730</v>
      </c>
      <c r="C810">
        <v>59210867</v>
      </c>
      <c r="D810">
        <v>58309012</v>
      </c>
      <c r="E810">
        <v>1</v>
      </c>
      <c r="F810">
        <v>1</v>
      </c>
      <c r="G810">
        <v>1080</v>
      </c>
      <c r="H810">
        <v>3</v>
      </c>
      <c r="I810" t="s">
        <v>674</v>
      </c>
      <c r="J810" t="s">
        <v>675</v>
      </c>
      <c r="K810" t="s">
        <v>676</v>
      </c>
      <c r="L810">
        <v>1339</v>
      </c>
      <c r="N810">
        <v>1007</v>
      </c>
      <c r="O810" t="s">
        <v>645</v>
      </c>
      <c r="P810" t="s">
        <v>645</v>
      </c>
      <c r="Q810">
        <v>1</v>
      </c>
      <c r="X810">
        <v>3.25</v>
      </c>
      <c r="Y810">
        <v>5.82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 t="s">
        <v>449</v>
      </c>
      <c r="AG810">
        <v>3.25</v>
      </c>
      <c r="AH810">
        <v>2</v>
      </c>
      <c r="AI810">
        <v>59210871</v>
      </c>
      <c r="AJ810">
        <v>758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ROW(Source!A819)</f>
        <v>819</v>
      </c>
      <c r="B811">
        <v>59211731</v>
      </c>
      <c r="C811">
        <v>59210867</v>
      </c>
      <c r="D811">
        <v>58271405</v>
      </c>
      <c r="E811">
        <v>1080</v>
      </c>
      <c r="F811">
        <v>1</v>
      </c>
      <c r="G811">
        <v>1080</v>
      </c>
      <c r="H811">
        <v>3</v>
      </c>
      <c r="I811" t="s">
        <v>763</v>
      </c>
      <c r="J811" t="s">
        <v>3</v>
      </c>
      <c r="K811" t="s">
        <v>764</v>
      </c>
      <c r="L811">
        <v>1348</v>
      </c>
      <c r="N811">
        <v>1009</v>
      </c>
      <c r="O811" t="s">
        <v>658</v>
      </c>
      <c r="P811" t="s">
        <v>658</v>
      </c>
      <c r="Q811">
        <v>1000</v>
      </c>
      <c r="X811">
        <v>0.33300000000000002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449</v>
      </c>
      <c r="AG811">
        <v>0.33300000000000002</v>
      </c>
      <c r="AH811">
        <v>2</v>
      </c>
      <c r="AI811">
        <v>59210872</v>
      </c>
      <c r="AJ811">
        <v>759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ROW(Source!A820)</f>
        <v>820</v>
      </c>
      <c r="B812">
        <v>59211727</v>
      </c>
      <c r="C812">
        <v>59210867</v>
      </c>
      <c r="D812">
        <v>58266404</v>
      </c>
      <c r="E812">
        <v>1080</v>
      </c>
      <c r="F812">
        <v>1</v>
      </c>
      <c r="G812">
        <v>1080</v>
      </c>
      <c r="H812">
        <v>1</v>
      </c>
      <c r="I812" t="s">
        <v>620</v>
      </c>
      <c r="J812" t="s">
        <v>3</v>
      </c>
      <c r="K812" t="s">
        <v>621</v>
      </c>
      <c r="L812">
        <v>1191</v>
      </c>
      <c r="N812">
        <v>1013</v>
      </c>
      <c r="O812" t="s">
        <v>622</v>
      </c>
      <c r="P812" t="s">
        <v>622</v>
      </c>
      <c r="Q812">
        <v>1</v>
      </c>
      <c r="X812">
        <v>45.52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1</v>
      </c>
      <c r="AF812" t="s">
        <v>169</v>
      </c>
      <c r="AG812">
        <v>50.07200000000001</v>
      </c>
      <c r="AH812">
        <v>2</v>
      </c>
      <c r="AI812">
        <v>59210868</v>
      </c>
      <c r="AJ812">
        <v>760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ROW(Source!A820)</f>
        <v>820</v>
      </c>
      <c r="B813">
        <v>59211728</v>
      </c>
      <c r="C813">
        <v>59210867</v>
      </c>
      <c r="D813">
        <v>58340281</v>
      </c>
      <c r="E813">
        <v>1</v>
      </c>
      <c r="F813">
        <v>1</v>
      </c>
      <c r="G813">
        <v>1080</v>
      </c>
      <c r="H813">
        <v>2</v>
      </c>
      <c r="I813" t="s">
        <v>760</v>
      </c>
      <c r="J813" t="s">
        <v>761</v>
      </c>
      <c r="K813" t="s">
        <v>762</v>
      </c>
      <c r="L813">
        <v>1368</v>
      </c>
      <c r="N813">
        <v>1011</v>
      </c>
      <c r="O813" t="s">
        <v>626</v>
      </c>
      <c r="P813" t="s">
        <v>626</v>
      </c>
      <c r="Q813">
        <v>1</v>
      </c>
      <c r="X813">
        <v>4.5</v>
      </c>
      <c r="Y813">
        <v>0</v>
      </c>
      <c r="Z813">
        <v>0.28000000000000003</v>
      </c>
      <c r="AA813">
        <v>0</v>
      </c>
      <c r="AB813">
        <v>0</v>
      </c>
      <c r="AC813">
        <v>0</v>
      </c>
      <c r="AD813">
        <v>1</v>
      </c>
      <c r="AE813">
        <v>0</v>
      </c>
      <c r="AF813" t="s">
        <v>169</v>
      </c>
      <c r="AG813">
        <v>4.95</v>
      </c>
      <c r="AH813">
        <v>2</v>
      </c>
      <c r="AI813">
        <v>59210869</v>
      </c>
      <c r="AJ813">
        <v>761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ROW(Source!A820)</f>
        <v>820</v>
      </c>
      <c r="B814">
        <v>59211729</v>
      </c>
      <c r="C814">
        <v>59210867</v>
      </c>
      <c r="D814">
        <v>58308746</v>
      </c>
      <c r="E814">
        <v>1</v>
      </c>
      <c r="F814">
        <v>1</v>
      </c>
      <c r="G814">
        <v>1080</v>
      </c>
      <c r="H814">
        <v>3</v>
      </c>
      <c r="I814" t="s">
        <v>671</v>
      </c>
      <c r="J814" t="s">
        <v>672</v>
      </c>
      <c r="K814" t="s">
        <v>673</v>
      </c>
      <c r="L814">
        <v>1339</v>
      </c>
      <c r="N814">
        <v>1007</v>
      </c>
      <c r="O814" t="s">
        <v>645</v>
      </c>
      <c r="P814" t="s">
        <v>645</v>
      </c>
      <c r="Q814">
        <v>1</v>
      </c>
      <c r="X814">
        <v>0.51</v>
      </c>
      <c r="Y814">
        <v>53.42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449</v>
      </c>
      <c r="AG814">
        <v>0.51</v>
      </c>
      <c r="AH814">
        <v>2</v>
      </c>
      <c r="AI814">
        <v>59210870</v>
      </c>
      <c r="AJ814">
        <v>762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ROW(Source!A820)</f>
        <v>820</v>
      </c>
      <c r="B815">
        <v>59211730</v>
      </c>
      <c r="C815">
        <v>59210867</v>
      </c>
      <c r="D815">
        <v>58309012</v>
      </c>
      <c r="E815">
        <v>1</v>
      </c>
      <c r="F815">
        <v>1</v>
      </c>
      <c r="G815">
        <v>1080</v>
      </c>
      <c r="H815">
        <v>3</v>
      </c>
      <c r="I815" t="s">
        <v>674</v>
      </c>
      <c r="J815" t="s">
        <v>675</v>
      </c>
      <c r="K815" t="s">
        <v>676</v>
      </c>
      <c r="L815">
        <v>1339</v>
      </c>
      <c r="N815">
        <v>1007</v>
      </c>
      <c r="O815" t="s">
        <v>645</v>
      </c>
      <c r="P815" t="s">
        <v>645</v>
      </c>
      <c r="Q815">
        <v>1</v>
      </c>
      <c r="X815">
        <v>3.25</v>
      </c>
      <c r="Y815">
        <v>5.82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449</v>
      </c>
      <c r="AG815">
        <v>3.25</v>
      </c>
      <c r="AH815">
        <v>2</v>
      </c>
      <c r="AI815">
        <v>59210871</v>
      </c>
      <c r="AJ815">
        <v>763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ROW(Source!A820)</f>
        <v>820</v>
      </c>
      <c r="B816">
        <v>59211731</v>
      </c>
      <c r="C816">
        <v>59210867</v>
      </c>
      <c r="D816">
        <v>58271405</v>
      </c>
      <c r="E816">
        <v>1080</v>
      </c>
      <c r="F816">
        <v>1</v>
      </c>
      <c r="G816">
        <v>1080</v>
      </c>
      <c r="H816">
        <v>3</v>
      </c>
      <c r="I816" t="s">
        <v>763</v>
      </c>
      <c r="J816" t="s">
        <v>3</v>
      </c>
      <c r="K816" t="s">
        <v>764</v>
      </c>
      <c r="L816">
        <v>1348</v>
      </c>
      <c r="N816">
        <v>1009</v>
      </c>
      <c r="O816" t="s">
        <v>658</v>
      </c>
      <c r="P816" t="s">
        <v>658</v>
      </c>
      <c r="Q816">
        <v>1000</v>
      </c>
      <c r="X816">
        <v>0.33300000000000002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449</v>
      </c>
      <c r="AG816">
        <v>0.33300000000000002</v>
      </c>
      <c r="AH816">
        <v>2</v>
      </c>
      <c r="AI816">
        <v>59210872</v>
      </c>
      <c r="AJ816">
        <v>764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ROW(Source!A821)</f>
        <v>821</v>
      </c>
      <c r="B817">
        <v>59211732</v>
      </c>
      <c r="C817">
        <v>59210878</v>
      </c>
      <c r="D817">
        <v>58266404</v>
      </c>
      <c r="E817">
        <v>1080</v>
      </c>
      <c r="F817">
        <v>1</v>
      </c>
      <c r="G817">
        <v>1080</v>
      </c>
      <c r="H817">
        <v>1</v>
      </c>
      <c r="I817" t="s">
        <v>620</v>
      </c>
      <c r="J817" t="s">
        <v>3</v>
      </c>
      <c r="K817" t="s">
        <v>621</v>
      </c>
      <c r="L817">
        <v>1191</v>
      </c>
      <c r="N817">
        <v>1013</v>
      </c>
      <c r="O817" t="s">
        <v>622</v>
      </c>
      <c r="P817" t="s">
        <v>622</v>
      </c>
      <c r="Q817">
        <v>1</v>
      </c>
      <c r="X817">
        <v>2.58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1</v>
      </c>
      <c r="AF817" t="s">
        <v>28</v>
      </c>
      <c r="AG817">
        <v>3.2637</v>
      </c>
      <c r="AH817">
        <v>2</v>
      </c>
      <c r="AI817">
        <v>59210879</v>
      </c>
      <c r="AJ817">
        <v>765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ROW(Source!A821)</f>
        <v>821</v>
      </c>
      <c r="B818">
        <v>59211733</v>
      </c>
      <c r="C818">
        <v>59210878</v>
      </c>
      <c r="D818">
        <v>58340276</v>
      </c>
      <c r="E818">
        <v>1</v>
      </c>
      <c r="F818">
        <v>1</v>
      </c>
      <c r="G818">
        <v>1080</v>
      </c>
      <c r="H818">
        <v>2</v>
      </c>
      <c r="I818" t="s">
        <v>662</v>
      </c>
      <c r="J818" t="s">
        <v>663</v>
      </c>
      <c r="K818" t="s">
        <v>664</v>
      </c>
      <c r="L818">
        <v>1368</v>
      </c>
      <c r="N818">
        <v>1011</v>
      </c>
      <c r="O818" t="s">
        <v>626</v>
      </c>
      <c r="P818" t="s">
        <v>626</v>
      </c>
      <c r="Q818">
        <v>1</v>
      </c>
      <c r="X818">
        <v>1.38</v>
      </c>
      <c r="Y818">
        <v>0</v>
      </c>
      <c r="Z818">
        <v>3.18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27</v>
      </c>
      <c r="AG818">
        <v>1.8975</v>
      </c>
      <c r="AH818">
        <v>2</v>
      </c>
      <c r="AI818">
        <v>59210880</v>
      </c>
      <c r="AJ818">
        <v>766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ROW(Source!A821)</f>
        <v>821</v>
      </c>
      <c r="B819">
        <v>59211734</v>
      </c>
      <c r="C819">
        <v>59210878</v>
      </c>
      <c r="D819">
        <v>58340578</v>
      </c>
      <c r="E819">
        <v>1</v>
      </c>
      <c r="F819">
        <v>1</v>
      </c>
      <c r="G819">
        <v>1080</v>
      </c>
      <c r="H819">
        <v>2</v>
      </c>
      <c r="I819" t="s">
        <v>646</v>
      </c>
      <c r="J819" t="s">
        <v>647</v>
      </c>
      <c r="K819" t="s">
        <v>648</v>
      </c>
      <c r="L819">
        <v>1368</v>
      </c>
      <c r="N819">
        <v>1011</v>
      </c>
      <c r="O819" t="s">
        <v>626</v>
      </c>
      <c r="P819" t="s">
        <v>626</v>
      </c>
      <c r="Q819">
        <v>1</v>
      </c>
      <c r="X819">
        <v>0.02</v>
      </c>
      <c r="Y819">
        <v>0</v>
      </c>
      <c r="Z819">
        <v>83.1</v>
      </c>
      <c r="AA819">
        <v>12.62</v>
      </c>
      <c r="AB819">
        <v>0</v>
      </c>
      <c r="AC819">
        <v>0</v>
      </c>
      <c r="AD819">
        <v>1</v>
      </c>
      <c r="AE819">
        <v>0</v>
      </c>
      <c r="AF819" t="s">
        <v>27</v>
      </c>
      <c r="AG819">
        <v>2.7500000000000004E-2</v>
      </c>
      <c r="AH819">
        <v>2</v>
      </c>
      <c r="AI819">
        <v>59210881</v>
      </c>
      <c r="AJ819">
        <v>767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ROW(Source!A821)</f>
        <v>821</v>
      </c>
      <c r="B820">
        <v>59211735</v>
      </c>
      <c r="C820">
        <v>59210878</v>
      </c>
      <c r="D820">
        <v>58309675</v>
      </c>
      <c r="E820">
        <v>1</v>
      </c>
      <c r="F820">
        <v>1</v>
      </c>
      <c r="G820">
        <v>1080</v>
      </c>
      <c r="H820">
        <v>3</v>
      </c>
      <c r="I820" t="s">
        <v>655</v>
      </c>
      <c r="J820" t="s">
        <v>656</v>
      </c>
      <c r="K820" t="s">
        <v>657</v>
      </c>
      <c r="L820">
        <v>1348</v>
      </c>
      <c r="N820">
        <v>1009</v>
      </c>
      <c r="O820" t="s">
        <v>658</v>
      </c>
      <c r="P820" t="s">
        <v>658</v>
      </c>
      <c r="Q820">
        <v>1000</v>
      </c>
      <c r="X820">
        <v>1.6000000000000001E-4</v>
      </c>
      <c r="Y820">
        <v>476.07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3</v>
      </c>
      <c r="AG820">
        <v>1.6000000000000001E-4</v>
      </c>
      <c r="AH820">
        <v>2</v>
      </c>
      <c r="AI820">
        <v>59210882</v>
      </c>
      <c r="AJ820">
        <v>768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ROW(Source!A821)</f>
        <v>821</v>
      </c>
      <c r="B821">
        <v>59211736</v>
      </c>
      <c r="C821">
        <v>59210878</v>
      </c>
      <c r="D821">
        <v>58309878</v>
      </c>
      <c r="E821">
        <v>1</v>
      </c>
      <c r="F821">
        <v>1</v>
      </c>
      <c r="G821">
        <v>1080</v>
      </c>
      <c r="H821">
        <v>3</v>
      </c>
      <c r="I821" t="s">
        <v>715</v>
      </c>
      <c r="J821" t="s">
        <v>716</v>
      </c>
      <c r="K821" t="s">
        <v>717</v>
      </c>
      <c r="L821">
        <v>1348</v>
      </c>
      <c r="N821">
        <v>1009</v>
      </c>
      <c r="O821" t="s">
        <v>658</v>
      </c>
      <c r="P821" t="s">
        <v>658</v>
      </c>
      <c r="Q821">
        <v>1000</v>
      </c>
      <c r="X821">
        <v>1.9000000000000001E-4</v>
      </c>
      <c r="Y821">
        <v>7185.82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3</v>
      </c>
      <c r="AG821">
        <v>1.9000000000000001E-4</v>
      </c>
      <c r="AH821">
        <v>2</v>
      </c>
      <c r="AI821">
        <v>59210883</v>
      </c>
      <c r="AJ821">
        <v>769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ROW(Source!A821)</f>
        <v>821</v>
      </c>
      <c r="B822">
        <v>59211737</v>
      </c>
      <c r="C822">
        <v>59210878</v>
      </c>
      <c r="D822">
        <v>58308946</v>
      </c>
      <c r="E822">
        <v>1</v>
      </c>
      <c r="F822">
        <v>1</v>
      </c>
      <c r="G822">
        <v>1080</v>
      </c>
      <c r="H822">
        <v>3</v>
      </c>
      <c r="I822" t="s">
        <v>718</v>
      </c>
      <c r="J822" t="s">
        <v>719</v>
      </c>
      <c r="K822" t="s">
        <v>720</v>
      </c>
      <c r="L822">
        <v>1348</v>
      </c>
      <c r="N822">
        <v>1009</v>
      </c>
      <c r="O822" t="s">
        <v>658</v>
      </c>
      <c r="P822" t="s">
        <v>658</v>
      </c>
      <c r="Q822">
        <v>1000</v>
      </c>
      <c r="X822">
        <v>6.0000000000000002E-5</v>
      </c>
      <c r="Y822">
        <v>25762.5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3</v>
      </c>
      <c r="AG822">
        <v>6.0000000000000002E-5</v>
      </c>
      <c r="AH822">
        <v>2</v>
      </c>
      <c r="AI822">
        <v>59210884</v>
      </c>
      <c r="AJ822">
        <v>770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ROW(Source!A821)</f>
        <v>821</v>
      </c>
      <c r="B823">
        <v>59211738</v>
      </c>
      <c r="C823">
        <v>59210878</v>
      </c>
      <c r="D823">
        <v>58294564</v>
      </c>
      <c r="E823">
        <v>1080</v>
      </c>
      <c r="F823">
        <v>1</v>
      </c>
      <c r="G823">
        <v>1080</v>
      </c>
      <c r="H823">
        <v>3</v>
      </c>
      <c r="I823" t="s">
        <v>806</v>
      </c>
      <c r="J823" t="s">
        <v>3</v>
      </c>
      <c r="K823" t="s">
        <v>807</v>
      </c>
      <c r="L823">
        <v>1354</v>
      </c>
      <c r="N823">
        <v>1010</v>
      </c>
      <c r="O823" t="s">
        <v>49</v>
      </c>
      <c r="P823" t="s">
        <v>49</v>
      </c>
      <c r="Q823">
        <v>1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3</v>
      </c>
      <c r="AG823">
        <v>1</v>
      </c>
      <c r="AH823">
        <v>3</v>
      </c>
      <c r="AI823">
        <v>-1</v>
      </c>
      <c r="AJ823" t="s">
        <v>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ROW(Source!A822)</f>
        <v>822</v>
      </c>
      <c r="B824">
        <v>59211732</v>
      </c>
      <c r="C824">
        <v>59210878</v>
      </c>
      <c r="D824">
        <v>58266404</v>
      </c>
      <c r="E824">
        <v>1080</v>
      </c>
      <c r="F824">
        <v>1</v>
      </c>
      <c r="G824">
        <v>1080</v>
      </c>
      <c r="H824">
        <v>1</v>
      </c>
      <c r="I824" t="s">
        <v>620</v>
      </c>
      <c r="J824" t="s">
        <v>3</v>
      </c>
      <c r="K824" t="s">
        <v>621</v>
      </c>
      <c r="L824">
        <v>1191</v>
      </c>
      <c r="N824">
        <v>1013</v>
      </c>
      <c r="O824" t="s">
        <v>622</v>
      </c>
      <c r="P824" t="s">
        <v>622</v>
      </c>
      <c r="Q824">
        <v>1</v>
      </c>
      <c r="X824">
        <v>2.58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1</v>
      </c>
      <c r="AF824" t="s">
        <v>28</v>
      </c>
      <c r="AG824">
        <v>3.2637</v>
      </c>
      <c r="AH824">
        <v>2</v>
      </c>
      <c r="AI824">
        <v>59210879</v>
      </c>
      <c r="AJ824">
        <v>772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ROW(Source!A822)</f>
        <v>822</v>
      </c>
      <c r="B825">
        <v>59211733</v>
      </c>
      <c r="C825">
        <v>59210878</v>
      </c>
      <c r="D825">
        <v>58340276</v>
      </c>
      <c r="E825">
        <v>1</v>
      </c>
      <c r="F825">
        <v>1</v>
      </c>
      <c r="G825">
        <v>1080</v>
      </c>
      <c r="H825">
        <v>2</v>
      </c>
      <c r="I825" t="s">
        <v>662</v>
      </c>
      <c r="J825" t="s">
        <v>663</v>
      </c>
      <c r="K825" t="s">
        <v>664</v>
      </c>
      <c r="L825">
        <v>1368</v>
      </c>
      <c r="N825">
        <v>1011</v>
      </c>
      <c r="O825" t="s">
        <v>626</v>
      </c>
      <c r="P825" t="s">
        <v>626</v>
      </c>
      <c r="Q825">
        <v>1</v>
      </c>
      <c r="X825">
        <v>1.38</v>
      </c>
      <c r="Y825">
        <v>0</v>
      </c>
      <c r="Z825">
        <v>3.18</v>
      </c>
      <c r="AA825">
        <v>0</v>
      </c>
      <c r="AB825">
        <v>0</v>
      </c>
      <c r="AC825">
        <v>0</v>
      </c>
      <c r="AD825">
        <v>1</v>
      </c>
      <c r="AE825">
        <v>0</v>
      </c>
      <c r="AF825" t="s">
        <v>27</v>
      </c>
      <c r="AG825">
        <v>1.8975</v>
      </c>
      <c r="AH825">
        <v>2</v>
      </c>
      <c r="AI825">
        <v>59210880</v>
      </c>
      <c r="AJ825">
        <v>773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ROW(Source!A822)</f>
        <v>822</v>
      </c>
      <c r="B826">
        <v>59211734</v>
      </c>
      <c r="C826">
        <v>59210878</v>
      </c>
      <c r="D826">
        <v>58340578</v>
      </c>
      <c r="E826">
        <v>1</v>
      </c>
      <c r="F826">
        <v>1</v>
      </c>
      <c r="G826">
        <v>1080</v>
      </c>
      <c r="H826">
        <v>2</v>
      </c>
      <c r="I826" t="s">
        <v>646</v>
      </c>
      <c r="J826" t="s">
        <v>647</v>
      </c>
      <c r="K826" t="s">
        <v>648</v>
      </c>
      <c r="L826">
        <v>1368</v>
      </c>
      <c r="N826">
        <v>1011</v>
      </c>
      <c r="O826" t="s">
        <v>626</v>
      </c>
      <c r="P826" t="s">
        <v>626</v>
      </c>
      <c r="Q826">
        <v>1</v>
      </c>
      <c r="X826">
        <v>0.02</v>
      </c>
      <c r="Y826">
        <v>0</v>
      </c>
      <c r="Z826">
        <v>83.1</v>
      </c>
      <c r="AA826">
        <v>12.62</v>
      </c>
      <c r="AB826">
        <v>0</v>
      </c>
      <c r="AC826">
        <v>0</v>
      </c>
      <c r="AD826">
        <v>1</v>
      </c>
      <c r="AE826">
        <v>0</v>
      </c>
      <c r="AF826" t="s">
        <v>27</v>
      </c>
      <c r="AG826">
        <v>2.7500000000000004E-2</v>
      </c>
      <c r="AH826">
        <v>2</v>
      </c>
      <c r="AI826">
        <v>59210881</v>
      </c>
      <c r="AJ826">
        <v>774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ROW(Source!A822)</f>
        <v>822</v>
      </c>
      <c r="B827">
        <v>59211735</v>
      </c>
      <c r="C827">
        <v>59210878</v>
      </c>
      <c r="D827">
        <v>58309675</v>
      </c>
      <c r="E827">
        <v>1</v>
      </c>
      <c r="F827">
        <v>1</v>
      </c>
      <c r="G827">
        <v>1080</v>
      </c>
      <c r="H827">
        <v>3</v>
      </c>
      <c r="I827" t="s">
        <v>655</v>
      </c>
      <c r="J827" t="s">
        <v>656</v>
      </c>
      <c r="K827" t="s">
        <v>657</v>
      </c>
      <c r="L827">
        <v>1348</v>
      </c>
      <c r="N827">
        <v>1009</v>
      </c>
      <c r="O827" t="s">
        <v>658</v>
      </c>
      <c r="P827" t="s">
        <v>658</v>
      </c>
      <c r="Q827">
        <v>1000</v>
      </c>
      <c r="X827">
        <v>1.6000000000000001E-4</v>
      </c>
      <c r="Y827">
        <v>476.07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3</v>
      </c>
      <c r="AG827">
        <v>1.6000000000000001E-4</v>
      </c>
      <c r="AH827">
        <v>2</v>
      </c>
      <c r="AI827">
        <v>59210882</v>
      </c>
      <c r="AJ827">
        <v>775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ROW(Source!A822)</f>
        <v>822</v>
      </c>
      <c r="B828">
        <v>59211736</v>
      </c>
      <c r="C828">
        <v>59210878</v>
      </c>
      <c r="D828">
        <v>58309878</v>
      </c>
      <c r="E828">
        <v>1</v>
      </c>
      <c r="F828">
        <v>1</v>
      </c>
      <c r="G828">
        <v>1080</v>
      </c>
      <c r="H828">
        <v>3</v>
      </c>
      <c r="I828" t="s">
        <v>715</v>
      </c>
      <c r="J828" t="s">
        <v>716</v>
      </c>
      <c r="K828" t="s">
        <v>717</v>
      </c>
      <c r="L828">
        <v>1348</v>
      </c>
      <c r="N828">
        <v>1009</v>
      </c>
      <c r="O828" t="s">
        <v>658</v>
      </c>
      <c r="P828" t="s">
        <v>658</v>
      </c>
      <c r="Q828">
        <v>1000</v>
      </c>
      <c r="X828">
        <v>1.9000000000000001E-4</v>
      </c>
      <c r="Y828">
        <v>7185.82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3</v>
      </c>
      <c r="AG828">
        <v>1.9000000000000001E-4</v>
      </c>
      <c r="AH828">
        <v>2</v>
      </c>
      <c r="AI828">
        <v>59210883</v>
      </c>
      <c r="AJ828">
        <v>776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ROW(Source!A822)</f>
        <v>822</v>
      </c>
      <c r="B829">
        <v>59211737</v>
      </c>
      <c r="C829">
        <v>59210878</v>
      </c>
      <c r="D829">
        <v>58308946</v>
      </c>
      <c r="E829">
        <v>1</v>
      </c>
      <c r="F829">
        <v>1</v>
      </c>
      <c r="G829">
        <v>1080</v>
      </c>
      <c r="H829">
        <v>3</v>
      </c>
      <c r="I829" t="s">
        <v>718</v>
      </c>
      <c r="J829" t="s">
        <v>719</v>
      </c>
      <c r="K829" t="s">
        <v>720</v>
      </c>
      <c r="L829">
        <v>1348</v>
      </c>
      <c r="N829">
        <v>1009</v>
      </c>
      <c r="O829" t="s">
        <v>658</v>
      </c>
      <c r="P829" t="s">
        <v>658</v>
      </c>
      <c r="Q829">
        <v>1000</v>
      </c>
      <c r="X829">
        <v>6.0000000000000002E-5</v>
      </c>
      <c r="Y829">
        <v>25762.5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 t="s">
        <v>3</v>
      </c>
      <c r="AG829">
        <v>6.0000000000000002E-5</v>
      </c>
      <c r="AH829">
        <v>2</v>
      </c>
      <c r="AI829">
        <v>59210884</v>
      </c>
      <c r="AJ829">
        <v>777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ROW(Source!A822)</f>
        <v>822</v>
      </c>
      <c r="B830">
        <v>59211738</v>
      </c>
      <c r="C830">
        <v>59210878</v>
      </c>
      <c r="D830">
        <v>58294564</v>
      </c>
      <c r="E830">
        <v>1080</v>
      </c>
      <c r="F830">
        <v>1</v>
      </c>
      <c r="G830">
        <v>1080</v>
      </c>
      <c r="H830">
        <v>3</v>
      </c>
      <c r="I830" t="s">
        <v>806</v>
      </c>
      <c r="J830" t="s">
        <v>3</v>
      </c>
      <c r="K830" t="s">
        <v>807</v>
      </c>
      <c r="L830">
        <v>1354</v>
      </c>
      <c r="N830">
        <v>1010</v>
      </c>
      <c r="O830" t="s">
        <v>49</v>
      </c>
      <c r="P830" t="s">
        <v>49</v>
      </c>
      <c r="Q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3</v>
      </c>
      <c r="AG830">
        <v>1</v>
      </c>
      <c r="AH830">
        <v>3</v>
      </c>
      <c r="AI830">
        <v>-1</v>
      </c>
      <c r="AJ830" t="s">
        <v>3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ROW(Source!A825)</f>
        <v>825</v>
      </c>
      <c r="B831">
        <v>59211739</v>
      </c>
      <c r="C831">
        <v>59210894</v>
      </c>
      <c r="D831">
        <v>58266404</v>
      </c>
      <c r="E831">
        <v>1080</v>
      </c>
      <c r="F831">
        <v>1</v>
      </c>
      <c r="G831">
        <v>1080</v>
      </c>
      <c r="H831">
        <v>1</v>
      </c>
      <c r="I831" t="s">
        <v>620</v>
      </c>
      <c r="J831" t="s">
        <v>3</v>
      </c>
      <c r="K831" t="s">
        <v>621</v>
      </c>
      <c r="L831">
        <v>1191</v>
      </c>
      <c r="N831">
        <v>1013</v>
      </c>
      <c r="O831" t="s">
        <v>622</v>
      </c>
      <c r="P831" t="s">
        <v>622</v>
      </c>
      <c r="Q831">
        <v>1</v>
      </c>
      <c r="X831">
        <v>56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1</v>
      </c>
      <c r="AF831" t="s">
        <v>28</v>
      </c>
      <c r="AG831">
        <v>70.84</v>
      </c>
      <c r="AH831">
        <v>2</v>
      </c>
      <c r="AI831">
        <v>59210895</v>
      </c>
      <c r="AJ831">
        <v>779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ROW(Source!A825)</f>
        <v>825</v>
      </c>
      <c r="B832">
        <v>59211740</v>
      </c>
      <c r="C832">
        <v>59210894</v>
      </c>
      <c r="D832">
        <v>58340578</v>
      </c>
      <c r="E832">
        <v>1</v>
      </c>
      <c r="F832">
        <v>1</v>
      </c>
      <c r="G832">
        <v>1080</v>
      </c>
      <c r="H832">
        <v>2</v>
      </c>
      <c r="I832" t="s">
        <v>646</v>
      </c>
      <c r="J832" t="s">
        <v>647</v>
      </c>
      <c r="K832" t="s">
        <v>648</v>
      </c>
      <c r="L832">
        <v>1368</v>
      </c>
      <c r="N832">
        <v>1011</v>
      </c>
      <c r="O832" t="s">
        <v>626</v>
      </c>
      <c r="P832" t="s">
        <v>626</v>
      </c>
      <c r="Q832">
        <v>1</v>
      </c>
      <c r="X832">
        <v>0.2</v>
      </c>
      <c r="Y832">
        <v>0</v>
      </c>
      <c r="Z832">
        <v>83.1</v>
      </c>
      <c r="AA832">
        <v>12.62</v>
      </c>
      <c r="AB832">
        <v>0</v>
      </c>
      <c r="AC832">
        <v>0</v>
      </c>
      <c r="AD832">
        <v>1</v>
      </c>
      <c r="AE832">
        <v>0</v>
      </c>
      <c r="AF832" t="s">
        <v>27</v>
      </c>
      <c r="AG832">
        <v>0.27500000000000002</v>
      </c>
      <c r="AH832">
        <v>2</v>
      </c>
      <c r="AI832">
        <v>59210896</v>
      </c>
      <c r="AJ832">
        <v>780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ROW(Source!A825)</f>
        <v>825</v>
      </c>
      <c r="B833">
        <v>59211741</v>
      </c>
      <c r="C833">
        <v>59210894</v>
      </c>
      <c r="D833">
        <v>58339814</v>
      </c>
      <c r="E833">
        <v>1</v>
      </c>
      <c r="F833">
        <v>1</v>
      </c>
      <c r="G833">
        <v>1080</v>
      </c>
      <c r="H833">
        <v>2</v>
      </c>
      <c r="I833" t="s">
        <v>635</v>
      </c>
      <c r="J833" t="s">
        <v>636</v>
      </c>
      <c r="K833" t="s">
        <v>637</v>
      </c>
      <c r="L833">
        <v>1368</v>
      </c>
      <c r="N833">
        <v>1011</v>
      </c>
      <c r="O833" t="s">
        <v>626</v>
      </c>
      <c r="P833" t="s">
        <v>626</v>
      </c>
      <c r="Q833">
        <v>1</v>
      </c>
      <c r="X833">
        <v>0.02</v>
      </c>
      <c r="Y833">
        <v>0</v>
      </c>
      <c r="Z833">
        <v>179.17</v>
      </c>
      <c r="AA833">
        <v>16.93</v>
      </c>
      <c r="AB833">
        <v>0</v>
      </c>
      <c r="AC833">
        <v>0</v>
      </c>
      <c r="AD833">
        <v>1</v>
      </c>
      <c r="AE833">
        <v>0</v>
      </c>
      <c r="AF833" t="s">
        <v>27</v>
      </c>
      <c r="AG833">
        <v>2.7500000000000004E-2</v>
      </c>
      <c r="AH833">
        <v>2</v>
      </c>
      <c r="AI833">
        <v>59210897</v>
      </c>
      <c r="AJ833">
        <v>781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ROW(Source!A825)</f>
        <v>825</v>
      </c>
      <c r="B834">
        <v>59211742</v>
      </c>
      <c r="C834">
        <v>59210894</v>
      </c>
      <c r="D834">
        <v>58308814</v>
      </c>
      <c r="E834">
        <v>1</v>
      </c>
      <c r="F834">
        <v>1</v>
      </c>
      <c r="G834">
        <v>1080</v>
      </c>
      <c r="H834">
        <v>3</v>
      </c>
      <c r="I834" t="s">
        <v>642</v>
      </c>
      <c r="J834" t="s">
        <v>643</v>
      </c>
      <c r="K834" t="s">
        <v>644</v>
      </c>
      <c r="L834">
        <v>1339</v>
      </c>
      <c r="N834">
        <v>1007</v>
      </c>
      <c r="O834" t="s">
        <v>645</v>
      </c>
      <c r="P834" t="s">
        <v>645</v>
      </c>
      <c r="Q834">
        <v>1</v>
      </c>
      <c r="X834">
        <v>6.4</v>
      </c>
      <c r="Y834">
        <v>7.07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3</v>
      </c>
      <c r="AG834">
        <v>6.4</v>
      </c>
      <c r="AH834">
        <v>2</v>
      </c>
      <c r="AI834">
        <v>59210898</v>
      </c>
      <c r="AJ834">
        <v>782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ROW(Source!A825)</f>
        <v>825</v>
      </c>
      <c r="B835">
        <v>59211743</v>
      </c>
      <c r="C835">
        <v>59210894</v>
      </c>
      <c r="D835">
        <v>58315661</v>
      </c>
      <c r="E835">
        <v>1</v>
      </c>
      <c r="F835">
        <v>1</v>
      </c>
      <c r="G835">
        <v>1080</v>
      </c>
      <c r="H835">
        <v>3</v>
      </c>
      <c r="I835" t="s">
        <v>649</v>
      </c>
      <c r="J835" t="s">
        <v>650</v>
      </c>
      <c r="K835" t="s">
        <v>651</v>
      </c>
      <c r="L835">
        <v>1346</v>
      </c>
      <c r="N835">
        <v>1009</v>
      </c>
      <c r="O835" t="s">
        <v>641</v>
      </c>
      <c r="P835" t="s">
        <v>641</v>
      </c>
      <c r="Q835">
        <v>1</v>
      </c>
      <c r="X835">
        <v>2.66</v>
      </c>
      <c r="Y835">
        <v>19.39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3</v>
      </c>
      <c r="AG835">
        <v>2.66</v>
      </c>
      <c r="AH835">
        <v>2</v>
      </c>
      <c r="AI835">
        <v>59210899</v>
      </c>
      <c r="AJ835">
        <v>783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ROW(Source!A825)</f>
        <v>825</v>
      </c>
      <c r="B836">
        <v>59211744</v>
      </c>
      <c r="C836">
        <v>59210894</v>
      </c>
      <c r="D836">
        <v>58322611</v>
      </c>
      <c r="E836">
        <v>1</v>
      </c>
      <c r="F836">
        <v>1</v>
      </c>
      <c r="G836">
        <v>1080</v>
      </c>
      <c r="H836">
        <v>3</v>
      </c>
      <c r="I836" t="s">
        <v>652</v>
      </c>
      <c r="J836" t="s">
        <v>653</v>
      </c>
      <c r="K836" t="s">
        <v>654</v>
      </c>
      <c r="L836">
        <v>1346</v>
      </c>
      <c r="N836">
        <v>1009</v>
      </c>
      <c r="O836" t="s">
        <v>641</v>
      </c>
      <c r="P836" t="s">
        <v>641</v>
      </c>
      <c r="Q836">
        <v>1</v>
      </c>
      <c r="X836">
        <v>4</v>
      </c>
      <c r="Y836">
        <v>33.72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3</v>
      </c>
      <c r="AG836">
        <v>4</v>
      </c>
      <c r="AH836">
        <v>2</v>
      </c>
      <c r="AI836">
        <v>59210900</v>
      </c>
      <c r="AJ836">
        <v>788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ROW(Source!A825)</f>
        <v>825</v>
      </c>
      <c r="B837">
        <v>59211745</v>
      </c>
      <c r="C837">
        <v>59210894</v>
      </c>
      <c r="D837">
        <v>58267529</v>
      </c>
      <c r="E837">
        <v>1080</v>
      </c>
      <c r="F837">
        <v>1</v>
      </c>
      <c r="G837">
        <v>1080</v>
      </c>
      <c r="H837">
        <v>3</v>
      </c>
      <c r="I837" t="s">
        <v>782</v>
      </c>
      <c r="J837" t="s">
        <v>3</v>
      </c>
      <c r="K837" t="s">
        <v>783</v>
      </c>
      <c r="L837">
        <v>1346</v>
      </c>
      <c r="N837">
        <v>1009</v>
      </c>
      <c r="O837" t="s">
        <v>641</v>
      </c>
      <c r="P837" t="s">
        <v>641</v>
      </c>
      <c r="Q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3</v>
      </c>
      <c r="AG837">
        <v>0</v>
      </c>
      <c r="AH837">
        <v>3</v>
      </c>
      <c r="AI837">
        <v>-1</v>
      </c>
      <c r="AJ837" t="s">
        <v>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ROW(Source!A825)</f>
        <v>825</v>
      </c>
      <c r="B838">
        <v>59211746</v>
      </c>
      <c r="C838">
        <v>59210894</v>
      </c>
      <c r="D838">
        <v>58276010</v>
      </c>
      <c r="E838">
        <v>1080</v>
      </c>
      <c r="F838">
        <v>1</v>
      </c>
      <c r="G838">
        <v>1080</v>
      </c>
      <c r="H838">
        <v>3</v>
      </c>
      <c r="I838" t="s">
        <v>784</v>
      </c>
      <c r="J838" t="s">
        <v>3</v>
      </c>
      <c r="K838" t="s">
        <v>785</v>
      </c>
      <c r="L838">
        <v>1301</v>
      </c>
      <c r="N838">
        <v>1003</v>
      </c>
      <c r="O838" t="s">
        <v>36</v>
      </c>
      <c r="P838" t="s">
        <v>36</v>
      </c>
      <c r="Q838">
        <v>1</v>
      </c>
      <c r="X838">
        <v>99.8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3</v>
      </c>
      <c r="AG838">
        <v>99.8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ROW(Source!A825)</f>
        <v>825</v>
      </c>
      <c r="B839">
        <v>59211747</v>
      </c>
      <c r="C839">
        <v>59210894</v>
      </c>
      <c r="D839">
        <v>58287193</v>
      </c>
      <c r="E839">
        <v>1080</v>
      </c>
      <c r="F839">
        <v>1</v>
      </c>
      <c r="G839">
        <v>1080</v>
      </c>
      <c r="H839">
        <v>3</v>
      </c>
      <c r="I839" t="s">
        <v>786</v>
      </c>
      <c r="J839" t="s">
        <v>3</v>
      </c>
      <c r="K839" t="s">
        <v>787</v>
      </c>
      <c r="L839">
        <v>1354</v>
      </c>
      <c r="N839">
        <v>1010</v>
      </c>
      <c r="O839" t="s">
        <v>49</v>
      </c>
      <c r="P839" t="s">
        <v>49</v>
      </c>
      <c r="Q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3</v>
      </c>
      <c r="AG839">
        <v>0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ROW(Source!A826)</f>
        <v>826</v>
      </c>
      <c r="B840">
        <v>59211739</v>
      </c>
      <c r="C840">
        <v>59210894</v>
      </c>
      <c r="D840">
        <v>58266404</v>
      </c>
      <c r="E840">
        <v>1080</v>
      </c>
      <c r="F840">
        <v>1</v>
      </c>
      <c r="G840">
        <v>1080</v>
      </c>
      <c r="H840">
        <v>1</v>
      </c>
      <c r="I840" t="s">
        <v>620</v>
      </c>
      <c r="J840" t="s">
        <v>3</v>
      </c>
      <c r="K840" t="s">
        <v>621</v>
      </c>
      <c r="L840">
        <v>1191</v>
      </c>
      <c r="N840">
        <v>1013</v>
      </c>
      <c r="O840" t="s">
        <v>622</v>
      </c>
      <c r="P840" t="s">
        <v>622</v>
      </c>
      <c r="Q840">
        <v>1</v>
      </c>
      <c r="X840">
        <v>56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1</v>
      </c>
      <c r="AF840" t="s">
        <v>28</v>
      </c>
      <c r="AG840">
        <v>70.84</v>
      </c>
      <c r="AH840">
        <v>2</v>
      </c>
      <c r="AI840">
        <v>59210895</v>
      </c>
      <c r="AJ840">
        <v>789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ROW(Source!A826)</f>
        <v>826</v>
      </c>
      <c r="B841">
        <v>59211740</v>
      </c>
      <c r="C841">
        <v>59210894</v>
      </c>
      <c r="D841">
        <v>58340578</v>
      </c>
      <c r="E841">
        <v>1</v>
      </c>
      <c r="F841">
        <v>1</v>
      </c>
      <c r="G841">
        <v>1080</v>
      </c>
      <c r="H841">
        <v>2</v>
      </c>
      <c r="I841" t="s">
        <v>646</v>
      </c>
      <c r="J841" t="s">
        <v>647</v>
      </c>
      <c r="K841" t="s">
        <v>648</v>
      </c>
      <c r="L841">
        <v>1368</v>
      </c>
      <c r="N841">
        <v>1011</v>
      </c>
      <c r="O841" t="s">
        <v>626</v>
      </c>
      <c r="P841" t="s">
        <v>626</v>
      </c>
      <c r="Q841">
        <v>1</v>
      </c>
      <c r="X841">
        <v>0.2</v>
      </c>
      <c r="Y841">
        <v>0</v>
      </c>
      <c r="Z841">
        <v>83.1</v>
      </c>
      <c r="AA841">
        <v>12.62</v>
      </c>
      <c r="AB841">
        <v>0</v>
      </c>
      <c r="AC841">
        <v>0</v>
      </c>
      <c r="AD841">
        <v>1</v>
      </c>
      <c r="AE841">
        <v>0</v>
      </c>
      <c r="AF841" t="s">
        <v>27</v>
      </c>
      <c r="AG841">
        <v>0.27500000000000002</v>
      </c>
      <c r="AH841">
        <v>2</v>
      </c>
      <c r="AI841">
        <v>59210896</v>
      </c>
      <c r="AJ841">
        <v>790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ROW(Source!A826)</f>
        <v>826</v>
      </c>
      <c r="B842">
        <v>59211741</v>
      </c>
      <c r="C842">
        <v>59210894</v>
      </c>
      <c r="D842">
        <v>58339814</v>
      </c>
      <c r="E842">
        <v>1</v>
      </c>
      <c r="F842">
        <v>1</v>
      </c>
      <c r="G842">
        <v>1080</v>
      </c>
      <c r="H842">
        <v>2</v>
      </c>
      <c r="I842" t="s">
        <v>635</v>
      </c>
      <c r="J842" t="s">
        <v>636</v>
      </c>
      <c r="K842" t="s">
        <v>637</v>
      </c>
      <c r="L842">
        <v>1368</v>
      </c>
      <c r="N842">
        <v>1011</v>
      </c>
      <c r="O842" t="s">
        <v>626</v>
      </c>
      <c r="P842" t="s">
        <v>626</v>
      </c>
      <c r="Q842">
        <v>1</v>
      </c>
      <c r="X842">
        <v>0.02</v>
      </c>
      <c r="Y842">
        <v>0</v>
      </c>
      <c r="Z842">
        <v>179.17</v>
      </c>
      <c r="AA842">
        <v>16.93</v>
      </c>
      <c r="AB842">
        <v>0</v>
      </c>
      <c r="AC842">
        <v>0</v>
      </c>
      <c r="AD842">
        <v>1</v>
      </c>
      <c r="AE842">
        <v>0</v>
      </c>
      <c r="AF842" t="s">
        <v>27</v>
      </c>
      <c r="AG842">
        <v>2.7500000000000004E-2</v>
      </c>
      <c r="AH842">
        <v>2</v>
      </c>
      <c r="AI842">
        <v>59210897</v>
      </c>
      <c r="AJ842">
        <v>791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ROW(Source!A826)</f>
        <v>826</v>
      </c>
      <c r="B843">
        <v>59211742</v>
      </c>
      <c r="C843">
        <v>59210894</v>
      </c>
      <c r="D843">
        <v>58308814</v>
      </c>
      <c r="E843">
        <v>1</v>
      </c>
      <c r="F843">
        <v>1</v>
      </c>
      <c r="G843">
        <v>1080</v>
      </c>
      <c r="H843">
        <v>3</v>
      </c>
      <c r="I843" t="s">
        <v>642</v>
      </c>
      <c r="J843" t="s">
        <v>643</v>
      </c>
      <c r="K843" t="s">
        <v>644</v>
      </c>
      <c r="L843">
        <v>1339</v>
      </c>
      <c r="N843">
        <v>1007</v>
      </c>
      <c r="O843" t="s">
        <v>645</v>
      </c>
      <c r="P843" t="s">
        <v>645</v>
      </c>
      <c r="Q843">
        <v>1</v>
      </c>
      <c r="X843">
        <v>6.4</v>
      </c>
      <c r="Y843">
        <v>7.07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 t="s">
        <v>3</v>
      </c>
      <c r="AG843">
        <v>6.4</v>
      </c>
      <c r="AH843">
        <v>2</v>
      </c>
      <c r="AI843">
        <v>59210898</v>
      </c>
      <c r="AJ843">
        <v>792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ROW(Source!A826)</f>
        <v>826</v>
      </c>
      <c r="B844">
        <v>59211743</v>
      </c>
      <c r="C844">
        <v>59210894</v>
      </c>
      <c r="D844">
        <v>58315661</v>
      </c>
      <c r="E844">
        <v>1</v>
      </c>
      <c r="F844">
        <v>1</v>
      </c>
      <c r="G844">
        <v>1080</v>
      </c>
      <c r="H844">
        <v>3</v>
      </c>
      <c r="I844" t="s">
        <v>649</v>
      </c>
      <c r="J844" t="s">
        <v>650</v>
      </c>
      <c r="K844" t="s">
        <v>651</v>
      </c>
      <c r="L844">
        <v>1346</v>
      </c>
      <c r="N844">
        <v>1009</v>
      </c>
      <c r="O844" t="s">
        <v>641</v>
      </c>
      <c r="P844" t="s">
        <v>641</v>
      </c>
      <c r="Q844">
        <v>1</v>
      </c>
      <c r="X844">
        <v>2.66</v>
      </c>
      <c r="Y844">
        <v>19.39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3</v>
      </c>
      <c r="AG844">
        <v>2.66</v>
      </c>
      <c r="AH844">
        <v>2</v>
      </c>
      <c r="AI844">
        <v>59210899</v>
      </c>
      <c r="AJ844">
        <v>793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ROW(Source!A826)</f>
        <v>826</v>
      </c>
      <c r="B845">
        <v>59211744</v>
      </c>
      <c r="C845">
        <v>59210894</v>
      </c>
      <c r="D845">
        <v>58322611</v>
      </c>
      <c r="E845">
        <v>1</v>
      </c>
      <c r="F845">
        <v>1</v>
      </c>
      <c r="G845">
        <v>1080</v>
      </c>
      <c r="H845">
        <v>3</v>
      </c>
      <c r="I845" t="s">
        <v>652</v>
      </c>
      <c r="J845" t="s">
        <v>653</v>
      </c>
      <c r="K845" t="s">
        <v>654</v>
      </c>
      <c r="L845">
        <v>1346</v>
      </c>
      <c r="N845">
        <v>1009</v>
      </c>
      <c r="O845" t="s">
        <v>641</v>
      </c>
      <c r="P845" t="s">
        <v>641</v>
      </c>
      <c r="Q845">
        <v>1</v>
      </c>
      <c r="X845">
        <v>4</v>
      </c>
      <c r="Y845">
        <v>33.72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3</v>
      </c>
      <c r="AG845">
        <v>4</v>
      </c>
      <c r="AH845">
        <v>2</v>
      </c>
      <c r="AI845">
        <v>59210900</v>
      </c>
      <c r="AJ845">
        <v>798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ROW(Source!A826)</f>
        <v>826</v>
      </c>
      <c r="B846">
        <v>59211745</v>
      </c>
      <c r="C846">
        <v>59210894</v>
      </c>
      <c r="D846">
        <v>58267529</v>
      </c>
      <c r="E846">
        <v>1080</v>
      </c>
      <c r="F846">
        <v>1</v>
      </c>
      <c r="G846">
        <v>1080</v>
      </c>
      <c r="H846">
        <v>3</v>
      </c>
      <c r="I846" t="s">
        <v>782</v>
      </c>
      <c r="J846" t="s">
        <v>3</v>
      </c>
      <c r="K846" t="s">
        <v>783</v>
      </c>
      <c r="L846">
        <v>1346</v>
      </c>
      <c r="N846">
        <v>1009</v>
      </c>
      <c r="O846" t="s">
        <v>641</v>
      </c>
      <c r="P846" t="s">
        <v>641</v>
      </c>
      <c r="Q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3</v>
      </c>
      <c r="AG846">
        <v>0</v>
      </c>
      <c r="AH846">
        <v>3</v>
      </c>
      <c r="AI846">
        <v>-1</v>
      </c>
      <c r="AJ846" t="s">
        <v>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ROW(Source!A826)</f>
        <v>826</v>
      </c>
      <c r="B847">
        <v>59211746</v>
      </c>
      <c r="C847">
        <v>59210894</v>
      </c>
      <c r="D847">
        <v>58276010</v>
      </c>
      <c r="E847">
        <v>1080</v>
      </c>
      <c r="F847">
        <v>1</v>
      </c>
      <c r="G847">
        <v>1080</v>
      </c>
      <c r="H847">
        <v>3</v>
      </c>
      <c r="I847" t="s">
        <v>784</v>
      </c>
      <c r="J847" t="s">
        <v>3</v>
      </c>
      <c r="K847" t="s">
        <v>785</v>
      </c>
      <c r="L847">
        <v>1301</v>
      </c>
      <c r="N847">
        <v>1003</v>
      </c>
      <c r="O847" t="s">
        <v>36</v>
      </c>
      <c r="P847" t="s">
        <v>36</v>
      </c>
      <c r="Q847">
        <v>1</v>
      </c>
      <c r="X847">
        <v>99.8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3</v>
      </c>
      <c r="AG847">
        <v>99.8</v>
      </c>
      <c r="AH847">
        <v>3</v>
      </c>
      <c r="AI847">
        <v>-1</v>
      </c>
      <c r="AJ847" t="s">
        <v>3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ROW(Source!A826)</f>
        <v>826</v>
      </c>
      <c r="B848">
        <v>59211747</v>
      </c>
      <c r="C848">
        <v>59210894</v>
      </c>
      <c r="D848">
        <v>58287193</v>
      </c>
      <c r="E848">
        <v>1080</v>
      </c>
      <c r="F848">
        <v>1</v>
      </c>
      <c r="G848">
        <v>1080</v>
      </c>
      <c r="H848">
        <v>3</v>
      </c>
      <c r="I848" t="s">
        <v>786</v>
      </c>
      <c r="J848" t="s">
        <v>3</v>
      </c>
      <c r="K848" t="s">
        <v>787</v>
      </c>
      <c r="L848">
        <v>1354</v>
      </c>
      <c r="N848">
        <v>1010</v>
      </c>
      <c r="O848" t="s">
        <v>49</v>
      </c>
      <c r="P848" t="s">
        <v>49</v>
      </c>
      <c r="Q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3</v>
      </c>
      <c r="AG848">
        <v>0</v>
      </c>
      <c r="AH848">
        <v>3</v>
      </c>
      <c r="AI848">
        <v>-1</v>
      </c>
      <c r="AJ848" t="s">
        <v>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ROW(Source!A835)</f>
        <v>835</v>
      </c>
      <c r="B849">
        <v>59211748</v>
      </c>
      <c r="C849">
        <v>59210918</v>
      </c>
      <c r="D849">
        <v>58266404</v>
      </c>
      <c r="E849">
        <v>1080</v>
      </c>
      <c r="F849">
        <v>1</v>
      </c>
      <c r="G849">
        <v>1080</v>
      </c>
      <c r="H849">
        <v>1</v>
      </c>
      <c r="I849" t="s">
        <v>620</v>
      </c>
      <c r="J849" t="s">
        <v>3</v>
      </c>
      <c r="K849" t="s">
        <v>621</v>
      </c>
      <c r="L849">
        <v>1191</v>
      </c>
      <c r="N849">
        <v>1013</v>
      </c>
      <c r="O849" t="s">
        <v>622</v>
      </c>
      <c r="P849" t="s">
        <v>622</v>
      </c>
      <c r="Q849">
        <v>1</v>
      </c>
      <c r="X849">
        <v>56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 t="s">
        <v>28</v>
      </c>
      <c r="AG849">
        <v>70.84</v>
      </c>
      <c r="AH849">
        <v>2</v>
      </c>
      <c r="AI849">
        <v>59210919</v>
      </c>
      <c r="AJ849">
        <v>799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ROW(Source!A835)</f>
        <v>835</v>
      </c>
      <c r="B850">
        <v>59211749</v>
      </c>
      <c r="C850">
        <v>59210918</v>
      </c>
      <c r="D850">
        <v>58340578</v>
      </c>
      <c r="E850">
        <v>1</v>
      </c>
      <c r="F850">
        <v>1</v>
      </c>
      <c r="G850">
        <v>1080</v>
      </c>
      <c r="H850">
        <v>2</v>
      </c>
      <c r="I850" t="s">
        <v>646</v>
      </c>
      <c r="J850" t="s">
        <v>647</v>
      </c>
      <c r="K850" t="s">
        <v>648</v>
      </c>
      <c r="L850">
        <v>1368</v>
      </c>
      <c r="N850">
        <v>1011</v>
      </c>
      <c r="O850" t="s">
        <v>626</v>
      </c>
      <c r="P850" t="s">
        <v>626</v>
      </c>
      <c r="Q850">
        <v>1</v>
      </c>
      <c r="X850">
        <v>0.2</v>
      </c>
      <c r="Y850">
        <v>0</v>
      </c>
      <c r="Z850">
        <v>83.1</v>
      </c>
      <c r="AA850">
        <v>12.62</v>
      </c>
      <c r="AB850">
        <v>0</v>
      </c>
      <c r="AC850">
        <v>0</v>
      </c>
      <c r="AD850">
        <v>1</v>
      </c>
      <c r="AE850">
        <v>0</v>
      </c>
      <c r="AF850" t="s">
        <v>27</v>
      </c>
      <c r="AG850">
        <v>0.27500000000000002</v>
      </c>
      <c r="AH850">
        <v>2</v>
      </c>
      <c r="AI850">
        <v>59210920</v>
      </c>
      <c r="AJ850">
        <v>800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ROW(Source!A835)</f>
        <v>835</v>
      </c>
      <c r="B851">
        <v>59211750</v>
      </c>
      <c r="C851">
        <v>59210918</v>
      </c>
      <c r="D851">
        <v>58339814</v>
      </c>
      <c r="E851">
        <v>1</v>
      </c>
      <c r="F851">
        <v>1</v>
      </c>
      <c r="G851">
        <v>1080</v>
      </c>
      <c r="H851">
        <v>2</v>
      </c>
      <c r="I851" t="s">
        <v>635</v>
      </c>
      <c r="J851" t="s">
        <v>636</v>
      </c>
      <c r="K851" t="s">
        <v>637</v>
      </c>
      <c r="L851">
        <v>1368</v>
      </c>
      <c r="N851">
        <v>1011</v>
      </c>
      <c r="O851" t="s">
        <v>626</v>
      </c>
      <c r="P851" t="s">
        <v>626</v>
      </c>
      <c r="Q851">
        <v>1</v>
      </c>
      <c r="X851">
        <v>0.02</v>
      </c>
      <c r="Y851">
        <v>0</v>
      </c>
      <c r="Z851">
        <v>179.17</v>
      </c>
      <c r="AA851">
        <v>16.93</v>
      </c>
      <c r="AB851">
        <v>0</v>
      </c>
      <c r="AC851">
        <v>0</v>
      </c>
      <c r="AD851">
        <v>1</v>
      </c>
      <c r="AE851">
        <v>0</v>
      </c>
      <c r="AF851" t="s">
        <v>27</v>
      </c>
      <c r="AG851">
        <v>2.7500000000000004E-2</v>
      </c>
      <c r="AH851">
        <v>2</v>
      </c>
      <c r="AI851">
        <v>59210921</v>
      </c>
      <c r="AJ851">
        <v>801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ROW(Source!A835)</f>
        <v>835</v>
      </c>
      <c r="B852">
        <v>59211751</v>
      </c>
      <c r="C852">
        <v>59210918</v>
      </c>
      <c r="D852">
        <v>58308814</v>
      </c>
      <c r="E852">
        <v>1</v>
      </c>
      <c r="F852">
        <v>1</v>
      </c>
      <c r="G852">
        <v>1080</v>
      </c>
      <c r="H852">
        <v>3</v>
      </c>
      <c r="I852" t="s">
        <v>642</v>
      </c>
      <c r="J852" t="s">
        <v>643</v>
      </c>
      <c r="K852" t="s">
        <v>644</v>
      </c>
      <c r="L852">
        <v>1339</v>
      </c>
      <c r="N852">
        <v>1007</v>
      </c>
      <c r="O852" t="s">
        <v>645</v>
      </c>
      <c r="P852" t="s">
        <v>645</v>
      </c>
      <c r="Q852">
        <v>1</v>
      </c>
      <c r="X852">
        <v>6.4</v>
      </c>
      <c r="Y852">
        <v>7.07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3</v>
      </c>
      <c r="AG852">
        <v>6.4</v>
      </c>
      <c r="AH852">
        <v>2</v>
      </c>
      <c r="AI852">
        <v>59210922</v>
      </c>
      <c r="AJ852">
        <v>802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ROW(Source!A835)</f>
        <v>835</v>
      </c>
      <c r="B853">
        <v>59211752</v>
      </c>
      <c r="C853">
        <v>59210918</v>
      </c>
      <c r="D853">
        <v>58315661</v>
      </c>
      <c r="E853">
        <v>1</v>
      </c>
      <c r="F853">
        <v>1</v>
      </c>
      <c r="G853">
        <v>1080</v>
      </c>
      <c r="H853">
        <v>3</v>
      </c>
      <c r="I853" t="s">
        <v>649</v>
      </c>
      <c r="J853" t="s">
        <v>650</v>
      </c>
      <c r="K853" t="s">
        <v>651</v>
      </c>
      <c r="L853">
        <v>1346</v>
      </c>
      <c r="N853">
        <v>1009</v>
      </c>
      <c r="O853" t="s">
        <v>641</v>
      </c>
      <c r="P853" t="s">
        <v>641</v>
      </c>
      <c r="Q853">
        <v>1</v>
      </c>
      <c r="X853">
        <v>2.66</v>
      </c>
      <c r="Y853">
        <v>19.39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3</v>
      </c>
      <c r="AG853">
        <v>2.66</v>
      </c>
      <c r="AH853">
        <v>2</v>
      </c>
      <c r="AI853">
        <v>59210923</v>
      </c>
      <c r="AJ853">
        <v>803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ROW(Source!A835)</f>
        <v>835</v>
      </c>
      <c r="B854">
        <v>59211753</v>
      </c>
      <c r="C854">
        <v>59210918</v>
      </c>
      <c r="D854">
        <v>58322611</v>
      </c>
      <c r="E854">
        <v>1</v>
      </c>
      <c r="F854">
        <v>1</v>
      </c>
      <c r="G854">
        <v>1080</v>
      </c>
      <c r="H854">
        <v>3</v>
      </c>
      <c r="I854" t="s">
        <v>652</v>
      </c>
      <c r="J854" t="s">
        <v>653</v>
      </c>
      <c r="K854" t="s">
        <v>654</v>
      </c>
      <c r="L854">
        <v>1346</v>
      </c>
      <c r="N854">
        <v>1009</v>
      </c>
      <c r="O854" t="s">
        <v>641</v>
      </c>
      <c r="P854" t="s">
        <v>641</v>
      </c>
      <c r="Q854">
        <v>1</v>
      </c>
      <c r="X854">
        <v>4</v>
      </c>
      <c r="Y854">
        <v>33.72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 t="s">
        <v>3</v>
      </c>
      <c r="AG854">
        <v>4</v>
      </c>
      <c r="AH854">
        <v>2</v>
      </c>
      <c r="AI854">
        <v>59210924</v>
      </c>
      <c r="AJ854">
        <v>807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ROW(Source!A835)</f>
        <v>835</v>
      </c>
      <c r="B855">
        <v>59211754</v>
      </c>
      <c r="C855">
        <v>59210918</v>
      </c>
      <c r="D855">
        <v>58267529</v>
      </c>
      <c r="E855">
        <v>1080</v>
      </c>
      <c r="F855">
        <v>1</v>
      </c>
      <c r="G855">
        <v>1080</v>
      </c>
      <c r="H855">
        <v>3</v>
      </c>
      <c r="I855" t="s">
        <v>782</v>
      </c>
      <c r="J855" t="s">
        <v>3</v>
      </c>
      <c r="K855" t="s">
        <v>783</v>
      </c>
      <c r="L855">
        <v>1346</v>
      </c>
      <c r="N855">
        <v>1009</v>
      </c>
      <c r="O855" t="s">
        <v>641</v>
      </c>
      <c r="P855" t="s">
        <v>641</v>
      </c>
      <c r="Q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3</v>
      </c>
      <c r="AG855">
        <v>0</v>
      </c>
      <c r="AH855">
        <v>3</v>
      </c>
      <c r="AI855">
        <v>-1</v>
      </c>
      <c r="AJ855" t="s">
        <v>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ROW(Source!A835)</f>
        <v>835</v>
      </c>
      <c r="B856">
        <v>59211755</v>
      </c>
      <c r="C856">
        <v>59210918</v>
      </c>
      <c r="D856">
        <v>58276010</v>
      </c>
      <c r="E856">
        <v>1080</v>
      </c>
      <c r="F856">
        <v>1</v>
      </c>
      <c r="G856">
        <v>1080</v>
      </c>
      <c r="H856">
        <v>3</v>
      </c>
      <c r="I856" t="s">
        <v>784</v>
      </c>
      <c r="J856" t="s">
        <v>3</v>
      </c>
      <c r="K856" t="s">
        <v>785</v>
      </c>
      <c r="L856">
        <v>1301</v>
      </c>
      <c r="N856">
        <v>1003</v>
      </c>
      <c r="O856" t="s">
        <v>36</v>
      </c>
      <c r="P856" t="s">
        <v>36</v>
      </c>
      <c r="Q856">
        <v>1</v>
      </c>
      <c r="X856">
        <v>99.8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3</v>
      </c>
      <c r="AG856">
        <v>99.8</v>
      </c>
      <c r="AH856">
        <v>3</v>
      </c>
      <c r="AI856">
        <v>-1</v>
      </c>
      <c r="AJ856" t="s">
        <v>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ROW(Source!A835)</f>
        <v>835</v>
      </c>
      <c r="B857">
        <v>59211756</v>
      </c>
      <c r="C857">
        <v>59210918</v>
      </c>
      <c r="D857">
        <v>58287193</v>
      </c>
      <c r="E857">
        <v>1080</v>
      </c>
      <c r="F857">
        <v>1</v>
      </c>
      <c r="G857">
        <v>1080</v>
      </c>
      <c r="H857">
        <v>3</v>
      </c>
      <c r="I857" t="s">
        <v>786</v>
      </c>
      <c r="J857" t="s">
        <v>3</v>
      </c>
      <c r="K857" t="s">
        <v>787</v>
      </c>
      <c r="L857">
        <v>1354</v>
      </c>
      <c r="N857">
        <v>1010</v>
      </c>
      <c r="O857" t="s">
        <v>49</v>
      </c>
      <c r="P857" t="s">
        <v>49</v>
      </c>
      <c r="Q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3</v>
      </c>
      <c r="AG857">
        <v>0</v>
      </c>
      <c r="AH857">
        <v>3</v>
      </c>
      <c r="AI857">
        <v>-1</v>
      </c>
      <c r="AJ857" t="s">
        <v>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ROW(Source!A836)</f>
        <v>836</v>
      </c>
      <c r="B858">
        <v>59211748</v>
      </c>
      <c r="C858">
        <v>59210918</v>
      </c>
      <c r="D858">
        <v>58266404</v>
      </c>
      <c r="E858">
        <v>1080</v>
      </c>
      <c r="F858">
        <v>1</v>
      </c>
      <c r="G858">
        <v>1080</v>
      </c>
      <c r="H858">
        <v>1</v>
      </c>
      <c r="I858" t="s">
        <v>620</v>
      </c>
      <c r="J858" t="s">
        <v>3</v>
      </c>
      <c r="K858" t="s">
        <v>621</v>
      </c>
      <c r="L858">
        <v>1191</v>
      </c>
      <c r="N858">
        <v>1013</v>
      </c>
      <c r="O858" t="s">
        <v>622</v>
      </c>
      <c r="P858" t="s">
        <v>622</v>
      </c>
      <c r="Q858">
        <v>1</v>
      </c>
      <c r="X858">
        <v>56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1</v>
      </c>
      <c r="AF858" t="s">
        <v>28</v>
      </c>
      <c r="AG858">
        <v>70.84</v>
      </c>
      <c r="AH858">
        <v>2</v>
      </c>
      <c r="AI858">
        <v>59210919</v>
      </c>
      <c r="AJ858">
        <v>808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ROW(Source!A836)</f>
        <v>836</v>
      </c>
      <c r="B859">
        <v>59211749</v>
      </c>
      <c r="C859">
        <v>59210918</v>
      </c>
      <c r="D859">
        <v>58340578</v>
      </c>
      <c r="E859">
        <v>1</v>
      </c>
      <c r="F859">
        <v>1</v>
      </c>
      <c r="G859">
        <v>1080</v>
      </c>
      <c r="H859">
        <v>2</v>
      </c>
      <c r="I859" t="s">
        <v>646</v>
      </c>
      <c r="J859" t="s">
        <v>647</v>
      </c>
      <c r="K859" t="s">
        <v>648</v>
      </c>
      <c r="L859">
        <v>1368</v>
      </c>
      <c r="N859">
        <v>1011</v>
      </c>
      <c r="O859" t="s">
        <v>626</v>
      </c>
      <c r="P859" t="s">
        <v>626</v>
      </c>
      <c r="Q859">
        <v>1</v>
      </c>
      <c r="X859">
        <v>0.2</v>
      </c>
      <c r="Y859">
        <v>0</v>
      </c>
      <c r="Z859">
        <v>83.1</v>
      </c>
      <c r="AA859">
        <v>12.62</v>
      </c>
      <c r="AB859">
        <v>0</v>
      </c>
      <c r="AC859">
        <v>0</v>
      </c>
      <c r="AD859">
        <v>1</v>
      </c>
      <c r="AE859">
        <v>0</v>
      </c>
      <c r="AF859" t="s">
        <v>27</v>
      </c>
      <c r="AG859">
        <v>0.27500000000000002</v>
      </c>
      <c r="AH859">
        <v>2</v>
      </c>
      <c r="AI859">
        <v>59210920</v>
      </c>
      <c r="AJ859">
        <v>809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ROW(Source!A836)</f>
        <v>836</v>
      </c>
      <c r="B860">
        <v>59211750</v>
      </c>
      <c r="C860">
        <v>59210918</v>
      </c>
      <c r="D860">
        <v>58339814</v>
      </c>
      <c r="E860">
        <v>1</v>
      </c>
      <c r="F860">
        <v>1</v>
      </c>
      <c r="G860">
        <v>1080</v>
      </c>
      <c r="H860">
        <v>2</v>
      </c>
      <c r="I860" t="s">
        <v>635</v>
      </c>
      <c r="J860" t="s">
        <v>636</v>
      </c>
      <c r="K860" t="s">
        <v>637</v>
      </c>
      <c r="L860">
        <v>1368</v>
      </c>
      <c r="N860">
        <v>1011</v>
      </c>
      <c r="O860" t="s">
        <v>626</v>
      </c>
      <c r="P860" t="s">
        <v>626</v>
      </c>
      <c r="Q860">
        <v>1</v>
      </c>
      <c r="X860">
        <v>0.02</v>
      </c>
      <c r="Y860">
        <v>0</v>
      </c>
      <c r="Z860">
        <v>179.17</v>
      </c>
      <c r="AA860">
        <v>16.93</v>
      </c>
      <c r="AB860">
        <v>0</v>
      </c>
      <c r="AC860">
        <v>0</v>
      </c>
      <c r="AD860">
        <v>1</v>
      </c>
      <c r="AE860">
        <v>0</v>
      </c>
      <c r="AF860" t="s">
        <v>27</v>
      </c>
      <c r="AG860">
        <v>2.7500000000000004E-2</v>
      </c>
      <c r="AH860">
        <v>2</v>
      </c>
      <c r="AI860">
        <v>59210921</v>
      </c>
      <c r="AJ860">
        <v>810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ROW(Source!A836)</f>
        <v>836</v>
      </c>
      <c r="B861">
        <v>59211751</v>
      </c>
      <c r="C861">
        <v>59210918</v>
      </c>
      <c r="D861">
        <v>58308814</v>
      </c>
      <c r="E861">
        <v>1</v>
      </c>
      <c r="F861">
        <v>1</v>
      </c>
      <c r="G861">
        <v>1080</v>
      </c>
      <c r="H861">
        <v>3</v>
      </c>
      <c r="I861" t="s">
        <v>642</v>
      </c>
      <c r="J861" t="s">
        <v>643</v>
      </c>
      <c r="K861" t="s">
        <v>644</v>
      </c>
      <c r="L861">
        <v>1339</v>
      </c>
      <c r="N861">
        <v>1007</v>
      </c>
      <c r="O861" t="s">
        <v>645</v>
      </c>
      <c r="P861" t="s">
        <v>645</v>
      </c>
      <c r="Q861">
        <v>1</v>
      </c>
      <c r="X861">
        <v>6.4</v>
      </c>
      <c r="Y861">
        <v>7.07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3</v>
      </c>
      <c r="AG861">
        <v>6.4</v>
      </c>
      <c r="AH861">
        <v>2</v>
      </c>
      <c r="AI861">
        <v>59210922</v>
      </c>
      <c r="AJ861">
        <v>811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ROW(Source!A836)</f>
        <v>836</v>
      </c>
      <c r="B862">
        <v>59211752</v>
      </c>
      <c r="C862">
        <v>59210918</v>
      </c>
      <c r="D862">
        <v>58315661</v>
      </c>
      <c r="E862">
        <v>1</v>
      </c>
      <c r="F862">
        <v>1</v>
      </c>
      <c r="G862">
        <v>1080</v>
      </c>
      <c r="H862">
        <v>3</v>
      </c>
      <c r="I862" t="s">
        <v>649</v>
      </c>
      <c r="J862" t="s">
        <v>650</v>
      </c>
      <c r="K862" t="s">
        <v>651</v>
      </c>
      <c r="L862">
        <v>1346</v>
      </c>
      <c r="N862">
        <v>1009</v>
      </c>
      <c r="O862" t="s">
        <v>641</v>
      </c>
      <c r="P862" t="s">
        <v>641</v>
      </c>
      <c r="Q862">
        <v>1</v>
      </c>
      <c r="X862">
        <v>2.66</v>
      </c>
      <c r="Y862">
        <v>19.39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3</v>
      </c>
      <c r="AG862">
        <v>2.66</v>
      </c>
      <c r="AH862">
        <v>2</v>
      </c>
      <c r="AI862">
        <v>59210923</v>
      </c>
      <c r="AJ862">
        <v>812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ROW(Source!A836)</f>
        <v>836</v>
      </c>
      <c r="B863">
        <v>59211753</v>
      </c>
      <c r="C863">
        <v>59210918</v>
      </c>
      <c r="D863">
        <v>58322611</v>
      </c>
      <c r="E863">
        <v>1</v>
      </c>
      <c r="F863">
        <v>1</v>
      </c>
      <c r="G863">
        <v>1080</v>
      </c>
      <c r="H863">
        <v>3</v>
      </c>
      <c r="I863" t="s">
        <v>652</v>
      </c>
      <c r="J863" t="s">
        <v>653</v>
      </c>
      <c r="K863" t="s">
        <v>654</v>
      </c>
      <c r="L863">
        <v>1346</v>
      </c>
      <c r="N863">
        <v>1009</v>
      </c>
      <c r="O863" t="s">
        <v>641</v>
      </c>
      <c r="P863" t="s">
        <v>641</v>
      </c>
      <c r="Q863">
        <v>1</v>
      </c>
      <c r="X863">
        <v>4</v>
      </c>
      <c r="Y863">
        <v>33.72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3</v>
      </c>
      <c r="AG863">
        <v>4</v>
      </c>
      <c r="AH863">
        <v>2</v>
      </c>
      <c r="AI863">
        <v>59210924</v>
      </c>
      <c r="AJ863">
        <v>816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ROW(Source!A836)</f>
        <v>836</v>
      </c>
      <c r="B864">
        <v>59211754</v>
      </c>
      <c r="C864">
        <v>59210918</v>
      </c>
      <c r="D864">
        <v>58267529</v>
      </c>
      <c r="E864">
        <v>1080</v>
      </c>
      <c r="F864">
        <v>1</v>
      </c>
      <c r="G864">
        <v>1080</v>
      </c>
      <c r="H864">
        <v>3</v>
      </c>
      <c r="I864" t="s">
        <v>782</v>
      </c>
      <c r="J864" t="s">
        <v>3</v>
      </c>
      <c r="K864" t="s">
        <v>783</v>
      </c>
      <c r="L864">
        <v>1346</v>
      </c>
      <c r="N864">
        <v>1009</v>
      </c>
      <c r="O864" t="s">
        <v>641</v>
      </c>
      <c r="P864" t="s">
        <v>641</v>
      </c>
      <c r="Q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3</v>
      </c>
      <c r="AG864">
        <v>0</v>
      </c>
      <c r="AH864">
        <v>3</v>
      </c>
      <c r="AI864">
        <v>-1</v>
      </c>
      <c r="AJ864" t="s">
        <v>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ROW(Source!A836)</f>
        <v>836</v>
      </c>
      <c r="B865">
        <v>59211755</v>
      </c>
      <c r="C865">
        <v>59210918</v>
      </c>
      <c r="D865">
        <v>58276010</v>
      </c>
      <c r="E865">
        <v>1080</v>
      </c>
      <c r="F865">
        <v>1</v>
      </c>
      <c r="G865">
        <v>1080</v>
      </c>
      <c r="H865">
        <v>3</v>
      </c>
      <c r="I865" t="s">
        <v>784</v>
      </c>
      <c r="J865" t="s">
        <v>3</v>
      </c>
      <c r="K865" t="s">
        <v>785</v>
      </c>
      <c r="L865">
        <v>1301</v>
      </c>
      <c r="N865">
        <v>1003</v>
      </c>
      <c r="O865" t="s">
        <v>36</v>
      </c>
      <c r="P865" t="s">
        <v>36</v>
      </c>
      <c r="Q865">
        <v>1</v>
      </c>
      <c r="X865">
        <v>99.8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3</v>
      </c>
      <c r="AG865">
        <v>99.8</v>
      </c>
      <c r="AH865">
        <v>3</v>
      </c>
      <c r="AI865">
        <v>-1</v>
      </c>
      <c r="AJ865" t="s">
        <v>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ROW(Source!A836)</f>
        <v>836</v>
      </c>
      <c r="B866">
        <v>59211756</v>
      </c>
      <c r="C866">
        <v>59210918</v>
      </c>
      <c r="D866">
        <v>58287193</v>
      </c>
      <c r="E866">
        <v>1080</v>
      </c>
      <c r="F866">
        <v>1</v>
      </c>
      <c r="G866">
        <v>1080</v>
      </c>
      <c r="H866">
        <v>3</v>
      </c>
      <c r="I866" t="s">
        <v>786</v>
      </c>
      <c r="J866" t="s">
        <v>3</v>
      </c>
      <c r="K866" t="s">
        <v>787</v>
      </c>
      <c r="L866">
        <v>1354</v>
      </c>
      <c r="N866">
        <v>1010</v>
      </c>
      <c r="O866" t="s">
        <v>49</v>
      </c>
      <c r="P866" t="s">
        <v>49</v>
      </c>
      <c r="Q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3</v>
      </c>
      <c r="AG866">
        <v>0</v>
      </c>
      <c r="AH866">
        <v>3</v>
      </c>
      <c r="AI866">
        <v>-1</v>
      </c>
      <c r="AJ866" t="s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ROW(Source!A843)</f>
        <v>843</v>
      </c>
      <c r="B867">
        <v>59211757</v>
      </c>
      <c r="C867">
        <v>59210940</v>
      </c>
      <c r="D867">
        <v>58266404</v>
      </c>
      <c r="E867">
        <v>1080</v>
      </c>
      <c r="F867">
        <v>1</v>
      </c>
      <c r="G867">
        <v>1080</v>
      </c>
      <c r="H867">
        <v>1</v>
      </c>
      <c r="I867" t="s">
        <v>620</v>
      </c>
      <c r="J867" t="s">
        <v>3</v>
      </c>
      <c r="K867" t="s">
        <v>621</v>
      </c>
      <c r="L867">
        <v>1191</v>
      </c>
      <c r="N867">
        <v>1013</v>
      </c>
      <c r="O867" t="s">
        <v>622</v>
      </c>
      <c r="P867" t="s">
        <v>622</v>
      </c>
      <c r="Q867">
        <v>1</v>
      </c>
      <c r="X867">
        <v>14.63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1</v>
      </c>
      <c r="AF867" t="s">
        <v>28</v>
      </c>
      <c r="AG867">
        <v>18.506950000000003</v>
      </c>
      <c r="AH867">
        <v>2</v>
      </c>
      <c r="AI867">
        <v>59210941</v>
      </c>
      <c r="AJ867">
        <v>817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ROW(Source!A843)</f>
        <v>843</v>
      </c>
      <c r="B868">
        <v>59211758</v>
      </c>
      <c r="C868">
        <v>59210940</v>
      </c>
      <c r="D868">
        <v>58290261</v>
      </c>
      <c r="E868">
        <v>1080</v>
      </c>
      <c r="F868">
        <v>1</v>
      </c>
      <c r="G868">
        <v>1080</v>
      </c>
      <c r="H868">
        <v>3</v>
      </c>
      <c r="I868" t="s">
        <v>792</v>
      </c>
      <c r="J868" t="s">
        <v>3</v>
      </c>
      <c r="K868" t="s">
        <v>793</v>
      </c>
      <c r="L868">
        <v>1354</v>
      </c>
      <c r="N868">
        <v>1010</v>
      </c>
      <c r="O868" t="s">
        <v>49</v>
      </c>
      <c r="P868" t="s">
        <v>49</v>
      </c>
      <c r="Q868">
        <v>1</v>
      </c>
      <c r="X868">
        <v>100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3</v>
      </c>
      <c r="AG868">
        <v>100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ROW(Source!A844)</f>
        <v>844</v>
      </c>
      <c r="B869">
        <v>59211757</v>
      </c>
      <c r="C869">
        <v>59210940</v>
      </c>
      <c r="D869">
        <v>58266404</v>
      </c>
      <c r="E869">
        <v>1080</v>
      </c>
      <c r="F869">
        <v>1</v>
      </c>
      <c r="G869">
        <v>1080</v>
      </c>
      <c r="H869">
        <v>1</v>
      </c>
      <c r="I869" t="s">
        <v>620</v>
      </c>
      <c r="J869" t="s">
        <v>3</v>
      </c>
      <c r="K869" t="s">
        <v>621</v>
      </c>
      <c r="L869">
        <v>1191</v>
      </c>
      <c r="N869">
        <v>1013</v>
      </c>
      <c r="O869" t="s">
        <v>622</v>
      </c>
      <c r="P869" t="s">
        <v>622</v>
      </c>
      <c r="Q869">
        <v>1</v>
      </c>
      <c r="X869">
        <v>14.63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 t="s">
        <v>28</v>
      </c>
      <c r="AG869">
        <v>18.506950000000003</v>
      </c>
      <c r="AH869">
        <v>2</v>
      </c>
      <c r="AI869">
        <v>59210941</v>
      </c>
      <c r="AJ869">
        <v>819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ROW(Source!A844)</f>
        <v>844</v>
      </c>
      <c r="B870">
        <v>59211758</v>
      </c>
      <c r="C870">
        <v>59210940</v>
      </c>
      <c r="D870">
        <v>58290261</v>
      </c>
      <c r="E870">
        <v>1080</v>
      </c>
      <c r="F870">
        <v>1</v>
      </c>
      <c r="G870">
        <v>1080</v>
      </c>
      <c r="H870">
        <v>3</v>
      </c>
      <c r="I870" t="s">
        <v>792</v>
      </c>
      <c r="J870" t="s">
        <v>3</v>
      </c>
      <c r="K870" t="s">
        <v>793</v>
      </c>
      <c r="L870">
        <v>1354</v>
      </c>
      <c r="N870">
        <v>1010</v>
      </c>
      <c r="O870" t="s">
        <v>49</v>
      </c>
      <c r="P870" t="s">
        <v>49</v>
      </c>
      <c r="Q870">
        <v>1</v>
      </c>
      <c r="X870">
        <v>100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3</v>
      </c>
      <c r="AG870">
        <v>100</v>
      </c>
      <c r="AH870">
        <v>3</v>
      </c>
      <c r="AI870">
        <v>-1</v>
      </c>
      <c r="AJ870" t="s">
        <v>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ROW(Source!A847)</f>
        <v>847</v>
      </c>
      <c r="B871">
        <v>59211759</v>
      </c>
      <c r="C871">
        <v>59210946</v>
      </c>
      <c r="D871">
        <v>58266404</v>
      </c>
      <c r="E871">
        <v>1080</v>
      </c>
      <c r="F871">
        <v>1</v>
      </c>
      <c r="G871">
        <v>1080</v>
      </c>
      <c r="H871">
        <v>1</v>
      </c>
      <c r="I871" t="s">
        <v>620</v>
      </c>
      <c r="J871" t="s">
        <v>3</v>
      </c>
      <c r="K871" t="s">
        <v>621</v>
      </c>
      <c r="L871">
        <v>1191</v>
      </c>
      <c r="N871">
        <v>1013</v>
      </c>
      <c r="O871" t="s">
        <v>622</v>
      </c>
      <c r="P871" t="s">
        <v>622</v>
      </c>
      <c r="Q871">
        <v>1</v>
      </c>
      <c r="X871">
        <v>2.2000000000000002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1</v>
      </c>
      <c r="AF871" t="s">
        <v>28</v>
      </c>
      <c r="AG871">
        <v>2.7829999999999999</v>
      </c>
      <c r="AH871">
        <v>2</v>
      </c>
      <c r="AI871">
        <v>59210947</v>
      </c>
      <c r="AJ871">
        <v>821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ROW(Source!A847)</f>
        <v>847</v>
      </c>
      <c r="B872">
        <v>59211760</v>
      </c>
      <c r="C872">
        <v>59210946</v>
      </c>
      <c r="D872">
        <v>58340578</v>
      </c>
      <c r="E872">
        <v>1</v>
      </c>
      <c r="F872">
        <v>1</v>
      </c>
      <c r="G872">
        <v>1080</v>
      </c>
      <c r="H872">
        <v>2</v>
      </c>
      <c r="I872" t="s">
        <v>646</v>
      </c>
      <c r="J872" t="s">
        <v>647</v>
      </c>
      <c r="K872" t="s">
        <v>648</v>
      </c>
      <c r="L872">
        <v>1368</v>
      </c>
      <c r="N872">
        <v>1011</v>
      </c>
      <c r="O872" t="s">
        <v>626</v>
      </c>
      <c r="P872" t="s">
        <v>626</v>
      </c>
      <c r="Q872">
        <v>1</v>
      </c>
      <c r="X872">
        <v>8.9999999999999993E-3</v>
      </c>
      <c r="Y872">
        <v>0</v>
      </c>
      <c r="Z872">
        <v>83.1</v>
      </c>
      <c r="AA872">
        <v>12.62</v>
      </c>
      <c r="AB872">
        <v>0</v>
      </c>
      <c r="AC872">
        <v>0</v>
      </c>
      <c r="AD872">
        <v>1</v>
      </c>
      <c r="AE872">
        <v>0</v>
      </c>
      <c r="AF872" t="s">
        <v>27</v>
      </c>
      <c r="AG872">
        <v>1.2375000000000001E-2</v>
      </c>
      <c r="AH872">
        <v>2</v>
      </c>
      <c r="AI872">
        <v>59210948</v>
      </c>
      <c r="AJ872">
        <v>822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ROW(Source!A847)</f>
        <v>847</v>
      </c>
      <c r="B873">
        <v>59211761</v>
      </c>
      <c r="C873">
        <v>59210946</v>
      </c>
      <c r="D873">
        <v>58311301</v>
      </c>
      <c r="E873">
        <v>1</v>
      </c>
      <c r="F873">
        <v>1</v>
      </c>
      <c r="G873">
        <v>1080</v>
      </c>
      <c r="H873">
        <v>3</v>
      </c>
      <c r="I873" t="s">
        <v>765</v>
      </c>
      <c r="J873" t="s">
        <v>766</v>
      </c>
      <c r="K873" t="s">
        <v>767</v>
      </c>
      <c r="L873">
        <v>1346</v>
      </c>
      <c r="N873">
        <v>1009</v>
      </c>
      <c r="O873" t="s">
        <v>641</v>
      </c>
      <c r="P873" t="s">
        <v>641</v>
      </c>
      <c r="Q873">
        <v>1</v>
      </c>
      <c r="X873">
        <v>1.6400000000000001E-2</v>
      </c>
      <c r="Y873">
        <v>53.33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3</v>
      </c>
      <c r="AG873">
        <v>1.6400000000000001E-2</v>
      </c>
      <c r="AH873">
        <v>2</v>
      </c>
      <c r="AI873">
        <v>59210949</v>
      </c>
      <c r="AJ873">
        <v>824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ROW(Source!A847)</f>
        <v>847</v>
      </c>
      <c r="B874">
        <v>59211762</v>
      </c>
      <c r="C874">
        <v>59210946</v>
      </c>
      <c r="D874">
        <v>58309035</v>
      </c>
      <c r="E874">
        <v>1</v>
      </c>
      <c r="F874">
        <v>1</v>
      </c>
      <c r="G874">
        <v>1080</v>
      </c>
      <c r="H874">
        <v>3</v>
      </c>
      <c r="I874" t="s">
        <v>768</v>
      </c>
      <c r="J874" t="s">
        <v>769</v>
      </c>
      <c r="K874" t="s">
        <v>770</v>
      </c>
      <c r="L874">
        <v>1354</v>
      </c>
      <c r="N874">
        <v>1010</v>
      </c>
      <c r="O874" t="s">
        <v>49</v>
      </c>
      <c r="P874" t="s">
        <v>49</v>
      </c>
      <c r="Q874">
        <v>1</v>
      </c>
      <c r="X874">
        <v>30</v>
      </c>
      <c r="Y874">
        <v>0.75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3</v>
      </c>
      <c r="AG874">
        <v>30</v>
      </c>
      <c r="AH874">
        <v>2</v>
      </c>
      <c r="AI874">
        <v>59210950</v>
      </c>
      <c r="AJ874">
        <v>826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ROW(Source!A847)</f>
        <v>847</v>
      </c>
      <c r="B875">
        <v>59211763</v>
      </c>
      <c r="C875">
        <v>59210946</v>
      </c>
      <c r="D875">
        <v>58309081</v>
      </c>
      <c r="E875">
        <v>1</v>
      </c>
      <c r="F875">
        <v>1</v>
      </c>
      <c r="G875">
        <v>1080</v>
      </c>
      <c r="H875">
        <v>3</v>
      </c>
      <c r="I875" t="s">
        <v>771</v>
      </c>
      <c r="J875" t="s">
        <v>772</v>
      </c>
      <c r="K875" t="s">
        <v>773</v>
      </c>
      <c r="L875">
        <v>1296</v>
      </c>
      <c r="N875">
        <v>1002</v>
      </c>
      <c r="O875" t="s">
        <v>736</v>
      </c>
      <c r="P875" t="s">
        <v>736</v>
      </c>
      <c r="Q875">
        <v>1</v>
      </c>
      <c r="X875">
        <v>0.93</v>
      </c>
      <c r="Y875">
        <v>34.74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 t="s">
        <v>3</v>
      </c>
      <c r="AG875">
        <v>0.93</v>
      </c>
      <c r="AH875">
        <v>2</v>
      </c>
      <c r="AI875">
        <v>59210951</v>
      </c>
      <c r="AJ875">
        <v>827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ROW(Source!A847)</f>
        <v>847</v>
      </c>
      <c r="B876">
        <v>59211764</v>
      </c>
      <c r="C876">
        <v>59210946</v>
      </c>
      <c r="D876">
        <v>58272166</v>
      </c>
      <c r="E876">
        <v>1080</v>
      </c>
      <c r="F876">
        <v>1</v>
      </c>
      <c r="G876">
        <v>1080</v>
      </c>
      <c r="H876">
        <v>3</v>
      </c>
      <c r="I876" t="s">
        <v>839</v>
      </c>
      <c r="J876" t="s">
        <v>3</v>
      </c>
      <c r="K876" t="s">
        <v>840</v>
      </c>
      <c r="L876">
        <v>1301</v>
      </c>
      <c r="N876">
        <v>1003</v>
      </c>
      <c r="O876" t="s">
        <v>36</v>
      </c>
      <c r="P876" t="s">
        <v>36</v>
      </c>
      <c r="Q876">
        <v>1</v>
      </c>
      <c r="X876">
        <v>15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3</v>
      </c>
      <c r="AG876">
        <v>15</v>
      </c>
      <c r="AH876">
        <v>3</v>
      </c>
      <c r="AI876">
        <v>-1</v>
      </c>
      <c r="AJ876" t="s">
        <v>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ROW(Source!A847)</f>
        <v>847</v>
      </c>
      <c r="B877">
        <v>59211765</v>
      </c>
      <c r="C877">
        <v>59210946</v>
      </c>
      <c r="D877">
        <v>58272195</v>
      </c>
      <c r="E877">
        <v>1080</v>
      </c>
      <c r="F877">
        <v>1</v>
      </c>
      <c r="G877">
        <v>1080</v>
      </c>
      <c r="H877">
        <v>3</v>
      </c>
      <c r="I877" t="s">
        <v>841</v>
      </c>
      <c r="J877" t="s">
        <v>3</v>
      </c>
      <c r="K877" t="s">
        <v>842</v>
      </c>
      <c r="L877">
        <v>1327</v>
      </c>
      <c r="N877">
        <v>1005</v>
      </c>
      <c r="O877" t="s">
        <v>843</v>
      </c>
      <c r="P877" t="s">
        <v>843</v>
      </c>
      <c r="Q877">
        <v>1</v>
      </c>
      <c r="X877">
        <v>0.25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3</v>
      </c>
      <c r="AG877">
        <v>0.25</v>
      </c>
      <c r="AH877">
        <v>3</v>
      </c>
      <c r="AI877">
        <v>-1</v>
      </c>
      <c r="AJ877" t="s">
        <v>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ROW(Source!A847)</f>
        <v>847</v>
      </c>
      <c r="B878">
        <v>59211766</v>
      </c>
      <c r="C878">
        <v>59210946</v>
      </c>
      <c r="D878">
        <v>58273785</v>
      </c>
      <c r="E878">
        <v>1080</v>
      </c>
      <c r="F878">
        <v>1</v>
      </c>
      <c r="G878">
        <v>1080</v>
      </c>
      <c r="H878">
        <v>3</v>
      </c>
      <c r="I878" t="s">
        <v>844</v>
      </c>
      <c r="J878" t="s">
        <v>3</v>
      </c>
      <c r="K878" t="s">
        <v>845</v>
      </c>
      <c r="L878">
        <v>1301</v>
      </c>
      <c r="N878">
        <v>1003</v>
      </c>
      <c r="O878" t="s">
        <v>36</v>
      </c>
      <c r="P878" t="s">
        <v>36</v>
      </c>
      <c r="Q878">
        <v>1</v>
      </c>
      <c r="X878">
        <v>10.5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3</v>
      </c>
      <c r="AG878">
        <v>10.5</v>
      </c>
      <c r="AH878">
        <v>3</v>
      </c>
      <c r="AI878">
        <v>-1</v>
      </c>
      <c r="AJ878" t="s">
        <v>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ROW(Source!A847)</f>
        <v>847</v>
      </c>
      <c r="B879">
        <v>59211767</v>
      </c>
      <c r="C879">
        <v>59210946</v>
      </c>
      <c r="D879">
        <v>58277416</v>
      </c>
      <c r="E879">
        <v>1080</v>
      </c>
      <c r="F879">
        <v>1</v>
      </c>
      <c r="G879">
        <v>1080</v>
      </c>
      <c r="H879">
        <v>3</v>
      </c>
      <c r="I879" t="s">
        <v>846</v>
      </c>
      <c r="J879" t="s">
        <v>3</v>
      </c>
      <c r="K879" t="s">
        <v>847</v>
      </c>
      <c r="L879">
        <v>1296</v>
      </c>
      <c r="N879">
        <v>1002</v>
      </c>
      <c r="O879" t="s">
        <v>736</v>
      </c>
      <c r="P879" t="s">
        <v>736</v>
      </c>
      <c r="Q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3</v>
      </c>
      <c r="AG879">
        <v>0</v>
      </c>
      <c r="AH879">
        <v>3</v>
      </c>
      <c r="AI879">
        <v>-1</v>
      </c>
      <c r="AJ879" t="s">
        <v>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ROW(Source!A848)</f>
        <v>848</v>
      </c>
      <c r="B880">
        <v>59211759</v>
      </c>
      <c r="C880">
        <v>59210946</v>
      </c>
      <c r="D880">
        <v>58266404</v>
      </c>
      <c r="E880">
        <v>1080</v>
      </c>
      <c r="F880">
        <v>1</v>
      </c>
      <c r="G880">
        <v>1080</v>
      </c>
      <c r="H880">
        <v>1</v>
      </c>
      <c r="I880" t="s">
        <v>620</v>
      </c>
      <c r="J880" t="s">
        <v>3</v>
      </c>
      <c r="K880" t="s">
        <v>621</v>
      </c>
      <c r="L880">
        <v>1191</v>
      </c>
      <c r="N880">
        <v>1013</v>
      </c>
      <c r="O880" t="s">
        <v>622</v>
      </c>
      <c r="P880" t="s">
        <v>622</v>
      </c>
      <c r="Q880">
        <v>1</v>
      </c>
      <c r="X880">
        <v>2.2000000000000002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1</v>
      </c>
      <c r="AF880" t="s">
        <v>28</v>
      </c>
      <c r="AG880">
        <v>2.7829999999999999</v>
      </c>
      <c r="AH880">
        <v>2</v>
      </c>
      <c r="AI880">
        <v>59210947</v>
      </c>
      <c r="AJ880">
        <v>828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ROW(Source!A848)</f>
        <v>848</v>
      </c>
      <c r="B881">
        <v>59211760</v>
      </c>
      <c r="C881">
        <v>59210946</v>
      </c>
      <c r="D881">
        <v>58340578</v>
      </c>
      <c r="E881">
        <v>1</v>
      </c>
      <c r="F881">
        <v>1</v>
      </c>
      <c r="G881">
        <v>1080</v>
      </c>
      <c r="H881">
        <v>2</v>
      </c>
      <c r="I881" t="s">
        <v>646</v>
      </c>
      <c r="J881" t="s">
        <v>647</v>
      </c>
      <c r="K881" t="s">
        <v>648</v>
      </c>
      <c r="L881">
        <v>1368</v>
      </c>
      <c r="N881">
        <v>1011</v>
      </c>
      <c r="O881" t="s">
        <v>626</v>
      </c>
      <c r="P881" t="s">
        <v>626</v>
      </c>
      <c r="Q881">
        <v>1</v>
      </c>
      <c r="X881">
        <v>8.9999999999999993E-3</v>
      </c>
      <c r="Y881">
        <v>0</v>
      </c>
      <c r="Z881">
        <v>83.1</v>
      </c>
      <c r="AA881">
        <v>12.62</v>
      </c>
      <c r="AB881">
        <v>0</v>
      </c>
      <c r="AC881">
        <v>0</v>
      </c>
      <c r="AD881">
        <v>1</v>
      </c>
      <c r="AE881">
        <v>0</v>
      </c>
      <c r="AF881" t="s">
        <v>27</v>
      </c>
      <c r="AG881">
        <v>1.2375000000000001E-2</v>
      </c>
      <c r="AH881">
        <v>2</v>
      </c>
      <c r="AI881">
        <v>59210948</v>
      </c>
      <c r="AJ881">
        <v>829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ROW(Source!A848)</f>
        <v>848</v>
      </c>
      <c r="B882">
        <v>59211761</v>
      </c>
      <c r="C882">
        <v>59210946</v>
      </c>
      <c r="D882">
        <v>58311301</v>
      </c>
      <c r="E882">
        <v>1</v>
      </c>
      <c r="F882">
        <v>1</v>
      </c>
      <c r="G882">
        <v>1080</v>
      </c>
      <c r="H882">
        <v>3</v>
      </c>
      <c r="I882" t="s">
        <v>765</v>
      </c>
      <c r="J882" t="s">
        <v>766</v>
      </c>
      <c r="K882" t="s">
        <v>767</v>
      </c>
      <c r="L882">
        <v>1346</v>
      </c>
      <c r="N882">
        <v>1009</v>
      </c>
      <c r="O882" t="s">
        <v>641</v>
      </c>
      <c r="P882" t="s">
        <v>641</v>
      </c>
      <c r="Q882">
        <v>1</v>
      </c>
      <c r="X882">
        <v>1.6400000000000001E-2</v>
      </c>
      <c r="Y882">
        <v>53.33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 t="s">
        <v>3</v>
      </c>
      <c r="AG882">
        <v>1.6400000000000001E-2</v>
      </c>
      <c r="AH882">
        <v>2</v>
      </c>
      <c r="AI882">
        <v>59210949</v>
      </c>
      <c r="AJ882">
        <v>831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ROW(Source!A848)</f>
        <v>848</v>
      </c>
      <c r="B883">
        <v>59211762</v>
      </c>
      <c r="C883">
        <v>59210946</v>
      </c>
      <c r="D883">
        <v>58309035</v>
      </c>
      <c r="E883">
        <v>1</v>
      </c>
      <c r="F883">
        <v>1</v>
      </c>
      <c r="G883">
        <v>1080</v>
      </c>
      <c r="H883">
        <v>3</v>
      </c>
      <c r="I883" t="s">
        <v>768</v>
      </c>
      <c r="J883" t="s">
        <v>769</v>
      </c>
      <c r="K883" t="s">
        <v>770</v>
      </c>
      <c r="L883">
        <v>1354</v>
      </c>
      <c r="N883">
        <v>1010</v>
      </c>
      <c r="O883" t="s">
        <v>49</v>
      </c>
      <c r="P883" t="s">
        <v>49</v>
      </c>
      <c r="Q883">
        <v>1</v>
      </c>
      <c r="X883">
        <v>30</v>
      </c>
      <c r="Y883">
        <v>0.75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 t="s">
        <v>3</v>
      </c>
      <c r="AG883">
        <v>30</v>
      </c>
      <c r="AH883">
        <v>2</v>
      </c>
      <c r="AI883">
        <v>59210950</v>
      </c>
      <c r="AJ883">
        <v>833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ROW(Source!A848)</f>
        <v>848</v>
      </c>
      <c r="B884">
        <v>59211763</v>
      </c>
      <c r="C884">
        <v>59210946</v>
      </c>
      <c r="D884">
        <v>58309081</v>
      </c>
      <c r="E884">
        <v>1</v>
      </c>
      <c r="F884">
        <v>1</v>
      </c>
      <c r="G884">
        <v>1080</v>
      </c>
      <c r="H884">
        <v>3</v>
      </c>
      <c r="I884" t="s">
        <v>771</v>
      </c>
      <c r="J884" t="s">
        <v>772</v>
      </c>
      <c r="K884" t="s">
        <v>773</v>
      </c>
      <c r="L884">
        <v>1296</v>
      </c>
      <c r="N884">
        <v>1002</v>
      </c>
      <c r="O884" t="s">
        <v>736</v>
      </c>
      <c r="P884" t="s">
        <v>736</v>
      </c>
      <c r="Q884">
        <v>1</v>
      </c>
      <c r="X884">
        <v>0.93</v>
      </c>
      <c r="Y884">
        <v>34.74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3</v>
      </c>
      <c r="AG884">
        <v>0.93</v>
      </c>
      <c r="AH884">
        <v>2</v>
      </c>
      <c r="AI884">
        <v>59210951</v>
      </c>
      <c r="AJ884">
        <v>834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ROW(Source!A848)</f>
        <v>848</v>
      </c>
      <c r="B885">
        <v>59211764</v>
      </c>
      <c r="C885">
        <v>59210946</v>
      </c>
      <c r="D885">
        <v>58272166</v>
      </c>
      <c r="E885">
        <v>1080</v>
      </c>
      <c r="F885">
        <v>1</v>
      </c>
      <c r="G885">
        <v>1080</v>
      </c>
      <c r="H885">
        <v>3</v>
      </c>
      <c r="I885" t="s">
        <v>839</v>
      </c>
      <c r="J885" t="s">
        <v>3</v>
      </c>
      <c r="K885" t="s">
        <v>840</v>
      </c>
      <c r="L885">
        <v>1301</v>
      </c>
      <c r="N885">
        <v>1003</v>
      </c>
      <c r="O885" t="s">
        <v>36</v>
      </c>
      <c r="P885" t="s">
        <v>36</v>
      </c>
      <c r="Q885">
        <v>1</v>
      </c>
      <c r="X885">
        <v>15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3</v>
      </c>
      <c r="AG885">
        <v>15</v>
      </c>
      <c r="AH885">
        <v>3</v>
      </c>
      <c r="AI885">
        <v>-1</v>
      </c>
      <c r="AJ885" t="s">
        <v>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ROW(Source!A848)</f>
        <v>848</v>
      </c>
      <c r="B886">
        <v>59211765</v>
      </c>
      <c r="C886">
        <v>59210946</v>
      </c>
      <c r="D886">
        <v>58272195</v>
      </c>
      <c r="E886">
        <v>1080</v>
      </c>
      <c r="F886">
        <v>1</v>
      </c>
      <c r="G886">
        <v>1080</v>
      </c>
      <c r="H886">
        <v>3</v>
      </c>
      <c r="I886" t="s">
        <v>841</v>
      </c>
      <c r="J886" t="s">
        <v>3</v>
      </c>
      <c r="K886" t="s">
        <v>842</v>
      </c>
      <c r="L886">
        <v>1327</v>
      </c>
      <c r="N886">
        <v>1005</v>
      </c>
      <c r="O886" t="s">
        <v>843</v>
      </c>
      <c r="P886" t="s">
        <v>843</v>
      </c>
      <c r="Q886">
        <v>1</v>
      </c>
      <c r="X886">
        <v>0.25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3</v>
      </c>
      <c r="AG886">
        <v>0.25</v>
      </c>
      <c r="AH886">
        <v>3</v>
      </c>
      <c r="AI886">
        <v>-1</v>
      </c>
      <c r="AJ886" t="s">
        <v>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ROW(Source!A848)</f>
        <v>848</v>
      </c>
      <c r="B887">
        <v>59211766</v>
      </c>
      <c r="C887">
        <v>59210946</v>
      </c>
      <c r="D887">
        <v>58273785</v>
      </c>
      <c r="E887">
        <v>1080</v>
      </c>
      <c r="F887">
        <v>1</v>
      </c>
      <c r="G887">
        <v>1080</v>
      </c>
      <c r="H887">
        <v>3</v>
      </c>
      <c r="I887" t="s">
        <v>844</v>
      </c>
      <c r="J887" t="s">
        <v>3</v>
      </c>
      <c r="K887" t="s">
        <v>845</v>
      </c>
      <c r="L887">
        <v>1301</v>
      </c>
      <c r="N887">
        <v>1003</v>
      </c>
      <c r="O887" t="s">
        <v>36</v>
      </c>
      <c r="P887" t="s">
        <v>36</v>
      </c>
      <c r="Q887">
        <v>1</v>
      </c>
      <c r="X887">
        <v>10.5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 t="s">
        <v>3</v>
      </c>
      <c r="AG887">
        <v>10.5</v>
      </c>
      <c r="AH887">
        <v>3</v>
      </c>
      <c r="AI887">
        <v>-1</v>
      </c>
      <c r="AJ887" t="s">
        <v>3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ROW(Source!A848)</f>
        <v>848</v>
      </c>
      <c r="B888">
        <v>59211767</v>
      </c>
      <c r="C888">
        <v>59210946</v>
      </c>
      <c r="D888">
        <v>58277416</v>
      </c>
      <c r="E888">
        <v>1080</v>
      </c>
      <c r="F888">
        <v>1</v>
      </c>
      <c r="G888">
        <v>1080</v>
      </c>
      <c r="H888">
        <v>3</v>
      </c>
      <c r="I888" t="s">
        <v>846</v>
      </c>
      <c r="J888" t="s">
        <v>3</v>
      </c>
      <c r="K888" t="s">
        <v>847</v>
      </c>
      <c r="L888">
        <v>1296</v>
      </c>
      <c r="N888">
        <v>1002</v>
      </c>
      <c r="O888" t="s">
        <v>736</v>
      </c>
      <c r="P888" t="s">
        <v>736</v>
      </c>
      <c r="Q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3</v>
      </c>
      <c r="AG888">
        <v>0</v>
      </c>
      <c r="AH888">
        <v>3</v>
      </c>
      <c r="AI888">
        <v>-1</v>
      </c>
      <c r="AJ888" t="s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ROW(Source!A853)</f>
        <v>853</v>
      </c>
      <c r="B889">
        <v>60529537</v>
      </c>
      <c r="C889">
        <v>60529520</v>
      </c>
      <c r="D889">
        <v>58266404</v>
      </c>
      <c r="E889">
        <v>1080</v>
      </c>
      <c r="F889">
        <v>1</v>
      </c>
      <c r="G889">
        <v>1080</v>
      </c>
      <c r="H889">
        <v>1</v>
      </c>
      <c r="I889" t="s">
        <v>620</v>
      </c>
      <c r="J889" t="s">
        <v>3</v>
      </c>
      <c r="K889" t="s">
        <v>621</v>
      </c>
      <c r="L889">
        <v>1191</v>
      </c>
      <c r="N889">
        <v>1013</v>
      </c>
      <c r="O889" t="s">
        <v>622</v>
      </c>
      <c r="P889" t="s">
        <v>622</v>
      </c>
      <c r="Q889">
        <v>1</v>
      </c>
      <c r="X889">
        <v>104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1</v>
      </c>
      <c r="AF889" t="s">
        <v>28</v>
      </c>
      <c r="AG889">
        <v>131.56</v>
      </c>
      <c r="AH889">
        <v>2</v>
      </c>
      <c r="AI889">
        <v>60529537</v>
      </c>
      <c r="AJ889">
        <v>835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ROW(Source!A853)</f>
        <v>853</v>
      </c>
      <c r="B890">
        <v>60529538</v>
      </c>
      <c r="C890">
        <v>60529520</v>
      </c>
      <c r="D890">
        <v>58340281</v>
      </c>
      <c r="E890">
        <v>1</v>
      </c>
      <c r="F890">
        <v>1</v>
      </c>
      <c r="G890">
        <v>1080</v>
      </c>
      <c r="H890">
        <v>2</v>
      </c>
      <c r="I890" t="s">
        <v>760</v>
      </c>
      <c r="J890" t="s">
        <v>761</v>
      </c>
      <c r="K890" t="s">
        <v>762</v>
      </c>
      <c r="L890">
        <v>1368</v>
      </c>
      <c r="N890">
        <v>1011</v>
      </c>
      <c r="O890" t="s">
        <v>626</v>
      </c>
      <c r="P890" t="s">
        <v>626</v>
      </c>
      <c r="Q890">
        <v>1</v>
      </c>
      <c r="X890">
        <v>49.42</v>
      </c>
      <c r="Y890">
        <v>0</v>
      </c>
      <c r="Z890">
        <v>0.28000000000000003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27</v>
      </c>
      <c r="AG890">
        <v>67.952500000000015</v>
      </c>
      <c r="AH890">
        <v>2</v>
      </c>
      <c r="AI890">
        <v>60529538</v>
      </c>
      <c r="AJ890">
        <v>836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ROW(Source!A853)</f>
        <v>853</v>
      </c>
      <c r="B891">
        <v>60529539</v>
      </c>
      <c r="C891">
        <v>60529520</v>
      </c>
      <c r="D891">
        <v>58340578</v>
      </c>
      <c r="E891">
        <v>1</v>
      </c>
      <c r="F891">
        <v>1</v>
      </c>
      <c r="G891">
        <v>1080</v>
      </c>
      <c r="H891">
        <v>2</v>
      </c>
      <c r="I891" t="s">
        <v>646</v>
      </c>
      <c r="J891" t="s">
        <v>647</v>
      </c>
      <c r="K891" t="s">
        <v>648</v>
      </c>
      <c r="L891">
        <v>1368</v>
      </c>
      <c r="N891">
        <v>1011</v>
      </c>
      <c r="O891" t="s">
        <v>626</v>
      </c>
      <c r="P891" t="s">
        <v>626</v>
      </c>
      <c r="Q891">
        <v>1</v>
      </c>
      <c r="X891">
        <v>1.56</v>
      </c>
      <c r="Y891">
        <v>0</v>
      </c>
      <c r="Z891">
        <v>83.1</v>
      </c>
      <c r="AA891">
        <v>12.62</v>
      </c>
      <c r="AB891">
        <v>0</v>
      </c>
      <c r="AC891">
        <v>0</v>
      </c>
      <c r="AD891">
        <v>1</v>
      </c>
      <c r="AE891">
        <v>0</v>
      </c>
      <c r="AF891" t="s">
        <v>27</v>
      </c>
      <c r="AG891">
        <v>2.1450000000000005</v>
      </c>
      <c r="AH891">
        <v>2</v>
      </c>
      <c r="AI891">
        <v>60529539</v>
      </c>
      <c r="AJ891">
        <v>837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ROW(Source!A853)</f>
        <v>853</v>
      </c>
      <c r="B892">
        <v>60529540</v>
      </c>
      <c r="C892">
        <v>60529520</v>
      </c>
      <c r="D892">
        <v>58339814</v>
      </c>
      <c r="E892">
        <v>1</v>
      </c>
      <c r="F892">
        <v>1</v>
      </c>
      <c r="G892">
        <v>1080</v>
      </c>
      <c r="H892">
        <v>2</v>
      </c>
      <c r="I892" t="s">
        <v>635</v>
      </c>
      <c r="J892" t="s">
        <v>636</v>
      </c>
      <c r="K892" t="s">
        <v>637</v>
      </c>
      <c r="L892">
        <v>1368</v>
      </c>
      <c r="N892">
        <v>1011</v>
      </c>
      <c r="O892" t="s">
        <v>626</v>
      </c>
      <c r="P892" t="s">
        <v>626</v>
      </c>
      <c r="Q892">
        <v>1</v>
      </c>
      <c r="X892">
        <v>0.15</v>
      </c>
      <c r="Y892">
        <v>0</v>
      </c>
      <c r="Z892">
        <v>179.17</v>
      </c>
      <c r="AA892">
        <v>16.93</v>
      </c>
      <c r="AB892">
        <v>0</v>
      </c>
      <c r="AC892">
        <v>0</v>
      </c>
      <c r="AD892">
        <v>1</v>
      </c>
      <c r="AE892">
        <v>0</v>
      </c>
      <c r="AF892" t="s">
        <v>27</v>
      </c>
      <c r="AG892">
        <v>0.20625000000000002</v>
      </c>
      <c r="AH892">
        <v>2</v>
      </c>
      <c r="AI892">
        <v>60529540</v>
      </c>
      <c r="AJ892">
        <v>838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ROW(Source!A853)</f>
        <v>853</v>
      </c>
      <c r="B893">
        <v>60529541</v>
      </c>
      <c r="C893">
        <v>60529520</v>
      </c>
      <c r="D893">
        <v>58308814</v>
      </c>
      <c r="E893">
        <v>1</v>
      </c>
      <c r="F893">
        <v>1</v>
      </c>
      <c r="G893">
        <v>1080</v>
      </c>
      <c r="H893">
        <v>3</v>
      </c>
      <c r="I893" t="s">
        <v>642</v>
      </c>
      <c r="J893" t="s">
        <v>643</v>
      </c>
      <c r="K893" t="s">
        <v>644</v>
      </c>
      <c r="L893">
        <v>1339</v>
      </c>
      <c r="N893">
        <v>1007</v>
      </c>
      <c r="O893" t="s">
        <v>645</v>
      </c>
      <c r="P893" t="s">
        <v>645</v>
      </c>
      <c r="Q893">
        <v>1</v>
      </c>
      <c r="X893">
        <v>6.48</v>
      </c>
      <c r="Y893">
        <v>7.07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3</v>
      </c>
      <c r="AG893">
        <v>6.48</v>
      </c>
      <c r="AH893">
        <v>2</v>
      </c>
      <c r="AI893">
        <v>60529541</v>
      </c>
      <c r="AJ893">
        <v>839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ROW(Source!A853)</f>
        <v>853</v>
      </c>
      <c r="B894">
        <v>60529542</v>
      </c>
      <c r="C894">
        <v>60529520</v>
      </c>
      <c r="D894">
        <v>58309953</v>
      </c>
      <c r="E894">
        <v>1</v>
      </c>
      <c r="F894">
        <v>1</v>
      </c>
      <c r="G894">
        <v>1080</v>
      </c>
      <c r="H894">
        <v>3</v>
      </c>
      <c r="I894" t="s">
        <v>774</v>
      </c>
      <c r="J894" t="s">
        <v>775</v>
      </c>
      <c r="K894" t="s">
        <v>776</v>
      </c>
      <c r="L894">
        <v>1346</v>
      </c>
      <c r="N894">
        <v>1009</v>
      </c>
      <c r="O894" t="s">
        <v>641</v>
      </c>
      <c r="P894" t="s">
        <v>641</v>
      </c>
      <c r="Q894">
        <v>1</v>
      </c>
      <c r="X894">
        <v>0.7</v>
      </c>
      <c r="Y894">
        <v>21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3</v>
      </c>
      <c r="AG894">
        <v>0.7</v>
      </c>
      <c r="AH894">
        <v>2</v>
      </c>
      <c r="AI894">
        <v>60529542</v>
      </c>
      <c r="AJ894">
        <v>840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ROW(Source!A853)</f>
        <v>853</v>
      </c>
      <c r="B895">
        <v>60529543</v>
      </c>
      <c r="C895">
        <v>60529520</v>
      </c>
      <c r="D895">
        <v>58308933</v>
      </c>
      <c r="E895">
        <v>1</v>
      </c>
      <c r="F895">
        <v>1</v>
      </c>
      <c r="G895">
        <v>1080</v>
      </c>
      <c r="H895">
        <v>3</v>
      </c>
      <c r="I895" t="s">
        <v>668</v>
      </c>
      <c r="J895" t="s">
        <v>669</v>
      </c>
      <c r="K895" t="s">
        <v>670</v>
      </c>
      <c r="L895">
        <v>1348</v>
      </c>
      <c r="N895">
        <v>1009</v>
      </c>
      <c r="O895" t="s">
        <v>658</v>
      </c>
      <c r="P895" t="s">
        <v>658</v>
      </c>
      <c r="Q895">
        <v>1000</v>
      </c>
      <c r="X895">
        <v>9.0000000000000006E-5</v>
      </c>
      <c r="Y895">
        <v>3234.81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3</v>
      </c>
      <c r="AG895">
        <v>9.0000000000000006E-5</v>
      </c>
      <c r="AH895">
        <v>2</v>
      </c>
      <c r="AI895">
        <v>60529543</v>
      </c>
      <c r="AJ895">
        <v>841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ROW(Source!A853)</f>
        <v>853</v>
      </c>
      <c r="B896">
        <v>60529544</v>
      </c>
      <c r="C896">
        <v>60529520</v>
      </c>
      <c r="D896">
        <v>58308746</v>
      </c>
      <c r="E896">
        <v>1</v>
      </c>
      <c r="F896">
        <v>1</v>
      </c>
      <c r="G896">
        <v>1080</v>
      </c>
      <c r="H896">
        <v>3</v>
      </c>
      <c r="I896" t="s">
        <v>671</v>
      </c>
      <c r="J896" t="s">
        <v>672</v>
      </c>
      <c r="K896" t="s">
        <v>673</v>
      </c>
      <c r="L896">
        <v>1339</v>
      </c>
      <c r="N896">
        <v>1007</v>
      </c>
      <c r="O896" t="s">
        <v>645</v>
      </c>
      <c r="P896" t="s">
        <v>645</v>
      </c>
      <c r="Q896">
        <v>1</v>
      </c>
      <c r="X896">
        <v>0.91</v>
      </c>
      <c r="Y896">
        <v>53.42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3</v>
      </c>
      <c r="AG896">
        <v>0.91</v>
      </c>
      <c r="AH896">
        <v>2</v>
      </c>
      <c r="AI896">
        <v>60529544</v>
      </c>
      <c r="AJ896">
        <v>842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ROW(Source!A853)</f>
        <v>853</v>
      </c>
      <c r="B897">
        <v>60529545</v>
      </c>
      <c r="C897">
        <v>60529520</v>
      </c>
      <c r="D897">
        <v>58309012</v>
      </c>
      <c r="E897">
        <v>1</v>
      </c>
      <c r="F897">
        <v>1</v>
      </c>
      <c r="G897">
        <v>1080</v>
      </c>
      <c r="H897">
        <v>3</v>
      </c>
      <c r="I897" t="s">
        <v>674</v>
      </c>
      <c r="J897" t="s">
        <v>675</v>
      </c>
      <c r="K897" t="s">
        <v>676</v>
      </c>
      <c r="L897">
        <v>1339</v>
      </c>
      <c r="N897">
        <v>1007</v>
      </c>
      <c r="O897" t="s">
        <v>645</v>
      </c>
      <c r="P897" t="s">
        <v>645</v>
      </c>
      <c r="Q897">
        <v>1</v>
      </c>
      <c r="X897">
        <v>1</v>
      </c>
      <c r="Y897">
        <v>5.82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3</v>
      </c>
      <c r="AG897">
        <v>1</v>
      </c>
      <c r="AH897">
        <v>2</v>
      </c>
      <c r="AI897">
        <v>60529545</v>
      </c>
      <c r="AJ897">
        <v>843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ROW(Source!A853)</f>
        <v>853</v>
      </c>
      <c r="B898">
        <v>60529546</v>
      </c>
      <c r="C898">
        <v>60529520</v>
      </c>
      <c r="D898">
        <v>58316297</v>
      </c>
      <c r="E898">
        <v>1</v>
      </c>
      <c r="F898">
        <v>1</v>
      </c>
      <c r="G898">
        <v>1080</v>
      </c>
      <c r="H898">
        <v>3</v>
      </c>
      <c r="I898" t="s">
        <v>777</v>
      </c>
      <c r="J898" t="s">
        <v>778</v>
      </c>
      <c r="K898" t="s">
        <v>779</v>
      </c>
      <c r="L898">
        <v>1339</v>
      </c>
      <c r="N898">
        <v>1007</v>
      </c>
      <c r="O898" t="s">
        <v>645</v>
      </c>
      <c r="P898" t="s">
        <v>645</v>
      </c>
      <c r="Q898">
        <v>1</v>
      </c>
      <c r="X898">
        <v>0.114</v>
      </c>
      <c r="Y898">
        <v>610.71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3</v>
      </c>
      <c r="AG898">
        <v>0.114</v>
      </c>
      <c r="AH898">
        <v>2</v>
      </c>
      <c r="AI898">
        <v>60529546</v>
      </c>
      <c r="AJ898">
        <v>845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ROW(Source!A853)</f>
        <v>853</v>
      </c>
      <c r="B899">
        <v>60529547</v>
      </c>
      <c r="C899">
        <v>60529520</v>
      </c>
      <c r="D899">
        <v>58267529</v>
      </c>
      <c r="E899">
        <v>1080</v>
      </c>
      <c r="F899">
        <v>1</v>
      </c>
      <c r="G899">
        <v>1080</v>
      </c>
      <c r="H899">
        <v>3</v>
      </c>
      <c r="I899" t="s">
        <v>782</v>
      </c>
      <c r="J899" t="s">
        <v>3</v>
      </c>
      <c r="K899" t="s">
        <v>783</v>
      </c>
      <c r="L899">
        <v>1346</v>
      </c>
      <c r="N899">
        <v>1009</v>
      </c>
      <c r="O899" t="s">
        <v>641</v>
      </c>
      <c r="P899" t="s">
        <v>641</v>
      </c>
      <c r="Q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3</v>
      </c>
      <c r="AG899">
        <v>0</v>
      </c>
      <c r="AH899">
        <v>3</v>
      </c>
      <c r="AI899">
        <v>-1</v>
      </c>
      <c r="AJ899" t="s">
        <v>3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ROW(Source!A853)</f>
        <v>853</v>
      </c>
      <c r="B900">
        <v>60529548</v>
      </c>
      <c r="C900">
        <v>60529520</v>
      </c>
      <c r="D900">
        <v>58289960</v>
      </c>
      <c r="E900">
        <v>1080</v>
      </c>
      <c r="F900">
        <v>1</v>
      </c>
      <c r="G900">
        <v>1080</v>
      </c>
      <c r="H900">
        <v>3</v>
      </c>
      <c r="I900" t="s">
        <v>848</v>
      </c>
      <c r="J900" t="s">
        <v>3</v>
      </c>
      <c r="K900" t="s">
        <v>849</v>
      </c>
      <c r="L900">
        <v>1301</v>
      </c>
      <c r="N900">
        <v>1003</v>
      </c>
      <c r="O900" t="s">
        <v>36</v>
      </c>
      <c r="P900" t="s">
        <v>36</v>
      </c>
      <c r="Q900">
        <v>1</v>
      </c>
      <c r="X900">
        <v>100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3</v>
      </c>
      <c r="AG900">
        <v>100</v>
      </c>
      <c r="AH900">
        <v>3</v>
      </c>
      <c r="AI900">
        <v>-1</v>
      </c>
      <c r="AJ900" t="s">
        <v>3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ROW(Source!A854)</f>
        <v>854</v>
      </c>
      <c r="B901">
        <v>60529537</v>
      </c>
      <c r="C901">
        <v>60529520</v>
      </c>
      <c r="D901">
        <v>58266404</v>
      </c>
      <c r="E901">
        <v>1080</v>
      </c>
      <c r="F901">
        <v>1</v>
      </c>
      <c r="G901">
        <v>1080</v>
      </c>
      <c r="H901">
        <v>1</v>
      </c>
      <c r="I901" t="s">
        <v>620</v>
      </c>
      <c r="J901" t="s">
        <v>3</v>
      </c>
      <c r="K901" t="s">
        <v>621</v>
      </c>
      <c r="L901">
        <v>1191</v>
      </c>
      <c r="N901">
        <v>1013</v>
      </c>
      <c r="O901" t="s">
        <v>622</v>
      </c>
      <c r="P901" t="s">
        <v>622</v>
      </c>
      <c r="Q901">
        <v>1</v>
      </c>
      <c r="X901">
        <v>104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1</v>
      </c>
      <c r="AF901" t="s">
        <v>28</v>
      </c>
      <c r="AG901">
        <v>131.56</v>
      </c>
      <c r="AH901">
        <v>2</v>
      </c>
      <c r="AI901">
        <v>60529537</v>
      </c>
      <c r="AJ901">
        <v>847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ROW(Source!A854)</f>
        <v>854</v>
      </c>
      <c r="B902">
        <v>60529538</v>
      </c>
      <c r="C902">
        <v>60529520</v>
      </c>
      <c r="D902">
        <v>58340281</v>
      </c>
      <c r="E902">
        <v>1</v>
      </c>
      <c r="F902">
        <v>1</v>
      </c>
      <c r="G902">
        <v>1080</v>
      </c>
      <c r="H902">
        <v>2</v>
      </c>
      <c r="I902" t="s">
        <v>760</v>
      </c>
      <c r="J902" t="s">
        <v>761</v>
      </c>
      <c r="K902" t="s">
        <v>762</v>
      </c>
      <c r="L902">
        <v>1368</v>
      </c>
      <c r="N902">
        <v>1011</v>
      </c>
      <c r="O902" t="s">
        <v>626</v>
      </c>
      <c r="P902" t="s">
        <v>626</v>
      </c>
      <c r="Q902">
        <v>1</v>
      </c>
      <c r="X902">
        <v>49.42</v>
      </c>
      <c r="Y902">
        <v>0</v>
      </c>
      <c r="Z902">
        <v>0.28000000000000003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27</v>
      </c>
      <c r="AG902">
        <v>67.952500000000015</v>
      </c>
      <c r="AH902">
        <v>2</v>
      </c>
      <c r="AI902">
        <v>60529538</v>
      </c>
      <c r="AJ902">
        <v>848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ROW(Source!A854)</f>
        <v>854</v>
      </c>
      <c r="B903">
        <v>60529539</v>
      </c>
      <c r="C903">
        <v>60529520</v>
      </c>
      <c r="D903">
        <v>58340578</v>
      </c>
      <c r="E903">
        <v>1</v>
      </c>
      <c r="F903">
        <v>1</v>
      </c>
      <c r="G903">
        <v>1080</v>
      </c>
      <c r="H903">
        <v>2</v>
      </c>
      <c r="I903" t="s">
        <v>646</v>
      </c>
      <c r="J903" t="s">
        <v>647</v>
      </c>
      <c r="K903" t="s">
        <v>648</v>
      </c>
      <c r="L903">
        <v>1368</v>
      </c>
      <c r="N903">
        <v>1011</v>
      </c>
      <c r="O903" t="s">
        <v>626</v>
      </c>
      <c r="P903" t="s">
        <v>626</v>
      </c>
      <c r="Q903">
        <v>1</v>
      </c>
      <c r="X903">
        <v>1.56</v>
      </c>
      <c r="Y903">
        <v>0</v>
      </c>
      <c r="Z903">
        <v>83.1</v>
      </c>
      <c r="AA903">
        <v>12.62</v>
      </c>
      <c r="AB903">
        <v>0</v>
      </c>
      <c r="AC903">
        <v>0</v>
      </c>
      <c r="AD903">
        <v>1</v>
      </c>
      <c r="AE903">
        <v>0</v>
      </c>
      <c r="AF903" t="s">
        <v>27</v>
      </c>
      <c r="AG903">
        <v>2.1450000000000005</v>
      </c>
      <c r="AH903">
        <v>2</v>
      </c>
      <c r="AI903">
        <v>60529539</v>
      </c>
      <c r="AJ903">
        <v>849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ROW(Source!A854)</f>
        <v>854</v>
      </c>
      <c r="B904">
        <v>60529540</v>
      </c>
      <c r="C904">
        <v>60529520</v>
      </c>
      <c r="D904">
        <v>58339814</v>
      </c>
      <c r="E904">
        <v>1</v>
      </c>
      <c r="F904">
        <v>1</v>
      </c>
      <c r="G904">
        <v>1080</v>
      </c>
      <c r="H904">
        <v>2</v>
      </c>
      <c r="I904" t="s">
        <v>635</v>
      </c>
      <c r="J904" t="s">
        <v>636</v>
      </c>
      <c r="K904" t="s">
        <v>637</v>
      </c>
      <c r="L904">
        <v>1368</v>
      </c>
      <c r="N904">
        <v>1011</v>
      </c>
      <c r="O904" t="s">
        <v>626</v>
      </c>
      <c r="P904" t="s">
        <v>626</v>
      </c>
      <c r="Q904">
        <v>1</v>
      </c>
      <c r="X904">
        <v>0.15</v>
      </c>
      <c r="Y904">
        <v>0</v>
      </c>
      <c r="Z904">
        <v>179.17</v>
      </c>
      <c r="AA904">
        <v>16.93</v>
      </c>
      <c r="AB904">
        <v>0</v>
      </c>
      <c r="AC904">
        <v>0</v>
      </c>
      <c r="AD904">
        <v>1</v>
      </c>
      <c r="AE904">
        <v>0</v>
      </c>
      <c r="AF904" t="s">
        <v>27</v>
      </c>
      <c r="AG904">
        <v>0.20625000000000002</v>
      </c>
      <c r="AH904">
        <v>2</v>
      </c>
      <c r="AI904">
        <v>60529540</v>
      </c>
      <c r="AJ904">
        <v>850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ROW(Source!A854)</f>
        <v>854</v>
      </c>
      <c r="B905">
        <v>60529541</v>
      </c>
      <c r="C905">
        <v>60529520</v>
      </c>
      <c r="D905">
        <v>58308814</v>
      </c>
      <c r="E905">
        <v>1</v>
      </c>
      <c r="F905">
        <v>1</v>
      </c>
      <c r="G905">
        <v>1080</v>
      </c>
      <c r="H905">
        <v>3</v>
      </c>
      <c r="I905" t="s">
        <v>642</v>
      </c>
      <c r="J905" t="s">
        <v>643</v>
      </c>
      <c r="K905" t="s">
        <v>644</v>
      </c>
      <c r="L905">
        <v>1339</v>
      </c>
      <c r="N905">
        <v>1007</v>
      </c>
      <c r="O905" t="s">
        <v>645</v>
      </c>
      <c r="P905" t="s">
        <v>645</v>
      </c>
      <c r="Q905">
        <v>1</v>
      </c>
      <c r="X905">
        <v>6.48</v>
      </c>
      <c r="Y905">
        <v>7.07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3</v>
      </c>
      <c r="AG905">
        <v>6.48</v>
      </c>
      <c r="AH905">
        <v>2</v>
      </c>
      <c r="AI905">
        <v>60529541</v>
      </c>
      <c r="AJ905">
        <v>851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ROW(Source!A854)</f>
        <v>854</v>
      </c>
      <c r="B906">
        <v>60529542</v>
      </c>
      <c r="C906">
        <v>60529520</v>
      </c>
      <c r="D906">
        <v>58309953</v>
      </c>
      <c r="E906">
        <v>1</v>
      </c>
      <c r="F906">
        <v>1</v>
      </c>
      <c r="G906">
        <v>1080</v>
      </c>
      <c r="H906">
        <v>3</v>
      </c>
      <c r="I906" t="s">
        <v>774</v>
      </c>
      <c r="J906" t="s">
        <v>775</v>
      </c>
      <c r="K906" t="s">
        <v>776</v>
      </c>
      <c r="L906">
        <v>1346</v>
      </c>
      <c r="N906">
        <v>1009</v>
      </c>
      <c r="O906" t="s">
        <v>641</v>
      </c>
      <c r="P906" t="s">
        <v>641</v>
      </c>
      <c r="Q906">
        <v>1</v>
      </c>
      <c r="X906">
        <v>0.7</v>
      </c>
      <c r="Y906">
        <v>21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3</v>
      </c>
      <c r="AG906">
        <v>0.7</v>
      </c>
      <c r="AH906">
        <v>2</v>
      </c>
      <c r="AI906">
        <v>60529542</v>
      </c>
      <c r="AJ906">
        <v>852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ROW(Source!A854)</f>
        <v>854</v>
      </c>
      <c r="B907">
        <v>60529543</v>
      </c>
      <c r="C907">
        <v>60529520</v>
      </c>
      <c r="D907">
        <v>58308933</v>
      </c>
      <c r="E907">
        <v>1</v>
      </c>
      <c r="F907">
        <v>1</v>
      </c>
      <c r="G907">
        <v>1080</v>
      </c>
      <c r="H907">
        <v>3</v>
      </c>
      <c r="I907" t="s">
        <v>668</v>
      </c>
      <c r="J907" t="s">
        <v>669</v>
      </c>
      <c r="K907" t="s">
        <v>670</v>
      </c>
      <c r="L907">
        <v>1348</v>
      </c>
      <c r="N907">
        <v>1009</v>
      </c>
      <c r="O907" t="s">
        <v>658</v>
      </c>
      <c r="P907" t="s">
        <v>658</v>
      </c>
      <c r="Q907">
        <v>1000</v>
      </c>
      <c r="X907">
        <v>9.0000000000000006E-5</v>
      </c>
      <c r="Y907">
        <v>3234.81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 t="s">
        <v>3</v>
      </c>
      <c r="AG907">
        <v>9.0000000000000006E-5</v>
      </c>
      <c r="AH907">
        <v>2</v>
      </c>
      <c r="AI907">
        <v>60529543</v>
      </c>
      <c r="AJ907">
        <v>853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ROW(Source!A854)</f>
        <v>854</v>
      </c>
      <c r="B908">
        <v>60529544</v>
      </c>
      <c r="C908">
        <v>60529520</v>
      </c>
      <c r="D908">
        <v>58308746</v>
      </c>
      <c r="E908">
        <v>1</v>
      </c>
      <c r="F908">
        <v>1</v>
      </c>
      <c r="G908">
        <v>1080</v>
      </c>
      <c r="H908">
        <v>3</v>
      </c>
      <c r="I908" t="s">
        <v>671</v>
      </c>
      <c r="J908" t="s">
        <v>672</v>
      </c>
      <c r="K908" t="s">
        <v>673</v>
      </c>
      <c r="L908">
        <v>1339</v>
      </c>
      <c r="N908">
        <v>1007</v>
      </c>
      <c r="O908" t="s">
        <v>645</v>
      </c>
      <c r="P908" t="s">
        <v>645</v>
      </c>
      <c r="Q908">
        <v>1</v>
      </c>
      <c r="X908">
        <v>0.91</v>
      </c>
      <c r="Y908">
        <v>53.42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 t="s">
        <v>3</v>
      </c>
      <c r="AG908">
        <v>0.91</v>
      </c>
      <c r="AH908">
        <v>2</v>
      </c>
      <c r="AI908">
        <v>60529544</v>
      </c>
      <c r="AJ908">
        <v>854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ROW(Source!A854)</f>
        <v>854</v>
      </c>
      <c r="B909">
        <v>60529545</v>
      </c>
      <c r="C909">
        <v>60529520</v>
      </c>
      <c r="D909">
        <v>58309012</v>
      </c>
      <c r="E909">
        <v>1</v>
      </c>
      <c r="F909">
        <v>1</v>
      </c>
      <c r="G909">
        <v>1080</v>
      </c>
      <c r="H909">
        <v>3</v>
      </c>
      <c r="I909" t="s">
        <v>674</v>
      </c>
      <c r="J909" t="s">
        <v>675</v>
      </c>
      <c r="K909" t="s">
        <v>676</v>
      </c>
      <c r="L909">
        <v>1339</v>
      </c>
      <c r="N909">
        <v>1007</v>
      </c>
      <c r="O909" t="s">
        <v>645</v>
      </c>
      <c r="P909" t="s">
        <v>645</v>
      </c>
      <c r="Q909">
        <v>1</v>
      </c>
      <c r="X909">
        <v>1</v>
      </c>
      <c r="Y909">
        <v>5.82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3</v>
      </c>
      <c r="AG909">
        <v>1</v>
      </c>
      <c r="AH909">
        <v>2</v>
      </c>
      <c r="AI909">
        <v>60529545</v>
      </c>
      <c r="AJ909">
        <v>855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ROW(Source!A854)</f>
        <v>854</v>
      </c>
      <c r="B910">
        <v>60529546</v>
      </c>
      <c r="C910">
        <v>60529520</v>
      </c>
      <c r="D910">
        <v>58316297</v>
      </c>
      <c r="E910">
        <v>1</v>
      </c>
      <c r="F910">
        <v>1</v>
      </c>
      <c r="G910">
        <v>1080</v>
      </c>
      <c r="H910">
        <v>3</v>
      </c>
      <c r="I910" t="s">
        <v>777</v>
      </c>
      <c r="J910" t="s">
        <v>778</v>
      </c>
      <c r="K910" t="s">
        <v>779</v>
      </c>
      <c r="L910">
        <v>1339</v>
      </c>
      <c r="N910">
        <v>1007</v>
      </c>
      <c r="O910" t="s">
        <v>645</v>
      </c>
      <c r="P910" t="s">
        <v>645</v>
      </c>
      <c r="Q910">
        <v>1</v>
      </c>
      <c r="X910">
        <v>0.114</v>
      </c>
      <c r="Y910">
        <v>610.71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3</v>
      </c>
      <c r="AG910">
        <v>0.114</v>
      </c>
      <c r="AH910">
        <v>2</v>
      </c>
      <c r="AI910">
        <v>60529546</v>
      </c>
      <c r="AJ910">
        <v>857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ROW(Source!A854)</f>
        <v>854</v>
      </c>
      <c r="B911">
        <v>60529547</v>
      </c>
      <c r="C911">
        <v>60529520</v>
      </c>
      <c r="D911">
        <v>58267529</v>
      </c>
      <c r="E911">
        <v>1080</v>
      </c>
      <c r="F911">
        <v>1</v>
      </c>
      <c r="G911">
        <v>1080</v>
      </c>
      <c r="H911">
        <v>3</v>
      </c>
      <c r="I911" t="s">
        <v>782</v>
      </c>
      <c r="J911" t="s">
        <v>3</v>
      </c>
      <c r="K911" t="s">
        <v>783</v>
      </c>
      <c r="L911">
        <v>1346</v>
      </c>
      <c r="N911">
        <v>1009</v>
      </c>
      <c r="O911" t="s">
        <v>641</v>
      </c>
      <c r="P911" t="s">
        <v>641</v>
      </c>
      <c r="Q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3</v>
      </c>
      <c r="AG911">
        <v>0</v>
      </c>
      <c r="AH911">
        <v>3</v>
      </c>
      <c r="AI911">
        <v>-1</v>
      </c>
      <c r="AJ911" t="s">
        <v>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ROW(Source!A854)</f>
        <v>854</v>
      </c>
      <c r="B912">
        <v>60529548</v>
      </c>
      <c r="C912">
        <v>60529520</v>
      </c>
      <c r="D912">
        <v>58289960</v>
      </c>
      <c r="E912">
        <v>1080</v>
      </c>
      <c r="F912">
        <v>1</v>
      </c>
      <c r="G912">
        <v>1080</v>
      </c>
      <c r="H912">
        <v>3</v>
      </c>
      <c r="I912" t="s">
        <v>848</v>
      </c>
      <c r="J912" t="s">
        <v>3</v>
      </c>
      <c r="K912" t="s">
        <v>849</v>
      </c>
      <c r="L912">
        <v>1301</v>
      </c>
      <c r="N912">
        <v>1003</v>
      </c>
      <c r="O912" t="s">
        <v>36</v>
      </c>
      <c r="P912" t="s">
        <v>36</v>
      </c>
      <c r="Q912">
        <v>1</v>
      </c>
      <c r="X912">
        <v>100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3</v>
      </c>
      <c r="AG912">
        <v>100</v>
      </c>
      <c r="AH912">
        <v>3</v>
      </c>
      <c r="AI912">
        <v>-1</v>
      </c>
      <c r="AJ912" t="s">
        <v>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ROW(Source!A859)</f>
        <v>859</v>
      </c>
      <c r="B913">
        <v>59211768</v>
      </c>
      <c r="C913">
        <v>59210969</v>
      </c>
      <c r="D913">
        <v>58266404</v>
      </c>
      <c r="E913">
        <v>1080</v>
      </c>
      <c r="F913">
        <v>1</v>
      </c>
      <c r="G913">
        <v>1080</v>
      </c>
      <c r="H913">
        <v>1</v>
      </c>
      <c r="I913" t="s">
        <v>620</v>
      </c>
      <c r="J913" t="s">
        <v>3</v>
      </c>
      <c r="K913" t="s">
        <v>621</v>
      </c>
      <c r="L913">
        <v>1191</v>
      </c>
      <c r="N913">
        <v>1013</v>
      </c>
      <c r="O913" t="s">
        <v>622</v>
      </c>
      <c r="P913" t="s">
        <v>622</v>
      </c>
      <c r="Q913">
        <v>1</v>
      </c>
      <c r="X913">
        <v>104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1</v>
      </c>
      <c r="AF913" t="s">
        <v>28</v>
      </c>
      <c r="AG913">
        <v>131.56</v>
      </c>
      <c r="AH913">
        <v>2</v>
      </c>
      <c r="AI913">
        <v>59210970</v>
      </c>
      <c r="AJ913">
        <v>859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ROW(Source!A859)</f>
        <v>859</v>
      </c>
      <c r="B914">
        <v>59211769</v>
      </c>
      <c r="C914">
        <v>59210969</v>
      </c>
      <c r="D914">
        <v>58340281</v>
      </c>
      <c r="E914">
        <v>1</v>
      </c>
      <c r="F914">
        <v>1</v>
      </c>
      <c r="G914">
        <v>1080</v>
      </c>
      <c r="H914">
        <v>2</v>
      </c>
      <c r="I914" t="s">
        <v>760</v>
      </c>
      <c r="J914" t="s">
        <v>761</v>
      </c>
      <c r="K914" t="s">
        <v>762</v>
      </c>
      <c r="L914">
        <v>1368</v>
      </c>
      <c r="N914">
        <v>1011</v>
      </c>
      <c r="O914" t="s">
        <v>626</v>
      </c>
      <c r="P914" t="s">
        <v>626</v>
      </c>
      <c r="Q914">
        <v>1</v>
      </c>
      <c r="X914">
        <v>49.42</v>
      </c>
      <c r="Y914">
        <v>0</v>
      </c>
      <c r="Z914">
        <v>0.28000000000000003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27</v>
      </c>
      <c r="AG914">
        <v>67.952500000000015</v>
      </c>
      <c r="AH914">
        <v>2</v>
      </c>
      <c r="AI914">
        <v>59210971</v>
      </c>
      <c r="AJ914">
        <v>860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ROW(Source!A859)</f>
        <v>859</v>
      </c>
      <c r="B915">
        <v>59211770</v>
      </c>
      <c r="C915">
        <v>59210969</v>
      </c>
      <c r="D915">
        <v>58340578</v>
      </c>
      <c r="E915">
        <v>1</v>
      </c>
      <c r="F915">
        <v>1</v>
      </c>
      <c r="G915">
        <v>1080</v>
      </c>
      <c r="H915">
        <v>2</v>
      </c>
      <c r="I915" t="s">
        <v>646</v>
      </c>
      <c r="J915" t="s">
        <v>647</v>
      </c>
      <c r="K915" t="s">
        <v>648</v>
      </c>
      <c r="L915">
        <v>1368</v>
      </c>
      <c r="N915">
        <v>1011</v>
      </c>
      <c r="O915" t="s">
        <v>626</v>
      </c>
      <c r="P915" t="s">
        <v>626</v>
      </c>
      <c r="Q915">
        <v>1</v>
      </c>
      <c r="X915">
        <v>1.56</v>
      </c>
      <c r="Y915">
        <v>0</v>
      </c>
      <c r="Z915">
        <v>83.1</v>
      </c>
      <c r="AA915">
        <v>12.62</v>
      </c>
      <c r="AB915">
        <v>0</v>
      </c>
      <c r="AC915">
        <v>0</v>
      </c>
      <c r="AD915">
        <v>1</v>
      </c>
      <c r="AE915">
        <v>0</v>
      </c>
      <c r="AF915" t="s">
        <v>27</v>
      </c>
      <c r="AG915">
        <v>2.1450000000000005</v>
      </c>
      <c r="AH915">
        <v>2</v>
      </c>
      <c r="AI915">
        <v>59210972</v>
      </c>
      <c r="AJ915">
        <v>861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ROW(Source!A859)</f>
        <v>859</v>
      </c>
      <c r="B916">
        <v>59211771</v>
      </c>
      <c r="C916">
        <v>59210969</v>
      </c>
      <c r="D916">
        <v>58339814</v>
      </c>
      <c r="E916">
        <v>1</v>
      </c>
      <c r="F916">
        <v>1</v>
      </c>
      <c r="G916">
        <v>1080</v>
      </c>
      <c r="H916">
        <v>2</v>
      </c>
      <c r="I916" t="s">
        <v>635</v>
      </c>
      <c r="J916" t="s">
        <v>636</v>
      </c>
      <c r="K916" t="s">
        <v>637</v>
      </c>
      <c r="L916">
        <v>1368</v>
      </c>
      <c r="N916">
        <v>1011</v>
      </c>
      <c r="O916" t="s">
        <v>626</v>
      </c>
      <c r="P916" t="s">
        <v>626</v>
      </c>
      <c r="Q916">
        <v>1</v>
      </c>
      <c r="X916">
        <v>0.15</v>
      </c>
      <c r="Y916">
        <v>0</v>
      </c>
      <c r="Z916">
        <v>179.17</v>
      </c>
      <c r="AA916">
        <v>16.93</v>
      </c>
      <c r="AB916">
        <v>0</v>
      </c>
      <c r="AC916">
        <v>0</v>
      </c>
      <c r="AD916">
        <v>1</v>
      </c>
      <c r="AE916">
        <v>0</v>
      </c>
      <c r="AF916" t="s">
        <v>27</v>
      </c>
      <c r="AG916">
        <v>0.20625000000000002</v>
      </c>
      <c r="AH916">
        <v>2</v>
      </c>
      <c r="AI916">
        <v>59210973</v>
      </c>
      <c r="AJ916">
        <v>862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ROW(Source!A859)</f>
        <v>859</v>
      </c>
      <c r="B917">
        <v>59211772</v>
      </c>
      <c r="C917">
        <v>59210969</v>
      </c>
      <c r="D917">
        <v>58308814</v>
      </c>
      <c r="E917">
        <v>1</v>
      </c>
      <c r="F917">
        <v>1</v>
      </c>
      <c r="G917">
        <v>1080</v>
      </c>
      <c r="H917">
        <v>3</v>
      </c>
      <c r="I917" t="s">
        <v>642</v>
      </c>
      <c r="J917" t="s">
        <v>643</v>
      </c>
      <c r="K917" t="s">
        <v>644</v>
      </c>
      <c r="L917">
        <v>1339</v>
      </c>
      <c r="N917">
        <v>1007</v>
      </c>
      <c r="O917" t="s">
        <v>645</v>
      </c>
      <c r="P917" t="s">
        <v>645</v>
      </c>
      <c r="Q917">
        <v>1</v>
      </c>
      <c r="X917">
        <v>6.48</v>
      </c>
      <c r="Y917">
        <v>7.07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3</v>
      </c>
      <c r="AG917">
        <v>6.48</v>
      </c>
      <c r="AH917">
        <v>2</v>
      </c>
      <c r="AI917">
        <v>59210974</v>
      </c>
      <c r="AJ917">
        <v>863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ROW(Source!A859)</f>
        <v>859</v>
      </c>
      <c r="B918">
        <v>59211773</v>
      </c>
      <c r="C918">
        <v>59210969</v>
      </c>
      <c r="D918">
        <v>58309953</v>
      </c>
      <c r="E918">
        <v>1</v>
      </c>
      <c r="F918">
        <v>1</v>
      </c>
      <c r="G918">
        <v>1080</v>
      </c>
      <c r="H918">
        <v>3</v>
      </c>
      <c r="I918" t="s">
        <v>774</v>
      </c>
      <c r="J918" t="s">
        <v>775</v>
      </c>
      <c r="K918" t="s">
        <v>776</v>
      </c>
      <c r="L918">
        <v>1346</v>
      </c>
      <c r="N918">
        <v>1009</v>
      </c>
      <c r="O918" t="s">
        <v>641</v>
      </c>
      <c r="P918" t="s">
        <v>641</v>
      </c>
      <c r="Q918">
        <v>1</v>
      </c>
      <c r="X918">
        <v>0.7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3</v>
      </c>
      <c r="AG918">
        <v>0.7</v>
      </c>
      <c r="AH918">
        <v>2</v>
      </c>
      <c r="AI918">
        <v>59210975</v>
      </c>
      <c r="AJ918">
        <v>864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ROW(Source!A859)</f>
        <v>859</v>
      </c>
      <c r="B919">
        <v>59211774</v>
      </c>
      <c r="C919">
        <v>59210969</v>
      </c>
      <c r="D919">
        <v>58308933</v>
      </c>
      <c r="E919">
        <v>1</v>
      </c>
      <c r="F919">
        <v>1</v>
      </c>
      <c r="G919">
        <v>1080</v>
      </c>
      <c r="H919">
        <v>3</v>
      </c>
      <c r="I919" t="s">
        <v>668</v>
      </c>
      <c r="J919" t="s">
        <v>669</v>
      </c>
      <c r="K919" t="s">
        <v>670</v>
      </c>
      <c r="L919">
        <v>1348</v>
      </c>
      <c r="N919">
        <v>1009</v>
      </c>
      <c r="O919" t="s">
        <v>658</v>
      </c>
      <c r="P919" t="s">
        <v>658</v>
      </c>
      <c r="Q919">
        <v>1000</v>
      </c>
      <c r="X919">
        <v>9.0000000000000006E-5</v>
      </c>
      <c r="Y919">
        <v>3234.81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3</v>
      </c>
      <c r="AG919">
        <v>9.0000000000000006E-5</v>
      </c>
      <c r="AH919">
        <v>2</v>
      </c>
      <c r="AI919">
        <v>59210976</v>
      </c>
      <c r="AJ919">
        <v>865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ROW(Source!A859)</f>
        <v>859</v>
      </c>
      <c r="B920">
        <v>59211775</v>
      </c>
      <c r="C920">
        <v>59210969</v>
      </c>
      <c r="D920">
        <v>58308746</v>
      </c>
      <c r="E920">
        <v>1</v>
      </c>
      <c r="F920">
        <v>1</v>
      </c>
      <c r="G920">
        <v>1080</v>
      </c>
      <c r="H920">
        <v>3</v>
      </c>
      <c r="I920" t="s">
        <v>671</v>
      </c>
      <c r="J920" t="s">
        <v>672</v>
      </c>
      <c r="K920" t="s">
        <v>673</v>
      </c>
      <c r="L920">
        <v>1339</v>
      </c>
      <c r="N920">
        <v>1007</v>
      </c>
      <c r="O920" t="s">
        <v>645</v>
      </c>
      <c r="P920" t="s">
        <v>645</v>
      </c>
      <c r="Q920">
        <v>1</v>
      </c>
      <c r="X920">
        <v>0.91</v>
      </c>
      <c r="Y920">
        <v>53.42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3</v>
      </c>
      <c r="AG920">
        <v>0.91</v>
      </c>
      <c r="AH920">
        <v>2</v>
      </c>
      <c r="AI920">
        <v>59210977</v>
      </c>
      <c r="AJ920">
        <v>866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ROW(Source!A859)</f>
        <v>859</v>
      </c>
      <c r="B921">
        <v>59211776</v>
      </c>
      <c r="C921">
        <v>59210969</v>
      </c>
      <c r="D921">
        <v>58309012</v>
      </c>
      <c r="E921">
        <v>1</v>
      </c>
      <c r="F921">
        <v>1</v>
      </c>
      <c r="G921">
        <v>1080</v>
      </c>
      <c r="H921">
        <v>3</v>
      </c>
      <c r="I921" t="s">
        <v>674</v>
      </c>
      <c r="J921" t="s">
        <v>675</v>
      </c>
      <c r="K921" t="s">
        <v>676</v>
      </c>
      <c r="L921">
        <v>1339</v>
      </c>
      <c r="N921">
        <v>1007</v>
      </c>
      <c r="O921" t="s">
        <v>645</v>
      </c>
      <c r="P921" t="s">
        <v>645</v>
      </c>
      <c r="Q921">
        <v>1</v>
      </c>
      <c r="X921">
        <v>1</v>
      </c>
      <c r="Y921">
        <v>5.82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3</v>
      </c>
      <c r="AG921">
        <v>1</v>
      </c>
      <c r="AH921">
        <v>2</v>
      </c>
      <c r="AI921">
        <v>59210978</v>
      </c>
      <c r="AJ921">
        <v>867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ROW(Source!A859)</f>
        <v>859</v>
      </c>
      <c r="B922">
        <v>59211777</v>
      </c>
      <c r="C922">
        <v>59210969</v>
      </c>
      <c r="D922">
        <v>58316297</v>
      </c>
      <c r="E922">
        <v>1</v>
      </c>
      <c r="F922">
        <v>1</v>
      </c>
      <c r="G922">
        <v>1080</v>
      </c>
      <c r="H922">
        <v>3</v>
      </c>
      <c r="I922" t="s">
        <v>777</v>
      </c>
      <c r="J922" t="s">
        <v>778</v>
      </c>
      <c r="K922" t="s">
        <v>779</v>
      </c>
      <c r="L922">
        <v>1339</v>
      </c>
      <c r="N922">
        <v>1007</v>
      </c>
      <c r="O922" t="s">
        <v>645</v>
      </c>
      <c r="P922" t="s">
        <v>645</v>
      </c>
      <c r="Q922">
        <v>1</v>
      </c>
      <c r="X922">
        <v>0.114</v>
      </c>
      <c r="Y922">
        <v>610.71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3</v>
      </c>
      <c r="AG922">
        <v>0.114</v>
      </c>
      <c r="AH922">
        <v>2</v>
      </c>
      <c r="AI922">
        <v>59210979</v>
      </c>
      <c r="AJ922">
        <v>869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ROW(Source!A859)</f>
        <v>859</v>
      </c>
      <c r="B923">
        <v>59211778</v>
      </c>
      <c r="C923">
        <v>59210969</v>
      </c>
      <c r="D923">
        <v>58267529</v>
      </c>
      <c r="E923">
        <v>1080</v>
      </c>
      <c r="F923">
        <v>1</v>
      </c>
      <c r="G923">
        <v>1080</v>
      </c>
      <c r="H923">
        <v>3</v>
      </c>
      <c r="I923" t="s">
        <v>782</v>
      </c>
      <c r="J923" t="s">
        <v>3</v>
      </c>
      <c r="K923" t="s">
        <v>783</v>
      </c>
      <c r="L923">
        <v>1346</v>
      </c>
      <c r="N923">
        <v>1009</v>
      </c>
      <c r="O923" t="s">
        <v>641</v>
      </c>
      <c r="P923" t="s">
        <v>641</v>
      </c>
      <c r="Q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3</v>
      </c>
      <c r="AG923">
        <v>0</v>
      </c>
      <c r="AH923">
        <v>3</v>
      </c>
      <c r="AI923">
        <v>-1</v>
      </c>
      <c r="AJ923" t="s">
        <v>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ROW(Source!A859)</f>
        <v>859</v>
      </c>
      <c r="B924">
        <v>59211779</v>
      </c>
      <c r="C924">
        <v>59210969</v>
      </c>
      <c r="D924">
        <v>58289992</v>
      </c>
      <c r="E924">
        <v>1080</v>
      </c>
      <c r="F924">
        <v>1</v>
      </c>
      <c r="G924">
        <v>1080</v>
      </c>
      <c r="H924">
        <v>3</v>
      </c>
      <c r="I924" t="s">
        <v>850</v>
      </c>
      <c r="J924" t="s">
        <v>3</v>
      </c>
      <c r="K924" t="s">
        <v>851</v>
      </c>
      <c r="L924">
        <v>1301</v>
      </c>
      <c r="N924">
        <v>1003</v>
      </c>
      <c r="O924" t="s">
        <v>36</v>
      </c>
      <c r="P924" t="s">
        <v>36</v>
      </c>
      <c r="Q924">
        <v>1</v>
      </c>
      <c r="X924">
        <v>100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3</v>
      </c>
      <c r="AG924">
        <v>100</v>
      </c>
      <c r="AH924">
        <v>3</v>
      </c>
      <c r="AI924">
        <v>-1</v>
      </c>
      <c r="AJ924" t="s">
        <v>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ROW(Source!A860)</f>
        <v>860</v>
      </c>
      <c r="B925">
        <v>59211768</v>
      </c>
      <c r="C925">
        <v>59210969</v>
      </c>
      <c r="D925">
        <v>58266404</v>
      </c>
      <c r="E925">
        <v>1080</v>
      </c>
      <c r="F925">
        <v>1</v>
      </c>
      <c r="G925">
        <v>1080</v>
      </c>
      <c r="H925">
        <v>1</v>
      </c>
      <c r="I925" t="s">
        <v>620</v>
      </c>
      <c r="J925" t="s">
        <v>3</v>
      </c>
      <c r="K925" t="s">
        <v>621</v>
      </c>
      <c r="L925">
        <v>1191</v>
      </c>
      <c r="N925">
        <v>1013</v>
      </c>
      <c r="O925" t="s">
        <v>622</v>
      </c>
      <c r="P925" t="s">
        <v>622</v>
      </c>
      <c r="Q925">
        <v>1</v>
      </c>
      <c r="X925">
        <v>104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 t="s">
        <v>28</v>
      </c>
      <c r="AG925">
        <v>131.56</v>
      </c>
      <c r="AH925">
        <v>2</v>
      </c>
      <c r="AI925">
        <v>59210970</v>
      </c>
      <c r="AJ925">
        <v>871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ROW(Source!A860)</f>
        <v>860</v>
      </c>
      <c r="B926">
        <v>59211769</v>
      </c>
      <c r="C926">
        <v>59210969</v>
      </c>
      <c r="D926">
        <v>58340281</v>
      </c>
      <c r="E926">
        <v>1</v>
      </c>
      <c r="F926">
        <v>1</v>
      </c>
      <c r="G926">
        <v>1080</v>
      </c>
      <c r="H926">
        <v>2</v>
      </c>
      <c r="I926" t="s">
        <v>760</v>
      </c>
      <c r="J926" t="s">
        <v>761</v>
      </c>
      <c r="K926" t="s">
        <v>762</v>
      </c>
      <c r="L926">
        <v>1368</v>
      </c>
      <c r="N926">
        <v>1011</v>
      </c>
      <c r="O926" t="s">
        <v>626</v>
      </c>
      <c r="P926" t="s">
        <v>626</v>
      </c>
      <c r="Q926">
        <v>1</v>
      </c>
      <c r="X926">
        <v>49.42</v>
      </c>
      <c r="Y926">
        <v>0</v>
      </c>
      <c r="Z926">
        <v>0.28000000000000003</v>
      </c>
      <c r="AA926">
        <v>0</v>
      </c>
      <c r="AB926">
        <v>0</v>
      </c>
      <c r="AC926">
        <v>0</v>
      </c>
      <c r="AD926">
        <v>1</v>
      </c>
      <c r="AE926">
        <v>0</v>
      </c>
      <c r="AF926" t="s">
        <v>27</v>
      </c>
      <c r="AG926">
        <v>67.952500000000015</v>
      </c>
      <c r="AH926">
        <v>2</v>
      </c>
      <c r="AI926">
        <v>59210971</v>
      </c>
      <c r="AJ926">
        <v>872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ROW(Source!A860)</f>
        <v>860</v>
      </c>
      <c r="B927">
        <v>59211770</v>
      </c>
      <c r="C927">
        <v>59210969</v>
      </c>
      <c r="D927">
        <v>58340578</v>
      </c>
      <c r="E927">
        <v>1</v>
      </c>
      <c r="F927">
        <v>1</v>
      </c>
      <c r="G927">
        <v>1080</v>
      </c>
      <c r="H927">
        <v>2</v>
      </c>
      <c r="I927" t="s">
        <v>646</v>
      </c>
      <c r="J927" t="s">
        <v>647</v>
      </c>
      <c r="K927" t="s">
        <v>648</v>
      </c>
      <c r="L927">
        <v>1368</v>
      </c>
      <c r="N927">
        <v>1011</v>
      </c>
      <c r="O927" t="s">
        <v>626</v>
      </c>
      <c r="P927" t="s">
        <v>626</v>
      </c>
      <c r="Q927">
        <v>1</v>
      </c>
      <c r="X927">
        <v>1.56</v>
      </c>
      <c r="Y927">
        <v>0</v>
      </c>
      <c r="Z927">
        <v>83.1</v>
      </c>
      <c r="AA927">
        <v>12.62</v>
      </c>
      <c r="AB927">
        <v>0</v>
      </c>
      <c r="AC927">
        <v>0</v>
      </c>
      <c r="AD927">
        <v>1</v>
      </c>
      <c r="AE927">
        <v>0</v>
      </c>
      <c r="AF927" t="s">
        <v>27</v>
      </c>
      <c r="AG927">
        <v>2.1450000000000005</v>
      </c>
      <c r="AH927">
        <v>2</v>
      </c>
      <c r="AI927">
        <v>59210972</v>
      </c>
      <c r="AJ927">
        <v>873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ROW(Source!A860)</f>
        <v>860</v>
      </c>
      <c r="B928">
        <v>59211771</v>
      </c>
      <c r="C928">
        <v>59210969</v>
      </c>
      <c r="D928">
        <v>58339814</v>
      </c>
      <c r="E928">
        <v>1</v>
      </c>
      <c r="F928">
        <v>1</v>
      </c>
      <c r="G928">
        <v>1080</v>
      </c>
      <c r="H928">
        <v>2</v>
      </c>
      <c r="I928" t="s">
        <v>635</v>
      </c>
      <c r="J928" t="s">
        <v>636</v>
      </c>
      <c r="K928" t="s">
        <v>637</v>
      </c>
      <c r="L928">
        <v>1368</v>
      </c>
      <c r="N928">
        <v>1011</v>
      </c>
      <c r="O928" t="s">
        <v>626</v>
      </c>
      <c r="P928" t="s">
        <v>626</v>
      </c>
      <c r="Q928">
        <v>1</v>
      </c>
      <c r="X928">
        <v>0.15</v>
      </c>
      <c r="Y928">
        <v>0</v>
      </c>
      <c r="Z928">
        <v>179.17</v>
      </c>
      <c r="AA928">
        <v>16.93</v>
      </c>
      <c r="AB928">
        <v>0</v>
      </c>
      <c r="AC928">
        <v>0</v>
      </c>
      <c r="AD928">
        <v>1</v>
      </c>
      <c r="AE928">
        <v>0</v>
      </c>
      <c r="AF928" t="s">
        <v>27</v>
      </c>
      <c r="AG928">
        <v>0.20625000000000002</v>
      </c>
      <c r="AH928">
        <v>2</v>
      </c>
      <c r="AI928">
        <v>59210973</v>
      </c>
      <c r="AJ928">
        <v>874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ROW(Source!A860)</f>
        <v>860</v>
      </c>
      <c r="B929">
        <v>59211772</v>
      </c>
      <c r="C929">
        <v>59210969</v>
      </c>
      <c r="D929">
        <v>58308814</v>
      </c>
      <c r="E929">
        <v>1</v>
      </c>
      <c r="F929">
        <v>1</v>
      </c>
      <c r="G929">
        <v>1080</v>
      </c>
      <c r="H929">
        <v>3</v>
      </c>
      <c r="I929" t="s">
        <v>642</v>
      </c>
      <c r="J929" t="s">
        <v>643</v>
      </c>
      <c r="K929" t="s">
        <v>644</v>
      </c>
      <c r="L929">
        <v>1339</v>
      </c>
      <c r="N929">
        <v>1007</v>
      </c>
      <c r="O929" t="s">
        <v>645</v>
      </c>
      <c r="P929" t="s">
        <v>645</v>
      </c>
      <c r="Q929">
        <v>1</v>
      </c>
      <c r="X929">
        <v>6.48</v>
      </c>
      <c r="Y929">
        <v>7.07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3</v>
      </c>
      <c r="AG929">
        <v>6.48</v>
      </c>
      <c r="AH929">
        <v>2</v>
      </c>
      <c r="AI929">
        <v>59210974</v>
      </c>
      <c r="AJ929">
        <v>875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ROW(Source!A860)</f>
        <v>860</v>
      </c>
      <c r="B930">
        <v>59211773</v>
      </c>
      <c r="C930">
        <v>59210969</v>
      </c>
      <c r="D930">
        <v>58309953</v>
      </c>
      <c r="E930">
        <v>1</v>
      </c>
      <c r="F930">
        <v>1</v>
      </c>
      <c r="G930">
        <v>1080</v>
      </c>
      <c r="H930">
        <v>3</v>
      </c>
      <c r="I930" t="s">
        <v>774</v>
      </c>
      <c r="J930" t="s">
        <v>775</v>
      </c>
      <c r="K930" t="s">
        <v>776</v>
      </c>
      <c r="L930">
        <v>1346</v>
      </c>
      <c r="N930">
        <v>1009</v>
      </c>
      <c r="O930" t="s">
        <v>641</v>
      </c>
      <c r="P930" t="s">
        <v>641</v>
      </c>
      <c r="Q930">
        <v>1</v>
      </c>
      <c r="X930">
        <v>0.7</v>
      </c>
      <c r="Y930">
        <v>21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3</v>
      </c>
      <c r="AG930">
        <v>0.7</v>
      </c>
      <c r="AH930">
        <v>2</v>
      </c>
      <c r="AI930">
        <v>59210975</v>
      </c>
      <c r="AJ930">
        <v>876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ROW(Source!A860)</f>
        <v>860</v>
      </c>
      <c r="B931">
        <v>59211774</v>
      </c>
      <c r="C931">
        <v>59210969</v>
      </c>
      <c r="D931">
        <v>58308933</v>
      </c>
      <c r="E931">
        <v>1</v>
      </c>
      <c r="F931">
        <v>1</v>
      </c>
      <c r="G931">
        <v>1080</v>
      </c>
      <c r="H931">
        <v>3</v>
      </c>
      <c r="I931" t="s">
        <v>668</v>
      </c>
      <c r="J931" t="s">
        <v>669</v>
      </c>
      <c r="K931" t="s">
        <v>670</v>
      </c>
      <c r="L931">
        <v>1348</v>
      </c>
      <c r="N931">
        <v>1009</v>
      </c>
      <c r="O931" t="s">
        <v>658</v>
      </c>
      <c r="P931" t="s">
        <v>658</v>
      </c>
      <c r="Q931">
        <v>1000</v>
      </c>
      <c r="X931">
        <v>9.0000000000000006E-5</v>
      </c>
      <c r="Y931">
        <v>3234.81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3</v>
      </c>
      <c r="AG931">
        <v>9.0000000000000006E-5</v>
      </c>
      <c r="AH931">
        <v>2</v>
      </c>
      <c r="AI931">
        <v>59210976</v>
      </c>
      <c r="AJ931">
        <v>877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ROW(Source!A860)</f>
        <v>860</v>
      </c>
      <c r="B932">
        <v>59211775</v>
      </c>
      <c r="C932">
        <v>59210969</v>
      </c>
      <c r="D932">
        <v>58308746</v>
      </c>
      <c r="E932">
        <v>1</v>
      </c>
      <c r="F932">
        <v>1</v>
      </c>
      <c r="G932">
        <v>1080</v>
      </c>
      <c r="H932">
        <v>3</v>
      </c>
      <c r="I932" t="s">
        <v>671</v>
      </c>
      <c r="J932" t="s">
        <v>672</v>
      </c>
      <c r="K932" t="s">
        <v>673</v>
      </c>
      <c r="L932">
        <v>1339</v>
      </c>
      <c r="N932">
        <v>1007</v>
      </c>
      <c r="O932" t="s">
        <v>645</v>
      </c>
      <c r="P932" t="s">
        <v>645</v>
      </c>
      <c r="Q932">
        <v>1</v>
      </c>
      <c r="X932">
        <v>0.91</v>
      </c>
      <c r="Y932">
        <v>53.42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3</v>
      </c>
      <c r="AG932">
        <v>0.91</v>
      </c>
      <c r="AH932">
        <v>2</v>
      </c>
      <c r="AI932">
        <v>59210977</v>
      </c>
      <c r="AJ932">
        <v>878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ROW(Source!A860)</f>
        <v>860</v>
      </c>
      <c r="B933">
        <v>59211776</v>
      </c>
      <c r="C933">
        <v>59210969</v>
      </c>
      <c r="D933">
        <v>58309012</v>
      </c>
      <c r="E933">
        <v>1</v>
      </c>
      <c r="F933">
        <v>1</v>
      </c>
      <c r="G933">
        <v>1080</v>
      </c>
      <c r="H933">
        <v>3</v>
      </c>
      <c r="I933" t="s">
        <v>674</v>
      </c>
      <c r="J933" t="s">
        <v>675</v>
      </c>
      <c r="K933" t="s">
        <v>676</v>
      </c>
      <c r="L933">
        <v>1339</v>
      </c>
      <c r="N933">
        <v>1007</v>
      </c>
      <c r="O933" t="s">
        <v>645</v>
      </c>
      <c r="P933" t="s">
        <v>645</v>
      </c>
      <c r="Q933">
        <v>1</v>
      </c>
      <c r="X933">
        <v>1</v>
      </c>
      <c r="Y933">
        <v>5.82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3</v>
      </c>
      <c r="AG933">
        <v>1</v>
      </c>
      <c r="AH933">
        <v>2</v>
      </c>
      <c r="AI933">
        <v>59210978</v>
      </c>
      <c r="AJ933">
        <v>879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ROW(Source!A860)</f>
        <v>860</v>
      </c>
      <c r="B934">
        <v>59211777</v>
      </c>
      <c r="C934">
        <v>59210969</v>
      </c>
      <c r="D934">
        <v>58316297</v>
      </c>
      <c r="E934">
        <v>1</v>
      </c>
      <c r="F934">
        <v>1</v>
      </c>
      <c r="G934">
        <v>1080</v>
      </c>
      <c r="H934">
        <v>3</v>
      </c>
      <c r="I934" t="s">
        <v>777</v>
      </c>
      <c r="J934" t="s">
        <v>778</v>
      </c>
      <c r="K934" t="s">
        <v>779</v>
      </c>
      <c r="L934">
        <v>1339</v>
      </c>
      <c r="N934">
        <v>1007</v>
      </c>
      <c r="O934" t="s">
        <v>645</v>
      </c>
      <c r="P934" t="s">
        <v>645</v>
      </c>
      <c r="Q934">
        <v>1</v>
      </c>
      <c r="X934">
        <v>0.114</v>
      </c>
      <c r="Y934">
        <v>610.71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3</v>
      </c>
      <c r="AG934">
        <v>0.114</v>
      </c>
      <c r="AH934">
        <v>2</v>
      </c>
      <c r="AI934">
        <v>59210979</v>
      </c>
      <c r="AJ934">
        <v>881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ROW(Source!A860)</f>
        <v>860</v>
      </c>
      <c r="B935">
        <v>59211778</v>
      </c>
      <c r="C935">
        <v>59210969</v>
      </c>
      <c r="D935">
        <v>58267529</v>
      </c>
      <c r="E935">
        <v>1080</v>
      </c>
      <c r="F935">
        <v>1</v>
      </c>
      <c r="G935">
        <v>1080</v>
      </c>
      <c r="H935">
        <v>3</v>
      </c>
      <c r="I935" t="s">
        <v>782</v>
      </c>
      <c r="J935" t="s">
        <v>3</v>
      </c>
      <c r="K935" t="s">
        <v>783</v>
      </c>
      <c r="L935">
        <v>1346</v>
      </c>
      <c r="N935">
        <v>1009</v>
      </c>
      <c r="O935" t="s">
        <v>641</v>
      </c>
      <c r="P935" t="s">
        <v>641</v>
      </c>
      <c r="Q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 t="s">
        <v>3</v>
      </c>
      <c r="AG935">
        <v>0</v>
      </c>
      <c r="AH935">
        <v>3</v>
      </c>
      <c r="AI935">
        <v>-1</v>
      </c>
      <c r="AJ935" t="s">
        <v>3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ROW(Source!A860)</f>
        <v>860</v>
      </c>
      <c r="B936">
        <v>59211779</v>
      </c>
      <c r="C936">
        <v>59210969</v>
      </c>
      <c r="D936">
        <v>58289992</v>
      </c>
      <c r="E936">
        <v>1080</v>
      </c>
      <c r="F936">
        <v>1</v>
      </c>
      <c r="G936">
        <v>1080</v>
      </c>
      <c r="H936">
        <v>3</v>
      </c>
      <c r="I936" t="s">
        <v>850</v>
      </c>
      <c r="J936" t="s">
        <v>3</v>
      </c>
      <c r="K936" t="s">
        <v>851</v>
      </c>
      <c r="L936">
        <v>1301</v>
      </c>
      <c r="N936">
        <v>1003</v>
      </c>
      <c r="O936" t="s">
        <v>36</v>
      </c>
      <c r="P936" t="s">
        <v>36</v>
      </c>
      <c r="Q936">
        <v>1</v>
      </c>
      <c r="X936">
        <v>100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3</v>
      </c>
      <c r="AG936">
        <v>100</v>
      </c>
      <c r="AH936">
        <v>3</v>
      </c>
      <c r="AI936">
        <v>-1</v>
      </c>
      <c r="AJ936" t="s">
        <v>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f>ROW(Source!A865)</f>
        <v>865</v>
      </c>
      <c r="B937">
        <v>59211780</v>
      </c>
      <c r="C937">
        <v>59210996</v>
      </c>
      <c r="D937">
        <v>58266404</v>
      </c>
      <c r="E937">
        <v>1080</v>
      </c>
      <c r="F937">
        <v>1</v>
      </c>
      <c r="G937">
        <v>1080</v>
      </c>
      <c r="H937">
        <v>1</v>
      </c>
      <c r="I937" t="s">
        <v>620</v>
      </c>
      <c r="J937" t="s">
        <v>3</v>
      </c>
      <c r="K937" t="s">
        <v>621</v>
      </c>
      <c r="L937">
        <v>1191</v>
      </c>
      <c r="N937">
        <v>1013</v>
      </c>
      <c r="O937" t="s">
        <v>622</v>
      </c>
      <c r="P937" t="s">
        <v>622</v>
      </c>
      <c r="Q937">
        <v>1</v>
      </c>
      <c r="X937">
        <v>33.700000000000003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28</v>
      </c>
      <c r="AG937">
        <v>42.630500000000005</v>
      </c>
      <c r="AH937">
        <v>2</v>
      </c>
      <c r="AI937">
        <v>59210997</v>
      </c>
      <c r="AJ937">
        <v>883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f>ROW(Source!A865)</f>
        <v>865</v>
      </c>
      <c r="B938">
        <v>59211781</v>
      </c>
      <c r="C938">
        <v>59210996</v>
      </c>
      <c r="D938">
        <v>58340276</v>
      </c>
      <c r="E938">
        <v>1</v>
      </c>
      <c r="F938">
        <v>1</v>
      </c>
      <c r="G938">
        <v>1080</v>
      </c>
      <c r="H938">
        <v>2</v>
      </c>
      <c r="I938" t="s">
        <v>662</v>
      </c>
      <c r="J938" t="s">
        <v>663</v>
      </c>
      <c r="K938" t="s">
        <v>664</v>
      </c>
      <c r="L938">
        <v>1368</v>
      </c>
      <c r="N938">
        <v>1011</v>
      </c>
      <c r="O938" t="s">
        <v>626</v>
      </c>
      <c r="P938" t="s">
        <v>626</v>
      </c>
      <c r="Q938">
        <v>1</v>
      </c>
      <c r="X938">
        <v>1.19</v>
      </c>
      <c r="Y938">
        <v>0</v>
      </c>
      <c r="Z938">
        <v>3.18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27</v>
      </c>
      <c r="AG938">
        <v>1.63625</v>
      </c>
      <c r="AH938">
        <v>2</v>
      </c>
      <c r="AI938">
        <v>59210998</v>
      </c>
      <c r="AJ938">
        <v>884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">
      <c r="A939">
        <f>ROW(Source!A865)</f>
        <v>865</v>
      </c>
      <c r="B939">
        <v>59211782</v>
      </c>
      <c r="C939">
        <v>59210996</v>
      </c>
      <c r="D939">
        <v>58340578</v>
      </c>
      <c r="E939">
        <v>1</v>
      </c>
      <c r="F939">
        <v>1</v>
      </c>
      <c r="G939">
        <v>1080</v>
      </c>
      <c r="H939">
        <v>2</v>
      </c>
      <c r="I939" t="s">
        <v>646</v>
      </c>
      <c r="J939" t="s">
        <v>647</v>
      </c>
      <c r="K939" t="s">
        <v>648</v>
      </c>
      <c r="L939">
        <v>1368</v>
      </c>
      <c r="N939">
        <v>1011</v>
      </c>
      <c r="O939" t="s">
        <v>626</v>
      </c>
      <c r="P939" t="s">
        <v>626</v>
      </c>
      <c r="Q939">
        <v>1</v>
      </c>
      <c r="X939">
        <v>0.4</v>
      </c>
      <c r="Y939">
        <v>0</v>
      </c>
      <c r="Z939">
        <v>83.1</v>
      </c>
      <c r="AA939">
        <v>12.62</v>
      </c>
      <c r="AB939">
        <v>0</v>
      </c>
      <c r="AC939">
        <v>0</v>
      </c>
      <c r="AD939">
        <v>1</v>
      </c>
      <c r="AE939">
        <v>0</v>
      </c>
      <c r="AF939" t="s">
        <v>27</v>
      </c>
      <c r="AG939">
        <v>0.55000000000000004</v>
      </c>
      <c r="AH939">
        <v>2</v>
      </c>
      <c r="AI939">
        <v>59210999</v>
      </c>
      <c r="AJ939">
        <v>885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">
      <c r="A940">
        <f>ROW(Source!A865)</f>
        <v>865</v>
      </c>
      <c r="B940">
        <v>59211783</v>
      </c>
      <c r="C940">
        <v>59210996</v>
      </c>
      <c r="D940">
        <v>58339814</v>
      </c>
      <c r="E940">
        <v>1</v>
      </c>
      <c r="F940">
        <v>1</v>
      </c>
      <c r="G940">
        <v>1080</v>
      </c>
      <c r="H940">
        <v>2</v>
      </c>
      <c r="I940" t="s">
        <v>635</v>
      </c>
      <c r="J940" t="s">
        <v>636</v>
      </c>
      <c r="K940" t="s">
        <v>637</v>
      </c>
      <c r="L940">
        <v>1368</v>
      </c>
      <c r="N940">
        <v>1011</v>
      </c>
      <c r="O940" t="s">
        <v>626</v>
      </c>
      <c r="P940" t="s">
        <v>626</v>
      </c>
      <c r="Q940">
        <v>1</v>
      </c>
      <c r="X940">
        <v>0.06</v>
      </c>
      <c r="Y940">
        <v>0</v>
      </c>
      <c r="Z940">
        <v>179.17</v>
      </c>
      <c r="AA940">
        <v>16.93</v>
      </c>
      <c r="AB940">
        <v>0</v>
      </c>
      <c r="AC940">
        <v>0</v>
      </c>
      <c r="AD940">
        <v>1</v>
      </c>
      <c r="AE940">
        <v>0</v>
      </c>
      <c r="AF940" t="s">
        <v>27</v>
      </c>
      <c r="AG940">
        <v>8.2500000000000004E-2</v>
      </c>
      <c r="AH940">
        <v>2</v>
      </c>
      <c r="AI940">
        <v>59211000</v>
      </c>
      <c r="AJ940">
        <v>886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f>ROW(Source!A865)</f>
        <v>865</v>
      </c>
      <c r="B941">
        <v>59211784</v>
      </c>
      <c r="C941">
        <v>59210996</v>
      </c>
      <c r="D941">
        <v>58308814</v>
      </c>
      <c r="E941">
        <v>1</v>
      </c>
      <c r="F941">
        <v>1</v>
      </c>
      <c r="G941">
        <v>1080</v>
      </c>
      <c r="H941">
        <v>3</v>
      </c>
      <c r="I941" t="s">
        <v>642</v>
      </c>
      <c r="J941" t="s">
        <v>643</v>
      </c>
      <c r="K941" t="s">
        <v>644</v>
      </c>
      <c r="L941">
        <v>1339</v>
      </c>
      <c r="N941">
        <v>1007</v>
      </c>
      <c r="O941" t="s">
        <v>645</v>
      </c>
      <c r="P941" t="s">
        <v>645</v>
      </c>
      <c r="Q941">
        <v>1</v>
      </c>
      <c r="X941">
        <v>0.15067</v>
      </c>
      <c r="Y941">
        <v>7.07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3</v>
      </c>
      <c r="AG941">
        <v>0.15067</v>
      </c>
      <c r="AH941">
        <v>2</v>
      </c>
      <c r="AI941">
        <v>59211001</v>
      </c>
      <c r="AJ941">
        <v>887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f>ROW(Source!A865)</f>
        <v>865</v>
      </c>
      <c r="B942">
        <v>59211785</v>
      </c>
      <c r="C942">
        <v>59210996</v>
      </c>
      <c r="D942">
        <v>58310526</v>
      </c>
      <c r="E942">
        <v>1</v>
      </c>
      <c r="F942">
        <v>1</v>
      </c>
      <c r="G942">
        <v>1080</v>
      </c>
      <c r="H942">
        <v>3</v>
      </c>
      <c r="I942" t="s">
        <v>665</v>
      </c>
      <c r="J942" t="s">
        <v>666</v>
      </c>
      <c r="K942" t="s">
        <v>667</v>
      </c>
      <c r="L942">
        <v>1346</v>
      </c>
      <c r="N942">
        <v>1009</v>
      </c>
      <c r="O942" t="s">
        <v>641</v>
      </c>
      <c r="P942" t="s">
        <v>641</v>
      </c>
      <c r="Q942">
        <v>1</v>
      </c>
      <c r="X942">
        <v>0.05</v>
      </c>
      <c r="Y942">
        <v>37.979999999999997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 t="s">
        <v>3</v>
      </c>
      <c r="AG942">
        <v>0.05</v>
      </c>
      <c r="AH942">
        <v>2</v>
      </c>
      <c r="AI942">
        <v>59211002</v>
      </c>
      <c r="AJ942">
        <v>888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f>ROW(Source!A865)</f>
        <v>865</v>
      </c>
      <c r="B943">
        <v>59211786</v>
      </c>
      <c r="C943">
        <v>59210996</v>
      </c>
      <c r="D943">
        <v>58308933</v>
      </c>
      <c r="E943">
        <v>1</v>
      </c>
      <c r="F943">
        <v>1</v>
      </c>
      <c r="G943">
        <v>1080</v>
      </c>
      <c r="H943">
        <v>3</v>
      </c>
      <c r="I943" t="s">
        <v>668</v>
      </c>
      <c r="J943" t="s">
        <v>669</v>
      </c>
      <c r="K943" t="s">
        <v>670</v>
      </c>
      <c r="L943">
        <v>1348</v>
      </c>
      <c r="N943">
        <v>1009</v>
      </c>
      <c r="O943" t="s">
        <v>658</v>
      </c>
      <c r="P943" t="s">
        <v>658</v>
      </c>
      <c r="Q943">
        <v>1000</v>
      </c>
      <c r="X943">
        <v>3.9999999999999998E-6</v>
      </c>
      <c r="Y943">
        <v>3234.81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 t="s">
        <v>3</v>
      </c>
      <c r="AG943">
        <v>3.9999999999999998E-6</v>
      </c>
      <c r="AH943">
        <v>2</v>
      </c>
      <c r="AI943">
        <v>59211003</v>
      </c>
      <c r="AJ943">
        <v>889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f>ROW(Source!A865)</f>
        <v>865</v>
      </c>
      <c r="B944">
        <v>59211787</v>
      </c>
      <c r="C944">
        <v>59210996</v>
      </c>
      <c r="D944">
        <v>58308746</v>
      </c>
      <c r="E944">
        <v>1</v>
      </c>
      <c r="F944">
        <v>1</v>
      </c>
      <c r="G944">
        <v>1080</v>
      </c>
      <c r="H944">
        <v>3</v>
      </c>
      <c r="I944" t="s">
        <v>671</v>
      </c>
      <c r="J944" t="s">
        <v>672</v>
      </c>
      <c r="K944" t="s">
        <v>673</v>
      </c>
      <c r="L944">
        <v>1339</v>
      </c>
      <c r="N944">
        <v>1007</v>
      </c>
      <c r="O944" t="s">
        <v>645</v>
      </c>
      <c r="P944" t="s">
        <v>645</v>
      </c>
      <c r="Q944">
        <v>1</v>
      </c>
      <c r="X944">
        <v>0.19</v>
      </c>
      <c r="Y944">
        <v>53.42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3</v>
      </c>
      <c r="AG944">
        <v>0.19</v>
      </c>
      <c r="AH944">
        <v>2</v>
      </c>
      <c r="AI944">
        <v>59211004</v>
      </c>
      <c r="AJ944">
        <v>890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f>ROW(Source!A865)</f>
        <v>865</v>
      </c>
      <c r="B945">
        <v>59211788</v>
      </c>
      <c r="C945">
        <v>59210996</v>
      </c>
      <c r="D945">
        <v>58309012</v>
      </c>
      <c r="E945">
        <v>1</v>
      </c>
      <c r="F945">
        <v>1</v>
      </c>
      <c r="G945">
        <v>1080</v>
      </c>
      <c r="H945">
        <v>3</v>
      </c>
      <c r="I945" t="s">
        <v>674</v>
      </c>
      <c r="J945" t="s">
        <v>675</v>
      </c>
      <c r="K945" t="s">
        <v>676</v>
      </c>
      <c r="L945">
        <v>1339</v>
      </c>
      <c r="N945">
        <v>1007</v>
      </c>
      <c r="O945" t="s">
        <v>645</v>
      </c>
      <c r="P945" t="s">
        <v>645</v>
      </c>
      <c r="Q945">
        <v>1</v>
      </c>
      <c r="X945">
        <v>0.34200000000000003</v>
      </c>
      <c r="Y945">
        <v>5.82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 t="s">
        <v>3</v>
      </c>
      <c r="AG945">
        <v>0.34200000000000003</v>
      </c>
      <c r="AH945">
        <v>2</v>
      </c>
      <c r="AI945">
        <v>59211005</v>
      </c>
      <c r="AJ945">
        <v>891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">
      <c r="A946">
        <f>ROW(Source!A865)</f>
        <v>865</v>
      </c>
      <c r="B946">
        <v>59211789</v>
      </c>
      <c r="C946">
        <v>59210996</v>
      </c>
      <c r="D946">
        <v>58309084</v>
      </c>
      <c r="E946">
        <v>1</v>
      </c>
      <c r="F946">
        <v>1</v>
      </c>
      <c r="G946">
        <v>1080</v>
      </c>
      <c r="H946">
        <v>3</v>
      </c>
      <c r="I946" t="s">
        <v>677</v>
      </c>
      <c r="J946" t="s">
        <v>678</v>
      </c>
      <c r="K946" t="s">
        <v>679</v>
      </c>
      <c r="L946">
        <v>1348</v>
      </c>
      <c r="N946">
        <v>1009</v>
      </c>
      <c r="O946" t="s">
        <v>658</v>
      </c>
      <c r="P946" t="s">
        <v>658</v>
      </c>
      <c r="Q946">
        <v>1000</v>
      </c>
      <c r="X946">
        <v>8.7000000000000001E-4</v>
      </c>
      <c r="Y946">
        <v>16214.84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 t="s">
        <v>3</v>
      </c>
      <c r="AG946">
        <v>8.7000000000000001E-4</v>
      </c>
      <c r="AH946">
        <v>2</v>
      </c>
      <c r="AI946">
        <v>59211006</v>
      </c>
      <c r="AJ946">
        <v>892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">
      <c r="A947">
        <f>ROW(Source!A865)</f>
        <v>865</v>
      </c>
      <c r="B947">
        <v>59211790</v>
      </c>
      <c r="C947">
        <v>59210996</v>
      </c>
      <c r="D947">
        <v>58309253</v>
      </c>
      <c r="E947">
        <v>1</v>
      </c>
      <c r="F947">
        <v>1</v>
      </c>
      <c r="G947">
        <v>1080</v>
      </c>
      <c r="H947">
        <v>3</v>
      </c>
      <c r="I947" t="s">
        <v>680</v>
      </c>
      <c r="J947" t="s">
        <v>681</v>
      </c>
      <c r="K947" t="s">
        <v>682</v>
      </c>
      <c r="L947">
        <v>1346</v>
      </c>
      <c r="N947">
        <v>1009</v>
      </c>
      <c r="O947" t="s">
        <v>641</v>
      </c>
      <c r="P947" t="s">
        <v>641</v>
      </c>
      <c r="Q947">
        <v>1</v>
      </c>
      <c r="X947">
        <v>0.1</v>
      </c>
      <c r="Y947">
        <v>20.190000000000001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 t="s">
        <v>3</v>
      </c>
      <c r="AG947">
        <v>0.1</v>
      </c>
      <c r="AH947">
        <v>2</v>
      </c>
      <c r="AI947">
        <v>59211007</v>
      </c>
      <c r="AJ947">
        <v>893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">
      <c r="A948">
        <f>ROW(Source!A865)</f>
        <v>865</v>
      </c>
      <c r="B948">
        <v>59211791</v>
      </c>
      <c r="C948">
        <v>59210996</v>
      </c>
      <c r="D948">
        <v>58309395</v>
      </c>
      <c r="E948">
        <v>1</v>
      </c>
      <c r="F948">
        <v>1</v>
      </c>
      <c r="G948">
        <v>1080</v>
      </c>
      <c r="H948">
        <v>3</v>
      </c>
      <c r="I948" t="s">
        <v>683</v>
      </c>
      <c r="J948" t="s">
        <v>684</v>
      </c>
      <c r="K948" t="s">
        <v>685</v>
      </c>
      <c r="L948">
        <v>1348</v>
      </c>
      <c r="N948">
        <v>1009</v>
      </c>
      <c r="O948" t="s">
        <v>658</v>
      </c>
      <c r="P948" t="s">
        <v>658</v>
      </c>
      <c r="Q948">
        <v>1000</v>
      </c>
      <c r="X948">
        <v>4.0000000000000002E-4</v>
      </c>
      <c r="Y948">
        <v>35445.93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 t="s">
        <v>3</v>
      </c>
      <c r="AG948">
        <v>4.0000000000000002E-4</v>
      </c>
      <c r="AH948">
        <v>2</v>
      </c>
      <c r="AI948">
        <v>59211008</v>
      </c>
      <c r="AJ948">
        <v>894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">
      <c r="A949">
        <f>ROW(Source!A865)</f>
        <v>865</v>
      </c>
      <c r="B949">
        <v>59211792</v>
      </c>
      <c r="C949">
        <v>59210996</v>
      </c>
      <c r="D949">
        <v>58267529</v>
      </c>
      <c r="E949">
        <v>1080</v>
      </c>
      <c r="F949">
        <v>1</v>
      </c>
      <c r="G949">
        <v>1080</v>
      </c>
      <c r="H949">
        <v>3</v>
      </c>
      <c r="I949" t="s">
        <v>782</v>
      </c>
      <c r="J949" t="s">
        <v>3</v>
      </c>
      <c r="K949" t="s">
        <v>783</v>
      </c>
      <c r="L949">
        <v>1346</v>
      </c>
      <c r="N949">
        <v>1009</v>
      </c>
      <c r="O949" t="s">
        <v>641</v>
      </c>
      <c r="P949" t="s">
        <v>641</v>
      </c>
      <c r="Q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3</v>
      </c>
      <c r="AG949">
        <v>0</v>
      </c>
      <c r="AH949">
        <v>3</v>
      </c>
      <c r="AI949">
        <v>-1</v>
      </c>
      <c r="AJ949" t="s">
        <v>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f>ROW(Source!A865)</f>
        <v>865</v>
      </c>
      <c r="B950">
        <v>59211793</v>
      </c>
      <c r="C950">
        <v>59210996</v>
      </c>
      <c r="D950">
        <v>58287193</v>
      </c>
      <c r="E950">
        <v>1080</v>
      </c>
      <c r="F950">
        <v>1</v>
      </c>
      <c r="G950">
        <v>1080</v>
      </c>
      <c r="H950">
        <v>3</v>
      </c>
      <c r="I950" t="s">
        <v>786</v>
      </c>
      <c r="J950" t="s">
        <v>3</v>
      </c>
      <c r="K950" t="s">
        <v>787</v>
      </c>
      <c r="L950">
        <v>1354</v>
      </c>
      <c r="N950">
        <v>1010</v>
      </c>
      <c r="O950" t="s">
        <v>49</v>
      </c>
      <c r="P950" t="s">
        <v>49</v>
      </c>
      <c r="Q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3</v>
      </c>
      <c r="AG950">
        <v>0</v>
      </c>
      <c r="AH950">
        <v>3</v>
      </c>
      <c r="AI950">
        <v>-1</v>
      </c>
      <c r="AJ950" t="s">
        <v>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">
      <c r="A951">
        <f>ROW(Source!A865)</f>
        <v>865</v>
      </c>
      <c r="B951">
        <v>59211794</v>
      </c>
      <c r="C951">
        <v>59210996</v>
      </c>
      <c r="D951">
        <v>58289981</v>
      </c>
      <c r="E951">
        <v>1080</v>
      </c>
      <c r="F951">
        <v>1</v>
      </c>
      <c r="G951">
        <v>1080</v>
      </c>
      <c r="H951">
        <v>3</v>
      </c>
      <c r="I951" t="s">
        <v>794</v>
      </c>
      <c r="J951" t="s">
        <v>3</v>
      </c>
      <c r="K951" t="s">
        <v>795</v>
      </c>
      <c r="L951">
        <v>1301</v>
      </c>
      <c r="N951">
        <v>1003</v>
      </c>
      <c r="O951" t="s">
        <v>36</v>
      </c>
      <c r="P951" t="s">
        <v>36</v>
      </c>
      <c r="Q951">
        <v>1</v>
      </c>
      <c r="X951">
        <v>100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3</v>
      </c>
      <c r="AG951">
        <v>100</v>
      </c>
      <c r="AH951">
        <v>3</v>
      </c>
      <c r="AI951">
        <v>-1</v>
      </c>
      <c r="AJ951" t="s">
        <v>3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">
      <c r="A952">
        <f>ROW(Source!A866)</f>
        <v>866</v>
      </c>
      <c r="B952">
        <v>59211780</v>
      </c>
      <c r="C952">
        <v>59210996</v>
      </c>
      <c r="D952">
        <v>58266404</v>
      </c>
      <c r="E952">
        <v>1080</v>
      </c>
      <c r="F952">
        <v>1</v>
      </c>
      <c r="G952">
        <v>1080</v>
      </c>
      <c r="H952">
        <v>1</v>
      </c>
      <c r="I952" t="s">
        <v>620</v>
      </c>
      <c r="J952" t="s">
        <v>3</v>
      </c>
      <c r="K952" t="s">
        <v>621</v>
      </c>
      <c r="L952">
        <v>1191</v>
      </c>
      <c r="N952">
        <v>1013</v>
      </c>
      <c r="O952" t="s">
        <v>622</v>
      </c>
      <c r="P952" t="s">
        <v>622</v>
      </c>
      <c r="Q952">
        <v>1</v>
      </c>
      <c r="X952">
        <v>33.700000000000003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1</v>
      </c>
      <c r="AF952" t="s">
        <v>28</v>
      </c>
      <c r="AG952">
        <v>42.630500000000005</v>
      </c>
      <c r="AH952">
        <v>2</v>
      </c>
      <c r="AI952">
        <v>59210997</v>
      </c>
      <c r="AJ952">
        <v>896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f>ROW(Source!A866)</f>
        <v>866</v>
      </c>
      <c r="B953">
        <v>59211781</v>
      </c>
      <c r="C953">
        <v>59210996</v>
      </c>
      <c r="D953">
        <v>58340276</v>
      </c>
      <c r="E953">
        <v>1</v>
      </c>
      <c r="F953">
        <v>1</v>
      </c>
      <c r="G953">
        <v>1080</v>
      </c>
      <c r="H953">
        <v>2</v>
      </c>
      <c r="I953" t="s">
        <v>662</v>
      </c>
      <c r="J953" t="s">
        <v>663</v>
      </c>
      <c r="K953" t="s">
        <v>664</v>
      </c>
      <c r="L953">
        <v>1368</v>
      </c>
      <c r="N953">
        <v>1011</v>
      </c>
      <c r="O953" t="s">
        <v>626</v>
      </c>
      <c r="P953" t="s">
        <v>626</v>
      </c>
      <c r="Q953">
        <v>1</v>
      </c>
      <c r="X953">
        <v>1.19</v>
      </c>
      <c r="Y953">
        <v>0</v>
      </c>
      <c r="Z953">
        <v>3.18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27</v>
      </c>
      <c r="AG953">
        <v>1.63625</v>
      </c>
      <c r="AH953">
        <v>2</v>
      </c>
      <c r="AI953">
        <v>59210998</v>
      </c>
      <c r="AJ953">
        <v>897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f>ROW(Source!A866)</f>
        <v>866</v>
      </c>
      <c r="B954">
        <v>59211782</v>
      </c>
      <c r="C954">
        <v>59210996</v>
      </c>
      <c r="D954">
        <v>58340578</v>
      </c>
      <c r="E954">
        <v>1</v>
      </c>
      <c r="F954">
        <v>1</v>
      </c>
      <c r="G954">
        <v>1080</v>
      </c>
      <c r="H954">
        <v>2</v>
      </c>
      <c r="I954" t="s">
        <v>646</v>
      </c>
      <c r="J954" t="s">
        <v>647</v>
      </c>
      <c r="K954" t="s">
        <v>648</v>
      </c>
      <c r="L954">
        <v>1368</v>
      </c>
      <c r="N954">
        <v>1011</v>
      </c>
      <c r="O954" t="s">
        <v>626</v>
      </c>
      <c r="P954" t="s">
        <v>626</v>
      </c>
      <c r="Q954">
        <v>1</v>
      </c>
      <c r="X954">
        <v>0.4</v>
      </c>
      <c r="Y954">
        <v>0</v>
      </c>
      <c r="Z954">
        <v>83.1</v>
      </c>
      <c r="AA954">
        <v>12.62</v>
      </c>
      <c r="AB954">
        <v>0</v>
      </c>
      <c r="AC954">
        <v>0</v>
      </c>
      <c r="AD954">
        <v>1</v>
      </c>
      <c r="AE954">
        <v>0</v>
      </c>
      <c r="AF954" t="s">
        <v>27</v>
      </c>
      <c r="AG954">
        <v>0.55000000000000004</v>
      </c>
      <c r="AH954">
        <v>2</v>
      </c>
      <c r="AI954">
        <v>59210999</v>
      </c>
      <c r="AJ954">
        <v>898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f>ROW(Source!A866)</f>
        <v>866</v>
      </c>
      <c r="B955">
        <v>59211783</v>
      </c>
      <c r="C955">
        <v>59210996</v>
      </c>
      <c r="D955">
        <v>58339814</v>
      </c>
      <c r="E955">
        <v>1</v>
      </c>
      <c r="F955">
        <v>1</v>
      </c>
      <c r="G955">
        <v>1080</v>
      </c>
      <c r="H955">
        <v>2</v>
      </c>
      <c r="I955" t="s">
        <v>635</v>
      </c>
      <c r="J955" t="s">
        <v>636</v>
      </c>
      <c r="K955" t="s">
        <v>637</v>
      </c>
      <c r="L955">
        <v>1368</v>
      </c>
      <c r="N955">
        <v>1011</v>
      </c>
      <c r="O955" t="s">
        <v>626</v>
      </c>
      <c r="P955" t="s">
        <v>626</v>
      </c>
      <c r="Q955">
        <v>1</v>
      </c>
      <c r="X955">
        <v>0.06</v>
      </c>
      <c r="Y955">
        <v>0</v>
      </c>
      <c r="Z955">
        <v>179.17</v>
      </c>
      <c r="AA955">
        <v>16.93</v>
      </c>
      <c r="AB955">
        <v>0</v>
      </c>
      <c r="AC955">
        <v>0</v>
      </c>
      <c r="AD955">
        <v>1</v>
      </c>
      <c r="AE955">
        <v>0</v>
      </c>
      <c r="AF955" t="s">
        <v>27</v>
      </c>
      <c r="AG955">
        <v>8.2500000000000004E-2</v>
      </c>
      <c r="AH955">
        <v>2</v>
      </c>
      <c r="AI955">
        <v>59211000</v>
      </c>
      <c r="AJ955">
        <v>899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f>ROW(Source!A866)</f>
        <v>866</v>
      </c>
      <c r="B956">
        <v>59211784</v>
      </c>
      <c r="C956">
        <v>59210996</v>
      </c>
      <c r="D956">
        <v>58308814</v>
      </c>
      <c r="E956">
        <v>1</v>
      </c>
      <c r="F956">
        <v>1</v>
      </c>
      <c r="G956">
        <v>1080</v>
      </c>
      <c r="H956">
        <v>3</v>
      </c>
      <c r="I956" t="s">
        <v>642</v>
      </c>
      <c r="J956" t="s">
        <v>643</v>
      </c>
      <c r="K956" t="s">
        <v>644</v>
      </c>
      <c r="L956">
        <v>1339</v>
      </c>
      <c r="N956">
        <v>1007</v>
      </c>
      <c r="O956" t="s">
        <v>645</v>
      </c>
      <c r="P956" t="s">
        <v>645</v>
      </c>
      <c r="Q956">
        <v>1</v>
      </c>
      <c r="X956">
        <v>0.15067</v>
      </c>
      <c r="Y956">
        <v>7.07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3</v>
      </c>
      <c r="AG956">
        <v>0.15067</v>
      </c>
      <c r="AH956">
        <v>2</v>
      </c>
      <c r="AI956">
        <v>59211001</v>
      </c>
      <c r="AJ956">
        <v>900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f>ROW(Source!A866)</f>
        <v>866</v>
      </c>
      <c r="B957">
        <v>59211785</v>
      </c>
      <c r="C957">
        <v>59210996</v>
      </c>
      <c r="D957">
        <v>58310526</v>
      </c>
      <c r="E957">
        <v>1</v>
      </c>
      <c r="F957">
        <v>1</v>
      </c>
      <c r="G957">
        <v>1080</v>
      </c>
      <c r="H957">
        <v>3</v>
      </c>
      <c r="I957" t="s">
        <v>665</v>
      </c>
      <c r="J957" t="s">
        <v>666</v>
      </c>
      <c r="K957" t="s">
        <v>667</v>
      </c>
      <c r="L957">
        <v>1346</v>
      </c>
      <c r="N957">
        <v>1009</v>
      </c>
      <c r="O957" t="s">
        <v>641</v>
      </c>
      <c r="P957" t="s">
        <v>641</v>
      </c>
      <c r="Q957">
        <v>1</v>
      </c>
      <c r="X957">
        <v>0.05</v>
      </c>
      <c r="Y957">
        <v>37.979999999999997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 t="s">
        <v>3</v>
      </c>
      <c r="AG957">
        <v>0.05</v>
      </c>
      <c r="AH957">
        <v>2</v>
      </c>
      <c r="AI957">
        <v>59211002</v>
      </c>
      <c r="AJ957">
        <v>901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">
      <c r="A958">
        <f>ROW(Source!A866)</f>
        <v>866</v>
      </c>
      <c r="B958">
        <v>59211786</v>
      </c>
      <c r="C958">
        <v>59210996</v>
      </c>
      <c r="D958">
        <v>58308933</v>
      </c>
      <c r="E958">
        <v>1</v>
      </c>
      <c r="F958">
        <v>1</v>
      </c>
      <c r="G958">
        <v>1080</v>
      </c>
      <c r="H958">
        <v>3</v>
      </c>
      <c r="I958" t="s">
        <v>668</v>
      </c>
      <c r="J958" t="s">
        <v>669</v>
      </c>
      <c r="K958" t="s">
        <v>670</v>
      </c>
      <c r="L958">
        <v>1348</v>
      </c>
      <c r="N958">
        <v>1009</v>
      </c>
      <c r="O958" t="s">
        <v>658</v>
      </c>
      <c r="P958" t="s">
        <v>658</v>
      </c>
      <c r="Q958">
        <v>1000</v>
      </c>
      <c r="X958">
        <v>3.9999999999999998E-6</v>
      </c>
      <c r="Y958">
        <v>3234.81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 t="s">
        <v>3</v>
      </c>
      <c r="AG958">
        <v>3.9999999999999998E-6</v>
      </c>
      <c r="AH958">
        <v>2</v>
      </c>
      <c r="AI958">
        <v>59211003</v>
      </c>
      <c r="AJ958">
        <v>902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">
      <c r="A959">
        <f>ROW(Source!A866)</f>
        <v>866</v>
      </c>
      <c r="B959">
        <v>59211787</v>
      </c>
      <c r="C959">
        <v>59210996</v>
      </c>
      <c r="D959">
        <v>58308746</v>
      </c>
      <c r="E959">
        <v>1</v>
      </c>
      <c r="F959">
        <v>1</v>
      </c>
      <c r="G959">
        <v>1080</v>
      </c>
      <c r="H959">
        <v>3</v>
      </c>
      <c r="I959" t="s">
        <v>671</v>
      </c>
      <c r="J959" t="s">
        <v>672</v>
      </c>
      <c r="K959" t="s">
        <v>673</v>
      </c>
      <c r="L959">
        <v>1339</v>
      </c>
      <c r="N959">
        <v>1007</v>
      </c>
      <c r="O959" t="s">
        <v>645</v>
      </c>
      <c r="P959" t="s">
        <v>645</v>
      </c>
      <c r="Q959">
        <v>1</v>
      </c>
      <c r="X959">
        <v>0.19</v>
      </c>
      <c r="Y959">
        <v>53.42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 t="s">
        <v>3</v>
      </c>
      <c r="AG959">
        <v>0.19</v>
      </c>
      <c r="AH959">
        <v>2</v>
      </c>
      <c r="AI959">
        <v>59211004</v>
      </c>
      <c r="AJ959">
        <v>903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f>ROW(Source!A866)</f>
        <v>866</v>
      </c>
      <c r="B960">
        <v>59211788</v>
      </c>
      <c r="C960">
        <v>59210996</v>
      </c>
      <c r="D960">
        <v>58309012</v>
      </c>
      <c r="E960">
        <v>1</v>
      </c>
      <c r="F960">
        <v>1</v>
      </c>
      <c r="G960">
        <v>1080</v>
      </c>
      <c r="H960">
        <v>3</v>
      </c>
      <c r="I960" t="s">
        <v>674</v>
      </c>
      <c r="J960" t="s">
        <v>675</v>
      </c>
      <c r="K960" t="s">
        <v>676</v>
      </c>
      <c r="L960">
        <v>1339</v>
      </c>
      <c r="N960">
        <v>1007</v>
      </c>
      <c r="O960" t="s">
        <v>645</v>
      </c>
      <c r="P960" t="s">
        <v>645</v>
      </c>
      <c r="Q960">
        <v>1</v>
      </c>
      <c r="X960">
        <v>0.34200000000000003</v>
      </c>
      <c r="Y960">
        <v>5.82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 t="s">
        <v>3</v>
      </c>
      <c r="AG960">
        <v>0.34200000000000003</v>
      </c>
      <c r="AH960">
        <v>2</v>
      </c>
      <c r="AI960">
        <v>59211005</v>
      </c>
      <c r="AJ960">
        <v>904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f>ROW(Source!A866)</f>
        <v>866</v>
      </c>
      <c r="B961">
        <v>59211789</v>
      </c>
      <c r="C961">
        <v>59210996</v>
      </c>
      <c r="D961">
        <v>58309084</v>
      </c>
      <c r="E961">
        <v>1</v>
      </c>
      <c r="F961">
        <v>1</v>
      </c>
      <c r="G961">
        <v>1080</v>
      </c>
      <c r="H961">
        <v>3</v>
      </c>
      <c r="I961" t="s">
        <v>677</v>
      </c>
      <c r="J961" t="s">
        <v>678</v>
      </c>
      <c r="K961" t="s">
        <v>679</v>
      </c>
      <c r="L961">
        <v>1348</v>
      </c>
      <c r="N961">
        <v>1009</v>
      </c>
      <c r="O961" t="s">
        <v>658</v>
      </c>
      <c r="P961" t="s">
        <v>658</v>
      </c>
      <c r="Q961">
        <v>1000</v>
      </c>
      <c r="X961">
        <v>8.7000000000000001E-4</v>
      </c>
      <c r="Y961">
        <v>16214.84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 t="s">
        <v>3</v>
      </c>
      <c r="AG961">
        <v>8.7000000000000001E-4</v>
      </c>
      <c r="AH961">
        <v>2</v>
      </c>
      <c r="AI961">
        <v>59211006</v>
      </c>
      <c r="AJ961">
        <v>905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>
        <f>ROW(Source!A866)</f>
        <v>866</v>
      </c>
      <c r="B962">
        <v>59211790</v>
      </c>
      <c r="C962">
        <v>59210996</v>
      </c>
      <c r="D962">
        <v>58309253</v>
      </c>
      <c r="E962">
        <v>1</v>
      </c>
      <c r="F962">
        <v>1</v>
      </c>
      <c r="G962">
        <v>1080</v>
      </c>
      <c r="H962">
        <v>3</v>
      </c>
      <c r="I962" t="s">
        <v>680</v>
      </c>
      <c r="J962" t="s">
        <v>681</v>
      </c>
      <c r="K962" t="s">
        <v>682</v>
      </c>
      <c r="L962">
        <v>1346</v>
      </c>
      <c r="N962">
        <v>1009</v>
      </c>
      <c r="O962" t="s">
        <v>641</v>
      </c>
      <c r="P962" t="s">
        <v>641</v>
      </c>
      <c r="Q962">
        <v>1</v>
      </c>
      <c r="X962">
        <v>0.1</v>
      </c>
      <c r="Y962">
        <v>20.190000000000001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 t="s">
        <v>3</v>
      </c>
      <c r="AG962">
        <v>0.1</v>
      </c>
      <c r="AH962">
        <v>2</v>
      </c>
      <c r="AI962">
        <v>59211007</v>
      </c>
      <c r="AJ962">
        <v>906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f>ROW(Source!A866)</f>
        <v>866</v>
      </c>
      <c r="B963">
        <v>59211791</v>
      </c>
      <c r="C963">
        <v>59210996</v>
      </c>
      <c r="D963">
        <v>58309395</v>
      </c>
      <c r="E963">
        <v>1</v>
      </c>
      <c r="F963">
        <v>1</v>
      </c>
      <c r="G963">
        <v>1080</v>
      </c>
      <c r="H963">
        <v>3</v>
      </c>
      <c r="I963" t="s">
        <v>683</v>
      </c>
      <c r="J963" t="s">
        <v>684</v>
      </c>
      <c r="K963" t="s">
        <v>685</v>
      </c>
      <c r="L963">
        <v>1348</v>
      </c>
      <c r="N963">
        <v>1009</v>
      </c>
      <c r="O963" t="s">
        <v>658</v>
      </c>
      <c r="P963" t="s">
        <v>658</v>
      </c>
      <c r="Q963">
        <v>1000</v>
      </c>
      <c r="X963">
        <v>4.0000000000000002E-4</v>
      </c>
      <c r="Y963">
        <v>35445.93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3</v>
      </c>
      <c r="AG963">
        <v>4.0000000000000002E-4</v>
      </c>
      <c r="AH963">
        <v>2</v>
      </c>
      <c r="AI963">
        <v>59211008</v>
      </c>
      <c r="AJ963">
        <v>907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">
      <c r="A964">
        <f>ROW(Source!A866)</f>
        <v>866</v>
      </c>
      <c r="B964">
        <v>59211792</v>
      </c>
      <c r="C964">
        <v>59210996</v>
      </c>
      <c r="D964">
        <v>58267529</v>
      </c>
      <c r="E964">
        <v>1080</v>
      </c>
      <c r="F964">
        <v>1</v>
      </c>
      <c r="G964">
        <v>1080</v>
      </c>
      <c r="H964">
        <v>3</v>
      </c>
      <c r="I964" t="s">
        <v>782</v>
      </c>
      <c r="J964" t="s">
        <v>3</v>
      </c>
      <c r="K964" t="s">
        <v>783</v>
      </c>
      <c r="L964">
        <v>1346</v>
      </c>
      <c r="N964">
        <v>1009</v>
      </c>
      <c r="O964" t="s">
        <v>641</v>
      </c>
      <c r="P964" t="s">
        <v>641</v>
      </c>
      <c r="Q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3</v>
      </c>
      <c r="AG964">
        <v>0</v>
      </c>
      <c r="AH964">
        <v>3</v>
      </c>
      <c r="AI964">
        <v>-1</v>
      </c>
      <c r="AJ964" t="s">
        <v>3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">
      <c r="A965">
        <f>ROW(Source!A866)</f>
        <v>866</v>
      </c>
      <c r="B965">
        <v>59211793</v>
      </c>
      <c r="C965">
        <v>59210996</v>
      </c>
      <c r="D965">
        <v>58287193</v>
      </c>
      <c r="E965">
        <v>1080</v>
      </c>
      <c r="F965">
        <v>1</v>
      </c>
      <c r="G965">
        <v>1080</v>
      </c>
      <c r="H965">
        <v>3</v>
      </c>
      <c r="I965" t="s">
        <v>786</v>
      </c>
      <c r="J965" t="s">
        <v>3</v>
      </c>
      <c r="K965" t="s">
        <v>787</v>
      </c>
      <c r="L965">
        <v>1354</v>
      </c>
      <c r="N965">
        <v>1010</v>
      </c>
      <c r="O965" t="s">
        <v>49</v>
      </c>
      <c r="P965" t="s">
        <v>49</v>
      </c>
      <c r="Q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3</v>
      </c>
      <c r="AG965">
        <v>0</v>
      </c>
      <c r="AH965">
        <v>3</v>
      </c>
      <c r="AI965">
        <v>-1</v>
      </c>
      <c r="AJ965" t="s">
        <v>3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f>ROW(Source!A866)</f>
        <v>866</v>
      </c>
      <c r="B966">
        <v>59211794</v>
      </c>
      <c r="C966">
        <v>59210996</v>
      </c>
      <c r="D966">
        <v>58289981</v>
      </c>
      <c r="E966">
        <v>1080</v>
      </c>
      <c r="F966">
        <v>1</v>
      </c>
      <c r="G966">
        <v>1080</v>
      </c>
      <c r="H966">
        <v>3</v>
      </c>
      <c r="I966" t="s">
        <v>794</v>
      </c>
      <c r="J966" t="s">
        <v>3</v>
      </c>
      <c r="K966" t="s">
        <v>795</v>
      </c>
      <c r="L966">
        <v>1301</v>
      </c>
      <c r="N966">
        <v>1003</v>
      </c>
      <c r="O966" t="s">
        <v>36</v>
      </c>
      <c r="P966" t="s">
        <v>36</v>
      </c>
      <c r="Q966">
        <v>1</v>
      </c>
      <c r="X966">
        <v>100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3</v>
      </c>
      <c r="AG966">
        <v>100</v>
      </c>
      <c r="AH966">
        <v>3</v>
      </c>
      <c r="AI966">
        <v>-1</v>
      </c>
      <c r="AJ966" t="s">
        <v>3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">
      <c r="A967">
        <f>ROW(Source!A869)</f>
        <v>869</v>
      </c>
      <c r="B967">
        <v>59211795</v>
      </c>
      <c r="C967">
        <v>59211026</v>
      </c>
      <c r="D967">
        <v>58266404</v>
      </c>
      <c r="E967">
        <v>1080</v>
      </c>
      <c r="F967">
        <v>1</v>
      </c>
      <c r="G967">
        <v>1080</v>
      </c>
      <c r="H967">
        <v>1</v>
      </c>
      <c r="I967" t="s">
        <v>620</v>
      </c>
      <c r="J967" t="s">
        <v>3</v>
      </c>
      <c r="K967" t="s">
        <v>621</v>
      </c>
      <c r="L967">
        <v>1191</v>
      </c>
      <c r="N967">
        <v>1013</v>
      </c>
      <c r="O967" t="s">
        <v>622</v>
      </c>
      <c r="P967" t="s">
        <v>622</v>
      </c>
      <c r="Q967">
        <v>1</v>
      </c>
      <c r="X967">
        <v>5.01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 t="s">
        <v>28</v>
      </c>
      <c r="AG967">
        <v>6.3376499999999991</v>
      </c>
      <c r="AH967">
        <v>2</v>
      </c>
      <c r="AI967">
        <v>59211027</v>
      </c>
      <c r="AJ967">
        <v>909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f>ROW(Source!A869)</f>
        <v>869</v>
      </c>
      <c r="B968">
        <v>59211796</v>
      </c>
      <c r="C968">
        <v>59211026</v>
      </c>
      <c r="D968">
        <v>58308814</v>
      </c>
      <c r="E968">
        <v>1</v>
      </c>
      <c r="F968">
        <v>1</v>
      </c>
      <c r="G968">
        <v>1080</v>
      </c>
      <c r="H968">
        <v>3</v>
      </c>
      <c r="I968" t="s">
        <v>642</v>
      </c>
      <c r="J968" t="s">
        <v>643</v>
      </c>
      <c r="K968" t="s">
        <v>644</v>
      </c>
      <c r="L968">
        <v>1339</v>
      </c>
      <c r="N968">
        <v>1007</v>
      </c>
      <c r="O968" t="s">
        <v>645</v>
      </c>
      <c r="P968" t="s">
        <v>645</v>
      </c>
      <c r="Q968">
        <v>1</v>
      </c>
      <c r="X968">
        <v>1</v>
      </c>
      <c r="Y968">
        <v>7.07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3</v>
      </c>
      <c r="AG968">
        <v>1</v>
      </c>
      <c r="AH968">
        <v>2</v>
      </c>
      <c r="AI968">
        <v>59211028</v>
      </c>
      <c r="AJ968">
        <v>910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f>ROW(Source!A869)</f>
        <v>869</v>
      </c>
      <c r="B969">
        <v>59211797</v>
      </c>
      <c r="C969">
        <v>59211026</v>
      </c>
      <c r="D969">
        <v>58310526</v>
      </c>
      <c r="E969">
        <v>1</v>
      </c>
      <c r="F969">
        <v>1</v>
      </c>
      <c r="G969">
        <v>1080</v>
      </c>
      <c r="H969">
        <v>3</v>
      </c>
      <c r="I969" t="s">
        <v>665</v>
      </c>
      <c r="J969" t="s">
        <v>666</v>
      </c>
      <c r="K969" t="s">
        <v>667</v>
      </c>
      <c r="L969">
        <v>1346</v>
      </c>
      <c r="N969">
        <v>1009</v>
      </c>
      <c r="O969" t="s">
        <v>641</v>
      </c>
      <c r="P969" t="s">
        <v>641</v>
      </c>
      <c r="Q969">
        <v>1</v>
      </c>
      <c r="X969">
        <v>0.02</v>
      </c>
      <c r="Y969">
        <v>37.979999999999997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3</v>
      </c>
      <c r="AG969">
        <v>0.02</v>
      </c>
      <c r="AH969">
        <v>2</v>
      </c>
      <c r="AI969">
        <v>59211029</v>
      </c>
      <c r="AJ969">
        <v>911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f>ROW(Source!A869)</f>
        <v>869</v>
      </c>
      <c r="B970">
        <v>59211798</v>
      </c>
      <c r="C970">
        <v>59211026</v>
      </c>
      <c r="D970">
        <v>58309084</v>
      </c>
      <c r="E970">
        <v>1</v>
      </c>
      <c r="F970">
        <v>1</v>
      </c>
      <c r="G970">
        <v>1080</v>
      </c>
      <c r="H970">
        <v>3</v>
      </c>
      <c r="I970" t="s">
        <v>677</v>
      </c>
      <c r="J970" t="s">
        <v>678</v>
      </c>
      <c r="K970" t="s">
        <v>679</v>
      </c>
      <c r="L970">
        <v>1348</v>
      </c>
      <c r="N970">
        <v>1009</v>
      </c>
      <c r="O970" t="s">
        <v>658</v>
      </c>
      <c r="P970" t="s">
        <v>658</v>
      </c>
      <c r="Q970">
        <v>1000</v>
      </c>
      <c r="X970">
        <v>5.0000000000000002E-5</v>
      </c>
      <c r="Y970">
        <v>16214.84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 t="s">
        <v>3</v>
      </c>
      <c r="AG970">
        <v>5.0000000000000002E-5</v>
      </c>
      <c r="AH970">
        <v>2</v>
      </c>
      <c r="AI970">
        <v>59211030</v>
      </c>
      <c r="AJ970">
        <v>912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f>ROW(Source!A869)</f>
        <v>869</v>
      </c>
      <c r="B971">
        <v>59211799</v>
      </c>
      <c r="C971">
        <v>59211026</v>
      </c>
      <c r="D971">
        <v>58309253</v>
      </c>
      <c r="E971">
        <v>1</v>
      </c>
      <c r="F971">
        <v>1</v>
      </c>
      <c r="G971">
        <v>1080</v>
      </c>
      <c r="H971">
        <v>3</v>
      </c>
      <c r="I971" t="s">
        <v>680</v>
      </c>
      <c r="J971" t="s">
        <v>681</v>
      </c>
      <c r="K971" t="s">
        <v>682</v>
      </c>
      <c r="L971">
        <v>1346</v>
      </c>
      <c r="N971">
        <v>1009</v>
      </c>
      <c r="O971" t="s">
        <v>641</v>
      </c>
      <c r="P971" t="s">
        <v>641</v>
      </c>
      <c r="Q971">
        <v>1</v>
      </c>
      <c r="X971">
        <v>0.02</v>
      </c>
      <c r="Y971">
        <v>20.190000000000001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 t="s">
        <v>3</v>
      </c>
      <c r="AG971">
        <v>0.02</v>
      </c>
      <c r="AH971">
        <v>2</v>
      </c>
      <c r="AI971">
        <v>59211031</v>
      </c>
      <c r="AJ971">
        <v>913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">
      <c r="A972">
        <f>ROW(Source!A870)</f>
        <v>870</v>
      </c>
      <c r="B972">
        <v>59211795</v>
      </c>
      <c r="C972">
        <v>59211026</v>
      </c>
      <c r="D972">
        <v>58266404</v>
      </c>
      <c r="E972">
        <v>1080</v>
      </c>
      <c r="F972">
        <v>1</v>
      </c>
      <c r="G972">
        <v>1080</v>
      </c>
      <c r="H972">
        <v>1</v>
      </c>
      <c r="I972" t="s">
        <v>620</v>
      </c>
      <c r="J972" t="s">
        <v>3</v>
      </c>
      <c r="K972" t="s">
        <v>621</v>
      </c>
      <c r="L972">
        <v>1191</v>
      </c>
      <c r="N972">
        <v>1013</v>
      </c>
      <c r="O972" t="s">
        <v>622</v>
      </c>
      <c r="P972" t="s">
        <v>622</v>
      </c>
      <c r="Q972">
        <v>1</v>
      </c>
      <c r="X972">
        <v>5.01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1</v>
      </c>
      <c r="AF972" t="s">
        <v>28</v>
      </c>
      <c r="AG972">
        <v>6.3376499999999991</v>
      </c>
      <c r="AH972">
        <v>2</v>
      </c>
      <c r="AI972">
        <v>59211027</v>
      </c>
      <c r="AJ972">
        <v>914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f>ROW(Source!A870)</f>
        <v>870</v>
      </c>
      <c r="B973">
        <v>59211796</v>
      </c>
      <c r="C973">
        <v>59211026</v>
      </c>
      <c r="D973">
        <v>58308814</v>
      </c>
      <c r="E973">
        <v>1</v>
      </c>
      <c r="F973">
        <v>1</v>
      </c>
      <c r="G973">
        <v>1080</v>
      </c>
      <c r="H973">
        <v>3</v>
      </c>
      <c r="I973" t="s">
        <v>642</v>
      </c>
      <c r="J973" t="s">
        <v>643</v>
      </c>
      <c r="K973" t="s">
        <v>644</v>
      </c>
      <c r="L973">
        <v>1339</v>
      </c>
      <c r="N973">
        <v>1007</v>
      </c>
      <c r="O973" t="s">
        <v>645</v>
      </c>
      <c r="P973" t="s">
        <v>645</v>
      </c>
      <c r="Q973">
        <v>1</v>
      </c>
      <c r="X973">
        <v>1</v>
      </c>
      <c r="Y973">
        <v>7.07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 t="s">
        <v>3</v>
      </c>
      <c r="AG973">
        <v>1</v>
      </c>
      <c r="AH973">
        <v>2</v>
      </c>
      <c r="AI973">
        <v>59211028</v>
      </c>
      <c r="AJ973">
        <v>915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f>ROW(Source!A870)</f>
        <v>870</v>
      </c>
      <c r="B974">
        <v>59211797</v>
      </c>
      <c r="C974">
        <v>59211026</v>
      </c>
      <c r="D974">
        <v>58310526</v>
      </c>
      <c r="E974">
        <v>1</v>
      </c>
      <c r="F974">
        <v>1</v>
      </c>
      <c r="G974">
        <v>1080</v>
      </c>
      <c r="H974">
        <v>3</v>
      </c>
      <c r="I974" t="s">
        <v>665</v>
      </c>
      <c r="J974" t="s">
        <v>666</v>
      </c>
      <c r="K974" t="s">
        <v>667</v>
      </c>
      <c r="L974">
        <v>1346</v>
      </c>
      <c r="N974">
        <v>1009</v>
      </c>
      <c r="O974" t="s">
        <v>641</v>
      </c>
      <c r="P974" t="s">
        <v>641</v>
      </c>
      <c r="Q974">
        <v>1</v>
      </c>
      <c r="X974">
        <v>0.02</v>
      </c>
      <c r="Y974">
        <v>37.979999999999997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3</v>
      </c>
      <c r="AG974">
        <v>0.02</v>
      </c>
      <c r="AH974">
        <v>2</v>
      </c>
      <c r="AI974">
        <v>59211029</v>
      </c>
      <c r="AJ974">
        <v>916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">
      <c r="A975">
        <f>ROW(Source!A870)</f>
        <v>870</v>
      </c>
      <c r="B975">
        <v>59211798</v>
      </c>
      <c r="C975">
        <v>59211026</v>
      </c>
      <c r="D975">
        <v>58309084</v>
      </c>
      <c r="E975">
        <v>1</v>
      </c>
      <c r="F975">
        <v>1</v>
      </c>
      <c r="G975">
        <v>1080</v>
      </c>
      <c r="H975">
        <v>3</v>
      </c>
      <c r="I975" t="s">
        <v>677</v>
      </c>
      <c r="J975" t="s">
        <v>678</v>
      </c>
      <c r="K975" t="s">
        <v>679</v>
      </c>
      <c r="L975">
        <v>1348</v>
      </c>
      <c r="N975">
        <v>1009</v>
      </c>
      <c r="O975" t="s">
        <v>658</v>
      </c>
      <c r="P975" t="s">
        <v>658</v>
      </c>
      <c r="Q975">
        <v>1000</v>
      </c>
      <c r="X975">
        <v>5.0000000000000002E-5</v>
      </c>
      <c r="Y975">
        <v>16214.84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 t="s">
        <v>3</v>
      </c>
      <c r="AG975">
        <v>5.0000000000000002E-5</v>
      </c>
      <c r="AH975">
        <v>2</v>
      </c>
      <c r="AI975">
        <v>59211030</v>
      </c>
      <c r="AJ975">
        <v>917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f>ROW(Source!A870)</f>
        <v>870</v>
      </c>
      <c r="B976">
        <v>59211799</v>
      </c>
      <c r="C976">
        <v>59211026</v>
      </c>
      <c r="D976">
        <v>58309253</v>
      </c>
      <c r="E976">
        <v>1</v>
      </c>
      <c r="F976">
        <v>1</v>
      </c>
      <c r="G976">
        <v>1080</v>
      </c>
      <c r="H976">
        <v>3</v>
      </c>
      <c r="I976" t="s">
        <v>680</v>
      </c>
      <c r="J976" t="s">
        <v>681</v>
      </c>
      <c r="K976" t="s">
        <v>682</v>
      </c>
      <c r="L976">
        <v>1346</v>
      </c>
      <c r="N976">
        <v>1009</v>
      </c>
      <c r="O976" t="s">
        <v>641</v>
      </c>
      <c r="P976" t="s">
        <v>641</v>
      </c>
      <c r="Q976">
        <v>1</v>
      </c>
      <c r="X976">
        <v>0.02</v>
      </c>
      <c r="Y976">
        <v>20.190000000000001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3</v>
      </c>
      <c r="AG976">
        <v>0.02</v>
      </c>
      <c r="AH976">
        <v>2</v>
      </c>
      <c r="AI976">
        <v>59211031</v>
      </c>
      <c r="AJ976">
        <v>918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">
      <c r="A977">
        <f>ROW(Source!A871)</f>
        <v>871</v>
      </c>
      <c r="B977">
        <v>60529592</v>
      </c>
      <c r="C977">
        <v>59211037</v>
      </c>
      <c r="D977">
        <v>58266404</v>
      </c>
      <c r="E977">
        <v>1080</v>
      </c>
      <c r="F977">
        <v>1</v>
      </c>
      <c r="G977">
        <v>1080</v>
      </c>
      <c r="H977">
        <v>1</v>
      </c>
      <c r="I977" t="s">
        <v>620</v>
      </c>
      <c r="J977" t="s">
        <v>3</v>
      </c>
      <c r="K977" t="s">
        <v>621</v>
      </c>
      <c r="L977">
        <v>1191</v>
      </c>
      <c r="N977">
        <v>1013</v>
      </c>
      <c r="O977" t="s">
        <v>622</v>
      </c>
      <c r="P977" t="s">
        <v>622</v>
      </c>
      <c r="Q977">
        <v>1</v>
      </c>
      <c r="X977">
        <v>5.01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1</v>
      </c>
      <c r="AF977" t="s">
        <v>28</v>
      </c>
      <c r="AG977">
        <v>6.3376499999999991</v>
      </c>
      <c r="AH977">
        <v>2</v>
      </c>
      <c r="AI977">
        <v>60529592</v>
      </c>
      <c r="AJ977">
        <v>919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">
      <c r="A978">
        <f>ROW(Source!A871)</f>
        <v>871</v>
      </c>
      <c r="B978">
        <v>60529593</v>
      </c>
      <c r="C978">
        <v>59211037</v>
      </c>
      <c r="D978">
        <v>58308814</v>
      </c>
      <c r="E978">
        <v>1</v>
      </c>
      <c r="F978">
        <v>1</v>
      </c>
      <c r="G978">
        <v>1080</v>
      </c>
      <c r="H978">
        <v>3</v>
      </c>
      <c r="I978" t="s">
        <v>642</v>
      </c>
      <c r="J978" t="s">
        <v>643</v>
      </c>
      <c r="K978" t="s">
        <v>644</v>
      </c>
      <c r="L978">
        <v>1339</v>
      </c>
      <c r="N978">
        <v>1007</v>
      </c>
      <c r="O978" t="s">
        <v>645</v>
      </c>
      <c r="P978" t="s">
        <v>645</v>
      </c>
      <c r="Q978">
        <v>1</v>
      </c>
      <c r="X978">
        <v>16.3</v>
      </c>
      <c r="Y978">
        <v>7.07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3</v>
      </c>
      <c r="AG978">
        <v>16.3</v>
      </c>
      <c r="AH978">
        <v>2</v>
      </c>
      <c r="AI978">
        <v>60529593</v>
      </c>
      <c r="AJ978">
        <v>920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f>ROW(Source!A871)</f>
        <v>871</v>
      </c>
      <c r="B979">
        <v>60529594</v>
      </c>
      <c r="C979">
        <v>59211037</v>
      </c>
      <c r="D979">
        <v>58310526</v>
      </c>
      <c r="E979">
        <v>1</v>
      </c>
      <c r="F979">
        <v>1</v>
      </c>
      <c r="G979">
        <v>1080</v>
      </c>
      <c r="H979">
        <v>3</v>
      </c>
      <c r="I979" t="s">
        <v>665</v>
      </c>
      <c r="J979" t="s">
        <v>666</v>
      </c>
      <c r="K979" t="s">
        <v>667</v>
      </c>
      <c r="L979">
        <v>1346</v>
      </c>
      <c r="N979">
        <v>1009</v>
      </c>
      <c r="O979" t="s">
        <v>641</v>
      </c>
      <c r="P979" t="s">
        <v>641</v>
      </c>
      <c r="Q979">
        <v>1</v>
      </c>
      <c r="X979">
        <v>0.02</v>
      </c>
      <c r="Y979">
        <v>37.979999999999997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 t="s">
        <v>3</v>
      </c>
      <c r="AG979">
        <v>0.02</v>
      </c>
      <c r="AH979">
        <v>2</v>
      </c>
      <c r="AI979">
        <v>60529594</v>
      </c>
      <c r="AJ979">
        <v>921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">
      <c r="A980">
        <f>ROW(Source!A871)</f>
        <v>871</v>
      </c>
      <c r="B980">
        <v>60529595</v>
      </c>
      <c r="C980">
        <v>59211037</v>
      </c>
      <c r="D980">
        <v>58309084</v>
      </c>
      <c r="E980">
        <v>1</v>
      </c>
      <c r="F980">
        <v>1</v>
      </c>
      <c r="G980">
        <v>1080</v>
      </c>
      <c r="H980">
        <v>3</v>
      </c>
      <c r="I980" t="s">
        <v>677</v>
      </c>
      <c r="J980" t="s">
        <v>678</v>
      </c>
      <c r="K980" t="s">
        <v>679</v>
      </c>
      <c r="L980">
        <v>1348</v>
      </c>
      <c r="N980">
        <v>1009</v>
      </c>
      <c r="O980" t="s">
        <v>658</v>
      </c>
      <c r="P980" t="s">
        <v>658</v>
      </c>
      <c r="Q980">
        <v>1000</v>
      </c>
      <c r="X980">
        <v>5.0000000000000002E-5</v>
      </c>
      <c r="Y980">
        <v>16214.84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3</v>
      </c>
      <c r="AG980">
        <v>5.0000000000000002E-5</v>
      </c>
      <c r="AH980">
        <v>2</v>
      </c>
      <c r="AI980">
        <v>60529595</v>
      </c>
      <c r="AJ980">
        <v>922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f>ROW(Source!A871)</f>
        <v>871</v>
      </c>
      <c r="B981">
        <v>60529596</v>
      </c>
      <c r="C981">
        <v>59211037</v>
      </c>
      <c r="D981">
        <v>58309253</v>
      </c>
      <c r="E981">
        <v>1</v>
      </c>
      <c r="F981">
        <v>1</v>
      </c>
      <c r="G981">
        <v>1080</v>
      </c>
      <c r="H981">
        <v>3</v>
      </c>
      <c r="I981" t="s">
        <v>680</v>
      </c>
      <c r="J981" t="s">
        <v>681</v>
      </c>
      <c r="K981" t="s">
        <v>682</v>
      </c>
      <c r="L981">
        <v>1346</v>
      </c>
      <c r="N981">
        <v>1009</v>
      </c>
      <c r="O981" t="s">
        <v>641</v>
      </c>
      <c r="P981" t="s">
        <v>641</v>
      </c>
      <c r="Q981">
        <v>1</v>
      </c>
      <c r="X981">
        <v>0.02</v>
      </c>
      <c r="Y981">
        <v>20.190000000000001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3</v>
      </c>
      <c r="AG981">
        <v>0.02</v>
      </c>
      <c r="AH981">
        <v>2</v>
      </c>
      <c r="AI981">
        <v>60529596</v>
      </c>
      <c r="AJ981">
        <v>923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f>ROW(Source!A872)</f>
        <v>872</v>
      </c>
      <c r="B982">
        <v>60529592</v>
      </c>
      <c r="C982">
        <v>59211037</v>
      </c>
      <c r="D982">
        <v>58266404</v>
      </c>
      <c r="E982">
        <v>1080</v>
      </c>
      <c r="F982">
        <v>1</v>
      </c>
      <c r="G982">
        <v>1080</v>
      </c>
      <c r="H982">
        <v>1</v>
      </c>
      <c r="I982" t="s">
        <v>620</v>
      </c>
      <c r="J982" t="s">
        <v>3</v>
      </c>
      <c r="K982" t="s">
        <v>621</v>
      </c>
      <c r="L982">
        <v>1191</v>
      </c>
      <c r="N982">
        <v>1013</v>
      </c>
      <c r="O982" t="s">
        <v>622</v>
      </c>
      <c r="P982" t="s">
        <v>622</v>
      </c>
      <c r="Q982">
        <v>1</v>
      </c>
      <c r="X982">
        <v>5.01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1</v>
      </c>
      <c r="AF982" t="s">
        <v>28</v>
      </c>
      <c r="AG982">
        <v>6.3376499999999991</v>
      </c>
      <c r="AH982">
        <v>2</v>
      </c>
      <c r="AI982">
        <v>60529592</v>
      </c>
      <c r="AJ982">
        <v>924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f>ROW(Source!A872)</f>
        <v>872</v>
      </c>
      <c r="B983">
        <v>60529593</v>
      </c>
      <c r="C983">
        <v>59211037</v>
      </c>
      <c r="D983">
        <v>58308814</v>
      </c>
      <c r="E983">
        <v>1</v>
      </c>
      <c r="F983">
        <v>1</v>
      </c>
      <c r="G983">
        <v>1080</v>
      </c>
      <c r="H983">
        <v>3</v>
      </c>
      <c r="I983" t="s">
        <v>642</v>
      </c>
      <c r="J983" t="s">
        <v>643</v>
      </c>
      <c r="K983" t="s">
        <v>644</v>
      </c>
      <c r="L983">
        <v>1339</v>
      </c>
      <c r="N983">
        <v>1007</v>
      </c>
      <c r="O983" t="s">
        <v>645</v>
      </c>
      <c r="P983" t="s">
        <v>645</v>
      </c>
      <c r="Q983">
        <v>1</v>
      </c>
      <c r="X983">
        <v>16.3</v>
      </c>
      <c r="Y983">
        <v>7.07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3</v>
      </c>
      <c r="AG983">
        <v>16.3</v>
      </c>
      <c r="AH983">
        <v>2</v>
      </c>
      <c r="AI983">
        <v>60529593</v>
      </c>
      <c r="AJ983">
        <v>925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f>ROW(Source!A872)</f>
        <v>872</v>
      </c>
      <c r="B984">
        <v>60529594</v>
      </c>
      <c r="C984">
        <v>59211037</v>
      </c>
      <c r="D984">
        <v>58310526</v>
      </c>
      <c r="E984">
        <v>1</v>
      </c>
      <c r="F984">
        <v>1</v>
      </c>
      <c r="G984">
        <v>1080</v>
      </c>
      <c r="H984">
        <v>3</v>
      </c>
      <c r="I984" t="s">
        <v>665</v>
      </c>
      <c r="J984" t="s">
        <v>666</v>
      </c>
      <c r="K984" t="s">
        <v>667</v>
      </c>
      <c r="L984">
        <v>1346</v>
      </c>
      <c r="N984">
        <v>1009</v>
      </c>
      <c r="O984" t="s">
        <v>641</v>
      </c>
      <c r="P984" t="s">
        <v>641</v>
      </c>
      <c r="Q984">
        <v>1</v>
      </c>
      <c r="X984">
        <v>0.02</v>
      </c>
      <c r="Y984">
        <v>37.979999999999997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3</v>
      </c>
      <c r="AG984">
        <v>0.02</v>
      </c>
      <c r="AH984">
        <v>2</v>
      </c>
      <c r="AI984">
        <v>60529594</v>
      </c>
      <c r="AJ984">
        <v>926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f>ROW(Source!A872)</f>
        <v>872</v>
      </c>
      <c r="B985">
        <v>60529595</v>
      </c>
      <c r="C985">
        <v>59211037</v>
      </c>
      <c r="D985">
        <v>58309084</v>
      </c>
      <c r="E985">
        <v>1</v>
      </c>
      <c r="F985">
        <v>1</v>
      </c>
      <c r="G985">
        <v>1080</v>
      </c>
      <c r="H985">
        <v>3</v>
      </c>
      <c r="I985" t="s">
        <v>677</v>
      </c>
      <c r="J985" t="s">
        <v>678</v>
      </c>
      <c r="K985" t="s">
        <v>679</v>
      </c>
      <c r="L985">
        <v>1348</v>
      </c>
      <c r="N985">
        <v>1009</v>
      </c>
      <c r="O985" t="s">
        <v>658</v>
      </c>
      <c r="P985" t="s">
        <v>658</v>
      </c>
      <c r="Q985">
        <v>1000</v>
      </c>
      <c r="X985">
        <v>5.0000000000000002E-5</v>
      </c>
      <c r="Y985">
        <v>16214.84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 t="s">
        <v>3</v>
      </c>
      <c r="AG985">
        <v>5.0000000000000002E-5</v>
      </c>
      <c r="AH985">
        <v>2</v>
      </c>
      <c r="AI985">
        <v>60529595</v>
      </c>
      <c r="AJ985">
        <v>927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f>ROW(Source!A872)</f>
        <v>872</v>
      </c>
      <c r="B986">
        <v>60529596</v>
      </c>
      <c r="C986">
        <v>59211037</v>
      </c>
      <c r="D986">
        <v>58309253</v>
      </c>
      <c r="E986">
        <v>1</v>
      </c>
      <c r="F986">
        <v>1</v>
      </c>
      <c r="G986">
        <v>1080</v>
      </c>
      <c r="H986">
        <v>3</v>
      </c>
      <c r="I986" t="s">
        <v>680</v>
      </c>
      <c r="J986" t="s">
        <v>681</v>
      </c>
      <c r="K986" t="s">
        <v>682</v>
      </c>
      <c r="L986">
        <v>1346</v>
      </c>
      <c r="N986">
        <v>1009</v>
      </c>
      <c r="O986" t="s">
        <v>641</v>
      </c>
      <c r="P986" t="s">
        <v>641</v>
      </c>
      <c r="Q986">
        <v>1</v>
      </c>
      <c r="X986">
        <v>0.02</v>
      </c>
      <c r="Y986">
        <v>20.190000000000001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 t="s">
        <v>3</v>
      </c>
      <c r="AG986">
        <v>0.02</v>
      </c>
      <c r="AH986">
        <v>2</v>
      </c>
      <c r="AI986">
        <v>60529596</v>
      </c>
      <c r="AJ986">
        <v>928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f>ROW(Source!A912)</f>
        <v>912</v>
      </c>
      <c r="B987">
        <v>59211811</v>
      </c>
      <c r="C987">
        <v>59211120</v>
      </c>
      <c r="D987">
        <v>58266404</v>
      </c>
      <c r="E987">
        <v>1080</v>
      </c>
      <c r="F987">
        <v>1</v>
      </c>
      <c r="G987">
        <v>1080</v>
      </c>
      <c r="H987">
        <v>1</v>
      </c>
      <c r="I987" t="s">
        <v>620</v>
      </c>
      <c r="J987" t="s">
        <v>3</v>
      </c>
      <c r="K987" t="s">
        <v>621</v>
      </c>
      <c r="L987">
        <v>1191</v>
      </c>
      <c r="N987">
        <v>1013</v>
      </c>
      <c r="O987" t="s">
        <v>622</v>
      </c>
      <c r="P987" t="s">
        <v>622</v>
      </c>
      <c r="Q987">
        <v>1</v>
      </c>
      <c r="X987">
        <v>33.700000000000003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 t="s">
        <v>28</v>
      </c>
      <c r="AG987">
        <v>42.630500000000005</v>
      </c>
      <c r="AH987">
        <v>2</v>
      </c>
      <c r="AI987">
        <v>59211121</v>
      </c>
      <c r="AJ987">
        <v>929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f>ROW(Source!A912)</f>
        <v>912</v>
      </c>
      <c r="B988">
        <v>59211812</v>
      </c>
      <c r="C988">
        <v>59211120</v>
      </c>
      <c r="D988">
        <v>58340276</v>
      </c>
      <c r="E988">
        <v>1</v>
      </c>
      <c r="F988">
        <v>1</v>
      </c>
      <c r="G988">
        <v>1080</v>
      </c>
      <c r="H988">
        <v>2</v>
      </c>
      <c r="I988" t="s">
        <v>662</v>
      </c>
      <c r="J988" t="s">
        <v>663</v>
      </c>
      <c r="K988" t="s">
        <v>664</v>
      </c>
      <c r="L988">
        <v>1368</v>
      </c>
      <c r="N988">
        <v>1011</v>
      </c>
      <c r="O988" t="s">
        <v>626</v>
      </c>
      <c r="P988" t="s">
        <v>626</v>
      </c>
      <c r="Q988">
        <v>1</v>
      </c>
      <c r="X988">
        <v>1.19</v>
      </c>
      <c r="Y988">
        <v>0</v>
      </c>
      <c r="Z988">
        <v>3.18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27</v>
      </c>
      <c r="AG988">
        <v>1.63625</v>
      </c>
      <c r="AH988">
        <v>2</v>
      </c>
      <c r="AI988">
        <v>59211122</v>
      </c>
      <c r="AJ988">
        <v>930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">
      <c r="A989">
        <f>ROW(Source!A912)</f>
        <v>912</v>
      </c>
      <c r="B989">
        <v>59211813</v>
      </c>
      <c r="C989">
        <v>59211120</v>
      </c>
      <c r="D989">
        <v>58340578</v>
      </c>
      <c r="E989">
        <v>1</v>
      </c>
      <c r="F989">
        <v>1</v>
      </c>
      <c r="G989">
        <v>1080</v>
      </c>
      <c r="H989">
        <v>2</v>
      </c>
      <c r="I989" t="s">
        <v>646</v>
      </c>
      <c r="J989" t="s">
        <v>647</v>
      </c>
      <c r="K989" t="s">
        <v>648</v>
      </c>
      <c r="L989">
        <v>1368</v>
      </c>
      <c r="N989">
        <v>1011</v>
      </c>
      <c r="O989" t="s">
        <v>626</v>
      </c>
      <c r="P989" t="s">
        <v>626</v>
      </c>
      <c r="Q989">
        <v>1</v>
      </c>
      <c r="X989">
        <v>0.4</v>
      </c>
      <c r="Y989">
        <v>0</v>
      </c>
      <c r="Z989">
        <v>83.1</v>
      </c>
      <c r="AA989">
        <v>12.62</v>
      </c>
      <c r="AB989">
        <v>0</v>
      </c>
      <c r="AC989">
        <v>0</v>
      </c>
      <c r="AD989">
        <v>1</v>
      </c>
      <c r="AE989">
        <v>0</v>
      </c>
      <c r="AF989" t="s">
        <v>27</v>
      </c>
      <c r="AG989">
        <v>0.55000000000000004</v>
      </c>
      <c r="AH989">
        <v>2</v>
      </c>
      <c r="AI989">
        <v>59211123</v>
      </c>
      <c r="AJ989">
        <v>931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f>ROW(Source!A912)</f>
        <v>912</v>
      </c>
      <c r="B990">
        <v>59211814</v>
      </c>
      <c r="C990">
        <v>59211120</v>
      </c>
      <c r="D990">
        <v>58339814</v>
      </c>
      <c r="E990">
        <v>1</v>
      </c>
      <c r="F990">
        <v>1</v>
      </c>
      <c r="G990">
        <v>1080</v>
      </c>
      <c r="H990">
        <v>2</v>
      </c>
      <c r="I990" t="s">
        <v>635</v>
      </c>
      <c r="J990" t="s">
        <v>636</v>
      </c>
      <c r="K990" t="s">
        <v>637</v>
      </c>
      <c r="L990">
        <v>1368</v>
      </c>
      <c r="N990">
        <v>1011</v>
      </c>
      <c r="O990" t="s">
        <v>626</v>
      </c>
      <c r="P990" t="s">
        <v>626</v>
      </c>
      <c r="Q990">
        <v>1</v>
      </c>
      <c r="X990">
        <v>0.06</v>
      </c>
      <c r="Y990">
        <v>0</v>
      </c>
      <c r="Z990">
        <v>179.17</v>
      </c>
      <c r="AA990">
        <v>16.93</v>
      </c>
      <c r="AB990">
        <v>0</v>
      </c>
      <c r="AC990">
        <v>0</v>
      </c>
      <c r="AD990">
        <v>1</v>
      </c>
      <c r="AE990">
        <v>0</v>
      </c>
      <c r="AF990" t="s">
        <v>27</v>
      </c>
      <c r="AG990">
        <v>8.2500000000000004E-2</v>
      </c>
      <c r="AH990">
        <v>2</v>
      </c>
      <c r="AI990">
        <v>59211124</v>
      </c>
      <c r="AJ990">
        <v>932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">
      <c r="A991">
        <f>ROW(Source!A912)</f>
        <v>912</v>
      </c>
      <c r="B991">
        <v>59211815</v>
      </c>
      <c r="C991">
        <v>59211120</v>
      </c>
      <c r="D991">
        <v>58308814</v>
      </c>
      <c r="E991">
        <v>1</v>
      </c>
      <c r="F991">
        <v>1</v>
      </c>
      <c r="G991">
        <v>1080</v>
      </c>
      <c r="H991">
        <v>3</v>
      </c>
      <c r="I991" t="s">
        <v>642</v>
      </c>
      <c r="J991" t="s">
        <v>643</v>
      </c>
      <c r="K991" t="s">
        <v>644</v>
      </c>
      <c r="L991">
        <v>1339</v>
      </c>
      <c r="N991">
        <v>1007</v>
      </c>
      <c r="O991" t="s">
        <v>645</v>
      </c>
      <c r="P991" t="s">
        <v>645</v>
      </c>
      <c r="Q991">
        <v>1</v>
      </c>
      <c r="X991">
        <v>0.23466999999999999</v>
      </c>
      <c r="Y991">
        <v>7.07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3</v>
      </c>
      <c r="AG991">
        <v>0.23466999999999999</v>
      </c>
      <c r="AH991">
        <v>2</v>
      </c>
      <c r="AI991">
        <v>59211125</v>
      </c>
      <c r="AJ991">
        <v>933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">
      <c r="A992">
        <f>ROW(Source!A912)</f>
        <v>912</v>
      </c>
      <c r="B992">
        <v>59211816</v>
      </c>
      <c r="C992">
        <v>59211120</v>
      </c>
      <c r="D992">
        <v>58310526</v>
      </c>
      <c r="E992">
        <v>1</v>
      </c>
      <c r="F992">
        <v>1</v>
      </c>
      <c r="G992">
        <v>1080</v>
      </c>
      <c r="H992">
        <v>3</v>
      </c>
      <c r="I992" t="s">
        <v>665</v>
      </c>
      <c r="J992" t="s">
        <v>666</v>
      </c>
      <c r="K992" t="s">
        <v>667</v>
      </c>
      <c r="L992">
        <v>1346</v>
      </c>
      <c r="N992">
        <v>1009</v>
      </c>
      <c r="O992" t="s">
        <v>641</v>
      </c>
      <c r="P992" t="s">
        <v>641</v>
      </c>
      <c r="Q992">
        <v>1</v>
      </c>
      <c r="X992">
        <v>0.05</v>
      </c>
      <c r="Y992">
        <v>37.979999999999997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3</v>
      </c>
      <c r="AG992">
        <v>0.05</v>
      </c>
      <c r="AH992">
        <v>2</v>
      </c>
      <c r="AI992">
        <v>59211126</v>
      </c>
      <c r="AJ992">
        <v>934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f>ROW(Source!A912)</f>
        <v>912</v>
      </c>
      <c r="B993">
        <v>59211817</v>
      </c>
      <c r="C993">
        <v>59211120</v>
      </c>
      <c r="D993">
        <v>58308933</v>
      </c>
      <c r="E993">
        <v>1</v>
      </c>
      <c r="F993">
        <v>1</v>
      </c>
      <c r="G993">
        <v>1080</v>
      </c>
      <c r="H993">
        <v>3</v>
      </c>
      <c r="I993" t="s">
        <v>668</v>
      </c>
      <c r="J993" t="s">
        <v>669</v>
      </c>
      <c r="K993" t="s">
        <v>670</v>
      </c>
      <c r="L993">
        <v>1348</v>
      </c>
      <c r="N993">
        <v>1009</v>
      </c>
      <c r="O993" t="s">
        <v>658</v>
      </c>
      <c r="P993" t="s">
        <v>658</v>
      </c>
      <c r="Q993">
        <v>1000</v>
      </c>
      <c r="X993">
        <v>6.2999999999999998E-6</v>
      </c>
      <c r="Y993">
        <v>3234.81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3</v>
      </c>
      <c r="AG993">
        <v>6.2999999999999998E-6</v>
      </c>
      <c r="AH993">
        <v>2</v>
      </c>
      <c r="AI993">
        <v>59211127</v>
      </c>
      <c r="AJ993">
        <v>935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f>ROW(Source!A912)</f>
        <v>912</v>
      </c>
      <c r="B994">
        <v>59211818</v>
      </c>
      <c r="C994">
        <v>59211120</v>
      </c>
      <c r="D994">
        <v>58308746</v>
      </c>
      <c r="E994">
        <v>1</v>
      </c>
      <c r="F994">
        <v>1</v>
      </c>
      <c r="G994">
        <v>1080</v>
      </c>
      <c r="H994">
        <v>3</v>
      </c>
      <c r="I994" t="s">
        <v>671</v>
      </c>
      <c r="J994" t="s">
        <v>672</v>
      </c>
      <c r="K994" t="s">
        <v>673</v>
      </c>
      <c r="L994">
        <v>1339</v>
      </c>
      <c r="N994">
        <v>1007</v>
      </c>
      <c r="O994" t="s">
        <v>645</v>
      </c>
      <c r="P994" t="s">
        <v>645</v>
      </c>
      <c r="Q994">
        <v>1</v>
      </c>
      <c r="X994">
        <v>0.19</v>
      </c>
      <c r="Y994">
        <v>53.42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 t="s">
        <v>3</v>
      </c>
      <c r="AG994">
        <v>0.19</v>
      </c>
      <c r="AH994">
        <v>2</v>
      </c>
      <c r="AI994">
        <v>59211128</v>
      </c>
      <c r="AJ994">
        <v>936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">
      <c r="A995">
        <f>ROW(Source!A912)</f>
        <v>912</v>
      </c>
      <c r="B995">
        <v>59211819</v>
      </c>
      <c r="C995">
        <v>59211120</v>
      </c>
      <c r="D995">
        <v>58309012</v>
      </c>
      <c r="E995">
        <v>1</v>
      </c>
      <c r="F995">
        <v>1</v>
      </c>
      <c r="G995">
        <v>1080</v>
      </c>
      <c r="H995">
        <v>3</v>
      </c>
      <c r="I995" t="s">
        <v>674</v>
      </c>
      <c r="J995" t="s">
        <v>675</v>
      </c>
      <c r="K995" t="s">
        <v>676</v>
      </c>
      <c r="L995">
        <v>1339</v>
      </c>
      <c r="N995">
        <v>1007</v>
      </c>
      <c r="O995" t="s">
        <v>645</v>
      </c>
      <c r="P995" t="s">
        <v>645</v>
      </c>
      <c r="Q995">
        <v>1</v>
      </c>
      <c r="X995">
        <v>0.34200000000000003</v>
      </c>
      <c r="Y995">
        <v>5.82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 t="s">
        <v>3</v>
      </c>
      <c r="AG995">
        <v>0.34200000000000003</v>
      </c>
      <c r="AH995">
        <v>2</v>
      </c>
      <c r="AI995">
        <v>59211129</v>
      </c>
      <c r="AJ995">
        <v>937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f>ROW(Source!A912)</f>
        <v>912</v>
      </c>
      <c r="B996">
        <v>59211820</v>
      </c>
      <c r="C996">
        <v>59211120</v>
      </c>
      <c r="D996">
        <v>58309084</v>
      </c>
      <c r="E996">
        <v>1</v>
      </c>
      <c r="F996">
        <v>1</v>
      </c>
      <c r="G996">
        <v>1080</v>
      </c>
      <c r="H996">
        <v>3</v>
      </c>
      <c r="I996" t="s">
        <v>677</v>
      </c>
      <c r="J996" t="s">
        <v>678</v>
      </c>
      <c r="K996" t="s">
        <v>679</v>
      </c>
      <c r="L996">
        <v>1348</v>
      </c>
      <c r="N996">
        <v>1009</v>
      </c>
      <c r="O996" t="s">
        <v>658</v>
      </c>
      <c r="P996" t="s">
        <v>658</v>
      </c>
      <c r="Q996">
        <v>1000</v>
      </c>
      <c r="X996">
        <v>8.7000000000000001E-4</v>
      </c>
      <c r="Y996">
        <v>16214.84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3</v>
      </c>
      <c r="AG996">
        <v>8.7000000000000001E-4</v>
      </c>
      <c r="AH996">
        <v>2</v>
      </c>
      <c r="AI996">
        <v>59211130</v>
      </c>
      <c r="AJ996">
        <v>938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">
      <c r="A997">
        <f>ROW(Source!A912)</f>
        <v>912</v>
      </c>
      <c r="B997">
        <v>59211821</v>
      </c>
      <c r="C997">
        <v>59211120</v>
      </c>
      <c r="D997">
        <v>58309253</v>
      </c>
      <c r="E997">
        <v>1</v>
      </c>
      <c r="F997">
        <v>1</v>
      </c>
      <c r="G997">
        <v>1080</v>
      </c>
      <c r="H997">
        <v>3</v>
      </c>
      <c r="I997" t="s">
        <v>680</v>
      </c>
      <c r="J997" t="s">
        <v>681</v>
      </c>
      <c r="K997" t="s">
        <v>682</v>
      </c>
      <c r="L997">
        <v>1346</v>
      </c>
      <c r="N997">
        <v>1009</v>
      </c>
      <c r="O997" t="s">
        <v>641</v>
      </c>
      <c r="P997" t="s">
        <v>641</v>
      </c>
      <c r="Q997">
        <v>1</v>
      </c>
      <c r="X997">
        <v>0.1</v>
      </c>
      <c r="Y997">
        <v>20.190000000000001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3</v>
      </c>
      <c r="AG997">
        <v>0.1</v>
      </c>
      <c r="AH997">
        <v>2</v>
      </c>
      <c r="AI997">
        <v>59211131</v>
      </c>
      <c r="AJ997">
        <v>939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">
      <c r="A998">
        <f>ROW(Source!A912)</f>
        <v>912</v>
      </c>
      <c r="B998">
        <v>59211822</v>
      </c>
      <c r="C998">
        <v>59211120</v>
      </c>
      <c r="D998">
        <v>58309395</v>
      </c>
      <c r="E998">
        <v>1</v>
      </c>
      <c r="F998">
        <v>1</v>
      </c>
      <c r="G998">
        <v>1080</v>
      </c>
      <c r="H998">
        <v>3</v>
      </c>
      <c r="I998" t="s">
        <v>683</v>
      </c>
      <c r="J998" t="s">
        <v>684</v>
      </c>
      <c r="K998" t="s">
        <v>685</v>
      </c>
      <c r="L998">
        <v>1348</v>
      </c>
      <c r="N998">
        <v>1009</v>
      </c>
      <c r="O998" t="s">
        <v>658</v>
      </c>
      <c r="P998" t="s">
        <v>658</v>
      </c>
      <c r="Q998">
        <v>1000</v>
      </c>
      <c r="X998">
        <v>4.0000000000000002E-4</v>
      </c>
      <c r="Y998">
        <v>35445.93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3</v>
      </c>
      <c r="AG998">
        <v>4.0000000000000002E-4</v>
      </c>
      <c r="AH998">
        <v>2</v>
      </c>
      <c r="AI998">
        <v>59211132</v>
      </c>
      <c r="AJ998">
        <v>940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">
      <c r="A999">
        <f>ROW(Source!A912)</f>
        <v>912</v>
      </c>
      <c r="B999">
        <v>59211823</v>
      </c>
      <c r="C999">
        <v>59211120</v>
      </c>
      <c r="D999">
        <v>58267529</v>
      </c>
      <c r="E999">
        <v>1080</v>
      </c>
      <c r="F999">
        <v>1</v>
      </c>
      <c r="G999">
        <v>1080</v>
      </c>
      <c r="H999">
        <v>3</v>
      </c>
      <c r="I999" t="s">
        <v>782</v>
      </c>
      <c r="J999" t="s">
        <v>3</v>
      </c>
      <c r="K999" t="s">
        <v>783</v>
      </c>
      <c r="L999">
        <v>1346</v>
      </c>
      <c r="N999">
        <v>1009</v>
      </c>
      <c r="O999" t="s">
        <v>641</v>
      </c>
      <c r="P999" t="s">
        <v>641</v>
      </c>
      <c r="Q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3</v>
      </c>
      <c r="AG999">
        <v>0</v>
      </c>
      <c r="AH999">
        <v>3</v>
      </c>
      <c r="AI999">
        <v>-1</v>
      </c>
      <c r="AJ999" t="s">
        <v>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">
      <c r="A1000">
        <f>ROW(Source!A912)</f>
        <v>912</v>
      </c>
      <c r="B1000">
        <v>59211824</v>
      </c>
      <c r="C1000">
        <v>59211120</v>
      </c>
      <c r="D1000">
        <v>58287193</v>
      </c>
      <c r="E1000">
        <v>1080</v>
      </c>
      <c r="F1000">
        <v>1</v>
      </c>
      <c r="G1000">
        <v>1080</v>
      </c>
      <c r="H1000">
        <v>3</v>
      </c>
      <c r="I1000" t="s">
        <v>786</v>
      </c>
      <c r="J1000" t="s">
        <v>3</v>
      </c>
      <c r="K1000" t="s">
        <v>787</v>
      </c>
      <c r="L1000">
        <v>1354</v>
      </c>
      <c r="N1000">
        <v>1010</v>
      </c>
      <c r="O1000" t="s">
        <v>49</v>
      </c>
      <c r="P1000" t="s">
        <v>49</v>
      </c>
      <c r="Q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3</v>
      </c>
      <c r="AG1000">
        <v>0</v>
      </c>
      <c r="AH1000">
        <v>3</v>
      </c>
      <c r="AI1000">
        <v>-1</v>
      </c>
      <c r="AJ1000" t="s">
        <v>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f>ROW(Source!A912)</f>
        <v>912</v>
      </c>
      <c r="B1001">
        <v>59211825</v>
      </c>
      <c r="C1001">
        <v>59211120</v>
      </c>
      <c r="D1001">
        <v>58289981</v>
      </c>
      <c r="E1001">
        <v>1080</v>
      </c>
      <c r="F1001">
        <v>1</v>
      </c>
      <c r="G1001">
        <v>1080</v>
      </c>
      <c r="H1001">
        <v>3</v>
      </c>
      <c r="I1001" t="s">
        <v>794</v>
      </c>
      <c r="J1001" t="s">
        <v>3</v>
      </c>
      <c r="K1001" t="s">
        <v>795</v>
      </c>
      <c r="L1001">
        <v>1301</v>
      </c>
      <c r="N1001">
        <v>1003</v>
      </c>
      <c r="O1001" t="s">
        <v>36</v>
      </c>
      <c r="P1001" t="s">
        <v>36</v>
      </c>
      <c r="Q1001">
        <v>1</v>
      </c>
      <c r="X1001">
        <v>100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3</v>
      </c>
      <c r="AG1001">
        <v>100</v>
      </c>
      <c r="AH1001">
        <v>3</v>
      </c>
      <c r="AI1001">
        <v>-1</v>
      </c>
      <c r="AJ1001" t="s">
        <v>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f>ROW(Source!A913)</f>
        <v>913</v>
      </c>
      <c r="B1002">
        <v>59211811</v>
      </c>
      <c r="C1002">
        <v>59211120</v>
      </c>
      <c r="D1002">
        <v>58266404</v>
      </c>
      <c r="E1002">
        <v>1080</v>
      </c>
      <c r="F1002">
        <v>1</v>
      </c>
      <c r="G1002">
        <v>1080</v>
      </c>
      <c r="H1002">
        <v>1</v>
      </c>
      <c r="I1002" t="s">
        <v>620</v>
      </c>
      <c r="J1002" t="s">
        <v>3</v>
      </c>
      <c r="K1002" t="s">
        <v>621</v>
      </c>
      <c r="L1002">
        <v>1191</v>
      </c>
      <c r="N1002">
        <v>1013</v>
      </c>
      <c r="O1002" t="s">
        <v>622</v>
      </c>
      <c r="P1002" t="s">
        <v>622</v>
      </c>
      <c r="Q1002">
        <v>1</v>
      </c>
      <c r="X1002">
        <v>33.700000000000003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1</v>
      </c>
      <c r="AF1002" t="s">
        <v>28</v>
      </c>
      <c r="AG1002">
        <v>42.630500000000005</v>
      </c>
      <c r="AH1002">
        <v>2</v>
      </c>
      <c r="AI1002">
        <v>59211121</v>
      </c>
      <c r="AJ1002">
        <v>944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f>ROW(Source!A913)</f>
        <v>913</v>
      </c>
      <c r="B1003">
        <v>59211812</v>
      </c>
      <c r="C1003">
        <v>59211120</v>
      </c>
      <c r="D1003">
        <v>58340276</v>
      </c>
      <c r="E1003">
        <v>1</v>
      </c>
      <c r="F1003">
        <v>1</v>
      </c>
      <c r="G1003">
        <v>1080</v>
      </c>
      <c r="H1003">
        <v>2</v>
      </c>
      <c r="I1003" t="s">
        <v>662</v>
      </c>
      <c r="J1003" t="s">
        <v>663</v>
      </c>
      <c r="K1003" t="s">
        <v>664</v>
      </c>
      <c r="L1003">
        <v>1368</v>
      </c>
      <c r="N1003">
        <v>1011</v>
      </c>
      <c r="O1003" t="s">
        <v>626</v>
      </c>
      <c r="P1003" t="s">
        <v>626</v>
      </c>
      <c r="Q1003">
        <v>1</v>
      </c>
      <c r="X1003">
        <v>1.19</v>
      </c>
      <c r="Y1003">
        <v>0</v>
      </c>
      <c r="Z1003">
        <v>3.18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27</v>
      </c>
      <c r="AG1003">
        <v>1.63625</v>
      </c>
      <c r="AH1003">
        <v>2</v>
      </c>
      <c r="AI1003">
        <v>59211122</v>
      </c>
      <c r="AJ1003">
        <v>945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f>ROW(Source!A913)</f>
        <v>913</v>
      </c>
      <c r="B1004">
        <v>59211813</v>
      </c>
      <c r="C1004">
        <v>59211120</v>
      </c>
      <c r="D1004">
        <v>58340578</v>
      </c>
      <c r="E1004">
        <v>1</v>
      </c>
      <c r="F1004">
        <v>1</v>
      </c>
      <c r="G1004">
        <v>1080</v>
      </c>
      <c r="H1004">
        <v>2</v>
      </c>
      <c r="I1004" t="s">
        <v>646</v>
      </c>
      <c r="J1004" t="s">
        <v>647</v>
      </c>
      <c r="K1004" t="s">
        <v>648</v>
      </c>
      <c r="L1004">
        <v>1368</v>
      </c>
      <c r="N1004">
        <v>1011</v>
      </c>
      <c r="O1004" t="s">
        <v>626</v>
      </c>
      <c r="P1004" t="s">
        <v>626</v>
      </c>
      <c r="Q1004">
        <v>1</v>
      </c>
      <c r="X1004">
        <v>0.4</v>
      </c>
      <c r="Y1004">
        <v>0</v>
      </c>
      <c r="Z1004">
        <v>83.1</v>
      </c>
      <c r="AA1004">
        <v>12.62</v>
      </c>
      <c r="AB1004">
        <v>0</v>
      </c>
      <c r="AC1004">
        <v>0</v>
      </c>
      <c r="AD1004">
        <v>1</v>
      </c>
      <c r="AE1004">
        <v>0</v>
      </c>
      <c r="AF1004" t="s">
        <v>27</v>
      </c>
      <c r="AG1004">
        <v>0.55000000000000004</v>
      </c>
      <c r="AH1004">
        <v>2</v>
      </c>
      <c r="AI1004">
        <v>59211123</v>
      </c>
      <c r="AJ1004">
        <v>946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">
      <c r="A1005">
        <f>ROW(Source!A913)</f>
        <v>913</v>
      </c>
      <c r="B1005">
        <v>59211814</v>
      </c>
      <c r="C1005">
        <v>59211120</v>
      </c>
      <c r="D1005">
        <v>58339814</v>
      </c>
      <c r="E1005">
        <v>1</v>
      </c>
      <c r="F1005">
        <v>1</v>
      </c>
      <c r="G1005">
        <v>1080</v>
      </c>
      <c r="H1005">
        <v>2</v>
      </c>
      <c r="I1005" t="s">
        <v>635</v>
      </c>
      <c r="J1005" t="s">
        <v>636</v>
      </c>
      <c r="K1005" t="s">
        <v>637</v>
      </c>
      <c r="L1005">
        <v>1368</v>
      </c>
      <c r="N1005">
        <v>1011</v>
      </c>
      <c r="O1005" t="s">
        <v>626</v>
      </c>
      <c r="P1005" t="s">
        <v>626</v>
      </c>
      <c r="Q1005">
        <v>1</v>
      </c>
      <c r="X1005">
        <v>0.06</v>
      </c>
      <c r="Y1005">
        <v>0</v>
      </c>
      <c r="Z1005">
        <v>179.17</v>
      </c>
      <c r="AA1005">
        <v>16.93</v>
      </c>
      <c r="AB1005">
        <v>0</v>
      </c>
      <c r="AC1005">
        <v>0</v>
      </c>
      <c r="AD1005">
        <v>1</v>
      </c>
      <c r="AE1005">
        <v>0</v>
      </c>
      <c r="AF1005" t="s">
        <v>27</v>
      </c>
      <c r="AG1005">
        <v>8.2500000000000004E-2</v>
      </c>
      <c r="AH1005">
        <v>2</v>
      </c>
      <c r="AI1005">
        <v>59211124</v>
      </c>
      <c r="AJ1005">
        <v>947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">
      <c r="A1006">
        <f>ROW(Source!A913)</f>
        <v>913</v>
      </c>
      <c r="B1006">
        <v>59211815</v>
      </c>
      <c r="C1006">
        <v>59211120</v>
      </c>
      <c r="D1006">
        <v>58308814</v>
      </c>
      <c r="E1006">
        <v>1</v>
      </c>
      <c r="F1006">
        <v>1</v>
      </c>
      <c r="G1006">
        <v>1080</v>
      </c>
      <c r="H1006">
        <v>3</v>
      </c>
      <c r="I1006" t="s">
        <v>642</v>
      </c>
      <c r="J1006" t="s">
        <v>643</v>
      </c>
      <c r="K1006" t="s">
        <v>644</v>
      </c>
      <c r="L1006">
        <v>1339</v>
      </c>
      <c r="N1006">
        <v>1007</v>
      </c>
      <c r="O1006" t="s">
        <v>645</v>
      </c>
      <c r="P1006" t="s">
        <v>645</v>
      </c>
      <c r="Q1006">
        <v>1</v>
      </c>
      <c r="X1006">
        <v>0.23466999999999999</v>
      </c>
      <c r="Y1006">
        <v>7.07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3</v>
      </c>
      <c r="AG1006">
        <v>0.23466999999999999</v>
      </c>
      <c r="AH1006">
        <v>2</v>
      </c>
      <c r="AI1006">
        <v>59211125</v>
      </c>
      <c r="AJ1006">
        <v>948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">
      <c r="A1007">
        <f>ROW(Source!A913)</f>
        <v>913</v>
      </c>
      <c r="B1007">
        <v>59211816</v>
      </c>
      <c r="C1007">
        <v>59211120</v>
      </c>
      <c r="D1007">
        <v>58310526</v>
      </c>
      <c r="E1007">
        <v>1</v>
      </c>
      <c r="F1007">
        <v>1</v>
      </c>
      <c r="G1007">
        <v>1080</v>
      </c>
      <c r="H1007">
        <v>3</v>
      </c>
      <c r="I1007" t="s">
        <v>665</v>
      </c>
      <c r="J1007" t="s">
        <v>666</v>
      </c>
      <c r="K1007" t="s">
        <v>667</v>
      </c>
      <c r="L1007">
        <v>1346</v>
      </c>
      <c r="N1007">
        <v>1009</v>
      </c>
      <c r="O1007" t="s">
        <v>641</v>
      </c>
      <c r="P1007" t="s">
        <v>641</v>
      </c>
      <c r="Q1007">
        <v>1</v>
      </c>
      <c r="X1007">
        <v>0.05</v>
      </c>
      <c r="Y1007">
        <v>37.979999999999997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3</v>
      </c>
      <c r="AG1007">
        <v>0.05</v>
      </c>
      <c r="AH1007">
        <v>2</v>
      </c>
      <c r="AI1007">
        <v>59211126</v>
      </c>
      <c r="AJ1007">
        <v>949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">
      <c r="A1008">
        <f>ROW(Source!A913)</f>
        <v>913</v>
      </c>
      <c r="B1008">
        <v>59211817</v>
      </c>
      <c r="C1008">
        <v>59211120</v>
      </c>
      <c r="D1008">
        <v>58308933</v>
      </c>
      <c r="E1008">
        <v>1</v>
      </c>
      <c r="F1008">
        <v>1</v>
      </c>
      <c r="G1008">
        <v>1080</v>
      </c>
      <c r="H1008">
        <v>3</v>
      </c>
      <c r="I1008" t="s">
        <v>668</v>
      </c>
      <c r="J1008" t="s">
        <v>669</v>
      </c>
      <c r="K1008" t="s">
        <v>670</v>
      </c>
      <c r="L1008">
        <v>1348</v>
      </c>
      <c r="N1008">
        <v>1009</v>
      </c>
      <c r="O1008" t="s">
        <v>658</v>
      </c>
      <c r="P1008" t="s">
        <v>658</v>
      </c>
      <c r="Q1008">
        <v>1000</v>
      </c>
      <c r="X1008">
        <v>6.2999999999999998E-6</v>
      </c>
      <c r="Y1008">
        <v>3234.81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3</v>
      </c>
      <c r="AG1008">
        <v>6.2999999999999998E-6</v>
      </c>
      <c r="AH1008">
        <v>2</v>
      </c>
      <c r="AI1008">
        <v>59211127</v>
      </c>
      <c r="AJ1008">
        <v>950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">
      <c r="A1009">
        <f>ROW(Source!A913)</f>
        <v>913</v>
      </c>
      <c r="B1009">
        <v>59211818</v>
      </c>
      <c r="C1009">
        <v>59211120</v>
      </c>
      <c r="D1009">
        <v>58308746</v>
      </c>
      <c r="E1009">
        <v>1</v>
      </c>
      <c r="F1009">
        <v>1</v>
      </c>
      <c r="G1009">
        <v>1080</v>
      </c>
      <c r="H1009">
        <v>3</v>
      </c>
      <c r="I1009" t="s">
        <v>671</v>
      </c>
      <c r="J1009" t="s">
        <v>672</v>
      </c>
      <c r="K1009" t="s">
        <v>673</v>
      </c>
      <c r="L1009">
        <v>1339</v>
      </c>
      <c r="N1009">
        <v>1007</v>
      </c>
      <c r="O1009" t="s">
        <v>645</v>
      </c>
      <c r="P1009" t="s">
        <v>645</v>
      </c>
      <c r="Q1009">
        <v>1</v>
      </c>
      <c r="X1009">
        <v>0.19</v>
      </c>
      <c r="Y1009">
        <v>53.42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 t="s">
        <v>3</v>
      </c>
      <c r="AG1009">
        <v>0.19</v>
      </c>
      <c r="AH1009">
        <v>2</v>
      </c>
      <c r="AI1009">
        <v>59211128</v>
      </c>
      <c r="AJ1009">
        <v>951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">
      <c r="A1010">
        <f>ROW(Source!A913)</f>
        <v>913</v>
      </c>
      <c r="B1010">
        <v>59211819</v>
      </c>
      <c r="C1010">
        <v>59211120</v>
      </c>
      <c r="D1010">
        <v>58309012</v>
      </c>
      <c r="E1010">
        <v>1</v>
      </c>
      <c r="F1010">
        <v>1</v>
      </c>
      <c r="G1010">
        <v>1080</v>
      </c>
      <c r="H1010">
        <v>3</v>
      </c>
      <c r="I1010" t="s">
        <v>674</v>
      </c>
      <c r="J1010" t="s">
        <v>675</v>
      </c>
      <c r="K1010" t="s">
        <v>676</v>
      </c>
      <c r="L1010">
        <v>1339</v>
      </c>
      <c r="N1010">
        <v>1007</v>
      </c>
      <c r="O1010" t="s">
        <v>645</v>
      </c>
      <c r="P1010" t="s">
        <v>645</v>
      </c>
      <c r="Q1010">
        <v>1</v>
      </c>
      <c r="X1010">
        <v>0.34200000000000003</v>
      </c>
      <c r="Y1010">
        <v>5.82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 t="s">
        <v>3</v>
      </c>
      <c r="AG1010">
        <v>0.34200000000000003</v>
      </c>
      <c r="AH1010">
        <v>2</v>
      </c>
      <c r="AI1010">
        <v>59211129</v>
      </c>
      <c r="AJ1010">
        <v>952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">
      <c r="A1011">
        <f>ROW(Source!A913)</f>
        <v>913</v>
      </c>
      <c r="B1011">
        <v>59211820</v>
      </c>
      <c r="C1011">
        <v>59211120</v>
      </c>
      <c r="D1011">
        <v>58309084</v>
      </c>
      <c r="E1011">
        <v>1</v>
      </c>
      <c r="F1011">
        <v>1</v>
      </c>
      <c r="G1011">
        <v>1080</v>
      </c>
      <c r="H1011">
        <v>3</v>
      </c>
      <c r="I1011" t="s">
        <v>677</v>
      </c>
      <c r="J1011" t="s">
        <v>678</v>
      </c>
      <c r="K1011" t="s">
        <v>679</v>
      </c>
      <c r="L1011">
        <v>1348</v>
      </c>
      <c r="N1011">
        <v>1009</v>
      </c>
      <c r="O1011" t="s">
        <v>658</v>
      </c>
      <c r="P1011" t="s">
        <v>658</v>
      </c>
      <c r="Q1011">
        <v>1000</v>
      </c>
      <c r="X1011">
        <v>8.7000000000000001E-4</v>
      </c>
      <c r="Y1011">
        <v>16214.84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 t="s">
        <v>3</v>
      </c>
      <c r="AG1011">
        <v>8.7000000000000001E-4</v>
      </c>
      <c r="AH1011">
        <v>2</v>
      </c>
      <c r="AI1011">
        <v>59211130</v>
      </c>
      <c r="AJ1011">
        <v>953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">
      <c r="A1012">
        <f>ROW(Source!A913)</f>
        <v>913</v>
      </c>
      <c r="B1012">
        <v>59211821</v>
      </c>
      <c r="C1012">
        <v>59211120</v>
      </c>
      <c r="D1012">
        <v>58309253</v>
      </c>
      <c r="E1012">
        <v>1</v>
      </c>
      <c r="F1012">
        <v>1</v>
      </c>
      <c r="G1012">
        <v>1080</v>
      </c>
      <c r="H1012">
        <v>3</v>
      </c>
      <c r="I1012" t="s">
        <v>680</v>
      </c>
      <c r="J1012" t="s">
        <v>681</v>
      </c>
      <c r="K1012" t="s">
        <v>682</v>
      </c>
      <c r="L1012">
        <v>1346</v>
      </c>
      <c r="N1012">
        <v>1009</v>
      </c>
      <c r="O1012" t="s">
        <v>641</v>
      </c>
      <c r="P1012" t="s">
        <v>641</v>
      </c>
      <c r="Q1012">
        <v>1</v>
      </c>
      <c r="X1012">
        <v>0.1</v>
      </c>
      <c r="Y1012">
        <v>20.190000000000001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 t="s">
        <v>3</v>
      </c>
      <c r="AG1012">
        <v>0.1</v>
      </c>
      <c r="AH1012">
        <v>2</v>
      </c>
      <c r="AI1012">
        <v>59211131</v>
      </c>
      <c r="AJ1012">
        <v>954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">
      <c r="A1013">
        <f>ROW(Source!A913)</f>
        <v>913</v>
      </c>
      <c r="B1013">
        <v>59211822</v>
      </c>
      <c r="C1013">
        <v>59211120</v>
      </c>
      <c r="D1013">
        <v>58309395</v>
      </c>
      <c r="E1013">
        <v>1</v>
      </c>
      <c r="F1013">
        <v>1</v>
      </c>
      <c r="G1013">
        <v>1080</v>
      </c>
      <c r="H1013">
        <v>3</v>
      </c>
      <c r="I1013" t="s">
        <v>683</v>
      </c>
      <c r="J1013" t="s">
        <v>684</v>
      </c>
      <c r="K1013" t="s">
        <v>685</v>
      </c>
      <c r="L1013">
        <v>1348</v>
      </c>
      <c r="N1013">
        <v>1009</v>
      </c>
      <c r="O1013" t="s">
        <v>658</v>
      </c>
      <c r="P1013" t="s">
        <v>658</v>
      </c>
      <c r="Q1013">
        <v>1000</v>
      </c>
      <c r="X1013">
        <v>4.0000000000000002E-4</v>
      </c>
      <c r="Y1013">
        <v>35445.93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3</v>
      </c>
      <c r="AG1013">
        <v>4.0000000000000002E-4</v>
      </c>
      <c r="AH1013">
        <v>2</v>
      </c>
      <c r="AI1013">
        <v>59211132</v>
      </c>
      <c r="AJ1013">
        <v>955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f>ROW(Source!A913)</f>
        <v>913</v>
      </c>
      <c r="B1014">
        <v>59211823</v>
      </c>
      <c r="C1014">
        <v>59211120</v>
      </c>
      <c r="D1014">
        <v>58267529</v>
      </c>
      <c r="E1014">
        <v>1080</v>
      </c>
      <c r="F1014">
        <v>1</v>
      </c>
      <c r="G1014">
        <v>1080</v>
      </c>
      <c r="H1014">
        <v>3</v>
      </c>
      <c r="I1014" t="s">
        <v>782</v>
      </c>
      <c r="J1014" t="s">
        <v>3</v>
      </c>
      <c r="K1014" t="s">
        <v>783</v>
      </c>
      <c r="L1014">
        <v>1346</v>
      </c>
      <c r="N1014">
        <v>1009</v>
      </c>
      <c r="O1014" t="s">
        <v>641</v>
      </c>
      <c r="P1014" t="s">
        <v>641</v>
      </c>
      <c r="Q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 t="s">
        <v>3</v>
      </c>
      <c r="AG1014">
        <v>0</v>
      </c>
      <c r="AH1014">
        <v>3</v>
      </c>
      <c r="AI1014">
        <v>-1</v>
      </c>
      <c r="AJ1014" t="s">
        <v>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">
      <c r="A1015">
        <f>ROW(Source!A913)</f>
        <v>913</v>
      </c>
      <c r="B1015">
        <v>59211824</v>
      </c>
      <c r="C1015">
        <v>59211120</v>
      </c>
      <c r="D1015">
        <v>58287193</v>
      </c>
      <c r="E1015">
        <v>1080</v>
      </c>
      <c r="F1015">
        <v>1</v>
      </c>
      <c r="G1015">
        <v>1080</v>
      </c>
      <c r="H1015">
        <v>3</v>
      </c>
      <c r="I1015" t="s">
        <v>786</v>
      </c>
      <c r="J1015" t="s">
        <v>3</v>
      </c>
      <c r="K1015" t="s">
        <v>787</v>
      </c>
      <c r="L1015">
        <v>1354</v>
      </c>
      <c r="N1015">
        <v>1010</v>
      </c>
      <c r="O1015" t="s">
        <v>49</v>
      </c>
      <c r="P1015" t="s">
        <v>49</v>
      </c>
      <c r="Q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 t="s">
        <v>3</v>
      </c>
      <c r="AG1015">
        <v>0</v>
      </c>
      <c r="AH1015">
        <v>3</v>
      </c>
      <c r="AI1015">
        <v>-1</v>
      </c>
      <c r="AJ1015" t="s">
        <v>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>
        <f>ROW(Source!A913)</f>
        <v>913</v>
      </c>
      <c r="B1016">
        <v>59211825</v>
      </c>
      <c r="C1016">
        <v>59211120</v>
      </c>
      <c r="D1016">
        <v>58289981</v>
      </c>
      <c r="E1016">
        <v>1080</v>
      </c>
      <c r="F1016">
        <v>1</v>
      </c>
      <c r="G1016">
        <v>1080</v>
      </c>
      <c r="H1016">
        <v>3</v>
      </c>
      <c r="I1016" t="s">
        <v>794</v>
      </c>
      <c r="J1016" t="s">
        <v>3</v>
      </c>
      <c r="K1016" t="s">
        <v>795</v>
      </c>
      <c r="L1016">
        <v>1301</v>
      </c>
      <c r="N1016">
        <v>1003</v>
      </c>
      <c r="O1016" t="s">
        <v>36</v>
      </c>
      <c r="P1016" t="s">
        <v>36</v>
      </c>
      <c r="Q1016">
        <v>1</v>
      </c>
      <c r="X1016">
        <v>100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3</v>
      </c>
      <c r="AG1016">
        <v>100</v>
      </c>
      <c r="AH1016">
        <v>3</v>
      </c>
      <c r="AI1016">
        <v>-1</v>
      </c>
      <c r="AJ1016" t="s">
        <v>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f>ROW(Source!A922)</f>
        <v>922</v>
      </c>
      <c r="B1017">
        <v>59211826</v>
      </c>
      <c r="C1017">
        <v>59211154</v>
      </c>
      <c r="D1017">
        <v>58266404</v>
      </c>
      <c r="E1017">
        <v>1080</v>
      </c>
      <c r="F1017">
        <v>1</v>
      </c>
      <c r="G1017">
        <v>1080</v>
      </c>
      <c r="H1017">
        <v>1</v>
      </c>
      <c r="I1017" t="s">
        <v>620</v>
      </c>
      <c r="J1017" t="s">
        <v>3</v>
      </c>
      <c r="K1017" t="s">
        <v>621</v>
      </c>
      <c r="L1017">
        <v>1191</v>
      </c>
      <c r="N1017">
        <v>1013</v>
      </c>
      <c r="O1017" t="s">
        <v>622</v>
      </c>
      <c r="P1017" t="s">
        <v>622</v>
      </c>
      <c r="Q1017">
        <v>1</v>
      </c>
      <c r="X1017">
        <v>1.47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1</v>
      </c>
      <c r="AF1017" t="s">
        <v>28</v>
      </c>
      <c r="AG1017">
        <v>1.85955</v>
      </c>
      <c r="AH1017">
        <v>2</v>
      </c>
      <c r="AI1017">
        <v>59211155</v>
      </c>
      <c r="AJ1017">
        <v>959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f>ROW(Source!A922)</f>
        <v>922</v>
      </c>
      <c r="B1018">
        <v>59211827</v>
      </c>
      <c r="C1018">
        <v>59211154</v>
      </c>
      <c r="D1018">
        <v>58340279</v>
      </c>
      <c r="E1018">
        <v>1</v>
      </c>
      <c r="F1018">
        <v>1</v>
      </c>
      <c r="G1018">
        <v>1080</v>
      </c>
      <c r="H1018">
        <v>2</v>
      </c>
      <c r="I1018" t="s">
        <v>686</v>
      </c>
      <c r="J1018" t="s">
        <v>687</v>
      </c>
      <c r="K1018" t="s">
        <v>688</v>
      </c>
      <c r="L1018">
        <v>1368</v>
      </c>
      <c r="N1018">
        <v>1011</v>
      </c>
      <c r="O1018" t="s">
        <v>626</v>
      </c>
      <c r="P1018" t="s">
        <v>626</v>
      </c>
      <c r="Q1018">
        <v>1</v>
      </c>
      <c r="X1018">
        <v>0.35</v>
      </c>
      <c r="Y1018">
        <v>0</v>
      </c>
      <c r="Z1018">
        <v>7.11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27</v>
      </c>
      <c r="AG1018">
        <v>0.48125000000000007</v>
      </c>
      <c r="AH1018">
        <v>2</v>
      </c>
      <c r="AI1018">
        <v>59211156</v>
      </c>
      <c r="AJ1018">
        <v>960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>
        <f>ROW(Source!A922)</f>
        <v>922</v>
      </c>
      <c r="B1019">
        <v>59211828</v>
      </c>
      <c r="C1019">
        <v>59211154</v>
      </c>
      <c r="D1019">
        <v>58340578</v>
      </c>
      <c r="E1019">
        <v>1</v>
      </c>
      <c r="F1019">
        <v>1</v>
      </c>
      <c r="G1019">
        <v>1080</v>
      </c>
      <c r="H1019">
        <v>2</v>
      </c>
      <c r="I1019" t="s">
        <v>646</v>
      </c>
      <c r="J1019" t="s">
        <v>647</v>
      </c>
      <c r="K1019" t="s">
        <v>648</v>
      </c>
      <c r="L1019">
        <v>1368</v>
      </c>
      <c r="N1019">
        <v>1011</v>
      </c>
      <c r="O1019" t="s">
        <v>626</v>
      </c>
      <c r="P1019" t="s">
        <v>626</v>
      </c>
      <c r="Q1019">
        <v>1</v>
      </c>
      <c r="X1019">
        <v>0.02</v>
      </c>
      <c r="Y1019">
        <v>0</v>
      </c>
      <c r="Z1019">
        <v>83.1</v>
      </c>
      <c r="AA1019">
        <v>12.62</v>
      </c>
      <c r="AB1019">
        <v>0</v>
      </c>
      <c r="AC1019">
        <v>0</v>
      </c>
      <c r="AD1019">
        <v>1</v>
      </c>
      <c r="AE1019">
        <v>0</v>
      </c>
      <c r="AF1019" t="s">
        <v>27</v>
      </c>
      <c r="AG1019">
        <v>2.7500000000000004E-2</v>
      </c>
      <c r="AH1019">
        <v>2</v>
      </c>
      <c r="AI1019">
        <v>59211157</v>
      </c>
      <c r="AJ1019">
        <v>961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">
      <c r="A1020">
        <f>ROW(Source!A922)</f>
        <v>922</v>
      </c>
      <c r="B1020">
        <v>59211829</v>
      </c>
      <c r="C1020">
        <v>59211154</v>
      </c>
      <c r="D1020">
        <v>58309957</v>
      </c>
      <c r="E1020">
        <v>1</v>
      </c>
      <c r="F1020">
        <v>1</v>
      </c>
      <c r="G1020">
        <v>1080</v>
      </c>
      <c r="H1020">
        <v>3</v>
      </c>
      <c r="I1020" t="s">
        <v>689</v>
      </c>
      <c r="J1020" t="s">
        <v>690</v>
      </c>
      <c r="K1020" t="s">
        <v>691</v>
      </c>
      <c r="L1020">
        <v>1348</v>
      </c>
      <c r="N1020">
        <v>1009</v>
      </c>
      <c r="O1020" t="s">
        <v>658</v>
      </c>
      <c r="P1020" t="s">
        <v>658</v>
      </c>
      <c r="Q1020">
        <v>1000</v>
      </c>
      <c r="X1020">
        <v>1.3999999999999999E-4</v>
      </c>
      <c r="Y1020">
        <v>9879.51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 t="s">
        <v>3</v>
      </c>
      <c r="AG1020">
        <v>1.3999999999999999E-4</v>
      </c>
      <c r="AH1020">
        <v>2</v>
      </c>
      <c r="AI1020">
        <v>59211158</v>
      </c>
      <c r="AJ1020">
        <v>962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">
      <c r="A1021">
        <f>ROW(Source!A922)</f>
        <v>922</v>
      </c>
      <c r="B1021">
        <v>59211830</v>
      </c>
      <c r="C1021">
        <v>59211154</v>
      </c>
      <c r="D1021">
        <v>58308765</v>
      </c>
      <c r="E1021">
        <v>1</v>
      </c>
      <c r="F1021">
        <v>1</v>
      </c>
      <c r="G1021">
        <v>1080</v>
      </c>
      <c r="H1021">
        <v>3</v>
      </c>
      <c r="I1021" t="s">
        <v>692</v>
      </c>
      <c r="J1021" t="s">
        <v>693</v>
      </c>
      <c r="K1021" t="s">
        <v>694</v>
      </c>
      <c r="L1021">
        <v>1348</v>
      </c>
      <c r="N1021">
        <v>1009</v>
      </c>
      <c r="O1021" t="s">
        <v>658</v>
      </c>
      <c r="P1021" t="s">
        <v>658</v>
      </c>
      <c r="Q1021">
        <v>1000</v>
      </c>
      <c r="X1021">
        <v>1.1000000000000001E-3</v>
      </c>
      <c r="Y1021">
        <v>17868.28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 t="s">
        <v>3</v>
      </c>
      <c r="AG1021">
        <v>1.1000000000000001E-3</v>
      </c>
      <c r="AH1021">
        <v>2</v>
      </c>
      <c r="AI1021">
        <v>59211159</v>
      </c>
      <c r="AJ1021">
        <v>963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f>ROW(Source!A922)</f>
        <v>922</v>
      </c>
      <c r="B1022">
        <v>59211831</v>
      </c>
      <c r="C1022">
        <v>59211154</v>
      </c>
      <c r="D1022">
        <v>58330407</v>
      </c>
      <c r="E1022">
        <v>1</v>
      </c>
      <c r="F1022">
        <v>1</v>
      </c>
      <c r="G1022">
        <v>1080</v>
      </c>
      <c r="H1022">
        <v>3</v>
      </c>
      <c r="I1022" t="s">
        <v>695</v>
      </c>
      <c r="J1022" t="s">
        <v>696</v>
      </c>
      <c r="K1022" t="s">
        <v>697</v>
      </c>
      <c r="L1022">
        <v>1346</v>
      </c>
      <c r="N1022">
        <v>1009</v>
      </c>
      <c r="O1022" t="s">
        <v>641</v>
      </c>
      <c r="P1022" t="s">
        <v>641</v>
      </c>
      <c r="Q1022">
        <v>1</v>
      </c>
      <c r="X1022">
        <v>0.04</v>
      </c>
      <c r="Y1022">
        <v>19.28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3</v>
      </c>
      <c r="AG1022">
        <v>0.04</v>
      </c>
      <c r="AH1022">
        <v>2</v>
      </c>
      <c r="AI1022">
        <v>59211160</v>
      </c>
      <c r="AJ1022">
        <v>965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">
      <c r="A1023">
        <f>ROW(Source!A922)</f>
        <v>922</v>
      </c>
      <c r="B1023">
        <v>59211832</v>
      </c>
      <c r="C1023">
        <v>59211154</v>
      </c>
      <c r="D1023">
        <v>58266859</v>
      </c>
      <c r="E1023">
        <v>1080</v>
      </c>
      <c r="F1023">
        <v>1</v>
      </c>
      <c r="G1023">
        <v>1080</v>
      </c>
      <c r="H1023">
        <v>3</v>
      </c>
      <c r="I1023" t="s">
        <v>796</v>
      </c>
      <c r="J1023" t="s">
        <v>3</v>
      </c>
      <c r="K1023" t="s">
        <v>797</v>
      </c>
      <c r="L1023">
        <v>1354</v>
      </c>
      <c r="N1023">
        <v>1010</v>
      </c>
      <c r="O1023" t="s">
        <v>49</v>
      </c>
      <c r="P1023" t="s">
        <v>49</v>
      </c>
      <c r="Q1023">
        <v>1</v>
      </c>
      <c r="X1023">
        <v>2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3</v>
      </c>
      <c r="AG1023">
        <v>2</v>
      </c>
      <c r="AH1023">
        <v>3</v>
      </c>
      <c r="AI1023">
        <v>-1</v>
      </c>
      <c r="AJ1023" t="s">
        <v>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">
      <c r="A1024">
        <f>ROW(Source!A922)</f>
        <v>922</v>
      </c>
      <c r="B1024">
        <v>59211833</v>
      </c>
      <c r="C1024">
        <v>59211154</v>
      </c>
      <c r="D1024">
        <v>58287193</v>
      </c>
      <c r="E1024">
        <v>1080</v>
      </c>
      <c r="F1024">
        <v>1</v>
      </c>
      <c r="G1024">
        <v>1080</v>
      </c>
      <c r="H1024">
        <v>3</v>
      </c>
      <c r="I1024" t="s">
        <v>786</v>
      </c>
      <c r="J1024" t="s">
        <v>3</v>
      </c>
      <c r="K1024" t="s">
        <v>787</v>
      </c>
      <c r="L1024">
        <v>1354</v>
      </c>
      <c r="N1024">
        <v>1010</v>
      </c>
      <c r="O1024" t="s">
        <v>49</v>
      </c>
      <c r="P1024" t="s">
        <v>49</v>
      </c>
      <c r="Q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3</v>
      </c>
      <c r="AG1024">
        <v>1</v>
      </c>
      <c r="AH1024">
        <v>3</v>
      </c>
      <c r="AI1024">
        <v>-1</v>
      </c>
      <c r="AJ1024" t="s">
        <v>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">
      <c r="A1025">
        <f>ROW(Source!A923)</f>
        <v>923</v>
      </c>
      <c r="B1025">
        <v>59211826</v>
      </c>
      <c r="C1025">
        <v>59211154</v>
      </c>
      <c r="D1025">
        <v>58266404</v>
      </c>
      <c r="E1025">
        <v>1080</v>
      </c>
      <c r="F1025">
        <v>1</v>
      </c>
      <c r="G1025">
        <v>1080</v>
      </c>
      <c r="H1025">
        <v>1</v>
      </c>
      <c r="I1025" t="s">
        <v>620</v>
      </c>
      <c r="J1025" t="s">
        <v>3</v>
      </c>
      <c r="K1025" t="s">
        <v>621</v>
      </c>
      <c r="L1025">
        <v>1191</v>
      </c>
      <c r="N1025">
        <v>1013</v>
      </c>
      <c r="O1025" t="s">
        <v>622</v>
      </c>
      <c r="P1025" t="s">
        <v>622</v>
      </c>
      <c r="Q1025">
        <v>1</v>
      </c>
      <c r="X1025">
        <v>1.47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1</v>
      </c>
      <c r="AF1025" t="s">
        <v>28</v>
      </c>
      <c r="AG1025">
        <v>1.85955</v>
      </c>
      <c r="AH1025">
        <v>2</v>
      </c>
      <c r="AI1025">
        <v>59211155</v>
      </c>
      <c r="AJ1025">
        <v>966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">
      <c r="A1026">
        <f>ROW(Source!A923)</f>
        <v>923</v>
      </c>
      <c r="B1026">
        <v>59211827</v>
      </c>
      <c r="C1026">
        <v>59211154</v>
      </c>
      <c r="D1026">
        <v>58340279</v>
      </c>
      <c r="E1026">
        <v>1</v>
      </c>
      <c r="F1026">
        <v>1</v>
      </c>
      <c r="G1026">
        <v>1080</v>
      </c>
      <c r="H1026">
        <v>2</v>
      </c>
      <c r="I1026" t="s">
        <v>686</v>
      </c>
      <c r="J1026" t="s">
        <v>687</v>
      </c>
      <c r="K1026" t="s">
        <v>688</v>
      </c>
      <c r="L1026">
        <v>1368</v>
      </c>
      <c r="N1026">
        <v>1011</v>
      </c>
      <c r="O1026" t="s">
        <v>626</v>
      </c>
      <c r="P1026" t="s">
        <v>626</v>
      </c>
      <c r="Q1026">
        <v>1</v>
      </c>
      <c r="X1026">
        <v>0.35</v>
      </c>
      <c r="Y1026">
        <v>0</v>
      </c>
      <c r="Z1026">
        <v>7.11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27</v>
      </c>
      <c r="AG1026">
        <v>0.48125000000000007</v>
      </c>
      <c r="AH1026">
        <v>2</v>
      </c>
      <c r="AI1026">
        <v>59211156</v>
      </c>
      <c r="AJ1026">
        <v>967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">
      <c r="A1027">
        <f>ROW(Source!A923)</f>
        <v>923</v>
      </c>
      <c r="B1027">
        <v>59211828</v>
      </c>
      <c r="C1027">
        <v>59211154</v>
      </c>
      <c r="D1027">
        <v>58340578</v>
      </c>
      <c r="E1027">
        <v>1</v>
      </c>
      <c r="F1027">
        <v>1</v>
      </c>
      <c r="G1027">
        <v>1080</v>
      </c>
      <c r="H1027">
        <v>2</v>
      </c>
      <c r="I1027" t="s">
        <v>646</v>
      </c>
      <c r="J1027" t="s">
        <v>647</v>
      </c>
      <c r="K1027" t="s">
        <v>648</v>
      </c>
      <c r="L1027">
        <v>1368</v>
      </c>
      <c r="N1027">
        <v>1011</v>
      </c>
      <c r="O1027" t="s">
        <v>626</v>
      </c>
      <c r="P1027" t="s">
        <v>626</v>
      </c>
      <c r="Q1027">
        <v>1</v>
      </c>
      <c r="X1027">
        <v>0.02</v>
      </c>
      <c r="Y1027">
        <v>0</v>
      </c>
      <c r="Z1027">
        <v>83.1</v>
      </c>
      <c r="AA1027">
        <v>12.62</v>
      </c>
      <c r="AB1027">
        <v>0</v>
      </c>
      <c r="AC1027">
        <v>0</v>
      </c>
      <c r="AD1027">
        <v>1</v>
      </c>
      <c r="AE1027">
        <v>0</v>
      </c>
      <c r="AF1027" t="s">
        <v>27</v>
      </c>
      <c r="AG1027">
        <v>2.7500000000000004E-2</v>
      </c>
      <c r="AH1027">
        <v>2</v>
      </c>
      <c r="AI1027">
        <v>59211157</v>
      </c>
      <c r="AJ1027">
        <v>968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">
      <c r="A1028">
        <f>ROW(Source!A923)</f>
        <v>923</v>
      </c>
      <c r="B1028">
        <v>59211829</v>
      </c>
      <c r="C1028">
        <v>59211154</v>
      </c>
      <c r="D1028">
        <v>58309957</v>
      </c>
      <c r="E1028">
        <v>1</v>
      </c>
      <c r="F1028">
        <v>1</v>
      </c>
      <c r="G1028">
        <v>1080</v>
      </c>
      <c r="H1028">
        <v>3</v>
      </c>
      <c r="I1028" t="s">
        <v>689</v>
      </c>
      <c r="J1028" t="s">
        <v>690</v>
      </c>
      <c r="K1028" t="s">
        <v>691</v>
      </c>
      <c r="L1028">
        <v>1348</v>
      </c>
      <c r="N1028">
        <v>1009</v>
      </c>
      <c r="O1028" t="s">
        <v>658</v>
      </c>
      <c r="P1028" t="s">
        <v>658</v>
      </c>
      <c r="Q1028">
        <v>1000</v>
      </c>
      <c r="X1028">
        <v>1.3999999999999999E-4</v>
      </c>
      <c r="Y1028">
        <v>9879.51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3</v>
      </c>
      <c r="AG1028">
        <v>1.3999999999999999E-4</v>
      </c>
      <c r="AH1028">
        <v>2</v>
      </c>
      <c r="AI1028">
        <v>59211158</v>
      </c>
      <c r="AJ1028">
        <v>969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">
      <c r="A1029">
        <f>ROW(Source!A923)</f>
        <v>923</v>
      </c>
      <c r="B1029">
        <v>59211830</v>
      </c>
      <c r="C1029">
        <v>59211154</v>
      </c>
      <c r="D1029">
        <v>58308765</v>
      </c>
      <c r="E1029">
        <v>1</v>
      </c>
      <c r="F1029">
        <v>1</v>
      </c>
      <c r="G1029">
        <v>1080</v>
      </c>
      <c r="H1029">
        <v>3</v>
      </c>
      <c r="I1029" t="s">
        <v>692</v>
      </c>
      <c r="J1029" t="s">
        <v>693</v>
      </c>
      <c r="K1029" t="s">
        <v>694</v>
      </c>
      <c r="L1029">
        <v>1348</v>
      </c>
      <c r="N1029">
        <v>1009</v>
      </c>
      <c r="O1029" t="s">
        <v>658</v>
      </c>
      <c r="P1029" t="s">
        <v>658</v>
      </c>
      <c r="Q1029">
        <v>1000</v>
      </c>
      <c r="X1029">
        <v>1.1000000000000001E-3</v>
      </c>
      <c r="Y1029">
        <v>17868.28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3</v>
      </c>
      <c r="AG1029">
        <v>1.1000000000000001E-3</v>
      </c>
      <c r="AH1029">
        <v>2</v>
      </c>
      <c r="AI1029">
        <v>59211159</v>
      </c>
      <c r="AJ1029">
        <v>970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f>ROW(Source!A923)</f>
        <v>923</v>
      </c>
      <c r="B1030">
        <v>59211831</v>
      </c>
      <c r="C1030">
        <v>59211154</v>
      </c>
      <c r="D1030">
        <v>58330407</v>
      </c>
      <c r="E1030">
        <v>1</v>
      </c>
      <c r="F1030">
        <v>1</v>
      </c>
      <c r="G1030">
        <v>1080</v>
      </c>
      <c r="H1030">
        <v>3</v>
      </c>
      <c r="I1030" t="s">
        <v>695</v>
      </c>
      <c r="J1030" t="s">
        <v>696</v>
      </c>
      <c r="K1030" t="s">
        <v>697</v>
      </c>
      <c r="L1030">
        <v>1346</v>
      </c>
      <c r="N1030">
        <v>1009</v>
      </c>
      <c r="O1030" t="s">
        <v>641</v>
      </c>
      <c r="P1030" t="s">
        <v>641</v>
      </c>
      <c r="Q1030">
        <v>1</v>
      </c>
      <c r="X1030">
        <v>0.04</v>
      </c>
      <c r="Y1030">
        <v>19.28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3</v>
      </c>
      <c r="AG1030">
        <v>0.04</v>
      </c>
      <c r="AH1030">
        <v>2</v>
      </c>
      <c r="AI1030">
        <v>59211160</v>
      </c>
      <c r="AJ1030">
        <v>972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">
      <c r="A1031">
        <f>ROW(Source!A923)</f>
        <v>923</v>
      </c>
      <c r="B1031">
        <v>59211832</v>
      </c>
      <c r="C1031">
        <v>59211154</v>
      </c>
      <c r="D1031">
        <v>58266859</v>
      </c>
      <c r="E1031">
        <v>1080</v>
      </c>
      <c r="F1031">
        <v>1</v>
      </c>
      <c r="G1031">
        <v>1080</v>
      </c>
      <c r="H1031">
        <v>3</v>
      </c>
      <c r="I1031" t="s">
        <v>796</v>
      </c>
      <c r="J1031" t="s">
        <v>3</v>
      </c>
      <c r="K1031" t="s">
        <v>797</v>
      </c>
      <c r="L1031">
        <v>1354</v>
      </c>
      <c r="N1031">
        <v>1010</v>
      </c>
      <c r="O1031" t="s">
        <v>49</v>
      </c>
      <c r="P1031" t="s">
        <v>49</v>
      </c>
      <c r="Q1031">
        <v>1</v>
      </c>
      <c r="X1031">
        <v>2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t="s">
        <v>3</v>
      </c>
      <c r="AG1031">
        <v>2</v>
      </c>
      <c r="AH1031">
        <v>3</v>
      </c>
      <c r="AI1031">
        <v>-1</v>
      </c>
      <c r="AJ1031" t="s">
        <v>3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">
      <c r="A1032">
        <f>ROW(Source!A923)</f>
        <v>923</v>
      </c>
      <c r="B1032">
        <v>59211833</v>
      </c>
      <c r="C1032">
        <v>59211154</v>
      </c>
      <c r="D1032">
        <v>58287193</v>
      </c>
      <c r="E1032">
        <v>1080</v>
      </c>
      <c r="F1032">
        <v>1</v>
      </c>
      <c r="G1032">
        <v>1080</v>
      </c>
      <c r="H1032">
        <v>3</v>
      </c>
      <c r="I1032" t="s">
        <v>786</v>
      </c>
      <c r="J1032" t="s">
        <v>3</v>
      </c>
      <c r="K1032" t="s">
        <v>787</v>
      </c>
      <c r="L1032">
        <v>1354</v>
      </c>
      <c r="N1032">
        <v>1010</v>
      </c>
      <c r="O1032" t="s">
        <v>49</v>
      </c>
      <c r="P1032" t="s">
        <v>49</v>
      </c>
      <c r="Q1032">
        <v>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s">
        <v>3</v>
      </c>
      <c r="AG1032">
        <v>1</v>
      </c>
      <c r="AH1032">
        <v>3</v>
      </c>
      <c r="AI1032">
        <v>-1</v>
      </c>
      <c r="AJ1032" t="s">
        <v>3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">
      <c r="A1033">
        <f>ROW(Source!A926)</f>
        <v>926</v>
      </c>
      <c r="B1033">
        <v>59211834</v>
      </c>
      <c r="C1033">
        <v>59211171</v>
      </c>
      <c r="D1033">
        <v>58266404</v>
      </c>
      <c r="E1033">
        <v>1080</v>
      </c>
      <c r="F1033">
        <v>1</v>
      </c>
      <c r="G1033">
        <v>1080</v>
      </c>
      <c r="H1033">
        <v>1</v>
      </c>
      <c r="I1033" t="s">
        <v>620</v>
      </c>
      <c r="J1033" t="s">
        <v>3</v>
      </c>
      <c r="K1033" t="s">
        <v>621</v>
      </c>
      <c r="L1033">
        <v>1191</v>
      </c>
      <c r="N1033">
        <v>1013</v>
      </c>
      <c r="O1033" t="s">
        <v>622</v>
      </c>
      <c r="P1033" t="s">
        <v>622</v>
      </c>
      <c r="Q1033">
        <v>1</v>
      </c>
      <c r="X1033">
        <v>33.700000000000003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 t="s">
        <v>28</v>
      </c>
      <c r="AG1033">
        <v>42.630500000000005</v>
      </c>
      <c r="AH1033">
        <v>2</v>
      </c>
      <c r="AI1033">
        <v>59211172</v>
      </c>
      <c r="AJ1033">
        <v>973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">
      <c r="A1034">
        <f>ROW(Source!A926)</f>
        <v>926</v>
      </c>
      <c r="B1034">
        <v>59211835</v>
      </c>
      <c r="C1034">
        <v>59211171</v>
      </c>
      <c r="D1034">
        <v>58340276</v>
      </c>
      <c r="E1034">
        <v>1</v>
      </c>
      <c r="F1034">
        <v>1</v>
      </c>
      <c r="G1034">
        <v>1080</v>
      </c>
      <c r="H1034">
        <v>2</v>
      </c>
      <c r="I1034" t="s">
        <v>662</v>
      </c>
      <c r="J1034" t="s">
        <v>663</v>
      </c>
      <c r="K1034" t="s">
        <v>664</v>
      </c>
      <c r="L1034">
        <v>1368</v>
      </c>
      <c r="N1034">
        <v>1011</v>
      </c>
      <c r="O1034" t="s">
        <v>626</v>
      </c>
      <c r="P1034" t="s">
        <v>626</v>
      </c>
      <c r="Q1034">
        <v>1</v>
      </c>
      <c r="X1034">
        <v>1.19</v>
      </c>
      <c r="Y1034">
        <v>0</v>
      </c>
      <c r="Z1034">
        <v>3.18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27</v>
      </c>
      <c r="AG1034">
        <v>1.63625</v>
      </c>
      <c r="AH1034">
        <v>2</v>
      </c>
      <c r="AI1034">
        <v>59211173</v>
      </c>
      <c r="AJ1034">
        <v>974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f>ROW(Source!A926)</f>
        <v>926</v>
      </c>
      <c r="B1035">
        <v>59211836</v>
      </c>
      <c r="C1035">
        <v>59211171</v>
      </c>
      <c r="D1035">
        <v>58340578</v>
      </c>
      <c r="E1035">
        <v>1</v>
      </c>
      <c r="F1035">
        <v>1</v>
      </c>
      <c r="G1035">
        <v>1080</v>
      </c>
      <c r="H1035">
        <v>2</v>
      </c>
      <c r="I1035" t="s">
        <v>646</v>
      </c>
      <c r="J1035" t="s">
        <v>647</v>
      </c>
      <c r="K1035" t="s">
        <v>648</v>
      </c>
      <c r="L1035">
        <v>1368</v>
      </c>
      <c r="N1035">
        <v>1011</v>
      </c>
      <c r="O1035" t="s">
        <v>626</v>
      </c>
      <c r="P1035" t="s">
        <v>626</v>
      </c>
      <c r="Q1035">
        <v>1</v>
      </c>
      <c r="X1035">
        <v>0.4</v>
      </c>
      <c r="Y1035">
        <v>0</v>
      </c>
      <c r="Z1035">
        <v>83.1</v>
      </c>
      <c r="AA1035">
        <v>12.62</v>
      </c>
      <c r="AB1035">
        <v>0</v>
      </c>
      <c r="AC1035">
        <v>0</v>
      </c>
      <c r="AD1035">
        <v>1</v>
      </c>
      <c r="AE1035">
        <v>0</v>
      </c>
      <c r="AF1035" t="s">
        <v>27</v>
      </c>
      <c r="AG1035">
        <v>0.55000000000000004</v>
      </c>
      <c r="AH1035">
        <v>2</v>
      </c>
      <c r="AI1035">
        <v>59211174</v>
      </c>
      <c r="AJ1035">
        <v>975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">
      <c r="A1036">
        <f>ROW(Source!A926)</f>
        <v>926</v>
      </c>
      <c r="B1036">
        <v>59211837</v>
      </c>
      <c r="C1036">
        <v>59211171</v>
      </c>
      <c r="D1036">
        <v>58339814</v>
      </c>
      <c r="E1036">
        <v>1</v>
      </c>
      <c r="F1036">
        <v>1</v>
      </c>
      <c r="G1036">
        <v>1080</v>
      </c>
      <c r="H1036">
        <v>2</v>
      </c>
      <c r="I1036" t="s">
        <v>635</v>
      </c>
      <c r="J1036" t="s">
        <v>636</v>
      </c>
      <c r="K1036" t="s">
        <v>637</v>
      </c>
      <c r="L1036">
        <v>1368</v>
      </c>
      <c r="N1036">
        <v>1011</v>
      </c>
      <c r="O1036" t="s">
        <v>626</v>
      </c>
      <c r="P1036" t="s">
        <v>626</v>
      </c>
      <c r="Q1036">
        <v>1</v>
      </c>
      <c r="X1036">
        <v>0.06</v>
      </c>
      <c r="Y1036">
        <v>0</v>
      </c>
      <c r="Z1036">
        <v>179.17</v>
      </c>
      <c r="AA1036">
        <v>16.93</v>
      </c>
      <c r="AB1036">
        <v>0</v>
      </c>
      <c r="AC1036">
        <v>0</v>
      </c>
      <c r="AD1036">
        <v>1</v>
      </c>
      <c r="AE1036">
        <v>0</v>
      </c>
      <c r="AF1036" t="s">
        <v>27</v>
      </c>
      <c r="AG1036">
        <v>8.2500000000000004E-2</v>
      </c>
      <c r="AH1036">
        <v>2</v>
      </c>
      <c r="AI1036">
        <v>59211175</v>
      </c>
      <c r="AJ1036">
        <v>976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">
      <c r="A1037">
        <f>ROW(Source!A926)</f>
        <v>926</v>
      </c>
      <c r="B1037">
        <v>59211838</v>
      </c>
      <c r="C1037">
        <v>59211171</v>
      </c>
      <c r="D1037">
        <v>58308814</v>
      </c>
      <c r="E1037">
        <v>1</v>
      </c>
      <c r="F1037">
        <v>1</v>
      </c>
      <c r="G1037">
        <v>1080</v>
      </c>
      <c r="H1037">
        <v>3</v>
      </c>
      <c r="I1037" t="s">
        <v>642</v>
      </c>
      <c r="J1037" t="s">
        <v>643</v>
      </c>
      <c r="K1037" t="s">
        <v>644</v>
      </c>
      <c r="L1037">
        <v>1339</v>
      </c>
      <c r="N1037">
        <v>1007</v>
      </c>
      <c r="O1037" t="s">
        <v>645</v>
      </c>
      <c r="P1037" t="s">
        <v>645</v>
      </c>
      <c r="Q1037">
        <v>1</v>
      </c>
      <c r="X1037">
        <v>0.15067</v>
      </c>
      <c r="Y1037">
        <v>7.07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 t="s">
        <v>3</v>
      </c>
      <c r="AG1037">
        <v>0.15067</v>
      </c>
      <c r="AH1037">
        <v>2</v>
      </c>
      <c r="AI1037">
        <v>59211176</v>
      </c>
      <c r="AJ1037">
        <v>977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f>ROW(Source!A926)</f>
        <v>926</v>
      </c>
      <c r="B1038">
        <v>59211839</v>
      </c>
      <c r="C1038">
        <v>59211171</v>
      </c>
      <c r="D1038">
        <v>58310526</v>
      </c>
      <c r="E1038">
        <v>1</v>
      </c>
      <c r="F1038">
        <v>1</v>
      </c>
      <c r="G1038">
        <v>1080</v>
      </c>
      <c r="H1038">
        <v>3</v>
      </c>
      <c r="I1038" t="s">
        <v>665</v>
      </c>
      <c r="J1038" t="s">
        <v>666</v>
      </c>
      <c r="K1038" t="s">
        <v>667</v>
      </c>
      <c r="L1038">
        <v>1346</v>
      </c>
      <c r="N1038">
        <v>1009</v>
      </c>
      <c r="O1038" t="s">
        <v>641</v>
      </c>
      <c r="P1038" t="s">
        <v>641</v>
      </c>
      <c r="Q1038">
        <v>1</v>
      </c>
      <c r="X1038">
        <v>0.05</v>
      </c>
      <c r="Y1038">
        <v>37.979999999999997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 t="s">
        <v>3</v>
      </c>
      <c r="AG1038">
        <v>0.05</v>
      </c>
      <c r="AH1038">
        <v>2</v>
      </c>
      <c r="AI1038">
        <v>59211177</v>
      </c>
      <c r="AJ1038">
        <v>978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f>ROW(Source!A926)</f>
        <v>926</v>
      </c>
      <c r="B1039">
        <v>59211840</v>
      </c>
      <c r="C1039">
        <v>59211171</v>
      </c>
      <c r="D1039">
        <v>58308933</v>
      </c>
      <c r="E1039">
        <v>1</v>
      </c>
      <c r="F1039">
        <v>1</v>
      </c>
      <c r="G1039">
        <v>1080</v>
      </c>
      <c r="H1039">
        <v>3</v>
      </c>
      <c r="I1039" t="s">
        <v>668</v>
      </c>
      <c r="J1039" t="s">
        <v>669</v>
      </c>
      <c r="K1039" t="s">
        <v>670</v>
      </c>
      <c r="L1039">
        <v>1348</v>
      </c>
      <c r="N1039">
        <v>1009</v>
      </c>
      <c r="O1039" t="s">
        <v>658</v>
      </c>
      <c r="P1039" t="s">
        <v>658</v>
      </c>
      <c r="Q1039">
        <v>1000</v>
      </c>
      <c r="X1039">
        <v>3.9999999999999998E-6</v>
      </c>
      <c r="Y1039">
        <v>3234.81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 t="s">
        <v>3</v>
      </c>
      <c r="AG1039">
        <v>3.9999999999999998E-6</v>
      </c>
      <c r="AH1039">
        <v>2</v>
      </c>
      <c r="AI1039">
        <v>59211178</v>
      </c>
      <c r="AJ1039">
        <v>979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">
      <c r="A1040">
        <f>ROW(Source!A926)</f>
        <v>926</v>
      </c>
      <c r="B1040">
        <v>59211841</v>
      </c>
      <c r="C1040">
        <v>59211171</v>
      </c>
      <c r="D1040">
        <v>58308746</v>
      </c>
      <c r="E1040">
        <v>1</v>
      </c>
      <c r="F1040">
        <v>1</v>
      </c>
      <c r="G1040">
        <v>1080</v>
      </c>
      <c r="H1040">
        <v>3</v>
      </c>
      <c r="I1040" t="s">
        <v>671</v>
      </c>
      <c r="J1040" t="s">
        <v>672</v>
      </c>
      <c r="K1040" t="s">
        <v>673</v>
      </c>
      <c r="L1040">
        <v>1339</v>
      </c>
      <c r="N1040">
        <v>1007</v>
      </c>
      <c r="O1040" t="s">
        <v>645</v>
      </c>
      <c r="P1040" t="s">
        <v>645</v>
      </c>
      <c r="Q1040">
        <v>1</v>
      </c>
      <c r="X1040">
        <v>0.19</v>
      </c>
      <c r="Y1040">
        <v>53.42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 t="s">
        <v>3</v>
      </c>
      <c r="AG1040">
        <v>0.19</v>
      </c>
      <c r="AH1040">
        <v>2</v>
      </c>
      <c r="AI1040">
        <v>59211179</v>
      </c>
      <c r="AJ1040">
        <v>980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f>ROW(Source!A926)</f>
        <v>926</v>
      </c>
      <c r="B1041">
        <v>59211842</v>
      </c>
      <c r="C1041">
        <v>59211171</v>
      </c>
      <c r="D1041">
        <v>58309012</v>
      </c>
      <c r="E1041">
        <v>1</v>
      </c>
      <c r="F1041">
        <v>1</v>
      </c>
      <c r="G1041">
        <v>1080</v>
      </c>
      <c r="H1041">
        <v>3</v>
      </c>
      <c r="I1041" t="s">
        <v>674</v>
      </c>
      <c r="J1041" t="s">
        <v>675</v>
      </c>
      <c r="K1041" t="s">
        <v>676</v>
      </c>
      <c r="L1041">
        <v>1339</v>
      </c>
      <c r="N1041">
        <v>1007</v>
      </c>
      <c r="O1041" t="s">
        <v>645</v>
      </c>
      <c r="P1041" t="s">
        <v>645</v>
      </c>
      <c r="Q1041">
        <v>1</v>
      </c>
      <c r="X1041">
        <v>0.34200000000000003</v>
      </c>
      <c r="Y1041">
        <v>5.82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 t="s">
        <v>3</v>
      </c>
      <c r="AG1041">
        <v>0.34200000000000003</v>
      </c>
      <c r="AH1041">
        <v>2</v>
      </c>
      <c r="AI1041">
        <v>59211180</v>
      </c>
      <c r="AJ1041">
        <v>981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f>ROW(Source!A926)</f>
        <v>926</v>
      </c>
      <c r="B1042">
        <v>59211843</v>
      </c>
      <c r="C1042">
        <v>59211171</v>
      </c>
      <c r="D1042">
        <v>58309084</v>
      </c>
      <c r="E1042">
        <v>1</v>
      </c>
      <c r="F1042">
        <v>1</v>
      </c>
      <c r="G1042">
        <v>1080</v>
      </c>
      <c r="H1042">
        <v>3</v>
      </c>
      <c r="I1042" t="s">
        <v>677</v>
      </c>
      <c r="J1042" t="s">
        <v>678</v>
      </c>
      <c r="K1042" t="s">
        <v>679</v>
      </c>
      <c r="L1042">
        <v>1348</v>
      </c>
      <c r="N1042">
        <v>1009</v>
      </c>
      <c r="O1042" t="s">
        <v>658</v>
      </c>
      <c r="P1042" t="s">
        <v>658</v>
      </c>
      <c r="Q1042">
        <v>1000</v>
      </c>
      <c r="X1042">
        <v>8.7000000000000001E-4</v>
      </c>
      <c r="Y1042">
        <v>16214.84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 t="s">
        <v>3</v>
      </c>
      <c r="AG1042">
        <v>8.7000000000000001E-4</v>
      </c>
      <c r="AH1042">
        <v>2</v>
      </c>
      <c r="AI1042">
        <v>59211181</v>
      </c>
      <c r="AJ1042">
        <v>982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">
      <c r="A1043">
        <f>ROW(Source!A926)</f>
        <v>926</v>
      </c>
      <c r="B1043">
        <v>59211844</v>
      </c>
      <c r="C1043">
        <v>59211171</v>
      </c>
      <c r="D1043">
        <v>58309253</v>
      </c>
      <c r="E1043">
        <v>1</v>
      </c>
      <c r="F1043">
        <v>1</v>
      </c>
      <c r="G1043">
        <v>1080</v>
      </c>
      <c r="H1043">
        <v>3</v>
      </c>
      <c r="I1043" t="s">
        <v>680</v>
      </c>
      <c r="J1043" t="s">
        <v>681</v>
      </c>
      <c r="K1043" t="s">
        <v>682</v>
      </c>
      <c r="L1043">
        <v>1346</v>
      </c>
      <c r="N1043">
        <v>1009</v>
      </c>
      <c r="O1043" t="s">
        <v>641</v>
      </c>
      <c r="P1043" t="s">
        <v>641</v>
      </c>
      <c r="Q1043">
        <v>1</v>
      </c>
      <c r="X1043">
        <v>0.1</v>
      </c>
      <c r="Y1043">
        <v>20.190000000000001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 t="s">
        <v>3</v>
      </c>
      <c r="AG1043">
        <v>0.1</v>
      </c>
      <c r="AH1043">
        <v>2</v>
      </c>
      <c r="AI1043">
        <v>59211182</v>
      </c>
      <c r="AJ1043">
        <v>983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">
      <c r="A1044">
        <f>ROW(Source!A926)</f>
        <v>926</v>
      </c>
      <c r="B1044">
        <v>59211845</v>
      </c>
      <c r="C1044">
        <v>59211171</v>
      </c>
      <c r="D1044">
        <v>58309395</v>
      </c>
      <c r="E1044">
        <v>1</v>
      </c>
      <c r="F1044">
        <v>1</v>
      </c>
      <c r="G1044">
        <v>1080</v>
      </c>
      <c r="H1044">
        <v>3</v>
      </c>
      <c r="I1044" t="s">
        <v>683</v>
      </c>
      <c r="J1044" t="s">
        <v>684</v>
      </c>
      <c r="K1044" t="s">
        <v>685</v>
      </c>
      <c r="L1044">
        <v>1348</v>
      </c>
      <c r="N1044">
        <v>1009</v>
      </c>
      <c r="O1044" t="s">
        <v>658</v>
      </c>
      <c r="P1044" t="s">
        <v>658</v>
      </c>
      <c r="Q1044">
        <v>1000</v>
      </c>
      <c r="X1044">
        <v>4.0000000000000002E-4</v>
      </c>
      <c r="Y1044">
        <v>35445.93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3</v>
      </c>
      <c r="AG1044">
        <v>4.0000000000000002E-4</v>
      </c>
      <c r="AH1044">
        <v>2</v>
      </c>
      <c r="AI1044">
        <v>59211183</v>
      </c>
      <c r="AJ1044">
        <v>984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">
      <c r="A1045">
        <f>ROW(Source!A926)</f>
        <v>926</v>
      </c>
      <c r="B1045">
        <v>59211846</v>
      </c>
      <c r="C1045">
        <v>59211171</v>
      </c>
      <c r="D1045">
        <v>58267529</v>
      </c>
      <c r="E1045">
        <v>1080</v>
      </c>
      <c r="F1045">
        <v>1</v>
      </c>
      <c r="G1045">
        <v>1080</v>
      </c>
      <c r="H1045">
        <v>3</v>
      </c>
      <c r="I1045" t="s">
        <v>782</v>
      </c>
      <c r="J1045" t="s">
        <v>3</v>
      </c>
      <c r="K1045" t="s">
        <v>783</v>
      </c>
      <c r="L1045">
        <v>1346</v>
      </c>
      <c r="N1045">
        <v>1009</v>
      </c>
      <c r="O1045" t="s">
        <v>641</v>
      </c>
      <c r="P1045" t="s">
        <v>641</v>
      </c>
      <c r="Q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3</v>
      </c>
      <c r="AG1045">
        <v>0</v>
      </c>
      <c r="AH1045">
        <v>3</v>
      </c>
      <c r="AI1045">
        <v>-1</v>
      </c>
      <c r="AJ1045" t="s">
        <v>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f>ROW(Source!A926)</f>
        <v>926</v>
      </c>
      <c r="B1046">
        <v>59211847</v>
      </c>
      <c r="C1046">
        <v>59211171</v>
      </c>
      <c r="D1046">
        <v>58287193</v>
      </c>
      <c r="E1046">
        <v>1080</v>
      </c>
      <c r="F1046">
        <v>1</v>
      </c>
      <c r="G1046">
        <v>1080</v>
      </c>
      <c r="H1046">
        <v>3</v>
      </c>
      <c r="I1046" t="s">
        <v>786</v>
      </c>
      <c r="J1046" t="s">
        <v>3</v>
      </c>
      <c r="K1046" t="s">
        <v>787</v>
      </c>
      <c r="L1046">
        <v>1354</v>
      </c>
      <c r="N1046">
        <v>1010</v>
      </c>
      <c r="O1046" t="s">
        <v>49</v>
      </c>
      <c r="P1046" t="s">
        <v>49</v>
      </c>
      <c r="Q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3</v>
      </c>
      <c r="AG1046">
        <v>0</v>
      </c>
      <c r="AH1046">
        <v>3</v>
      </c>
      <c r="AI1046">
        <v>-1</v>
      </c>
      <c r="AJ1046" t="s">
        <v>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>
        <f>ROW(Source!A926)</f>
        <v>926</v>
      </c>
      <c r="B1047">
        <v>59211848</v>
      </c>
      <c r="C1047">
        <v>59211171</v>
      </c>
      <c r="D1047">
        <v>58289981</v>
      </c>
      <c r="E1047">
        <v>1080</v>
      </c>
      <c r="F1047">
        <v>1</v>
      </c>
      <c r="G1047">
        <v>1080</v>
      </c>
      <c r="H1047">
        <v>3</v>
      </c>
      <c r="I1047" t="s">
        <v>794</v>
      </c>
      <c r="J1047" t="s">
        <v>3</v>
      </c>
      <c r="K1047" t="s">
        <v>795</v>
      </c>
      <c r="L1047">
        <v>1301</v>
      </c>
      <c r="N1047">
        <v>1003</v>
      </c>
      <c r="O1047" t="s">
        <v>36</v>
      </c>
      <c r="P1047" t="s">
        <v>36</v>
      </c>
      <c r="Q1047">
        <v>1</v>
      </c>
      <c r="X1047">
        <v>100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3</v>
      </c>
      <c r="AG1047">
        <v>100</v>
      </c>
      <c r="AH1047">
        <v>3</v>
      </c>
      <c r="AI1047">
        <v>-1</v>
      </c>
      <c r="AJ1047" t="s">
        <v>3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">
      <c r="A1048">
        <f>ROW(Source!A927)</f>
        <v>927</v>
      </c>
      <c r="B1048">
        <v>59211834</v>
      </c>
      <c r="C1048">
        <v>59211171</v>
      </c>
      <c r="D1048">
        <v>58266404</v>
      </c>
      <c r="E1048">
        <v>1080</v>
      </c>
      <c r="F1048">
        <v>1</v>
      </c>
      <c r="G1048">
        <v>1080</v>
      </c>
      <c r="H1048">
        <v>1</v>
      </c>
      <c r="I1048" t="s">
        <v>620</v>
      </c>
      <c r="J1048" t="s">
        <v>3</v>
      </c>
      <c r="K1048" t="s">
        <v>621</v>
      </c>
      <c r="L1048">
        <v>1191</v>
      </c>
      <c r="N1048">
        <v>1013</v>
      </c>
      <c r="O1048" t="s">
        <v>622</v>
      </c>
      <c r="P1048" t="s">
        <v>622</v>
      </c>
      <c r="Q1048">
        <v>1</v>
      </c>
      <c r="X1048">
        <v>33.700000000000003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1</v>
      </c>
      <c r="AF1048" t="s">
        <v>28</v>
      </c>
      <c r="AG1048">
        <v>42.630500000000005</v>
      </c>
      <c r="AH1048">
        <v>2</v>
      </c>
      <c r="AI1048">
        <v>59211172</v>
      </c>
      <c r="AJ1048">
        <v>988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>
        <f>ROW(Source!A927)</f>
        <v>927</v>
      </c>
      <c r="B1049">
        <v>59211835</v>
      </c>
      <c r="C1049">
        <v>59211171</v>
      </c>
      <c r="D1049">
        <v>58340276</v>
      </c>
      <c r="E1049">
        <v>1</v>
      </c>
      <c r="F1049">
        <v>1</v>
      </c>
      <c r="G1049">
        <v>1080</v>
      </c>
      <c r="H1049">
        <v>2</v>
      </c>
      <c r="I1049" t="s">
        <v>662</v>
      </c>
      <c r="J1049" t="s">
        <v>663</v>
      </c>
      <c r="K1049" t="s">
        <v>664</v>
      </c>
      <c r="L1049">
        <v>1368</v>
      </c>
      <c r="N1049">
        <v>1011</v>
      </c>
      <c r="O1049" t="s">
        <v>626</v>
      </c>
      <c r="P1049" t="s">
        <v>626</v>
      </c>
      <c r="Q1049">
        <v>1</v>
      </c>
      <c r="X1049">
        <v>1.19</v>
      </c>
      <c r="Y1049">
        <v>0</v>
      </c>
      <c r="Z1049">
        <v>3.18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27</v>
      </c>
      <c r="AG1049">
        <v>1.63625</v>
      </c>
      <c r="AH1049">
        <v>2</v>
      </c>
      <c r="AI1049">
        <v>59211173</v>
      </c>
      <c r="AJ1049">
        <v>989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f>ROW(Source!A927)</f>
        <v>927</v>
      </c>
      <c r="B1050">
        <v>59211836</v>
      </c>
      <c r="C1050">
        <v>59211171</v>
      </c>
      <c r="D1050">
        <v>58340578</v>
      </c>
      <c r="E1050">
        <v>1</v>
      </c>
      <c r="F1050">
        <v>1</v>
      </c>
      <c r="G1050">
        <v>1080</v>
      </c>
      <c r="H1050">
        <v>2</v>
      </c>
      <c r="I1050" t="s">
        <v>646</v>
      </c>
      <c r="J1050" t="s">
        <v>647</v>
      </c>
      <c r="K1050" t="s">
        <v>648</v>
      </c>
      <c r="L1050">
        <v>1368</v>
      </c>
      <c r="N1050">
        <v>1011</v>
      </c>
      <c r="O1050" t="s">
        <v>626</v>
      </c>
      <c r="P1050" t="s">
        <v>626</v>
      </c>
      <c r="Q1050">
        <v>1</v>
      </c>
      <c r="X1050">
        <v>0.4</v>
      </c>
      <c r="Y1050">
        <v>0</v>
      </c>
      <c r="Z1050">
        <v>83.1</v>
      </c>
      <c r="AA1050">
        <v>12.62</v>
      </c>
      <c r="AB1050">
        <v>0</v>
      </c>
      <c r="AC1050">
        <v>0</v>
      </c>
      <c r="AD1050">
        <v>1</v>
      </c>
      <c r="AE1050">
        <v>0</v>
      </c>
      <c r="AF1050" t="s">
        <v>27</v>
      </c>
      <c r="AG1050">
        <v>0.55000000000000004</v>
      </c>
      <c r="AH1050">
        <v>2</v>
      </c>
      <c r="AI1050">
        <v>59211174</v>
      </c>
      <c r="AJ1050">
        <v>990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">
      <c r="A1051">
        <f>ROW(Source!A927)</f>
        <v>927</v>
      </c>
      <c r="B1051">
        <v>59211837</v>
      </c>
      <c r="C1051">
        <v>59211171</v>
      </c>
      <c r="D1051">
        <v>58339814</v>
      </c>
      <c r="E1051">
        <v>1</v>
      </c>
      <c r="F1051">
        <v>1</v>
      </c>
      <c r="G1051">
        <v>1080</v>
      </c>
      <c r="H1051">
        <v>2</v>
      </c>
      <c r="I1051" t="s">
        <v>635</v>
      </c>
      <c r="J1051" t="s">
        <v>636</v>
      </c>
      <c r="K1051" t="s">
        <v>637</v>
      </c>
      <c r="L1051">
        <v>1368</v>
      </c>
      <c r="N1051">
        <v>1011</v>
      </c>
      <c r="O1051" t="s">
        <v>626</v>
      </c>
      <c r="P1051" t="s">
        <v>626</v>
      </c>
      <c r="Q1051">
        <v>1</v>
      </c>
      <c r="X1051">
        <v>0.06</v>
      </c>
      <c r="Y1051">
        <v>0</v>
      </c>
      <c r="Z1051">
        <v>179.17</v>
      </c>
      <c r="AA1051">
        <v>16.93</v>
      </c>
      <c r="AB1051">
        <v>0</v>
      </c>
      <c r="AC1051">
        <v>0</v>
      </c>
      <c r="AD1051">
        <v>1</v>
      </c>
      <c r="AE1051">
        <v>0</v>
      </c>
      <c r="AF1051" t="s">
        <v>27</v>
      </c>
      <c r="AG1051">
        <v>8.2500000000000004E-2</v>
      </c>
      <c r="AH1051">
        <v>2</v>
      </c>
      <c r="AI1051">
        <v>59211175</v>
      </c>
      <c r="AJ1051">
        <v>991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">
      <c r="A1052">
        <f>ROW(Source!A927)</f>
        <v>927</v>
      </c>
      <c r="B1052">
        <v>59211838</v>
      </c>
      <c r="C1052">
        <v>59211171</v>
      </c>
      <c r="D1052">
        <v>58308814</v>
      </c>
      <c r="E1052">
        <v>1</v>
      </c>
      <c r="F1052">
        <v>1</v>
      </c>
      <c r="G1052">
        <v>1080</v>
      </c>
      <c r="H1052">
        <v>3</v>
      </c>
      <c r="I1052" t="s">
        <v>642</v>
      </c>
      <c r="J1052" t="s">
        <v>643</v>
      </c>
      <c r="K1052" t="s">
        <v>644</v>
      </c>
      <c r="L1052">
        <v>1339</v>
      </c>
      <c r="N1052">
        <v>1007</v>
      </c>
      <c r="O1052" t="s">
        <v>645</v>
      </c>
      <c r="P1052" t="s">
        <v>645</v>
      </c>
      <c r="Q1052">
        <v>1</v>
      </c>
      <c r="X1052">
        <v>0.15067</v>
      </c>
      <c r="Y1052">
        <v>7.07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3</v>
      </c>
      <c r="AG1052">
        <v>0.15067</v>
      </c>
      <c r="AH1052">
        <v>2</v>
      </c>
      <c r="AI1052">
        <v>59211176</v>
      </c>
      <c r="AJ1052">
        <v>992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">
      <c r="A1053">
        <f>ROW(Source!A927)</f>
        <v>927</v>
      </c>
      <c r="B1053">
        <v>59211839</v>
      </c>
      <c r="C1053">
        <v>59211171</v>
      </c>
      <c r="D1053">
        <v>58310526</v>
      </c>
      <c r="E1053">
        <v>1</v>
      </c>
      <c r="F1053">
        <v>1</v>
      </c>
      <c r="G1053">
        <v>1080</v>
      </c>
      <c r="H1053">
        <v>3</v>
      </c>
      <c r="I1053" t="s">
        <v>665</v>
      </c>
      <c r="J1053" t="s">
        <v>666</v>
      </c>
      <c r="K1053" t="s">
        <v>667</v>
      </c>
      <c r="L1053">
        <v>1346</v>
      </c>
      <c r="N1053">
        <v>1009</v>
      </c>
      <c r="O1053" t="s">
        <v>641</v>
      </c>
      <c r="P1053" t="s">
        <v>641</v>
      </c>
      <c r="Q1053">
        <v>1</v>
      </c>
      <c r="X1053">
        <v>0.05</v>
      </c>
      <c r="Y1053">
        <v>37.979999999999997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 t="s">
        <v>3</v>
      </c>
      <c r="AG1053">
        <v>0.05</v>
      </c>
      <c r="AH1053">
        <v>2</v>
      </c>
      <c r="AI1053">
        <v>59211177</v>
      </c>
      <c r="AJ1053">
        <v>993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">
      <c r="A1054">
        <f>ROW(Source!A927)</f>
        <v>927</v>
      </c>
      <c r="B1054">
        <v>59211840</v>
      </c>
      <c r="C1054">
        <v>59211171</v>
      </c>
      <c r="D1054">
        <v>58308933</v>
      </c>
      <c r="E1054">
        <v>1</v>
      </c>
      <c r="F1054">
        <v>1</v>
      </c>
      <c r="G1054">
        <v>1080</v>
      </c>
      <c r="H1054">
        <v>3</v>
      </c>
      <c r="I1054" t="s">
        <v>668</v>
      </c>
      <c r="J1054" t="s">
        <v>669</v>
      </c>
      <c r="K1054" t="s">
        <v>670</v>
      </c>
      <c r="L1054">
        <v>1348</v>
      </c>
      <c r="N1054">
        <v>1009</v>
      </c>
      <c r="O1054" t="s">
        <v>658</v>
      </c>
      <c r="P1054" t="s">
        <v>658</v>
      </c>
      <c r="Q1054">
        <v>1000</v>
      </c>
      <c r="X1054">
        <v>3.9999999999999998E-6</v>
      </c>
      <c r="Y1054">
        <v>3234.81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 t="s">
        <v>3</v>
      </c>
      <c r="AG1054">
        <v>3.9999999999999998E-6</v>
      </c>
      <c r="AH1054">
        <v>2</v>
      </c>
      <c r="AI1054">
        <v>59211178</v>
      </c>
      <c r="AJ1054">
        <v>994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f>ROW(Source!A927)</f>
        <v>927</v>
      </c>
      <c r="B1055">
        <v>59211841</v>
      </c>
      <c r="C1055">
        <v>59211171</v>
      </c>
      <c r="D1055">
        <v>58308746</v>
      </c>
      <c r="E1055">
        <v>1</v>
      </c>
      <c r="F1055">
        <v>1</v>
      </c>
      <c r="G1055">
        <v>1080</v>
      </c>
      <c r="H1055">
        <v>3</v>
      </c>
      <c r="I1055" t="s">
        <v>671</v>
      </c>
      <c r="J1055" t="s">
        <v>672</v>
      </c>
      <c r="K1055" t="s">
        <v>673</v>
      </c>
      <c r="L1055">
        <v>1339</v>
      </c>
      <c r="N1055">
        <v>1007</v>
      </c>
      <c r="O1055" t="s">
        <v>645</v>
      </c>
      <c r="P1055" t="s">
        <v>645</v>
      </c>
      <c r="Q1055">
        <v>1</v>
      </c>
      <c r="X1055">
        <v>0.19</v>
      </c>
      <c r="Y1055">
        <v>53.42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 t="s">
        <v>3</v>
      </c>
      <c r="AG1055">
        <v>0.19</v>
      </c>
      <c r="AH1055">
        <v>2</v>
      </c>
      <c r="AI1055">
        <v>59211179</v>
      </c>
      <c r="AJ1055">
        <v>995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">
      <c r="A1056">
        <f>ROW(Source!A927)</f>
        <v>927</v>
      </c>
      <c r="B1056">
        <v>59211842</v>
      </c>
      <c r="C1056">
        <v>59211171</v>
      </c>
      <c r="D1056">
        <v>58309012</v>
      </c>
      <c r="E1056">
        <v>1</v>
      </c>
      <c r="F1056">
        <v>1</v>
      </c>
      <c r="G1056">
        <v>1080</v>
      </c>
      <c r="H1056">
        <v>3</v>
      </c>
      <c r="I1056" t="s">
        <v>674</v>
      </c>
      <c r="J1056" t="s">
        <v>675</v>
      </c>
      <c r="K1056" t="s">
        <v>676</v>
      </c>
      <c r="L1056">
        <v>1339</v>
      </c>
      <c r="N1056">
        <v>1007</v>
      </c>
      <c r="O1056" t="s">
        <v>645</v>
      </c>
      <c r="P1056" t="s">
        <v>645</v>
      </c>
      <c r="Q1056">
        <v>1</v>
      </c>
      <c r="X1056">
        <v>0.34200000000000003</v>
      </c>
      <c r="Y1056">
        <v>5.82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 t="s">
        <v>3</v>
      </c>
      <c r="AG1056">
        <v>0.34200000000000003</v>
      </c>
      <c r="AH1056">
        <v>2</v>
      </c>
      <c r="AI1056">
        <v>59211180</v>
      </c>
      <c r="AJ1056">
        <v>996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">
      <c r="A1057">
        <f>ROW(Source!A927)</f>
        <v>927</v>
      </c>
      <c r="B1057">
        <v>59211843</v>
      </c>
      <c r="C1057">
        <v>59211171</v>
      </c>
      <c r="D1057">
        <v>58309084</v>
      </c>
      <c r="E1057">
        <v>1</v>
      </c>
      <c r="F1057">
        <v>1</v>
      </c>
      <c r="G1057">
        <v>1080</v>
      </c>
      <c r="H1057">
        <v>3</v>
      </c>
      <c r="I1057" t="s">
        <v>677</v>
      </c>
      <c r="J1057" t="s">
        <v>678</v>
      </c>
      <c r="K1057" t="s">
        <v>679</v>
      </c>
      <c r="L1057">
        <v>1348</v>
      </c>
      <c r="N1057">
        <v>1009</v>
      </c>
      <c r="O1057" t="s">
        <v>658</v>
      </c>
      <c r="P1057" t="s">
        <v>658</v>
      </c>
      <c r="Q1057">
        <v>1000</v>
      </c>
      <c r="X1057">
        <v>8.7000000000000001E-4</v>
      </c>
      <c r="Y1057">
        <v>16214.84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3</v>
      </c>
      <c r="AG1057">
        <v>8.7000000000000001E-4</v>
      </c>
      <c r="AH1057">
        <v>2</v>
      </c>
      <c r="AI1057">
        <v>59211181</v>
      </c>
      <c r="AJ1057">
        <v>997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f>ROW(Source!A927)</f>
        <v>927</v>
      </c>
      <c r="B1058">
        <v>59211844</v>
      </c>
      <c r="C1058">
        <v>59211171</v>
      </c>
      <c r="D1058">
        <v>58309253</v>
      </c>
      <c r="E1058">
        <v>1</v>
      </c>
      <c r="F1058">
        <v>1</v>
      </c>
      <c r="G1058">
        <v>1080</v>
      </c>
      <c r="H1058">
        <v>3</v>
      </c>
      <c r="I1058" t="s">
        <v>680</v>
      </c>
      <c r="J1058" t="s">
        <v>681</v>
      </c>
      <c r="K1058" t="s">
        <v>682</v>
      </c>
      <c r="L1058">
        <v>1346</v>
      </c>
      <c r="N1058">
        <v>1009</v>
      </c>
      <c r="O1058" t="s">
        <v>641</v>
      </c>
      <c r="P1058" t="s">
        <v>641</v>
      </c>
      <c r="Q1058">
        <v>1</v>
      </c>
      <c r="X1058">
        <v>0.1</v>
      </c>
      <c r="Y1058">
        <v>20.190000000000001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3</v>
      </c>
      <c r="AG1058">
        <v>0.1</v>
      </c>
      <c r="AH1058">
        <v>2</v>
      </c>
      <c r="AI1058">
        <v>59211182</v>
      </c>
      <c r="AJ1058">
        <v>998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f>ROW(Source!A927)</f>
        <v>927</v>
      </c>
      <c r="B1059">
        <v>59211845</v>
      </c>
      <c r="C1059">
        <v>59211171</v>
      </c>
      <c r="D1059">
        <v>58309395</v>
      </c>
      <c r="E1059">
        <v>1</v>
      </c>
      <c r="F1059">
        <v>1</v>
      </c>
      <c r="G1059">
        <v>1080</v>
      </c>
      <c r="H1059">
        <v>3</v>
      </c>
      <c r="I1059" t="s">
        <v>683</v>
      </c>
      <c r="J1059" t="s">
        <v>684</v>
      </c>
      <c r="K1059" t="s">
        <v>685</v>
      </c>
      <c r="L1059">
        <v>1348</v>
      </c>
      <c r="N1059">
        <v>1009</v>
      </c>
      <c r="O1059" t="s">
        <v>658</v>
      </c>
      <c r="P1059" t="s">
        <v>658</v>
      </c>
      <c r="Q1059">
        <v>1000</v>
      </c>
      <c r="X1059">
        <v>4.0000000000000002E-4</v>
      </c>
      <c r="Y1059">
        <v>35445.93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 t="s">
        <v>3</v>
      </c>
      <c r="AG1059">
        <v>4.0000000000000002E-4</v>
      </c>
      <c r="AH1059">
        <v>2</v>
      </c>
      <c r="AI1059">
        <v>59211183</v>
      </c>
      <c r="AJ1059">
        <v>999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f>ROW(Source!A927)</f>
        <v>927</v>
      </c>
      <c r="B1060">
        <v>59211846</v>
      </c>
      <c r="C1060">
        <v>59211171</v>
      </c>
      <c r="D1060">
        <v>58267529</v>
      </c>
      <c r="E1060">
        <v>1080</v>
      </c>
      <c r="F1060">
        <v>1</v>
      </c>
      <c r="G1060">
        <v>1080</v>
      </c>
      <c r="H1060">
        <v>3</v>
      </c>
      <c r="I1060" t="s">
        <v>782</v>
      </c>
      <c r="J1060" t="s">
        <v>3</v>
      </c>
      <c r="K1060" t="s">
        <v>783</v>
      </c>
      <c r="L1060">
        <v>1346</v>
      </c>
      <c r="N1060">
        <v>1009</v>
      </c>
      <c r="O1060" t="s">
        <v>641</v>
      </c>
      <c r="P1060" t="s">
        <v>641</v>
      </c>
      <c r="Q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3</v>
      </c>
      <c r="AG1060">
        <v>0</v>
      </c>
      <c r="AH1060">
        <v>3</v>
      </c>
      <c r="AI1060">
        <v>-1</v>
      </c>
      <c r="AJ1060" t="s">
        <v>3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">
      <c r="A1061">
        <f>ROW(Source!A927)</f>
        <v>927</v>
      </c>
      <c r="B1061">
        <v>59211847</v>
      </c>
      <c r="C1061">
        <v>59211171</v>
      </c>
      <c r="D1061">
        <v>58287193</v>
      </c>
      <c r="E1061">
        <v>1080</v>
      </c>
      <c r="F1061">
        <v>1</v>
      </c>
      <c r="G1061">
        <v>1080</v>
      </c>
      <c r="H1061">
        <v>3</v>
      </c>
      <c r="I1061" t="s">
        <v>786</v>
      </c>
      <c r="J1061" t="s">
        <v>3</v>
      </c>
      <c r="K1061" t="s">
        <v>787</v>
      </c>
      <c r="L1061">
        <v>1354</v>
      </c>
      <c r="N1061">
        <v>1010</v>
      </c>
      <c r="O1061" t="s">
        <v>49</v>
      </c>
      <c r="P1061" t="s">
        <v>49</v>
      </c>
      <c r="Q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3</v>
      </c>
      <c r="AG1061">
        <v>0</v>
      </c>
      <c r="AH1061">
        <v>3</v>
      </c>
      <c r="AI1061">
        <v>-1</v>
      </c>
      <c r="AJ1061" t="s">
        <v>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">
      <c r="A1062">
        <f>ROW(Source!A927)</f>
        <v>927</v>
      </c>
      <c r="B1062">
        <v>59211848</v>
      </c>
      <c r="C1062">
        <v>59211171</v>
      </c>
      <c r="D1062">
        <v>58289981</v>
      </c>
      <c r="E1062">
        <v>1080</v>
      </c>
      <c r="F1062">
        <v>1</v>
      </c>
      <c r="G1062">
        <v>1080</v>
      </c>
      <c r="H1062">
        <v>3</v>
      </c>
      <c r="I1062" t="s">
        <v>794</v>
      </c>
      <c r="J1062" t="s">
        <v>3</v>
      </c>
      <c r="K1062" t="s">
        <v>795</v>
      </c>
      <c r="L1062">
        <v>1301</v>
      </c>
      <c r="N1062">
        <v>1003</v>
      </c>
      <c r="O1062" t="s">
        <v>36</v>
      </c>
      <c r="P1062" t="s">
        <v>36</v>
      </c>
      <c r="Q1062">
        <v>1</v>
      </c>
      <c r="X1062">
        <v>100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3</v>
      </c>
      <c r="AG1062">
        <v>100</v>
      </c>
      <c r="AH1062">
        <v>3</v>
      </c>
      <c r="AI1062">
        <v>-1</v>
      </c>
      <c r="AJ1062" t="s">
        <v>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">
      <c r="A1063">
        <f>ROW(Source!A934)</f>
        <v>934</v>
      </c>
      <c r="B1063">
        <v>59211849</v>
      </c>
      <c r="C1063">
        <v>59211205</v>
      </c>
      <c r="D1063">
        <v>58266404</v>
      </c>
      <c r="E1063">
        <v>1080</v>
      </c>
      <c r="F1063">
        <v>1</v>
      </c>
      <c r="G1063">
        <v>1080</v>
      </c>
      <c r="H1063">
        <v>1</v>
      </c>
      <c r="I1063" t="s">
        <v>620</v>
      </c>
      <c r="J1063" t="s">
        <v>3</v>
      </c>
      <c r="K1063" t="s">
        <v>621</v>
      </c>
      <c r="L1063">
        <v>1191</v>
      </c>
      <c r="N1063">
        <v>1013</v>
      </c>
      <c r="O1063" t="s">
        <v>622</v>
      </c>
      <c r="P1063" t="s">
        <v>622</v>
      </c>
      <c r="Q1063">
        <v>1</v>
      </c>
      <c r="X1063">
        <v>5.01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1</v>
      </c>
      <c r="AF1063" t="s">
        <v>28</v>
      </c>
      <c r="AG1063">
        <v>6.3376499999999991</v>
      </c>
      <c r="AH1063">
        <v>2</v>
      </c>
      <c r="AI1063">
        <v>59211206</v>
      </c>
      <c r="AJ1063">
        <v>1003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f>ROW(Source!A934)</f>
        <v>934</v>
      </c>
      <c r="B1064">
        <v>59211850</v>
      </c>
      <c r="C1064">
        <v>59211205</v>
      </c>
      <c r="D1064">
        <v>58308814</v>
      </c>
      <c r="E1064">
        <v>1</v>
      </c>
      <c r="F1064">
        <v>1</v>
      </c>
      <c r="G1064">
        <v>1080</v>
      </c>
      <c r="H1064">
        <v>3</v>
      </c>
      <c r="I1064" t="s">
        <v>642</v>
      </c>
      <c r="J1064" t="s">
        <v>643</v>
      </c>
      <c r="K1064" t="s">
        <v>644</v>
      </c>
      <c r="L1064">
        <v>1339</v>
      </c>
      <c r="N1064">
        <v>1007</v>
      </c>
      <c r="O1064" t="s">
        <v>645</v>
      </c>
      <c r="P1064" t="s">
        <v>645</v>
      </c>
      <c r="Q1064">
        <v>1</v>
      </c>
      <c r="X1064">
        <v>1</v>
      </c>
      <c r="Y1064">
        <v>7.07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 t="s">
        <v>3</v>
      </c>
      <c r="AG1064">
        <v>1</v>
      </c>
      <c r="AH1064">
        <v>2</v>
      </c>
      <c r="AI1064">
        <v>59211207</v>
      </c>
      <c r="AJ1064">
        <v>1004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>
        <f>ROW(Source!A934)</f>
        <v>934</v>
      </c>
      <c r="B1065">
        <v>59211851</v>
      </c>
      <c r="C1065">
        <v>59211205</v>
      </c>
      <c r="D1065">
        <v>58310526</v>
      </c>
      <c r="E1065">
        <v>1</v>
      </c>
      <c r="F1065">
        <v>1</v>
      </c>
      <c r="G1065">
        <v>1080</v>
      </c>
      <c r="H1065">
        <v>3</v>
      </c>
      <c r="I1065" t="s">
        <v>665</v>
      </c>
      <c r="J1065" t="s">
        <v>666</v>
      </c>
      <c r="K1065" t="s">
        <v>667</v>
      </c>
      <c r="L1065">
        <v>1346</v>
      </c>
      <c r="N1065">
        <v>1009</v>
      </c>
      <c r="O1065" t="s">
        <v>641</v>
      </c>
      <c r="P1065" t="s">
        <v>641</v>
      </c>
      <c r="Q1065">
        <v>1</v>
      </c>
      <c r="X1065">
        <v>0.02</v>
      </c>
      <c r="Y1065">
        <v>37.979999999999997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 t="s">
        <v>3</v>
      </c>
      <c r="AG1065">
        <v>0.02</v>
      </c>
      <c r="AH1065">
        <v>2</v>
      </c>
      <c r="AI1065">
        <v>59211208</v>
      </c>
      <c r="AJ1065">
        <v>1005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f>ROW(Source!A934)</f>
        <v>934</v>
      </c>
      <c r="B1066">
        <v>59211852</v>
      </c>
      <c r="C1066">
        <v>59211205</v>
      </c>
      <c r="D1066">
        <v>58309084</v>
      </c>
      <c r="E1066">
        <v>1</v>
      </c>
      <c r="F1066">
        <v>1</v>
      </c>
      <c r="G1066">
        <v>1080</v>
      </c>
      <c r="H1066">
        <v>3</v>
      </c>
      <c r="I1066" t="s">
        <v>677</v>
      </c>
      <c r="J1066" t="s">
        <v>678</v>
      </c>
      <c r="K1066" t="s">
        <v>679</v>
      </c>
      <c r="L1066">
        <v>1348</v>
      </c>
      <c r="N1066">
        <v>1009</v>
      </c>
      <c r="O1066" t="s">
        <v>658</v>
      </c>
      <c r="P1066" t="s">
        <v>658</v>
      </c>
      <c r="Q1066">
        <v>1000</v>
      </c>
      <c r="X1066">
        <v>5.0000000000000002E-5</v>
      </c>
      <c r="Y1066">
        <v>16214.84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3</v>
      </c>
      <c r="AG1066">
        <v>5.0000000000000002E-5</v>
      </c>
      <c r="AH1066">
        <v>2</v>
      </c>
      <c r="AI1066">
        <v>59211209</v>
      </c>
      <c r="AJ1066">
        <v>1006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">
      <c r="A1067">
        <f>ROW(Source!A934)</f>
        <v>934</v>
      </c>
      <c r="B1067">
        <v>59211853</v>
      </c>
      <c r="C1067">
        <v>59211205</v>
      </c>
      <c r="D1067">
        <v>58309253</v>
      </c>
      <c r="E1067">
        <v>1</v>
      </c>
      <c r="F1067">
        <v>1</v>
      </c>
      <c r="G1067">
        <v>1080</v>
      </c>
      <c r="H1067">
        <v>3</v>
      </c>
      <c r="I1067" t="s">
        <v>680</v>
      </c>
      <c r="J1067" t="s">
        <v>681</v>
      </c>
      <c r="K1067" t="s">
        <v>682</v>
      </c>
      <c r="L1067">
        <v>1346</v>
      </c>
      <c r="N1067">
        <v>1009</v>
      </c>
      <c r="O1067" t="s">
        <v>641</v>
      </c>
      <c r="P1067" t="s">
        <v>641</v>
      </c>
      <c r="Q1067">
        <v>1</v>
      </c>
      <c r="X1067">
        <v>0.02</v>
      </c>
      <c r="Y1067">
        <v>20.190000000000001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3</v>
      </c>
      <c r="AG1067">
        <v>0.02</v>
      </c>
      <c r="AH1067">
        <v>2</v>
      </c>
      <c r="AI1067">
        <v>59211210</v>
      </c>
      <c r="AJ1067">
        <v>1007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f>ROW(Source!A935)</f>
        <v>935</v>
      </c>
      <c r="B1068">
        <v>59211849</v>
      </c>
      <c r="C1068">
        <v>59211205</v>
      </c>
      <c r="D1068">
        <v>58266404</v>
      </c>
      <c r="E1068">
        <v>1080</v>
      </c>
      <c r="F1068">
        <v>1</v>
      </c>
      <c r="G1068">
        <v>1080</v>
      </c>
      <c r="H1068">
        <v>1</v>
      </c>
      <c r="I1068" t="s">
        <v>620</v>
      </c>
      <c r="J1068" t="s">
        <v>3</v>
      </c>
      <c r="K1068" t="s">
        <v>621</v>
      </c>
      <c r="L1068">
        <v>1191</v>
      </c>
      <c r="N1068">
        <v>1013</v>
      </c>
      <c r="O1068" t="s">
        <v>622</v>
      </c>
      <c r="P1068" t="s">
        <v>622</v>
      </c>
      <c r="Q1068">
        <v>1</v>
      </c>
      <c r="X1068">
        <v>5.01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1</v>
      </c>
      <c r="AF1068" t="s">
        <v>28</v>
      </c>
      <c r="AG1068">
        <v>6.3376499999999991</v>
      </c>
      <c r="AH1068">
        <v>2</v>
      </c>
      <c r="AI1068">
        <v>59211206</v>
      </c>
      <c r="AJ1068">
        <v>1008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">
      <c r="A1069">
        <f>ROW(Source!A935)</f>
        <v>935</v>
      </c>
      <c r="B1069">
        <v>59211850</v>
      </c>
      <c r="C1069">
        <v>59211205</v>
      </c>
      <c r="D1069">
        <v>58308814</v>
      </c>
      <c r="E1069">
        <v>1</v>
      </c>
      <c r="F1069">
        <v>1</v>
      </c>
      <c r="G1069">
        <v>1080</v>
      </c>
      <c r="H1069">
        <v>3</v>
      </c>
      <c r="I1069" t="s">
        <v>642</v>
      </c>
      <c r="J1069" t="s">
        <v>643</v>
      </c>
      <c r="K1069" t="s">
        <v>644</v>
      </c>
      <c r="L1069">
        <v>1339</v>
      </c>
      <c r="N1069">
        <v>1007</v>
      </c>
      <c r="O1069" t="s">
        <v>645</v>
      </c>
      <c r="P1069" t="s">
        <v>645</v>
      </c>
      <c r="Q1069">
        <v>1</v>
      </c>
      <c r="X1069">
        <v>1</v>
      </c>
      <c r="Y1069">
        <v>7.07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 t="s">
        <v>3</v>
      </c>
      <c r="AG1069">
        <v>1</v>
      </c>
      <c r="AH1069">
        <v>2</v>
      </c>
      <c r="AI1069">
        <v>59211207</v>
      </c>
      <c r="AJ1069">
        <v>1009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f>ROW(Source!A935)</f>
        <v>935</v>
      </c>
      <c r="B1070">
        <v>59211851</v>
      </c>
      <c r="C1070">
        <v>59211205</v>
      </c>
      <c r="D1070">
        <v>58310526</v>
      </c>
      <c r="E1070">
        <v>1</v>
      </c>
      <c r="F1070">
        <v>1</v>
      </c>
      <c r="G1070">
        <v>1080</v>
      </c>
      <c r="H1070">
        <v>3</v>
      </c>
      <c r="I1070" t="s">
        <v>665</v>
      </c>
      <c r="J1070" t="s">
        <v>666</v>
      </c>
      <c r="K1070" t="s">
        <v>667</v>
      </c>
      <c r="L1070">
        <v>1346</v>
      </c>
      <c r="N1070">
        <v>1009</v>
      </c>
      <c r="O1070" t="s">
        <v>641</v>
      </c>
      <c r="P1070" t="s">
        <v>641</v>
      </c>
      <c r="Q1070">
        <v>1</v>
      </c>
      <c r="X1070">
        <v>0.02</v>
      </c>
      <c r="Y1070">
        <v>37.979999999999997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 t="s">
        <v>3</v>
      </c>
      <c r="AG1070">
        <v>0.02</v>
      </c>
      <c r="AH1070">
        <v>2</v>
      </c>
      <c r="AI1070">
        <v>59211208</v>
      </c>
      <c r="AJ1070">
        <v>1010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f>ROW(Source!A935)</f>
        <v>935</v>
      </c>
      <c r="B1071">
        <v>59211852</v>
      </c>
      <c r="C1071">
        <v>59211205</v>
      </c>
      <c r="D1071">
        <v>58309084</v>
      </c>
      <c r="E1071">
        <v>1</v>
      </c>
      <c r="F1071">
        <v>1</v>
      </c>
      <c r="G1071">
        <v>1080</v>
      </c>
      <c r="H1071">
        <v>3</v>
      </c>
      <c r="I1071" t="s">
        <v>677</v>
      </c>
      <c r="J1071" t="s">
        <v>678</v>
      </c>
      <c r="K1071" t="s">
        <v>679</v>
      </c>
      <c r="L1071">
        <v>1348</v>
      </c>
      <c r="N1071">
        <v>1009</v>
      </c>
      <c r="O1071" t="s">
        <v>658</v>
      </c>
      <c r="P1071" t="s">
        <v>658</v>
      </c>
      <c r="Q1071">
        <v>1000</v>
      </c>
      <c r="X1071">
        <v>5.0000000000000002E-5</v>
      </c>
      <c r="Y1071">
        <v>16214.84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 t="s">
        <v>3</v>
      </c>
      <c r="AG1071">
        <v>5.0000000000000002E-5</v>
      </c>
      <c r="AH1071">
        <v>2</v>
      </c>
      <c r="AI1071">
        <v>59211209</v>
      </c>
      <c r="AJ1071">
        <v>1011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f>ROW(Source!A935)</f>
        <v>935</v>
      </c>
      <c r="B1072">
        <v>59211853</v>
      </c>
      <c r="C1072">
        <v>59211205</v>
      </c>
      <c r="D1072">
        <v>58309253</v>
      </c>
      <c r="E1072">
        <v>1</v>
      </c>
      <c r="F1072">
        <v>1</v>
      </c>
      <c r="G1072">
        <v>1080</v>
      </c>
      <c r="H1072">
        <v>3</v>
      </c>
      <c r="I1072" t="s">
        <v>680</v>
      </c>
      <c r="J1072" t="s">
        <v>681</v>
      </c>
      <c r="K1072" t="s">
        <v>682</v>
      </c>
      <c r="L1072">
        <v>1346</v>
      </c>
      <c r="N1072">
        <v>1009</v>
      </c>
      <c r="O1072" t="s">
        <v>641</v>
      </c>
      <c r="P1072" t="s">
        <v>641</v>
      </c>
      <c r="Q1072">
        <v>1</v>
      </c>
      <c r="X1072">
        <v>0.02</v>
      </c>
      <c r="Y1072">
        <v>20.190000000000001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 t="s">
        <v>3</v>
      </c>
      <c r="AG1072">
        <v>0.02</v>
      </c>
      <c r="AH1072">
        <v>2</v>
      </c>
      <c r="AI1072">
        <v>59211210</v>
      </c>
      <c r="AJ1072">
        <v>1012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>
        <f>ROW(Source!A938)</f>
        <v>938</v>
      </c>
      <c r="B1073">
        <v>59211854</v>
      </c>
      <c r="C1073">
        <v>59211216</v>
      </c>
      <c r="D1073">
        <v>58266404</v>
      </c>
      <c r="E1073">
        <v>1080</v>
      </c>
      <c r="F1073">
        <v>1</v>
      </c>
      <c r="G1073">
        <v>1080</v>
      </c>
      <c r="H1073">
        <v>1</v>
      </c>
      <c r="I1073" t="s">
        <v>620</v>
      </c>
      <c r="J1073" t="s">
        <v>3</v>
      </c>
      <c r="K1073" t="s">
        <v>621</v>
      </c>
      <c r="L1073">
        <v>1191</v>
      </c>
      <c r="N1073">
        <v>1013</v>
      </c>
      <c r="O1073" t="s">
        <v>622</v>
      </c>
      <c r="P1073" t="s">
        <v>622</v>
      </c>
      <c r="Q1073">
        <v>1</v>
      </c>
      <c r="X1073">
        <v>1.47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 t="s">
        <v>28</v>
      </c>
      <c r="AG1073">
        <v>1.85955</v>
      </c>
      <c r="AH1073">
        <v>2</v>
      </c>
      <c r="AI1073">
        <v>59211217</v>
      </c>
      <c r="AJ1073">
        <v>1013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">
      <c r="A1074">
        <f>ROW(Source!A938)</f>
        <v>938</v>
      </c>
      <c r="B1074">
        <v>59211855</v>
      </c>
      <c r="C1074">
        <v>59211216</v>
      </c>
      <c r="D1074">
        <v>58340279</v>
      </c>
      <c r="E1074">
        <v>1</v>
      </c>
      <c r="F1074">
        <v>1</v>
      </c>
      <c r="G1074">
        <v>1080</v>
      </c>
      <c r="H1074">
        <v>2</v>
      </c>
      <c r="I1074" t="s">
        <v>686</v>
      </c>
      <c r="J1074" t="s">
        <v>687</v>
      </c>
      <c r="K1074" t="s">
        <v>688</v>
      </c>
      <c r="L1074">
        <v>1368</v>
      </c>
      <c r="N1074">
        <v>1011</v>
      </c>
      <c r="O1074" t="s">
        <v>626</v>
      </c>
      <c r="P1074" t="s">
        <v>626</v>
      </c>
      <c r="Q1074">
        <v>1</v>
      </c>
      <c r="X1074">
        <v>0.35</v>
      </c>
      <c r="Y1074">
        <v>0</v>
      </c>
      <c r="Z1074">
        <v>7.11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 t="s">
        <v>27</v>
      </c>
      <c r="AG1074">
        <v>0.48125000000000007</v>
      </c>
      <c r="AH1074">
        <v>2</v>
      </c>
      <c r="AI1074">
        <v>59211218</v>
      </c>
      <c r="AJ1074">
        <v>1014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">
      <c r="A1075">
        <f>ROW(Source!A938)</f>
        <v>938</v>
      </c>
      <c r="B1075">
        <v>59211856</v>
      </c>
      <c r="C1075">
        <v>59211216</v>
      </c>
      <c r="D1075">
        <v>58340578</v>
      </c>
      <c r="E1075">
        <v>1</v>
      </c>
      <c r="F1075">
        <v>1</v>
      </c>
      <c r="G1075">
        <v>1080</v>
      </c>
      <c r="H1075">
        <v>2</v>
      </c>
      <c r="I1075" t="s">
        <v>646</v>
      </c>
      <c r="J1075" t="s">
        <v>647</v>
      </c>
      <c r="K1075" t="s">
        <v>648</v>
      </c>
      <c r="L1075">
        <v>1368</v>
      </c>
      <c r="N1075">
        <v>1011</v>
      </c>
      <c r="O1075" t="s">
        <v>626</v>
      </c>
      <c r="P1075" t="s">
        <v>626</v>
      </c>
      <c r="Q1075">
        <v>1</v>
      </c>
      <c r="X1075">
        <v>0.02</v>
      </c>
      <c r="Y1075">
        <v>0</v>
      </c>
      <c r="Z1075">
        <v>83.1</v>
      </c>
      <c r="AA1075">
        <v>12.62</v>
      </c>
      <c r="AB1075">
        <v>0</v>
      </c>
      <c r="AC1075">
        <v>0</v>
      </c>
      <c r="AD1075">
        <v>1</v>
      </c>
      <c r="AE1075">
        <v>0</v>
      </c>
      <c r="AF1075" t="s">
        <v>27</v>
      </c>
      <c r="AG1075">
        <v>2.7500000000000004E-2</v>
      </c>
      <c r="AH1075">
        <v>2</v>
      </c>
      <c r="AI1075">
        <v>59211219</v>
      </c>
      <c r="AJ1075">
        <v>1015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">
      <c r="A1076">
        <f>ROW(Source!A938)</f>
        <v>938</v>
      </c>
      <c r="B1076">
        <v>59211857</v>
      </c>
      <c r="C1076">
        <v>59211216</v>
      </c>
      <c r="D1076">
        <v>58309957</v>
      </c>
      <c r="E1076">
        <v>1</v>
      </c>
      <c r="F1076">
        <v>1</v>
      </c>
      <c r="G1076">
        <v>1080</v>
      </c>
      <c r="H1076">
        <v>3</v>
      </c>
      <c r="I1076" t="s">
        <v>689</v>
      </c>
      <c r="J1076" t="s">
        <v>690</v>
      </c>
      <c r="K1076" t="s">
        <v>691</v>
      </c>
      <c r="L1076">
        <v>1348</v>
      </c>
      <c r="N1076">
        <v>1009</v>
      </c>
      <c r="O1076" t="s">
        <v>658</v>
      </c>
      <c r="P1076" t="s">
        <v>658</v>
      </c>
      <c r="Q1076">
        <v>1000</v>
      </c>
      <c r="X1076">
        <v>1.3999999999999999E-4</v>
      </c>
      <c r="Y1076">
        <v>9879.51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 t="s">
        <v>3</v>
      </c>
      <c r="AG1076">
        <v>1.3999999999999999E-4</v>
      </c>
      <c r="AH1076">
        <v>2</v>
      </c>
      <c r="AI1076">
        <v>59211220</v>
      </c>
      <c r="AJ1076">
        <v>1016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">
      <c r="A1077">
        <f>ROW(Source!A938)</f>
        <v>938</v>
      </c>
      <c r="B1077">
        <v>59211858</v>
      </c>
      <c r="C1077">
        <v>59211216</v>
      </c>
      <c r="D1077">
        <v>58308765</v>
      </c>
      <c r="E1077">
        <v>1</v>
      </c>
      <c r="F1077">
        <v>1</v>
      </c>
      <c r="G1077">
        <v>1080</v>
      </c>
      <c r="H1077">
        <v>3</v>
      </c>
      <c r="I1077" t="s">
        <v>692</v>
      </c>
      <c r="J1077" t="s">
        <v>693</v>
      </c>
      <c r="K1077" t="s">
        <v>694</v>
      </c>
      <c r="L1077">
        <v>1348</v>
      </c>
      <c r="N1077">
        <v>1009</v>
      </c>
      <c r="O1077" t="s">
        <v>658</v>
      </c>
      <c r="P1077" t="s">
        <v>658</v>
      </c>
      <c r="Q1077">
        <v>1000</v>
      </c>
      <c r="X1077">
        <v>1.1000000000000001E-3</v>
      </c>
      <c r="Y1077">
        <v>17868.28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 t="s">
        <v>3</v>
      </c>
      <c r="AG1077">
        <v>1.1000000000000001E-3</v>
      </c>
      <c r="AH1077">
        <v>2</v>
      </c>
      <c r="AI1077">
        <v>59211221</v>
      </c>
      <c r="AJ1077">
        <v>1017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">
      <c r="A1078">
        <f>ROW(Source!A938)</f>
        <v>938</v>
      </c>
      <c r="B1078">
        <v>59211859</v>
      </c>
      <c r="C1078">
        <v>59211216</v>
      </c>
      <c r="D1078">
        <v>58330407</v>
      </c>
      <c r="E1078">
        <v>1</v>
      </c>
      <c r="F1078">
        <v>1</v>
      </c>
      <c r="G1078">
        <v>1080</v>
      </c>
      <c r="H1078">
        <v>3</v>
      </c>
      <c r="I1078" t="s">
        <v>695</v>
      </c>
      <c r="J1078" t="s">
        <v>696</v>
      </c>
      <c r="K1078" t="s">
        <v>697</v>
      </c>
      <c r="L1078">
        <v>1346</v>
      </c>
      <c r="N1078">
        <v>1009</v>
      </c>
      <c r="O1078" t="s">
        <v>641</v>
      </c>
      <c r="P1078" t="s">
        <v>641</v>
      </c>
      <c r="Q1078">
        <v>1</v>
      </c>
      <c r="X1078">
        <v>0.04</v>
      </c>
      <c r="Y1078">
        <v>19.28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3</v>
      </c>
      <c r="AG1078">
        <v>0.04</v>
      </c>
      <c r="AH1078">
        <v>2</v>
      </c>
      <c r="AI1078">
        <v>59211222</v>
      </c>
      <c r="AJ1078">
        <v>1019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">
      <c r="A1079">
        <f>ROW(Source!A938)</f>
        <v>938</v>
      </c>
      <c r="B1079">
        <v>59211860</v>
      </c>
      <c r="C1079">
        <v>59211216</v>
      </c>
      <c r="D1079">
        <v>58266859</v>
      </c>
      <c r="E1079">
        <v>1080</v>
      </c>
      <c r="F1079">
        <v>1</v>
      </c>
      <c r="G1079">
        <v>1080</v>
      </c>
      <c r="H1079">
        <v>3</v>
      </c>
      <c r="I1079" t="s">
        <v>796</v>
      </c>
      <c r="J1079" t="s">
        <v>3</v>
      </c>
      <c r="K1079" t="s">
        <v>797</v>
      </c>
      <c r="L1079">
        <v>1354</v>
      </c>
      <c r="N1079">
        <v>1010</v>
      </c>
      <c r="O1079" t="s">
        <v>49</v>
      </c>
      <c r="P1079" t="s">
        <v>49</v>
      </c>
      <c r="Q1079">
        <v>1</v>
      </c>
      <c r="X1079">
        <v>2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3</v>
      </c>
      <c r="AG1079">
        <v>2</v>
      </c>
      <c r="AH1079">
        <v>3</v>
      </c>
      <c r="AI1079">
        <v>-1</v>
      </c>
      <c r="AJ1079" t="s">
        <v>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">
      <c r="A1080">
        <f>ROW(Source!A938)</f>
        <v>938</v>
      </c>
      <c r="B1080">
        <v>59211861</v>
      </c>
      <c r="C1080">
        <v>59211216</v>
      </c>
      <c r="D1080">
        <v>58287193</v>
      </c>
      <c r="E1080">
        <v>1080</v>
      </c>
      <c r="F1080">
        <v>1</v>
      </c>
      <c r="G1080">
        <v>1080</v>
      </c>
      <c r="H1080">
        <v>3</v>
      </c>
      <c r="I1080" t="s">
        <v>786</v>
      </c>
      <c r="J1080" t="s">
        <v>3</v>
      </c>
      <c r="K1080" t="s">
        <v>787</v>
      </c>
      <c r="L1080">
        <v>1354</v>
      </c>
      <c r="N1080">
        <v>1010</v>
      </c>
      <c r="O1080" t="s">
        <v>49</v>
      </c>
      <c r="P1080" t="s">
        <v>49</v>
      </c>
      <c r="Q1080">
        <v>1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3</v>
      </c>
      <c r="AG1080">
        <v>1</v>
      </c>
      <c r="AH1080">
        <v>3</v>
      </c>
      <c r="AI1080">
        <v>-1</v>
      </c>
      <c r="AJ1080" t="s">
        <v>3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">
      <c r="A1081">
        <f>ROW(Source!A939)</f>
        <v>939</v>
      </c>
      <c r="B1081">
        <v>59211854</v>
      </c>
      <c r="C1081">
        <v>59211216</v>
      </c>
      <c r="D1081">
        <v>58266404</v>
      </c>
      <c r="E1081">
        <v>1080</v>
      </c>
      <c r="F1081">
        <v>1</v>
      </c>
      <c r="G1081">
        <v>1080</v>
      </c>
      <c r="H1081">
        <v>1</v>
      </c>
      <c r="I1081" t="s">
        <v>620</v>
      </c>
      <c r="J1081" t="s">
        <v>3</v>
      </c>
      <c r="K1081" t="s">
        <v>621</v>
      </c>
      <c r="L1081">
        <v>1191</v>
      </c>
      <c r="N1081">
        <v>1013</v>
      </c>
      <c r="O1081" t="s">
        <v>622</v>
      </c>
      <c r="P1081" t="s">
        <v>622</v>
      </c>
      <c r="Q1081">
        <v>1</v>
      </c>
      <c r="X1081">
        <v>1.47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1</v>
      </c>
      <c r="AF1081" t="s">
        <v>28</v>
      </c>
      <c r="AG1081">
        <v>1.85955</v>
      </c>
      <c r="AH1081">
        <v>2</v>
      </c>
      <c r="AI1081">
        <v>59211217</v>
      </c>
      <c r="AJ1081">
        <v>1020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">
      <c r="A1082">
        <f>ROW(Source!A939)</f>
        <v>939</v>
      </c>
      <c r="B1082">
        <v>59211855</v>
      </c>
      <c r="C1082">
        <v>59211216</v>
      </c>
      <c r="D1082">
        <v>58340279</v>
      </c>
      <c r="E1082">
        <v>1</v>
      </c>
      <c r="F1082">
        <v>1</v>
      </c>
      <c r="G1082">
        <v>1080</v>
      </c>
      <c r="H1082">
        <v>2</v>
      </c>
      <c r="I1082" t="s">
        <v>686</v>
      </c>
      <c r="J1082" t="s">
        <v>687</v>
      </c>
      <c r="K1082" t="s">
        <v>688</v>
      </c>
      <c r="L1082">
        <v>1368</v>
      </c>
      <c r="N1082">
        <v>1011</v>
      </c>
      <c r="O1082" t="s">
        <v>626</v>
      </c>
      <c r="P1082" t="s">
        <v>626</v>
      </c>
      <c r="Q1082">
        <v>1</v>
      </c>
      <c r="X1082">
        <v>0.35</v>
      </c>
      <c r="Y1082">
        <v>0</v>
      </c>
      <c r="Z1082">
        <v>7.11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 t="s">
        <v>27</v>
      </c>
      <c r="AG1082">
        <v>0.48125000000000007</v>
      </c>
      <c r="AH1082">
        <v>2</v>
      </c>
      <c r="AI1082">
        <v>59211218</v>
      </c>
      <c r="AJ1082">
        <v>1021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">
      <c r="A1083">
        <f>ROW(Source!A939)</f>
        <v>939</v>
      </c>
      <c r="B1083">
        <v>59211856</v>
      </c>
      <c r="C1083">
        <v>59211216</v>
      </c>
      <c r="D1083">
        <v>58340578</v>
      </c>
      <c r="E1083">
        <v>1</v>
      </c>
      <c r="F1083">
        <v>1</v>
      </c>
      <c r="G1083">
        <v>1080</v>
      </c>
      <c r="H1083">
        <v>2</v>
      </c>
      <c r="I1083" t="s">
        <v>646</v>
      </c>
      <c r="J1083" t="s">
        <v>647</v>
      </c>
      <c r="K1083" t="s">
        <v>648</v>
      </c>
      <c r="L1083">
        <v>1368</v>
      </c>
      <c r="N1083">
        <v>1011</v>
      </c>
      <c r="O1083" t="s">
        <v>626</v>
      </c>
      <c r="P1083" t="s">
        <v>626</v>
      </c>
      <c r="Q1083">
        <v>1</v>
      </c>
      <c r="X1083">
        <v>0.02</v>
      </c>
      <c r="Y1083">
        <v>0</v>
      </c>
      <c r="Z1083">
        <v>83.1</v>
      </c>
      <c r="AA1083">
        <v>12.62</v>
      </c>
      <c r="AB1083">
        <v>0</v>
      </c>
      <c r="AC1083">
        <v>0</v>
      </c>
      <c r="AD1083">
        <v>1</v>
      </c>
      <c r="AE1083">
        <v>0</v>
      </c>
      <c r="AF1083" t="s">
        <v>27</v>
      </c>
      <c r="AG1083">
        <v>2.7500000000000004E-2</v>
      </c>
      <c r="AH1083">
        <v>2</v>
      </c>
      <c r="AI1083">
        <v>59211219</v>
      </c>
      <c r="AJ1083">
        <v>1022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">
      <c r="A1084">
        <f>ROW(Source!A939)</f>
        <v>939</v>
      </c>
      <c r="B1084">
        <v>59211857</v>
      </c>
      <c r="C1084">
        <v>59211216</v>
      </c>
      <c r="D1084">
        <v>58309957</v>
      </c>
      <c r="E1084">
        <v>1</v>
      </c>
      <c r="F1084">
        <v>1</v>
      </c>
      <c r="G1084">
        <v>1080</v>
      </c>
      <c r="H1084">
        <v>3</v>
      </c>
      <c r="I1084" t="s">
        <v>689</v>
      </c>
      <c r="J1084" t="s">
        <v>690</v>
      </c>
      <c r="K1084" t="s">
        <v>691</v>
      </c>
      <c r="L1084">
        <v>1348</v>
      </c>
      <c r="N1084">
        <v>1009</v>
      </c>
      <c r="O1084" t="s">
        <v>658</v>
      </c>
      <c r="P1084" t="s">
        <v>658</v>
      </c>
      <c r="Q1084">
        <v>1000</v>
      </c>
      <c r="X1084">
        <v>1.3999999999999999E-4</v>
      </c>
      <c r="Y1084">
        <v>9879.51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3</v>
      </c>
      <c r="AG1084">
        <v>1.3999999999999999E-4</v>
      </c>
      <c r="AH1084">
        <v>2</v>
      </c>
      <c r="AI1084">
        <v>59211220</v>
      </c>
      <c r="AJ1084">
        <v>1023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">
      <c r="A1085">
        <f>ROW(Source!A939)</f>
        <v>939</v>
      </c>
      <c r="B1085">
        <v>59211858</v>
      </c>
      <c r="C1085">
        <v>59211216</v>
      </c>
      <c r="D1085">
        <v>58308765</v>
      </c>
      <c r="E1085">
        <v>1</v>
      </c>
      <c r="F1085">
        <v>1</v>
      </c>
      <c r="G1085">
        <v>1080</v>
      </c>
      <c r="H1085">
        <v>3</v>
      </c>
      <c r="I1085" t="s">
        <v>692</v>
      </c>
      <c r="J1085" t="s">
        <v>693</v>
      </c>
      <c r="K1085" t="s">
        <v>694</v>
      </c>
      <c r="L1085">
        <v>1348</v>
      </c>
      <c r="N1085">
        <v>1009</v>
      </c>
      <c r="O1085" t="s">
        <v>658</v>
      </c>
      <c r="P1085" t="s">
        <v>658</v>
      </c>
      <c r="Q1085">
        <v>1000</v>
      </c>
      <c r="X1085">
        <v>1.1000000000000001E-3</v>
      </c>
      <c r="Y1085">
        <v>17868.28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3</v>
      </c>
      <c r="AG1085">
        <v>1.1000000000000001E-3</v>
      </c>
      <c r="AH1085">
        <v>2</v>
      </c>
      <c r="AI1085">
        <v>59211221</v>
      </c>
      <c r="AJ1085">
        <v>1024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">
      <c r="A1086">
        <f>ROW(Source!A939)</f>
        <v>939</v>
      </c>
      <c r="B1086">
        <v>59211859</v>
      </c>
      <c r="C1086">
        <v>59211216</v>
      </c>
      <c r="D1086">
        <v>58330407</v>
      </c>
      <c r="E1086">
        <v>1</v>
      </c>
      <c r="F1086">
        <v>1</v>
      </c>
      <c r="G1086">
        <v>1080</v>
      </c>
      <c r="H1086">
        <v>3</v>
      </c>
      <c r="I1086" t="s">
        <v>695</v>
      </c>
      <c r="J1086" t="s">
        <v>696</v>
      </c>
      <c r="K1086" t="s">
        <v>697</v>
      </c>
      <c r="L1086">
        <v>1346</v>
      </c>
      <c r="N1086">
        <v>1009</v>
      </c>
      <c r="O1086" t="s">
        <v>641</v>
      </c>
      <c r="P1086" t="s">
        <v>641</v>
      </c>
      <c r="Q1086">
        <v>1</v>
      </c>
      <c r="X1086">
        <v>0.04</v>
      </c>
      <c r="Y1086">
        <v>19.28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3</v>
      </c>
      <c r="AG1086">
        <v>0.04</v>
      </c>
      <c r="AH1086">
        <v>2</v>
      </c>
      <c r="AI1086">
        <v>59211222</v>
      </c>
      <c r="AJ1086">
        <v>1026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">
      <c r="A1087">
        <f>ROW(Source!A939)</f>
        <v>939</v>
      </c>
      <c r="B1087">
        <v>59211860</v>
      </c>
      <c r="C1087">
        <v>59211216</v>
      </c>
      <c r="D1087">
        <v>58266859</v>
      </c>
      <c r="E1087">
        <v>1080</v>
      </c>
      <c r="F1087">
        <v>1</v>
      </c>
      <c r="G1087">
        <v>1080</v>
      </c>
      <c r="H1087">
        <v>3</v>
      </c>
      <c r="I1087" t="s">
        <v>796</v>
      </c>
      <c r="J1087" t="s">
        <v>3</v>
      </c>
      <c r="K1087" t="s">
        <v>797</v>
      </c>
      <c r="L1087">
        <v>1354</v>
      </c>
      <c r="N1087">
        <v>1010</v>
      </c>
      <c r="O1087" t="s">
        <v>49</v>
      </c>
      <c r="P1087" t="s">
        <v>49</v>
      </c>
      <c r="Q1087">
        <v>1</v>
      </c>
      <c r="X1087">
        <v>2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3</v>
      </c>
      <c r="AG1087">
        <v>2</v>
      </c>
      <c r="AH1087">
        <v>3</v>
      </c>
      <c r="AI1087">
        <v>-1</v>
      </c>
      <c r="AJ1087" t="s">
        <v>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">
      <c r="A1088">
        <f>ROW(Source!A939)</f>
        <v>939</v>
      </c>
      <c r="B1088">
        <v>59211861</v>
      </c>
      <c r="C1088">
        <v>59211216</v>
      </c>
      <c r="D1088">
        <v>58287193</v>
      </c>
      <c r="E1088">
        <v>1080</v>
      </c>
      <c r="F1088">
        <v>1</v>
      </c>
      <c r="G1088">
        <v>1080</v>
      </c>
      <c r="H1088">
        <v>3</v>
      </c>
      <c r="I1088" t="s">
        <v>786</v>
      </c>
      <c r="J1088" t="s">
        <v>3</v>
      </c>
      <c r="K1088" t="s">
        <v>787</v>
      </c>
      <c r="L1088">
        <v>1354</v>
      </c>
      <c r="N1088">
        <v>1010</v>
      </c>
      <c r="O1088" t="s">
        <v>49</v>
      </c>
      <c r="P1088" t="s">
        <v>49</v>
      </c>
      <c r="Q1088">
        <v>1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3</v>
      </c>
      <c r="AG1088">
        <v>1</v>
      </c>
      <c r="AH1088">
        <v>3</v>
      </c>
      <c r="AI1088">
        <v>-1</v>
      </c>
      <c r="AJ1088" t="s">
        <v>3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">
      <c r="A1089">
        <f>ROW(Source!A942)</f>
        <v>942</v>
      </c>
      <c r="B1089">
        <v>60529558</v>
      </c>
      <c r="C1089">
        <v>60529557</v>
      </c>
      <c r="D1089">
        <v>58266404</v>
      </c>
      <c r="E1089">
        <v>1080</v>
      </c>
      <c r="F1089">
        <v>1</v>
      </c>
      <c r="G1089">
        <v>1080</v>
      </c>
      <c r="H1089">
        <v>1</v>
      </c>
      <c r="I1089" t="s">
        <v>620</v>
      </c>
      <c r="J1089" t="s">
        <v>3</v>
      </c>
      <c r="K1089" t="s">
        <v>621</v>
      </c>
      <c r="L1089">
        <v>1191</v>
      </c>
      <c r="N1089">
        <v>1013</v>
      </c>
      <c r="O1089" t="s">
        <v>622</v>
      </c>
      <c r="P1089" t="s">
        <v>622</v>
      </c>
      <c r="Q1089">
        <v>1</v>
      </c>
      <c r="X1089">
        <v>0.52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1</v>
      </c>
      <c r="AF1089" t="s">
        <v>169</v>
      </c>
      <c r="AG1089">
        <v>0.57200000000000006</v>
      </c>
      <c r="AH1089">
        <v>2</v>
      </c>
      <c r="AI1089">
        <v>60529558</v>
      </c>
      <c r="AJ1089">
        <v>1027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">
      <c r="A1090">
        <f>ROW(Source!A942)</f>
        <v>942</v>
      </c>
      <c r="B1090">
        <v>60529559</v>
      </c>
      <c r="C1090">
        <v>60529557</v>
      </c>
      <c r="D1090">
        <v>58340578</v>
      </c>
      <c r="E1090">
        <v>1</v>
      </c>
      <c r="F1090">
        <v>1</v>
      </c>
      <c r="G1090">
        <v>1080</v>
      </c>
      <c r="H1090">
        <v>2</v>
      </c>
      <c r="I1090" t="s">
        <v>646</v>
      </c>
      <c r="J1090" t="s">
        <v>647</v>
      </c>
      <c r="K1090" t="s">
        <v>648</v>
      </c>
      <c r="L1090">
        <v>1368</v>
      </c>
      <c r="N1090">
        <v>1011</v>
      </c>
      <c r="O1090" t="s">
        <v>626</v>
      </c>
      <c r="P1090" t="s">
        <v>626</v>
      </c>
      <c r="Q1090">
        <v>1</v>
      </c>
      <c r="X1090">
        <v>0.02</v>
      </c>
      <c r="Y1090">
        <v>0</v>
      </c>
      <c r="Z1090">
        <v>83.1</v>
      </c>
      <c r="AA1090">
        <v>12.62</v>
      </c>
      <c r="AB1090">
        <v>0</v>
      </c>
      <c r="AC1090">
        <v>0</v>
      </c>
      <c r="AD1090">
        <v>1</v>
      </c>
      <c r="AE1090">
        <v>0</v>
      </c>
      <c r="AF1090" t="s">
        <v>169</v>
      </c>
      <c r="AG1090">
        <v>2.2000000000000002E-2</v>
      </c>
      <c r="AH1090">
        <v>2</v>
      </c>
      <c r="AI1090">
        <v>60529559</v>
      </c>
      <c r="AJ1090">
        <v>1028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">
      <c r="A1091">
        <f>ROW(Source!A942)</f>
        <v>942</v>
      </c>
      <c r="B1091">
        <v>60529560</v>
      </c>
      <c r="C1091">
        <v>60529557</v>
      </c>
      <c r="D1091">
        <v>58339890</v>
      </c>
      <c r="E1091">
        <v>1</v>
      </c>
      <c r="F1091">
        <v>1</v>
      </c>
      <c r="G1091">
        <v>1080</v>
      </c>
      <c r="H1091">
        <v>2</v>
      </c>
      <c r="I1091" t="s">
        <v>698</v>
      </c>
      <c r="J1091" t="s">
        <v>699</v>
      </c>
      <c r="K1091" t="s">
        <v>700</v>
      </c>
      <c r="L1091">
        <v>1368</v>
      </c>
      <c r="N1091">
        <v>1011</v>
      </c>
      <c r="O1091" t="s">
        <v>626</v>
      </c>
      <c r="P1091" t="s">
        <v>626</v>
      </c>
      <c r="Q1091">
        <v>1</v>
      </c>
      <c r="X1091">
        <v>0.2</v>
      </c>
      <c r="Y1091">
        <v>0</v>
      </c>
      <c r="Z1091">
        <v>132.66</v>
      </c>
      <c r="AA1091">
        <v>14.54</v>
      </c>
      <c r="AB1091">
        <v>0</v>
      </c>
      <c r="AC1091">
        <v>0</v>
      </c>
      <c r="AD1091">
        <v>1</v>
      </c>
      <c r="AE1091">
        <v>0</v>
      </c>
      <c r="AF1091" t="s">
        <v>169</v>
      </c>
      <c r="AG1091">
        <v>0.22000000000000003</v>
      </c>
      <c r="AH1091">
        <v>2</v>
      </c>
      <c r="AI1091">
        <v>60529560</v>
      </c>
      <c r="AJ1091">
        <v>1029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">
      <c r="A1092">
        <f>ROW(Source!A942)</f>
        <v>942</v>
      </c>
      <c r="B1092">
        <v>60529561</v>
      </c>
      <c r="C1092">
        <v>60529557</v>
      </c>
      <c r="D1092">
        <v>58263632</v>
      </c>
      <c r="E1092">
        <v>1080</v>
      </c>
      <c r="F1092">
        <v>1</v>
      </c>
      <c r="G1092">
        <v>1080</v>
      </c>
      <c r="H1092">
        <v>3</v>
      </c>
      <c r="I1092" t="s">
        <v>798</v>
      </c>
      <c r="J1092" t="s">
        <v>3</v>
      </c>
      <c r="K1092" t="s">
        <v>799</v>
      </c>
      <c r="L1092">
        <v>1346</v>
      </c>
      <c r="N1092">
        <v>1009</v>
      </c>
      <c r="O1092" t="s">
        <v>641</v>
      </c>
      <c r="P1092" t="s">
        <v>641</v>
      </c>
      <c r="Q1092">
        <v>1</v>
      </c>
      <c r="X1092">
        <v>3.2000000000000003E-4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3</v>
      </c>
      <c r="AG1092">
        <v>3.2000000000000003E-4</v>
      </c>
      <c r="AH1092">
        <v>3</v>
      </c>
      <c r="AI1092">
        <v>-1</v>
      </c>
      <c r="AJ1092" t="s">
        <v>3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">
      <c r="A1093">
        <f>ROW(Source!A942)</f>
        <v>942</v>
      </c>
      <c r="B1093">
        <v>60529562</v>
      </c>
      <c r="C1093">
        <v>60529557</v>
      </c>
      <c r="D1093">
        <v>58288366</v>
      </c>
      <c r="E1093">
        <v>1080</v>
      </c>
      <c r="F1093">
        <v>1</v>
      </c>
      <c r="G1093">
        <v>1080</v>
      </c>
      <c r="H1093">
        <v>3</v>
      </c>
      <c r="I1093" t="s">
        <v>800</v>
      </c>
      <c r="J1093" t="s">
        <v>3</v>
      </c>
      <c r="K1093" t="s">
        <v>801</v>
      </c>
      <c r="L1093">
        <v>1354</v>
      </c>
      <c r="N1093">
        <v>1010</v>
      </c>
      <c r="O1093" t="s">
        <v>49</v>
      </c>
      <c r="P1093" t="s">
        <v>49</v>
      </c>
      <c r="Q1093">
        <v>1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3</v>
      </c>
      <c r="AG1093">
        <v>1</v>
      </c>
      <c r="AH1093">
        <v>3</v>
      </c>
      <c r="AI1093">
        <v>-1</v>
      </c>
      <c r="AJ1093" t="s">
        <v>3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">
      <c r="A1094">
        <f>ROW(Source!A943)</f>
        <v>943</v>
      </c>
      <c r="B1094">
        <v>60529558</v>
      </c>
      <c r="C1094">
        <v>60529557</v>
      </c>
      <c r="D1094">
        <v>58266404</v>
      </c>
      <c r="E1094">
        <v>1080</v>
      </c>
      <c r="F1094">
        <v>1</v>
      </c>
      <c r="G1094">
        <v>1080</v>
      </c>
      <c r="H1094">
        <v>1</v>
      </c>
      <c r="I1094" t="s">
        <v>620</v>
      </c>
      <c r="J1094" t="s">
        <v>3</v>
      </c>
      <c r="K1094" t="s">
        <v>621</v>
      </c>
      <c r="L1094">
        <v>1191</v>
      </c>
      <c r="N1094">
        <v>1013</v>
      </c>
      <c r="O1094" t="s">
        <v>622</v>
      </c>
      <c r="P1094" t="s">
        <v>622</v>
      </c>
      <c r="Q1094">
        <v>1</v>
      </c>
      <c r="X1094">
        <v>0.52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1</v>
      </c>
      <c r="AF1094" t="s">
        <v>169</v>
      </c>
      <c r="AG1094">
        <v>0.57200000000000006</v>
      </c>
      <c r="AH1094">
        <v>2</v>
      </c>
      <c r="AI1094">
        <v>60529558</v>
      </c>
      <c r="AJ1094">
        <v>1031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">
      <c r="A1095">
        <f>ROW(Source!A943)</f>
        <v>943</v>
      </c>
      <c r="B1095">
        <v>60529559</v>
      </c>
      <c r="C1095">
        <v>60529557</v>
      </c>
      <c r="D1095">
        <v>58340578</v>
      </c>
      <c r="E1095">
        <v>1</v>
      </c>
      <c r="F1095">
        <v>1</v>
      </c>
      <c r="G1095">
        <v>1080</v>
      </c>
      <c r="H1095">
        <v>2</v>
      </c>
      <c r="I1095" t="s">
        <v>646</v>
      </c>
      <c r="J1095" t="s">
        <v>647</v>
      </c>
      <c r="K1095" t="s">
        <v>648</v>
      </c>
      <c r="L1095">
        <v>1368</v>
      </c>
      <c r="N1095">
        <v>1011</v>
      </c>
      <c r="O1095" t="s">
        <v>626</v>
      </c>
      <c r="P1095" t="s">
        <v>626</v>
      </c>
      <c r="Q1095">
        <v>1</v>
      </c>
      <c r="X1095">
        <v>0.02</v>
      </c>
      <c r="Y1095">
        <v>0</v>
      </c>
      <c r="Z1095">
        <v>83.1</v>
      </c>
      <c r="AA1095">
        <v>12.62</v>
      </c>
      <c r="AB1095">
        <v>0</v>
      </c>
      <c r="AC1095">
        <v>0</v>
      </c>
      <c r="AD1095">
        <v>1</v>
      </c>
      <c r="AE1095">
        <v>0</v>
      </c>
      <c r="AF1095" t="s">
        <v>169</v>
      </c>
      <c r="AG1095">
        <v>2.2000000000000002E-2</v>
      </c>
      <c r="AH1095">
        <v>2</v>
      </c>
      <c r="AI1095">
        <v>60529559</v>
      </c>
      <c r="AJ1095">
        <v>1032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">
      <c r="A1096">
        <f>ROW(Source!A943)</f>
        <v>943</v>
      </c>
      <c r="B1096">
        <v>60529560</v>
      </c>
      <c r="C1096">
        <v>60529557</v>
      </c>
      <c r="D1096">
        <v>58339890</v>
      </c>
      <c r="E1096">
        <v>1</v>
      </c>
      <c r="F1096">
        <v>1</v>
      </c>
      <c r="G1096">
        <v>1080</v>
      </c>
      <c r="H1096">
        <v>2</v>
      </c>
      <c r="I1096" t="s">
        <v>698</v>
      </c>
      <c r="J1096" t="s">
        <v>699</v>
      </c>
      <c r="K1096" t="s">
        <v>700</v>
      </c>
      <c r="L1096">
        <v>1368</v>
      </c>
      <c r="N1096">
        <v>1011</v>
      </c>
      <c r="O1096" t="s">
        <v>626</v>
      </c>
      <c r="P1096" t="s">
        <v>626</v>
      </c>
      <c r="Q1096">
        <v>1</v>
      </c>
      <c r="X1096">
        <v>0.2</v>
      </c>
      <c r="Y1096">
        <v>0</v>
      </c>
      <c r="Z1096">
        <v>132.66</v>
      </c>
      <c r="AA1096">
        <v>14.54</v>
      </c>
      <c r="AB1096">
        <v>0</v>
      </c>
      <c r="AC1096">
        <v>0</v>
      </c>
      <c r="AD1096">
        <v>1</v>
      </c>
      <c r="AE1096">
        <v>0</v>
      </c>
      <c r="AF1096" t="s">
        <v>169</v>
      </c>
      <c r="AG1096">
        <v>0.22000000000000003</v>
      </c>
      <c r="AH1096">
        <v>2</v>
      </c>
      <c r="AI1096">
        <v>60529560</v>
      </c>
      <c r="AJ1096">
        <v>1033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">
      <c r="A1097">
        <f>ROW(Source!A943)</f>
        <v>943</v>
      </c>
      <c r="B1097">
        <v>60529561</v>
      </c>
      <c r="C1097">
        <v>60529557</v>
      </c>
      <c r="D1097">
        <v>58263632</v>
      </c>
      <c r="E1097">
        <v>1080</v>
      </c>
      <c r="F1097">
        <v>1</v>
      </c>
      <c r="G1097">
        <v>1080</v>
      </c>
      <c r="H1097">
        <v>3</v>
      </c>
      <c r="I1097" t="s">
        <v>798</v>
      </c>
      <c r="J1097" t="s">
        <v>3</v>
      </c>
      <c r="K1097" t="s">
        <v>799</v>
      </c>
      <c r="L1097">
        <v>1346</v>
      </c>
      <c r="N1097">
        <v>1009</v>
      </c>
      <c r="O1097" t="s">
        <v>641</v>
      </c>
      <c r="P1097" t="s">
        <v>641</v>
      </c>
      <c r="Q1097">
        <v>1</v>
      </c>
      <c r="X1097">
        <v>3.2000000000000003E-4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3</v>
      </c>
      <c r="AG1097">
        <v>3.2000000000000003E-4</v>
      </c>
      <c r="AH1097">
        <v>3</v>
      </c>
      <c r="AI1097">
        <v>-1</v>
      </c>
      <c r="AJ1097" t="s">
        <v>3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">
      <c r="A1098">
        <f>ROW(Source!A943)</f>
        <v>943</v>
      </c>
      <c r="B1098">
        <v>60529562</v>
      </c>
      <c r="C1098">
        <v>60529557</v>
      </c>
      <c r="D1098">
        <v>58288366</v>
      </c>
      <c r="E1098">
        <v>1080</v>
      </c>
      <c r="F1098">
        <v>1</v>
      </c>
      <c r="G1098">
        <v>1080</v>
      </c>
      <c r="H1098">
        <v>3</v>
      </c>
      <c r="I1098" t="s">
        <v>800</v>
      </c>
      <c r="J1098" t="s">
        <v>3</v>
      </c>
      <c r="K1098" t="s">
        <v>801</v>
      </c>
      <c r="L1098">
        <v>1354</v>
      </c>
      <c r="N1098">
        <v>1010</v>
      </c>
      <c r="O1098" t="s">
        <v>49</v>
      </c>
      <c r="P1098" t="s">
        <v>49</v>
      </c>
      <c r="Q1098">
        <v>1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3</v>
      </c>
      <c r="AG1098">
        <v>1</v>
      </c>
      <c r="AH1098">
        <v>3</v>
      </c>
      <c r="AI1098">
        <v>-1</v>
      </c>
      <c r="AJ1098" t="s">
        <v>3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">
      <c r="A1099">
        <f>ROW(Source!A946)</f>
        <v>946</v>
      </c>
      <c r="B1099">
        <v>59211862</v>
      </c>
      <c r="C1099">
        <v>59211233</v>
      </c>
      <c r="D1099">
        <v>58266404</v>
      </c>
      <c r="E1099">
        <v>1080</v>
      </c>
      <c r="F1099">
        <v>1</v>
      </c>
      <c r="G1099">
        <v>1080</v>
      </c>
      <c r="H1099">
        <v>1</v>
      </c>
      <c r="I1099" t="s">
        <v>620</v>
      </c>
      <c r="J1099" t="s">
        <v>3</v>
      </c>
      <c r="K1099" t="s">
        <v>621</v>
      </c>
      <c r="L1099">
        <v>1191</v>
      </c>
      <c r="N1099">
        <v>1013</v>
      </c>
      <c r="O1099" t="s">
        <v>622</v>
      </c>
      <c r="P1099" t="s">
        <v>622</v>
      </c>
      <c r="Q1099">
        <v>1</v>
      </c>
      <c r="X1099">
        <v>13.3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1</v>
      </c>
      <c r="AF1099" t="s">
        <v>28</v>
      </c>
      <c r="AG1099">
        <v>16.8245</v>
      </c>
      <c r="AH1099">
        <v>2</v>
      </c>
      <c r="AI1099">
        <v>59211234</v>
      </c>
      <c r="AJ1099">
        <v>1035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">
      <c r="A1100">
        <f>ROW(Source!A946)</f>
        <v>946</v>
      </c>
      <c r="B1100">
        <v>59211863</v>
      </c>
      <c r="C1100">
        <v>59211233</v>
      </c>
      <c r="D1100">
        <v>58340279</v>
      </c>
      <c r="E1100">
        <v>1</v>
      </c>
      <c r="F1100">
        <v>1</v>
      </c>
      <c r="G1100">
        <v>1080</v>
      </c>
      <c r="H1100">
        <v>2</v>
      </c>
      <c r="I1100" t="s">
        <v>686</v>
      </c>
      <c r="J1100" t="s">
        <v>687</v>
      </c>
      <c r="K1100" t="s">
        <v>688</v>
      </c>
      <c r="L1100">
        <v>1368</v>
      </c>
      <c r="N1100">
        <v>1011</v>
      </c>
      <c r="O1100" t="s">
        <v>626</v>
      </c>
      <c r="P1100" t="s">
        <v>626</v>
      </c>
      <c r="Q1100">
        <v>1</v>
      </c>
      <c r="X1100">
        <v>0.51</v>
      </c>
      <c r="Y1100">
        <v>0</v>
      </c>
      <c r="Z1100">
        <v>7.11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27</v>
      </c>
      <c r="AG1100">
        <v>0.70125000000000004</v>
      </c>
      <c r="AH1100">
        <v>2</v>
      </c>
      <c r="AI1100">
        <v>59211235</v>
      </c>
      <c r="AJ1100">
        <v>1036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>
        <f>ROW(Source!A946)</f>
        <v>946</v>
      </c>
      <c r="B1101">
        <v>59211864</v>
      </c>
      <c r="C1101">
        <v>59211233</v>
      </c>
      <c r="D1101">
        <v>58340578</v>
      </c>
      <c r="E1101">
        <v>1</v>
      </c>
      <c r="F1101">
        <v>1</v>
      </c>
      <c r="G1101">
        <v>1080</v>
      </c>
      <c r="H1101">
        <v>2</v>
      </c>
      <c r="I1101" t="s">
        <v>646</v>
      </c>
      <c r="J1101" t="s">
        <v>647</v>
      </c>
      <c r="K1101" t="s">
        <v>648</v>
      </c>
      <c r="L1101">
        <v>1368</v>
      </c>
      <c r="N1101">
        <v>1011</v>
      </c>
      <c r="O1101" t="s">
        <v>626</v>
      </c>
      <c r="P1101" t="s">
        <v>626</v>
      </c>
      <c r="Q1101">
        <v>1</v>
      </c>
      <c r="X1101">
        <v>0.01</v>
      </c>
      <c r="Y1101">
        <v>0</v>
      </c>
      <c r="Z1101">
        <v>83.1</v>
      </c>
      <c r="AA1101">
        <v>12.62</v>
      </c>
      <c r="AB1101">
        <v>0</v>
      </c>
      <c r="AC1101">
        <v>0</v>
      </c>
      <c r="AD1101">
        <v>1</v>
      </c>
      <c r="AE1101">
        <v>0</v>
      </c>
      <c r="AF1101" t="s">
        <v>27</v>
      </c>
      <c r="AG1101">
        <v>1.3750000000000002E-2</v>
      </c>
      <c r="AH1101">
        <v>2</v>
      </c>
      <c r="AI1101">
        <v>59211236</v>
      </c>
      <c r="AJ1101">
        <v>1037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">
      <c r="A1102">
        <f>ROW(Source!A946)</f>
        <v>946</v>
      </c>
      <c r="B1102">
        <v>59211865</v>
      </c>
      <c r="C1102">
        <v>59211233</v>
      </c>
      <c r="D1102">
        <v>58339814</v>
      </c>
      <c r="E1102">
        <v>1</v>
      </c>
      <c r="F1102">
        <v>1</v>
      </c>
      <c r="G1102">
        <v>1080</v>
      </c>
      <c r="H1102">
        <v>2</v>
      </c>
      <c r="I1102" t="s">
        <v>635</v>
      </c>
      <c r="J1102" t="s">
        <v>636</v>
      </c>
      <c r="K1102" t="s">
        <v>637</v>
      </c>
      <c r="L1102">
        <v>1368</v>
      </c>
      <c r="N1102">
        <v>1011</v>
      </c>
      <c r="O1102" t="s">
        <v>626</v>
      </c>
      <c r="P1102" t="s">
        <v>626</v>
      </c>
      <c r="Q1102">
        <v>1</v>
      </c>
      <c r="X1102">
        <v>0.01</v>
      </c>
      <c r="Y1102">
        <v>0</v>
      </c>
      <c r="Z1102">
        <v>179.17</v>
      </c>
      <c r="AA1102">
        <v>16.93</v>
      </c>
      <c r="AB1102">
        <v>0</v>
      </c>
      <c r="AC1102">
        <v>0</v>
      </c>
      <c r="AD1102">
        <v>1</v>
      </c>
      <c r="AE1102">
        <v>0</v>
      </c>
      <c r="AF1102" t="s">
        <v>27</v>
      </c>
      <c r="AG1102">
        <v>1.3750000000000002E-2</v>
      </c>
      <c r="AH1102">
        <v>2</v>
      </c>
      <c r="AI1102">
        <v>59211237</v>
      </c>
      <c r="AJ1102">
        <v>1038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">
      <c r="A1103">
        <f>ROW(Source!A946)</f>
        <v>946</v>
      </c>
      <c r="B1103">
        <v>59211866</v>
      </c>
      <c r="C1103">
        <v>59211233</v>
      </c>
      <c r="D1103">
        <v>58309417</v>
      </c>
      <c r="E1103">
        <v>1</v>
      </c>
      <c r="F1103">
        <v>1</v>
      </c>
      <c r="G1103">
        <v>1080</v>
      </c>
      <c r="H1103">
        <v>3</v>
      </c>
      <c r="I1103" t="s">
        <v>701</v>
      </c>
      <c r="J1103" t="s">
        <v>702</v>
      </c>
      <c r="K1103" t="s">
        <v>703</v>
      </c>
      <c r="L1103">
        <v>1348</v>
      </c>
      <c r="N1103">
        <v>1009</v>
      </c>
      <c r="O1103" t="s">
        <v>658</v>
      </c>
      <c r="P1103" t="s">
        <v>658</v>
      </c>
      <c r="Q1103">
        <v>1000</v>
      </c>
      <c r="X1103">
        <v>5.0000000000000002E-5</v>
      </c>
      <c r="Y1103">
        <v>23114.43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 t="s">
        <v>3</v>
      </c>
      <c r="AG1103">
        <v>5.0000000000000002E-5</v>
      </c>
      <c r="AH1103">
        <v>2</v>
      </c>
      <c r="AI1103">
        <v>59211238</v>
      </c>
      <c r="AJ1103">
        <v>1039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">
      <c r="A1104">
        <f>ROW(Source!A946)</f>
        <v>946</v>
      </c>
      <c r="B1104">
        <v>59211867</v>
      </c>
      <c r="C1104">
        <v>59211233</v>
      </c>
      <c r="D1104">
        <v>58309958</v>
      </c>
      <c r="E1104">
        <v>1</v>
      </c>
      <c r="F1104">
        <v>1</v>
      </c>
      <c r="G1104">
        <v>1080</v>
      </c>
      <c r="H1104">
        <v>3</v>
      </c>
      <c r="I1104" t="s">
        <v>704</v>
      </c>
      <c r="J1104" t="s">
        <v>705</v>
      </c>
      <c r="K1104" t="s">
        <v>706</v>
      </c>
      <c r="L1104">
        <v>1348</v>
      </c>
      <c r="N1104">
        <v>1009</v>
      </c>
      <c r="O1104" t="s">
        <v>658</v>
      </c>
      <c r="P1104" t="s">
        <v>658</v>
      </c>
      <c r="Q1104">
        <v>1000</v>
      </c>
      <c r="X1104">
        <v>2.0000000000000001E-4</v>
      </c>
      <c r="Y1104">
        <v>8590.86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 t="s">
        <v>3</v>
      </c>
      <c r="AG1104">
        <v>2.0000000000000001E-4</v>
      </c>
      <c r="AH1104">
        <v>2</v>
      </c>
      <c r="AI1104">
        <v>59211239</v>
      </c>
      <c r="AJ1104">
        <v>1040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>
        <f>ROW(Source!A946)</f>
        <v>946</v>
      </c>
      <c r="B1105">
        <v>59211868</v>
      </c>
      <c r="C1105">
        <v>59211233</v>
      </c>
      <c r="D1105">
        <v>58308765</v>
      </c>
      <c r="E1105">
        <v>1</v>
      </c>
      <c r="F1105">
        <v>1</v>
      </c>
      <c r="G1105">
        <v>1080</v>
      </c>
      <c r="H1105">
        <v>3</v>
      </c>
      <c r="I1105" t="s">
        <v>692</v>
      </c>
      <c r="J1105" t="s">
        <v>693</v>
      </c>
      <c r="K1105" t="s">
        <v>694</v>
      </c>
      <c r="L1105">
        <v>1348</v>
      </c>
      <c r="N1105">
        <v>1009</v>
      </c>
      <c r="O1105" t="s">
        <v>658</v>
      </c>
      <c r="P1105" t="s">
        <v>658</v>
      </c>
      <c r="Q1105">
        <v>1000</v>
      </c>
      <c r="X1105">
        <v>1.2999999999999999E-3</v>
      </c>
      <c r="Y1105">
        <v>17868.28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 t="s">
        <v>3</v>
      </c>
      <c r="AG1105">
        <v>1.2999999999999999E-3</v>
      </c>
      <c r="AH1105">
        <v>2</v>
      </c>
      <c r="AI1105">
        <v>59211240</v>
      </c>
      <c r="AJ1105">
        <v>1041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>
        <f>ROW(Source!A946)</f>
        <v>946</v>
      </c>
      <c r="B1106">
        <v>59211869</v>
      </c>
      <c r="C1106">
        <v>59211233</v>
      </c>
      <c r="D1106">
        <v>58325914</v>
      </c>
      <c r="E1106">
        <v>1</v>
      </c>
      <c r="F1106">
        <v>1</v>
      </c>
      <c r="G1106">
        <v>1080</v>
      </c>
      <c r="H1106">
        <v>3</v>
      </c>
      <c r="I1106" t="s">
        <v>707</v>
      </c>
      <c r="J1106" t="s">
        <v>708</v>
      </c>
      <c r="K1106" t="s">
        <v>709</v>
      </c>
      <c r="L1106">
        <v>1354</v>
      </c>
      <c r="N1106">
        <v>1010</v>
      </c>
      <c r="O1106" t="s">
        <v>49</v>
      </c>
      <c r="P1106" t="s">
        <v>49</v>
      </c>
      <c r="Q1106">
        <v>1</v>
      </c>
      <c r="X1106">
        <v>1</v>
      </c>
      <c r="Y1106">
        <v>37.619999999999997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3</v>
      </c>
      <c r="AG1106">
        <v>1</v>
      </c>
      <c r="AH1106">
        <v>2</v>
      </c>
      <c r="AI1106">
        <v>59211241</v>
      </c>
      <c r="AJ1106">
        <v>1042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">
      <c r="A1107">
        <f>ROW(Source!A946)</f>
        <v>946</v>
      </c>
      <c r="B1107">
        <v>59211870</v>
      </c>
      <c r="C1107">
        <v>59211233</v>
      </c>
      <c r="D1107">
        <v>58325915</v>
      </c>
      <c r="E1107">
        <v>1</v>
      </c>
      <c r="F1107">
        <v>1</v>
      </c>
      <c r="G1107">
        <v>1080</v>
      </c>
      <c r="H1107">
        <v>3</v>
      </c>
      <c r="I1107" t="s">
        <v>710</v>
      </c>
      <c r="J1107" t="s">
        <v>711</v>
      </c>
      <c r="K1107" t="s">
        <v>712</v>
      </c>
      <c r="L1107">
        <v>1354</v>
      </c>
      <c r="N1107">
        <v>1010</v>
      </c>
      <c r="O1107" t="s">
        <v>49</v>
      </c>
      <c r="P1107" t="s">
        <v>49</v>
      </c>
      <c r="Q1107">
        <v>1</v>
      </c>
      <c r="X1107">
        <v>1</v>
      </c>
      <c r="Y1107">
        <v>45.93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 t="s">
        <v>3</v>
      </c>
      <c r="AG1107">
        <v>1</v>
      </c>
      <c r="AH1107">
        <v>2</v>
      </c>
      <c r="AI1107">
        <v>59211242</v>
      </c>
      <c r="AJ1107">
        <v>1043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">
      <c r="A1108">
        <f>ROW(Source!A946)</f>
        <v>946</v>
      </c>
      <c r="B1108">
        <v>59211871</v>
      </c>
      <c r="C1108">
        <v>59211233</v>
      </c>
      <c r="D1108">
        <v>58286933</v>
      </c>
      <c r="E1108">
        <v>1080</v>
      </c>
      <c r="F1108">
        <v>1</v>
      </c>
      <c r="G1108">
        <v>1080</v>
      </c>
      <c r="H1108">
        <v>3</v>
      </c>
      <c r="I1108" t="s">
        <v>802</v>
      </c>
      <c r="J1108" t="s">
        <v>3</v>
      </c>
      <c r="K1108" t="s">
        <v>803</v>
      </c>
      <c r="L1108">
        <v>1354</v>
      </c>
      <c r="N1108">
        <v>1010</v>
      </c>
      <c r="O1108" t="s">
        <v>49</v>
      </c>
      <c r="P1108" t="s">
        <v>49</v>
      </c>
      <c r="Q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3</v>
      </c>
      <c r="AG1108">
        <v>1</v>
      </c>
      <c r="AH1108">
        <v>3</v>
      </c>
      <c r="AI1108">
        <v>-1</v>
      </c>
      <c r="AJ1108" t="s">
        <v>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">
      <c r="A1109">
        <f>ROW(Source!A947)</f>
        <v>947</v>
      </c>
      <c r="B1109">
        <v>59211862</v>
      </c>
      <c r="C1109">
        <v>59211233</v>
      </c>
      <c r="D1109">
        <v>58266404</v>
      </c>
      <c r="E1109">
        <v>1080</v>
      </c>
      <c r="F1109">
        <v>1</v>
      </c>
      <c r="G1109">
        <v>1080</v>
      </c>
      <c r="H1109">
        <v>1</v>
      </c>
      <c r="I1109" t="s">
        <v>620</v>
      </c>
      <c r="J1109" t="s">
        <v>3</v>
      </c>
      <c r="K1109" t="s">
        <v>621</v>
      </c>
      <c r="L1109">
        <v>1191</v>
      </c>
      <c r="N1109">
        <v>1013</v>
      </c>
      <c r="O1109" t="s">
        <v>622</v>
      </c>
      <c r="P1109" t="s">
        <v>622</v>
      </c>
      <c r="Q1109">
        <v>1</v>
      </c>
      <c r="X1109">
        <v>13.3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1</v>
      </c>
      <c r="AF1109" t="s">
        <v>28</v>
      </c>
      <c r="AG1109">
        <v>16.8245</v>
      </c>
      <c r="AH1109">
        <v>2</v>
      </c>
      <c r="AI1109">
        <v>59211234</v>
      </c>
      <c r="AJ1109">
        <v>1045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">
      <c r="A1110">
        <f>ROW(Source!A947)</f>
        <v>947</v>
      </c>
      <c r="B1110">
        <v>59211863</v>
      </c>
      <c r="C1110">
        <v>59211233</v>
      </c>
      <c r="D1110">
        <v>58340279</v>
      </c>
      <c r="E1110">
        <v>1</v>
      </c>
      <c r="F1110">
        <v>1</v>
      </c>
      <c r="G1110">
        <v>1080</v>
      </c>
      <c r="H1110">
        <v>2</v>
      </c>
      <c r="I1110" t="s">
        <v>686</v>
      </c>
      <c r="J1110" t="s">
        <v>687</v>
      </c>
      <c r="K1110" t="s">
        <v>688</v>
      </c>
      <c r="L1110">
        <v>1368</v>
      </c>
      <c r="N1110">
        <v>1011</v>
      </c>
      <c r="O1110" t="s">
        <v>626</v>
      </c>
      <c r="P1110" t="s">
        <v>626</v>
      </c>
      <c r="Q1110">
        <v>1</v>
      </c>
      <c r="X1110">
        <v>0.51</v>
      </c>
      <c r="Y1110">
        <v>0</v>
      </c>
      <c r="Z1110">
        <v>7.11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 t="s">
        <v>27</v>
      </c>
      <c r="AG1110">
        <v>0.70125000000000004</v>
      </c>
      <c r="AH1110">
        <v>2</v>
      </c>
      <c r="AI1110">
        <v>59211235</v>
      </c>
      <c r="AJ1110">
        <v>1046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">
      <c r="A1111">
        <f>ROW(Source!A947)</f>
        <v>947</v>
      </c>
      <c r="B1111">
        <v>59211864</v>
      </c>
      <c r="C1111">
        <v>59211233</v>
      </c>
      <c r="D1111">
        <v>58340578</v>
      </c>
      <c r="E1111">
        <v>1</v>
      </c>
      <c r="F1111">
        <v>1</v>
      </c>
      <c r="G1111">
        <v>1080</v>
      </c>
      <c r="H1111">
        <v>2</v>
      </c>
      <c r="I1111" t="s">
        <v>646</v>
      </c>
      <c r="J1111" t="s">
        <v>647</v>
      </c>
      <c r="K1111" t="s">
        <v>648</v>
      </c>
      <c r="L1111">
        <v>1368</v>
      </c>
      <c r="N1111">
        <v>1011</v>
      </c>
      <c r="O1111" t="s">
        <v>626</v>
      </c>
      <c r="P1111" t="s">
        <v>626</v>
      </c>
      <c r="Q1111">
        <v>1</v>
      </c>
      <c r="X1111">
        <v>0.01</v>
      </c>
      <c r="Y1111">
        <v>0</v>
      </c>
      <c r="Z1111">
        <v>83.1</v>
      </c>
      <c r="AA1111">
        <v>12.62</v>
      </c>
      <c r="AB1111">
        <v>0</v>
      </c>
      <c r="AC1111">
        <v>0</v>
      </c>
      <c r="AD1111">
        <v>1</v>
      </c>
      <c r="AE1111">
        <v>0</v>
      </c>
      <c r="AF1111" t="s">
        <v>27</v>
      </c>
      <c r="AG1111">
        <v>1.3750000000000002E-2</v>
      </c>
      <c r="AH1111">
        <v>2</v>
      </c>
      <c r="AI1111">
        <v>59211236</v>
      </c>
      <c r="AJ1111">
        <v>1047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">
      <c r="A1112">
        <f>ROW(Source!A947)</f>
        <v>947</v>
      </c>
      <c r="B1112">
        <v>59211865</v>
      </c>
      <c r="C1112">
        <v>59211233</v>
      </c>
      <c r="D1112">
        <v>58339814</v>
      </c>
      <c r="E1112">
        <v>1</v>
      </c>
      <c r="F1112">
        <v>1</v>
      </c>
      <c r="G1112">
        <v>1080</v>
      </c>
      <c r="H1112">
        <v>2</v>
      </c>
      <c r="I1112" t="s">
        <v>635</v>
      </c>
      <c r="J1112" t="s">
        <v>636</v>
      </c>
      <c r="K1112" t="s">
        <v>637</v>
      </c>
      <c r="L1112">
        <v>1368</v>
      </c>
      <c r="N1112">
        <v>1011</v>
      </c>
      <c r="O1112" t="s">
        <v>626</v>
      </c>
      <c r="P1112" t="s">
        <v>626</v>
      </c>
      <c r="Q1112">
        <v>1</v>
      </c>
      <c r="X1112">
        <v>0.01</v>
      </c>
      <c r="Y1112">
        <v>0</v>
      </c>
      <c r="Z1112">
        <v>179.17</v>
      </c>
      <c r="AA1112">
        <v>16.93</v>
      </c>
      <c r="AB1112">
        <v>0</v>
      </c>
      <c r="AC1112">
        <v>0</v>
      </c>
      <c r="AD1112">
        <v>1</v>
      </c>
      <c r="AE1112">
        <v>0</v>
      </c>
      <c r="AF1112" t="s">
        <v>27</v>
      </c>
      <c r="AG1112">
        <v>1.3750000000000002E-2</v>
      </c>
      <c r="AH1112">
        <v>2</v>
      </c>
      <c r="AI1112">
        <v>59211237</v>
      </c>
      <c r="AJ1112">
        <v>1048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">
      <c r="A1113">
        <f>ROW(Source!A947)</f>
        <v>947</v>
      </c>
      <c r="B1113">
        <v>59211866</v>
      </c>
      <c r="C1113">
        <v>59211233</v>
      </c>
      <c r="D1113">
        <v>58309417</v>
      </c>
      <c r="E1113">
        <v>1</v>
      </c>
      <c r="F1113">
        <v>1</v>
      </c>
      <c r="G1113">
        <v>1080</v>
      </c>
      <c r="H1113">
        <v>3</v>
      </c>
      <c r="I1113" t="s">
        <v>701</v>
      </c>
      <c r="J1113" t="s">
        <v>702</v>
      </c>
      <c r="K1113" t="s">
        <v>703</v>
      </c>
      <c r="L1113">
        <v>1348</v>
      </c>
      <c r="N1113">
        <v>1009</v>
      </c>
      <c r="O1113" t="s">
        <v>658</v>
      </c>
      <c r="P1113" t="s">
        <v>658</v>
      </c>
      <c r="Q1113">
        <v>1000</v>
      </c>
      <c r="X1113">
        <v>5.0000000000000002E-5</v>
      </c>
      <c r="Y1113">
        <v>23114.43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 t="s">
        <v>3</v>
      </c>
      <c r="AG1113">
        <v>5.0000000000000002E-5</v>
      </c>
      <c r="AH1113">
        <v>2</v>
      </c>
      <c r="AI1113">
        <v>59211238</v>
      </c>
      <c r="AJ1113">
        <v>1049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>
        <f>ROW(Source!A947)</f>
        <v>947</v>
      </c>
      <c r="B1114">
        <v>59211867</v>
      </c>
      <c r="C1114">
        <v>59211233</v>
      </c>
      <c r="D1114">
        <v>58309958</v>
      </c>
      <c r="E1114">
        <v>1</v>
      </c>
      <c r="F1114">
        <v>1</v>
      </c>
      <c r="G1114">
        <v>1080</v>
      </c>
      <c r="H1114">
        <v>3</v>
      </c>
      <c r="I1114" t="s">
        <v>704</v>
      </c>
      <c r="J1114" t="s">
        <v>705</v>
      </c>
      <c r="K1114" t="s">
        <v>706</v>
      </c>
      <c r="L1114">
        <v>1348</v>
      </c>
      <c r="N1114">
        <v>1009</v>
      </c>
      <c r="O1114" t="s">
        <v>658</v>
      </c>
      <c r="P1114" t="s">
        <v>658</v>
      </c>
      <c r="Q1114">
        <v>1000</v>
      </c>
      <c r="X1114">
        <v>2.0000000000000001E-4</v>
      </c>
      <c r="Y1114">
        <v>8590.86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3</v>
      </c>
      <c r="AG1114">
        <v>2.0000000000000001E-4</v>
      </c>
      <c r="AH1114">
        <v>2</v>
      </c>
      <c r="AI1114">
        <v>59211239</v>
      </c>
      <c r="AJ1114">
        <v>1050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">
      <c r="A1115">
        <f>ROW(Source!A947)</f>
        <v>947</v>
      </c>
      <c r="B1115">
        <v>59211868</v>
      </c>
      <c r="C1115">
        <v>59211233</v>
      </c>
      <c r="D1115">
        <v>58308765</v>
      </c>
      <c r="E1115">
        <v>1</v>
      </c>
      <c r="F1115">
        <v>1</v>
      </c>
      <c r="G1115">
        <v>1080</v>
      </c>
      <c r="H1115">
        <v>3</v>
      </c>
      <c r="I1115" t="s">
        <v>692</v>
      </c>
      <c r="J1115" t="s">
        <v>693</v>
      </c>
      <c r="K1115" t="s">
        <v>694</v>
      </c>
      <c r="L1115">
        <v>1348</v>
      </c>
      <c r="N1115">
        <v>1009</v>
      </c>
      <c r="O1115" t="s">
        <v>658</v>
      </c>
      <c r="P1115" t="s">
        <v>658</v>
      </c>
      <c r="Q1115">
        <v>1000</v>
      </c>
      <c r="X1115">
        <v>1.2999999999999999E-3</v>
      </c>
      <c r="Y1115">
        <v>17868.28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 t="s">
        <v>3</v>
      </c>
      <c r="AG1115">
        <v>1.2999999999999999E-3</v>
      </c>
      <c r="AH1115">
        <v>2</v>
      </c>
      <c r="AI1115">
        <v>59211240</v>
      </c>
      <c r="AJ1115">
        <v>1051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">
      <c r="A1116">
        <f>ROW(Source!A947)</f>
        <v>947</v>
      </c>
      <c r="B1116">
        <v>59211869</v>
      </c>
      <c r="C1116">
        <v>59211233</v>
      </c>
      <c r="D1116">
        <v>58325914</v>
      </c>
      <c r="E1116">
        <v>1</v>
      </c>
      <c r="F1116">
        <v>1</v>
      </c>
      <c r="G1116">
        <v>1080</v>
      </c>
      <c r="H1116">
        <v>3</v>
      </c>
      <c r="I1116" t="s">
        <v>707</v>
      </c>
      <c r="J1116" t="s">
        <v>708</v>
      </c>
      <c r="K1116" t="s">
        <v>709</v>
      </c>
      <c r="L1116">
        <v>1354</v>
      </c>
      <c r="N1116">
        <v>1010</v>
      </c>
      <c r="O1116" t="s">
        <v>49</v>
      </c>
      <c r="P1116" t="s">
        <v>49</v>
      </c>
      <c r="Q1116">
        <v>1</v>
      </c>
      <c r="X1116">
        <v>1</v>
      </c>
      <c r="Y1116">
        <v>37.619999999999997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 t="s">
        <v>3</v>
      </c>
      <c r="AG1116">
        <v>1</v>
      </c>
      <c r="AH1116">
        <v>2</v>
      </c>
      <c r="AI1116">
        <v>59211241</v>
      </c>
      <c r="AJ1116">
        <v>1052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">
      <c r="A1117">
        <f>ROW(Source!A947)</f>
        <v>947</v>
      </c>
      <c r="B1117">
        <v>59211870</v>
      </c>
      <c r="C1117">
        <v>59211233</v>
      </c>
      <c r="D1117">
        <v>58325915</v>
      </c>
      <c r="E1117">
        <v>1</v>
      </c>
      <c r="F1117">
        <v>1</v>
      </c>
      <c r="G1117">
        <v>1080</v>
      </c>
      <c r="H1117">
        <v>3</v>
      </c>
      <c r="I1117" t="s">
        <v>710</v>
      </c>
      <c r="J1117" t="s">
        <v>711</v>
      </c>
      <c r="K1117" t="s">
        <v>712</v>
      </c>
      <c r="L1117">
        <v>1354</v>
      </c>
      <c r="N1117">
        <v>1010</v>
      </c>
      <c r="O1117" t="s">
        <v>49</v>
      </c>
      <c r="P1117" t="s">
        <v>49</v>
      </c>
      <c r="Q1117">
        <v>1</v>
      </c>
      <c r="X1117">
        <v>1</v>
      </c>
      <c r="Y1117">
        <v>45.93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 t="s">
        <v>3</v>
      </c>
      <c r="AG1117">
        <v>1</v>
      </c>
      <c r="AH1117">
        <v>2</v>
      </c>
      <c r="AI1117">
        <v>59211242</v>
      </c>
      <c r="AJ1117">
        <v>1053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">
      <c r="A1118">
        <f>ROW(Source!A947)</f>
        <v>947</v>
      </c>
      <c r="B1118">
        <v>59211871</v>
      </c>
      <c r="C1118">
        <v>59211233</v>
      </c>
      <c r="D1118">
        <v>58286933</v>
      </c>
      <c r="E1118">
        <v>1080</v>
      </c>
      <c r="F1118">
        <v>1</v>
      </c>
      <c r="G1118">
        <v>1080</v>
      </c>
      <c r="H1118">
        <v>3</v>
      </c>
      <c r="I1118" t="s">
        <v>802</v>
      </c>
      <c r="J1118" t="s">
        <v>3</v>
      </c>
      <c r="K1118" t="s">
        <v>803</v>
      </c>
      <c r="L1118">
        <v>1354</v>
      </c>
      <c r="N1118">
        <v>1010</v>
      </c>
      <c r="O1118" t="s">
        <v>49</v>
      </c>
      <c r="P1118" t="s">
        <v>49</v>
      </c>
      <c r="Q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3</v>
      </c>
      <c r="AG1118">
        <v>1</v>
      </c>
      <c r="AH1118">
        <v>3</v>
      </c>
      <c r="AI1118">
        <v>-1</v>
      </c>
      <c r="AJ1118" t="s">
        <v>3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">
      <c r="A1119">
        <f>ROW(Source!A950)</f>
        <v>950</v>
      </c>
      <c r="B1119">
        <v>60529574</v>
      </c>
      <c r="C1119">
        <v>60529569</v>
      </c>
      <c r="D1119">
        <v>58266404</v>
      </c>
      <c r="E1119">
        <v>1080</v>
      </c>
      <c r="F1119">
        <v>1</v>
      </c>
      <c r="G1119">
        <v>1080</v>
      </c>
      <c r="H1119">
        <v>1</v>
      </c>
      <c r="I1119" t="s">
        <v>620</v>
      </c>
      <c r="J1119" t="s">
        <v>3</v>
      </c>
      <c r="K1119" t="s">
        <v>621</v>
      </c>
      <c r="L1119">
        <v>1191</v>
      </c>
      <c r="N1119">
        <v>1013</v>
      </c>
      <c r="O1119" t="s">
        <v>622</v>
      </c>
      <c r="P1119" t="s">
        <v>622</v>
      </c>
      <c r="Q1119">
        <v>1</v>
      </c>
      <c r="X1119">
        <v>0.52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1</v>
      </c>
      <c r="AF1119" t="s">
        <v>169</v>
      </c>
      <c r="AG1119">
        <v>0.57200000000000006</v>
      </c>
      <c r="AH1119">
        <v>2</v>
      </c>
      <c r="AI1119">
        <v>60529570</v>
      </c>
      <c r="AJ1119">
        <v>1055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">
      <c r="A1120">
        <f>ROW(Source!A950)</f>
        <v>950</v>
      </c>
      <c r="B1120">
        <v>60529575</v>
      </c>
      <c r="C1120">
        <v>60529569</v>
      </c>
      <c r="D1120">
        <v>58340578</v>
      </c>
      <c r="E1120">
        <v>1</v>
      </c>
      <c r="F1120">
        <v>1</v>
      </c>
      <c r="G1120">
        <v>1080</v>
      </c>
      <c r="H1120">
        <v>2</v>
      </c>
      <c r="I1120" t="s">
        <v>646</v>
      </c>
      <c r="J1120" t="s">
        <v>647</v>
      </c>
      <c r="K1120" t="s">
        <v>648</v>
      </c>
      <c r="L1120">
        <v>1368</v>
      </c>
      <c r="N1120">
        <v>1011</v>
      </c>
      <c r="O1120" t="s">
        <v>626</v>
      </c>
      <c r="P1120" t="s">
        <v>626</v>
      </c>
      <c r="Q1120">
        <v>1</v>
      </c>
      <c r="X1120">
        <v>0.02</v>
      </c>
      <c r="Y1120">
        <v>0</v>
      </c>
      <c r="Z1120">
        <v>83.1</v>
      </c>
      <c r="AA1120">
        <v>12.62</v>
      </c>
      <c r="AB1120">
        <v>0</v>
      </c>
      <c r="AC1120">
        <v>0</v>
      </c>
      <c r="AD1120">
        <v>1</v>
      </c>
      <c r="AE1120">
        <v>0</v>
      </c>
      <c r="AF1120" t="s">
        <v>169</v>
      </c>
      <c r="AG1120">
        <v>2.2000000000000002E-2</v>
      </c>
      <c r="AH1120">
        <v>2</v>
      </c>
      <c r="AI1120">
        <v>60529571</v>
      </c>
      <c r="AJ1120">
        <v>1056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">
      <c r="A1121">
        <f>ROW(Source!A950)</f>
        <v>950</v>
      </c>
      <c r="B1121">
        <v>60529576</v>
      </c>
      <c r="C1121">
        <v>60529569</v>
      </c>
      <c r="D1121">
        <v>58339890</v>
      </c>
      <c r="E1121">
        <v>1</v>
      </c>
      <c r="F1121">
        <v>1</v>
      </c>
      <c r="G1121">
        <v>1080</v>
      </c>
      <c r="H1121">
        <v>2</v>
      </c>
      <c r="I1121" t="s">
        <v>698</v>
      </c>
      <c r="J1121" t="s">
        <v>699</v>
      </c>
      <c r="K1121" t="s">
        <v>700</v>
      </c>
      <c r="L1121">
        <v>1368</v>
      </c>
      <c r="N1121">
        <v>1011</v>
      </c>
      <c r="O1121" t="s">
        <v>626</v>
      </c>
      <c r="P1121" t="s">
        <v>626</v>
      </c>
      <c r="Q1121">
        <v>1</v>
      </c>
      <c r="X1121">
        <v>0.2</v>
      </c>
      <c r="Y1121">
        <v>0</v>
      </c>
      <c r="Z1121">
        <v>132.66</v>
      </c>
      <c r="AA1121">
        <v>14.54</v>
      </c>
      <c r="AB1121">
        <v>0</v>
      </c>
      <c r="AC1121">
        <v>0</v>
      </c>
      <c r="AD1121">
        <v>1</v>
      </c>
      <c r="AE1121">
        <v>0</v>
      </c>
      <c r="AF1121" t="s">
        <v>169</v>
      </c>
      <c r="AG1121">
        <v>0.22000000000000003</v>
      </c>
      <c r="AH1121">
        <v>2</v>
      </c>
      <c r="AI1121">
        <v>60529572</v>
      </c>
      <c r="AJ1121">
        <v>1057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">
      <c r="A1122">
        <f>ROW(Source!A950)</f>
        <v>950</v>
      </c>
      <c r="B1122">
        <v>60529577</v>
      </c>
      <c r="C1122">
        <v>60529569</v>
      </c>
      <c r="D1122">
        <v>58263595</v>
      </c>
      <c r="E1122">
        <v>1080</v>
      </c>
      <c r="F1122">
        <v>1</v>
      </c>
      <c r="G1122">
        <v>1080</v>
      </c>
      <c r="H1122">
        <v>3</v>
      </c>
      <c r="I1122" t="s">
        <v>798</v>
      </c>
      <c r="J1122" t="s">
        <v>3</v>
      </c>
      <c r="K1122" t="s">
        <v>799</v>
      </c>
      <c r="L1122">
        <v>1346</v>
      </c>
      <c r="N1122">
        <v>1009</v>
      </c>
      <c r="O1122" t="s">
        <v>641</v>
      </c>
      <c r="P1122" t="s">
        <v>641</v>
      </c>
      <c r="Q1122">
        <v>1</v>
      </c>
      <c r="X1122">
        <v>3.2000000000000003E-4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 t="s">
        <v>3</v>
      </c>
      <c r="AG1122">
        <v>3.2000000000000003E-4</v>
      </c>
      <c r="AH1122">
        <v>3</v>
      </c>
      <c r="AI1122">
        <v>-1</v>
      </c>
      <c r="AJ1122" t="s">
        <v>3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">
      <c r="A1123">
        <f>ROW(Source!A950)</f>
        <v>950</v>
      </c>
      <c r="B1123">
        <v>60529578</v>
      </c>
      <c r="C1123">
        <v>60529569</v>
      </c>
      <c r="D1123">
        <v>58288366</v>
      </c>
      <c r="E1123">
        <v>1080</v>
      </c>
      <c r="F1123">
        <v>1</v>
      </c>
      <c r="G1123">
        <v>1080</v>
      </c>
      <c r="H1123">
        <v>3</v>
      </c>
      <c r="I1123" t="s">
        <v>800</v>
      </c>
      <c r="J1123" t="s">
        <v>3</v>
      </c>
      <c r="K1123" t="s">
        <v>801</v>
      </c>
      <c r="L1123">
        <v>1354</v>
      </c>
      <c r="N1123">
        <v>1010</v>
      </c>
      <c r="O1123" t="s">
        <v>49</v>
      </c>
      <c r="P1123" t="s">
        <v>49</v>
      </c>
      <c r="Q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3</v>
      </c>
      <c r="AG1123">
        <v>1</v>
      </c>
      <c r="AH1123">
        <v>3</v>
      </c>
      <c r="AI1123">
        <v>-1</v>
      </c>
      <c r="AJ1123" t="s">
        <v>3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">
      <c r="A1124">
        <f>ROW(Source!A951)</f>
        <v>951</v>
      </c>
      <c r="B1124">
        <v>60529574</v>
      </c>
      <c r="C1124">
        <v>60529569</v>
      </c>
      <c r="D1124">
        <v>58266404</v>
      </c>
      <c r="E1124">
        <v>1080</v>
      </c>
      <c r="F1124">
        <v>1</v>
      </c>
      <c r="G1124">
        <v>1080</v>
      </c>
      <c r="H1124">
        <v>1</v>
      </c>
      <c r="I1124" t="s">
        <v>620</v>
      </c>
      <c r="J1124" t="s">
        <v>3</v>
      </c>
      <c r="K1124" t="s">
        <v>621</v>
      </c>
      <c r="L1124">
        <v>1191</v>
      </c>
      <c r="N1124">
        <v>1013</v>
      </c>
      <c r="O1124" t="s">
        <v>622</v>
      </c>
      <c r="P1124" t="s">
        <v>622</v>
      </c>
      <c r="Q1124">
        <v>1</v>
      </c>
      <c r="X1124">
        <v>0.52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1</v>
      </c>
      <c r="AF1124" t="s">
        <v>169</v>
      </c>
      <c r="AG1124">
        <v>0.57200000000000006</v>
      </c>
      <c r="AH1124">
        <v>2</v>
      </c>
      <c r="AI1124">
        <v>60529570</v>
      </c>
      <c r="AJ1124">
        <v>1059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">
      <c r="A1125">
        <f>ROW(Source!A951)</f>
        <v>951</v>
      </c>
      <c r="B1125">
        <v>60529575</v>
      </c>
      <c r="C1125">
        <v>60529569</v>
      </c>
      <c r="D1125">
        <v>58340578</v>
      </c>
      <c r="E1125">
        <v>1</v>
      </c>
      <c r="F1125">
        <v>1</v>
      </c>
      <c r="G1125">
        <v>1080</v>
      </c>
      <c r="H1125">
        <v>2</v>
      </c>
      <c r="I1125" t="s">
        <v>646</v>
      </c>
      <c r="J1125" t="s">
        <v>647</v>
      </c>
      <c r="K1125" t="s">
        <v>648</v>
      </c>
      <c r="L1125">
        <v>1368</v>
      </c>
      <c r="N1125">
        <v>1011</v>
      </c>
      <c r="O1125" t="s">
        <v>626</v>
      </c>
      <c r="P1125" t="s">
        <v>626</v>
      </c>
      <c r="Q1125">
        <v>1</v>
      </c>
      <c r="X1125">
        <v>0.02</v>
      </c>
      <c r="Y1125">
        <v>0</v>
      </c>
      <c r="Z1125">
        <v>83.1</v>
      </c>
      <c r="AA1125">
        <v>12.62</v>
      </c>
      <c r="AB1125">
        <v>0</v>
      </c>
      <c r="AC1125">
        <v>0</v>
      </c>
      <c r="AD1125">
        <v>1</v>
      </c>
      <c r="AE1125">
        <v>0</v>
      </c>
      <c r="AF1125" t="s">
        <v>169</v>
      </c>
      <c r="AG1125">
        <v>2.2000000000000002E-2</v>
      </c>
      <c r="AH1125">
        <v>2</v>
      </c>
      <c r="AI1125">
        <v>60529571</v>
      </c>
      <c r="AJ1125">
        <v>1060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">
      <c r="A1126">
        <f>ROW(Source!A951)</f>
        <v>951</v>
      </c>
      <c r="B1126">
        <v>60529576</v>
      </c>
      <c r="C1126">
        <v>60529569</v>
      </c>
      <c r="D1126">
        <v>58339890</v>
      </c>
      <c r="E1126">
        <v>1</v>
      </c>
      <c r="F1126">
        <v>1</v>
      </c>
      <c r="G1126">
        <v>1080</v>
      </c>
      <c r="H1126">
        <v>2</v>
      </c>
      <c r="I1126" t="s">
        <v>698</v>
      </c>
      <c r="J1126" t="s">
        <v>699</v>
      </c>
      <c r="K1126" t="s">
        <v>700</v>
      </c>
      <c r="L1126">
        <v>1368</v>
      </c>
      <c r="N1126">
        <v>1011</v>
      </c>
      <c r="O1126" t="s">
        <v>626</v>
      </c>
      <c r="P1126" t="s">
        <v>626</v>
      </c>
      <c r="Q1126">
        <v>1</v>
      </c>
      <c r="X1126">
        <v>0.2</v>
      </c>
      <c r="Y1126">
        <v>0</v>
      </c>
      <c r="Z1126">
        <v>132.66</v>
      </c>
      <c r="AA1126">
        <v>14.54</v>
      </c>
      <c r="AB1126">
        <v>0</v>
      </c>
      <c r="AC1126">
        <v>0</v>
      </c>
      <c r="AD1126">
        <v>1</v>
      </c>
      <c r="AE1126">
        <v>0</v>
      </c>
      <c r="AF1126" t="s">
        <v>169</v>
      </c>
      <c r="AG1126">
        <v>0.22000000000000003</v>
      </c>
      <c r="AH1126">
        <v>2</v>
      </c>
      <c r="AI1126">
        <v>60529572</v>
      </c>
      <c r="AJ1126">
        <v>1061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">
      <c r="A1127">
        <f>ROW(Source!A951)</f>
        <v>951</v>
      </c>
      <c r="B1127">
        <v>60529577</v>
      </c>
      <c r="C1127">
        <v>60529569</v>
      </c>
      <c r="D1127">
        <v>58263595</v>
      </c>
      <c r="E1127">
        <v>1080</v>
      </c>
      <c r="F1127">
        <v>1</v>
      </c>
      <c r="G1127">
        <v>1080</v>
      </c>
      <c r="H1127">
        <v>3</v>
      </c>
      <c r="I1127" t="s">
        <v>798</v>
      </c>
      <c r="J1127" t="s">
        <v>3</v>
      </c>
      <c r="K1127" t="s">
        <v>799</v>
      </c>
      <c r="L1127">
        <v>1346</v>
      </c>
      <c r="N1127">
        <v>1009</v>
      </c>
      <c r="O1127" t="s">
        <v>641</v>
      </c>
      <c r="P1127" t="s">
        <v>641</v>
      </c>
      <c r="Q1127">
        <v>1</v>
      </c>
      <c r="X1127">
        <v>3.2000000000000003E-4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3</v>
      </c>
      <c r="AG1127">
        <v>3.2000000000000003E-4</v>
      </c>
      <c r="AH1127">
        <v>3</v>
      </c>
      <c r="AI1127">
        <v>-1</v>
      </c>
      <c r="AJ1127" t="s">
        <v>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">
      <c r="A1128">
        <f>ROW(Source!A951)</f>
        <v>951</v>
      </c>
      <c r="B1128">
        <v>60529578</v>
      </c>
      <c r="C1128">
        <v>60529569</v>
      </c>
      <c r="D1128">
        <v>58288366</v>
      </c>
      <c r="E1128">
        <v>1080</v>
      </c>
      <c r="F1128">
        <v>1</v>
      </c>
      <c r="G1128">
        <v>1080</v>
      </c>
      <c r="H1128">
        <v>3</v>
      </c>
      <c r="I1128" t="s">
        <v>800</v>
      </c>
      <c r="J1128" t="s">
        <v>3</v>
      </c>
      <c r="K1128" t="s">
        <v>801</v>
      </c>
      <c r="L1128">
        <v>1354</v>
      </c>
      <c r="N1128">
        <v>1010</v>
      </c>
      <c r="O1128" t="s">
        <v>49</v>
      </c>
      <c r="P1128" t="s">
        <v>49</v>
      </c>
      <c r="Q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3</v>
      </c>
      <c r="AG1128">
        <v>1</v>
      </c>
      <c r="AH1128">
        <v>3</v>
      </c>
      <c r="AI1128">
        <v>-1</v>
      </c>
      <c r="AJ1128" t="s">
        <v>3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6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32</v>
      </c>
      <c r="B1">
        <v>1</v>
      </c>
      <c r="C1" t="s">
        <v>3</v>
      </c>
      <c r="D1" t="s">
        <v>3</v>
      </c>
      <c r="E1" t="s">
        <v>852</v>
      </c>
      <c r="F1" t="s">
        <v>852</v>
      </c>
      <c r="G1" t="s">
        <v>853</v>
      </c>
      <c r="H1" t="s">
        <v>3</v>
      </c>
      <c r="I1" t="s">
        <v>853</v>
      </c>
      <c r="J1" t="s">
        <v>852</v>
      </c>
      <c r="K1" t="s">
        <v>3</v>
      </c>
      <c r="L1" t="s">
        <v>3</v>
      </c>
      <c r="M1" t="s">
        <v>3</v>
      </c>
      <c r="N1" t="s">
        <v>3</v>
      </c>
      <c r="O1" t="s">
        <v>854</v>
      </c>
      <c r="P1" t="s">
        <v>3</v>
      </c>
      <c r="Q1" t="s">
        <v>3</v>
      </c>
      <c r="R1" t="s">
        <v>3</v>
      </c>
      <c r="S1" t="s">
        <v>855</v>
      </c>
      <c r="T1" t="s">
        <v>856</v>
      </c>
      <c r="U1" t="s">
        <v>857</v>
      </c>
    </row>
    <row r="2" spans="1:21" x14ac:dyDescent="0.2">
      <c r="A2">
        <v>32</v>
      </c>
      <c r="B2">
        <v>1</v>
      </c>
      <c r="C2" t="s">
        <v>3</v>
      </c>
      <c r="D2" t="s">
        <v>3</v>
      </c>
      <c r="E2" t="s">
        <v>169</v>
      </c>
      <c r="F2" t="s">
        <v>169</v>
      </c>
      <c r="G2" t="s">
        <v>169</v>
      </c>
      <c r="H2" t="s">
        <v>3</v>
      </c>
      <c r="I2" t="s">
        <v>169</v>
      </c>
      <c r="J2" t="s">
        <v>169</v>
      </c>
      <c r="K2" t="s">
        <v>3</v>
      </c>
      <c r="L2" t="s">
        <v>3</v>
      </c>
      <c r="M2" t="s">
        <v>3</v>
      </c>
      <c r="N2" t="s">
        <v>3</v>
      </c>
      <c r="O2" t="s">
        <v>169</v>
      </c>
      <c r="P2" t="s">
        <v>3</v>
      </c>
      <c r="Q2" t="s">
        <v>3</v>
      </c>
      <c r="R2" t="s">
        <v>3</v>
      </c>
      <c r="S2" t="s">
        <v>858</v>
      </c>
      <c r="T2" t="s">
        <v>864</v>
      </c>
      <c r="U2" t="s">
        <v>857</v>
      </c>
    </row>
    <row r="3" spans="1:21" x14ac:dyDescent="0.2">
      <c r="A3">
        <v>33</v>
      </c>
      <c r="B3">
        <v>1</v>
      </c>
      <c r="C3" t="s">
        <v>3</v>
      </c>
      <c r="D3" t="s">
        <v>3</v>
      </c>
      <c r="E3" t="s">
        <v>852</v>
      </c>
      <c r="F3" t="s">
        <v>852</v>
      </c>
      <c r="G3" t="s">
        <v>853</v>
      </c>
      <c r="H3" t="s">
        <v>3</v>
      </c>
      <c r="I3" t="s">
        <v>853</v>
      </c>
      <c r="J3" t="s">
        <v>852</v>
      </c>
      <c r="K3" t="s">
        <v>3</v>
      </c>
      <c r="L3" t="s">
        <v>3</v>
      </c>
      <c r="M3" t="s">
        <v>3</v>
      </c>
      <c r="N3" t="s">
        <v>3</v>
      </c>
      <c r="O3" t="s">
        <v>854</v>
      </c>
      <c r="P3" t="s">
        <v>3</v>
      </c>
      <c r="Q3" t="s">
        <v>3</v>
      </c>
      <c r="R3" t="s">
        <v>3</v>
      </c>
      <c r="S3" t="s">
        <v>855</v>
      </c>
      <c r="T3" t="s">
        <v>856</v>
      </c>
      <c r="U3" t="s">
        <v>857</v>
      </c>
    </row>
    <row r="4" spans="1:21" x14ac:dyDescent="0.2">
      <c r="A4">
        <v>33</v>
      </c>
      <c r="B4">
        <v>1</v>
      </c>
      <c r="C4" t="s">
        <v>3</v>
      </c>
      <c r="D4" t="s">
        <v>3</v>
      </c>
      <c r="E4" t="s">
        <v>169</v>
      </c>
      <c r="F4" t="s">
        <v>169</v>
      </c>
      <c r="G4" t="s">
        <v>169</v>
      </c>
      <c r="H4" t="s">
        <v>3</v>
      </c>
      <c r="I4" t="s">
        <v>169</v>
      </c>
      <c r="J4" t="s">
        <v>169</v>
      </c>
      <c r="K4" t="s">
        <v>3</v>
      </c>
      <c r="L4" t="s">
        <v>3</v>
      </c>
      <c r="M4" t="s">
        <v>3</v>
      </c>
      <c r="N4" t="s">
        <v>3</v>
      </c>
      <c r="O4" t="s">
        <v>169</v>
      </c>
      <c r="P4" t="s">
        <v>3</v>
      </c>
      <c r="Q4" t="s">
        <v>3</v>
      </c>
      <c r="R4" t="s">
        <v>3</v>
      </c>
      <c r="S4" t="s">
        <v>858</v>
      </c>
      <c r="T4" t="s">
        <v>864</v>
      </c>
      <c r="U4" t="s">
        <v>857</v>
      </c>
    </row>
    <row r="5" spans="1:21" x14ac:dyDescent="0.2">
      <c r="A5">
        <v>36</v>
      </c>
      <c r="B5">
        <v>1</v>
      </c>
      <c r="C5" t="s">
        <v>3</v>
      </c>
      <c r="D5" t="s">
        <v>3</v>
      </c>
      <c r="E5" t="s">
        <v>852</v>
      </c>
      <c r="F5" t="s">
        <v>852</v>
      </c>
      <c r="G5" t="s">
        <v>853</v>
      </c>
      <c r="H5" t="s">
        <v>3</v>
      </c>
      <c r="I5" t="s">
        <v>853</v>
      </c>
      <c r="J5" t="s">
        <v>852</v>
      </c>
      <c r="K5" t="s">
        <v>3</v>
      </c>
      <c r="L5" t="s">
        <v>3</v>
      </c>
      <c r="M5" t="s">
        <v>3</v>
      </c>
      <c r="N5" t="s">
        <v>3</v>
      </c>
      <c r="O5" t="s">
        <v>854</v>
      </c>
      <c r="P5" t="s">
        <v>3</v>
      </c>
      <c r="Q5" t="s">
        <v>3</v>
      </c>
      <c r="R5" t="s">
        <v>3</v>
      </c>
      <c r="S5" t="s">
        <v>855</v>
      </c>
      <c r="T5" t="s">
        <v>856</v>
      </c>
      <c r="U5" t="s">
        <v>857</v>
      </c>
    </row>
    <row r="6" spans="1:21" x14ac:dyDescent="0.2">
      <c r="A6">
        <v>36</v>
      </c>
      <c r="B6">
        <v>1</v>
      </c>
      <c r="C6" t="s">
        <v>3</v>
      </c>
      <c r="D6" t="s">
        <v>3</v>
      </c>
      <c r="E6" t="s">
        <v>169</v>
      </c>
      <c r="F6" t="s">
        <v>169</v>
      </c>
      <c r="G6" t="s">
        <v>169</v>
      </c>
      <c r="H6" t="s">
        <v>3</v>
      </c>
      <c r="I6" t="s">
        <v>169</v>
      </c>
      <c r="J6" t="s">
        <v>169</v>
      </c>
      <c r="K6" t="s">
        <v>3</v>
      </c>
      <c r="L6" t="s">
        <v>3</v>
      </c>
      <c r="M6" t="s">
        <v>3</v>
      </c>
      <c r="N6" t="s">
        <v>3</v>
      </c>
      <c r="O6" t="s">
        <v>169</v>
      </c>
      <c r="P6" t="s">
        <v>3</v>
      </c>
      <c r="Q6" t="s">
        <v>3</v>
      </c>
      <c r="R6" t="s">
        <v>3</v>
      </c>
      <c r="S6" t="s">
        <v>858</v>
      </c>
      <c r="T6" t="s">
        <v>864</v>
      </c>
      <c r="U6" t="s">
        <v>857</v>
      </c>
    </row>
    <row r="7" spans="1:21" x14ac:dyDescent="0.2">
      <c r="A7">
        <v>37</v>
      </c>
      <c r="B7">
        <v>1</v>
      </c>
      <c r="C7" t="s">
        <v>3</v>
      </c>
      <c r="D7" t="s">
        <v>3</v>
      </c>
      <c r="E7" t="s">
        <v>852</v>
      </c>
      <c r="F7" t="s">
        <v>852</v>
      </c>
      <c r="G7" t="s">
        <v>853</v>
      </c>
      <c r="H7" t="s">
        <v>3</v>
      </c>
      <c r="I7" t="s">
        <v>853</v>
      </c>
      <c r="J7" t="s">
        <v>852</v>
      </c>
      <c r="K7" t="s">
        <v>3</v>
      </c>
      <c r="L7" t="s">
        <v>3</v>
      </c>
      <c r="M7" t="s">
        <v>3</v>
      </c>
      <c r="N7" t="s">
        <v>3</v>
      </c>
      <c r="O7" t="s">
        <v>854</v>
      </c>
      <c r="P7" t="s">
        <v>3</v>
      </c>
      <c r="Q7" t="s">
        <v>3</v>
      </c>
      <c r="R7" t="s">
        <v>3</v>
      </c>
      <c r="S7" t="s">
        <v>855</v>
      </c>
      <c r="T7" t="s">
        <v>856</v>
      </c>
      <c r="U7" t="s">
        <v>857</v>
      </c>
    </row>
    <row r="8" spans="1:21" x14ac:dyDescent="0.2">
      <c r="A8">
        <v>37</v>
      </c>
      <c r="B8">
        <v>1</v>
      </c>
      <c r="C8" t="s">
        <v>3</v>
      </c>
      <c r="D8" t="s">
        <v>3</v>
      </c>
      <c r="E8" t="s">
        <v>169</v>
      </c>
      <c r="F8" t="s">
        <v>169</v>
      </c>
      <c r="G8" t="s">
        <v>169</v>
      </c>
      <c r="H8" t="s">
        <v>3</v>
      </c>
      <c r="I8" t="s">
        <v>169</v>
      </c>
      <c r="J8" t="s">
        <v>169</v>
      </c>
      <c r="K8" t="s">
        <v>3</v>
      </c>
      <c r="L8" t="s">
        <v>3</v>
      </c>
      <c r="M8" t="s">
        <v>3</v>
      </c>
      <c r="N8" t="s">
        <v>3</v>
      </c>
      <c r="O8" t="s">
        <v>169</v>
      </c>
      <c r="P8" t="s">
        <v>3</v>
      </c>
      <c r="Q8" t="s">
        <v>3</v>
      </c>
      <c r="R8" t="s">
        <v>3</v>
      </c>
      <c r="S8" t="s">
        <v>858</v>
      </c>
      <c r="T8" t="s">
        <v>864</v>
      </c>
      <c r="U8" t="s">
        <v>857</v>
      </c>
    </row>
    <row r="9" spans="1:21" x14ac:dyDescent="0.2">
      <c r="A9">
        <v>44</v>
      </c>
      <c r="B9">
        <v>1</v>
      </c>
      <c r="C9" t="s">
        <v>3</v>
      </c>
      <c r="D9" t="s">
        <v>3</v>
      </c>
      <c r="E9" t="s">
        <v>852</v>
      </c>
      <c r="F9" t="s">
        <v>852</v>
      </c>
      <c r="G9" t="s">
        <v>853</v>
      </c>
      <c r="H9" t="s">
        <v>3</v>
      </c>
      <c r="I9" t="s">
        <v>853</v>
      </c>
      <c r="J9" t="s">
        <v>852</v>
      </c>
      <c r="K9" t="s">
        <v>3</v>
      </c>
      <c r="L9" t="s">
        <v>3</v>
      </c>
      <c r="M9" t="s">
        <v>3</v>
      </c>
      <c r="N9" t="s">
        <v>3</v>
      </c>
      <c r="O9" t="s">
        <v>854</v>
      </c>
      <c r="P9" t="s">
        <v>3</v>
      </c>
      <c r="Q9" t="s">
        <v>3</v>
      </c>
      <c r="R9" t="s">
        <v>3</v>
      </c>
      <c r="S9" t="s">
        <v>855</v>
      </c>
      <c r="T9" t="s">
        <v>856</v>
      </c>
      <c r="U9" t="s">
        <v>857</v>
      </c>
    </row>
    <row r="10" spans="1:21" x14ac:dyDescent="0.2">
      <c r="A10">
        <v>44</v>
      </c>
      <c r="B10">
        <v>1</v>
      </c>
      <c r="C10" t="s">
        <v>3</v>
      </c>
      <c r="D10" t="s">
        <v>3</v>
      </c>
      <c r="E10" t="s">
        <v>169</v>
      </c>
      <c r="F10" t="s">
        <v>169</v>
      </c>
      <c r="G10" t="s">
        <v>169</v>
      </c>
      <c r="H10" t="s">
        <v>3</v>
      </c>
      <c r="I10" t="s">
        <v>169</v>
      </c>
      <c r="J10" t="s">
        <v>169</v>
      </c>
      <c r="K10" t="s">
        <v>3</v>
      </c>
      <c r="L10" t="s">
        <v>3</v>
      </c>
      <c r="M10" t="s">
        <v>3</v>
      </c>
      <c r="N10" t="s">
        <v>3</v>
      </c>
      <c r="O10" t="s">
        <v>169</v>
      </c>
      <c r="P10" t="s">
        <v>3</v>
      </c>
      <c r="Q10" t="s">
        <v>3</v>
      </c>
      <c r="R10" t="s">
        <v>3</v>
      </c>
      <c r="S10" t="s">
        <v>858</v>
      </c>
      <c r="T10" t="s">
        <v>864</v>
      </c>
      <c r="U10" t="s">
        <v>857</v>
      </c>
    </row>
    <row r="11" spans="1:21" x14ac:dyDescent="0.2">
      <c r="A11">
        <v>45</v>
      </c>
      <c r="B11">
        <v>1</v>
      </c>
      <c r="C11" t="s">
        <v>3</v>
      </c>
      <c r="D11" t="s">
        <v>3</v>
      </c>
      <c r="E11" t="s">
        <v>852</v>
      </c>
      <c r="F11" t="s">
        <v>852</v>
      </c>
      <c r="G11" t="s">
        <v>853</v>
      </c>
      <c r="H11" t="s">
        <v>3</v>
      </c>
      <c r="I11" t="s">
        <v>853</v>
      </c>
      <c r="J11" t="s">
        <v>852</v>
      </c>
      <c r="K11" t="s">
        <v>3</v>
      </c>
      <c r="L11" t="s">
        <v>3</v>
      </c>
      <c r="M11" t="s">
        <v>3</v>
      </c>
      <c r="N11" t="s">
        <v>3</v>
      </c>
      <c r="O11" t="s">
        <v>854</v>
      </c>
      <c r="P11" t="s">
        <v>3</v>
      </c>
      <c r="Q11" t="s">
        <v>3</v>
      </c>
      <c r="R11" t="s">
        <v>3</v>
      </c>
      <c r="S11" t="s">
        <v>855</v>
      </c>
      <c r="T11" t="s">
        <v>856</v>
      </c>
      <c r="U11" t="s">
        <v>857</v>
      </c>
    </row>
    <row r="12" spans="1:21" x14ac:dyDescent="0.2">
      <c r="A12">
        <v>45</v>
      </c>
      <c r="B12">
        <v>1</v>
      </c>
      <c r="C12" t="s">
        <v>3</v>
      </c>
      <c r="D12" t="s">
        <v>3</v>
      </c>
      <c r="E12" t="s">
        <v>169</v>
      </c>
      <c r="F12" t="s">
        <v>169</v>
      </c>
      <c r="G12" t="s">
        <v>169</v>
      </c>
      <c r="H12" t="s">
        <v>3</v>
      </c>
      <c r="I12" t="s">
        <v>169</v>
      </c>
      <c r="J12" t="s">
        <v>169</v>
      </c>
      <c r="K12" t="s">
        <v>3</v>
      </c>
      <c r="L12" t="s">
        <v>3</v>
      </c>
      <c r="M12" t="s">
        <v>3</v>
      </c>
      <c r="N12" t="s">
        <v>3</v>
      </c>
      <c r="O12" t="s">
        <v>169</v>
      </c>
      <c r="P12" t="s">
        <v>3</v>
      </c>
      <c r="Q12" t="s">
        <v>3</v>
      </c>
      <c r="R12" t="s">
        <v>3</v>
      </c>
      <c r="S12" t="s">
        <v>858</v>
      </c>
      <c r="T12" t="s">
        <v>864</v>
      </c>
      <c r="U12" t="s">
        <v>857</v>
      </c>
    </row>
    <row r="13" spans="1:21" x14ac:dyDescent="0.2">
      <c r="A13">
        <v>52</v>
      </c>
      <c r="B13">
        <v>1</v>
      </c>
      <c r="C13" t="s">
        <v>3</v>
      </c>
      <c r="D13" t="s">
        <v>3</v>
      </c>
      <c r="E13" t="s">
        <v>852</v>
      </c>
      <c r="F13" t="s">
        <v>852</v>
      </c>
      <c r="G13" t="s">
        <v>853</v>
      </c>
      <c r="H13" t="s">
        <v>3</v>
      </c>
      <c r="I13" t="s">
        <v>853</v>
      </c>
      <c r="J13" t="s">
        <v>852</v>
      </c>
      <c r="K13" t="s">
        <v>3</v>
      </c>
      <c r="L13" t="s">
        <v>3</v>
      </c>
      <c r="M13" t="s">
        <v>3</v>
      </c>
      <c r="N13" t="s">
        <v>3</v>
      </c>
      <c r="O13" t="s">
        <v>854</v>
      </c>
      <c r="P13" t="s">
        <v>3</v>
      </c>
      <c r="Q13" t="s">
        <v>3</v>
      </c>
      <c r="R13" t="s">
        <v>3</v>
      </c>
      <c r="S13" t="s">
        <v>855</v>
      </c>
      <c r="T13" t="s">
        <v>856</v>
      </c>
      <c r="U13" t="s">
        <v>857</v>
      </c>
    </row>
    <row r="14" spans="1:21" x14ac:dyDescent="0.2">
      <c r="A14">
        <v>52</v>
      </c>
      <c r="B14">
        <v>1</v>
      </c>
      <c r="C14" t="s">
        <v>3</v>
      </c>
      <c r="D14" t="s">
        <v>3</v>
      </c>
      <c r="E14" t="s">
        <v>169</v>
      </c>
      <c r="F14" t="s">
        <v>169</v>
      </c>
      <c r="G14" t="s">
        <v>169</v>
      </c>
      <c r="H14" t="s">
        <v>3</v>
      </c>
      <c r="I14" t="s">
        <v>169</v>
      </c>
      <c r="J14" t="s">
        <v>169</v>
      </c>
      <c r="K14" t="s">
        <v>3</v>
      </c>
      <c r="L14" t="s">
        <v>3</v>
      </c>
      <c r="M14" t="s">
        <v>3</v>
      </c>
      <c r="N14" t="s">
        <v>3</v>
      </c>
      <c r="O14" t="s">
        <v>169</v>
      </c>
      <c r="P14" t="s">
        <v>3</v>
      </c>
      <c r="Q14" t="s">
        <v>3</v>
      </c>
      <c r="R14" t="s">
        <v>3</v>
      </c>
      <c r="S14" t="s">
        <v>858</v>
      </c>
      <c r="T14" t="s">
        <v>864</v>
      </c>
      <c r="U14" t="s">
        <v>857</v>
      </c>
    </row>
    <row r="15" spans="1:21" x14ac:dyDescent="0.2">
      <c r="A15">
        <v>53</v>
      </c>
      <c r="B15">
        <v>1</v>
      </c>
      <c r="C15" t="s">
        <v>3</v>
      </c>
      <c r="D15" t="s">
        <v>3</v>
      </c>
      <c r="E15" t="s">
        <v>852</v>
      </c>
      <c r="F15" t="s">
        <v>852</v>
      </c>
      <c r="G15" t="s">
        <v>853</v>
      </c>
      <c r="H15" t="s">
        <v>3</v>
      </c>
      <c r="I15" t="s">
        <v>853</v>
      </c>
      <c r="J15" t="s">
        <v>852</v>
      </c>
      <c r="K15" t="s">
        <v>3</v>
      </c>
      <c r="L15" t="s">
        <v>3</v>
      </c>
      <c r="M15" t="s">
        <v>3</v>
      </c>
      <c r="N15" t="s">
        <v>3</v>
      </c>
      <c r="O15" t="s">
        <v>854</v>
      </c>
      <c r="P15" t="s">
        <v>3</v>
      </c>
      <c r="Q15" t="s">
        <v>3</v>
      </c>
      <c r="R15" t="s">
        <v>3</v>
      </c>
      <c r="S15" t="s">
        <v>855</v>
      </c>
      <c r="T15" t="s">
        <v>856</v>
      </c>
      <c r="U15" t="s">
        <v>857</v>
      </c>
    </row>
    <row r="16" spans="1:21" x14ac:dyDescent="0.2">
      <c r="A16">
        <v>53</v>
      </c>
      <c r="B16">
        <v>1</v>
      </c>
      <c r="C16" t="s">
        <v>3</v>
      </c>
      <c r="D16" t="s">
        <v>3</v>
      </c>
      <c r="E16" t="s">
        <v>169</v>
      </c>
      <c r="F16" t="s">
        <v>169</v>
      </c>
      <c r="G16" t="s">
        <v>169</v>
      </c>
      <c r="H16" t="s">
        <v>3</v>
      </c>
      <c r="I16" t="s">
        <v>169</v>
      </c>
      <c r="J16" t="s">
        <v>169</v>
      </c>
      <c r="K16" t="s">
        <v>3</v>
      </c>
      <c r="L16" t="s">
        <v>3</v>
      </c>
      <c r="M16" t="s">
        <v>3</v>
      </c>
      <c r="N16" t="s">
        <v>3</v>
      </c>
      <c r="O16" t="s">
        <v>169</v>
      </c>
      <c r="P16" t="s">
        <v>3</v>
      </c>
      <c r="Q16" t="s">
        <v>3</v>
      </c>
      <c r="R16" t="s">
        <v>3</v>
      </c>
      <c r="S16" t="s">
        <v>858</v>
      </c>
      <c r="T16" t="s">
        <v>864</v>
      </c>
      <c r="U16" t="s">
        <v>857</v>
      </c>
    </row>
    <row r="17" spans="1:21" x14ac:dyDescent="0.2">
      <c r="A17">
        <v>54</v>
      </c>
      <c r="B17">
        <v>1</v>
      </c>
      <c r="C17" t="s">
        <v>3</v>
      </c>
      <c r="D17" t="s">
        <v>3</v>
      </c>
      <c r="E17" t="s">
        <v>852</v>
      </c>
      <c r="F17" t="s">
        <v>852</v>
      </c>
      <c r="G17" t="s">
        <v>853</v>
      </c>
      <c r="H17" t="s">
        <v>3</v>
      </c>
      <c r="I17" t="s">
        <v>853</v>
      </c>
      <c r="J17" t="s">
        <v>852</v>
      </c>
      <c r="K17" t="s">
        <v>3</v>
      </c>
      <c r="L17" t="s">
        <v>3</v>
      </c>
      <c r="M17" t="s">
        <v>3</v>
      </c>
      <c r="N17" t="s">
        <v>3</v>
      </c>
      <c r="O17" t="s">
        <v>854</v>
      </c>
      <c r="P17" t="s">
        <v>3</v>
      </c>
      <c r="Q17" t="s">
        <v>3</v>
      </c>
      <c r="R17" t="s">
        <v>3</v>
      </c>
      <c r="S17" t="s">
        <v>855</v>
      </c>
      <c r="T17" t="s">
        <v>856</v>
      </c>
      <c r="U17" t="s">
        <v>857</v>
      </c>
    </row>
    <row r="18" spans="1:21" x14ac:dyDescent="0.2">
      <c r="A18">
        <v>54</v>
      </c>
      <c r="B18">
        <v>1</v>
      </c>
      <c r="C18" t="s">
        <v>3</v>
      </c>
      <c r="D18" t="s">
        <v>3</v>
      </c>
      <c r="E18" t="s">
        <v>169</v>
      </c>
      <c r="F18" t="s">
        <v>169</v>
      </c>
      <c r="G18" t="s">
        <v>169</v>
      </c>
      <c r="H18" t="s">
        <v>3</v>
      </c>
      <c r="I18" t="s">
        <v>169</v>
      </c>
      <c r="J18" t="s">
        <v>169</v>
      </c>
      <c r="K18" t="s">
        <v>3</v>
      </c>
      <c r="L18" t="s">
        <v>3</v>
      </c>
      <c r="M18" t="s">
        <v>3</v>
      </c>
      <c r="N18" t="s">
        <v>3</v>
      </c>
      <c r="O18" t="s">
        <v>169</v>
      </c>
      <c r="P18" t="s">
        <v>3</v>
      </c>
      <c r="Q18" t="s">
        <v>3</v>
      </c>
      <c r="R18" t="s">
        <v>3</v>
      </c>
      <c r="S18" t="s">
        <v>858</v>
      </c>
      <c r="T18" t="s">
        <v>864</v>
      </c>
      <c r="U18" t="s">
        <v>857</v>
      </c>
    </row>
    <row r="19" spans="1:21" x14ac:dyDescent="0.2">
      <c r="A19">
        <v>55</v>
      </c>
      <c r="B19">
        <v>1</v>
      </c>
      <c r="C19" t="s">
        <v>3</v>
      </c>
      <c r="D19" t="s">
        <v>3</v>
      </c>
      <c r="E19" t="s">
        <v>852</v>
      </c>
      <c r="F19" t="s">
        <v>852</v>
      </c>
      <c r="G19" t="s">
        <v>853</v>
      </c>
      <c r="H19" t="s">
        <v>3</v>
      </c>
      <c r="I19" t="s">
        <v>853</v>
      </c>
      <c r="J19" t="s">
        <v>852</v>
      </c>
      <c r="K19" t="s">
        <v>3</v>
      </c>
      <c r="L19" t="s">
        <v>3</v>
      </c>
      <c r="M19" t="s">
        <v>3</v>
      </c>
      <c r="N19" t="s">
        <v>3</v>
      </c>
      <c r="O19" t="s">
        <v>854</v>
      </c>
      <c r="P19" t="s">
        <v>3</v>
      </c>
      <c r="Q19" t="s">
        <v>3</v>
      </c>
      <c r="R19" t="s">
        <v>3</v>
      </c>
      <c r="S19" t="s">
        <v>855</v>
      </c>
      <c r="T19" t="s">
        <v>856</v>
      </c>
      <c r="U19" t="s">
        <v>857</v>
      </c>
    </row>
    <row r="20" spans="1:21" x14ac:dyDescent="0.2">
      <c r="A20">
        <v>55</v>
      </c>
      <c r="B20">
        <v>1</v>
      </c>
      <c r="C20" t="s">
        <v>3</v>
      </c>
      <c r="D20" t="s">
        <v>3</v>
      </c>
      <c r="E20" t="s">
        <v>169</v>
      </c>
      <c r="F20" t="s">
        <v>169</v>
      </c>
      <c r="G20" t="s">
        <v>169</v>
      </c>
      <c r="H20" t="s">
        <v>3</v>
      </c>
      <c r="I20" t="s">
        <v>169</v>
      </c>
      <c r="J20" t="s">
        <v>169</v>
      </c>
      <c r="K20" t="s">
        <v>3</v>
      </c>
      <c r="L20" t="s">
        <v>3</v>
      </c>
      <c r="M20" t="s">
        <v>3</v>
      </c>
      <c r="N20" t="s">
        <v>3</v>
      </c>
      <c r="O20" t="s">
        <v>169</v>
      </c>
      <c r="P20" t="s">
        <v>3</v>
      </c>
      <c r="Q20" t="s">
        <v>3</v>
      </c>
      <c r="R20" t="s">
        <v>3</v>
      </c>
      <c r="S20" t="s">
        <v>858</v>
      </c>
      <c r="T20" t="s">
        <v>864</v>
      </c>
      <c r="U20" t="s">
        <v>857</v>
      </c>
    </row>
    <row r="21" spans="1:21" x14ac:dyDescent="0.2">
      <c r="A21">
        <v>129</v>
      </c>
      <c r="B21">
        <v>1</v>
      </c>
      <c r="C21" t="s">
        <v>3</v>
      </c>
      <c r="D21" t="s">
        <v>3</v>
      </c>
      <c r="E21" t="s">
        <v>852</v>
      </c>
      <c r="F21" t="s">
        <v>852</v>
      </c>
      <c r="G21" t="s">
        <v>853</v>
      </c>
      <c r="H21" t="s">
        <v>3</v>
      </c>
      <c r="I21" t="s">
        <v>853</v>
      </c>
      <c r="J21" t="s">
        <v>852</v>
      </c>
      <c r="K21" t="s">
        <v>3</v>
      </c>
      <c r="L21" t="s">
        <v>3</v>
      </c>
      <c r="M21" t="s">
        <v>3</v>
      </c>
      <c r="N21" t="s">
        <v>3</v>
      </c>
      <c r="O21" t="s">
        <v>854</v>
      </c>
      <c r="P21" t="s">
        <v>3</v>
      </c>
      <c r="Q21" t="s">
        <v>3</v>
      </c>
      <c r="R21" t="s">
        <v>3</v>
      </c>
      <c r="S21" t="s">
        <v>855</v>
      </c>
      <c r="T21" t="s">
        <v>856</v>
      </c>
      <c r="U21" t="s">
        <v>857</v>
      </c>
    </row>
    <row r="22" spans="1:21" x14ac:dyDescent="0.2">
      <c r="A22">
        <v>129</v>
      </c>
      <c r="B22">
        <v>1</v>
      </c>
      <c r="C22" t="s">
        <v>3</v>
      </c>
      <c r="D22" t="s">
        <v>3</v>
      </c>
      <c r="E22" t="s">
        <v>169</v>
      </c>
      <c r="F22" t="s">
        <v>169</v>
      </c>
      <c r="G22" t="s">
        <v>169</v>
      </c>
      <c r="H22" t="s">
        <v>3</v>
      </c>
      <c r="I22" t="s">
        <v>169</v>
      </c>
      <c r="J22" t="s">
        <v>169</v>
      </c>
      <c r="K22" t="s">
        <v>3</v>
      </c>
      <c r="L22" t="s">
        <v>3</v>
      </c>
      <c r="M22" t="s">
        <v>3</v>
      </c>
      <c r="N22" t="s">
        <v>3</v>
      </c>
      <c r="O22" t="s">
        <v>169</v>
      </c>
      <c r="P22" t="s">
        <v>3</v>
      </c>
      <c r="Q22" t="s">
        <v>3</v>
      </c>
      <c r="R22" t="s">
        <v>3</v>
      </c>
      <c r="S22" t="s">
        <v>858</v>
      </c>
      <c r="T22" t="s">
        <v>864</v>
      </c>
      <c r="U22" t="s">
        <v>857</v>
      </c>
    </row>
    <row r="23" spans="1:21" x14ac:dyDescent="0.2">
      <c r="A23">
        <v>130</v>
      </c>
      <c r="B23">
        <v>1</v>
      </c>
      <c r="C23" t="s">
        <v>3</v>
      </c>
      <c r="D23" t="s">
        <v>3</v>
      </c>
      <c r="E23" t="s">
        <v>852</v>
      </c>
      <c r="F23" t="s">
        <v>852</v>
      </c>
      <c r="G23" t="s">
        <v>853</v>
      </c>
      <c r="H23" t="s">
        <v>3</v>
      </c>
      <c r="I23" t="s">
        <v>853</v>
      </c>
      <c r="J23" t="s">
        <v>852</v>
      </c>
      <c r="K23" t="s">
        <v>3</v>
      </c>
      <c r="L23" t="s">
        <v>3</v>
      </c>
      <c r="M23" t="s">
        <v>3</v>
      </c>
      <c r="N23" t="s">
        <v>3</v>
      </c>
      <c r="O23" t="s">
        <v>854</v>
      </c>
      <c r="P23" t="s">
        <v>3</v>
      </c>
      <c r="Q23" t="s">
        <v>3</v>
      </c>
      <c r="R23" t="s">
        <v>3</v>
      </c>
      <c r="S23" t="s">
        <v>855</v>
      </c>
      <c r="T23" t="s">
        <v>856</v>
      </c>
      <c r="U23" t="s">
        <v>857</v>
      </c>
    </row>
    <row r="24" spans="1:21" x14ac:dyDescent="0.2">
      <c r="A24">
        <v>130</v>
      </c>
      <c r="B24">
        <v>1</v>
      </c>
      <c r="C24" t="s">
        <v>3</v>
      </c>
      <c r="D24" t="s">
        <v>3</v>
      </c>
      <c r="E24" t="s">
        <v>169</v>
      </c>
      <c r="F24" t="s">
        <v>169</v>
      </c>
      <c r="G24" t="s">
        <v>169</v>
      </c>
      <c r="H24" t="s">
        <v>3</v>
      </c>
      <c r="I24" t="s">
        <v>169</v>
      </c>
      <c r="J24" t="s">
        <v>169</v>
      </c>
      <c r="K24" t="s">
        <v>3</v>
      </c>
      <c r="L24" t="s">
        <v>3</v>
      </c>
      <c r="M24" t="s">
        <v>3</v>
      </c>
      <c r="N24" t="s">
        <v>3</v>
      </c>
      <c r="O24" t="s">
        <v>169</v>
      </c>
      <c r="P24" t="s">
        <v>3</v>
      </c>
      <c r="Q24" t="s">
        <v>3</v>
      </c>
      <c r="R24" t="s">
        <v>3</v>
      </c>
      <c r="S24" t="s">
        <v>858</v>
      </c>
      <c r="T24" t="s">
        <v>864</v>
      </c>
      <c r="U24" t="s">
        <v>857</v>
      </c>
    </row>
    <row r="25" spans="1:21" x14ac:dyDescent="0.2">
      <c r="A25">
        <v>139</v>
      </c>
      <c r="B25">
        <v>1</v>
      </c>
      <c r="C25" t="s">
        <v>3</v>
      </c>
      <c r="D25" t="s">
        <v>3</v>
      </c>
      <c r="E25" t="s">
        <v>852</v>
      </c>
      <c r="F25" t="s">
        <v>852</v>
      </c>
      <c r="G25" t="s">
        <v>853</v>
      </c>
      <c r="H25" t="s">
        <v>3</v>
      </c>
      <c r="I25" t="s">
        <v>853</v>
      </c>
      <c r="J25" t="s">
        <v>852</v>
      </c>
      <c r="K25" t="s">
        <v>3</v>
      </c>
      <c r="L25" t="s">
        <v>3</v>
      </c>
      <c r="M25" t="s">
        <v>3</v>
      </c>
      <c r="N25" t="s">
        <v>3</v>
      </c>
      <c r="O25" t="s">
        <v>854</v>
      </c>
      <c r="P25" t="s">
        <v>3</v>
      </c>
      <c r="Q25" t="s">
        <v>3</v>
      </c>
      <c r="R25" t="s">
        <v>3</v>
      </c>
      <c r="S25" t="s">
        <v>855</v>
      </c>
      <c r="T25" t="s">
        <v>856</v>
      </c>
      <c r="U25" t="s">
        <v>857</v>
      </c>
    </row>
    <row r="26" spans="1:21" x14ac:dyDescent="0.2">
      <c r="A26">
        <v>139</v>
      </c>
      <c r="B26">
        <v>1</v>
      </c>
      <c r="C26" t="s">
        <v>3</v>
      </c>
      <c r="D26" t="s">
        <v>3</v>
      </c>
      <c r="E26" t="s">
        <v>169</v>
      </c>
      <c r="F26" t="s">
        <v>169</v>
      </c>
      <c r="G26" t="s">
        <v>169</v>
      </c>
      <c r="H26" t="s">
        <v>3</v>
      </c>
      <c r="I26" t="s">
        <v>169</v>
      </c>
      <c r="J26" t="s">
        <v>169</v>
      </c>
      <c r="K26" t="s">
        <v>3</v>
      </c>
      <c r="L26" t="s">
        <v>3</v>
      </c>
      <c r="M26" t="s">
        <v>3</v>
      </c>
      <c r="N26" t="s">
        <v>3</v>
      </c>
      <c r="O26" t="s">
        <v>169</v>
      </c>
      <c r="P26" t="s">
        <v>3</v>
      </c>
      <c r="Q26" t="s">
        <v>3</v>
      </c>
      <c r="R26" t="s">
        <v>3</v>
      </c>
      <c r="S26" t="s">
        <v>858</v>
      </c>
      <c r="T26" t="s">
        <v>864</v>
      </c>
      <c r="U26" t="s">
        <v>857</v>
      </c>
    </row>
    <row r="27" spans="1:21" x14ac:dyDescent="0.2">
      <c r="A27">
        <v>140</v>
      </c>
      <c r="B27">
        <v>1</v>
      </c>
      <c r="C27" t="s">
        <v>3</v>
      </c>
      <c r="D27" t="s">
        <v>3</v>
      </c>
      <c r="E27" t="s">
        <v>852</v>
      </c>
      <c r="F27" t="s">
        <v>852</v>
      </c>
      <c r="G27" t="s">
        <v>853</v>
      </c>
      <c r="H27" t="s">
        <v>3</v>
      </c>
      <c r="I27" t="s">
        <v>853</v>
      </c>
      <c r="J27" t="s">
        <v>852</v>
      </c>
      <c r="K27" t="s">
        <v>3</v>
      </c>
      <c r="L27" t="s">
        <v>3</v>
      </c>
      <c r="M27" t="s">
        <v>3</v>
      </c>
      <c r="N27" t="s">
        <v>3</v>
      </c>
      <c r="O27" t="s">
        <v>854</v>
      </c>
      <c r="P27" t="s">
        <v>3</v>
      </c>
      <c r="Q27" t="s">
        <v>3</v>
      </c>
      <c r="R27" t="s">
        <v>3</v>
      </c>
      <c r="S27" t="s">
        <v>855</v>
      </c>
      <c r="T27" t="s">
        <v>856</v>
      </c>
      <c r="U27" t="s">
        <v>857</v>
      </c>
    </row>
    <row r="28" spans="1:21" x14ac:dyDescent="0.2">
      <c r="A28">
        <v>140</v>
      </c>
      <c r="B28">
        <v>1</v>
      </c>
      <c r="C28" t="s">
        <v>3</v>
      </c>
      <c r="D28" t="s">
        <v>3</v>
      </c>
      <c r="E28" t="s">
        <v>169</v>
      </c>
      <c r="F28" t="s">
        <v>169</v>
      </c>
      <c r="G28" t="s">
        <v>169</v>
      </c>
      <c r="H28" t="s">
        <v>3</v>
      </c>
      <c r="I28" t="s">
        <v>169</v>
      </c>
      <c r="J28" t="s">
        <v>169</v>
      </c>
      <c r="K28" t="s">
        <v>3</v>
      </c>
      <c r="L28" t="s">
        <v>3</v>
      </c>
      <c r="M28" t="s">
        <v>3</v>
      </c>
      <c r="N28" t="s">
        <v>3</v>
      </c>
      <c r="O28" t="s">
        <v>169</v>
      </c>
      <c r="P28" t="s">
        <v>3</v>
      </c>
      <c r="Q28" t="s">
        <v>3</v>
      </c>
      <c r="R28" t="s">
        <v>3</v>
      </c>
      <c r="S28" t="s">
        <v>858</v>
      </c>
      <c r="T28" t="s">
        <v>864</v>
      </c>
      <c r="U28" t="s">
        <v>857</v>
      </c>
    </row>
    <row r="29" spans="1:21" x14ac:dyDescent="0.2">
      <c r="A29">
        <v>147</v>
      </c>
      <c r="B29">
        <v>1</v>
      </c>
      <c r="C29" t="s">
        <v>3</v>
      </c>
      <c r="D29" t="s">
        <v>3</v>
      </c>
      <c r="E29" t="s">
        <v>852</v>
      </c>
      <c r="F29" t="s">
        <v>852</v>
      </c>
      <c r="G29" t="s">
        <v>853</v>
      </c>
      <c r="H29" t="s">
        <v>3</v>
      </c>
      <c r="I29" t="s">
        <v>853</v>
      </c>
      <c r="J29" t="s">
        <v>852</v>
      </c>
      <c r="K29" t="s">
        <v>3</v>
      </c>
      <c r="L29" t="s">
        <v>3</v>
      </c>
      <c r="M29" t="s">
        <v>3</v>
      </c>
      <c r="N29" t="s">
        <v>3</v>
      </c>
      <c r="O29" t="s">
        <v>854</v>
      </c>
      <c r="P29" t="s">
        <v>3</v>
      </c>
      <c r="Q29" t="s">
        <v>3</v>
      </c>
      <c r="R29" t="s">
        <v>3</v>
      </c>
      <c r="S29" t="s">
        <v>855</v>
      </c>
      <c r="T29" t="s">
        <v>856</v>
      </c>
      <c r="U29" t="s">
        <v>857</v>
      </c>
    </row>
    <row r="30" spans="1:21" x14ac:dyDescent="0.2">
      <c r="A30">
        <v>147</v>
      </c>
      <c r="B30">
        <v>1</v>
      </c>
      <c r="C30" t="s">
        <v>3</v>
      </c>
      <c r="D30" t="s">
        <v>3</v>
      </c>
      <c r="E30" t="s">
        <v>169</v>
      </c>
      <c r="F30" t="s">
        <v>169</v>
      </c>
      <c r="G30" t="s">
        <v>169</v>
      </c>
      <c r="H30" t="s">
        <v>3</v>
      </c>
      <c r="I30" t="s">
        <v>169</v>
      </c>
      <c r="J30" t="s">
        <v>169</v>
      </c>
      <c r="K30" t="s">
        <v>3</v>
      </c>
      <c r="L30" t="s">
        <v>3</v>
      </c>
      <c r="M30" t="s">
        <v>3</v>
      </c>
      <c r="N30" t="s">
        <v>3</v>
      </c>
      <c r="O30" t="s">
        <v>169</v>
      </c>
      <c r="P30" t="s">
        <v>3</v>
      </c>
      <c r="Q30" t="s">
        <v>3</v>
      </c>
      <c r="R30" t="s">
        <v>3</v>
      </c>
      <c r="S30" t="s">
        <v>858</v>
      </c>
      <c r="T30" t="s">
        <v>864</v>
      </c>
      <c r="U30" t="s">
        <v>857</v>
      </c>
    </row>
    <row r="31" spans="1:21" x14ac:dyDescent="0.2">
      <c r="A31">
        <v>148</v>
      </c>
      <c r="B31">
        <v>1</v>
      </c>
      <c r="C31" t="s">
        <v>3</v>
      </c>
      <c r="D31" t="s">
        <v>3</v>
      </c>
      <c r="E31" t="s">
        <v>852</v>
      </c>
      <c r="F31" t="s">
        <v>852</v>
      </c>
      <c r="G31" t="s">
        <v>853</v>
      </c>
      <c r="H31" t="s">
        <v>3</v>
      </c>
      <c r="I31" t="s">
        <v>853</v>
      </c>
      <c r="J31" t="s">
        <v>852</v>
      </c>
      <c r="K31" t="s">
        <v>3</v>
      </c>
      <c r="L31" t="s">
        <v>3</v>
      </c>
      <c r="M31" t="s">
        <v>3</v>
      </c>
      <c r="N31" t="s">
        <v>3</v>
      </c>
      <c r="O31" t="s">
        <v>854</v>
      </c>
      <c r="P31" t="s">
        <v>3</v>
      </c>
      <c r="Q31" t="s">
        <v>3</v>
      </c>
      <c r="R31" t="s">
        <v>3</v>
      </c>
      <c r="S31" t="s">
        <v>855</v>
      </c>
      <c r="T31" t="s">
        <v>856</v>
      </c>
      <c r="U31" t="s">
        <v>857</v>
      </c>
    </row>
    <row r="32" spans="1:21" x14ac:dyDescent="0.2">
      <c r="A32">
        <v>148</v>
      </c>
      <c r="B32">
        <v>1</v>
      </c>
      <c r="C32" t="s">
        <v>3</v>
      </c>
      <c r="D32" t="s">
        <v>3</v>
      </c>
      <c r="E32" t="s">
        <v>169</v>
      </c>
      <c r="F32" t="s">
        <v>169</v>
      </c>
      <c r="G32" t="s">
        <v>169</v>
      </c>
      <c r="H32" t="s">
        <v>3</v>
      </c>
      <c r="I32" t="s">
        <v>169</v>
      </c>
      <c r="J32" t="s">
        <v>169</v>
      </c>
      <c r="K32" t="s">
        <v>3</v>
      </c>
      <c r="L32" t="s">
        <v>3</v>
      </c>
      <c r="M32" t="s">
        <v>3</v>
      </c>
      <c r="N32" t="s">
        <v>3</v>
      </c>
      <c r="O32" t="s">
        <v>169</v>
      </c>
      <c r="P32" t="s">
        <v>3</v>
      </c>
      <c r="Q32" t="s">
        <v>3</v>
      </c>
      <c r="R32" t="s">
        <v>3</v>
      </c>
      <c r="S32" t="s">
        <v>858</v>
      </c>
      <c r="T32" t="s">
        <v>864</v>
      </c>
      <c r="U32" t="s">
        <v>857</v>
      </c>
    </row>
    <row r="33" spans="1:21" x14ac:dyDescent="0.2">
      <c r="A33">
        <v>151</v>
      </c>
      <c r="B33">
        <v>1</v>
      </c>
      <c r="C33" t="s">
        <v>3</v>
      </c>
      <c r="D33" t="s">
        <v>3</v>
      </c>
      <c r="E33" t="s">
        <v>852</v>
      </c>
      <c r="F33" t="s">
        <v>852</v>
      </c>
      <c r="G33" t="s">
        <v>853</v>
      </c>
      <c r="H33" t="s">
        <v>3</v>
      </c>
      <c r="I33" t="s">
        <v>853</v>
      </c>
      <c r="J33" t="s">
        <v>852</v>
      </c>
      <c r="K33" t="s">
        <v>3</v>
      </c>
      <c r="L33" t="s">
        <v>3</v>
      </c>
      <c r="M33" t="s">
        <v>3</v>
      </c>
      <c r="N33" t="s">
        <v>3</v>
      </c>
      <c r="O33" t="s">
        <v>854</v>
      </c>
      <c r="P33" t="s">
        <v>3</v>
      </c>
      <c r="Q33" t="s">
        <v>3</v>
      </c>
      <c r="R33" t="s">
        <v>3</v>
      </c>
      <c r="S33" t="s">
        <v>855</v>
      </c>
      <c r="T33" t="s">
        <v>856</v>
      </c>
      <c r="U33" t="s">
        <v>857</v>
      </c>
    </row>
    <row r="34" spans="1:21" x14ac:dyDescent="0.2">
      <c r="A34">
        <v>151</v>
      </c>
      <c r="B34">
        <v>1</v>
      </c>
      <c r="C34" t="s">
        <v>3</v>
      </c>
      <c r="D34" t="s">
        <v>3</v>
      </c>
      <c r="E34" t="s">
        <v>169</v>
      </c>
      <c r="F34" t="s">
        <v>169</v>
      </c>
      <c r="G34" t="s">
        <v>169</v>
      </c>
      <c r="H34" t="s">
        <v>3</v>
      </c>
      <c r="I34" t="s">
        <v>169</v>
      </c>
      <c r="J34" t="s">
        <v>169</v>
      </c>
      <c r="K34" t="s">
        <v>3</v>
      </c>
      <c r="L34" t="s">
        <v>3</v>
      </c>
      <c r="M34" t="s">
        <v>3</v>
      </c>
      <c r="N34" t="s">
        <v>3</v>
      </c>
      <c r="O34" t="s">
        <v>169</v>
      </c>
      <c r="P34" t="s">
        <v>3</v>
      </c>
      <c r="Q34" t="s">
        <v>3</v>
      </c>
      <c r="R34" t="s">
        <v>3</v>
      </c>
      <c r="S34" t="s">
        <v>858</v>
      </c>
      <c r="T34" t="s">
        <v>864</v>
      </c>
      <c r="U34" t="s">
        <v>857</v>
      </c>
    </row>
    <row r="35" spans="1:21" x14ac:dyDescent="0.2">
      <c r="A35">
        <v>152</v>
      </c>
      <c r="B35">
        <v>1</v>
      </c>
      <c r="C35" t="s">
        <v>3</v>
      </c>
      <c r="D35" t="s">
        <v>3</v>
      </c>
      <c r="E35" t="s">
        <v>852</v>
      </c>
      <c r="F35" t="s">
        <v>852</v>
      </c>
      <c r="G35" t="s">
        <v>853</v>
      </c>
      <c r="H35" t="s">
        <v>3</v>
      </c>
      <c r="I35" t="s">
        <v>853</v>
      </c>
      <c r="J35" t="s">
        <v>852</v>
      </c>
      <c r="K35" t="s">
        <v>3</v>
      </c>
      <c r="L35" t="s">
        <v>3</v>
      </c>
      <c r="M35" t="s">
        <v>3</v>
      </c>
      <c r="N35" t="s">
        <v>3</v>
      </c>
      <c r="O35" t="s">
        <v>854</v>
      </c>
      <c r="P35" t="s">
        <v>3</v>
      </c>
      <c r="Q35" t="s">
        <v>3</v>
      </c>
      <c r="R35" t="s">
        <v>3</v>
      </c>
      <c r="S35" t="s">
        <v>855</v>
      </c>
      <c r="T35" t="s">
        <v>856</v>
      </c>
      <c r="U35" t="s">
        <v>857</v>
      </c>
    </row>
    <row r="36" spans="1:21" x14ac:dyDescent="0.2">
      <c r="A36">
        <v>152</v>
      </c>
      <c r="B36">
        <v>1</v>
      </c>
      <c r="C36" t="s">
        <v>3</v>
      </c>
      <c r="D36" t="s">
        <v>3</v>
      </c>
      <c r="E36" t="s">
        <v>169</v>
      </c>
      <c r="F36" t="s">
        <v>169</v>
      </c>
      <c r="G36" t="s">
        <v>169</v>
      </c>
      <c r="H36" t="s">
        <v>3</v>
      </c>
      <c r="I36" t="s">
        <v>169</v>
      </c>
      <c r="J36" t="s">
        <v>169</v>
      </c>
      <c r="K36" t="s">
        <v>3</v>
      </c>
      <c r="L36" t="s">
        <v>3</v>
      </c>
      <c r="M36" t="s">
        <v>3</v>
      </c>
      <c r="N36" t="s">
        <v>3</v>
      </c>
      <c r="O36" t="s">
        <v>169</v>
      </c>
      <c r="P36" t="s">
        <v>3</v>
      </c>
      <c r="Q36" t="s">
        <v>3</v>
      </c>
      <c r="R36" t="s">
        <v>3</v>
      </c>
      <c r="S36" t="s">
        <v>858</v>
      </c>
      <c r="T36" t="s">
        <v>864</v>
      </c>
      <c r="U36" t="s">
        <v>857</v>
      </c>
    </row>
    <row r="37" spans="1:21" x14ac:dyDescent="0.2">
      <c r="A37">
        <v>165</v>
      </c>
      <c r="B37">
        <v>1</v>
      </c>
      <c r="C37" t="s">
        <v>3</v>
      </c>
      <c r="D37" t="s">
        <v>3</v>
      </c>
      <c r="E37" t="s">
        <v>852</v>
      </c>
      <c r="F37" t="s">
        <v>852</v>
      </c>
      <c r="G37" t="s">
        <v>853</v>
      </c>
      <c r="H37" t="s">
        <v>3</v>
      </c>
      <c r="I37" t="s">
        <v>853</v>
      </c>
      <c r="J37" t="s">
        <v>852</v>
      </c>
      <c r="K37" t="s">
        <v>3</v>
      </c>
      <c r="L37" t="s">
        <v>3</v>
      </c>
      <c r="M37" t="s">
        <v>3</v>
      </c>
      <c r="N37" t="s">
        <v>3</v>
      </c>
      <c r="O37" t="s">
        <v>854</v>
      </c>
      <c r="P37" t="s">
        <v>3</v>
      </c>
      <c r="Q37" t="s">
        <v>3</v>
      </c>
      <c r="R37" t="s">
        <v>3</v>
      </c>
      <c r="S37" t="s">
        <v>855</v>
      </c>
      <c r="T37" t="s">
        <v>856</v>
      </c>
      <c r="U37" t="s">
        <v>857</v>
      </c>
    </row>
    <row r="38" spans="1:21" x14ac:dyDescent="0.2">
      <c r="A38">
        <v>165</v>
      </c>
      <c r="B38">
        <v>1</v>
      </c>
      <c r="C38" t="s">
        <v>3</v>
      </c>
      <c r="D38" t="s">
        <v>3</v>
      </c>
      <c r="E38" t="s">
        <v>169</v>
      </c>
      <c r="F38" t="s">
        <v>169</v>
      </c>
      <c r="G38" t="s">
        <v>169</v>
      </c>
      <c r="H38" t="s">
        <v>3</v>
      </c>
      <c r="I38" t="s">
        <v>169</v>
      </c>
      <c r="J38" t="s">
        <v>169</v>
      </c>
      <c r="K38" t="s">
        <v>3</v>
      </c>
      <c r="L38" t="s">
        <v>3</v>
      </c>
      <c r="M38" t="s">
        <v>3</v>
      </c>
      <c r="N38" t="s">
        <v>3</v>
      </c>
      <c r="O38" t="s">
        <v>169</v>
      </c>
      <c r="P38" t="s">
        <v>3</v>
      </c>
      <c r="Q38" t="s">
        <v>3</v>
      </c>
      <c r="R38" t="s">
        <v>3</v>
      </c>
      <c r="S38" t="s">
        <v>858</v>
      </c>
      <c r="T38" t="s">
        <v>864</v>
      </c>
      <c r="U38" t="s">
        <v>857</v>
      </c>
    </row>
    <row r="39" spans="1:21" x14ac:dyDescent="0.2">
      <c r="A39">
        <v>166</v>
      </c>
      <c r="B39">
        <v>1</v>
      </c>
      <c r="C39" t="s">
        <v>3</v>
      </c>
      <c r="D39" t="s">
        <v>3</v>
      </c>
      <c r="E39" t="s">
        <v>852</v>
      </c>
      <c r="F39" t="s">
        <v>852</v>
      </c>
      <c r="G39" t="s">
        <v>853</v>
      </c>
      <c r="H39" t="s">
        <v>3</v>
      </c>
      <c r="I39" t="s">
        <v>853</v>
      </c>
      <c r="J39" t="s">
        <v>852</v>
      </c>
      <c r="K39" t="s">
        <v>3</v>
      </c>
      <c r="L39" t="s">
        <v>3</v>
      </c>
      <c r="M39" t="s">
        <v>3</v>
      </c>
      <c r="N39" t="s">
        <v>3</v>
      </c>
      <c r="O39" t="s">
        <v>854</v>
      </c>
      <c r="P39" t="s">
        <v>3</v>
      </c>
      <c r="Q39" t="s">
        <v>3</v>
      </c>
      <c r="R39" t="s">
        <v>3</v>
      </c>
      <c r="S39" t="s">
        <v>855</v>
      </c>
      <c r="T39" t="s">
        <v>856</v>
      </c>
      <c r="U39" t="s">
        <v>857</v>
      </c>
    </row>
    <row r="40" spans="1:21" x14ac:dyDescent="0.2">
      <c r="A40">
        <v>166</v>
      </c>
      <c r="B40">
        <v>1</v>
      </c>
      <c r="C40" t="s">
        <v>3</v>
      </c>
      <c r="D40" t="s">
        <v>3</v>
      </c>
      <c r="E40" t="s">
        <v>169</v>
      </c>
      <c r="F40" t="s">
        <v>169</v>
      </c>
      <c r="G40" t="s">
        <v>169</v>
      </c>
      <c r="H40" t="s">
        <v>3</v>
      </c>
      <c r="I40" t="s">
        <v>169</v>
      </c>
      <c r="J40" t="s">
        <v>169</v>
      </c>
      <c r="K40" t="s">
        <v>3</v>
      </c>
      <c r="L40" t="s">
        <v>3</v>
      </c>
      <c r="M40" t="s">
        <v>3</v>
      </c>
      <c r="N40" t="s">
        <v>3</v>
      </c>
      <c r="O40" t="s">
        <v>169</v>
      </c>
      <c r="P40" t="s">
        <v>3</v>
      </c>
      <c r="Q40" t="s">
        <v>3</v>
      </c>
      <c r="R40" t="s">
        <v>3</v>
      </c>
      <c r="S40" t="s">
        <v>858</v>
      </c>
      <c r="T40" t="s">
        <v>864</v>
      </c>
      <c r="U40" t="s">
        <v>857</v>
      </c>
    </row>
    <row r="41" spans="1:21" x14ac:dyDescent="0.2">
      <c r="A41">
        <v>169</v>
      </c>
      <c r="B41">
        <v>1</v>
      </c>
      <c r="C41" t="s">
        <v>3</v>
      </c>
      <c r="D41" t="s">
        <v>3</v>
      </c>
      <c r="E41" t="s">
        <v>852</v>
      </c>
      <c r="F41" t="s">
        <v>852</v>
      </c>
      <c r="G41" t="s">
        <v>853</v>
      </c>
      <c r="H41" t="s">
        <v>3</v>
      </c>
      <c r="I41" t="s">
        <v>853</v>
      </c>
      <c r="J41" t="s">
        <v>852</v>
      </c>
      <c r="K41" t="s">
        <v>3</v>
      </c>
      <c r="L41" t="s">
        <v>3</v>
      </c>
      <c r="M41" t="s">
        <v>3</v>
      </c>
      <c r="N41" t="s">
        <v>3</v>
      </c>
      <c r="O41" t="s">
        <v>854</v>
      </c>
      <c r="P41" t="s">
        <v>3</v>
      </c>
      <c r="Q41" t="s">
        <v>3</v>
      </c>
      <c r="R41" t="s">
        <v>3</v>
      </c>
      <c r="S41" t="s">
        <v>855</v>
      </c>
      <c r="T41" t="s">
        <v>856</v>
      </c>
      <c r="U41" t="s">
        <v>857</v>
      </c>
    </row>
    <row r="42" spans="1:21" x14ac:dyDescent="0.2">
      <c r="A42">
        <v>169</v>
      </c>
      <c r="B42">
        <v>1</v>
      </c>
      <c r="C42" t="s">
        <v>3</v>
      </c>
      <c r="D42" t="s">
        <v>3</v>
      </c>
      <c r="E42" t="s">
        <v>169</v>
      </c>
      <c r="F42" t="s">
        <v>169</v>
      </c>
      <c r="G42" t="s">
        <v>169</v>
      </c>
      <c r="H42" t="s">
        <v>3</v>
      </c>
      <c r="I42" t="s">
        <v>169</v>
      </c>
      <c r="J42" t="s">
        <v>169</v>
      </c>
      <c r="K42" t="s">
        <v>3</v>
      </c>
      <c r="L42" t="s">
        <v>3</v>
      </c>
      <c r="M42" t="s">
        <v>3</v>
      </c>
      <c r="N42" t="s">
        <v>3</v>
      </c>
      <c r="O42" t="s">
        <v>169</v>
      </c>
      <c r="P42" t="s">
        <v>3</v>
      </c>
      <c r="Q42" t="s">
        <v>3</v>
      </c>
      <c r="R42" t="s">
        <v>3</v>
      </c>
      <c r="S42" t="s">
        <v>858</v>
      </c>
      <c r="T42" t="s">
        <v>864</v>
      </c>
      <c r="U42" t="s">
        <v>857</v>
      </c>
    </row>
    <row r="43" spans="1:21" x14ac:dyDescent="0.2">
      <c r="A43">
        <v>170</v>
      </c>
      <c r="B43">
        <v>1</v>
      </c>
      <c r="C43" t="s">
        <v>3</v>
      </c>
      <c r="D43" t="s">
        <v>3</v>
      </c>
      <c r="E43" t="s">
        <v>852</v>
      </c>
      <c r="F43" t="s">
        <v>852</v>
      </c>
      <c r="G43" t="s">
        <v>853</v>
      </c>
      <c r="H43" t="s">
        <v>3</v>
      </c>
      <c r="I43" t="s">
        <v>853</v>
      </c>
      <c r="J43" t="s">
        <v>852</v>
      </c>
      <c r="K43" t="s">
        <v>3</v>
      </c>
      <c r="L43" t="s">
        <v>3</v>
      </c>
      <c r="M43" t="s">
        <v>3</v>
      </c>
      <c r="N43" t="s">
        <v>3</v>
      </c>
      <c r="O43" t="s">
        <v>854</v>
      </c>
      <c r="P43" t="s">
        <v>3</v>
      </c>
      <c r="Q43" t="s">
        <v>3</v>
      </c>
      <c r="R43" t="s">
        <v>3</v>
      </c>
      <c r="S43" t="s">
        <v>855</v>
      </c>
      <c r="T43" t="s">
        <v>856</v>
      </c>
      <c r="U43" t="s">
        <v>857</v>
      </c>
    </row>
    <row r="44" spans="1:21" x14ac:dyDescent="0.2">
      <c r="A44">
        <v>170</v>
      </c>
      <c r="B44">
        <v>1</v>
      </c>
      <c r="C44" t="s">
        <v>3</v>
      </c>
      <c r="D44" t="s">
        <v>3</v>
      </c>
      <c r="E44" t="s">
        <v>169</v>
      </c>
      <c r="F44" t="s">
        <v>169</v>
      </c>
      <c r="G44" t="s">
        <v>169</v>
      </c>
      <c r="H44" t="s">
        <v>3</v>
      </c>
      <c r="I44" t="s">
        <v>169</v>
      </c>
      <c r="J44" t="s">
        <v>169</v>
      </c>
      <c r="K44" t="s">
        <v>3</v>
      </c>
      <c r="L44" t="s">
        <v>3</v>
      </c>
      <c r="M44" t="s">
        <v>3</v>
      </c>
      <c r="N44" t="s">
        <v>3</v>
      </c>
      <c r="O44" t="s">
        <v>169</v>
      </c>
      <c r="P44" t="s">
        <v>3</v>
      </c>
      <c r="Q44" t="s">
        <v>3</v>
      </c>
      <c r="R44" t="s">
        <v>3</v>
      </c>
      <c r="S44" t="s">
        <v>858</v>
      </c>
      <c r="T44" t="s">
        <v>864</v>
      </c>
      <c r="U44" t="s">
        <v>857</v>
      </c>
    </row>
    <row r="45" spans="1:21" x14ac:dyDescent="0.2">
      <c r="A45">
        <v>244</v>
      </c>
      <c r="B45">
        <v>1</v>
      </c>
      <c r="C45" t="s">
        <v>3</v>
      </c>
      <c r="D45" t="s">
        <v>3</v>
      </c>
      <c r="E45" t="s">
        <v>852</v>
      </c>
      <c r="F45" t="s">
        <v>852</v>
      </c>
      <c r="G45" t="s">
        <v>853</v>
      </c>
      <c r="H45" t="s">
        <v>3</v>
      </c>
      <c r="I45" t="s">
        <v>853</v>
      </c>
      <c r="J45" t="s">
        <v>852</v>
      </c>
      <c r="K45" t="s">
        <v>3</v>
      </c>
      <c r="L45" t="s">
        <v>3</v>
      </c>
      <c r="M45" t="s">
        <v>3</v>
      </c>
      <c r="N45" t="s">
        <v>3</v>
      </c>
      <c r="O45" t="s">
        <v>854</v>
      </c>
      <c r="P45" t="s">
        <v>3</v>
      </c>
      <c r="Q45" t="s">
        <v>3</v>
      </c>
      <c r="R45" t="s">
        <v>3</v>
      </c>
      <c r="S45" t="s">
        <v>855</v>
      </c>
      <c r="T45" t="s">
        <v>856</v>
      </c>
      <c r="U45" t="s">
        <v>857</v>
      </c>
    </row>
    <row r="46" spans="1:21" x14ac:dyDescent="0.2">
      <c r="A46">
        <v>244</v>
      </c>
      <c r="B46">
        <v>1</v>
      </c>
      <c r="C46" t="s">
        <v>3</v>
      </c>
      <c r="D46" t="s">
        <v>3</v>
      </c>
      <c r="E46" t="s">
        <v>169</v>
      </c>
      <c r="F46" t="s">
        <v>169</v>
      </c>
      <c r="G46" t="s">
        <v>169</v>
      </c>
      <c r="H46" t="s">
        <v>3</v>
      </c>
      <c r="I46" t="s">
        <v>169</v>
      </c>
      <c r="J46" t="s">
        <v>169</v>
      </c>
      <c r="K46" t="s">
        <v>3</v>
      </c>
      <c r="L46" t="s">
        <v>3</v>
      </c>
      <c r="M46" t="s">
        <v>3</v>
      </c>
      <c r="N46" t="s">
        <v>3</v>
      </c>
      <c r="O46" t="s">
        <v>169</v>
      </c>
      <c r="P46" t="s">
        <v>3</v>
      </c>
      <c r="Q46" t="s">
        <v>3</v>
      </c>
      <c r="R46" t="s">
        <v>3</v>
      </c>
      <c r="S46" t="s">
        <v>858</v>
      </c>
      <c r="T46" t="s">
        <v>864</v>
      </c>
      <c r="U46" t="s">
        <v>857</v>
      </c>
    </row>
    <row r="47" spans="1:21" x14ac:dyDescent="0.2">
      <c r="A47">
        <v>245</v>
      </c>
      <c r="B47">
        <v>1</v>
      </c>
      <c r="C47" t="s">
        <v>3</v>
      </c>
      <c r="D47" t="s">
        <v>3</v>
      </c>
      <c r="E47" t="s">
        <v>852</v>
      </c>
      <c r="F47" t="s">
        <v>852</v>
      </c>
      <c r="G47" t="s">
        <v>853</v>
      </c>
      <c r="H47" t="s">
        <v>3</v>
      </c>
      <c r="I47" t="s">
        <v>853</v>
      </c>
      <c r="J47" t="s">
        <v>852</v>
      </c>
      <c r="K47" t="s">
        <v>3</v>
      </c>
      <c r="L47" t="s">
        <v>3</v>
      </c>
      <c r="M47" t="s">
        <v>3</v>
      </c>
      <c r="N47" t="s">
        <v>3</v>
      </c>
      <c r="O47" t="s">
        <v>854</v>
      </c>
      <c r="P47" t="s">
        <v>3</v>
      </c>
      <c r="Q47" t="s">
        <v>3</v>
      </c>
      <c r="R47" t="s">
        <v>3</v>
      </c>
      <c r="S47" t="s">
        <v>855</v>
      </c>
      <c r="T47" t="s">
        <v>856</v>
      </c>
      <c r="U47" t="s">
        <v>857</v>
      </c>
    </row>
    <row r="48" spans="1:21" x14ac:dyDescent="0.2">
      <c r="A48">
        <v>245</v>
      </c>
      <c r="B48">
        <v>1</v>
      </c>
      <c r="C48" t="s">
        <v>3</v>
      </c>
      <c r="D48" t="s">
        <v>3</v>
      </c>
      <c r="E48" t="s">
        <v>169</v>
      </c>
      <c r="F48" t="s">
        <v>169</v>
      </c>
      <c r="G48" t="s">
        <v>169</v>
      </c>
      <c r="H48" t="s">
        <v>3</v>
      </c>
      <c r="I48" t="s">
        <v>169</v>
      </c>
      <c r="J48" t="s">
        <v>169</v>
      </c>
      <c r="K48" t="s">
        <v>3</v>
      </c>
      <c r="L48" t="s">
        <v>3</v>
      </c>
      <c r="M48" t="s">
        <v>3</v>
      </c>
      <c r="N48" t="s">
        <v>3</v>
      </c>
      <c r="O48" t="s">
        <v>169</v>
      </c>
      <c r="P48" t="s">
        <v>3</v>
      </c>
      <c r="Q48" t="s">
        <v>3</v>
      </c>
      <c r="R48" t="s">
        <v>3</v>
      </c>
      <c r="S48" t="s">
        <v>858</v>
      </c>
      <c r="T48" t="s">
        <v>864</v>
      </c>
      <c r="U48" t="s">
        <v>857</v>
      </c>
    </row>
    <row r="49" spans="1:21" x14ac:dyDescent="0.2">
      <c r="A49">
        <v>252</v>
      </c>
      <c r="B49">
        <v>1</v>
      </c>
      <c r="C49" t="s">
        <v>3</v>
      </c>
      <c r="D49" t="s">
        <v>3</v>
      </c>
      <c r="E49" t="s">
        <v>852</v>
      </c>
      <c r="F49" t="s">
        <v>852</v>
      </c>
      <c r="G49" t="s">
        <v>853</v>
      </c>
      <c r="H49" t="s">
        <v>3</v>
      </c>
      <c r="I49" t="s">
        <v>853</v>
      </c>
      <c r="J49" t="s">
        <v>852</v>
      </c>
      <c r="K49" t="s">
        <v>3</v>
      </c>
      <c r="L49" t="s">
        <v>3</v>
      </c>
      <c r="M49" t="s">
        <v>3</v>
      </c>
      <c r="N49" t="s">
        <v>3</v>
      </c>
      <c r="O49" t="s">
        <v>854</v>
      </c>
      <c r="P49" t="s">
        <v>3</v>
      </c>
      <c r="Q49" t="s">
        <v>3</v>
      </c>
      <c r="R49" t="s">
        <v>3</v>
      </c>
      <c r="S49" t="s">
        <v>855</v>
      </c>
      <c r="T49" t="s">
        <v>856</v>
      </c>
      <c r="U49" t="s">
        <v>857</v>
      </c>
    </row>
    <row r="50" spans="1:21" x14ac:dyDescent="0.2">
      <c r="A50">
        <v>252</v>
      </c>
      <c r="B50">
        <v>1</v>
      </c>
      <c r="C50" t="s">
        <v>3</v>
      </c>
      <c r="D50" t="s">
        <v>3</v>
      </c>
      <c r="E50" t="s">
        <v>169</v>
      </c>
      <c r="F50" t="s">
        <v>169</v>
      </c>
      <c r="G50" t="s">
        <v>169</v>
      </c>
      <c r="H50" t="s">
        <v>3</v>
      </c>
      <c r="I50" t="s">
        <v>169</v>
      </c>
      <c r="J50" t="s">
        <v>169</v>
      </c>
      <c r="K50" t="s">
        <v>3</v>
      </c>
      <c r="L50" t="s">
        <v>3</v>
      </c>
      <c r="M50" t="s">
        <v>3</v>
      </c>
      <c r="N50" t="s">
        <v>3</v>
      </c>
      <c r="O50" t="s">
        <v>169</v>
      </c>
      <c r="P50" t="s">
        <v>3</v>
      </c>
      <c r="Q50" t="s">
        <v>3</v>
      </c>
      <c r="R50" t="s">
        <v>3</v>
      </c>
      <c r="S50" t="s">
        <v>858</v>
      </c>
      <c r="T50" t="s">
        <v>864</v>
      </c>
      <c r="U50" t="s">
        <v>857</v>
      </c>
    </row>
    <row r="51" spans="1:21" x14ac:dyDescent="0.2">
      <c r="A51">
        <v>253</v>
      </c>
      <c r="B51">
        <v>1</v>
      </c>
      <c r="C51" t="s">
        <v>3</v>
      </c>
      <c r="D51" t="s">
        <v>3</v>
      </c>
      <c r="E51" t="s">
        <v>852</v>
      </c>
      <c r="F51" t="s">
        <v>852</v>
      </c>
      <c r="G51" t="s">
        <v>853</v>
      </c>
      <c r="H51" t="s">
        <v>3</v>
      </c>
      <c r="I51" t="s">
        <v>853</v>
      </c>
      <c r="J51" t="s">
        <v>852</v>
      </c>
      <c r="K51" t="s">
        <v>3</v>
      </c>
      <c r="L51" t="s">
        <v>3</v>
      </c>
      <c r="M51" t="s">
        <v>3</v>
      </c>
      <c r="N51" t="s">
        <v>3</v>
      </c>
      <c r="O51" t="s">
        <v>854</v>
      </c>
      <c r="P51" t="s">
        <v>3</v>
      </c>
      <c r="Q51" t="s">
        <v>3</v>
      </c>
      <c r="R51" t="s">
        <v>3</v>
      </c>
      <c r="S51" t="s">
        <v>855</v>
      </c>
      <c r="T51" t="s">
        <v>856</v>
      </c>
      <c r="U51" t="s">
        <v>857</v>
      </c>
    </row>
    <row r="52" spans="1:21" x14ac:dyDescent="0.2">
      <c r="A52">
        <v>253</v>
      </c>
      <c r="B52">
        <v>1</v>
      </c>
      <c r="C52" t="s">
        <v>3</v>
      </c>
      <c r="D52" t="s">
        <v>3</v>
      </c>
      <c r="E52" t="s">
        <v>169</v>
      </c>
      <c r="F52" t="s">
        <v>169</v>
      </c>
      <c r="G52" t="s">
        <v>169</v>
      </c>
      <c r="H52" t="s">
        <v>3</v>
      </c>
      <c r="I52" t="s">
        <v>169</v>
      </c>
      <c r="J52" t="s">
        <v>169</v>
      </c>
      <c r="K52" t="s">
        <v>3</v>
      </c>
      <c r="L52" t="s">
        <v>3</v>
      </c>
      <c r="M52" t="s">
        <v>3</v>
      </c>
      <c r="N52" t="s">
        <v>3</v>
      </c>
      <c r="O52" t="s">
        <v>169</v>
      </c>
      <c r="P52" t="s">
        <v>3</v>
      </c>
      <c r="Q52" t="s">
        <v>3</v>
      </c>
      <c r="R52" t="s">
        <v>3</v>
      </c>
      <c r="S52" t="s">
        <v>858</v>
      </c>
      <c r="T52" t="s">
        <v>864</v>
      </c>
      <c r="U52" t="s">
        <v>857</v>
      </c>
    </row>
    <row r="53" spans="1:21" x14ac:dyDescent="0.2">
      <c r="A53">
        <v>260</v>
      </c>
      <c r="B53">
        <v>1</v>
      </c>
      <c r="C53" t="s">
        <v>3</v>
      </c>
      <c r="D53" t="s">
        <v>3</v>
      </c>
      <c r="E53" t="s">
        <v>852</v>
      </c>
      <c r="F53" t="s">
        <v>852</v>
      </c>
      <c r="G53" t="s">
        <v>853</v>
      </c>
      <c r="H53" t="s">
        <v>3</v>
      </c>
      <c r="I53" t="s">
        <v>853</v>
      </c>
      <c r="J53" t="s">
        <v>852</v>
      </c>
      <c r="K53" t="s">
        <v>3</v>
      </c>
      <c r="L53" t="s">
        <v>3</v>
      </c>
      <c r="M53" t="s">
        <v>3</v>
      </c>
      <c r="N53" t="s">
        <v>3</v>
      </c>
      <c r="O53" t="s">
        <v>854</v>
      </c>
      <c r="P53" t="s">
        <v>3</v>
      </c>
      <c r="Q53" t="s">
        <v>3</v>
      </c>
      <c r="R53" t="s">
        <v>3</v>
      </c>
      <c r="S53" t="s">
        <v>855</v>
      </c>
      <c r="T53" t="s">
        <v>856</v>
      </c>
      <c r="U53" t="s">
        <v>857</v>
      </c>
    </row>
    <row r="54" spans="1:21" x14ac:dyDescent="0.2">
      <c r="A54">
        <v>260</v>
      </c>
      <c r="B54">
        <v>1</v>
      </c>
      <c r="C54" t="s">
        <v>3</v>
      </c>
      <c r="D54" t="s">
        <v>3</v>
      </c>
      <c r="E54" t="s">
        <v>169</v>
      </c>
      <c r="F54" t="s">
        <v>169</v>
      </c>
      <c r="G54" t="s">
        <v>169</v>
      </c>
      <c r="H54" t="s">
        <v>3</v>
      </c>
      <c r="I54" t="s">
        <v>169</v>
      </c>
      <c r="J54" t="s">
        <v>169</v>
      </c>
      <c r="K54" t="s">
        <v>3</v>
      </c>
      <c r="L54" t="s">
        <v>3</v>
      </c>
      <c r="M54" t="s">
        <v>3</v>
      </c>
      <c r="N54" t="s">
        <v>3</v>
      </c>
      <c r="O54" t="s">
        <v>169</v>
      </c>
      <c r="P54" t="s">
        <v>3</v>
      </c>
      <c r="Q54" t="s">
        <v>3</v>
      </c>
      <c r="R54" t="s">
        <v>3</v>
      </c>
      <c r="S54" t="s">
        <v>858</v>
      </c>
      <c r="T54" t="s">
        <v>864</v>
      </c>
      <c r="U54" t="s">
        <v>857</v>
      </c>
    </row>
    <row r="55" spans="1:21" x14ac:dyDescent="0.2">
      <c r="A55">
        <v>261</v>
      </c>
      <c r="B55">
        <v>1</v>
      </c>
      <c r="C55" t="s">
        <v>3</v>
      </c>
      <c r="D55" t="s">
        <v>3</v>
      </c>
      <c r="E55" t="s">
        <v>852</v>
      </c>
      <c r="F55" t="s">
        <v>852</v>
      </c>
      <c r="G55" t="s">
        <v>853</v>
      </c>
      <c r="H55" t="s">
        <v>3</v>
      </c>
      <c r="I55" t="s">
        <v>853</v>
      </c>
      <c r="J55" t="s">
        <v>852</v>
      </c>
      <c r="K55" t="s">
        <v>3</v>
      </c>
      <c r="L55" t="s">
        <v>3</v>
      </c>
      <c r="M55" t="s">
        <v>3</v>
      </c>
      <c r="N55" t="s">
        <v>3</v>
      </c>
      <c r="O55" t="s">
        <v>854</v>
      </c>
      <c r="P55" t="s">
        <v>3</v>
      </c>
      <c r="Q55" t="s">
        <v>3</v>
      </c>
      <c r="R55" t="s">
        <v>3</v>
      </c>
      <c r="S55" t="s">
        <v>855</v>
      </c>
      <c r="T55" t="s">
        <v>856</v>
      </c>
      <c r="U55" t="s">
        <v>857</v>
      </c>
    </row>
    <row r="56" spans="1:21" x14ac:dyDescent="0.2">
      <c r="A56">
        <v>261</v>
      </c>
      <c r="B56">
        <v>1</v>
      </c>
      <c r="C56" t="s">
        <v>3</v>
      </c>
      <c r="D56" t="s">
        <v>3</v>
      </c>
      <c r="E56" t="s">
        <v>169</v>
      </c>
      <c r="F56" t="s">
        <v>169</v>
      </c>
      <c r="G56" t="s">
        <v>169</v>
      </c>
      <c r="H56" t="s">
        <v>3</v>
      </c>
      <c r="I56" t="s">
        <v>169</v>
      </c>
      <c r="J56" t="s">
        <v>169</v>
      </c>
      <c r="K56" t="s">
        <v>3</v>
      </c>
      <c r="L56" t="s">
        <v>3</v>
      </c>
      <c r="M56" t="s">
        <v>3</v>
      </c>
      <c r="N56" t="s">
        <v>3</v>
      </c>
      <c r="O56" t="s">
        <v>169</v>
      </c>
      <c r="P56" t="s">
        <v>3</v>
      </c>
      <c r="Q56" t="s">
        <v>3</v>
      </c>
      <c r="R56" t="s">
        <v>3</v>
      </c>
      <c r="S56" t="s">
        <v>858</v>
      </c>
      <c r="T56" t="s">
        <v>864</v>
      </c>
      <c r="U56" t="s">
        <v>857</v>
      </c>
    </row>
    <row r="57" spans="1:21" x14ac:dyDescent="0.2">
      <c r="A57">
        <v>270</v>
      </c>
      <c r="B57">
        <v>1</v>
      </c>
      <c r="C57" t="s">
        <v>3</v>
      </c>
      <c r="D57" t="s">
        <v>3</v>
      </c>
      <c r="E57" t="s">
        <v>852</v>
      </c>
      <c r="F57" t="s">
        <v>852</v>
      </c>
      <c r="G57" t="s">
        <v>853</v>
      </c>
      <c r="H57" t="s">
        <v>3</v>
      </c>
      <c r="I57" t="s">
        <v>853</v>
      </c>
      <c r="J57" t="s">
        <v>852</v>
      </c>
      <c r="K57" t="s">
        <v>3</v>
      </c>
      <c r="L57" t="s">
        <v>3</v>
      </c>
      <c r="M57" t="s">
        <v>3</v>
      </c>
      <c r="N57" t="s">
        <v>3</v>
      </c>
      <c r="O57" t="s">
        <v>854</v>
      </c>
      <c r="P57" t="s">
        <v>3</v>
      </c>
      <c r="Q57" t="s">
        <v>3</v>
      </c>
      <c r="R57" t="s">
        <v>3</v>
      </c>
      <c r="S57" t="s">
        <v>855</v>
      </c>
      <c r="T57" t="s">
        <v>856</v>
      </c>
      <c r="U57" t="s">
        <v>857</v>
      </c>
    </row>
    <row r="58" spans="1:21" x14ac:dyDescent="0.2">
      <c r="A58">
        <v>270</v>
      </c>
      <c r="B58">
        <v>1</v>
      </c>
      <c r="C58" t="s">
        <v>3</v>
      </c>
      <c r="D58" t="s">
        <v>3</v>
      </c>
      <c r="E58" t="s">
        <v>169</v>
      </c>
      <c r="F58" t="s">
        <v>169</v>
      </c>
      <c r="G58" t="s">
        <v>169</v>
      </c>
      <c r="H58" t="s">
        <v>3</v>
      </c>
      <c r="I58" t="s">
        <v>169</v>
      </c>
      <c r="J58" t="s">
        <v>169</v>
      </c>
      <c r="K58" t="s">
        <v>3</v>
      </c>
      <c r="L58" t="s">
        <v>3</v>
      </c>
      <c r="M58" t="s">
        <v>3</v>
      </c>
      <c r="N58" t="s">
        <v>3</v>
      </c>
      <c r="O58" t="s">
        <v>169</v>
      </c>
      <c r="P58" t="s">
        <v>3</v>
      </c>
      <c r="Q58" t="s">
        <v>3</v>
      </c>
      <c r="R58" t="s">
        <v>3</v>
      </c>
      <c r="S58" t="s">
        <v>858</v>
      </c>
      <c r="T58" t="s">
        <v>864</v>
      </c>
      <c r="U58" t="s">
        <v>857</v>
      </c>
    </row>
    <row r="59" spans="1:21" x14ac:dyDescent="0.2">
      <c r="A59">
        <v>271</v>
      </c>
      <c r="B59">
        <v>1</v>
      </c>
      <c r="C59" t="s">
        <v>3</v>
      </c>
      <c r="D59" t="s">
        <v>3</v>
      </c>
      <c r="E59" t="s">
        <v>852</v>
      </c>
      <c r="F59" t="s">
        <v>852</v>
      </c>
      <c r="G59" t="s">
        <v>853</v>
      </c>
      <c r="H59" t="s">
        <v>3</v>
      </c>
      <c r="I59" t="s">
        <v>853</v>
      </c>
      <c r="J59" t="s">
        <v>852</v>
      </c>
      <c r="K59" t="s">
        <v>3</v>
      </c>
      <c r="L59" t="s">
        <v>3</v>
      </c>
      <c r="M59" t="s">
        <v>3</v>
      </c>
      <c r="N59" t="s">
        <v>3</v>
      </c>
      <c r="O59" t="s">
        <v>854</v>
      </c>
      <c r="P59" t="s">
        <v>3</v>
      </c>
      <c r="Q59" t="s">
        <v>3</v>
      </c>
      <c r="R59" t="s">
        <v>3</v>
      </c>
      <c r="S59" t="s">
        <v>855</v>
      </c>
      <c r="T59" t="s">
        <v>856</v>
      </c>
      <c r="U59" t="s">
        <v>857</v>
      </c>
    </row>
    <row r="60" spans="1:21" x14ac:dyDescent="0.2">
      <c r="A60">
        <v>271</v>
      </c>
      <c r="B60">
        <v>1</v>
      </c>
      <c r="C60" t="s">
        <v>3</v>
      </c>
      <c r="D60" t="s">
        <v>3</v>
      </c>
      <c r="E60" t="s">
        <v>169</v>
      </c>
      <c r="F60" t="s">
        <v>169</v>
      </c>
      <c r="G60" t="s">
        <v>169</v>
      </c>
      <c r="H60" t="s">
        <v>3</v>
      </c>
      <c r="I60" t="s">
        <v>169</v>
      </c>
      <c r="J60" t="s">
        <v>169</v>
      </c>
      <c r="K60" t="s">
        <v>3</v>
      </c>
      <c r="L60" t="s">
        <v>3</v>
      </c>
      <c r="M60" t="s">
        <v>3</v>
      </c>
      <c r="N60" t="s">
        <v>3</v>
      </c>
      <c r="O60" t="s">
        <v>169</v>
      </c>
      <c r="P60" t="s">
        <v>3</v>
      </c>
      <c r="Q60" t="s">
        <v>3</v>
      </c>
      <c r="R60" t="s">
        <v>3</v>
      </c>
      <c r="S60" t="s">
        <v>858</v>
      </c>
      <c r="T60" t="s">
        <v>864</v>
      </c>
      <c r="U60" t="s">
        <v>857</v>
      </c>
    </row>
    <row r="61" spans="1:21" x14ac:dyDescent="0.2">
      <c r="A61">
        <v>343</v>
      </c>
      <c r="B61">
        <v>1</v>
      </c>
      <c r="C61" t="s">
        <v>3</v>
      </c>
      <c r="D61" t="s">
        <v>3</v>
      </c>
      <c r="E61" t="s">
        <v>852</v>
      </c>
      <c r="F61" t="s">
        <v>852</v>
      </c>
      <c r="G61" t="s">
        <v>853</v>
      </c>
      <c r="H61" t="s">
        <v>3</v>
      </c>
      <c r="I61" t="s">
        <v>853</v>
      </c>
      <c r="J61" t="s">
        <v>852</v>
      </c>
      <c r="K61" t="s">
        <v>3</v>
      </c>
      <c r="L61" t="s">
        <v>3</v>
      </c>
      <c r="M61" t="s">
        <v>3</v>
      </c>
      <c r="N61" t="s">
        <v>3</v>
      </c>
      <c r="O61" t="s">
        <v>854</v>
      </c>
      <c r="P61" t="s">
        <v>3</v>
      </c>
      <c r="Q61" t="s">
        <v>3</v>
      </c>
      <c r="R61" t="s">
        <v>3</v>
      </c>
      <c r="S61" t="s">
        <v>855</v>
      </c>
      <c r="T61" t="s">
        <v>856</v>
      </c>
      <c r="U61" t="s">
        <v>857</v>
      </c>
    </row>
    <row r="62" spans="1:21" x14ac:dyDescent="0.2">
      <c r="A62">
        <v>343</v>
      </c>
      <c r="B62">
        <v>1</v>
      </c>
      <c r="C62" t="s">
        <v>3</v>
      </c>
      <c r="D62" t="s">
        <v>3</v>
      </c>
      <c r="E62" t="s">
        <v>169</v>
      </c>
      <c r="F62" t="s">
        <v>169</v>
      </c>
      <c r="G62" t="s">
        <v>169</v>
      </c>
      <c r="H62" t="s">
        <v>3</v>
      </c>
      <c r="I62" t="s">
        <v>169</v>
      </c>
      <c r="J62" t="s">
        <v>169</v>
      </c>
      <c r="K62" t="s">
        <v>3</v>
      </c>
      <c r="L62" t="s">
        <v>3</v>
      </c>
      <c r="M62" t="s">
        <v>3</v>
      </c>
      <c r="N62" t="s">
        <v>3</v>
      </c>
      <c r="O62" t="s">
        <v>169</v>
      </c>
      <c r="P62" t="s">
        <v>3</v>
      </c>
      <c r="Q62" t="s">
        <v>3</v>
      </c>
      <c r="R62" t="s">
        <v>3</v>
      </c>
      <c r="S62" t="s">
        <v>858</v>
      </c>
      <c r="T62" t="s">
        <v>864</v>
      </c>
      <c r="U62" t="s">
        <v>857</v>
      </c>
    </row>
    <row r="63" spans="1:21" x14ac:dyDescent="0.2">
      <c r="A63">
        <v>344</v>
      </c>
      <c r="B63">
        <v>1</v>
      </c>
      <c r="C63" t="s">
        <v>3</v>
      </c>
      <c r="D63" t="s">
        <v>3</v>
      </c>
      <c r="E63" t="s">
        <v>852</v>
      </c>
      <c r="F63" t="s">
        <v>852</v>
      </c>
      <c r="G63" t="s">
        <v>853</v>
      </c>
      <c r="H63" t="s">
        <v>3</v>
      </c>
      <c r="I63" t="s">
        <v>853</v>
      </c>
      <c r="J63" t="s">
        <v>852</v>
      </c>
      <c r="K63" t="s">
        <v>3</v>
      </c>
      <c r="L63" t="s">
        <v>3</v>
      </c>
      <c r="M63" t="s">
        <v>3</v>
      </c>
      <c r="N63" t="s">
        <v>3</v>
      </c>
      <c r="O63" t="s">
        <v>854</v>
      </c>
      <c r="P63" t="s">
        <v>3</v>
      </c>
      <c r="Q63" t="s">
        <v>3</v>
      </c>
      <c r="R63" t="s">
        <v>3</v>
      </c>
      <c r="S63" t="s">
        <v>855</v>
      </c>
      <c r="T63" t="s">
        <v>856</v>
      </c>
      <c r="U63" t="s">
        <v>857</v>
      </c>
    </row>
    <row r="64" spans="1:21" x14ac:dyDescent="0.2">
      <c r="A64">
        <v>344</v>
      </c>
      <c r="B64">
        <v>1</v>
      </c>
      <c r="C64" t="s">
        <v>3</v>
      </c>
      <c r="D64" t="s">
        <v>3</v>
      </c>
      <c r="E64" t="s">
        <v>169</v>
      </c>
      <c r="F64" t="s">
        <v>169</v>
      </c>
      <c r="G64" t="s">
        <v>169</v>
      </c>
      <c r="H64" t="s">
        <v>3</v>
      </c>
      <c r="I64" t="s">
        <v>169</v>
      </c>
      <c r="J64" t="s">
        <v>169</v>
      </c>
      <c r="K64" t="s">
        <v>3</v>
      </c>
      <c r="L64" t="s">
        <v>3</v>
      </c>
      <c r="M64" t="s">
        <v>3</v>
      </c>
      <c r="N64" t="s">
        <v>3</v>
      </c>
      <c r="O64" t="s">
        <v>169</v>
      </c>
      <c r="P64" t="s">
        <v>3</v>
      </c>
      <c r="Q64" t="s">
        <v>3</v>
      </c>
      <c r="R64" t="s">
        <v>3</v>
      </c>
      <c r="S64" t="s">
        <v>858</v>
      </c>
      <c r="T64" t="s">
        <v>864</v>
      </c>
      <c r="U64" t="s">
        <v>857</v>
      </c>
    </row>
    <row r="65" spans="1:21" x14ac:dyDescent="0.2">
      <c r="A65">
        <v>349</v>
      </c>
      <c r="B65">
        <v>1</v>
      </c>
      <c r="C65" t="s">
        <v>3</v>
      </c>
      <c r="D65" t="s">
        <v>3</v>
      </c>
      <c r="E65" t="s">
        <v>852</v>
      </c>
      <c r="F65" t="s">
        <v>852</v>
      </c>
      <c r="G65" t="s">
        <v>853</v>
      </c>
      <c r="H65" t="s">
        <v>3</v>
      </c>
      <c r="I65" t="s">
        <v>853</v>
      </c>
      <c r="J65" t="s">
        <v>852</v>
      </c>
      <c r="K65" t="s">
        <v>3</v>
      </c>
      <c r="L65" t="s">
        <v>3</v>
      </c>
      <c r="M65" t="s">
        <v>3</v>
      </c>
      <c r="N65" t="s">
        <v>3</v>
      </c>
      <c r="O65" t="s">
        <v>854</v>
      </c>
      <c r="P65" t="s">
        <v>3</v>
      </c>
      <c r="Q65" t="s">
        <v>3</v>
      </c>
      <c r="R65" t="s">
        <v>3</v>
      </c>
      <c r="S65" t="s">
        <v>855</v>
      </c>
      <c r="T65" t="s">
        <v>856</v>
      </c>
      <c r="U65" t="s">
        <v>857</v>
      </c>
    </row>
    <row r="66" spans="1:21" x14ac:dyDescent="0.2">
      <c r="A66">
        <v>349</v>
      </c>
      <c r="B66">
        <v>1</v>
      </c>
      <c r="C66" t="s">
        <v>3</v>
      </c>
      <c r="D66" t="s">
        <v>3</v>
      </c>
      <c r="E66" t="s">
        <v>169</v>
      </c>
      <c r="F66" t="s">
        <v>169</v>
      </c>
      <c r="G66" t="s">
        <v>169</v>
      </c>
      <c r="H66" t="s">
        <v>3</v>
      </c>
      <c r="I66" t="s">
        <v>169</v>
      </c>
      <c r="J66" t="s">
        <v>169</v>
      </c>
      <c r="K66" t="s">
        <v>3</v>
      </c>
      <c r="L66" t="s">
        <v>3</v>
      </c>
      <c r="M66" t="s">
        <v>3</v>
      </c>
      <c r="N66" t="s">
        <v>3</v>
      </c>
      <c r="O66" t="s">
        <v>169</v>
      </c>
      <c r="P66" t="s">
        <v>3</v>
      </c>
      <c r="Q66" t="s">
        <v>3</v>
      </c>
      <c r="R66" t="s">
        <v>3</v>
      </c>
      <c r="S66" t="s">
        <v>858</v>
      </c>
      <c r="T66" t="s">
        <v>864</v>
      </c>
      <c r="U66" t="s">
        <v>857</v>
      </c>
    </row>
    <row r="67" spans="1:21" x14ac:dyDescent="0.2">
      <c r="A67">
        <v>350</v>
      </c>
      <c r="B67">
        <v>1</v>
      </c>
      <c r="C67" t="s">
        <v>3</v>
      </c>
      <c r="D67" t="s">
        <v>3</v>
      </c>
      <c r="E67" t="s">
        <v>852</v>
      </c>
      <c r="F67" t="s">
        <v>852</v>
      </c>
      <c r="G67" t="s">
        <v>853</v>
      </c>
      <c r="H67" t="s">
        <v>3</v>
      </c>
      <c r="I67" t="s">
        <v>853</v>
      </c>
      <c r="J67" t="s">
        <v>852</v>
      </c>
      <c r="K67" t="s">
        <v>3</v>
      </c>
      <c r="L67" t="s">
        <v>3</v>
      </c>
      <c r="M67" t="s">
        <v>3</v>
      </c>
      <c r="N67" t="s">
        <v>3</v>
      </c>
      <c r="O67" t="s">
        <v>854</v>
      </c>
      <c r="P67" t="s">
        <v>3</v>
      </c>
      <c r="Q67" t="s">
        <v>3</v>
      </c>
      <c r="R67" t="s">
        <v>3</v>
      </c>
      <c r="S67" t="s">
        <v>855</v>
      </c>
      <c r="T67" t="s">
        <v>856</v>
      </c>
      <c r="U67" t="s">
        <v>857</v>
      </c>
    </row>
    <row r="68" spans="1:21" x14ac:dyDescent="0.2">
      <c r="A68">
        <v>350</v>
      </c>
      <c r="B68">
        <v>1</v>
      </c>
      <c r="C68" t="s">
        <v>3</v>
      </c>
      <c r="D68" t="s">
        <v>3</v>
      </c>
      <c r="E68" t="s">
        <v>169</v>
      </c>
      <c r="F68" t="s">
        <v>169</v>
      </c>
      <c r="G68" t="s">
        <v>169</v>
      </c>
      <c r="H68" t="s">
        <v>3</v>
      </c>
      <c r="I68" t="s">
        <v>169</v>
      </c>
      <c r="J68" t="s">
        <v>169</v>
      </c>
      <c r="K68" t="s">
        <v>3</v>
      </c>
      <c r="L68" t="s">
        <v>3</v>
      </c>
      <c r="M68" t="s">
        <v>3</v>
      </c>
      <c r="N68" t="s">
        <v>3</v>
      </c>
      <c r="O68" t="s">
        <v>169</v>
      </c>
      <c r="P68" t="s">
        <v>3</v>
      </c>
      <c r="Q68" t="s">
        <v>3</v>
      </c>
      <c r="R68" t="s">
        <v>3</v>
      </c>
      <c r="S68" t="s">
        <v>858</v>
      </c>
      <c r="T68" t="s">
        <v>864</v>
      </c>
      <c r="U68" t="s">
        <v>857</v>
      </c>
    </row>
    <row r="69" spans="1:21" x14ac:dyDescent="0.2">
      <c r="A69">
        <v>359</v>
      </c>
      <c r="B69">
        <v>1</v>
      </c>
      <c r="C69" t="s">
        <v>3</v>
      </c>
      <c r="D69" t="s">
        <v>3</v>
      </c>
      <c r="E69" t="s">
        <v>852</v>
      </c>
      <c r="F69" t="s">
        <v>852</v>
      </c>
      <c r="G69" t="s">
        <v>853</v>
      </c>
      <c r="H69" t="s">
        <v>3</v>
      </c>
      <c r="I69" t="s">
        <v>853</v>
      </c>
      <c r="J69" t="s">
        <v>852</v>
      </c>
      <c r="K69" t="s">
        <v>3</v>
      </c>
      <c r="L69" t="s">
        <v>3</v>
      </c>
      <c r="M69" t="s">
        <v>3</v>
      </c>
      <c r="N69" t="s">
        <v>3</v>
      </c>
      <c r="O69" t="s">
        <v>854</v>
      </c>
      <c r="P69" t="s">
        <v>3</v>
      </c>
      <c r="Q69" t="s">
        <v>3</v>
      </c>
      <c r="R69" t="s">
        <v>3</v>
      </c>
      <c r="S69" t="s">
        <v>855</v>
      </c>
      <c r="T69" t="s">
        <v>856</v>
      </c>
      <c r="U69" t="s">
        <v>857</v>
      </c>
    </row>
    <row r="70" spans="1:21" x14ac:dyDescent="0.2">
      <c r="A70">
        <v>359</v>
      </c>
      <c r="B70">
        <v>1</v>
      </c>
      <c r="C70" t="s">
        <v>3</v>
      </c>
      <c r="D70" t="s">
        <v>3</v>
      </c>
      <c r="E70" t="s">
        <v>169</v>
      </c>
      <c r="F70" t="s">
        <v>169</v>
      </c>
      <c r="G70" t="s">
        <v>169</v>
      </c>
      <c r="H70" t="s">
        <v>3</v>
      </c>
      <c r="I70" t="s">
        <v>169</v>
      </c>
      <c r="J70" t="s">
        <v>169</v>
      </c>
      <c r="K70" t="s">
        <v>3</v>
      </c>
      <c r="L70" t="s">
        <v>3</v>
      </c>
      <c r="M70" t="s">
        <v>3</v>
      </c>
      <c r="N70" t="s">
        <v>3</v>
      </c>
      <c r="O70" t="s">
        <v>169</v>
      </c>
      <c r="P70" t="s">
        <v>3</v>
      </c>
      <c r="Q70" t="s">
        <v>3</v>
      </c>
      <c r="R70" t="s">
        <v>3</v>
      </c>
      <c r="S70" t="s">
        <v>858</v>
      </c>
      <c r="T70" t="s">
        <v>864</v>
      </c>
      <c r="U70" t="s">
        <v>857</v>
      </c>
    </row>
    <row r="71" spans="1:21" x14ac:dyDescent="0.2">
      <c r="A71">
        <v>360</v>
      </c>
      <c r="B71">
        <v>1</v>
      </c>
      <c r="C71" t="s">
        <v>3</v>
      </c>
      <c r="D71" t="s">
        <v>3</v>
      </c>
      <c r="E71" t="s">
        <v>852</v>
      </c>
      <c r="F71" t="s">
        <v>852</v>
      </c>
      <c r="G71" t="s">
        <v>853</v>
      </c>
      <c r="H71" t="s">
        <v>3</v>
      </c>
      <c r="I71" t="s">
        <v>853</v>
      </c>
      <c r="J71" t="s">
        <v>852</v>
      </c>
      <c r="K71" t="s">
        <v>3</v>
      </c>
      <c r="L71" t="s">
        <v>3</v>
      </c>
      <c r="M71" t="s">
        <v>3</v>
      </c>
      <c r="N71" t="s">
        <v>3</v>
      </c>
      <c r="O71" t="s">
        <v>854</v>
      </c>
      <c r="P71" t="s">
        <v>3</v>
      </c>
      <c r="Q71" t="s">
        <v>3</v>
      </c>
      <c r="R71" t="s">
        <v>3</v>
      </c>
      <c r="S71" t="s">
        <v>855</v>
      </c>
      <c r="T71" t="s">
        <v>856</v>
      </c>
      <c r="U71" t="s">
        <v>857</v>
      </c>
    </row>
    <row r="72" spans="1:21" x14ac:dyDescent="0.2">
      <c r="A72">
        <v>360</v>
      </c>
      <c r="B72">
        <v>1</v>
      </c>
      <c r="C72" t="s">
        <v>3</v>
      </c>
      <c r="D72" t="s">
        <v>3</v>
      </c>
      <c r="E72" t="s">
        <v>169</v>
      </c>
      <c r="F72" t="s">
        <v>169</v>
      </c>
      <c r="G72" t="s">
        <v>169</v>
      </c>
      <c r="H72" t="s">
        <v>3</v>
      </c>
      <c r="I72" t="s">
        <v>169</v>
      </c>
      <c r="J72" t="s">
        <v>169</v>
      </c>
      <c r="K72" t="s">
        <v>3</v>
      </c>
      <c r="L72" t="s">
        <v>3</v>
      </c>
      <c r="M72" t="s">
        <v>3</v>
      </c>
      <c r="N72" t="s">
        <v>3</v>
      </c>
      <c r="O72" t="s">
        <v>169</v>
      </c>
      <c r="P72" t="s">
        <v>3</v>
      </c>
      <c r="Q72" t="s">
        <v>3</v>
      </c>
      <c r="R72" t="s">
        <v>3</v>
      </c>
      <c r="S72" t="s">
        <v>858</v>
      </c>
      <c r="T72" t="s">
        <v>864</v>
      </c>
      <c r="U72" t="s">
        <v>857</v>
      </c>
    </row>
    <row r="73" spans="1:21" x14ac:dyDescent="0.2">
      <c r="A73">
        <v>361</v>
      </c>
      <c r="B73">
        <v>1</v>
      </c>
      <c r="C73" t="s">
        <v>3</v>
      </c>
      <c r="D73" t="s">
        <v>3</v>
      </c>
      <c r="E73" t="s">
        <v>852</v>
      </c>
      <c r="F73" t="s">
        <v>852</v>
      </c>
      <c r="G73" t="s">
        <v>853</v>
      </c>
      <c r="H73" t="s">
        <v>3</v>
      </c>
      <c r="I73" t="s">
        <v>853</v>
      </c>
      <c r="J73" t="s">
        <v>852</v>
      </c>
      <c r="K73" t="s">
        <v>3</v>
      </c>
      <c r="L73" t="s">
        <v>3</v>
      </c>
      <c r="M73" t="s">
        <v>3</v>
      </c>
      <c r="N73" t="s">
        <v>3</v>
      </c>
      <c r="O73" t="s">
        <v>854</v>
      </c>
      <c r="P73" t="s">
        <v>3</v>
      </c>
      <c r="Q73" t="s">
        <v>3</v>
      </c>
      <c r="R73" t="s">
        <v>3</v>
      </c>
      <c r="S73" t="s">
        <v>855</v>
      </c>
      <c r="T73" t="s">
        <v>856</v>
      </c>
      <c r="U73" t="s">
        <v>857</v>
      </c>
    </row>
    <row r="74" spans="1:21" x14ac:dyDescent="0.2">
      <c r="A74">
        <v>361</v>
      </c>
      <c r="B74">
        <v>1</v>
      </c>
      <c r="C74" t="s">
        <v>3</v>
      </c>
      <c r="D74" t="s">
        <v>3</v>
      </c>
      <c r="E74" t="s">
        <v>169</v>
      </c>
      <c r="F74" t="s">
        <v>169</v>
      </c>
      <c r="G74" t="s">
        <v>169</v>
      </c>
      <c r="H74" t="s">
        <v>3</v>
      </c>
      <c r="I74" t="s">
        <v>169</v>
      </c>
      <c r="J74" t="s">
        <v>169</v>
      </c>
      <c r="K74" t="s">
        <v>3</v>
      </c>
      <c r="L74" t="s">
        <v>3</v>
      </c>
      <c r="M74" t="s">
        <v>3</v>
      </c>
      <c r="N74" t="s">
        <v>3</v>
      </c>
      <c r="O74" t="s">
        <v>169</v>
      </c>
      <c r="P74" t="s">
        <v>3</v>
      </c>
      <c r="Q74" t="s">
        <v>3</v>
      </c>
      <c r="R74" t="s">
        <v>3</v>
      </c>
      <c r="S74" t="s">
        <v>858</v>
      </c>
      <c r="T74" t="s">
        <v>864</v>
      </c>
      <c r="U74" t="s">
        <v>857</v>
      </c>
    </row>
    <row r="75" spans="1:21" x14ac:dyDescent="0.2">
      <c r="A75">
        <v>362</v>
      </c>
      <c r="B75">
        <v>1</v>
      </c>
      <c r="C75" t="s">
        <v>3</v>
      </c>
      <c r="D75" t="s">
        <v>3</v>
      </c>
      <c r="E75" t="s">
        <v>852</v>
      </c>
      <c r="F75" t="s">
        <v>852</v>
      </c>
      <c r="G75" t="s">
        <v>853</v>
      </c>
      <c r="H75" t="s">
        <v>3</v>
      </c>
      <c r="I75" t="s">
        <v>853</v>
      </c>
      <c r="J75" t="s">
        <v>852</v>
      </c>
      <c r="K75" t="s">
        <v>3</v>
      </c>
      <c r="L75" t="s">
        <v>3</v>
      </c>
      <c r="M75" t="s">
        <v>3</v>
      </c>
      <c r="N75" t="s">
        <v>3</v>
      </c>
      <c r="O75" t="s">
        <v>854</v>
      </c>
      <c r="P75" t="s">
        <v>3</v>
      </c>
      <c r="Q75" t="s">
        <v>3</v>
      </c>
      <c r="R75" t="s">
        <v>3</v>
      </c>
      <c r="S75" t="s">
        <v>855</v>
      </c>
      <c r="T75" t="s">
        <v>856</v>
      </c>
      <c r="U75" t="s">
        <v>857</v>
      </c>
    </row>
    <row r="76" spans="1:21" x14ac:dyDescent="0.2">
      <c r="A76">
        <v>362</v>
      </c>
      <c r="B76">
        <v>1</v>
      </c>
      <c r="C76" t="s">
        <v>3</v>
      </c>
      <c r="D76" t="s">
        <v>3</v>
      </c>
      <c r="E76" t="s">
        <v>169</v>
      </c>
      <c r="F76" t="s">
        <v>169</v>
      </c>
      <c r="G76" t="s">
        <v>169</v>
      </c>
      <c r="H76" t="s">
        <v>3</v>
      </c>
      <c r="I76" t="s">
        <v>169</v>
      </c>
      <c r="J76" t="s">
        <v>169</v>
      </c>
      <c r="K76" t="s">
        <v>3</v>
      </c>
      <c r="L76" t="s">
        <v>3</v>
      </c>
      <c r="M76" t="s">
        <v>3</v>
      </c>
      <c r="N76" t="s">
        <v>3</v>
      </c>
      <c r="O76" t="s">
        <v>169</v>
      </c>
      <c r="P76" t="s">
        <v>3</v>
      </c>
      <c r="Q76" t="s">
        <v>3</v>
      </c>
      <c r="R76" t="s">
        <v>3</v>
      </c>
      <c r="S76" t="s">
        <v>858</v>
      </c>
      <c r="T76" t="s">
        <v>864</v>
      </c>
      <c r="U76" t="s">
        <v>857</v>
      </c>
    </row>
    <row r="77" spans="1:21" x14ac:dyDescent="0.2">
      <c r="A77">
        <v>436</v>
      </c>
      <c r="B77">
        <v>1</v>
      </c>
      <c r="C77" t="s">
        <v>3</v>
      </c>
      <c r="D77" t="s">
        <v>3</v>
      </c>
      <c r="E77" t="s">
        <v>852</v>
      </c>
      <c r="F77" t="s">
        <v>852</v>
      </c>
      <c r="G77" t="s">
        <v>853</v>
      </c>
      <c r="H77" t="s">
        <v>3</v>
      </c>
      <c r="I77" t="s">
        <v>853</v>
      </c>
      <c r="J77" t="s">
        <v>852</v>
      </c>
      <c r="K77" t="s">
        <v>3</v>
      </c>
      <c r="L77" t="s">
        <v>3</v>
      </c>
      <c r="M77" t="s">
        <v>3</v>
      </c>
      <c r="N77" t="s">
        <v>3</v>
      </c>
      <c r="O77" t="s">
        <v>854</v>
      </c>
      <c r="P77" t="s">
        <v>3</v>
      </c>
      <c r="Q77" t="s">
        <v>3</v>
      </c>
      <c r="R77" t="s">
        <v>3</v>
      </c>
      <c r="S77" t="s">
        <v>855</v>
      </c>
      <c r="T77" t="s">
        <v>856</v>
      </c>
      <c r="U77" t="s">
        <v>857</v>
      </c>
    </row>
    <row r="78" spans="1:21" x14ac:dyDescent="0.2">
      <c r="A78">
        <v>436</v>
      </c>
      <c r="B78">
        <v>1</v>
      </c>
      <c r="C78" t="s">
        <v>3</v>
      </c>
      <c r="D78" t="s">
        <v>3</v>
      </c>
      <c r="E78" t="s">
        <v>169</v>
      </c>
      <c r="F78" t="s">
        <v>169</v>
      </c>
      <c r="G78" t="s">
        <v>169</v>
      </c>
      <c r="H78" t="s">
        <v>3</v>
      </c>
      <c r="I78" t="s">
        <v>169</v>
      </c>
      <c r="J78" t="s">
        <v>169</v>
      </c>
      <c r="K78" t="s">
        <v>3</v>
      </c>
      <c r="L78" t="s">
        <v>3</v>
      </c>
      <c r="M78" t="s">
        <v>3</v>
      </c>
      <c r="N78" t="s">
        <v>3</v>
      </c>
      <c r="O78" t="s">
        <v>169</v>
      </c>
      <c r="P78" t="s">
        <v>3</v>
      </c>
      <c r="Q78" t="s">
        <v>3</v>
      </c>
      <c r="R78" t="s">
        <v>3</v>
      </c>
      <c r="S78" t="s">
        <v>858</v>
      </c>
      <c r="T78" t="s">
        <v>864</v>
      </c>
      <c r="U78" t="s">
        <v>857</v>
      </c>
    </row>
    <row r="79" spans="1:21" x14ac:dyDescent="0.2">
      <c r="A79">
        <v>437</v>
      </c>
      <c r="B79">
        <v>1</v>
      </c>
      <c r="C79" t="s">
        <v>3</v>
      </c>
      <c r="D79" t="s">
        <v>3</v>
      </c>
      <c r="E79" t="s">
        <v>852</v>
      </c>
      <c r="F79" t="s">
        <v>852</v>
      </c>
      <c r="G79" t="s">
        <v>853</v>
      </c>
      <c r="H79" t="s">
        <v>3</v>
      </c>
      <c r="I79" t="s">
        <v>853</v>
      </c>
      <c r="J79" t="s">
        <v>852</v>
      </c>
      <c r="K79" t="s">
        <v>3</v>
      </c>
      <c r="L79" t="s">
        <v>3</v>
      </c>
      <c r="M79" t="s">
        <v>3</v>
      </c>
      <c r="N79" t="s">
        <v>3</v>
      </c>
      <c r="O79" t="s">
        <v>854</v>
      </c>
      <c r="P79" t="s">
        <v>3</v>
      </c>
      <c r="Q79" t="s">
        <v>3</v>
      </c>
      <c r="R79" t="s">
        <v>3</v>
      </c>
      <c r="S79" t="s">
        <v>855</v>
      </c>
      <c r="T79" t="s">
        <v>856</v>
      </c>
      <c r="U79" t="s">
        <v>857</v>
      </c>
    </row>
    <row r="80" spans="1:21" x14ac:dyDescent="0.2">
      <c r="A80">
        <v>437</v>
      </c>
      <c r="B80">
        <v>1</v>
      </c>
      <c r="C80" t="s">
        <v>3</v>
      </c>
      <c r="D80" t="s">
        <v>3</v>
      </c>
      <c r="E80" t="s">
        <v>169</v>
      </c>
      <c r="F80" t="s">
        <v>169</v>
      </c>
      <c r="G80" t="s">
        <v>169</v>
      </c>
      <c r="H80" t="s">
        <v>3</v>
      </c>
      <c r="I80" t="s">
        <v>169</v>
      </c>
      <c r="J80" t="s">
        <v>169</v>
      </c>
      <c r="K80" t="s">
        <v>3</v>
      </c>
      <c r="L80" t="s">
        <v>3</v>
      </c>
      <c r="M80" t="s">
        <v>3</v>
      </c>
      <c r="N80" t="s">
        <v>3</v>
      </c>
      <c r="O80" t="s">
        <v>169</v>
      </c>
      <c r="P80" t="s">
        <v>3</v>
      </c>
      <c r="Q80" t="s">
        <v>3</v>
      </c>
      <c r="R80" t="s">
        <v>3</v>
      </c>
      <c r="S80" t="s">
        <v>858</v>
      </c>
      <c r="T80" t="s">
        <v>864</v>
      </c>
      <c r="U80" t="s">
        <v>857</v>
      </c>
    </row>
    <row r="81" spans="1:21" x14ac:dyDescent="0.2">
      <c r="A81">
        <v>446</v>
      </c>
      <c r="B81">
        <v>1</v>
      </c>
      <c r="C81" t="s">
        <v>3</v>
      </c>
      <c r="D81" t="s">
        <v>3</v>
      </c>
      <c r="E81" t="s">
        <v>852</v>
      </c>
      <c r="F81" t="s">
        <v>852</v>
      </c>
      <c r="G81" t="s">
        <v>853</v>
      </c>
      <c r="H81" t="s">
        <v>3</v>
      </c>
      <c r="I81" t="s">
        <v>853</v>
      </c>
      <c r="J81" t="s">
        <v>852</v>
      </c>
      <c r="K81" t="s">
        <v>3</v>
      </c>
      <c r="L81" t="s">
        <v>3</v>
      </c>
      <c r="M81" t="s">
        <v>3</v>
      </c>
      <c r="N81" t="s">
        <v>3</v>
      </c>
      <c r="O81" t="s">
        <v>854</v>
      </c>
      <c r="P81" t="s">
        <v>3</v>
      </c>
      <c r="Q81" t="s">
        <v>3</v>
      </c>
      <c r="R81" t="s">
        <v>3</v>
      </c>
      <c r="S81" t="s">
        <v>855</v>
      </c>
      <c r="T81" t="s">
        <v>856</v>
      </c>
      <c r="U81" t="s">
        <v>857</v>
      </c>
    </row>
    <row r="82" spans="1:21" x14ac:dyDescent="0.2">
      <c r="A82">
        <v>446</v>
      </c>
      <c r="B82">
        <v>1</v>
      </c>
      <c r="C82" t="s">
        <v>3</v>
      </c>
      <c r="D82" t="s">
        <v>3</v>
      </c>
      <c r="E82" t="s">
        <v>169</v>
      </c>
      <c r="F82" t="s">
        <v>169</v>
      </c>
      <c r="G82" t="s">
        <v>169</v>
      </c>
      <c r="H82" t="s">
        <v>3</v>
      </c>
      <c r="I82" t="s">
        <v>169</v>
      </c>
      <c r="J82" t="s">
        <v>169</v>
      </c>
      <c r="K82" t="s">
        <v>3</v>
      </c>
      <c r="L82" t="s">
        <v>3</v>
      </c>
      <c r="M82" t="s">
        <v>3</v>
      </c>
      <c r="N82" t="s">
        <v>3</v>
      </c>
      <c r="O82" t="s">
        <v>169</v>
      </c>
      <c r="P82" t="s">
        <v>3</v>
      </c>
      <c r="Q82" t="s">
        <v>3</v>
      </c>
      <c r="R82" t="s">
        <v>3</v>
      </c>
      <c r="S82" t="s">
        <v>858</v>
      </c>
      <c r="T82" t="s">
        <v>864</v>
      </c>
      <c r="U82" t="s">
        <v>857</v>
      </c>
    </row>
    <row r="83" spans="1:21" x14ac:dyDescent="0.2">
      <c r="A83">
        <v>447</v>
      </c>
      <c r="B83">
        <v>1</v>
      </c>
      <c r="C83" t="s">
        <v>3</v>
      </c>
      <c r="D83" t="s">
        <v>3</v>
      </c>
      <c r="E83" t="s">
        <v>852</v>
      </c>
      <c r="F83" t="s">
        <v>852</v>
      </c>
      <c r="G83" t="s">
        <v>853</v>
      </c>
      <c r="H83" t="s">
        <v>3</v>
      </c>
      <c r="I83" t="s">
        <v>853</v>
      </c>
      <c r="J83" t="s">
        <v>852</v>
      </c>
      <c r="K83" t="s">
        <v>3</v>
      </c>
      <c r="L83" t="s">
        <v>3</v>
      </c>
      <c r="M83" t="s">
        <v>3</v>
      </c>
      <c r="N83" t="s">
        <v>3</v>
      </c>
      <c r="O83" t="s">
        <v>854</v>
      </c>
      <c r="P83" t="s">
        <v>3</v>
      </c>
      <c r="Q83" t="s">
        <v>3</v>
      </c>
      <c r="R83" t="s">
        <v>3</v>
      </c>
      <c r="S83" t="s">
        <v>855</v>
      </c>
      <c r="T83" t="s">
        <v>856</v>
      </c>
      <c r="U83" t="s">
        <v>857</v>
      </c>
    </row>
    <row r="84" spans="1:21" x14ac:dyDescent="0.2">
      <c r="A84">
        <v>447</v>
      </c>
      <c r="B84">
        <v>1</v>
      </c>
      <c r="C84" t="s">
        <v>3</v>
      </c>
      <c r="D84" t="s">
        <v>3</v>
      </c>
      <c r="E84" t="s">
        <v>169</v>
      </c>
      <c r="F84" t="s">
        <v>169</v>
      </c>
      <c r="G84" t="s">
        <v>169</v>
      </c>
      <c r="H84" t="s">
        <v>3</v>
      </c>
      <c r="I84" t="s">
        <v>169</v>
      </c>
      <c r="J84" t="s">
        <v>169</v>
      </c>
      <c r="K84" t="s">
        <v>3</v>
      </c>
      <c r="L84" t="s">
        <v>3</v>
      </c>
      <c r="M84" t="s">
        <v>3</v>
      </c>
      <c r="N84" t="s">
        <v>3</v>
      </c>
      <c r="O84" t="s">
        <v>169</v>
      </c>
      <c r="P84" t="s">
        <v>3</v>
      </c>
      <c r="Q84" t="s">
        <v>3</v>
      </c>
      <c r="R84" t="s">
        <v>3</v>
      </c>
      <c r="S84" t="s">
        <v>858</v>
      </c>
      <c r="T84" t="s">
        <v>864</v>
      </c>
      <c r="U84" t="s">
        <v>857</v>
      </c>
    </row>
    <row r="85" spans="1:21" x14ac:dyDescent="0.2">
      <c r="A85">
        <v>450</v>
      </c>
      <c r="B85">
        <v>1</v>
      </c>
      <c r="C85" t="s">
        <v>3</v>
      </c>
      <c r="D85" t="s">
        <v>3</v>
      </c>
      <c r="E85" t="s">
        <v>852</v>
      </c>
      <c r="F85" t="s">
        <v>852</v>
      </c>
      <c r="G85" t="s">
        <v>853</v>
      </c>
      <c r="H85" t="s">
        <v>3</v>
      </c>
      <c r="I85" t="s">
        <v>853</v>
      </c>
      <c r="J85" t="s">
        <v>852</v>
      </c>
      <c r="K85" t="s">
        <v>3</v>
      </c>
      <c r="L85" t="s">
        <v>3</v>
      </c>
      <c r="M85" t="s">
        <v>3</v>
      </c>
      <c r="N85" t="s">
        <v>3</v>
      </c>
      <c r="O85" t="s">
        <v>854</v>
      </c>
      <c r="P85" t="s">
        <v>3</v>
      </c>
      <c r="Q85" t="s">
        <v>3</v>
      </c>
      <c r="R85" t="s">
        <v>3</v>
      </c>
      <c r="S85" t="s">
        <v>855</v>
      </c>
      <c r="T85" t="s">
        <v>856</v>
      </c>
      <c r="U85" t="s">
        <v>857</v>
      </c>
    </row>
    <row r="86" spans="1:21" x14ac:dyDescent="0.2">
      <c r="A86">
        <v>450</v>
      </c>
      <c r="B86">
        <v>1</v>
      </c>
      <c r="C86" t="s">
        <v>3</v>
      </c>
      <c r="D86" t="s">
        <v>3</v>
      </c>
      <c r="E86" t="s">
        <v>169</v>
      </c>
      <c r="F86" t="s">
        <v>169</v>
      </c>
      <c r="G86" t="s">
        <v>169</v>
      </c>
      <c r="H86" t="s">
        <v>3</v>
      </c>
      <c r="I86" t="s">
        <v>169</v>
      </c>
      <c r="J86" t="s">
        <v>169</v>
      </c>
      <c r="K86" t="s">
        <v>3</v>
      </c>
      <c r="L86" t="s">
        <v>3</v>
      </c>
      <c r="M86" t="s">
        <v>3</v>
      </c>
      <c r="N86" t="s">
        <v>3</v>
      </c>
      <c r="O86" t="s">
        <v>169</v>
      </c>
      <c r="P86" t="s">
        <v>3</v>
      </c>
      <c r="Q86" t="s">
        <v>3</v>
      </c>
      <c r="R86" t="s">
        <v>3</v>
      </c>
      <c r="S86" t="s">
        <v>858</v>
      </c>
      <c r="T86" t="s">
        <v>864</v>
      </c>
      <c r="U86" t="s">
        <v>857</v>
      </c>
    </row>
    <row r="87" spans="1:21" x14ac:dyDescent="0.2">
      <c r="A87">
        <v>451</v>
      </c>
      <c r="B87">
        <v>1</v>
      </c>
      <c r="C87" t="s">
        <v>3</v>
      </c>
      <c r="D87" t="s">
        <v>3</v>
      </c>
      <c r="E87" t="s">
        <v>852</v>
      </c>
      <c r="F87" t="s">
        <v>852</v>
      </c>
      <c r="G87" t="s">
        <v>853</v>
      </c>
      <c r="H87" t="s">
        <v>3</v>
      </c>
      <c r="I87" t="s">
        <v>853</v>
      </c>
      <c r="J87" t="s">
        <v>852</v>
      </c>
      <c r="K87" t="s">
        <v>3</v>
      </c>
      <c r="L87" t="s">
        <v>3</v>
      </c>
      <c r="M87" t="s">
        <v>3</v>
      </c>
      <c r="N87" t="s">
        <v>3</v>
      </c>
      <c r="O87" t="s">
        <v>854</v>
      </c>
      <c r="P87" t="s">
        <v>3</v>
      </c>
      <c r="Q87" t="s">
        <v>3</v>
      </c>
      <c r="R87" t="s">
        <v>3</v>
      </c>
      <c r="S87" t="s">
        <v>855</v>
      </c>
      <c r="T87" t="s">
        <v>856</v>
      </c>
      <c r="U87" t="s">
        <v>857</v>
      </c>
    </row>
    <row r="88" spans="1:21" x14ac:dyDescent="0.2">
      <c r="A88">
        <v>451</v>
      </c>
      <c r="B88">
        <v>1</v>
      </c>
      <c r="C88" t="s">
        <v>3</v>
      </c>
      <c r="D88" t="s">
        <v>3</v>
      </c>
      <c r="E88" t="s">
        <v>169</v>
      </c>
      <c r="F88" t="s">
        <v>169</v>
      </c>
      <c r="G88" t="s">
        <v>169</v>
      </c>
      <c r="H88" t="s">
        <v>3</v>
      </c>
      <c r="I88" t="s">
        <v>169</v>
      </c>
      <c r="J88" t="s">
        <v>169</v>
      </c>
      <c r="K88" t="s">
        <v>3</v>
      </c>
      <c r="L88" t="s">
        <v>3</v>
      </c>
      <c r="M88" t="s">
        <v>3</v>
      </c>
      <c r="N88" t="s">
        <v>3</v>
      </c>
      <c r="O88" t="s">
        <v>169</v>
      </c>
      <c r="P88" t="s">
        <v>3</v>
      </c>
      <c r="Q88" t="s">
        <v>3</v>
      </c>
      <c r="R88" t="s">
        <v>3</v>
      </c>
      <c r="S88" t="s">
        <v>858</v>
      </c>
      <c r="T88" t="s">
        <v>864</v>
      </c>
      <c r="U88" t="s">
        <v>857</v>
      </c>
    </row>
    <row r="89" spans="1:21" x14ac:dyDescent="0.2">
      <c r="A89">
        <v>525</v>
      </c>
      <c r="B89">
        <v>1</v>
      </c>
      <c r="C89" t="s">
        <v>3</v>
      </c>
      <c r="D89" t="s">
        <v>3</v>
      </c>
      <c r="E89" t="s">
        <v>852</v>
      </c>
      <c r="F89" t="s">
        <v>852</v>
      </c>
      <c r="G89" t="s">
        <v>853</v>
      </c>
      <c r="H89" t="s">
        <v>3</v>
      </c>
      <c r="I89" t="s">
        <v>853</v>
      </c>
      <c r="J89" t="s">
        <v>852</v>
      </c>
      <c r="K89" t="s">
        <v>3</v>
      </c>
      <c r="L89" t="s">
        <v>3</v>
      </c>
      <c r="M89" t="s">
        <v>3</v>
      </c>
      <c r="N89" t="s">
        <v>3</v>
      </c>
      <c r="O89" t="s">
        <v>854</v>
      </c>
      <c r="P89" t="s">
        <v>3</v>
      </c>
      <c r="Q89" t="s">
        <v>3</v>
      </c>
      <c r="R89" t="s">
        <v>3</v>
      </c>
      <c r="S89" t="s">
        <v>855</v>
      </c>
      <c r="T89" t="s">
        <v>856</v>
      </c>
      <c r="U89" t="s">
        <v>857</v>
      </c>
    </row>
    <row r="90" spans="1:21" x14ac:dyDescent="0.2">
      <c r="A90">
        <v>525</v>
      </c>
      <c r="B90">
        <v>1</v>
      </c>
      <c r="C90" t="s">
        <v>3</v>
      </c>
      <c r="D90" t="s">
        <v>3</v>
      </c>
      <c r="E90" t="s">
        <v>169</v>
      </c>
      <c r="F90" t="s">
        <v>169</v>
      </c>
      <c r="G90" t="s">
        <v>169</v>
      </c>
      <c r="H90" t="s">
        <v>3</v>
      </c>
      <c r="I90" t="s">
        <v>169</v>
      </c>
      <c r="J90" t="s">
        <v>169</v>
      </c>
      <c r="K90" t="s">
        <v>3</v>
      </c>
      <c r="L90" t="s">
        <v>3</v>
      </c>
      <c r="M90" t="s">
        <v>3</v>
      </c>
      <c r="N90" t="s">
        <v>3</v>
      </c>
      <c r="O90" t="s">
        <v>169</v>
      </c>
      <c r="P90" t="s">
        <v>3</v>
      </c>
      <c r="Q90" t="s">
        <v>3</v>
      </c>
      <c r="R90" t="s">
        <v>3</v>
      </c>
      <c r="S90" t="s">
        <v>858</v>
      </c>
      <c r="T90" t="s">
        <v>864</v>
      </c>
      <c r="U90" t="s">
        <v>857</v>
      </c>
    </row>
    <row r="91" spans="1:21" x14ac:dyDescent="0.2">
      <c r="A91">
        <v>526</v>
      </c>
      <c r="B91">
        <v>1</v>
      </c>
      <c r="C91" t="s">
        <v>3</v>
      </c>
      <c r="D91" t="s">
        <v>3</v>
      </c>
      <c r="E91" t="s">
        <v>852</v>
      </c>
      <c r="F91" t="s">
        <v>852</v>
      </c>
      <c r="G91" t="s">
        <v>853</v>
      </c>
      <c r="H91" t="s">
        <v>3</v>
      </c>
      <c r="I91" t="s">
        <v>853</v>
      </c>
      <c r="J91" t="s">
        <v>852</v>
      </c>
      <c r="K91" t="s">
        <v>3</v>
      </c>
      <c r="L91" t="s">
        <v>3</v>
      </c>
      <c r="M91" t="s">
        <v>3</v>
      </c>
      <c r="N91" t="s">
        <v>3</v>
      </c>
      <c r="O91" t="s">
        <v>854</v>
      </c>
      <c r="P91" t="s">
        <v>3</v>
      </c>
      <c r="Q91" t="s">
        <v>3</v>
      </c>
      <c r="R91" t="s">
        <v>3</v>
      </c>
      <c r="S91" t="s">
        <v>855</v>
      </c>
      <c r="T91" t="s">
        <v>856</v>
      </c>
      <c r="U91" t="s">
        <v>857</v>
      </c>
    </row>
    <row r="92" spans="1:21" x14ac:dyDescent="0.2">
      <c r="A92">
        <v>526</v>
      </c>
      <c r="B92">
        <v>1</v>
      </c>
      <c r="C92" t="s">
        <v>3</v>
      </c>
      <c r="D92" t="s">
        <v>3</v>
      </c>
      <c r="E92" t="s">
        <v>169</v>
      </c>
      <c r="F92" t="s">
        <v>169</v>
      </c>
      <c r="G92" t="s">
        <v>169</v>
      </c>
      <c r="H92" t="s">
        <v>3</v>
      </c>
      <c r="I92" t="s">
        <v>169</v>
      </c>
      <c r="J92" t="s">
        <v>169</v>
      </c>
      <c r="K92" t="s">
        <v>3</v>
      </c>
      <c r="L92" t="s">
        <v>3</v>
      </c>
      <c r="M92" t="s">
        <v>3</v>
      </c>
      <c r="N92" t="s">
        <v>3</v>
      </c>
      <c r="O92" t="s">
        <v>169</v>
      </c>
      <c r="P92" t="s">
        <v>3</v>
      </c>
      <c r="Q92" t="s">
        <v>3</v>
      </c>
      <c r="R92" t="s">
        <v>3</v>
      </c>
      <c r="S92" t="s">
        <v>858</v>
      </c>
      <c r="T92" t="s">
        <v>864</v>
      </c>
      <c r="U92" t="s">
        <v>857</v>
      </c>
    </row>
    <row r="93" spans="1:21" x14ac:dyDescent="0.2">
      <c r="A93">
        <v>531</v>
      </c>
      <c r="B93">
        <v>1</v>
      </c>
      <c r="C93" t="s">
        <v>3</v>
      </c>
      <c r="D93" t="s">
        <v>3</v>
      </c>
      <c r="E93" t="s">
        <v>852</v>
      </c>
      <c r="F93" t="s">
        <v>852</v>
      </c>
      <c r="G93" t="s">
        <v>853</v>
      </c>
      <c r="H93" t="s">
        <v>3</v>
      </c>
      <c r="I93" t="s">
        <v>853</v>
      </c>
      <c r="J93" t="s">
        <v>852</v>
      </c>
      <c r="K93" t="s">
        <v>3</v>
      </c>
      <c r="L93" t="s">
        <v>3</v>
      </c>
      <c r="M93" t="s">
        <v>3</v>
      </c>
      <c r="N93" t="s">
        <v>3</v>
      </c>
      <c r="O93" t="s">
        <v>854</v>
      </c>
      <c r="P93" t="s">
        <v>3</v>
      </c>
      <c r="Q93" t="s">
        <v>3</v>
      </c>
      <c r="R93" t="s">
        <v>3</v>
      </c>
      <c r="S93" t="s">
        <v>855</v>
      </c>
      <c r="T93" t="s">
        <v>856</v>
      </c>
      <c r="U93" t="s">
        <v>857</v>
      </c>
    </row>
    <row r="94" spans="1:21" x14ac:dyDescent="0.2">
      <c r="A94">
        <v>531</v>
      </c>
      <c r="B94">
        <v>1</v>
      </c>
      <c r="C94" t="s">
        <v>3</v>
      </c>
      <c r="D94" t="s">
        <v>3</v>
      </c>
      <c r="E94" t="s">
        <v>169</v>
      </c>
      <c r="F94" t="s">
        <v>169</v>
      </c>
      <c r="G94" t="s">
        <v>169</v>
      </c>
      <c r="H94" t="s">
        <v>3</v>
      </c>
      <c r="I94" t="s">
        <v>169</v>
      </c>
      <c r="J94" t="s">
        <v>169</v>
      </c>
      <c r="K94" t="s">
        <v>3</v>
      </c>
      <c r="L94" t="s">
        <v>3</v>
      </c>
      <c r="M94" t="s">
        <v>3</v>
      </c>
      <c r="N94" t="s">
        <v>3</v>
      </c>
      <c r="O94" t="s">
        <v>169</v>
      </c>
      <c r="P94" t="s">
        <v>3</v>
      </c>
      <c r="Q94" t="s">
        <v>3</v>
      </c>
      <c r="R94" t="s">
        <v>3</v>
      </c>
      <c r="S94" t="s">
        <v>858</v>
      </c>
      <c r="T94" t="s">
        <v>864</v>
      </c>
      <c r="U94" t="s">
        <v>857</v>
      </c>
    </row>
    <row r="95" spans="1:21" x14ac:dyDescent="0.2">
      <c r="A95">
        <v>532</v>
      </c>
      <c r="B95">
        <v>1</v>
      </c>
      <c r="C95" t="s">
        <v>3</v>
      </c>
      <c r="D95" t="s">
        <v>3</v>
      </c>
      <c r="E95" t="s">
        <v>852</v>
      </c>
      <c r="F95" t="s">
        <v>852</v>
      </c>
      <c r="G95" t="s">
        <v>853</v>
      </c>
      <c r="H95" t="s">
        <v>3</v>
      </c>
      <c r="I95" t="s">
        <v>853</v>
      </c>
      <c r="J95" t="s">
        <v>852</v>
      </c>
      <c r="K95" t="s">
        <v>3</v>
      </c>
      <c r="L95" t="s">
        <v>3</v>
      </c>
      <c r="M95" t="s">
        <v>3</v>
      </c>
      <c r="N95" t="s">
        <v>3</v>
      </c>
      <c r="O95" t="s">
        <v>854</v>
      </c>
      <c r="P95" t="s">
        <v>3</v>
      </c>
      <c r="Q95" t="s">
        <v>3</v>
      </c>
      <c r="R95" t="s">
        <v>3</v>
      </c>
      <c r="S95" t="s">
        <v>855</v>
      </c>
      <c r="T95" t="s">
        <v>856</v>
      </c>
      <c r="U95" t="s">
        <v>857</v>
      </c>
    </row>
    <row r="96" spans="1:21" x14ac:dyDescent="0.2">
      <c r="A96">
        <v>532</v>
      </c>
      <c r="B96">
        <v>1</v>
      </c>
      <c r="C96" t="s">
        <v>3</v>
      </c>
      <c r="D96" t="s">
        <v>3</v>
      </c>
      <c r="E96" t="s">
        <v>169</v>
      </c>
      <c r="F96" t="s">
        <v>169</v>
      </c>
      <c r="G96" t="s">
        <v>169</v>
      </c>
      <c r="H96" t="s">
        <v>3</v>
      </c>
      <c r="I96" t="s">
        <v>169</v>
      </c>
      <c r="J96" t="s">
        <v>169</v>
      </c>
      <c r="K96" t="s">
        <v>3</v>
      </c>
      <c r="L96" t="s">
        <v>3</v>
      </c>
      <c r="M96" t="s">
        <v>3</v>
      </c>
      <c r="N96" t="s">
        <v>3</v>
      </c>
      <c r="O96" t="s">
        <v>169</v>
      </c>
      <c r="P96" t="s">
        <v>3</v>
      </c>
      <c r="Q96" t="s">
        <v>3</v>
      </c>
      <c r="R96" t="s">
        <v>3</v>
      </c>
      <c r="S96" t="s">
        <v>858</v>
      </c>
      <c r="T96" t="s">
        <v>864</v>
      </c>
      <c r="U96" t="s">
        <v>857</v>
      </c>
    </row>
    <row r="97" spans="1:21" x14ac:dyDescent="0.2">
      <c r="A97">
        <v>539</v>
      </c>
      <c r="B97">
        <v>1</v>
      </c>
      <c r="C97" t="s">
        <v>3</v>
      </c>
      <c r="D97" t="s">
        <v>3</v>
      </c>
      <c r="E97" t="s">
        <v>852</v>
      </c>
      <c r="F97" t="s">
        <v>852</v>
      </c>
      <c r="G97" t="s">
        <v>853</v>
      </c>
      <c r="H97" t="s">
        <v>3</v>
      </c>
      <c r="I97" t="s">
        <v>853</v>
      </c>
      <c r="J97" t="s">
        <v>852</v>
      </c>
      <c r="K97" t="s">
        <v>3</v>
      </c>
      <c r="L97" t="s">
        <v>3</v>
      </c>
      <c r="M97" t="s">
        <v>3</v>
      </c>
      <c r="N97" t="s">
        <v>3</v>
      </c>
      <c r="O97" t="s">
        <v>854</v>
      </c>
      <c r="P97" t="s">
        <v>3</v>
      </c>
      <c r="Q97" t="s">
        <v>3</v>
      </c>
      <c r="R97" t="s">
        <v>3</v>
      </c>
      <c r="S97" t="s">
        <v>855</v>
      </c>
      <c r="T97" t="s">
        <v>856</v>
      </c>
      <c r="U97" t="s">
        <v>857</v>
      </c>
    </row>
    <row r="98" spans="1:21" x14ac:dyDescent="0.2">
      <c r="A98">
        <v>539</v>
      </c>
      <c r="B98">
        <v>1</v>
      </c>
      <c r="C98" t="s">
        <v>3</v>
      </c>
      <c r="D98" t="s">
        <v>3</v>
      </c>
      <c r="E98" t="s">
        <v>169</v>
      </c>
      <c r="F98" t="s">
        <v>169</v>
      </c>
      <c r="G98" t="s">
        <v>169</v>
      </c>
      <c r="H98" t="s">
        <v>3</v>
      </c>
      <c r="I98" t="s">
        <v>169</v>
      </c>
      <c r="J98" t="s">
        <v>169</v>
      </c>
      <c r="K98" t="s">
        <v>3</v>
      </c>
      <c r="L98" t="s">
        <v>3</v>
      </c>
      <c r="M98" t="s">
        <v>3</v>
      </c>
      <c r="N98" t="s">
        <v>3</v>
      </c>
      <c r="O98" t="s">
        <v>169</v>
      </c>
      <c r="P98" t="s">
        <v>3</v>
      </c>
      <c r="Q98" t="s">
        <v>3</v>
      </c>
      <c r="R98" t="s">
        <v>3</v>
      </c>
      <c r="S98" t="s">
        <v>858</v>
      </c>
      <c r="T98" t="s">
        <v>864</v>
      </c>
      <c r="U98" t="s">
        <v>857</v>
      </c>
    </row>
    <row r="99" spans="1:21" x14ac:dyDescent="0.2">
      <c r="A99">
        <v>540</v>
      </c>
      <c r="B99">
        <v>1</v>
      </c>
      <c r="C99" t="s">
        <v>3</v>
      </c>
      <c r="D99" t="s">
        <v>3</v>
      </c>
      <c r="E99" t="s">
        <v>852</v>
      </c>
      <c r="F99" t="s">
        <v>852</v>
      </c>
      <c r="G99" t="s">
        <v>853</v>
      </c>
      <c r="H99" t="s">
        <v>3</v>
      </c>
      <c r="I99" t="s">
        <v>853</v>
      </c>
      <c r="J99" t="s">
        <v>852</v>
      </c>
      <c r="K99" t="s">
        <v>3</v>
      </c>
      <c r="L99" t="s">
        <v>3</v>
      </c>
      <c r="M99" t="s">
        <v>3</v>
      </c>
      <c r="N99" t="s">
        <v>3</v>
      </c>
      <c r="O99" t="s">
        <v>854</v>
      </c>
      <c r="P99" t="s">
        <v>3</v>
      </c>
      <c r="Q99" t="s">
        <v>3</v>
      </c>
      <c r="R99" t="s">
        <v>3</v>
      </c>
      <c r="S99" t="s">
        <v>855</v>
      </c>
      <c r="T99" t="s">
        <v>856</v>
      </c>
      <c r="U99" t="s">
        <v>857</v>
      </c>
    </row>
    <row r="100" spans="1:21" x14ac:dyDescent="0.2">
      <c r="A100">
        <v>540</v>
      </c>
      <c r="B100">
        <v>1</v>
      </c>
      <c r="C100" t="s">
        <v>3</v>
      </c>
      <c r="D100" t="s">
        <v>3</v>
      </c>
      <c r="E100" t="s">
        <v>169</v>
      </c>
      <c r="F100" t="s">
        <v>169</v>
      </c>
      <c r="G100" t="s">
        <v>169</v>
      </c>
      <c r="H100" t="s">
        <v>3</v>
      </c>
      <c r="I100" t="s">
        <v>169</v>
      </c>
      <c r="J100" t="s">
        <v>169</v>
      </c>
      <c r="K100" t="s">
        <v>3</v>
      </c>
      <c r="L100" t="s">
        <v>3</v>
      </c>
      <c r="M100" t="s">
        <v>3</v>
      </c>
      <c r="N100" t="s">
        <v>3</v>
      </c>
      <c r="O100" t="s">
        <v>169</v>
      </c>
      <c r="P100" t="s">
        <v>3</v>
      </c>
      <c r="Q100" t="s">
        <v>3</v>
      </c>
      <c r="R100" t="s">
        <v>3</v>
      </c>
      <c r="S100" t="s">
        <v>858</v>
      </c>
      <c r="T100" t="s">
        <v>864</v>
      </c>
      <c r="U100" t="s">
        <v>857</v>
      </c>
    </row>
    <row r="101" spans="1:21" x14ac:dyDescent="0.2">
      <c r="A101">
        <v>612</v>
      </c>
      <c r="B101">
        <v>1</v>
      </c>
      <c r="C101" t="s">
        <v>3</v>
      </c>
      <c r="D101" t="s">
        <v>3</v>
      </c>
      <c r="E101" t="s">
        <v>852</v>
      </c>
      <c r="F101" t="s">
        <v>852</v>
      </c>
      <c r="G101" t="s">
        <v>853</v>
      </c>
      <c r="H101" t="s">
        <v>3</v>
      </c>
      <c r="I101" t="s">
        <v>853</v>
      </c>
      <c r="J101" t="s">
        <v>852</v>
      </c>
      <c r="K101" t="s">
        <v>3</v>
      </c>
      <c r="L101" t="s">
        <v>3</v>
      </c>
      <c r="M101" t="s">
        <v>3</v>
      </c>
      <c r="N101" t="s">
        <v>3</v>
      </c>
      <c r="O101" t="s">
        <v>854</v>
      </c>
      <c r="P101" t="s">
        <v>3</v>
      </c>
      <c r="Q101" t="s">
        <v>3</v>
      </c>
      <c r="R101" t="s">
        <v>3</v>
      </c>
      <c r="S101" t="s">
        <v>855</v>
      </c>
      <c r="T101" t="s">
        <v>856</v>
      </c>
      <c r="U101" t="s">
        <v>857</v>
      </c>
    </row>
    <row r="102" spans="1:21" x14ac:dyDescent="0.2">
      <c r="A102">
        <v>612</v>
      </c>
      <c r="B102">
        <v>1</v>
      </c>
      <c r="C102" t="s">
        <v>3</v>
      </c>
      <c r="D102" t="s">
        <v>3</v>
      </c>
      <c r="E102" t="s">
        <v>169</v>
      </c>
      <c r="F102" t="s">
        <v>169</v>
      </c>
      <c r="G102" t="s">
        <v>169</v>
      </c>
      <c r="H102" t="s">
        <v>3</v>
      </c>
      <c r="I102" t="s">
        <v>169</v>
      </c>
      <c r="J102" t="s">
        <v>169</v>
      </c>
      <c r="K102" t="s">
        <v>3</v>
      </c>
      <c r="L102" t="s">
        <v>3</v>
      </c>
      <c r="M102" t="s">
        <v>3</v>
      </c>
      <c r="N102" t="s">
        <v>3</v>
      </c>
      <c r="O102" t="s">
        <v>169</v>
      </c>
      <c r="P102" t="s">
        <v>3</v>
      </c>
      <c r="Q102" t="s">
        <v>3</v>
      </c>
      <c r="R102" t="s">
        <v>3</v>
      </c>
      <c r="S102" t="s">
        <v>858</v>
      </c>
      <c r="T102" t="s">
        <v>864</v>
      </c>
      <c r="U102" t="s">
        <v>857</v>
      </c>
    </row>
    <row r="103" spans="1:21" x14ac:dyDescent="0.2">
      <c r="A103">
        <v>613</v>
      </c>
      <c r="B103">
        <v>1</v>
      </c>
      <c r="C103" t="s">
        <v>3</v>
      </c>
      <c r="D103" t="s">
        <v>3</v>
      </c>
      <c r="E103" t="s">
        <v>852</v>
      </c>
      <c r="F103" t="s">
        <v>852</v>
      </c>
      <c r="G103" t="s">
        <v>853</v>
      </c>
      <c r="H103" t="s">
        <v>3</v>
      </c>
      <c r="I103" t="s">
        <v>853</v>
      </c>
      <c r="J103" t="s">
        <v>852</v>
      </c>
      <c r="K103" t="s">
        <v>3</v>
      </c>
      <c r="L103" t="s">
        <v>3</v>
      </c>
      <c r="M103" t="s">
        <v>3</v>
      </c>
      <c r="N103" t="s">
        <v>3</v>
      </c>
      <c r="O103" t="s">
        <v>854</v>
      </c>
      <c r="P103" t="s">
        <v>3</v>
      </c>
      <c r="Q103" t="s">
        <v>3</v>
      </c>
      <c r="R103" t="s">
        <v>3</v>
      </c>
      <c r="S103" t="s">
        <v>855</v>
      </c>
      <c r="T103" t="s">
        <v>856</v>
      </c>
      <c r="U103" t="s">
        <v>857</v>
      </c>
    </row>
    <row r="104" spans="1:21" x14ac:dyDescent="0.2">
      <c r="A104">
        <v>613</v>
      </c>
      <c r="B104">
        <v>1</v>
      </c>
      <c r="C104" t="s">
        <v>3</v>
      </c>
      <c r="D104" t="s">
        <v>3</v>
      </c>
      <c r="E104" t="s">
        <v>169</v>
      </c>
      <c r="F104" t="s">
        <v>169</v>
      </c>
      <c r="G104" t="s">
        <v>169</v>
      </c>
      <c r="H104" t="s">
        <v>3</v>
      </c>
      <c r="I104" t="s">
        <v>169</v>
      </c>
      <c r="J104" t="s">
        <v>169</v>
      </c>
      <c r="K104" t="s">
        <v>3</v>
      </c>
      <c r="L104" t="s">
        <v>3</v>
      </c>
      <c r="M104" t="s">
        <v>3</v>
      </c>
      <c r="N104" t="s">
        <v>3</v>
      </c>
      <c r="O104" t="s">
        <v>169</v>
      </c>
      <c r="P104" t="s">
        <v>3</v>
      </c>
      <c r="Q104" t="s">
        <v>3</v>
      </c>
      <c r="R104" t="s">
        <v>3</v>
      </c>
      <c r="S104" t="s">
        <v>858</v>
      </c>
      <c r="T104" t="s">
        <v>864</v>
      </c>
      <c r="U104" t="s">
        <v>857</v>
      </c>
    </row>
    <row r="105" spans="1:21" x14ac:dyDescent="0.2">
      <c r="A105">
        <v>620</v>
      </c>
      <c r="B105">
        <v>1</v>
      </c>
      <c r="C105" t="s">
        <v>3</v>
      </c>
      <c r="D105" t="s">
        <v>3</v>
      </c>
      <c r="E105" t="s">
        <v>852</v>
      </c>
      <c r="F105" t="s">
        <v>852</v>
      </c>
      <c r="G105" t="s">
        <v>853</v>
      </c>
      <c r="H105" t="s">
        <v>3</v>
      </c>
      <c r="I105" t="s">
        <v>853</v>
      </c>
      <c r="J105" t="s">
        <v>852</v>
      </c>
      <c r="K105" t="s">
        <v>3</v>
      </c>
      <c r="L105" t="s">
        <v>3</v>
      </c>
      <c r="M105" t="s">
        <v>3</v>
      </c>
      <c r="N105" t="s">
        <v>3</v>
      </c>
      <c r="O105" t="s">
        <v>854</v>
      </c>
      <c r="P105" t="s">
        <v>3</v>
      </c>
      <c r="Q105" t="s">
        <v>3</v>
      </c>
      <c r="R105" t="s">
        <v>3</v>
      </c>
      <c r="S105" t="s">
        <v>855</v>
      </c>
      <c r="T105" t="s">
        <v>856</v>
      </c>
      <c r="U105" t="s">
        <v>857</v>
      </c>
    </row>
    <row r="106" spans="1:21" x14ac:dyDescent="0.2">
      <c r="A106">
        <v>620</v>
      </c>
      <c r="B106">
        <v>1</v>
      </c>
      <c r="C106" t="s">
        <v>3</v>
      </c>
      <c r="D106" t="s">
        <v>3</v>
      </c>
      <c r="E106" t="s">
        <v>169</v>
      </c>
      <c r="F106" t="s">
        <v>169</v>
      </c>
      <c r="G106" t="s">
        <v>169</v>
      </c>
      <c r="H106" t="s">
        <v>3</v>
      </c>
      <c r="I106" t="s">
        <v>169</v>
      </c>
      <c r="J106" t="s">
        <v>169</v>
      </c>
      <c r="K106" t="s">
        <v>3</v>
      </c>
      <c r="L106" t="s">
        <v>3</v>
      </c>
      <c r="M106" t="s">
        <v>3</v>
      </c>
      <c r="N106" t="s">
        <v>3</v>
      </c>
      <c r="O106" t="s">
        <v>169</v>
      </c>
      <c r="P106" t="s">
        <v>3</v>
      </c>
      <c r="Q106" t="s">
        <v>3</v>
      </c>
      <c r="R106" t="s">
        <v>3</v>
      </c>
      <c r="S106" t="s">
        <v>858</v>
      </c>
      <c r="T106" t="s">
        <v>864</v>
      </c>
      <c r="U106" t="s">
        <v>857</v>
      </c>
    </row>
    <row r="107" spans="1:21" x14ac:dyDescent="0.2">
      <c r="A107">
        <v>621</v>
      </c>
      <c r="B107">
        <v>1</v>
      </c>
      <c r="C107" t="s">
        <v>3</v>
      </c>
      <c r="D107" t="s">
        <v>3</v>
      </c>
      <c r="E107" t="s">
        <v>852</v>
      </c>
      <c r="F107" t="s">
        <v>852</v>
      </c>
      <c r="G107" t="s">
        <v>853</v>
      </c>
      <c r="H107" t="s">
        <v>3</v>
      </c>
      <c r="I107" t="s">
        <v>853</v>
      </c>
      <c r="J107" t="s">
        <v>852</v>
      </c>
      <c r="K107" t="s">
        <v>3</v>
      </c>
      <c r="L107" t="s">
        <v>3</v>
      </c>
      <c r="M107" t="s">
        <v>3</v>
      </c>
      <c r="N107" t="s">
        <v>3</v>
      </c>
      <c r="O107" t="s">
        <v>854</v>
      </c>
      <c r="P107" t="s">
        <v>3</v>
      </c>
      <c r="Q107" t="s">
        <v>3</v>
      </c>
      <c r="R107" t="s">
        <v>3</v>
      </c>
      <c r="S107" t="s">
        <v>855</v>
      </c>
      <c r="T107" t="s">
        <v>856</v>
      </c>
      <c r="U107" t="s">
        <v>857</v>
      </c>
    </row>
    <row r="108" spans="1:21" x14ac:dyDescent="0.2">
      <c r="A108">
        <v>621</v>
      </c>
      <c r="B108">
        <v>1</v>
      </c>
      <c r="C108" t="s">
        <v>3</v>
      </c>
      <c r="D108" t="s">
        <v>3</v>
      </c>
      <c r="E108" t="s">
        <v>169</v>
      </c>
      <c r="F108" t="s">
        <v>169</v>
      </c>
      <c r="G108" t="s">
        <v>169</v>
      </c>
      <c r="H108" t="s">
        <v>3</v>
      </c>
      <c r="I108" t="s">
        <v>169</v>
      </c>
      <c r="J108" t="s">
        <v>169</v>
      </c>
      <c r="K108" t="s">
        <v>3</v>
      </c>
      <c r="L108" t="s">
        <v>3</v>
      </c>
      <c r="M108" t="s">
        <v>3</v>
      </c>
      <c r="N108" t="s">
        <v>3</v>
      </c>
      <c r="O108" t="s">
        <v>169</v>
      </c>
      <c r="P108" t="s">
        <v>3</v>
      </c>
      <c r="Q108" t="s">
        <v>3</v>
      </c>
      <c r="R108" t="s">
        <v>3</v>
      </c>
      <c r="S108" t="s">
        <v>858</v>
      </c>
      <c r="T108" t="s">
        <v>864</v>
      </c>
      <c r="U108" t="s">
        <v>857</v>
      </c>
    </row>
    <row r="109" spans="1:21" x14ac:dyDescent="0.2">
      <c r="A109">
        <v>624</v>
      </c>
      <c r="B109">
        <v>1</v>
      </c>
      <c r="C109" t="s">
        <v>3</v>
      </c>
      <c r="D109" t="s">
        <v>3</v>
      </c>
      <c r="E109" t="s">
        <v>852</v>
      </c>
      <c r="F109" t="s">
        <v>852</v>
      </c>
      <c r="G109" t="s">
        <v>853</v>
      </c>
      <c r="H109" t="s">
        <v>3</v>
      </c>
      <c r="I109" t="s">
        <v>853</v>
      </c>
      <c r="J109" t="s">
        <v>852</v>
      </c>
      <c r="K109" t="s">
        <v>3</v>
      </c>
      <c r="L109" t="s">
        <v>3</v>
      </c>
      <c r="M109" t="s">
        <v>3</v>
      </c>
      <c r="N109" t="s">
        <v>3</v>
      </c>
      <c r="O109" t="s">
        <v>854</v>
      </c>
      <c r="P109" t="s">
        <v>3</v>
      </c>
      <c r="Q109" t="s">
        <v>3</v>
      </c>
      <c r="R109" t="s">
        <v>3</v>
      </c>
      <c r="S109" t="s">
        <v>855</v>
      </c>
      <c r="T109" t="s">
        <v>856</v>
      </c>
      <c r="U109" t="s">
        <v>857</v>
      </c>
    </row>
    <row r="110" spans="1:21" x14ac:dyDescent="0.2">
      <c r="A110">
        <v>624</v>
      </c>
      <c r="B110">
        <v>1</v>
      </c>
      <c r="C110" t="s">
        <v>3</v>
      </c>
      <c r="D110" t="s">
        <v>3</v>
      </c>
      <c r="E110" t="s">
        <v>169</v>
      </c>
      <c r="F110" t="s">
        <v>169</v>
      </c>
      <c r="G110" t="s">
        <v>169</v>
      </c>
      <c r="H110" t="s">
        <v>3</v>
      </c>
      <c r="I110" t="s">
        <v>169</v>
      </c>
      <c r="J110" t="s">
        <v>169</v>
      </c>
      <c r="K110" t="s">
        <v>3</v>
      </c>
      <c r="L110" t="s">
        <v>3</v>
      </c>
      <c r="M110" t="s">
        <v>3</v>
      </c>
      <c r="N110" t="s">
        <v>3</v>
      </c>
      <c r="O110" t="s">
        <v>169</v>
      </c>
      <c r="P110" t="s">
        <v>3</v>
      </c>
      <c r="Q110" t="s">
        <v>3</v>
      </c>
      <c r="R110" t="s">
        <v>3</v>
      </c>
      <c r="S110" t="s">
        <v>858</v>
      </c>
      <c r="T110" t="s">
        <v>864</v>
      </c>
      <c r="U110" t="s">
        <v>857</v>
      </c>
    </row>
    <row r="111" spans="1:21" x14ac:dyDescent="0.2">
      <c r="A111">
        <v>625</v>
      </c>
      <c r="B111">
        <v>1</v>
      </c>
      <c r="C111" t="s">
        <v>3</v>
      </c>
      <c r="D111" t="s">
        <v>3</v>
      </c>
      <c r="E111" t="s">
        <v>852</v>
      </c>
      <c r="F111" t="s">
        <v>852</v>
      </c>
      <c r="G111" t="s">
        <v>853</v>
      </c>
      <c r="H111" t="s">
        <v>3</v>
      </c>
      <c r="I111" t="s">
        <v>853</v>
      </c>
      <c r="J111" t="s">
        <v>852</v>
      </c>
      <c r="K111" t="s">
        <v>3</v>
      </c>
      <c r="L111" t="s">
        <v>3</v>
      </c>
      <c r="M111" t="s">
        <v>3</v>
      </c>
      <c r="N111" t="s">
        <v>3</v>
      </c>
      <c r="O111" t="s">
        <v>854</v>
      </c>
      <c r="P111" t="s">
        <v>3</v>
      </c>
      <c r="Q111" t="s">
        <v>3</v>
      </c>
      <c r="R111" t="s">
        <v>3</v>
      </c>
      <c r="S111" t="s">
        <v>855</v>
      </c>
      <c r="T111" t="s">
        <v>856</v>
      </c>
      <c r="U111" t="s">
        <v>857</v>
      </c>
    </row>
    <row r="112" spans="1:21" x14ac:dyDescent="0.2">
      <c r="A112">
        <v>625</v>
      </c>
      <c r="B112">
        <v>1</v>
      </c>
      <c r="C112" t="s">
        <v>3</v>
      </c>
      <c r="D112" t="s">
        <v>3</v>
      </c>
      <c r="E112" t="s">
        <v>169</v>
      </c>
      <c r="F112" t="s">
        <v>169</v>
      </c>
      <c r="G112" t="s">
        <v>169</v>
      </c>
      <c r="H112" t="s">
        <v>3</v>
      </c>
      <c r="I112" t="s">
        <v>169</v>
      </c>
      <c r="J112" t="s">
        <v>169</v>
      </c>
      <c r="K112" t="s">
        <v>3</v>
      </c>
      <c r="L112" t="s">
        <v>3</v>
      </c>
      <c r="M112" t="s">
        <v>3</v>
      </c>
      <c r="N112" t="s">
        <v>3</v>
      </c>
      <c r="O112" t="s">
        <v>169</v>
      </c>
      <c r="P112" t="s">
        <v>3</v>
      </c>
      <c r="Q112" t="s">
        <v>3</v>
      </c>
      <c r="R112" t="s">
        <v>3</v>
      </c>
      <c r="S112" t="s">
        <v>858</v>
      </c>
      <c r="T112" t="s">
        <v>864</v>
      </c>
      <c r="U112" t="s">
        <v>857</v>
      </c>
    </row>
    <row r="113" spans="1:21" x14ac:dyDescent="0.2">
      <c r="A113">
        <v>636</v>
      </c>
      <c r="B113">
        <v>1</v>
      </c>
      <c r="C113" t="s">
        <v>3</v>
      </c>
      <c r="D113" t="s">
        <v>3</v>
      </c>
      <c r="E113" t="s">
        <v>852</v>
      </c>
      <c r="F113" t="s">
        <v>852</v>
      </c>
      <c r="G113" t="s">
        <v>853</v>
      </c>
      <c r="H113" t="s">
        <v>3</v>
      </c>
      <c r="I113" t="s">
        <v>853</v>
      </c>
      <c r="J113" t="s">
        <v>852</v>
      </c>
      <c r="K113" t="s">
        <v>3</v>
      </c>
      <c r="L113" t="s">
        <v>3</v>
      </c>
      <c r="M113" t="s">
        <v>3</v>
      </c>
      <c r="N113" t="s">
        <v>3</v>
      </c>
      <c r="O113" t="s">
        <v>854</v>
      </c>
      <c r="P113" t="s">
        <v>3</v>
      </c>
      <c r="Q113" t="s">
        <v>3</v>
      </c>
      <c r="R113" t="s">
        <v>3</v>
      </c>
      <c r="S113" t="s">
        <v>855</v>
      </c>
      <c r="T113" t="s">
        <v>856</v>
      </c>
      <c r="U113" t="s">
        <v>857</v>
      </c>
    </row>
    <row r="114" spans="1:21" x14ac:dyDescent="0.2">
      <c r="A114">
        <v>636</v>
      </c>
      <c r="B114">
        <v>1</v>
      </c>
      <c r="C114" t="s">
        <v>3</v>
      </c>
      <c r="D114" t="s">
        <v>3</v>
      </c>
      <c r="E114" t="s">
        <v>169</v>
      </c>
      <c r="F114" t="s">
        <v>169</v>
      </c>
      <c r="G114" t="s">
        <v>169</v>
      </c>
      <c r="H114" t="s">
        <v>3</v>
      </c>
      <c r="I114" t="s">
        <v>169</v>
      </c>
      <c r="J114" t="s">
        <v>169</v>
      </c>
      <c r="K114" t="s">
        <v>3</v>
      </c>
      <c r="L114" t="s">
        <v>3</v>
      </c>
      <c r="M114" t="s">
        <v>3</v>
      </c>
      <c r="N114" t="s">
        <v>3</v>
      </c>
      <c r="O114" t="s">
        <v>169</v>
      </c>
      <c r="P114" t="s">
        <v>3</v>
      </c>
      <c r="Q114" t="s">
        <v>3</v>
      </c>
      <c r="R114" t="s">
        <v>3</v>
      </c>
      <c r="S114" t="s">
        <v>858</v>
      </c>
      <c r="T114" t="s">
        <v>864</v>
      </c>
      <c r="U114" t="s">
        <v>857</v>
      </c>
    </row>
    <row r="115" spans="1:21" x14ac:dyDescent="0.2">
      <c r="A115">
        <v>637</v>
      </c>
      <c r="B115">
        <v>1</v>
      </c>
      <c r="C115" t="s">
        <v>3</v>
      </c>
      <c r="D115" t="s">
        <v>3</v>
      </c>
      <c r="E115" t="s">
        <v>852</v>
      </c>
      <c r="F115" t="s">
        <v>852</v>
      </c>
      <c r="G115" t="s">
        <v>853</v>
      </c>
      <c r="H115" t="s">
        <v>3</v>
      </c>
      <c r="I115" t="s">
        <v>853</v>
      </c>
      <c r="J115" t="s">
        <v>852</v>
      </c>
      <c r="K115" t="s">
        <v>3</v>
      </c>
      <c r="L115" t="s">
        <v>3</v>
      </c>
      <c r="M115" t="s">
        <v>3</v>
      </c>
      <c r="N115" t="s">
        <v>3</v>
      </c>
      <c r="O115" t="s">
        <v>854</v>
      </c>
      <c r="P115" t="s">
        <v>3</v>
      </c>
      <c r="Q115" t="s">
        <v>3</v>
      </c>
      <c r="R115" t="s">
        <v>3</v>
      </c>
      <c r="S115" t="s">
        <v>855</v>
      </c>
      <c r="T115" t="s">
        <v>856</v>
      </c>
      <c r="U115" t="s">
        <v>857</v>
      </c>
    </row>
    <row r="116" spans="1:21" x14ac:dyDescent="0.2">
      <c r="A116">
        <v>637</v>
      </c>
      <c r="B116">
        <v>1</v>
      </c>
      <c r="C116" t="s">
        <v>3</v>
      </c>
      <c r="D116" t="s">
        <v>3</v>
      </c>
      <c r="E116" t="s">
        <v>169</v>
      </c>
      <c r="F116" t="s">
        <v>169</v>
      </c>
      <c r="G116" t="s">
        <v>169</v>
      </c>
      <c r="H116" t="s">
        <v>3</v>
      </c>
      <c r="I116" t="s">
        <v>169</v>
      </c>
      <c r="J116" t="s">
        <v>169</v>
      </c>
      <c r="K116" t="s">
        <v>3</v>
      </c>
      <c r="L116" t="s">
        <v>3</v>
      </c>
      <c r="M116" t="s">
        <v>3</v>
      </c>
      <c r="N116" t="s">
        <v>3</v>
      </c>
      <c r="O116" t="s">
        <v>169</v>
      </c>
      <c r="P116" t="s">
        <v>3</v>
      </c>
      <c r="Q116" t="s">
        <v>3</v>
      </c>
      <c r="R116" t="s">
        <v>3</v>
      </c>
      <c r="S116" t="s">
        <v>858</v>
      </c>
      <c r="T116" t="s">
        <v>864</v>
      </c>
      <c r="U116" t="s">
        <v>857</v>
      </c>
    </row>
    <row r="117" spans="1:21" x14ac:dyDescent="0.2">
      <c r="A117">
        <v>642</v>
      </c>
      <c r="B117">
        <v>1</v>
      </c>
      <c r="C117" t="s">
        <v>3</v>
      </c>
      <c r="D117" t="s">
        <v>3</v>
      </c>
      <c r="E117" t="s">
        <v>852</v>
      </c>
      <c r="F117" t="s">
        <v>852</v>
      </c>
      <c r="G117" t="s">
        <v>853</v>
      </c>
      <c r="H117" t="s">
        <v>3</v>
      </c>
      <c r="I117" t="s">
        <v>853</v>
      </c>
      <c r="J117" t="s">
        <v>852</v>
      </c>
      <c r="K117" t="s">
        <v>3</v>
      </c>
      <c r="L117" t="s">
        <v>3</v>
      </c>
      <c r="M117" t="s">
        <v>3</v>
      </c>
      <c r="N117" t="s">
        <v>3</v>
      </c>
      <c r="O117" t="s">
        <v>854</v>
      </c>
      <c r="P117" t="s">
        <v>3</v>
      </c>
      <c r="Q117" t="s">
        <v>3</v>
      </c>
      <c r="R117" t="s">
        <v>3</v>
      </c>
      <c r="S117" t="s">
        <v>855</v>
      </c>
      <c r="T117" t="s">
        <v>856</v>
      </c>
      <c r="U117" t="s">
        <v>857</v>
      </c>
    </row>
    <row r="118" spans="1:21" x14ac:dyDescent="0.2">
      <c r="A118">
        <v>642</v>
      </c>
      <c r="B118">
        <v>1</v>
      </c>
      <c r="C118" t="s">
        <v>3</v>
      </c>
      <c r="D118" t="s">
        <v>3</v>
      </c>
      <c r="E118" t="s">
        <v>169</v>
      </c>
      <c r="F118" t="s">
        <v>169</v>
      </c>
      <c r="G118" t="s">
        <v>169</v>
      </c>
      <c r="H118" t="s">
        <v>3</v>
      </c>
      <c r="I118" t="s">
        <v>169</v>
      </c>
      <c r="J118" t="s">
        <v>169</v>
      </c>
      <c r="K118" t="s">
        <v>3</v>
      </c>
      <c r="L118" t="s">
        <v>3</v>
      </c>
      <c r="M118" t="s">
        <v>3</v>
      </c>
      <c r="N118" t="s">
        <v>3</v>
      </c>
      <c r="O118" t="s">
        <v>169</v>
      </c>
      <c r="P118" t="s">
        <v>3</v>
      </c>
      <c r="Q118" t="s">
        <v>3</v>
      </c>
      <c r="R118" t="s">
        <v>3</v>
      </c>
      <c r="S118" t="s">
        <v>858</v>
      </c>
      <c r="T118" t="s">
        <v>864</v>
      </c>
      <c r="U118" t="s">
        <v>857</v>
      </c>
    </row>
    <row r="119" spans="1:21" x14ac:dyDescent="0.2">
      <c r="A119">
        <v>643</v>
      </c>
      <c r="B119">
        <v>1</v>
      </c>
      <c r="C119" t="s">
        <v>3</v>
      </c>
      <c r="D119" t="s">
        <v>3</v>
      </c>
      <c r="E119" t="s">
        <v>852</v>
      </c>
      <c r="F119" t="s">
        <v>852</v>
      </c>
      <c r="G119" t="s">
        <v>853</v>
      </c>
      <c r="H119" t="s">
        <v>3</v>
      </c>
      <c r="I119" t="s">
        <v>853</v>
      </c>
      <c r="J119" t="s">
        <v>852</v>
      </c>
      <c r="K119" t="s">
        <v>3</v>
      </c>
      <c r="L119" t="s">
        <v>3</v>
      </c>
      <c r="M119" t="s">
        <v>3</v>
      </c>
      <c r="N119" t="s">
        <v>3</v>
      </c>
      <c r="O119" t="s">
        <v>854</v>
      </c>
      <c r="P119" t="s">
        <v>3</v>
      </c>
      <c r="Q119" t="s">
        <v>3</v>
      </c>
      <c r="R119" t="s">
        <v>3</v>
      </c>
      <c r="S119" t="s">
        <v>855</v>
      </c>
      <c r="T119" t="s">
        <v>856</v>
      </c>
      <c r="U119" t="s">
        <v>857</v>
      </c>
    </row>
    <row r="120" spans="1:21" x14ac:dyDescent="0.2">
      <c r="A120">
        <v>643</v>
      </c>
      <c r="B120">
        <v>1</v>
      </c>
      <c r="C120" t="s">
        <v>3</v>
      </c>
      <c r="D120" t="s">
        <v>3</v>
      </c>
      <c r="E120" t="s">
        <v>169</v>
      </c>
      <c r="F120" t="s">
        <v>169</v>
      </c>
      <c r="G120" t="s">
        <v>169</v>
      </c>
      <c r="H120" t="s">
        <v>3</v>
      </c>
      <c r="I120" t="s">
        <v>169</v>
      </c>
      <c r="J120" t="s">
        <v>169</v>
      </c>
      <c r="K120" t="s">
        <v>3</v>
      </c>
      <c r="L120" t="s">
        <v>3</v>
      </c>
      <c r="M120" t="s">
        <v>3</v>
      </c>
      <c r="N120" t="s">
        <v>3</v>
      </c>
      <c r="O120" t="s">
        <v>169</v>
      </c>
      <c r="P120" t="s">
        <v>3</v>
      </c>
      <c r="Q120" t="s">
        <v>3</v>
      </c>
      <c r="R120" t="s">
        <v>3</v>
      </c>
      <c r="S120" t="s">
        <v>858</v>
      </c>
      <c r="T120" t="s">
        <v>864</v>
      </c>
      <c r="U120" t="s">
        <v>857</v>
      </c>
    </row>
    <row r="121" spans="1:21" x14ac:dyDescent="0.2">
      <c r="A121">
        <v>648</v>
      </c>
      <c r="B121">
        <v>1</v>
      </c>
      <c r="C121" t="s">
        <v>3</v>
      </c>
      <c r="D121" t="s">
        <v>3</v>
      </c>
      <c r="E121" t="s">
        <v>852</v>
      </c>
      <c r="F121" t="s">
        <v>852</v>
      </c>
      <c r="G121" t="s">
        <v>853</v>
      </c>
      <c r="H121" t="s">
        <v>3</v>
      </c>
      <c r="I121" t="s">
        <v>853</v>
      </c>
      <c r="J121" t="s">
        <v>852</v>
      </c>
      <c r="K121" t="s">
        <v>3</v>
      </c>
      <c r="L121" t="s">
        <v>3</v>
      </c>
      <c r="M121" t="s">
        <v>3</v>
      </c>
      <c r="N121" t="s">
        <v>3</v>
      </c>
      <c r="O121" t="s">
        <v>854</v>
      </c>
      <c r="P121" t="s">
        <v>3</v>
      </c>
      <c r="Q121" t="s">
        <v>3</v>
      </c>
      <c r="R121" t="s">
        <v>3</v>
      </c>
      <c r="S121" t="s">
        <v>855</v>
      </c>
      <c r="T121" t="s">
        <v>856</v>
      </c>
      <c r="U121" t="s">
        <v>857</v>
      </c>
    </row>
    <row r="122" spans="1:21" x14ac:dyDescent="0.2">
      <c r="A122">
        <v>648</v>
      </c>
      <c r="B122">
        <v>1</v>
      </c>
      <c r="C122" t="s">
        <v>3</v>
      </c>
      <c r="D122" t="s">
        <v>3</v>
      </c>
      <c r="E122" t="s">
        <v>169</v>
      </c>
      <c r="F122" t="s">
        <v>169</v>
      </c>
      <c r="G122" t="s">
        <v>169</v>
      </c>
      <c r="H122" t="s">
        <v>3</v>
      </c>
      <c r="I122" t="s">
        <v>169</v>
      </c>
      <c r="J122" t="s">
        <v>169</v>
      </c>
      <c r="K122" t="s">
        <v>3</v>
      </c>
      <c r="L122" t="s">
        <v>3</v>
      </c>
      <c r="M122" t="s">
        <v>3</v>
      </c>
      <c r="N122" t="s">
        <v>3</v>
      </c>
      <c r="O122" t="s">
        <v>169</v>
      </c>
      <c r="P122" t="s">
        <v>3</v>
      </c>
      <c r="Q122" t="s">
        <v>3</v>
      </c>
      <c r="R122" t="s">
        <v>3</v>
      </c>
      <c r="S122" t="s">
        <v>858</v>
      </c>
      <c r="T122" t="s">
        <v>864</v>
      </c>
      <c r="U122" t="s">
        <v>857</v>
      </c>
    </row>
    <row r="123" spans="1:21" x14ac:dyDescent="0.2">
      <c r="A123">
        <v>649</v>
      </c>
      <c r="B123">
        <v>1</v>
      </c>
      <c r="C123" t="s">
        <v>3</v>
      </c>
      <c r="D123" t="s">
        <v>3</v>
      </c>
      <c r="E123" t="s">
        <v>852</v>
      </c>
      <c r="F123" t="s">
        <v>852</v>
      </c>
      <c r="G123" t="s">
        <v>853</v>
      </c>
      <c r="H123" t="s">
        <v>3</v>
      </c>
      <c r="I123" t="s">
        <v>853</v>
      </c>
      <c r="J123" t="s">
        <v>852</v>
      </c>
      <c r="K123" t="s">
        <v>3</v>
      </c>
      <c r="L123" t="s">
        <v>3</v>
      </c>
      <c r="M123" t="s">
        <v>3</v>
      </c>
      <c r="N123" t="s">
        <v>3</v>
      </c>
      <c r="O123" t="s">
        <v>854</v>
      </c>
      <c r="P123" t="s">
        <v>3</v>
      </c>
      <c r="Q123" t="s">
        <v>3</v>
      </c>
      <c r="R123" t="s">
        <v>3</v>
      </c>
      <c r="S123" t="s">
        <v>855</v>
      </c>
      <c r="T123" t="s">
        <v>856</v>
      </c>
      <c r="U123" t="s">
        <v>857</v>
      </c>
    </row>
    <row r="124" spans="1:21" x14ac:dyDescent="0.2">
      <c r="A124">
        <v>649</v>
      </c>
      <c r="B124">
        <v>1</v>
      </c>
      <c r="C124" t="s">
        <v>3</v>
      </c>
      <c r="D124" t="s">
        <v>3</v>
      </c>
      <c r="E124" t="s">
        <v>169</v>
      </c>
      <c r="F124" t="s">
        <v>169</v>
      </c>
      <c r="G124" t="s">
        <v>169</v>
      </c>
      <c r="H124" t="s">
        <v>3</v>
      </c>
      <c r="I124" t="s">
        <v>169</v>
      </c>
      <c r="J124" t="s">
        <v>169</v>
      </c>
      <c r="K124" t="s">
        <v>3</v>
      </c>
      <c r="L124" t="s">
        <v>3</v>
      </c>
      <c r="M124" t="s">
        <v>3</v>
      </c>
      <c r="N124" t="s">
        <v>3</v>
      </c>
      <c r="O124" t="s">
        <v>169</v>
      </c>
      <c r="P124" t="s">
        <v>3</v>
      </c>
      <c r="Q124" t="s">
        <v>3</v>
      </c>
      <c r="R124" t="s">
        <v>3</v>
      </c>
      <c r="S124" t="s">
        <v>858</v>
      </c>
      <c r="T124" t="s">
        <v>864</v>
      </c>
      <c r="U124" t="s">
        <v>857</v>
      </c>
    </row>
    <row r="125" spans="1:21" x14ac:dyDescent="0.2">
      <c r="A125">
        <v>656</v>
      </c>
      <c r="B125">
        <v>1</v>
      </c>
      <c r="C125" t="s">
        <v>3</v>
      </c>
      <c r="D125" t="s">
        <v>3</v>
      </c>
      <c r="E125" t="s">
        <v>852</v>
      </c>
      <c r="F125" t="s">
        <v>852</v>
      </c>
      <c r="G125" t="s">
        <v>853</v>
      </c>
      <c r="H125" t="s">
        <v>3</v>
      </c>
      <c r="I125" t="s">
        <v>853</v>
      </c>
      <c r="J125" t="s">
        <v>852</v>
      </c>
      <c r="K125" t="s">
        <v>3</v>
      </c>
      <c r="L125" t="s">
        <v>3</v>
      </c>
      <c r="M125" t="s">
        <v>3</v>
      </c>
      <c r="N125" t="s">
        <v>3</v>
      </c>
      <c r="O125" t="s">
        <v>854</v>
      </c>
      <c r="P125" t="s">
        <v>3</v>
      </c>
      <c r="Q125" t="s">
        <v>3</v>
      </c>
      <c r="R125" t="s">
        <v>3</v>
      </c>
      <c r="S125" t="s">
        <v>855</v>
      </c>
      <c r="T125" t="s">
        <v>856</v>
      </c>
      <c r="U125" t="s">
        <v>857</v>
      </c>
    </row>
    <row r="126" spans="1:21" x14ac:dyDescent="0.2">
      <c r="A126">
        <v>656</v>
      </c>
      <c r="B126">
        <v>1</v>
      </c>
      <c r="C126" t="s">
        <v>3</v>
      </c>
      <c r="D126" t="s">
        <v>3</v>
      </c>
      <c r="E126" t="s">
        <v>169</v>
      </c>
      <c r="F126" t="s">
        <v>169</v>
      </c>
      <c r="G126" t="s">
        <v>169</v>
      </c>
      <c r="H126" t="s">
        <v>3</v>
      </c>
      <c r="I126" t="s">
        <v>169</v>
      </c>
      <c r="J126" t="s">
        <v>169</v>
      </c>
      <c r="K126" t="s">
        <v>3</v>
      </c>
      <c r="L126" t="s">
        <v>3</v>
      </c>
      <c r="M126" t="s">
        <v>3</v>
      </c>
      <c r="N126" t="s">
        <v>3</v>
      </c>
      <c r="O126" t="s">
        <v>169</v>
      </c>
      <c r="P126" t="s">
        <v>3</v>
      </c>
      <c r="Q126" t="s">
        <v>3</v>
      </c>
      <c r="R126" t="s">
        <v>3</v>
      </c>
      <c r="S126" t="s">
        <v>858</v>
      </c>
      <c r="T126" t="s">
        <v>864</v>
      </c>
      <c r="U126" t="s">
        <v>857</v>
      </c>
    </row>
    <row r="127" spans="1:21" x14ac:dyDescent="0.2">
      <c r="A127">
        <v>657</v>
      </c>
      <c r="B127">
        <v>1</v>
      </c>
      <c r="C127" t="s">
        <v>3</v>
      </c>
      <c r="D127" t="s">
        <v>3</v>
      </c>
      <c r="E127" t="s">
        <v>852</v>
      </c>
      <c r="F127" t="s">
        <v>852</v>
      </c>
      <c r="G127" t="s">
        <v>853</v>
      </c>
      <c r="H127" t="s">
        <v>3</v>
      </c>
      <c r="I127" t="s">
        <v>853</v>
      </c>
      <c r="J127" t="s">
        <v>852</v>
      </c>
      <c r="K127" t="s">
        <v>3</v>
      </c>
      <c r="L127" t="s">
        <v>3</v>
      </c>
      <c r="M127" t="s">
        <v>3</v>
      </c>
      <c r="N127" t="s">
        <v>3</v>
      </c>
      <c r="O127" t="s">
        <v>854</v>
      </c>
      <c r="P127" t="s">
        <v>3</v>
      </c>
      <c r="Q127" t="s">
        <v>3</v>
      </c>
      <c r="R127" t="s">
        <v>3</v>
      </c>
      <c r="S127" t="s">
        <v>855</v>
      </c>
      <c r="T127" t="s">
        <v>856</v>
      </c>
      <c r="U127" t="s">
        <v>857</v>
      </c>
    </row>
    <row r="128" spans="1:21" x14ac:dyDescent="0.2">
      <c r="A128">
        <v>657</v>
      </c>
      <c r="B128">
        <v>1</v>
      </c>
      <c r="C128" t="s">
        <v>3</v>
      </c>
      <c r="D128" t="s">
        <v>3</v>
      </c>
      <c r="E128" t="s">
        <v>169</v>
      </c>
      <c r="F128" t="s">
        <v>169</v>
      </c>
      <c r="G128" t="s">
        <v>169</v>
      </c>
      <c r="H128" t="s">
        <v>3</v>
      </c>
      <c r="I128" t="s">
        <v>169</v>
      </c>
      <c r="J128" t="s">
        <v>169</v>
      </c>
      <c r="K128" t="s">
        <v>3</v>
      </c>
      <c r="L128" t="s">
        <v>3</v>
      </c>
      <c r="M128" t="s">
        <v>3</v>
      </c>
      <c r="N128" t="s">
        <v>3</v>
      </c>
      <c r="O128" t="s">
        <v>169</v>
      </c>
      <c r="P128" t="s">
        <v>3</v>
      </c>
      <c r="Q128" t="s">
        <v>3</v>
      </c>
      <c r="R128" t="s">
        <v>3</v>
      </c>
      <c r="S128" t="s">
        <v>858</v>
      </c>
      <c r="T128" t="s">
        <v>864</v>
      </c>
      <c r="U128" t="s">
        <v>857</v>
      </c>
    </row>
    <row r="129" spans="1:21" x14ac:dyDescent="0.2">
      <c r="A129">
        <v>666</v>
      </c>
      <c r="B129">
        <v>1</v>
      </c>
      <c r="C129" t="s">
        <v>3</v>
      </c>
      <c r="D129" t="s">
        <v>3</v>
      </c>
      <c r="E129" t="s">
        <v>852</v>
      </c>
      <c r="F129" t="s">
        <v>852</v>
      </c>
      <c r="G129" t="s">
        <v>853</v>
      </c>
      <c r="H129" t="s">
        <v>3</v>
      </c>
      <c r="I129" t="s">
        <v>853</v>
      </c>
      <c r="J129" t="s">
        <v>852</v>
      </c>
      <c r="K129" t="s">
        <v>3</v>
      </c>
      <c r="L129" t="s">
        <v>3</v>
      </c>
      <c r="M129" t="s">
        <v>3</v>
      </c>
      <c r="N129" t="s">
        <v>3</v>
      </c>
      <c r="O129" t="s">
        <v>854</v>
      </c>
      <c r="P129" t="s">
        <v>3</v>
      </c>
      <c r="Q129" t="s">
        <v>3</v>
      </c>
      <c r="R129" t="s">
        <v>3</v>
      </c>
      <c r="S129" t="s">
        <v>855</v>
      </c>
      <c r="T129" t="s">
        <v>856</v>
      </c>
      <c r="U129" t="s">
        <v>857</v>
      </c>
    </row>
    <row r="130" spans="1:21" x14ac:dyDescent="0.2">
      <c r="A130">
        <v>666</v>
      </c>
      <c r="B130">
        <v>1</v>
      </c>
      <c r="C130" t="s">
        <v>3</v>
      </c>
      <c r="D130" t="s">
        <v>3</v>
      </c>
      <c r="E130" t="s">
        <v>169</v>
      </c>
      <c r="F130" t="s">
        <v>169</v>
      </c>
      <c r="G130" t="s">
        <v>169</v>
      </c>
      <c r="H130" t="s">
        <v>3</v>
      </c>
      <c r="I130" t="s">
        <v>169</v>
      </c>
      <c r="J130" t="s">
        <v>169</v>
      </c>
      <c r="K130" t="s">
        <v>3</v>
      </c>
      <c r="L130" t="s">
        <v>3</v>
      </c>
      <c r="M130" t="s">
        <v>3</v>
      </c>
      <c r="N130" t="s">
        <v>3</v>
      </c>
      <c r="O130" t="s">
        <v>169</v>
      </c>
      <c r="P130" t="s">
        <v>3</v>
      </c>
      <c r="Q130" t="s">
        <v>3</v>
      </c>
      <c r="R130" t="s">
        <v>3</v>
      </c>
      <c r="S130" t="s">
        <v>858</v>
      </c>
      <c r="T130" t="s">
        <v>864</v>
      </c>
      <c r="U130" t="s">
        <v>857</v>
      </c>
    </row>
    <row r="131" spans="1:21" x14ac:dyDescent="0.2">
      <c r="A131">
        <v>667</v>
      </c>
      <c r="B131">
        <v>1</v>
      </c>
      <c r="C131" t="s">
        <v>3</v>
      </c>
      <c r="D131" t="s">
        <v>3</v>
      </c>
      <c r="E131" t="s">
        <v>852</v>
      </c>
      <c r="F131" t="s">
        <v>852</v>
      </c>
      <c r="G131" t="s">
        <v>853</v>
      </c>
      <c r="H131" t="s">
        <v>3</v>
      </c>
      <c r="I131" t="s">
        <v>853</v>
      </c>
      <c r="J131" t="s">
        <v>852</v>
      </c>
      <c r="K131" t="s">
        <v>3</v>
      </c>
      <c r="L131" t="s">
        <v>3</v>
      </c>
      <c r="M131" t="s">
        <v>3</v>
      </c>
      <c r="N131" t="s">
        <v>3</v>
      </c>
      <c r="O131" t="s">
        <v>854</v>
      </c>
      <c r="P131" t="s">
        <v>3</v>
      </c>
      <c r="Q131" t="s">
        <v>3</v>
      </c>
      <c r="R131" t="s">
        <v>3</v>
      </c>
      <c r="S131" t="s">
        <v>855</v>
      </c>
      <c r="T131" t="s">
        <v>856</v>
      </c>
      <c r="U131" t="s">
        <v>857</v>
      </c>
    </row>
    <row r="132" spans="1:21" x14ac:dyDescent="0.2">
      <c r="A132">
        <v>667</v>
      </c>
      <c r="B132">
        <v>1</v>
      </c>
      <c r="C132" t="s">
        <v>3</v>
      </c>
      <c r="D132" t="s">
        <v>3</v>
      </c>
      <c r="E132" t="s">
        <v>169</v>
      </c>
      <c r="F132" t="s">
        <v>169</v>
      </c>
      <c r="G132" t="s">
        <v>169</v>
      </c>
      <c r="H132" t="s">
        <v>3</v>
      </c>
      <c r="I132" t="s">
        <v>169</v>
      </c>
      <c r="J132" t="s">
        <v>169</v>
      </c>
      <c r="K132" t="s">
        <v>3</v>
      </c>
      <c r="L132" t="s">
        <v>3</v>
      </c>
      <c r="M132" t="s">
        <v>3</v>
      </c>
      <c r="N132" t="s">
        <v>3</v>
      </c>
      <c r="O132" t="s">
        <v>169</v>
      </c>
      <c r="P132" t="s">
        <v>3</v>
      </c>
      <c r="Q132" t="s">
        <v>3</v>
      </c>
      <c r="R132" t="s">
        <v>3</v>
      </c>
      <c r="S132" t="s">
        <v>858</v>
      </c>
      <c r="T132" t="s">
        <v>864</v>
      </c>
      <c r="U132" t="s">
        <v>857</v>
      </c>
    </row>
    <row r="133" spans="1:21" x14ac:dyDescent="0.2">
      <c r="A133">
        <v>670</v>
      </c>
      <c r="B133">
        <v>1</v>
      </c>
      <c r="C133" t="s">
        <v>3</v>
      </c>
      <c r="D133" t="s">
        <v>3</v>
      </c>
      <c r="E133" t="s">
        <v>852</v>
      </c>
      <c r="F133" t="s">
        <v>852</v>
      </c>
      <c r="G133" t="s">
        <v>853</v>
      </c>
      <c r="H133" t="s">
        <v>3</v>
      </c>
      <c r="I133" t="s">
        <v>853</v>
      </c>
      <c r="J133" t="s">
        <v>852</v>
      </c>
      <c r="K133" t="s">
        <v>3</v>
      </c>
      <c r="L133" t="s">
        <v>3</v>
      </c>
      <c r="M133" t="s">
        <v>3</v>
      </c>
      <c r="N133" t="s">
        <v>3</v>
      </c>
      <c r="O133" t="s">
        <v>854</v>
      </c>
      <c r="P133" t="s">
        <v>3</v>
      </c>
      <c r="Q133" t="s">
        <v>3</v>
      </c>
      <c r="R133" t="s">
        <v>3</v>
      </c>
      <c r="S133" t="s">
        <v>855</v>
      </c>
      <c r="T133" t="s">
        <v>856</v>
      </c>
      <c r="U133" t="s">
        <v>857</v>
      </c>
    </row>
    <row r="134" spans="1:21" x14ac:dyDescent="0.2">
      <c r="A134">
        <v>670</v>
      </c>
      <c r="B134">
        <v>1</v>
      </c>
      <c r="C134" t="s">
        <v>3</v>
      </c>
      <c r="D134" t="s">
        <v>3</v>
      </c>
      <c r="E134" t="s">
        <v>169</v>
      </c>
      <c r="F134" t="s">
        <v>169</v>
      </c>
      <c r="G134" t="s">
        <v>169</v>
      </c>
      <c r="H134" t="s">
        <v>3</v>
      </c>
      <c r="I134" t="s">
        <v>169</v>
      </c>
      <c r="J134" t="s">
        <v>169</v>
      </c>
      <c r="K134" t="s">
        <v>3</v>
      </c>
      <c r="L134" t="s">
        <v>3</v>
      </c>
      <c r="M134" t="s">
        <v>3</v>
      </c>
      <c r="N134" t="s">
        <v>3</v>
      </c>
      <c r="O134" t="s">
        <v>169</v>
      </c>
      <c r="P134" t="s">
        <v>3</v>
      </c>
      <c r="Q134" t="s">
        <v>3</v>
      </c>
      <c r="R134" t="s">
        <v>3</v>
      </c>
      <c r="S134" t="s">
        <v>858</v>
      </c>
      <c r="T134" t="s">
        <v>864</v>
      </c>
      <c r="U134" t="s">
        <v>857</v>
      </c>
    </row>
    <row r="135" spans="1:21" x14ac:dyDescent="0.2">
      <c r="A135">
        <v>671</v>
      </c>
      <c r="B135">
        <v>1</v>
      </c>
      <c r="C135" t="s">
        <v>3</v>
      </c>
      <c r="D135" t="s">
        <v>3</v>
      </c>
      <c r="E135" t="s">
        <v>852</v>
      </c>
      <c r="F135" t="s">
        <v>852</v>
      </c>
      <c r="G135" t="s">
        <v>853</v>
      </c>
      <c r="H135" t="s">
        <v>3</v>
      </c>
      <c r="I135" t="s">
        <v>853</v>
      </c>
      <c r="J135" t="s">
        <v>852</v>
      </c>
      <c r="K135" t="s">
        <v>3</v>
      </c>
      <c r="L135" t="s">
        <v>3</v>
      </c>
      <c r="M135" t="s">
        <v>3</v>
      </c>
      <c r="N135" t="s">
        <v>3</v>
      </c>
      <c r="O135" t="s">
        <v>854</v>
      </c>
      <c r="P135" t="s">
        <v>3</v>
      </c>
      <c r="Q135" t="s">
        <v>3</v>
      </c>
      <c r="R135" t="s">
        <v>3</v>
      </c>
      <c r="S135" t="s">
        <v>855</v>
      </c>
      <c r="T135" t="s">
        <v>856</v>
      </c>
      <c r="U135" t="s">
        <v>857</v>
      </c>
    </row>
    <row r="136" spans="1:21" x14ac:dyDescent="0.2">
      <c r="A136">
        <v>671</v>
      </c>
      <c r="B136">
        <v>1</v>
      </c>
      <c r="C136" t="s">
        <v>3</v>
      </c>
      <c r="D136" t="s">
        <v>3</v>
      </c>
      <c r="E136" t="s">
        <v>169</v>
      </c>
      <c r="F136" t="s">
        <v>169</v>
      </c>
      <c r="G136" t="s">
        <v>169</v>
      </c>
      <c r="H136" t="s">
        <v>3</v>
      </c>
      <c r="I136" t="s">
        <v>169</v>
      </c>
      <c r="J136" t="s">
        <v>169</v>
      </c>
      <c r="K136" t="s">
        <v>3</v>
      </c>
      <c r="L136" t="s">
        <v>3</v>
      </c>
      <c r="M136" t="s">
        <v>3</v>
      </c>
      <c r="N136" t="s">
        <v>3</v>
      </c>
      <c r="O136" t="s">
        <v>169</v>
      </c>
      <c r="P136" t="s">
        <v>3</v>
      </c>
      <c r="Q136" t="s">
        <v>3</v>
      </c>
      <c r="R136" t="s">
        <v>3</v>
      </c>
      <c r="S136" t="s">
        <v>858</v>
      </c>
      <c r="T136" t="s">
        <v>864</v>
      </c>
      <c r="U136" t="s">
        <v>857</v>
      </c>
    </row>
    <row r="137" spans="1:21" x14ac:dyDescent="0.2">
      <c r="A137">
        <v>680</v>
      </c>
      <c r="B137">
        <v>1</v>
      </c>
      <c r="C137" t="s">
        <v>3</v>
      </c>
      <c r="D137" t="s">
        <v>3</v>
      </c>
      <c r="E137" t="s">
        <v>852</v>
      </c>
      <c r="F137" t="s">
        <v>852</v>
      </c>
      <c r="G137" t="s">
        <v>853</v>
      </c>
      <c r="H137" t="s">
        <v>3</v>
      </c>
      <c r="I137" t="s">
        <v>853</v>
      </c>
      <c r="J137" t="s">
        <v>852</v>
      </c>
      <c r="K137" t="s">
        <v>3</v>
      </c>
      <c r="L137" t="s">
        <v>3</v>
      </c>
      <c r="M137" t="s">
        <v>3</v>
      </c>
      <c r="N137" t="s">
        <v>3</v>
      </c>
      <c r="O137" t="s">
        <v>854</v>
      </c>
      <c r="P137" t="s">
        <v>3</v>
      </c>
      <c r="Q137" t="s">
        <v>3</v>
      </c>
      <c r="R137" t="s">
        <v>3</v>
      </c>
      <c r="S137" t="s">
        <v>855</v>
      </c>
      <c r="T137" t="s">
        <v>856</v>
      </c>
      <c r="U137" t="s">
        <v>857</v>
      </c>
    </row>
    <row r="138" spans="1:21" x14ac:dyDescent="0.2">
      <c r="A138">
        <v>680</v>
      </c>
      <c r="B138">
        <v>1</v>
      </c>
      <c r="C138" t="s">
        <v>3</v>
      </c>
      <c r="D138" t="s">
        <v>3</v>
      </c>
      <c r="E138" t="s">
        <v>169</v>
      </c>
      <c r="F138" t="s">
        <v>169</v>
      </c>
      <c r="G138" t="s">
        <v>169</v>
      </c>
      <c r="H138" t="s">
        <v>3</v>
      </c>
      <c r="I138" t="s">
        <v>169</v>
      </c>
      <c r="J138" t="s">
        <v>169</v>
      </c>
      <c r="K138" t="s">
        <v>3</v>
      </c>
      <c r="L138" t="s">
        <v>3</v>
      </c>
      <c r="M138" t="s">
        <v>3</v>
      </c>
      <c r="N138" t="s">
        <v>3</v>
      </c>
      <c r="O138" t="s">
        <v>169</v>
      </c>
      <c r="P138" t="s">
        <v>3</v>
      </c>
      <c r="Q138" t="s">
        <v>3</v>
      </c>
      <c r="R138" t="s">
        <v>3</v>
      </c>
      <c r="S138" t="s">
        <v>858</v>
      </c>
      <c r="T138" t="s">
        <v>864</v>
      </c>
      <c r="U138" t="s">
        <v>857</v>
      </c>
    </row>
    <row r="139" spans="1:21" x14ac:dyDescent="0.2">
      <c r="A139">
        <v>681</v>
      </c>
      <c r="B139">
        <v>1</v>
      </c>
      <c r="C139" t="s">
        <v>3</v>
      </c>
      <c r="D139" t="s">
        <v>3</v>
      </c>
      <c r="E139" t="s">
        <v>852</v>
      </c>
      <c r="F139" t="s">
        <v>852</v>
      </c>
      <c r="G139" t="s">
        <v>853</v>
      </c>
      <c r="H139" t="s">
        <v>3</v>
      </c>
      <c r="I139" t="s">
        <v>853</v>
      </c>
      <c r="J139" t="s">
        <v>852</v>
      </c>
      <c r="K139" t="s">
        <v>3</v>
      </c>
      <c r="L139" t="s">
        <v>3</v>
      </c>
      <c r="M139" t="s">
        <v>3</v>
      </c>
      <c r="N139" t="s">
        <v>3</v>
      </c>
      <c r="O139" t="s">
        <v>854</v>
      </c>
      <c r="P139" t="s">
        <v>3</v>
      </c>
      <c r="Q139" t="s">
        <v>3</v>
      </c>
      <c r="R139" t="s">
        <v>3</v>
      </c>
      <c r="S139" t="s">
        <v>855</v>
      </c>
      <c r="T139" t="s">
        <v>856</v>
      </c>
      <c r="U139" t="s">
        <v>857</v>
      </c>
    </row>
    <row r="140" spans="1:21" x14ac:dyDescent="0.2">
      <c r="A140">
        <v>681</v>
      </c>
      <c r="B140">
        <v>1</v>
      </c>
      <c r="C140" t="s">
        <v>3</v>
      </c>
      <c r="D140" t="s">
        <v>3</v>
      </c>
      <c r="E140" t="s">
        <v>169</v>
      </c>
      <c r="F140" t="s">
        <v>169</v>
      </c>
      <c r="G140" t="s">
        <v>169</v>
      </c>
      <c r="H140" t="s">
        <v>3</v>
      </c>
      <c r="I140" t="s">
        <v>169</v>
      </c>
      <c r="J140" t="s">
        <v>169</v>
      </c>
      <c r="K140" t="s">
        <v>3</v>
      </c>
      <c r="L140" t="s">
        <v>3</v>
      </c>
      <c r="M140" t="s">
        <v>3</v>
      </c>
      <c r="N140" t="s">
        <v>3</v>
      </c>
      <c r="O140" t="s">
        <v>169</v>
      </c>
      <c r="P140" t="s">
        <v>3</v>
      </c>
      <c r="Q140" t="s">
        <v>3</v>
      </c>
      <c r="R140" t="s">
        <v>3</v>
      </c>
      <c r="S140" t="s">
        <v>858</v>
      </c>
      <c r="T140" t="s">
        <v>864</v>
      </c>
      <c r="U140" t="s">
        <v>857</v>
      </c>
    </row>
    <row r="141" spans="1:21" x14ac:dyDescent="0.2">
      <c r="A141">
        <v>682</v>
      </c>
      <c r="B141">
        <v>1</v>
      </c>
      <c r="C141" t="s">
        <v>3</v>
      </c>
      <c r="D141" t="s">
        <v>3</v>
      </c>
      <c r="E141" t="s">
        <v>169</v>
      </c>
      <c r="F141" t="s">
        <v>169</v>
      </c>
      <c r="G141" t="s">
        <v>169</v>
      </c>
      <c r="H141" t="s">
        <v>3</v>
      </c>
      <c r="I141" t="s">
        <v>169</v>
      </c>
      <c r="J141" t="s">
        <v>169</v>
      </c>
      <c r="K141" t="s">
        <v>3</v>
      </c>
      <c r="L141" t="s">
        <v>3</v>
      </c>
      <c r="M141" t="s">
        <v>3</v>
      </c>
      <c r="N141" t="s">
        <v>3</v>
      </c>
      <c r="O141" t="s">
        <v>169</v>
      </c>
      <c r="P141" t="s">
        <v>3</v>
      </c>
      <c r="Q141" t="s">
        <v>3</v>
      </c>
      <c r="R141" t="s">
        <v>3</v>
      </c>
      <c r="S141" t="s">
        <v>858</v>
      </c>
      <c r="T141" t="s">
        <v>864</v>
      </c>
      <c r="U141" t="s">
        <v>857</v>
      </c>
    </row>
    <row r="142" spans="1:21" x14ac:dyDescent="0.2">
      <c r="A142">
        <v>683</v>
      </c>
      <c r="B142">
        <v>1</v>
      </c>
      <c r="C142" t="s">
        <v>3</v>
      </c>
      <c r="D142" t="s">
        <v>3</v>
      </c>
      <c r="E142" t="s">
        <v>169</v>
      </c>
      <c r="F142" t="s">
        <v>169</v>
      </c>
      <c r="G142" t="s">
        <v>169</v>
      </c>
      <c r="H142" t="s">
        <v>3</v>
      </c>
      <c r="I142" t="s">
        <v>169</v>
      </c>
      <c r="J142" t="s">
        <v>169</v>
      </c>
      <c r="K142" t="s">
        <v>3</v>
      </c>
      <c r="L142" t="s">
        <v>3</v>
      </c>
      <c r="M142" t="s">
        <v>3</v>
      </c>
      <c r="N142" t="s">
        <v>3</v>
      </c>
      <c r="O142" t="s">
        <v>169</v>
      </c>
      <c r="P142" t="s">
        <v>3</v>
      </c>
      <c r="Q142" t="s">
        <v>3</v>
      </c>
      <c r="R142" t="s">
        <v>3</v>
      </c>
      <c r="S142" t="s">
        <v>858</v>
      </c>
      <c r="T142" t="s">
        <v>864</v>
      </c>
      <c r="U142" t="s">
        <v>857</v>
      </c>
    </row>
    <row r="143" spans="1:21" x14ac:dyDescent="0.2">
      <c r="A143">
        <v>684</v>
      </c>
      <c r="B143">
        <v>1</v>
      </c>
      <c r="C143" t="s">
        <v>3</v>
      </c>
      <c r="D143" t="s">
        <v>3</v>
      </c>
      <c r="E143" t="s">
        <v>169</v>
      </c>
      <c r="F143" t="s">
        <v>169</v>
      </c>
      <c r="G143" t="s">
        <v>169</v>
      </c>
      <c r="H143" t="s">
        <v>3</v>
      </c>
      <c r="I143" t="s">
        <v>169</v>
      </c>
      <c r="J143" t="s">
        <v>169</v>
      </c>
      <c r="K143" t="s">
        <v>3</v>
      </c>
      <c r="L143" t="s">
        <v>3</v>
      </c>
      <c r="M143" t="s">
        <v>3</v>
      </c>
      <c r="N143" t="s">
        <v>3</v>
      </c>
      <c r="O143" t="s">
        <v>169</v>
      </c>
      <c r="P143" t="s">
        <v>3</v>
      </c>
      <c r="Q143" t="s">
        <v>3</v>
      </c>
      <c r="R143" t="s">
        <v>3</v>
      </c>
      <c r="S143" t="s">
        <v>858</v>
      </c>
      <c r="T143" t="s">
        <v>864</v>
      </c>
      <c r="U143" t="s">
        <v>857</v>
      </c>
    </row>
    <row r="144" spans="1:21" x14ac:dyDescent="0.2">
      <c r="A144">
        <v>685</v>
      </c>
      <c r="B144">
        <v>1</v>
      </c>
      <c r="C144" t="s">
        <v>3</v>
      </c>
      <c r="D144" t="s">
        <v>3</v>
      </c>
      <c r="E144" t="s">
        <v>169</v>
      </c>
      <c r="F144" t="s">
        <v>169</v>
      </c>
      <c r="G144" t="s">
        <v>169</v>
      </c>
      <c r="H144" t="s">
        <v>3</v>
      </c>
      <c r="I144" t="s">
        <v>169</v>
      </c>
      <c r="J144" t="s">
        <v>169</v>
      </c>
      <c r="K144" t="s">
        <v>3</v>
      </c>
      <c r="L144" t="s">
        <v>3</v>
      </c>
      <c r="M144" t="s">
        <v>3</v>
      </c>
      <c r="N144" t="s">
        <v>3</v>
      </c>
      <c r="O144" t="s">
        <v>169</v>
      </c>
      <c r="P144" t="s">
        <v>3</v>
      </c>
      <c r="Q144" t="s">
        <v>3</v>
      </c>
      <c r="R144" t="s">
        <v>3</v>
      </c>
      <c r="S144" t="s">
        <v>858</v>
      </c>
      <c r="T144" t="s">
        <v>864</v>
      </c>
      <c r="U144" t="s">
        <v>857</v>
      </c>
    </row>
    <row r="145" spans="1:21" x14ac:dyDescent="0.2">
      <c r="A145">
        <v>686</v>
      </c>
      <c r="B145">
        <v>1</v>
      </c>
      <c r="C145" t="s">
        <v>3</v>
      </c>
      <c r="D145" t="s">
        <v>3</v>
      </c>
      <c r="E145" t="s">
        <v>169</v>
      </c>
      <c r="F145" t="s">
        <v>169</v>
      </c>
      <c r="G145" t="s">
        <v>169</v>
      </c>
      <c r="H145" t="s">
        <v>3</v>
      </c>
      <c r="I145" t="s">
        <v>169</v>
      </c>
      <c r="J145" t="s">
        <v>169</v>
      </c>
      <c r="K145" t="s">
        <v>3</v>
      </c>
      <c r="L145" t="s">
        <v>3</v>
      </c>
      <c r="M145" t="s">
        <v>3</v>
      </c>
      <c r="N145" t="s">
        <v>3</v>
      </c>
      <c r="O145" t="s">
        <v>169</v>
      </c>
      <c r="P145" t="s">
        <v>3</v>
      </c>
      <c r="Q145" t="s">
        <v>3</v>
      </c>
      <c r="R145" t="s">
        <v>3</v>
      </c>
      <c r="S145" t="s">
        <v>858</v>
      </c>
      <c r="T145" t="s">
        <v>864</v>
      </c>
      <c r="U145" t="s">
        <v>857</v>
      </c>
    </row>
    <row r="146" spans="1:21" x14ac:dyDescent="0.2">
      <c r="A146">
        <v>687</v>
      </c>
      <c r="B146">
        <v>1</v>
      </c>
      <c r="C146" t="s">
        <v>3</v>
      </c>
      <c r="D146" t="s">
        <v>3</v>
      </c>
      <c r="E146" t="s">
        <v>169</v>
      </c>
      <c r="F146" t="s">
        <v>169</v>
      </c>
      <c r="G146" t="s">
        <v>169</v>
      </c>
      <c r="H146" t="s">
        <v>3</v>
      </c>
      <c r="I146" t="s">
        <v>169</v>
      </c>
      <c r="J146" t="s">
        <v>169</v>
      </c>
      <c r="K146" t="s">
        <v>3</v>
      </c>
      <c r="L146" t="s">
        <v>3</v>
      </c>
      <c r="M146" t="s">
        <v>3</v>
      </c>
      <c r="N146" t="s">
        <v>3</v>
      </c>
      <c r="O146" t="s">
        <v>169</v>
      </c>
      <c r="P146" t="s">
        <v>3</v>
      </c>
      <c r="Q146" t="s">
        <v>3</v>
      </c>
      <c r="R146" t="s">
        <v>3</v>
      </c>
      <c r="S146" t="s">
        <v>858</v>
      </c>
      <c r="T146" t="s">
        <v>864</v>
      </c>
      <c r="U146" t="s">
        <v>857</v>
      </c>
    </row>
    <row r="147" spans="1:21" x14ac:dyDescent="0.2">
      <c r="A147">
        <v>688</v>
      </c>
      <c r="B147">
        <v>1</v>
      </c>
      <c r="C147" t="s">
        <v>3</v>
      </c>
      <c r="D147" t="s">
        <v>3</v>
      </c>
      <c r="E147" t="s">
        <v>852</v>
      </c>
      <c r="F147" t="s">
        <v>852</v>
      </c>
      <c r="G147" t="s">
        <v>853</v>
      </c>
      <c r="H147" t="s">
        <v>3</v>
      </c>
      <c r="I147" t="s">
        <v>853</v>
      </c>
      <c r="J147" t="s">
        <v>852</v>
      </c>
      <c r="K147" t="s">
        <v>3</v>
      </c>
      <c r="L147" t="s">
        <v>3</v>
      </c>
      <c r="M147" t="s">
        <v>3</v>
      </c>
      <c r="N147" t="s">
        <v>3</v>
      </c>
      <c r="O147" t="s">
        <v>854</v>
      </c>
      <c r="P147" t="s">
        <v>3</v>
      </c>
      <c r="Q147" t="s">
        <v>3</v>
      </c>
      <c r="R147" t="s">
        <v>3</v>
      </c>
      <c r="S147" t="s">
        <v>855</v>
      </c>
      <c r="T147" t="s">
        <v>856</v>
      </c>
      <c r="U147" t="s">
        <v>857</v>
      </c>
    </row>
    <row r="148" spans="1:21" x14ac:dyDescent="0.2">
      <c r="A148">
        <v>688</v>
      </c>
      <c r="B148">
        <v>1</v>
      </c>
      <c r="C148" t="s">
        <v>3</v>
      </c>
      <c r="D148" t="s">
        <v>3</v>
      </c>
      <c r="E148" t="s">
        <v>169</v>
      </c>
      <c r="F148" t="s">
        <v>169</v>
      </c>
      <c r="G148" t="s">
        <v>169</v>
      </c>
      <c r="H148" t="s">
        <v>3</v>
      </c>
      <c r="I148" t="s">
        <v>169</v>
      </c>
      <c r="J148" t="s">
        <v>169</v>
      </c>
      <c r="K148" t="s">
        <v>3</v>
      </c>
      <c r="L148" t="s">
        <v>3</v>
      </c>
      <c r="M148" t="s">
        <v>3</v>
      </c>
      <c r="N148" t="s">
        <v>3</v>
      </c>
      <c r="O148" t="s">
        <v>169</v>
      </c>
      <c r="P148" t="s">
        <v>3</v>
      </c>
      <c r="Q148" t="s">
        <v>3</v>
      </c>
      <c r="R148" t="s">
        <v>3</v>
      </c>
      <c r="S148" t="s">
        <v>858</v>
      </c>
      <c r="T148" t="s">
        <v>864</v>
      </c>
      <c r="U148" t="s">
        <v>857</v>
      </c>
    </row>
    <row r="149" spans="1:21" x14ac:dyDescent="0.2">
      <c r="A149">
        <v>689</v>
      </c>
      <c r="B149">
        <v>1</v>
      </c>
      <c r="C149" t="s">
        <v>3</v>
      </c>
      <c r="D149" t="s">
        <v>3</v>
      </c>
      <c r="E149" t="s">
        <v>852</v>
      </c>
      <c r="F149" t="s">
        <v>852</v>
      </c>
      <c r="G149" t="s">
        <v>853</v>
      </c>
      <c r="H149" t="s">
        <v>3</v>
      </c>
      <c r="I149" t="s">
        <v>853</v>
      </c>
      <c r="J149" t="s">
        <v>852</v>
      </c>
      <c r="K149" t="s">
        <v>3</v>
      </c>
      <c r="L149" t="s">
        <v>3</v>
      </c>
      <c r="M149" t="s">
        <v>3</v>
      </c>
      <c r="N149" t="s">
        <v>3</v>
      </c>
      <c r="O149" t="s">
        <v>854</v>
      </c>
      <c r="P149" t="s">
        <v>3</v>
      </c>
      <c r="Q149" t="s">
        <v>3</v>
      </c>
      <c r="R149" t="s">
        <v>3</v>
      </c>
      <c r="S149" t="s">
        <v>855</v>
      </c>
      <c r="T149" t="s">
        <v>856</v>
      </c>
      <c r="U149" t="s">
        <v>857</v>
      </c>
    </row>
    <row r="150" spans="1:21" x14ac:dyDescent="0.2">
      <c r="A150">
        <v>689</v>
      </c>
      <c r="B150">
        <v>1</v>
      </c>
      <c r="C150" t="s">
        <v>3</v>
      </c>
      <c r="D150" t="s">
        <v>3</v>
      </c>
      <c r="E150" t="s">
        <v>169</v>
      </c>
      <c r="F150" t="s">
        <v>169</v>
      </c>
      <c r="G150" t="s">
        <v>169</v>
      </c>
      <c r="H150" t="s">
        <v>3</v>
      </c>
      <c r="I150" t="s">
        <v>169</v>
      </c>
      <c r="J150" t="s">
        <v>169</v>
      </c>
      <c r="K150" t="s">
        <v>3</v>
      </c>
      <c r="L150" t="s">
        <v>3</v>
      </c>
      <c r="M150" t="s">
        <v>3</v>
      </c>
      <c r="N150" t="s">
        <v>3</v>
      </c>
      <c r="O150" t="s">
        <v>169</v>
      </c>
      <c r="P150" t="s">
        <v>3</v>
      </c>
      <c r="Q150" t="s">
        <v>3</v>
      </c>
      <c r="R150" t="s">
        <v>3</v>
      </c>
      <c r="S150" t="s">
        <v>858</v>
      </c>
      <c r="T150" t="s">
        <v>864</v>
      </c>
      <c r="U150" t="s">
        <v>857</v>
      </c>
    </row>
    <row r="151" spans="1:21" x14ac:dyDescent="0.2">
      <c r="A151">
        <v>699</v>
      </c>
      <c r="B151">
        <v>1</v>
      </c>
      <c r="C151" t="s">
        <v>3</v>
      </c>
      <c r="D151" t="s">
        <v>3</v>
      </c>
      <c r="E151" t="s">
        <v>852</v>
      </c>
      <c r="F151" t="s">
        <v>852</v>
      </c>
      <c r="G151" t="s">
        <v>853</v>
      </c>
      <c r="H151" t="s">
        <v>3</v>
      </c>
      <c r="I151" t="s">
        <v>853</v>
      </c>
      <c r="J151" t="s">
        <v>852</v>
      </c>
      <c r="K151" t="s">
        <v>3</v>
      </c>
      <c r="L151" t="s">
        <v>3</v>
      </c>
      <c r="M151" t="s">
        <v>3</v>
      </c>
      <c r="N151" t="s">
        <v>3</v>
      </c>
      <c r="O151" t="s">
        <v>854</v>
      </c>
      <c r="P151" t="s">
        <v>3</v>
      </c>
      <c r="Q151" t="s">
        <v>3</v>
      </c>
      <c r="R151" t="s">
        <v>3</v>
      </c>
      <c r="S151" t="s">
        <v>855</v>
      </c>
      <c r="T151" t="s">
        <v>856</v>
      </c>
      <c r="U151" t="s">
        <v>857</v>
      </c>
    </row>
    <row r="152" spans="1:21" x14ac:dyDescent="0.2">
      <c r="A152">
        <v>699</v>
      </c>
      <c r="B152">
        <v>1</v>
      </c>
      <c r="C152" t="s">
        <v>3</v>
      </c>
      <c r="D152" t="s">
        <v>3</v>
      </c>
      <c r="E152" t="s">
        <v>169</v>
      </c>
      <c r="F152" t="s">
        <v>169</v>
      </c>
      <c r="G152" t="s">
        <v>169</v>
      </c>
      <c r="H152" t="s">
        <v>3</v>
      </c>
      <c r="I152" t="s">
        <v>169</v>
      </c>
      <c r="J152" t="s">
        <v>169</v>
      </c>
      <c r="K152" t="s">
        <v>3</v>
      </c>
      <c r="L152" t="s">
        <v>3</v>
      </c>
      <c r="M152" t="s">
        <v>3</v>
      </c>
      <c r="N152" t="s">
        <v>3</v>
      </c>
      <c r="O152" t="s">
        <v>169</v>
      </c>
      <c r="P152" t="s">
        <v>3</v>
      </c>
      <c r="Q152" t="s">
        <v>3</v>
      </c>
      <c r="R152" t="s">
        <v>3</v>
      </c>
      <c r="S152" t="s">
        <v>858</v>
      </c>
      <c r="T152" t="s">
        <v>864</v>
      </c>
      <c r="U152" t="s">
        <v>857</v>
      </c>
    </row>
    <row r="153" spans="1:21" x14ac:dyDescent="0.2">
      <c r="A153">
        <v>700</v>
      </c>
      <c r="B153">
        <v>1</v>
      </c>
      <c r="C153" t="s">
        <v>3</v>
      </c>
      <c r="D153" t="s">
        <v>3</v>
      </c>
      <c r="E153" t="s">
        <v>852</v>
      </c>
      <c r="F153" t="s">
        <v>852</v>
      </c>
      <c r="G153" t="s">
        <v>853</v>
      </c>
      <c r="H153" t="s">
        <v>3</v>
      </c>
      <c r="I153" t="s">
        <v>853</v>
      </c>
      <c r="J153" t="s">
        <v>852</v>
      </c>
      <c r="K153" t="s">
        <v>3</v>
      </c>
      <c r="L153" t="s">
        <v>3</v>
      </c>
      <c r="M153" t="s">
        <v>3</v>
      </c>
      <c r="N153" t="s">
        <v>3</v>
      </c>
      <c r="O153" t="s">
        <v>854</v>
      </c>
      <c r="P153" t="s">
        <v>3</v>
      </c>
      <c r="Q153" t="s">
        <v>3</v>
      </c>
      <c r="R153" t="s">
        <v>3</v>
      </c>
      <c r="S153" t="s">
        <v>855</v>
      </c>
      <c r="T153" t="s">
        <v>856</v>
      </c>
      <c r="U153" t="s">
        <v>857</v>
      </c>
    </row>
    <row r="154" spans="1:21" x14ac:dyDescent="0.2">
      <c r="A154">
        <v>700</v>
      </c>
      <c r="B154">
        <v>1</v>
      </c>
      <c r="C154" t="s">
        <v>3</v>
      </c>
      <c r="D154" t="s">
        <v>3</v>
      </c>
      <c r="E154" t="s">
        <v>169</v>
      </c>
      <c r="F154" t="s">
        <v>169</v>
      </c>
      <c r="G154" t="s">
        <v>169</v>
      </c>
      <c r="H154" t="s">
        <v>3</v>
      </c>
      <c r="I154" t="s">
        <v>169</v>
      </c>
      <c r="J154" t="s">
        <v>169</v>
      </c>
      <c r="K154" t="s">
        <v>3</v>
      </c>
      <c r="L154" t="s">
        <v>3</v>
      </c>
      <c r="M154" t="s">
        <v>3</v>
      </c>
      <c r="N154" t="s">
        <v>3</v>
      </c>
      <c r="O154" t="s">
        <v>169</v>
      </c>
      <c r="P154" t="s">
        <v>3</v>
      </c>
      <c r="Q154" t="s">
        <v>3</v>
      </c>
      <c r="R154" t="s">
        <v>3</v>
      </c>
      <c r="S154" t="s">
        <v>858</v>
      </c>
      <c r="T154" t="s">
        <v>864</v>
      </c>
      <c r="U154" t="s">
        <v>857</v>
      </c>
    </row>
    <row r="155" spans="1:21" x14ac:dyDescent="0.2">
      <c r="A155">
        <v>703</v>
      </c>
      <c r="B155">
        <v>1</v>
      </c>
      <c r="C155" t="s">
        <v>3</v>
      </c>
      <c r="D155" t="s">
        <v>3</v>
      </c>
      <c r="E155" t="s">
        <v>852</v>
      </c>
      <c r="F155" t="s">
        <v>852</v>
      </c>
      <c r="G155" t="s">
        <v>853</v>
      </c>
      <c r="H155" t="s">
        <v>3</v>
      </c>
      <c r="I155" t="s">
        <v>853</v>
      </c>
      <c r="J155" t="s">
        <v>852</v>
      </c>
      <c r="K155" t="s">
        <v>3</v>
      </c>
      <c r="L155" t="s">
        <v>3</v>
      </c>
      <c r="M155" t="s">
        <v>3</v>
      </c>
      <c r="N155" t="s">
        <v>3</v>
      </c>
      <c r="O155" t="s">
        <v>854</v>
      </c>
      <c r="P155" t="s">
        <v>3</v>
      </c>
      <c r="Q155" t="s">
        <v>3</v>
      </c>
      <c r="R155" t="s">
        <v>3</v>
      </c>
      <c r="S155" t="s">
        <v>855</v>
      </c>
      <c r="T155" t="s">
        <v>856</v>
      </c>
      <c r="U155" t="s">
        <v>857</v>
      </c>
    </row>
    <row r="156" spans="1:21" x14ac:dyDescent="0.2">
      <c r="A156">
        <v>703</v>
      </c>
      <c r="B156">
        <v>1</v>
      </c>
      <c r="C156" t="s">
        <v>3</v>
      </c>
      <c r="D156" t="s">
        <v>3</v>
      </c>
      <c r="E156" t="s">
        <v>169</v>
      </c>
      <c r="F156" t="s">
        <v>169</v>
      </c>
      <c r="G156" t="s">
        <v>169</v>
      </c>
      <c r="H156" t="s">
        <v>3</v>
      </c>
      <c r="I156" t="s">
        <v>169</v>
      </c>
      <c r="J156" t="s">
        <v>169</v>
      </c>
      <c r="K156" t="s">
        <v>3</v>
      </c>
      <c r="L156" t="s">
        <v>3</v>
      </c>
      <c r="M156" t="s">
        <v>3</v>
      </c>
      <c r="N156" t="s">
        <v>3</v>
      </c>
      <c r="O156" t="s">
        <v>169</v>
      </c>
      <c r="P156" t="s">
        <v>3</v>
      </c>
      <c r="Q156" t="s">
        <v>3</v>
      </c>
      <c r="R156" t="s">
        <v>3</v>
      </c>
      <c r="S156" t="s">
        <v>858</v>
      </c>
      <c r="T156" t="s">
        <v>864</v>
      </c>
      <c r="U156" t="s">
        <v>857</v>
      </c>
    </row>
    <row r="157" spans="1:21" x14ac:dyDescent="0.2">
      <c r="A157">
        <v>704</v>
      </c>
      <c r="B157">
        <v>1</v>
      </c>
      <c r="C157" t="s">
        <v>3</v>
      </c>
      <c r="D157" t="s">
        <v>3</v>
      </c>
      <c r="E157" t="s">
        <v>852</v>
      </c>
      <c r="F157" t="s">
        <v>852</v>
      </c>
      <c r="G157" t="s">
        <v>853</v>
      </c>
      <c r="H157" t="s">
        <v>3</v>
      </c>
      <c r="I157" t="s">
        <v>853</v>
      </c>
      <c r="J157" t="s">
        <v>852</v>
      </c>
      <c r="K157" t="s">
        <v>3</v>
      </c>
      <c r="L157" t="s">
        <v>3</v>
      </c>
      <c r="M157" t="s">
        <v>3</v>
      </c>
      <c r="N157" t="s">
        <v>3</v>
      </c>
      <c r="O157" t="s">
        <v>854</v>
      </c>
      <c r="P157" t="s">
        <v>3</v>
      </c>
      <c r="Q157" t="s">
        <v>3</v>
      </c>
      <c r="R157" t="s">
        <v>3</v>
      </c>
      <c r="S157" t="s">
        <v>855</v>
      </c>
      <c r="T157" t="s">
        <v>856</v>
      </c>
      <c r="U157" t="s">
        <v>857</v>
      </c>
    </row>
    <row r="158" spans="1:21" x14ac:dyDescent="0.2">
      <c r="A158">
        <v>704</v>
      </c>
      <c r="B158">
        <v>1</v>
      </c>
      <c r="C158" t="s">
        <v>3</v>
      </c>
      <c r="D158" t="s">
        <v>3</v>
      </c>
      <c r="E158" t="s">
        <v>169</v>
      </c>
      <c r="F158" t="s">
        <v>169</v>
      </c>
      <c r="G158" t="s">
        <v>169</v>
      </c>
      <c r="H158" t="s">
        <v>3</v>
      </c>
      <c r="I158" t="s">
        <v>169</v>
      </c>
      <c r="J158" t="s">
        <v>169</v>
      </c>
      <c r="K158" t="s">
        <v>3</v>
      </c>
      <c r="L158" t="s">
        <v>3</v>
      </c>
      <c r="M158" t="s">
        <v>3</v>
      </c>
      <c r="N158" t="s">
        <v>3</v>
      </c>
      <c r="O158" t="s">
        <v>169</v>
      </c>
      <c r="P158" t="s">
        <v>3</v>
      </c>
      <c r="Q158" t="s">
        <v>3</v>
      </c>
      <c r="R158" t="s">
        <v>3</v>
      </c>
      <c r="S158" t="s">
        <v>858</v>
      </c>
      <c r="T158" t="s">
        <v>864</v>
      </c>
      <c r="U158" t="s">
        <v>857</v>
      </c>
    </row>
    <row r="159" spans="1:21" x14ac:dyDescent="0.2">
      <c r="A159">
        <v>705</v>
      </c>
      <c r="B159">
        <v>1</v>
      </c>
      <c r="C159" t="s">
        <v>3</v>
      </c>
      <c r="D159" t="s">
        <v>449</v>
      </c>
      <c r="E159" t="s">
        <v>169</v>
      </c>
      <c r="F159" t="s">
        <v>169</v>
      </c>
      <c r="G159" t="s">
        <v>169</v>
      </c>
      <c r="H159" t="s">
        <v>3</v>
      </c>
      <c r="I159" t="s">
        <v>169</v>
      </c>
      <c r="J159" t="s">
        <v>169</v>
      </c>
      <c r="K159" t="s">
        <v>3</v>
      </c>
      <c r="L159" t="s">
        <v>3</v>
      </c>
      <c r="M159" t="s">
        <v>3</v>
      </c>
      <c r="N159" t="s">
        <v>449</v>
      </c>
      <c r="O159" t="s">
        <v>169</v>
      </c>
      <c r="P159" t="s">
        <v>3</v>
      </c>
      <c r="Q159" t="s">
        <v>3</v>
      </c>
      <c r="R159" t="s">
        <v>3</v>
      </c>
      <c r="S159" t="s">
        <v>859</v>
      </c>
      <c r="T159" t="s">
        <v>869</v>
      </c>
      <c r="U159" t="s">
        <v>857</v>
      </c>
    </row>
    <row r="160" spans="1:21" x14ac:dyDescent="0.2">
      <c r="A160">
        <v>706</v>
      </c>
      <c r="B160">
        <v>1</v>
      </c>
      <c r="C160" t="s">
        <v>3</v>
      </c>
      <c r="D160" t="s">
        <v>449</v>
      </c>
      <c r="E160" t="s">
        <v>169</v>
      </c>
      <c r="F160" t="s">
        <v>169</v>
      </c>
      <c r="G160" t="s">
        <v>169</v>
      </c>
      <c r="H160" t="s">
        <v>3</v>
      </c>
      <c r="I160" t="s">
        <v>169</v>
      </c>
      <c r="J160" t="s">
        <v>169</v>
      </c>
      <c r="K160" t="s">
        <v>3</v>
      </c>
      <c r="L160" t="s">
        <v>3</v>
      </c>
      <c r="M160" t="s">
        <v>3</v>
      </c>
      <c r="N160" t="s">
        <v>449</v>
      </c>
      <c r="O160" t="s">
        <v>169</v>
      </c>
      <c r="P160" t="s">
        <v>3</v>
      </c>
      <c r="Q160" t="s">
        <v>3</v>
      </c>
      <c r="R160" t="s">
        <v>3</v>
      </c>
      <c r="S160" t="s">
        <v>859</v>
      </c>
      <c r="T160" t="s">
        <v>869</v>
      </c>
      <c r="U160" t="s">
        <v>857</v>
      </c>
    </row>
    <row r="161" spans="1:21" x14ac:dyDescent="0.2">
      <c r="A161">
        <v>709</v>
      </c>
      <c r="B161">
        <v>1</v>
      </c>
      <c r="C161" t="s">
        <v>3</v>
      </c>
      <c r="D161" t="s">
        <v>3</v>
      </c>
      <c r="E161" t="s">
        <v>852</v>
      </c>
      <c r="F161" t="s">
        <v>852</v>
      </c>
      <c r="G161" t="s">
        <v>853</v>
      </c>
      <c r="H161" t="s">
        <v>3</v>
      </c>
      <c r="I161" t="s">
        <v>853</v>
      </c>
      <c r="J161" t="s">
        <v>852</v>
      </c>
      <c r="K161" t="s">
        <v>3</v>
      </c>
      <c r="L161" t="s">
        <v>3</v>
      </c>
      <c r="M161" t="s">
        <v>3</v>
      </c>
      <c r="N161" t="s">
        <v>3</v>
      </c>
      <c r="O161" t="s">
        <v>854</v>
      </c>
      <c r="P161" t="s">
        <v>3</v>
      </c>
      <c r="Q161" t="s">
        <v>3</v>
      </c>
      <c r="R161" t="s">
        <v>3</v>
      </c>
      <c r="S161" t="s">
        <v>855</v>
      </c>
      <c r="T161" t="s">
        <v>856</v>
      </c>
      <c r="U161" t="s">
        <v>857</v>
      </c>
    </row>
    <row r="162" spans="1:21" x14ac:dyDescent="0.2">
      <c r="A162">
        <v>709</v>
      </c>
      <c r="B162">
        <v>1</v>
      </c>
      <c r="C162" t="s">
        <v>3</v>
      </c>
      <c r="D162" t="s">
        <v>3</v>
      </c>
      <c r="E162" t="s">
        <v>169</v>
      </c>
      <c r="F162" t="s">
        <v>169</v>
      </c>
      <c r="G162" t="s">
        <v>169</v>
      </c>
      <c r="H162" t="s">
        <v>3</v>
      </c>
      <c r="I162" t="s">
        <v>169</v>
      </c>
      <c r="J162" t="s">
        <v>169</v>
      </c>
      <c r="K162" t="s">
        <v>3</v>
      </c>
      <c r="L162" t="s">
        <v>3</v>
      </c>
      <c r="M162" t="s">
        <v>3</v>
      </c>
      <c r="N162" t="s">
        <v>3</v>
      </c>
      <c r="O162" t="s">
        <v>169</v>
      </c>
      <c r="P162" t="s">
        <v>3</v>
      </c>
      <c r="Q162" t="s">
        <v>3</v>
      </c>
      <c r="R162" t="s">
        <v>3</v>
      </c>
      <c r="S162" t="s">
        <v>858</v>
      </c>
      <c r="T162" t="s">
        <v>864</v>
      </c>
      <c r="U162" t="s">
        <v>857</v>
      </c>
    </row>
    <row r="163" spans="1:21" x14ac:dyDescent="0.2">
      <c r="A163">
        <v>710</v>
      </c>
      <c r="B163">
        <v>1</v>
      </c>
      <c r="C163" t="s">
        <v>3</v>
      </c>
      <c r="D163" t="s">
        <v>3</v>
      </c>
      <c r="E163" t="s">
        <v>852</v>
      </c>
      <c r="F163" t="s">
        <v>852</v>
      </c>
      <c r="G163" t="s">
        <v>853</v>
      </c>
      <c r="H163" t="s">
        <v>3</v>
      </c>
      <c r="I163" t="s">
        <v>853</v>
      </c>
      <c r="J163" t="s">
        <v>852</v>
      </c>
      <c r="K163" t="s">
        <v>3</v>
      </c>
      <c r="L163" t="s">
        <v>3</v>
      </c>
      <c r="M163" t="s">
        <v>3</v>
      </c>
      <c r="N163" t="s">
        <v>3</v>
      </c>
      <c r="O163" t="s">
        <v>854</v>
      </c>
      <c r="P163" t="s">
        <v>3</v>
      </c>
      <c r="Q163" t="s">
        <v>3</v>
      </c>
      <c r="R163" t="s">
        <v>3</v>
      </c>
      <c r="S163" t="s">
        <v>855</v>
      </c>
      <c r="T163" t="s">
        <v>856</v>
      </c>
      <c r="U163" t="s">
        <v>857</v>
      </c>
    </row>
    <row r="164" spans="1:21" x14ac:dyDescent="0.2">
      <c r="A164">
        <v>710</v>
      </c>
      <c r="B164">
        <v>1</v>
      </c>
      <c r="C164" t="s">
        <v>3</v>
      </c>
      <c r="D164" t="s">
        <v>3</v>
      </c>
      <c r="E164" t="s">
        <v>169</v>
      </c>
      <c r="F164" t="s">
        <v>169</v>
      </c>
      <c r="G164" t="s">
        <v>169</v>
      </c>
      <c r="H164" t="s">
        <v>3</v>
      </c>
      <c r="I164" t="s">
        <v>169</v>
      </c>
      <c r="J164" t="s">
        <v>169</v>
      </c>
      <c r="K164" t="s">
        <v>3</v>
      </c>
      <c r="L164" t="s">
        <v>3</v>
      </c>
      <c r="M164" t="s">
        <v>3</v>
      </c>
      <c r="N164" t="s">
        <v>3</v>
      </c>
      <c r="O164" t="s">
        <v>169</v>
      </c>
      <c r="P164" t="s">
        <v>3</v>
      </c>
      <c r="Q164" t="s">
        <v>3</v>
      </c>
      <c r="R164" t="s">
        <v>3</v>
      </c>
      <c r="S164" t="s">
        <v>858</v>
      </c>
      <c r="T164" t="s">
        <v>864</v>
      </c>
      <c r="U164" t="s">
        <v>857</v>
      </c>
    </row>
    <row r="165" spans="1:21" x14ac:dyDescent="0.2">
      <c r="A165">
        <v>713</v>
      </c>
      <c r="B165">
        <v>1</v>
      </c>
      <c r="C165" t="s">
        <v>3</v>
      </c>
      <c r="D165" t="s">
        <v>3</v>
      </c>
      <c r="E165" t="s">
        <v>852</v>
      </c>
      <c r="F165" t="s">
        <v>852</v>
      </c>
      <c r="G165" t="s">
        <v>853</v>
      </c>
      <c r="H165" t="s">
        <v>3</v>
      </c>
      <c r="I165" t="s">
        <v>853</v>
      </c>
      <c r="J165" t="s">
        <v>852</v>
      </c>
      <c r="K165" t="s">
        <v>3</v>
      </c>
      <c r="L165" t="s">
        <v>3</v>
      </c>
      <c r="M165" t="s">
        <v>3</v>
      </c>
      <c r="N165" t="s">
        <v>3</v>
      </c>
      <c r="O165" t="s">
        <v>854</v>
      </c>
      <c r="P165" t="s">
        <v>3</v>
      </c>
      <c r="Q165" t="s">
        <v>3</v>
      </c>
      <c r="R165" t="s">
        <v>3</v>
      </c>
      <c r="S165" t="s">
        <v>855</v>
      </c>
      <c r="T165" t="s">
        <v>856</v>
      </c>
      <c r="U165" t="s">
        <v>857</v>
      </c>
    </row>
    <row r="166" spans="1:21" x14ac:dyDescent="0.2">
      <c r="A166">
        <v>713</v>
      </c>
      <c r="B166">
        <v>1</v>
      </c>
      <c r="C166" t="s">
        <v>3</v>
      </c>
      <c r="D166" t="s">
        <v>3</v>
      </c>
      <c r="E166" t="s">
        <v>169</v>
      </c>
      <c r="F166" t="s">
        <v>169</v>
      </c>
      <c r="G166" t="s">
        <v>169</v>
      </c>
      <c r="H166" t="s">
        <v>3</v>
      </c>
      <c r="I166" t="s">
        <v>169</v>
      </c>
      <c r="J166" t="s">
        <v>169</v>
      </c>
      <c r="K166" t="s">
        <v>3</v>
      </c>
      <c r="L166" t="s">
        <v>3</v>
      </c>
      <c r="M166" t="s">
        <v>3</v>
      </c>
      <c r="N166" t="s">
        <v>3</v>
      </c>
      <c r="O166" t="s">
        <v>169</v>
      </c>
      <c r="P166" t="s">
        <v>3</v>
      </c>
      <c r="Q166" t="s">
        <v>3</v>
      </c>
      <c r="R166" t="s">
        <v>3</v>
      </c>
      <c r="S166" t="s">
        <v>858</v>
      </c>
      <c r="T166" t="s">
        <v>864</v>
      </c>
      <c r="U166" t="s">
        <v>857</v>
      </c>
    </row>
    <row r="167" spans="1:21" x14ac:dyDescent="0.2">
      <c r="A167">
        <v>714</v>
      </c>
      <c r="B167">
        <v>1</v>
      </c>
      <c r="C167" t="s">
        <v>3</v>
      </c>
      <c r="D167" t="s">
        <v>3</v>
      </c>
      <c r="E167" t="s">
        <v>852</v>
      </c>
      <c r="F167" t="s">
        <v>852</v>
      </c>
      <c r="G167" t="s">
        <v>853</v>
      </c>
      <c r="H167" t="s">
        <v>3</v>
      </c>
      <c r="I167" t="s">
        <v>853</v>
      </c>
      <c r="J167" t="s">
        <v>852</v>
      </c>
      <c r="K167" t="s">
        <v>3</v>
      </c>
      <c r="L167" t="s">
        <v>3</v>
      </c>
      <c r="M167" t="s">
        <v>3</v>
      </c>
      <c r="N167" t="s">
        <v>3</v>
      </c>
      <c r="O167" t="s">
        <v>854</v>
      </c>
      <c r="P167" t="s">
        <v>3</v>
      </c>
      <c r="Q167" t="s">
        <v>3</v>
      </c>
      <c r="R167" t="s">
        <v>3</v>
      </c>
      <c r="S167" t="s">
        <v>855</v>
      </c>
      <c r="T167" t="s">
        <v>856</v>
      </c>
      <c r="U167" t="s">
        <v>857</v>
      </c>
    </row>
    <row r="168" spans="1:21" x14ac:dyDescent="0.2">
      <c r="A168">
        <v>714</v>
      </c>
      <c r="B168">
        <v>1</v>
      </c>
      <c r="C168" t="s">
        <v>3</v>
      </c>
      <c r="D168" t="s">
        <v>3</v>
      </c>
      <c r="E168" t="s">
        <v>169</v>
      </c>
      <c r="F168" t="s">
        <v>169</v>
      </c>
      <c r="G168" t="s">
        <v>169</v>
      </c>
      <c r="H168" t="s">
        <v>3</v>
      </c>
      <c r="I168" t="s">
        <v>169</v>
      </c>
      <c r="J168" t="s">
        <v>169</v>
      </c>
      <c r="K168" t="s">
        <v>3</v>
      </c>
      <c r="L168" t="s">
        <v>3</v>
      </c>
      <c r="M168" t="s">
        <v>3</v>
      </c>
      <c r="N168" t="s">
        <v>3</v>
      </c>
      <c r="O168" t="s">
        <v>169</v>
      </c>
      <c r="P168" t="s">
        <v>3</v>
      </c>
      <c r="Q168" t="s">
        <v>3</v>
      </c>
      <c r="R168" t="s">
        <v>3</v>
      </c>
      <c r="S168" t="s">
        <v>858</v>
      </c>
      <c r="T168" t="s">
        <v>864</v>
      </c>
      <c r="U168" t="s">
        <v>857</v>
      </c>
    </row>
    <row r="169" spans="1:21" x14ac:dyDescent="0.2">
      <c r="A169">
        <v>717</v>
      </c>
      <c r="B169">
        <v>1</v>
      </c>
      <c r="C169" t="s">
        <v>3</v>
      </c>
      <c r="D169" t="s">
        <v>3</v>
      </c>
      <c r="E169" t="s">
        <v>852</v>
      </c>
      <c r="F169" t="s">
        <v>852</v>
      </c>
      <c r="G169" t="s">
        <v>853</v>
      </c>
      <c r="H169" t="s">
        <v>3</v>
      </c>
      <c r="I169" t="s">
        <v>853</v>
      </c>
      <c r="J169" t="s">
        <v>852</v>
      </c>
      <c r="K169" t="s">
        <v>3</v>
      </c>
      <c r="L169" t="s">
        <v>3</v>
      </c>
      <c r="M169" t="s">
        <v>3</v>
      </c>
      <c r="N169" t="s">
        <v>3</v>
      </c>
      <c r="O169" t="s">
        <v>854</v>
      </c>
      <c r="P169" t="s">
        <v>3</v>
      </c>
      <c r="Q169" t="s">
        <v>3</v>
      </c>
      <c r="R169" t="s">
        <v>3</v>
      </c>
      <c r="S169" t="s">
        <v>855</v>
      </c>
      <c r="T169" t="s">
        <v>856</v>
      </c>
      <c r="U169" t="s">
        <v>857</v>
      </c>
    </row>
    <row r="170" spans="1:21" x14ac:dyDescent="0.2">
      <c r="A170">
        <v>717</v>
      </c>
      <c r="B170">
        <v>1</v>
      </c>
      <c r="C170" t="s">
        <v>3</v>
      </c>
      <c r="D170" t="s">
        <v>3</v>
      </c>
      <c r="E170" t="s">
        <v>169</v>
      </c>
      <c r="F170" t="s">
        <v>169</v>
      </c>
      <c r="G170" t="s">
        <v>169</v>
      </c>
      <c r="H170" t="s">
        <v>3</v>
      </c>
      <c r="I170" t="s">
        <v>169</v>
      </c>
      <c r="J170" t="s">
        <v>169</v>
      </c>
      <c r="K170" t="s">
        <v>3</v>
      </c>
      <c r="L170" t="s">
        <v>3</v>
      </c>
      <c r="M170" t="s">
        <v>3</v>
      </c>
      <c r="N170" t="s">
        <v>3</v>
      </c>
      <c r="O170" t="s">
        <v>169</v>
      </c>
      <c r="P170" t="s">
        <v>3</v>
      </c>
      <c r="Q170" t="s">
        <v>3</v>
      </c>
      <c r="R170" t="s">
        <v>3</v>
      </c>
      <c r="S170" t="s">
        <v>858</v>
      </c>
      <c r="T170" t="s">
        <v>864</v>
      </c>
      <c r="U170" t="s">
        <v>857</v>
      </c>
    </row>
    <row r="171" spans="1:21" x14ac:dyDescent="0.2">
      <c r="A171">
        <v>718</v>
      </c>
      <c r="B171">
        <v>1</v>
      </c>
      <c r="C171" t="s">
        <v>3</v>
      </c>
      <c r="D171" t="s">
        <v>3</v>
      </c>
      <c r="E171" t="s">
        <v>852</v>
      </c>
      <c r="F171" t="s">
        <v>852</v>
      </c>
      <c r="G171" t="s">
        <v>853</v>
      </c>
      <c r="H171" t="s">
        <v>3</v>
      </c>
      <c r="I171" t="s">
        <v>853</v>
      </c>
      <c r="J171" t="s">
        <v>852</v>
      </c>
      <c r="K171" t="s">
        <v>3</v>
      </c>
      <c r="L171" t="s">
        <v>3</v>
      </c>
      <c r="M171" t="s">
        <v>3</v>
      </c>
      <c r="N171" t="s">
        <v>3</v>
      </c>
      <c r="O171" t="s">
        <v>854</v>
      </c>
      <c r="P171" t="s">
        <v>3</v>
      </c>
      <c r="Q171" t="s">
        <v>3</v>
      </c>
      <c r="R171" t="s">
        <v>3</v>
      </c>
      <c r="S171" t="s">
        <v>855</v>
      </c>
      <c r="T171" t="s">
        <v>856</v>
      </c>
      <c r="U171" t="s">
        <v>857</v>
      </c>
    </row>
    <row r="172" spans="1:21" x14ac:dyDescent="0.2">
      <c r="A172">
        <v>718</v>
      </c>
      <c r="B172">
        <v>1</v>
      </c>
      <c r="C172" t="s">
        <v>3</v>
      </c>
      <c r="D172" t="s">
        <v>3</v>
      </c>
      <c r="E172" t="s">
        <v>169</v>
      </c>
      <c r="F172" t="s">
        <v>169</v>
      </c>
      <c r="G172" t="s">
        <v>169</v>
      </c>
      <c r="H172" t="s">
        <v>3</v>
      </c>
      <c r="I172" t="s">
        <v>169</v>
      </c>
      <c r="J172" t="s">
        <v>169</v>
      </c>
      <c r="K172" t="s">
        <v>3</v>
      </c>
      <c r="L172" t="s">
        <v>3</v>
      </c>
      <c r="M172" t="s">
        <v>3</v>
      </c>
      <c r="N172" t="s">
        <v>3</v>
      </c>
      <c r="O172" t="s">
        <v>169</v>
      </c>
      <c r="P172" t="s">
        <v>3</v>
      </c>
      <c r="Q172" t="s">
        <v>3</v>
      </c>
      <c r="R172" t="s">
        <v>3</v>
      </c>
      <c r="S172" t="s">
        <v>858</v>
      </c>
      <c r="T172" t="s">
        <v>864</v>
      </c>
      <c r="U172" t="s">
        <v>857</v>
      </c>
    </row>
    <row r="173" spans="1:21" x14ac:dyDescent="0.2">
      <c r="A173">
        <v>723</v>
      </c>
      <c r="B173">
        <v>1</v>
      </c>
      <c r="C173" t="s">
        <v>3</v>
      </c>
      <c r="D173" t="s">
        <v>3</v>
      </c>
      <c r="E173" t="s">
        <v>852</v>
      </c>
      <c r="F173" t="s">
        <v>852</v>
      </c>
      <c r="G173" t="s">
        <v>853</v>
      </c>
      <c r="H173" t="s">
        <v>3</v>
      </c>
      <c r="I173" t="s">
        <v>853</v>
      </c>
      <c r="J173" t="s">
        <v>852</v>
      </c>
      <c r="K173" t="s">
        <v>3</v>
      </c>
      <c r="L173" t="s">
        <v>3</v>
      </c>
      <c r="M173" t="s">
        <v>3</v>
      </c>
      <c r="N173" t="s">
        <v>3</v>
      </c>
      <c r="O173" t="s">
        <v>854</v>
      </c>
      <c r="P173" t="s">
        <v>3</v>
      </c>
      <c r="Q173" t="s">
        <v>3</v>
      </c>
      <c r="R173" t="s">
        <v>3</v>
      </c>
      <c r="S173" t="s">
        <v>855</v>
      </c>
      <c r="T173" t="s">
        <v>856</v>
      </c>
      <c r="U173" t="s">
        <v>857</v>
      </c>
    </row>
    <row r="174" spans="1:21" x14ac:dyDescent="0.2">
      <c r="A174">
        <v>723</v>
      </c>
      <c r="B174">
        <v>1</v>
      </c>
      <c r="C174" t="s">
        <v>3</v>
      </c>
      <c r="D174" t="s">
        <v>3</v>
      </c>
      <c r="E174" t="s">
        <v>169</v>
      </c>
      <c r="F174" t="s">
        <v>169</v>
      </c>
      <c r="G174" t="s">
        <v>169</v>
      </c>
      <c r="H174" t="s">
        <v>3</v>
      </c>
      <c r="I174" t="s">
        <v>169</v>
      </c>
      <c r="J174" t="s">
        <v>169</v>
      </c>
      <c r="K174" t="s">
        <v>3</v>
      </c>
      <c r="L174" t="s">
        <v>3</v>
      </c>
      <c r="M174" t="s">
        <v>3</v>
      </c>
      <c r="N174" t="s">
        <v>3</v>
      </c>
      <c r="O174" t="s">
        <v>169</v>
      </c>
      <c r="P174" t="s">
        <v>3</v>
      </c>
      <c r="Q174" t="s">
        <v>3</v>
      </c>
      <c r="R174" t="s">
        <v>3</v>
      </c>
      <c r="S174" t="s">
        <v>858</v>
      </c>
      <c r="T174" t="s">
        <v>864</v>
      </c>
      <c r="U174" t="s">
        <v>857</v>
      </c>
    </row>
    <row r="175" spans="1:21" x14ac:dyDescent="0.2">
      <c r="A175">
        <v>724</v>
      </c>
      <c r="B175">
        <v>1</v>
      </c>
      <c r="C175" t="s">
        <v>3</v>
      </c>
      <c r="D175" t="s">
        <v>3</v>
      </c>
      <c r="E175" t="s">
        <v>852</v>
      </c>
      <c r="F175" t="s">
        <v>852</v>
      </c>
      <c r="G175" t="s">
        <v>853</v>
      </c>
      <c r="H175" t="s">
        <v>3</v>
      </c>
      <c r="I175" t="s">
        <v>853</v>
      </c>
      <c r="J175" t="s">
        <v>852</v>
      </c>
      <c r="K175" t="s">
        <v>3</v>
      </c>
      <c r="L175" t="s">
        <v>3</v>
      </c>
      <c r="M175" t="s">
        <v>3</v>
      </c>
      <c r="N175" t="s">
        <v>3</v>
      </c>
      <c r="O175" t="s">
        <v>854</v>
      </c>
      <c r="P175" t="s">
        <v>3</v>
      </c>
      <c r="Q175" t="s">
        <v>3</v>
      </c>
      <c r="R175" t="s">
        <v>3</v>
      </c>
      <c r="S175" t="s">
        <v>855</v>
      </c>
      <c r="T175" t="s">
        <v>856</v>
      </c>
      <c r="U175" t="s">
        <v>857</v>
      </c>
    </row>
    <row r="176" spans="1:21" x14ac:dyDescent="0.2">
      <c r="A176">
        <v>724</v>
      </c>
      <c r="B176">
        <v>1</v>
      </c>
      <c r="C176" t="s">
        <v>3</v>
      </c>
      <c r="D176" t="s">
        <v>3</v>
      </c>
      <c r="E176" t="s">
        <v>169</v>
      </c>
      <c r="F176" t="s">
        <v>169</v>
      </c>
      <c r="G176" t="s">
        <v>169</v>
      </c>
      <c r="H176" t="s">
        <v>3</v>
      </c>
      <c r="I176" t="s">
        <v>169</v>
      </c>
      <c r="J176" t="s">
        <v>169</v>
      </c>
      <c r="K176" t="s">
        <v>3</v>
      </c>
      <c r="L176" t="s">
        <v>3</v>
      </c>
      <c r="M176" t="s">
        <v>3</v>
      </c>
      <c r="N176" t="s">
        <v>3</v>
      </c>
      <c r="O176" t="s">
        <v>169</v>
      </c>
      <c r="P176" t="s">
        <v>3</v>
      </c>
      <c r="Q176" t="s">
        <v>3</v>
      </c>
      <c r="R176" t="s">
        <v>3</v>
      </c>
      <c r="S176" t="s">
        <v>858</v>
      </c>
      <c r="T176" t="s">
        <v>864</v>
      </c>
      <c r="U176" t="s">
        <v>857</v>
      </c>
    </row>
    <row r="177" spans="1:21" x14ac:dyDescent="0.2">
      <c r="A177">
        <v>727</v>
      </c>
      <c r="B177">
        <v>1</v>
      </c>
      <c r="C177" t="s">
        <v>3</v>
      </c>
      <c r="D177" t="s">
        <v>3</v>
      </c>
      <c r="E177" t="s">
        <v>852</v>
      </c>
      <c r="F177" t="s">
        <v>852</v>
      </c>
      <c r="G177" t="s">
        <v>853</v>
      </c>
      <c r="H177" t="s">
        <v>3</v>
      </c>
      <c r="I177" t="s">
        <v>853</v>
      </c>
      <c r="J177" t="s">
        <v>852</v>
      </c>
      <c r="K177" t="s">
        <v>3</v>
      </c>
      <c r="L177" t="s">
        <v>3</v>
      </c>
      <c r="M177" t="s">
        <v>3</v>
      </c>
      <c r="N177" t="s">
        <v>3</v>
      </c>
      <c r="O177" t="s">
        <v>854</v>
      </c>
      <c r="P177" t="s">
        <v>3</v>
      </c>
      <c r="Q177" t="s">
        <v>3</v>
      </c>
      <c r="R177" t="s">
        <v>3</v>
      </c>
      <c r="S177" t="s">
        <v>855</v>
      </c>
      <c r="T177" t="s">
        <v>856</v>
      </c>
      <c r="U177" t="s">
        <v>857</v>
      </c>
    </row>
    <row r="178" spans="1:21" x14ac:dyDescent="0.2">
      <c r="A178">
        <v>727</v>
      </c>
      <c r="B178">
        <v>1</v>
      </c>
      <c r="C178" t="s">
        <v>3</v>
      </c>
      <c r="D178" t="s">
        <v>3</v>
      </c>
      <c r="E178" t="s">
        <v>169</v>
      </c>
      <c r="F178" t="s">
        <v>169</v>
      </c>
      <c r="G178" t="s">
        <v>169</v>
      </c>
      <c r="H178" t="s">
        <v>3</v>
      </c>
      <c r="I178" t="s">
        <v>169</v>
      </c>
      <c r="J178" t="s">
        <v>169</v>
      </c>
      <c r="K178" t="s">
        <v>3</v>
      </c>
      <c r="L178" t="s">
        <v>3</v>
      </c>
      <c r="M178" t="s">
        <v>3</v>
      </c>
      <c r="N178" t="s">
        <v>3</v>
      </c>
      <c r="O178" t="s">
        <v>169</v>
      </c>
      <c r="P178" t="s">
        <v>3</v>
      </c>
      <c r="Q178" t="s">
        <v>3</v>
      </c>
      <c r="R178" t="s">
        <v>3</v>
      </c>
      <c r="S178" t="s">
        <v>858</v>
      </c>
      <c r="T178" t="s">
        <v>864</v>
      </c>
      <c r="U178" t="s">
        <v>857</v>
      </c>
    </row>
    <row r="179" spans="1:21" x14ac:dyDescent="0.2">
      <c r="A179">
        <v>728</v>
      </c>
      <c r="B179">
        <v>1</v>
      </c>
      <c r="C179" t="s">
        <v>3</v>
      </c>
      <c r="D179" t="s">
        <v>3</v>
      </c>
      <c r="E179" t="s">
        <v>852</v>
      </c>
      <c r="F179" t="s">
        <v>852</v>
      </c>
      <c r="G179" t="s">
        <v>853</v>
      </c>
      <c r="H179" t="s">
        <v>3</v>
      </c>
      <c r="I179" t="s">
        <v>853</v>
      </c>
      <c r="J179" t="s">
        <v>852</v>
      </c>
      <c r="K179" t="s">
        <v>3</v>
      </c>
      <c r="L179" t="s">
        <v>3</v>
      </c>
      <c r="M179" t="s">
        <v>3</v>
      </c>
      <c r="N179" t="s">
        <v>3</v>
      </c>
      <c r="O179" t="s">
        <v>854</v>
      </c>
      <c r="P179" t="s">
        <v>3</v>
      </c>
      <c r="Q179" t="s">
        <v>3</v>
      </c>
      <c r="R179" t="s">
        <v>3</v>
      </c>
      <c r="S179" t="s">
        <v>855</v>
      </c>
      <c r="T179" t="s">
        <v>856</v>
      </c>
      <c r="U179" t="s">
        <v>857</v>
      </c>
    </row>
    <row r="180" spans="1:21" x14ac:dyDescent="0.2">
      <c r="A180">
        <v>728</v>
      </c>
      <c r="B180">
        <v>1</v>
      </c>
      <c r="C180" t="s">
        <v>3</v>
      </c>
      <c r="D180" t="s">
        <v>3</v>
      </c>
      <c r="E180" t="s">
        <v>169</v>
      </c>
      <c r="F180" t="s">
        <v>169</v>
      </c>
      <c r="G180" t="s">
        <v>169</v>
      </c>
      <c r="H180" t="s">
        <v>3</v>
      </c>
      <c r="I180" t="s">
        <v>169</v>
      </c>
      <c r="J180" t="s">
        <v>169</v>
      </c>
      <c r="K180" t="s">
        <v>3</v>
      </c>
      <c r="L180" t="s">
        <v>3</v>
      </c>
      <c r="M180" t="s">
        <v>3</v>
      </c>
      <c r="N180" t="s">
        <v>3</v>
      </c>
      <c r="O180" t="s">
        <v>169</v>
      </c>
      <c r="P180" t="s">
        <v>3</v>
      </c>
      <c r="Q180" t="s">
        <v>3</v>
      </c>
      <c r="R180" t="s">
        <v>3</v>
      </c>
      <c r="S180" t="s">
        <v>858</v>
      </c>
      <c r="T180" t="s">
        <v>864</v>
      </c>
      <c r="U180" t="s">
        <v>857</v>
      </c>
    </row>
    <row r="181" spans="1:21" x14ac:dyDescent="0.2">
      <c r="A181">
        <v>731</v>
      </c>
      <c r="B181">
        <v>1</v>
      </c>
      <c r="C181" t="s">
        <v>3</v>
      </c>
      <c r="D181" t="s">
        <v>3</v>
      </c>
      <c r="E181" t="s">
        <v>852</v>
      </c>
      <c r="F181" t="s">
        <v>852</v>
      </c>
      <c r="G181" t="s">
        <v>853</v>
      </c>
      <c r="H181" t="s">
        <v>3</v>
      </c>
      <c r="I181" t="s">
        <v>853</v>
      </c>
      <c r="J181" t="s">
        <v>852</v>
      </c>
      <c r="K181" t="s">
        <v>3</v>
      </c>
      <c r="L181" t="s">
        <v>3</v>
      </c>
      <c r="M181" t="s">
        <v>3</v>
      </c>
      <c r="N181" t="s">
        <v>3</v>
      </c>
      <c r="O181" t="s">
        <v>854</v>
      </c>
      <c r="P181" t="s">
        <v>3</v>
      </c>
      <c r="Q181" t="s">
        <v>3</v>
      </c>
      <c r="R181" t="s">
        <v>3</v>
      </c>
      <c r="S181" t="s">
        <v>855</v>
      </c>
      <c r="T181" t="s">
        <v>856</v>
      </c>
      <c r="U181" t="s">
        <v>857</v>
      </c>
    </row>
    <row r="182" spans="1:21" x14ac:dyDescent="0.2">
      <c r="A182">
        <v>731</v>
      </c>
      <c r="B182">
        <v>1</v>
      </c>
      <c r="C182" t="s">
        <v>3</v>
      </c>
      <c r="D182" t="s">
        <v>3</v>
      </c>
      <c r="E182" t="s">
        <v>169</v>
      </c>
      <c r="F182" t="s">
        <v>169</v>
      </c>
      <c r="G182" t="s">
        <v>169</v>
      </c>
      <c r="H182" t="s">
        <v>3</v>
      </c>
      <c r="I182" t="s">
        <v>169</v>
      </c>
      <c r="J182" t="s">
        <v>169</v>
      </c>
      <c r="K182" t="s">
        <v>3</v>
      </c>
      <c r="L182" t="s">
        <v>3</v>
      </c>
      <c r="M182" t="s">
        <v>3</v>
      </c>
      <c r="N182" t="s">
        <v>3</v>
      </c>
      <c r="O182" t="s">
        <v>169</v>
      </c>
      <c r="P182" t="s">
        <v>3</v>
      </c>
      <c r="Q182" t="s">
        <v>3</v>
      </c>
      <c r="R182" t="s">
        <v>3</v>
      </c>
      <c r="S182" t="s">
        <v>858</v>
      </c>
      <c r="T182" t="s">
        <v>864</v>
      </c>
      <c r="U182" t="s">
        <v>857</v>
      </c>
    </row>
    <row r="183" spans="1:21" x14ac:dyDescent="0.2">
      <c r="A183">
        <v>732</v>
      </c>
      <c r="B183">
        <v>1</v>
      </c>
      <c r="C183" t="s">
        <v>3</v>
      </c>
      <c r="D183" t="s">
        <v>3</v>
      </c>
      <c r="E183" t="s">
        <v>852</v>
      </c>
      <c r="F183" t="s">
        <v>852</v>
      </c>
      <c r="G183" t="s">
        <v>853</v>
      </c>
      <c r="H183" t="s">
        <v>3</v>
      </c>
      <c r="I183" t="s">
        <v>853</v>
      </c>
      <c r="J183" t="s">
        <v>852</v>
      </c>
      <c r="K183" t="s">
        <v>3</v>
      </c>
      <c r="L183" t="s">
        <v>3</v>
      </c>
      <c r="M183" t="s">
        <v>3</v>
      </c>
      <c r="N183" t="s">
        <v>3</v>
      </c>
      <c r="O183" t="s">
        <v>854</v>
      </c>
      <c r="P183" t="s">
        <v>3</v>
      </c>
      <c r="Q183" t="s">
        <v>3</v>
      </c>
      <c r="R183" t="s">
        <v>3</v>
      </c>
      <c r="S183" t="s">
        <v>855</v>
      </c>
      <c r="T183" t="s">
        <v>856</v>
      </c>
      <c r="U183" t="s">
        <v>857</v>
      </c>
    </row>
    <row r="184" spans="1:21" x14ac:dyDescent="0.2">
      <c r="A184">
        <v>732</v>
      </c>
      <c r="B184">
        <v>1</v>
      </c>
      <c r="C184" t="s">
        <v>3</v>
      </c>
      <c r="D184" t="s">
        <v>3</v>
      </c>
      <c r="E184" t="s">
        <v>169</v>
      </c>
      <c r="F184" t="s">
        <v>169</v>
      </c>
      <c r="G184" t="s">
        <v>169</v>
      </c>
      <c r="H184" t="s">
        <v>3</v>
      </c>
      <c r="I184" t="s">
        <v>169</v>
      </c>
      <c r="J184" t="s">
        <v>169</v>
      </c>
      <c r="K184" t="s">
        <v>3</v>
      </c>
      <c r="L184" t="s">
        <v>3</v>
      </c>
      <c r="M184" t="s">
        <v>3</v>
      </c>
      <c r="N184" t="s">
        <v>3</v>
      </c>
      <c r="O184" t="s">
        <v>169</v>
      </c>
      <c r="P184" t="s">
        <v>3</v>
      </c>
      <c r="Q184" t="s">
        <v>3</v>
      </c>
      <c r="R184" t="s">
        <v>3</v>
      </c>
      <c r="S184" t="s">
        <v>858</v>
      </c>
      <c r="T184" t="s">
        <v>864</v>
      </c>
      <c r="U184" t="s">
        <v>857</v>
      </c>
    </row>
    <row r="185" spans="1:21" x14ac:dyDescent="0.2">
      <c r="A185">
        <v>737</v>
      </c>
      <c r="B185">
        <v>1</v>
      </c>
      <c r="C185" t="s">
        <v>3</v>
      </c>
      <c r="D185" t="s">
        <v>3</v>
      </c>
      <c r="E185" t="s">
        <v>852</v>
      </c>
      <c r="F185" t="s">
        <v>852</v>
      </c>
      <c r="G185" t="s">
        <v>853</v>
      </c>
      <c r="H185" t="s">
        <v>3</v>
      </c>
      <c r="I185" t="s">
        <v>853</v>
      </c>
      <c r="J185" t="s">
        <v>852</v>
      </c>
      <c r="K185" t="s">
        <v>3</v>
      </c>
      <c r="L185" t="s">
        <v>3</v>
      </c>
      <c r="M185" t="s">
        <v>3</v>
      </c>
      <c r="N185" t="s">
        <v>3</v>
      </c>
      <c r="O185" t="s">
        <v>854</v>
      </c>
      <c r="P185" t="s">
        <v>3</v>
      </c>
      <c r="Q185" t="s">
        <v>3</v>
      </c>
      <c r="R185" t="s">
        <v>3</v>
      </c>
      <c r="S185" t="s">
        <v>855</v>
      </c>
      <c r="T185" t="s">
        <v>856</v>
      </c>
      <c r="U185" t="s">
        <v>857</v>
      </c>
    </row>
    <row r="186" spans="1:21" x14ac:dyDescent="0.2">
      <c r="A186">
        <v>737</v>
      </c>
      <c r="B186">
        <v>1</v>
      </c>
      <c r="C186" t="s">
        <v>3</v>
      </c>
      <c r="D186" t="s">
        <v>3</v>
      </c>
      <c r="E186" t="s">
        <v>169</v>
      </c>
      <c r="F186" t="s">
        <v>169</v>
      </c>
      <c r="G186" t="s">
        <v>169</v>
      </c>
      <c r="H186" t="s">
        <v>3</v>
      </c>
      <c r="I186" t="s">
        <v>169</v>
      </c>
      <c r="J186" t="s">
        <v>169</v>
      </c>
      <c r="K186" t="s">
        <v>3</v>
      </c>
      <c r="L186" t="s">
        <v>3</v>
      </c>
      <c r="M186" t="s">
        <v>3</v>
      </c>
      <c r="N186" t="s">
        <v>3</v>
      </c>
      <c r="O186" t="s">
        <v>169</v>
      </c>
      <c r="P186" t="s">
        <v>3</v>
      </c>
      <c r="Q186" t="s">
        <v>3</v>
      </c>
      <c r="R186" t="s">
        <v>3</v>
      </c>
      <c r="S186" t="s">
        <v>858</v>
      </c>
      <c r="T186" t="s">
        <v>864</v>
      </c>
      <c r="U186" t="s">
        <v>857</v>
      </c>
    </row>
    <row r="187" spans="1:21" x14ac:dyDescent="0.2">
      <c r="A187">
        <v>738</v>
      </c>
      <c r="B187">
        <v>1</v>
      </c>
      <c r="C187" t="s">
        <v>3</v>
      </c>
      <c r="D187" t="s">
        <v>3</v>
      </c>
      <c r="E187" t="s">
        <v>852</v>
      </c>
      <c r="F187" t="s">
        <v>852</v>
      </c>
      <c r="G187" t="s">
        <v>853</v>
      </c>
      <c r="H187" t="s">
        <v>3</v>
      </c>
      <c r="I187" t="s">
        <v>853</v>
      </c>
      <c r="J187" t="s">
        <v>852</v>
      </c>
      <c r="K187" t="s">
        <v>3</v>
      </c>
      <c r="L187" t="s">
        <v>3</v>
      </c>
      <c r="M187" t="s">
        <v>3</v>
      </c>
      <c r="N187" t="s">
        <v>3</v>
      </c>
      <c r="O187" t="s">
        <v>854</v>
      </c>
      <c r="P187" t="s">
        <v>3</v>
      </c>
      <c r="Q187" t="s">
        <v>3</v>
      </c>
      <c r="R187" t="s">
        <v>3</v>
      </c>
      <c r="S187" t="s">
        <v>855</v>
      </c>
      <c r="T187" t="s">
        <v>856</v>
      </c>
      <c r="U187" t="s">
        <v>857</v>
      </c>
    </row>
    <row r="188" spans="1:21" x14ac:dyDescent="0.2">
      <c r="A188">
        <v>738</v>
      </c>
      <c r="B188">
        <v>1</v>
      </c>
      <c r="C188" t="s">
        <v>3</v>
      </c>
      <c r="D188" t="s">
        <v>3</v>
      </c>
      <c r="E188" t="s">
        <v>169</v>
      </c>
      <c r="F188" t="s">
        <v>169</v>
      </c>
      <c r="G188" t="s">
        <v>169</v>
      </c>
      <c r="H188" t="s">
        <v>3</v>
      </c>
      <c r="I188" t="s">
        <v>169</v>
      </c>
      <c r="J188" t="s">
        <v>169</v>
      </c>
      <c r="K188" t="s">
        <v>3</v>
      </c>
      <c r="L188" t="s">
        <v>3</v>
      </c>
      <c r="M188" t="s">
        <v>3</v>
      </c>
      <c r="N188" t="s">
        <v>3</v>
      </c>
      <c r="O188" t="s">
        <v>169</v>
      </c>
      <c r="P188" t="s">
        <v>3</v>
      </c>
      <c r="Q188" t="s">
        <v>3</v>
      </c>
      <c r="R188" t="s">
        <v>3</v>
      </c>
      <c r="S188" t="s">
        <v>858</v>
      </c>
      <c r="T188" t="s">
        <v>864</v>
      </c>
      <c r="U188" t="s">
        <v>857</v>
      </c>
    </row>
    <row r="189" spans="1:21" x14ac:dyDescent="0.2">
      <c r="A189">
        <v>743</v>
      </c>
      <c r="B189">
        <v>1</v>
      </c>
      <c r="C189" t="s">
        <v>3</v>
      </c>
      <c r="D189" t="s">
        <v>449</v>
      </c>
      <c r="E189" t="s">
        <v>169</v>
      </c>
      <c r="F189" t="s">
        <v>169</v>
      </c>
      <c r="G189" t="s">
        <v>169</v>
      </c>
      <c r="H189" t="s">
        <v>3</v>
      </c>
      <c r="I189" t="s">
        <v>169</v>
      </c>
      <c r="J189" t="s">
        <v>169</v>
      </c>
      <c r="K189" t="s">
        <v>3</v>
      </c>
      <c r="L189" t="s">
        <v>3</v>
      </c>
      <c r="M189" t="s">
        <v>3</v>
      </c>
      <c r="N189" t="s">
        <v>449</v>
      </c>
      <c r="O189" t="s">
        <v>169</v>
      </c>
      <c r="P189" t="s">
        <v>3</v>
      </c>
      <c r="Q189" t="s">
        <v>3</v>
      </c>
      <c r="R189" t="s">
        <v>3</v>
      </c>
      <c r="S189" t="s">
        <v>859</v>
      </c>
      <c r="T189" t="s">
        <v>869</v>
      </c>
      <c r="U189" t="s">
        <v>857</v>
      </c>
    </row>
    <row r="190" spans="1:21" x14ac:dyDescent="0.2">
      <c r="A190">
        <v>744</v>
      </c>
      <c r="B190">
        <v>1</v>
      </c>
      <c r="C190" t="s">
        <v>3</v>
      </c>
      <c r="D190" t="s">
        <v>449</v>
      </c>
      <c r="E190" t="s">
        <v>169</v>
      </c>
      <c r="F190" t="s">
        <v>169</v>
      </c>
      <c r="G190" t="s">
        <v>169</v>
      </c>
      <c r="H190" t="s">
        <v>3</v>
      </c>
      <c r="I190" t="s">
        <v>169</v>
      </c>
      <c r="J190" t="s">
        <v>169</v>
      </c>
      <c r="K190" t="s">
        <v>3</v>
      </c>
      <c r="L190" t="s">
        <v>3</v>
      </c>
      <c r="M190" t="s">
        <v>3</v>
      </c>
      <c r="N190" t="s">
        <v>449</v>
      </c>
      <c r="O190" t="s">
        <v>169</v>
      </c>
      <c r="P190" t="s">
        <v>3</v>
      </c>
      <c r="Q190" t="s">
        <v>3</v>
      </c>
      <c r="R190" t="s">
        <v>3</v>
      </c>
      <c r="S190" t="s">
        <v>859</v>
      </c>
      <c r="T190" t="s">
        <v>869</v>
      </c>
      <c r="U190" t="s">
        <v>857</v>
      </c>
    </row>
    <row r="191" spans="1:21" x14ac:dyDescent="0.2">
      <c r="A191">
        <v>813</v>
      </c>
      <c r="B191">
        <v>1</v>
      </c>
      <c r="C191" t="s">
        <v>3</v>
      </c>
      <c r="D191" t="s">
        <v>489</v>
      </c>
      <c r="E191" t="s">
        <v>860</v>
      </c>
      <c r="F191" t="s">
        <v>860</v>
      </c>
      <c r="G191" t="s">
        <v>860</v>
      </c>
      <c r="H191" t="s">
        <v>3</v>
      </c>
      <c r="I191" t="s">
        <v>860</v>
      </c>
      <c r="J191" t="s">
        <v>860</v>
      </c>
      <c r="K191" t="s">
        <v>3</v>
      </c>
      <c r="L191" t="s">
        <v>3</v>
      </c>
      <c r="M191" t="s">
        <v>3</v>
      </c>
      <c r="N191" t="s">
        <v>489</v>
      </c>
      <c r="O191" t="s">
        <v>860</v>
      </c>
      <c r="P191" t="s">
        <v>3</v>
      </c>
      <c r="Q191" t="s">
        <v>3</v>
      </c>
      <c r="R191" t="s">
        <v>3</v>
      </c>
      <c r="S191" t="s">
        <v>861</v>
      </c>
      <c r="T191" t="s">
        <v>862</v>
      </c>
      <c r="U191" t="s">
        <v>863</v>
      </c>
    </row>
    <row r="192" spans="1:21" x14ac:dyDescent="0.2">
      <c r="A192">
        <v>813</v>
      </c>
      <c r="B192">
        <v>1</v>
      </c>
      <c r="C192" t="s">
        <v>3</v>
      </c>
      <c r="D192" t="s">
        <v>3</v>
      </c>
      <c r="E192" t="s">
        <v>169</v>
      </c>
      <c r="F192" t="s">
        <v>169</v>
      </c>
      <c r="G192" t="s">
        <v>169</v>
      </c>
      <c r="H192" t="s">
        <v>3</v>
      </c>
      <c r="I192" t="s">
        <v>169</v>
      </c>
      <c r="J192" t="s">
        <v>169</v>
      </c>
      <c r="K192" t="s">
        <v>3</v>
      </c>
      <c r="L192" t="s">
        <v>3</v>
      </c>
      <c r="M192" t="s">
        <v>3</v>
      </c>
      <c r="N192" t="s">
        <v>3</v>
      </c>
      <c r="O192" t="s">
        <v>169</v>
      </c>
      <c r="P192" t="s">
        <v>3</v>
      </c>
      <c r="Q192" t="s">
        <v>3</v>
      </c>
      <c r="R192" t="s">
        <v>3</v>
      </c>
      <c r="S192" t="s">
        <v>858</v>
      </c>
      <c r="T192" t="s">
        <v>864</v>
      </c>
      <c r="U192" t="s">
        <v>857</v>
      </c>
    </row>
    <row r="193" spans="1:21" x14ac:dyDescent="0.2">
      <c r="A193">
        <v>814</v>
      </c>
      <c r="B193">
        <v>1</v>
      </c>
      <c r="C193" t="s">
        <v>3</v>
      </c>
      <c r="D193" t="s">
        <v>489</v>
      </c>
      <c r="E193" t="s">
        <v>860</v>
      </c>
      <c r="F193" t="s">
        <v>860</v>
      </c>
      <c r="G193" t="s">
        <v>860</v>
      </c>
      <c r="H193" t="s">
        <v>3</v>
      </c>
      <c r="I193" t="s">
        <v>860</v>
      </c>
      <c r="J193" t="s">
        <v>860</v>
      </c>
      <c r="K193" t="s">
        <v>3</v>
      </c>
      <c r="L193" t="s">
        <v>3</v>
      </c>
      <c r="M193" t="s">
        <v>3</v>
      </c>
      <c r="N193" t="s">
        <v>489</v>
      </c>
      <c r="O193" t="s">
        <v>860</v>
      </c>
      <c r="P193" t="s">
        <v>3</v>
      </c>
      <c r="Q193" t="s">
        <v>3</v>
      </c>
      <c r="R193" t="s">
        <v>3</v>
      </c>
      <c r="S193" t="s">
        <v>861</v>
      </c>
      <c r="T193" t="s">
        <v>862</v>
      </c>
      <c r="U193" t="s">
        <v>863</v>
      </c>
    </row>
    <row r="194" spans="1:21" x14ac:dyDescent="0.2">
      <c r="A194">
        <v>814</v>
      </c>
      <c r="B194">
        <v>1</v>
      </c>
      <c r="C194" t="s">
        <v>3</v>
      </c>
      <c r="D194" t="s">
        <v>3</v>
      </c>
      <c r="E194" t="s">
        <v>169</v>
      </c>
      <c r="F194" t="s">
        <v>169</v>
      </c>
      <c r="G194" t="s">
        <v>169</v>
      </c>
      <c r="H194" t="s">
        <v>3</v>
      </c>
      <c r="I194" t="s">
        <v>169</v>
      </c>
      <c r="J194" t="s">
        <v>169</v>
      </c>
      <c r="K194" t="s">
        <v>3</v>
      </c>
      <c r="L194" t="s">
        <v>3</v>
      </c>
      <c r="M194" t="s">
        <v>3</v>
      </c>
      <c r="N194" t="s">
        <v>3</v>
      </c>
      <c r="O194" t="s">
        <v>169</v>
      </c>
      <c r="P194" t="s">
        <v>3</v>
      </c>
      <c r="Q194" t="s">
        <v>3</v>
      </c>
      <c r="R194" t="s">
        <v>3</v>
      </c>
      <c r="S194" t="s">
        <v>858</v>
      </c>
      <c r="T194" t="s">
        <v>864</v>
      </c>
      <c r="U194" t="s">
        <v>857</v>
      </c>
    </row>
    <row r="195" spans="1:21" x14ac:dyDescent="0.2">
      <c r="A195">
        <v>815</v>
      </c>
      <c r="B195">
        <v>1</v>
      </c>
      <c r="C195" t="s">
        <v>3</v>
      </c>
      <c r="D195" t="s">
        <v>489</v>
      </c>
      <c r="E195" t="s">
        <v>860</v>
      </c>
      <c r="F195" t="s">
        <v>860</v>
      </c>
      <c r="G195" t="s">
        <v>860</v>
      </c>
      <c r="H195" t="s">
        <v>3</v>
      </c>
      <c r="I195" t="s">
        <v>860</v>
      </c>
      <c r="J195" t="s">
        <v>860</v>
      </c>
      <c r="K195" t="s">
        <v>3</v>
      </c>
      <c r="L195" t="s">
        <v>3</v>
      </c>
      <c r="M195" t="s">
        <v>3</v>
      </c>
      <c r="N195" t="s">
        <v>489</v>
      </c>
      <c r="O195" t="s">
        <v>860</v>
      </c>
      <c r="P195" t="s">
        <v>3</v>
      </c>
      <c r="Q195" t="s">
        <v>3</v>
      </c>
      <c r="R195" t="s">
        <v>3</v>
      </c>
      <c r="S195" t="s">
        <v>861</v>
      </c>
      <c r="T195" t="s">
        <v>862</v>
      </c>
      <c r="U195" t="s">
        <v>863</v>
      </c>
    </row>
    <row r="196" spans="1:21" x14ac:dyDescent="0.2">
      <c r="A196">
        <v>815</v>
      </c>
      <c r="B196">
        <v>1</v>
      </c>
      <c r="C196" t="s">
        <v>3</v>
      </c>
      <c r="D196" t="s">
        <v>3</v>
      </c>
      <c r="E196" t="s">
        <v>169</v>
      </c>
      <c r="F196" t="s">
        <v>169</v>
      </c>
      <c r="G196" t="s">
        <v>169</v>
      </c>
      <c r="H196" t="s">
        <v>3</v>
      </c>
      <c r="I196" t="s">
        <v>169</v>
      </c>
      <c r="J196" t="s">
        <v>169</v>
      </c>
      <c r="K196" t="s">
        <v>3</v>
      </c>
      <c r="L196" t="s">
        <v>3</v>
      </c>
      <c r="M196" t="s">
        <v>3</v>
      </c>
      <c r="N196" t="s">
        <v>3</v>
      </c>
      <c r="O196" t="s">
        <v>169</v>
      </c>
      <c r="P196" t="s">
        <v>3</v>
      </c>
      <c r="Q196" t="s">
        <v>3</v>
      </c>
      <c r="R196" t="s">
        <v>3</v>
      </c>
      <c r="S196" t="s">
        <v>858</v>
      </c>
      <c r="T196" t="s">
        <v>864</v>
      </c>
      <c r="U196" t="s">
        <v>857</v>
      </c>
    </row>
    <row r="197" spans="1:21" x14ac:dyDescent="0.2">
      <c r="A197">
        <v>816</v>
      </c>
      <c r="B197">
        <v>1</v>
      </c>
      <c r="C197" t="s">
        <v>3</v>
      </c>
      <c r="D197" t="s">
        <v>489</v>
      </c>
      <c r="E197" t="s">
        <v>860</v>
      </c>
      <c r="F197" t="s">
        <v>860</v>
      </c>
      <c r="G197" t="s">
        <v>860</v>
      </c>
      <c r="H197" t="s">
        <v>3</v>
      </c>
      <c r="I197" t="s">
        <v>860</v>
      </c>
      <c r="J197" t="s">
        <v>860</v>
      </c>
      <c r="K197" t="s">
        <v>3</v>
      </c>
      <c r="L197" t="s">
        <v>3</v>
      </c>
      <c r="M197" t="s">
        <v>3</v>
      </c>
      <c r="N197" t="s">
        <v>489</v>
      </c>
      <c r="O197" t="s">
        <v>860</v>
      </c>
      <c r="P197" t="s">
        <v>3</v>
      </c>
      <c r="Q197" t="s">
        <v>3</v>
      </c>
      <c r="R197" t="s">
        <v>3</v>
      </c>
      <c r="S197" t="s">
        <v>861</v>
      </c>
      <c r="T197" t="s">
        <v>862</v>
      </c>
      <c r="U197" t="s">
        <v>863</v>
      </c>
    </row>
    <row r="198" spans="1:21" x14ac:dyDescent="0.2">
      <c r="A198">
        <v>816</v>
      </c>
      <c r="B198">
        <v>1</v>
      </c>
      <c r="C198" t="s">
        <v>3</v>
      </c>
      <c r="D198" t="s">
        <v>3</v>
      </c>
      <c r="E198" t="s">
        <v>169</v>
      </c>
      <c r="F198" t="s">
        <v>169</v>
      </c>
      <c r="G198" t="s">
        <v>169</v>
      </c>
      <c r="H198" t="s">
        <v>3</v>
      </c>
      <c r="I198" t="s">
        <v>169</v>
      </c>
      <c r="J198" t="s">
        <v>169</v>
      </c>
      <c r="K198" t="s">
        <v>3</v>
      </c>
      <c r="L198" t="s">
        <v>3</v>
      </c>
      <c r="M198" t="s">
        <v>3</v>
      </c>
      <c r="N198" t="s">
        <v>3</v>
      </c>
      <c r="O198" t="s">
        <v>169</v>
      </c>
      <c r="P198" t="s">
        <v>3</v>
      </c>
      <c r="Q198" t="s">
        <v>3</v>
      </c>
      <c r="R198" t="s">
        <v>3</v>
      </c>
      <c r="S198" t="s">
        <v>858</v>
      </c>
      <c r="T198" t="s">
        <v>864</v>
      </c>
      <c r="U198" t="s">
        <v>857</v>
      </c>
    </row>
    <row r="199" spans="1:21" x14ac:dyDescent="0.2">
      <c r="A199">
        <v>817</v>
      </c>
      <c r="B199">
        <v>1</v>
      </c>
      <c r="C199" t="s">
        <v>3</v>
      </c>
      <c r="D199" t="s">
        <v>449</v>
      </c>
      <c r="E199" t="s">
        <v>169</v>
      </c>
      <c r="F199" t="s">
        <v>169</v>
      </c>
      <c r="G199" t="s">
        <v>169</v>
      </c>
      <c r="H199" t="s">
        <v>3</v>
      </c>
      <c r="I199" t="s">
        <v>169</v>
      </c>
      <c r="J199" t="s">
        <v>169</v>
      </c>
      <c r="K199" t="s">
        <v>3</v>
      </c>
      <c r="L199" t="s">
        <v>3</v>
      </c>
      <c r="M199" t="s">
        <v>3</v>
      </c>
      <c r="N199" t="s">
        <v>449</v>
      </c>
      <c r="O199" t="s">
        <v>169</v>
      </c>
      <c r="P199" t="s">
        <v>3</v>
      </c>
      <c r="Q199" t="s">
        <v>3</v>
      </c>
      <c r="R199" t="s">
        <v>3</v>
      </c>
      <c r="S199" t="s">
        <v>859</v>
      </c>
      <c r="T199" t="s">
        <v>869</v>
      </c>
      <c r="U199" t="s">
        <v>857</v>
      </c>
    </row>
    <row r="200" spans="1:21" x14ac:dyDescent="0.2">
      <c r="A200">
        <v>818</v>
      </c>
      <c r="B200">
        <v>1</v>
      </c>
      <c r="C200" t="s">
        <v>3</v>
      </c>
      <c r="D200" t="s">
        <v>449</v>
      </c>
      <c r="E200" t="s">
        <v>169</v>
      </c>
      <c r="F200" t="s">
        <v>169</v>
      </c>
      <c r="G200" t="s">
        <v>169</v>
      </c>
      <c r="H200" t="s">
        <v>3</v>
      </c>
      <c r="I200" t="s">
        <v>169</v>
      </c>
      <c r="J200" t="s">
        <v>169</v>
      </c>
      <c r="K200" t="s">
        <v>3</v>
      </c>
      <c r="L200" t="s">
        <v>3</v>
      </c>
      <c r="M200" t="s">
        <v>3</v>
      </c>
      <c r="N200" t="s">
        <v>449</v>
      </c>
      <c r="O200" t="s">
        <v>169</v>
      </c>
      <c r="P200" t="s">
        <v>3</v>
      </c>
      <c r="Q200" t="s">
        <v>3</v>
      </c>
      <c r="R200" t="s">
        <v>3</v>
      </c>
      <c r="S200" t="s">
        <v>859</v>
      </c>
      <c r="T200" t="s">
        <v>869</v>
      </c>
      <c r="U200" t="s">
        <v>857</v>
      </c>
    </row>
    <row r="201" spans="1:21" x14ac:dyDescent="0.2">
      <c r="A201">
        <v>819</v>
      </c>
      <c r="B201">
        <v>1</v>
      </c>
      <c r="C201" t="s">
        <v>3</v>
      </c>
      <c r="D201" t="s">
        <v>449</v>
      </c>
      <c r="E201" t="s">
        <v>169</v>
      </c>
      <c r="F201" t="s">
        <v>169</v>
      </c>
      <c r="G201" t="s">
        <v>169</v>
      </c>
      <c r="H201" t="s">
        <v>3</v>
      </c>
      <c r="I201" t="s">
        <v>169</v>
      </c>
      <c r="J201" t="s">
        <v>169</v>
      </c>
      <c r="K201" t="s">
        <v>3</v>
      </c>
      <c r="L201" t="s">
        <v>3</v>
      </c>
      <c r="M201" t="s">
        <v>3</v>
      </c>
      <c r="N201" t="s">
        <v>449</v>
      </c>
      <c r="O201" t="s">
        <v>169</v>
      </c>
      <c r="P201" t="s">
        <v>3</v>
      </c>
      <c r="Q201" t="s">
        <v>3</v>
      </c>
      <c r="R201" t="s">
        <v>3</v>
      </c>
      <c r="S201" t="s">
        <v>859</v>
      </c>
      <c r="T201" t="s">
        <v>869</v>
      </c>
      <c r="U201" t="s">
        <v>857</v>
      </c>
    </row>
    <row r="202" spans="1:21" x14ac:dyDescent="0.2">
      <c r="A202">
        <v>820</v>
      </c>
      <c r="B202">
        <v>1</v>
      </c>
      <c r="C202" t="s">
        <v>3</v>
      </c>
      <c r="D202" t="s">
        <v>449</v>
      </c>
      <c r="E202" t="s">
        <v>169</v>
      </c>
      <c r="F202" t="s">
        <v>169</v>
      </c>
      <c r="G202" t="s">
        <v>169</v>
      </c>
      <c r="H202" t="s">
        <v>3</v>
      </c>
      <c r="I202" t="s">
        <v>169</v>
      </c>
      <c r="J202" t="s">
        <v>169</v>
      </c>
      <c r="K202" t="s">
        <v>3</v>
      </c>
      <c r="L202" t="s">
        <v>3</v>
      </c>
      <c r="M202" t="s">
        <v>3</v>
      </c>
      <c r="N202" t="s">
        <v>449</v>
      </c>
      <c r="O202" t="s">
        <v>169</v>
      </c>
      <c r="P202" t="s">
        <v>3</v>
      </c>
      <c r="Q202" t="s">
        <v>3</v>
      </c>
      <c r="R202" t="s">
        <v>3</v>
      </c>
      <c r="S202" t="s">
        <v>859</v>
      </c>
      <c r="T202" t="s">
        <v>869</v>
      </c>
      <c r="U202" t="s">
        <v>857</v>
      </c>
    </row>
    <row r="203" spans="1:21" x14ac:dyDescent="0.2">
      <c r="A203">
        <v>821</v>
      </c>
      <c r="B203">
        <v>1</v>
      </c>
      <c r="C203" t="s">
        <v>3</v>
      </c>
      <c r="D203" t="s">
        <v>3</v>
      </c>
      <c r="E203" t="s">
        <v>852</v>
      </c>
      <c r="F203" t="s">
        <v>852</v>
      </c>
      <c r="G203" t="s">
        <v>853</v>
      </c>
      <c r="H203" t="s">
        <v>3</v>
      </c>
      <c r="I203" t="s">
        <v>853</v>
      </c>
      <c r="J203" t="s">
        <v>852</v>
      </c>
      <c r="K203" t="s">
        <v>3</v>
      </c>
      <c r="L203" t="s">
        <v>3</v>
      </c>
      <c r="M203" t="s">
        <v>3</v>
      </c>
      <c r="N203" t="s">
        <v>3</v>
      </c>
      <c r="O203" t="s">
        <v>854</v>
      </c>
      <c r="P203" t="s">
        <v>3</v>
      </c>
      <c r="Q203" t="s">
        <v>3</v>
      </c>
      <c r="R203" t="s">
        <v>3</v>
      </c>
      <c r="S203" t="s">
        <v>855</v>
      </c>
      <c r="T203" t="s">
        <v>856</v>
      </c>
      <c r="U203" t="s">
        <v>857</v>
      </c>
    </row>
    <row r="204" spans="1:21" x14ac:dyDescent="0.2">
      <c r="A204">
        <v>821</v>
      </c>
      <c r="B204">
        <v>1</v>
      </c>
      <c r="C204" t="s">
        <v>3</v>
      </c>
      <c r="D204" t="s">
        <v>3</v>
      </c>
      <c r="E204" t="s">
        <v>169</v>
      </c>
      <c r="F204" t="s">
        <v>169</v>
      </c>
      <c r="G204" t="s">
        <v>169</v>
      </c>
      <c r="H204" t="s">
        <v>3</v>
      </c>
      <c r="I204" t="s">
        <v>169</v>
      </c>
      <c r="J204" t="s">
        <v>169</v>
      </c>
      <c r="K204" t="s">
        <v>3</v>
      </c>
      <c r="L204" t="s">
        <v>3</v>
      </c>
      <c r="M204" t="s">
        <v>3</v>
      </c>
      <c r="N204" t="s">
        <v>3</v>
      </c>
      <c r="O204" t="s">
        <v>169</v>
      </c>
      <c r="P204" t="s">
        <v>3</v>
      </c>
      <c r="Q204" t="s">
        <v>3</v>
      </c>
      <c r="R204" t="s">
        <v>3</v>
      </c>
      <c r="S204" t="s">
        <v>858</v>
      </c>
      <c r="T204" t="s">
        <v>864</v>
      </c>
      <c r="U204" t="s">
        <v>857</v>
      </c>
    </row>
    <row r="205" spans="1:21" x14ac:dyDescent="0.2">
      <c r="A205">
        <v>822</v>
      </c>
      <c r="B205">
        <v>1</v>
      </c>
      <c r="C205" t="s">
        <v>3</v>
      </c>
      <c r="D205" t="s">
        <v>3</v>
      </c>
      <c r="E205" t="s">
        <v>852</v>
      </c>
      <c r="F205" t="s">
        <v>852</v>
      </c>
      <c r="G205" t="s">
        <v>853</v>
      </c>
      <c r="H205" t="s">
        <v>3</v>
      </c>
      <c r="I205" t="s">
        <v>853</v>
      </c>
      <c r="J205" t="s">
        <v>852</v>
      </c>
      <c r="K205" t="s">
        <v>3</v>
      </c>
      <c r="L205" t="s">
        <v>3</v>
      </c>
      <c r="M205" t="s">
        <v>3</v>
      </c>
      <c r="N205" t="s">
        <v>3</v>
      </c>
      <c r="O205" t="s">
        <v>854</v>
      </c>
      <c r="P205" t="s">
        <v>3</v>
      </c>
      <c r="Q205" t="s">
        <v>3</v>
      </c>
      <c r="R205" t="s">
        <v>3</v>
      </c>
      <c r="S205" t="s">
        <v>855</v>
      </c>
      <c r="T205" t="s">
        <v>856</v>
      </c>
      <c r="U205" t="s">
        <v>857</v>
      </c>
    </row>
    <row r="206" spans="1:21" x14ac:dyDescent="0.2">
      <c r="A206">
        <v>822</v>
      </c>
      <c r="B206">
        <v>1</v>
      </c>
      <c r="C206" t="s">
        <v>3</v>
      </c>
      <c r="D206" t="s">
        <v>3</v>
      </c>
      <c r="E206" t="s">
        <v>169</v>
      </c>
      <c r="F206" t="s">
        <v>169</v>
      </c>
      <c r="G206" t="s">
        <v>169</v>
      </c>
      <c r="H206" t="s">
        <v>3</v>
      </c>
      <c r="I206" t="s">
        <v>169</v>
      </c>
      <c r="J206" t="s">
        <v>169</v>
      </c>
      <c r="K206" t="s">
        <v>3</v>
      </c>
      <c r="L206" t="s">
        <v>3</v>
      </c>
      <c r="M206" t="s">
        <v>3</v>
      </c>
      <c r="N206" t="s">
        <v>3</v>
      </c>
      <c r="O206" t="s">
        <v>169</v>
      </c>
      <c r="P206" t="s">
        <v>3</v>
      </c>
      <c r="Q206" t="s">
        <v>3</v>
      </c>
      <c r="R206" t="s">
        <v>3</v>
      </c>
      <c r="S206" t="s">
        <v>858</v>
      </c>
      <c r="T206" t="s">
        <v>864</v>
      </c>
      <c r="U206" t="s">
        <v>857</v>
      </c>
    </row>
    <row r="207" spans="1:21" x14ac:dyDescent="0.2">
      <c r="A207">
        <v>825</v>
      </c>
      <c r="B207">
        <v>1</v>
      </c>
      <c r="C207" t="s">
        <v>3</v>
      </c>
      <c r="D207" t="s">
        <v>3</v>
      </c>
      <c r="E207" t="s">
        <v>852</v>
      </c>
      <c r="F207" t="s">
        <v>852</v>
      </c>
      <c r="G207" t="s">
        <v>853</v>
      </c>
      <c r="H207" t="s">
        <v>3</v>
      </c>
      <c r="I207" t="s">
        <v>853</v>
      </c>
      <c r="J207" t="s">
        <v>852</v>
      </c>
      <c r="K207" t="s">
        <v>3</v>
      </c>
      <c r="L207" t="s">
        <v>3</v>
      </c>
      <c r="M207" t="s">
        <v>3</v>
      </c>
      <c r="N207" t="s">
        <v>3</v>
      </c>
      <c r="O207" t="s">
        <v>854</v>
      </c>
      <c r="P207" t="s">
        <v>3</v>
      </c>
      <c r="Q207" t="s">
        <v>3</v>
      </c>
      <c r="R207" t="s">
        <v>3</v>
      </c>
      <c r="S207" t="s">
        <v>855</v>
      </c>
      <c r="T207" t="s">
        <v>856</v>
      </c>
      <c r="U207" t="s">
        <v>857</v>
      </c>
    </row>
    <row r="208" spans="1:21" x14ac:dyDescent="0.2">
      <c r="A208">
        <v>825</v>
      </c>
      <c r="B208">
        <v>1</v>
      </c>
      <c r="C208" t="s">
        <v>3</v>
      </c>
      <c r="D208" t="s">
        <v>3</v>
      </c>
      <c r="E208" t="s">
        <v>169</v>
      </c>
      <c r="F208" t="s">
        <v>169</v>
      </c>
      <c r="G208" t="s">
        <v>169</v>
      </c>
      <c r="H208" t="s">
        <v>3</v>
      </c>
      <c r="I208" t="s">
        <v>169</v>
      </c>
      <c r="J208" t="s">
        <v>169</v>
      </c>
      <c r="K208" t="s">
        <v>3</v>
      </c>
      <c r="L208" t="s">
        <v>3</v>
      </c>
      <c r="M208" t="s">
        <v>3</v>
      </c>
      <c r="N208" t="s">
        <v>3</v>
      </c>
      <c r="O208" t="s">
        <v>169</v>
      </c>
      <c r="P208" t="s">
        <v>3</v>
      </c>
      <c r="Q208" t="s">
        <v>3</v>
      </c>
      <c r="R208" t="s">
        <v>3</v>
      </c>
      <c r="S208" t="s">
        <v>858</v>
      </c>
      <c r="T208" t="s">
        <v>864</v>
      </c>
      <c r="U208" t="s">
        <v>857</v>
      </c>
    </row>
    <row r="209" spans="1:21" x14ac:dyDescent="0.2">
      <c r="A209">
        <v>826</v>
      </c>
      <c r="B209">
        <v>1</v>
      </c>
      <c r="C209" t="s">
        <v>3</v>
      </c>
      <c r="D209" t="s">
        <v>3</v>
      </c>
      <c r="E209" t="s">
        <v>852</v>
      </c>
      <c r="F209" t="s">
        <v>852</v>
      </c>
      <c r="G209" t="s">
        <v>853</v>
      </c>
      <c r="H209" t="s">
        <v>3</v>
      </c>
      <c r="I209" t="s">
        <v>853</v>
      </c>
      <c r="J209" t="s">
        <v>852</v>
      </c>
      <c r="K209" t="s">
        <v>3</v>
      </c>
      <c r="L209" t="s">
        <v>3</v>
      </c>
      <c r="M209" t="s">
        <v>3</v>
      </c>
      <c r="N209" t="s">
        <v>3</v>
      </c>
      <c r="O209" t="s">
        <v>854</v>
      </c>
      <c r="P209" t="s">
        <v>3</v>
      </c>
      <c r="Q209" t="s">
        <v>3</v>
      </c>
      <c r="R209" t="s">
        <v>3</v>
      </c>
      <c r="S209" t="s">
        <v>855</v>
      </c>
      <c r="T209" t="s">
        <v>856</v>
      </c>
      <c r="U209" t="s">
        <v>857</v>
      </c>
    </row>
    <row r="210" spans="1:21" x14ac:dyDescent="0.2">
      <c r="A210">
        <v>826</v>
      </c>
      <c r="B210">
        <v>1</v>
      </c>
      <c r="C210" t="s">
        <v>3</v>
      </c>
      <c r="D210" t="s">
        <v>3</v>
      </c>
      <c r="E210" t="s">
        <v>169</v>
      </c>
      <c r="F210" t="s">
        <v>169</v>
      </c>
      <c r="G210" t="s">
        <v>169</v>
      </c>
      <c r="H210" t="s">
        <v>3</v>
      </c>
      <c r="I210" t="s">
        <v>169</v>
      </c>
      <c r="J210" t="s">
        <v>169</v>
      </c>
      <c r="K210" t="s">
        <v>3</v>
      </c>
      <c r="L210" t="s">
        <v>3</v>
      </c>
      <c r="M210" t="s">
        <v>3</v>
      </c>
      <c r="N210" t="s">
        <v>3</v>
      </c>
      <c r="O210" t="s">
        <v>169</v>
      </c>
      <c r="P210" t="s">
        <v>3</v>
      </c>
      <c r="Q210" t="s">
        <v>3</v>
      </c>
      <c r="R210" t="s">
        <v>3</v>
      </c>
      <c r="S210" t="s">
        <v>858</v>
      </c>
      <c r="T210" t="s">
        <v>864</v>
      </c>
      <c r="U210" t="s">
        <v>857</v>
      </c>
    </row>
    <row r="211" spans="1:21" x14ac:dyDescent="0.2">
      <c r="A211">
        <v>835</v>
      </c>
      <c r="B211">
        <v>1</v>
      </c>
      <c r="C211" t="s">
        <v>3</v>
      </c>
      <c r="D211" t="s">
        <v>3</v>
      </c>
      <c r="E211" t="s">
        <v>852</v>
      </c>
      <c r="F211" t="s">
        <v>852</v>
      </c>
      <c r="G211" t="s">
        <v>853</v>
      </c>
      <c r="H211" t="s">
        <v>3</v>
      </c>
      <c r="I211" t="s">
        <v>853</v>
      </c>
      <c r="J211" t="s">
        <v>852</v>
      </c>
      <c r="K211" t="s">
        <v>3</v>
      </c>
      <c r="L211" t="s">
        <v>3</v>
      </c>
      <c r="M211" t="s">
        <v>3</v>
      </c>
      <c r="N211" t="s">
        <v>3</v>
      </c>
      <c r="O211" t="s">
        <v>854</v>
      </c>
      <c r="P211" t="s">
        <v>3</v>
      </c>
      <c r="Q211" t="s">
        <v>3</v>
      </c>
      <c r="R211" t="s">
        <v>3</v>
      </c>
      <c r="S211" t="s">
        <v>855</v>
      </c>
      <c r="T211" t="s">
        <v>856</v>
      </c>
      <c r="U211" t="s">
        <v>857</v>
      </c>
    </row>
    <row r="212" spans="1:21" x14ac:dyDescent="0.2">
      <c r="A212">
        <v>835</v>
      </c>
      <c r="B212">
        <v>1</v>
      </c>
      <c r="C212" t="s">
        <v>3</v>
      </c>
      <c r="D212" t="s">
        <v>3</v>
      </c>
      <c r="E212" t="s">
        <v>169</v>
      </c>
      <c r="F212" t="s">
        <v>169</v>
      </c>
      <c r="G212" t="s">
        <v>169</v>
      </c>
      <c r="H212" t="s">
        <v>3</v>
      </c>
      <c r="I212" t="s">
        <v>169</v>
      </c>
      <c r="J212" t="s">
        <v>169</v>
      </c>
      <c r="K212" t="s">
        <v>3</v>
      </c>
      <c r="L212" t="s">
        <v>3</v>
      </c>
      <c r="M212" t="s">
        <v>3</v>
      </c>
      <c r="N212" t="s">
        <v>3</v>
      </c>
      <c r="O212" t="s">
        <v>169</v>
      </c>
      <c r="P212" t="s">
        <v>3</v>
      </c>
      <c r="Q212" t="s">
        <v>3</v>
      </c>
      <c r="R212" t="s">
        <v>3</v>
      </c>
      <c r="S212" t="s">
        <v>858</v>
      </c>
      <c r="T212" t="s">
        <v>864</v>
      </c>
      <c r="U212" t="s">
        <v>857</v>
      </c>
    </row>
    <row r="213" spans="1:21" x14ac:dyDescent="0.2">
      <c r="A213">
        <v>836</v>
      </c>
      <c r="B213">
        <v>1</v>
      </c>
      <c r="C213" t="s">
        <v>3</v>
      </c>
      <c r="D213" t="s">
        <v>3</v>
      </c>
      <c r="E213" t="s">
        <v>852</v>
      </c>
      <c r="F213" t="s">
        <v>852</v>
      </c>
      <c r="G213" t="s">
        <v>853</v>
      </c>
      <c r="H213" t="s">
        <v>3</v>
      </c>
      <c r="I213" t="s">
        <v>853</v>
      </c>
      <c r="J213" t="s">
        <v>852</v>
      </c>
      <c r="K213" t="s">
        <v>3</v>
      </c>
      <c r="L213" t="s">
        <v>3</v>
      </c>
      <c r="M213" t="s">
        <v>3</v>
      </c>
      <c r="N213" t="s">
        <v>3</v>
      </c>
      <c r="O213" t="s">
        <v>854</v>
      </c>
      <c r="P213" t="s">
        <v>3</v>
      </c>
      <c r="Q213" t="s">
        <v>3</v>
      </c>
      <c r="R213" t="s">
        <v>3</v>
      </c>
      <c r="S213" t="s">
        <v>855</v>
      </c>
      <c r="T213" t="s">
        <v>856</v>
      </c>
      <c r="U213" t="s">
        <v>857</v>
      </c>
    </row>
    <row r="214" spans="1:21" x14ac:dyDescent="0.2">
      <c r="A214">
        <v>836</v>
      </c>
      <c r="B214">
        <v>1</v>
      </c>
      <c r="C214" t="s">
        <v>3</v>
      </c>
      <c r="D214" t="s">
        <v>3</v>
      </c>
      <c r="E214" t="s">
        <v>169</v>
      </c>
      <c r="F214" t="s">
        <v>169</v>
      </c>
      <c r="G214" t="s">
        <v>169</v>
      </c>
      <c r="H214" t="s">
        <v>3</v>
      </c>
      <c r="I214" t="s">
        <v>169</v>
      </c>
      <c r="J214" t="s">
        <v>169</v>
      </c>
      <c r="K214" t="s">
        <v>3</v>
      </c>
      <c r="L214" t="s">
        <v>3</v>
      </c>
      <c r="M214" t="s">
        <v>3</v>
      </c>
      <c r="N214" t="s">
        <v>3</v>
      </c>
      <c r="O214" t="s">
        <v>169</v>
      </c>
      <c r="P214" t="s">
        <v>3</v>
      </c>
      <c r="Q214" t="s">
        <v>3</v>
      </c>
      <c r="R214" t="s">
        <v>3</v>
      </c>
      <c r="S214" t="s">
        <v>858</v>
      </c>
      <c r="T214" t="s">
        <v>864</v>
      </c>
      <c r="U214" t="s">
        <v>857</v>
      </c>
    </row>
    <row r="215" spans="1:21" x14ac:dyDescent="0.2">
      <c r="A215">
        <v>843</v>
      </c>
      <c r="B215">
        <v>1</v>
      </c>
      <c r="C215" t="s">
        <v>3</v>
      </c>
      <c r="D215" t="s">
        <v>3</v>
      </c>
      <c r="E215" t="s">
        <v>852</v>
      </c>
      <c r="F215" t="s">
        <v>852</v>
      </c>
      <c r="G215" t="s">
        <v>853</v>
      </c>
      <c r="H215" t="s">
        <v>3</v>
      </c>
      <c r="I215" t="s">
        <v>853</v>
      </c>
      <c r="J215" t="s">
        <v>852</v>
      </c>
      <c r="K215" t="s">
        <v>3</v>
      </c>
      <c r="L215" t="s">
        <v>3</v>
      </c>
      <c r="M215" t="s">
        <v>3</v>
      </c>
      <c r="N215" t="s">
        <v>3</v>
      </c>
      <c r="O215" t="s">
        <v>854</v>
      </c>
      <c r="P215" t="s">
        <v>3</v>
      </c>
      <c r="Q215" t="s">
        <v>3</v>
      </c>
      <c r="R215" t="s">
        <v>3</v>
      </c>
      <c r="S215" t="s">
        <v>855</v>
      </c>
      <c r="T215" t="s">
        <v>856</v>
      </c>
      <c r="U215" t="s">
        <v>857</v>
      </c>
    </row>
    <row r="216" spans="1:21" x14ac:dyDescent="0.2">
      <c r="A216">
        <v>843</v>
      </c>
      <c r="B216">
        <v>1</v>
      </c>
      <c r="C216" t="s">
        <v>3</v>
      </c>
      <c r="D216" t="s">
        <v>3</v>
      </c>
      <c r="E216" t="s">
        <v>169</v>
      </c>
      <c r="F216" t="s">
        <v>169</v>
      </c>
      <c r="G216" t="s">
        <v>169</v>
      </c>
      <c r="H216" t="s">
        <v>3</v>
      </c>
      <c r="I216" t="s">
        <v>169</v>
      </c>
      <c r="J216" t="s">
        <v>169</v>
      </c>
      <c r="K216" t="s">
        <v>3</v>
      </c>
      <c r="L216" t="s">
        <v>3</v>
      </c>
      <c r="M216" t="s">
        <v>3</v>
      </c>
      <c r="N216" t="s">
        <v>3</v>
      </c>
      <c r="O216" t="s">
        <v>169</v>
      </c>
      <c r="P216" t="s">
        <v>3</v>
      </c>
      <c r="Q216" t="s">
        <v>3</v>
      </c>
      <c r="R216" t="s">
        <v>3</v>
      </c>
      <c r="S216" t="s">
        <v>858</v>
      </c>
      <c r="T216" t="s">
        <v>864</v>
      </c>
      <c r="U216" t="s">
        <v>857</v>
      </c>
    </row>
    <row r="217" spans="1:21" x14ac:dyDescent="0.2">
      <c r="A217">
        <v>844</v>
      </c>
      <c r="B217">
        <v>1</v>
      </c>
      <c r="C217" t="s">
        <v>3</v>
      </c>
      <c r="D217" t="s">
        <v>3</v>
      </c>
      <c r="E217" t="s">
        <v>852</v>
      </c>
      <c r="F217" t="s">
        <v>852</v>
      </c>
      <c r="G217" t="s">
        <v>853</v>
      </c>
      <c r="H217" t="s">
        <v>3</v>
      </c>
      <c r="I217" t="s">
        <v>853</v>
      </c>
      <c r="J217" t="s">
        <v>852</v>
      </c>
      <c r="K217" t="s">
        <v>3</v>
      </c>
      <c r="L217" t="s">
        <v>3</v>
      </c>
      <c r="M217" t="s">
        <v>3</v>
      </c>
      <c r="N217" t="s">
        <v>3</v>
      </c>
      <c r="O217" t="s">
        <v>854</v>
      </c>
      <c r="P217" t="s">
        <v>3</v>
      </c>
      <c r="Q217" t="s">
        <v>3</v>
      </c>
      <c r="R217" t="s">
        <v>3</v>
      </c>
      <c r="S217" t="s">
        <v>855</v>
      </c>
      <c r="T217" t="s">
        <v>856</v>
      </c>
      <c r="U217" t="s">
        <v>857</v>
      </c>
    </row>
    <row r="218" spans="1:21" x14ac:dyDescent="0.2">
      <c r="A218">
        <v>844</v>
      </c>
      <c r="B218">
        <v>1</v>
      </c>
      <c r="C218" t="s">
        <v>3</v>
      </c>
      <c r="D218" t="s">
        <v>3</v>
      </c>
      <c r="E218" t="s">
        <v>169</v>
      </c>
      <c r="F218" t="s">
        <v>169</v>
      </c>
      <c r="G218" t="s">
        <v>169</v>
      </c>
      <c r="H218" t="s">
        <v>3</v>
      </c>
      <c r="I218" t="s">
        <v>169</v>
      </c>
      <c r="J218" t="s">
        <v>169</v>
      </c>
      <c r="K218" t="s">
        <v>3</v>
      </c>
      <c r="L218" t="s">
        <v>3</v>
      </c>
      <c r="M218" t="s">
        <v>3</v>
      </c>
      <c r="N218" t="s">
        <v>3</v>
      </c>
      <c r="O218" t="s">
        <v>169</v>
      </c>
      <c r="P218" t="s">
        <v>3</v>
      </c>
      <c r="Q218" t="s">
        <v>3</v>
      </c>
      <c r="R218" t="s">
        <v>3</v>
      </c>
      <c r="S218" t="s">
        <v>858</v>
      </c>
      <c r="T218" t="s">
        <v>864</v>
      </c>
      <c r="U218" t="s">
        <v>857</v>
      </c>
    </row>
    <row r="219" spans="1:21" x14ac:dyDescent="0.2">
      <c r="A219">
        <v>847</v>
      </c>
      <c r="B219">
        <v>1</v>
      </c>
      <c r="C219" t="s">
        <v>3</v>
      </c>
      <c r="D219" t="s">
        <v>3</v>
      </c>
      <c r="E219" t="s">
        <v>852</v>
      </c>
      <c r="F219" t="s">
        <v>852</v>
      </c>
      <c r="G219" t="s">
        <v>853</v>
      </c>
      <c r="H219" t="s">
        <v>3</v>
      </c>
      <c r="I219" t="s">
        <v>853</v>
      </c>
      <c r="J219" t="s">
        <v>852</v>
      </c>
      <c r="K219" t="s">
        <v>3</v>
      </c>
      <c r="L219" t="s">
        <v>3</v>
      </c>
      <c r="M219" t="s">
        <v>3</v>
      </c>
      <c r="N219" t="s">
        <v>3</v>
      </c>
      <c r="O219" t="s">
        <v>854</v>
      </c>
      <c r="P219" t="s">
        <v>3</v>
      </c>
      <c r="Q219" t="s">
        <v>3</v>
      </c>
      <c r="R219" t="s">
        <v>3</v>
      </c>
      <c r="S219" t="s">
        <v>855</v>
      </c>
      <c r="T219" t="s">
        <v>856</v>
      </c>
      <c r="U219" t="s">
        <v>857</v>
      </c>
    </row>
    <row r="220" spans="1:21" x14ac:dyDescent="0.2">
      <c r="A220">
        <v>847</v>
      </c>
      <c r="B220">
        <v>1</v>
      </c>
      <c r="C220" t="s">
        <v>3</v>
      </c>
      <c r="D220" t="s">
        <v>3</v>
      </c>
      <c r="E220" t="s">
        <v>169</v>
      </c>
      <c r="F220" t="s">
        <v>169</v>
      </c>
      <c r="G220" t="s">
        <v>169</v>
      </c>
      <c r="H220" t="s">
        <v>3</v>
      </c>
      <c r="I220" t="s">
        <v>169</v>
      </c>
      <c r="J220" t="s">
        <v>169</v>
      </c>
      <c r="K220" t="s">
        <v>3</v>
      </c>
      <c r="L220" t="s">
        <v>3</v>
      </c>
      <c r="M220" t="s">
        <v>3</v>
      </c>
      <c r="N220" t="s">
        <v>3</v>
      </c>
      <c r="O220" t="s">
        <v>169</v>
      </c>
      <c r="P220" t="s">
        <v>3</v>
      </c>
      <c r="Q220" t="s">
        <v>3</v>
      </c>
      <c r="R220" t="s">
        <v>3</v>
      </c>
      <c r="S220" t="s">
        <v>858</v>
      </c>
      <c r="T220" t="s">
        <v>864</v>
      </c>
      <c r="U220" t="s">
        <v>857</v>
      </c>
    </row>
    <row r="221" spans="1:21" x14ac:dyDescent="0.2">
      <c r="A221">
        <v>848</v>
      </c>
      <c r="B221">
        <v>1</v>
      </c>
      <c r="C221" t="s">
        <v>3</v>
      </c>
      <c r="D221" t="s">
        <v>3</v>
      </c>
      <c r="E221" t="s">
        <v>852</v>
      </c>
      <c r="F221" t="s">
        <v>852</v>
      </c>
      <c r="G221" t="s">
        <v>853</v>
      </c>
      <c r="H221" t="s">
        <v>3</v>
      </c>
      <c r="I221" t="s">
        <v>853</v>
      </c>
      <c r="J221" t="s">
        <v>852</v>
      </c>
      <c r="K221" t="s">
        <v>3</v>
      </c>
      <c r="L221" t="s">
        <v>3</v>
      </c>
      <c r="M221" t="s">
        <v>3</v>
      </c>
      <c r="N221" t="s">
        <v>3</v>
      </c>
      <c r="O221" t="s">
        <v>854</v>
      </c>
      <c r="P221" t="s">
        <v>3</v>
      </c>
      <c r="Q221" t="s">
        <v>3</v>
      </c>
      <c r="R221" t="s">
        <v>3</v>
      </c>
      <c r="S221" t="s">
        <v>855</v>
      </c>
      <c r="T221" t="s">
        <v>856</v>
      </c>
      <c r="U221" t="s">
        <v>857</v>
      </c>
    </row>
    <row r="222" spans="1:21" x14ac:dyDescent="0.2">
      <c r="A222">
        <v>848</v>
      </c>
      <c r="B222">
        <v>1</v>
      </c>
      <c r="C222" t="s">
        <v>3</v>
      </c>
      <c r="D222" t="s">
        <v>3</v>
      </c>
      <c r="E222" t="s">
        <v>169</v>
      </c>
      <c r="F222" t="s">
        <v>169</v>
      </c>
      <c r="G222" t="s">
        <v>169</v>
      </c>
      <c r="H222" t="s">
        <v>3</v>
      </c>
      <c r="I222" t="s">
        <v>169</v>
      </c>
      <c r="J222" t="s">
        <v>169</v>
      </c>
      <c r="K222" t="s">
        <v>3</v>
      </c>
      <c r="L222" t="s">
        <v>3</v>
      </c>
      <c r="M222" t="s">
        <v>3</v>
      </c>
      <c r="N222" t="s">
        <v>3</v>
      </c>
      <c r="O222" t="s">
        <v>169</v>
      </c>
      <c r="P222" t="s">
        <v>3</v>
      </c>
      <c r="Q222" t="s">
        <v>3</v>
      </c>
      <c r="R222" t="s">
        <v>3</v>
      </c>
      <c r="S222" t="s">
        <v>858</v>
      </c>
      <c r="T222" t="s">
        <v>864</v>
      </c>
      <c r="U222" t="s">
        <v>857</v>
      </c>
    </row>
    <row r="223" spans="1:21" x14ac:dyDescent="0.2">
      <c r="A223">
        <v>859</v>
      </c>
      <c r="B223">
        <v>1</v>
      </c>
      <c r="C223" t="s">
        <v>3</v>
      </c>
      <c r="D223" t="s">
        <v>3</v>
      </c>
      <c r="E223" t="s">
        <v>852</v>
      </c>
      <c r="F223" t="s">
        <v>852</v>
      </c>
      <c r="G223" t="s">
        <v>853</v>
      </c>
      <c r="H223" t="s">
        <v>3</v>
      </c>
      <c r="I223" t="s">
        <v>853</v>
      </c>
      <c r="J223" t="s">
        <v>852</v>
      </c>
      <c r="K223" t="s">
        <v>3</v>
      </c>
      <c r="L223" t="s">
        <v>3</v>
      </c>
      <c r="M223" t="s">
        <v>3</v>
      </c>
      <c r="N223" t="s">
        <v>3</v>
      </c>
      <c r="O223" t="s">
        <v>854</v>
      </c>
      <c r="P223" t="s">
        <v>3</v>
      </c>
      <c r="Q223" t="s">
        <v>3</v>
      </c>
      <c r="R223" t="s">
        <v>3</v>
      </c>
      <c r="S223" t="s">
        <v>855</v>
      </c>
      <c r="T223" t="s">
        <v>856</v>
      </c>
      <c r="U223" t="s">
        <v>857</v>
      </c>
    </row>
    <row r="224" spans="1:21" x14ac:dyDescent="0.2">
      <c r="A224">
        <v>859</v>
      </c>
      <c r="B224">
        <v>1</v>
      </c>
      <c r="C224" t="s">
        <v>3</v>
      </c>
      <c r="D224" t="s">
        <v>3</v>
      </c>
      <c r="E224" t="s">
        <v>169</v>
      </c>
      <c r="F224" t="s">
        <v>169</v>
      </c>
      <c r="G224" t="s">
        <v>169</v>
      </c>
      <c r="H224" t="s">
        <v>3</v>
      </c>
      <c r="I224" t="s">
        <v>169</v>
      </c>
      <c r="J224" t="s">
        <v>169</v>
      </c>
      <c r="K224" t="s">
        <v>3</v>
      </c>
      <c r="L224" t="s">
        <v>3</v>
      </c>
      <c r="M224" t="s">
        <v>3</v>
      </c>
      <c r="N224" t="s">
        <v>3</v>
      </c>
      <c r="O224" t="s">
        <v>169</v>
      </c>
      <c r="P224" t="s">
        <v>3</v>
      </c>
      <c r="Q224" t="s">
        <v>3</v>
      </c>
      <c r="R224" t="s">
        <v>3</v>
      </c>
      <c r="S224" t="s">
        <v>858</v>
      </c>
      <c r="T224" t="s">
        <v>864</v>
      </c>
      <c r="U224" t="s">
        <v>857</v>
      </c>
    </row>
    <row r="225" spans="1:21" x14ac:dyDescent="0.2">
      <c r="A225">
        <v>860</v>
      </c>
      <c r="B225">
        <v>1</v>
      </c>
      <c r="C225" t="s">
        <v>3</v>
      </c>
      <c r="D225" t="s">
        <v>3</v>
      </c>
      <c r="E225" t="s">
        <v>852</v>
      </c>
      <c r="F225" t="s">
        <v>852</v>
      </c>
      <c r="G225" t="s">
        <v>853</v>
      </c>
      <c r="H225" t="s">
        <v>3</v>
      </c>
      <c r="I225" t="s">
        <v>853</v>
      </c>
      <c r="J225" t="s">
        <v>852</v>
      </c>
      <c r="K225" t="s">
        <v>3</v>
      </c>
      <c r="L225" t="s">
        <v>3</v>
      </c>
      <c r="M225" t="s">
        <v>3</v>
      </c>
      <c r="N225" t="s">
        <v>3</v>
      </c>
      <c r="O225" t="s">
        <v>854</v>
      </c>
      <c r="P225" t="s">
        <v>3</v>
      </c>
      <c r="Q225" t="s">
        <v>3</v>
      </c>
      <c r="R225" t="s">
        <v>3</v>
      </c>
      <c r="S225" t="s">
        <v>855</v>
      </c>
      <c r="T225" t="s">
        <v>856</v>
      </c>
      <c r="U225" t="s">
        <v>857</v>
      </c>
    </row>
    <row r="226" spans="1:21" x14ac:dyDescent="0.2">
      <c r="A226">
        <v>860</v>
      </c>
      <c r="B226">
        <v>1</v>
      </c>
      <c r="C226" t="s">
        <v>3</v>
      </c>
      <c r="D226" t="s">
        <v>3</v>
      </c>
      <c r="E226" t="s">
        <v>169</v>
      </c>
      <c r="F226" t="s">
        <v>169</v>
      </c>
      <c r="G226" t="s">
        <v>169</v>
      </c>
      <c r="H226" t="s">
        <v>3</v>
      </c>
      <c r="I226" t="s">
        <v>169</v>
      </c>
      <c r="J226" t="s">
        <v>169</v>
      </c>
      <c r="K226" t="s">
        <v>3</v>
      </c>
      <c r="L226" t="s">
        <v>3</v>
      </c>
      <c r="M226" t="s">
        <v>3</v>
      </c>
      <c r="N226" t="s">
        <v>3</v>
      </c>
      <c r="O226" t="s">
        <v>169</v>
      </c>
      <c r="P226" t="s">
        <v>3</v>
      </c>
      <c r="Q226" t="s">
        <v>3</v>
      </c>
      <c r="R226" t="s">
        <v>3</v>
      </c>
      <c r="S226" t="s">
        <v>858</v>
      </c>
      <c r="T226" t="s">
        <v>864</v>
      </c>
      <c r="U226" t="s">
        <v>857</v>
      </c>
    </row>
    <row r="227" spans="1:21" x14ac:dyDescent="0.2">
      <c r="A227">
        <v>865</v>
      </c>
      <c r="B227">
        <v>1</v>
      </c>
      <c r="C227" t="s">
        <v>3</v>
      </c>
      <c r="D227" t="s">
        <v>3</v>
      </c>
      <c r="E227" t="s">
        <v>852</v>
      </c>
      <c r="F227" t="s">
        <v>852</v>
      </c>
      <c r="G227" t="s">
        <v>853</v>
      </c>
      <c r="H227" t="s">
        <v>3</v>
      </c>
      <c r="I227" t="s">
        <v>853</v>
      </c>
      <c r="J227" t="s">
        <v>852</v>
      </c>
      <c r="K227" t="s">
        <v>3</v>
      </c>
      <c r="L227" t="s">
        <v>3</v>
      </c>
      <c r="M227" t="s">
        <v>3</v>
      </c>
      <c r="N227" t="s">
        <v>3</v>
      </c>
      <c r="O227" t="s">
        <v>854</v>
      </c>
      <c r="P227" t="s">
        <v>3</v>
      </c>
      <c r="Q227" t="s">
        <v>3</v>
      </c>
      <c r="R227" t="s">
        <v>3</v>
      </c>
      <c r="S227" t="s">
        <v>855</v>
      </c>
      <c r="T227" t="s">
        <v>856</v>
      </c>
      <c r="U227" t="s">
        <v>857</v>
      </c>
    </row>
    <row r="228" spans="1:21" x14ac:dyDescent="0.2">
      <c r="A228">
        <v>865</v>
      </c>
      <c r="B228">
        <v>1</v>
      </c>
      <c r="C228" t="s">
        <v>3</v>
      </c>
      <c r="D228" t="s">
        <v>3</v>
      </c>
      <c r="E228" t="s">
        <v>169</v>
      </c>
      <c r="F228" t="s">
        <v>169</v>
      </c>
      <c r="G228" t="s">
        <v>169</v>
      </c>
      <c r="H228" t="s">
        <v>3</v>
      </c>
      <c r="I228" t="s">
        <v>169</v>
      </c>
      <c r="J228" t="s">
        <v>169</v>
      </c>
      <c r="K228" t="s">
        <v>3</v>
      </c>
      <c r="L228" t="s">
        <v>3</v>
      </c>
      <c r="M228" t="s">
        <v>3</v>
      </c>
      <c r="N228" t="s">
        <v>3</v>
      </c>
      <c r="O228" t="s">
        <v>169</v>
      </c>
      <c r="P228" t="s">
        <v>3</v>
      </c>
      <c r="Q228" t="s">
        <v>3</v>
      </c>
      <c r="R228" t="s">
        <v>3</v>
      </c>
      <c r="S228" t="s">
        <v>858</v>
      </c>
      <c r="T228" t="s">
        <v>864</v>
      </c>
      <c r="U228" t="s">
        <v>857</v>
      </c>
    </row>
    <row r="229" spans="1:21" x14ac:dyDescent="0.2">
      <c r="A229">
        <v>866</v>
      </c>
      <c r="B229">
        <v>1</v>
      </c>
      <c r="C229" t="s">
        <v>3</v>
      </c>
      <c r="D229" t="s">
        <v>3</v>
      </c>
      <c r="E229" t="s">
        <v>852</v>
      </c>
      <c r="F229" t="s">
        <v>852</v>
      </c>
      <c r="G229" t="s">
        <v>853</v>
      </c>
      <c r="H229" t="s">
        <v>3</v>
      </c>
      <c r="I229" t="s">
        <v>853</v>
      </c>
      <c r="J229" t="s">
        <v>852</v>
      </c>
      <c r="K229" t="s">
        <v>3</v>
      </c>
      <c r="L229" t="s">
        <v>3</v>
      </c>
      <c r="M229" t="s">
        <v>3</v>
      </c>
      <c r="N229" t="s">
        <v>3</v>
      </c>
      <c r="O229" t="s">
        <v>854</v>
      </c>
      <c r="P229" t="s">
        <v>3</v>
      </c>
      <c r="Q229" t="s">
        <v>3</v>
      </c>
      <c r="R229" t="s">
        <v>3</v>
      </c>
      <c r="S229" t="s">
        <v>855</v>
      </c>
      <c r="T229" t="s">
        <v>856</v>
      </c>
      <c r="U229" t="s">
        <v>857</v>
      </c>
    </row>
    <row r="230" spans="1:21" x14ac:dyDescent="0.2">
      <c r="A230">
        <v>866</v>
      </c>
      <c r="B230">
        <v>1</v>
      </c>
      <c r="C230" t="s">
        <v>3</v>
      </c>
      <c r="D230" t="s">
        <v>3</v>
      </c>
      <c r="E230" t="s">
        <v>169</v>
      </c>
      <c r="F230" t="s">
        <v>169</v>
      </c>
      <c r="G230" t="s">
        <v>169</v>
      </c>
      <c r="H230" t="s">
        <v>3</v>
      </c>
      <c r="I230" t="s">
        <v>169</v>
      </c>
      <c r="J230" t="s">
        <v>169</v>
      </c>
      <c r="K230" t="s">
        <v>3</v>
      </c>
      <c r="L230" t="s">
        <v>3</v>
      </c>
      <c r="M230" t="s">
        <v>3</v>
      </c>
      <c r="N230" t="s">
        <v>3</v>
      </c>
      <c r="O230" t="s">
        <v>169</v>
      </c>
      <c r="P230" t="s">
        <v>3</v>
      </c>
      <c r="Q230" t="s">
        <v>3</v>
      </c>
      <c r="R230" t="s">
        <v>3</v>
      </c>
      <c r="S230" t="s">
        <v>858</v>
      </c>
      <c r="T230" t="s">
        <v>864</v>
      </c>
      <c r="U230" t="s">
        <v>857</v>
      </c>
    </row>
    <row r="231" spans="1:21" x14ac:dyDescent="0.2">
      <c r="A231">
        <v>869</v>
      </c>
      <c r="B231">
        <v>1</v>
      </c>
      <c r="C231" t="s">
        <v>3</v>
      </c>
      <c r="D231" t="s">
        <v>3</v>
      </c>
      <c r="E231" t="s">
        <v>852</v>
      </c>
      <c r="F231" t="s">
        <v>852</v>
      </c>
      <c r="G231" t="s">
        <v>853</v>
      </c>
      <c r="H231" t="s">
        <v>3</v>
      </c>
      <c r="I231" t="s">
        <v>853</v>
      </c>
      <c r="J231" t="s">
        <v>852</v>
      </c>
      <c r="K231" t="s">
        <v>3</v>
      </c>
      <c r="L231" t="s">
        <v>3</v>
      </c>
      <c r="M231" t="s">
        <v>3</v>
      </c>
      <c r="N231" t="s">
        <v>3</v>
      </c>
      <c r="O231" t="s">
        <v>854</v>
      </c>
      <c r="P231" t="s">
        <v>3</v>
      </c>
      <c r="Q231" t="s">
        <v>3</v>
      </c>
      <c r="R231" t="s">
        <v>3</v>
      </c>
      <c r="S231" t="s">
        <v>855</v>
      </c>
      <c r="T231" t="s">
        <v>856</v>
      </c>
      <c r="U231" t="s">
        <v>857</v>
      </c>
    </row>
    <row r="232" spans="1:21" x14ac:dyDescent="0.2">
      <c r="A232">
        <v>869</v>
      </c>
      <c r="B232">
        <v>1</v>
      </c>
      <c r="C232" t="s">
        <v>3</v>
      </c>
      <c r="D232" t="s">
        <v>3</v>
      </c>
      <c r="E232" t="s">
        <v>169</v>
      </c>
      <c r="F232" t="s">
        <v>169</v>
      </c>
      <c r="G232" t="s">
        <v>169</v>
      </c>
      <c r="H232" t="s">
        <v>3</v>
      </c>
      <c r="I232" t="s">
        <v>169</v>
      </c>
      <c r="J232" t="s">
        <v>169</v>
      </c>
      <c r="K232" t="s">
        <v>3</v>
      </c>
      <c r="L232" t="s">
        <v>3</v>
      </c>
      <c r="M232" t="s">
        <v>3</v>
      </c>
      <c r="N232" t="s">
        <v>3</v>
      </c>
      <c r="O232" t="s">
        <v>169</v>
      </c>
      <c r="P232" t="s">
        <v>3</v>
      </c>
      <c r="Q232" t="s">
        <v>3</v>
      </c>
      <c r="R232" t="s">
        <v>3</v>
      </c>
      <c r="S232" t="s">
        <v>858</v>
      </c>
      <c r="T232" t="s">
        <v>864</v>
      </c>
      <c r="U232" t="s">
        <v>857</v>
      </c>
    </row>
    <row r="233" spans="1:21" x14ac:dyDescent="0.2">
      <c r="A233">
        <v>870</v>
      </c>
      <c r="B233">
        <v>1</v>
      </c>
      <c r="C233" t="s">
        <v>3</v>
      </c>
      <c r="D233" t="s">
        <v>3</v>
      </c>
      <c r="E233" t="s">
        <v>852</v>
      </c>
      <c r="F233" t="s">
        <v>852</v>
      </c>
      <c r="G233" t="s">
        <v>853</v>
      </c>
      <c r="H233" t="s">
        <v>3</v>
      </c>
      <c r="I233" t="s">
        <v>853</v>
      </c>
      <c r="J233" t="s">
        <v>852</v>
      </c>
      <c r="K233" t="s">
        <v>3</v>
      </c>
      <c r="L233" t="s">
        <v>3</v>
      </c>
      <c r="M233" t="s">
        <v>3</v>
      </c>
      <c r="N233" t="s">
        <v>3</v>
      </c>
      <c r="O233" t="s">
        <v>854</v>
      </c>
      <c r="P233" t="s">
        <v>3</v>
      </c>
      <c r="Q233" t="s">
        <v>3</v>
      </c>
      <c r="R233" t="s">
        <v>3</v>
      </c>
      <c r="S233" t="s">
        <v>855</v>
      </c>
      <c r="T233" t="s">
        <v>856</v>
      </c>
      <c r="U233" t="s">
        <v>857</v>
      </c>
    </row>
    <row r="234" spans="1:21" x14ac:dyDescent="0.2">
      <c r="A234">
        <v>870</v>
      </c>
      <c r="B234">
        <v>1</v>
      </c>
      <c r="C234" t="s">
        <v>3</v>
      </c>
      <c r="D234" t="s">
        <v>3</v>
      </c>
      <c r="E234" t="s">
        <v>169</v>
      </c>
      <c r="F234" t="s">
        <v>169</v>
      </c>
      <c r="G234" t="s">
        <v>169</v>
      </c>
      <c r="H234" t="s">
        <v>3</v>
      </c>
      <c r="I234" t="s">
        <v>169</v>
      </c>
      <c r="J234" t="s">
        <v>169</v>
      </c>
      <c r="K234" t="s">
        <v>3</v>
      </c>
      <c r="L234" t="s">
        <v>3</v>
      </c>
      <c r="M234" t="s">
        <v>3</v>
      </c>
      <c r="N234" t="s">
        <v>3</v>
      </c>
      <c r="O234" t="s">
        <v>169</v>
      </c>
      <c r="P234" t="s">
        <v>3</v>
      </c>
      <c r="Q234" t="s">
        <v>3</v>
      </c>
      <c r="R234" t="s">
        <v>3</v>
      </c>
      <c r="S234" t="s">
        <v>858</v>
      </c>
      <c r="T234" t="s">
        <v>864</v>
      </c>
      <c r="U234" t="s">
        <v>857</v>
      </c>
    </row>
    <row r="235" spans="1:21" x14ac:dyDescent="0.2">
      <c r="A235">
        <v>871</v>
      </c>
      <c r="B235">
        <v>1</v>
      </c>
      <c r="C235" t="s">
        <v>3</v>
      </c>
      <c r="D235" t="s">
        <v>3</v>
      </c>
      <c r="E235" t="s">
        <v>852</v>
      </c>
      <c r="F235" t="s">
        <v>852</v>
      </c>
      <c r="G235" t="s">
        <v>853</v>
      </c>
      <c r="H235" t="s">
        <v>3</v>
      </c>
      <c r="I235" t="s">
        <v>853</v>
      </c>
      <c r="J235" t="s">
        <v>852</v>
      </c>
      <c r="K235" t="s">
        <v>3</v>
      </c>
      <c r="L235" t="s">
        <v>3</v>
      </c>
      <c r="M235" t="s">
        <v>3</v>
      </c>
      <c r="N235" t="s">
        <v>3</v>
      </c>
      <c r="O235" t="s">
        <v>854</v>
      </c>
      <c r="P235" t="s">
        <v>3</v>
      </c>
      <c r="Q235" t="s">
        <v>3</v>
      </c>
      <c r="R235" t="s">
        <v>3</v>
      </c>
      <c r="S235" t="s">
        <v>855</v>
      </c>
      <c r="T235" t="s">
        <v>856</v>
      </c>
      <c r="U235" t="s">
        <v>857</v>
      </c>
    </row>
    <row r="236" spans="1:21" x14ac:dyDescent="0.2">
      <c r="A236">
        <v>871</v>
      </c>
      <c r="B236">
        <v>1</v>
      </c>
      <c r="C236" t="s">
        <v>3</v>
      </c>
      <c r="D236" t="s">
        <v>3</v>
      </c>
      <c r="E236" t="s">
        <v>169</v>
      </c>
      <c r="F236" t="s">
        <v>169</v>
      </c>
      <c r="G236" t="s">
        <v>169</v>
      </c>
      <c r="H236" t="s">
        <v>3</v>
      </c>
      <c r="I236" t="s">
        <v>169</v>
      </c>
      <c r="J236" t="s">
        <v>169</v>
      </c>
      <c r="K236" t="s">
        <v>3</v>
      </c>
      <c r="L236" t="s">
        <v>3</v>
      </c>
      <c r="M236" t="s">
        <v>3</v>
      </c>
      <c r="N236" t="s">
        <v>3</v>
      </c>
      <c r="O236" t="s">
        <v>169</v>
      </c>
      <c r="P236" t="s">
        <v>3</v>
      </c>
      <c r="Q236" t="s">
        <v>3</v>
      </c>
      <c r="R236" t="s">
        <v>3</v>
      </c>
      <c r="S236" t="s">
        <v>858</v>
      </c>
      <c r="T236" t="s">
        <v>864</v>
      </c>
      <c r="U236" t="s">
        <v>857</v>
      </c>
    </row>
    <row r="237" spans="1:21" x14ac:dyDescent="0.2">
      <c r="A237">
        <v>872</v>
      </c>
      <c r="B237">
        <v>1</v>
      </c>
      <c r="C237" t="s">
        <v>3</v>
      </c>
      <c r="D237" t="s">
        <v>3</v>
      </c>
      <c r="E237" t="s">
        <v>852</v>
      </c>
      <c r="F237" t="s">
        <v>852</v>
      </c>
      <c r="G237" t="s">
        <v>853</v>
      </c>
      <c r="H237" t="s">
        <v>3</v>
      </c>
      <c r="I237" t="s">
        <v>853</v>
      </c>
      <c r="J237" t="s">
        <v>852</v>
      </c>
      <c r="K237" t="s">
        <v>3</v>
      </c>
      <c r="L237" t="s">
        <v>3</v>
      </c>
      <c r="M237" t="s">
        <v>3</v>
      </c>
      <c r="N237" t="s">
        <v>3</v>
      </c>
      <c r="O237" t="s">
        <v>854</v>
      </c>
      <c r="P237" t="s">
        <v>3</v>
      </c>
      <c r="Q237" t="s">
        <v>3</v>
      </c>
      <c r="R237" t="s">
        <v>3</v>
      </c>
      <c r="S237" t="s">
        <v>855</v>
      </c>
      <c r="T237" t="s">
        <v>856</v>
      </c>
      <c r="U237" t="s">
        <v>857</v>
      </c>
    </row>
    <row r="238" spans="1:21" x14ac:dyDescent="0.2">
      <c r="A238">
        <v>872</v>
      </c>
      <c r="B238">
        <v>1</v>
      </c>
      <c r="C238" t="s">
        <v>3</v>
      </c>
      <c r="D238" t="s">
        <v>3</v>
      </c>
      <c r="E238" t="s">
        <v>169</v>
      </c>
      <c r="F238" t="s">
        <v>169</v>
      </c>
      <c r="G238" t="s">
        <v>169</v>
      </c>
      <c r="H238" t="s">
        <v>3</v>
      </c>
      <c r="I238" t="s">
        <v>169</v>
      </c>
      <c r="J238" t="s">
        <v>169</v>
      </c>
      <c r="K238" t="s">
        <v>3</v>
      </c>
      <c r="L238" t="s">
        <v>3</v>
      </c>
      <c r="M238" t="s">
        <v>3</v>
      </c>
      <c r="N238" t="s">
        <v>3</v>
      </c>
      <c r="O238" t="s">
        <v>169</v>
      </c>
      <c r="P238" t="s">
        <v>3</v>
      </c>
      <c r="Q238" t="s">
        <v>3</v>
      </c>
      <c r="R238" t="s">
        <v>3</v>
      </c>
      <c r="S238" t="s">
        <v>858</v>
      </c>
      <c r="T238" t="s">
        <v>864</v>
      </c>
      <c r="U238" t="s">
        <v>857</v>
      </c>
    </row>
    <row r="239" spans="1:21" x14ac:dyDescent="0.2">
      <c r="A239">
        <v>912</v>
      </c>
      <c r="B239">
        <v>1</v>
      </c>
      <c r="C239" t="s">
        <v>3</v>
      </c>
      <c r="D239" t="s">
        <v>3</v>
      </c>
      <c r="E239" t="s">
        <v>852</v>
      </c>
      <c r="F239" t="s">
        <v>852</v>
      </c>
      <c r="G239" t="s">
        <v>853</v>
      </c>
      <c r="H239" t="s">
        <v>3</v>
      </c>
      <c r="I239" t="s">
        <v>853</v>
      </c>
      <c r="J239" t="s">
        <v>852</v>
      </c>
      <c r="K239" t="s">
        <v>3</v>
      </c>
      <c r="L239" t="s">
        <v>3</v>
      </c>
      <c r="M239" t="s">
        <v>3</v>
      </c>
      <c r="N239" t="s">
        <v>3</v>
      </c>
      <c r="O239" t="s">
        <v>854</v>
      </c>
      <c r="P239" t="s">
        <v>3</v>
      </c>
      <c r="Q239" t="s">
        <v>3</v>
      </c>
      <c r="R239" t="s">
        <v>3</v>
      </c>
      <c r="S239" t="s">
        <v>855</v>
      </c>
      <c r="T239" t="s">
        <v>856</v>
      </c>
      <c r="U239" t="s">
        <v>857</v>
      </c>
    </row>
    <row r="240" spans="1:21" x14ac:dyDescent="0.2">
      <c r="A240">
        <v>912</v>
      </c>
      <c r="B240">
        <v>1</v>
      </c>
      <c r="C240" t="s">
        <v>3</v>
      </c>
      <c r="D240" t="s">
        <v>3</v>
      </c>
      <c r="E240" t="s">
        <v>169</v>
      </c>
      <c r="F240" t="s">
        <v>169</v>
      </c>
      <c r="G240" t="s">
        <v>169</v>
      </c>
      <c r="H240" t="s">
        <v>3</v>
      </c>
      <c r="I240" t="s">
        <v>169</v>
      </c>
      <c r="J240" t="s">
        <v>169</v>
      </c>
      <c r="K240" t="s">
        <v>3</v>
      </c>
      <c r="L240" t="s">
        <v>3</v>
      </c>
      <c r="M240" t="s">
        <v>3</v>
      </c>
      <c r="N240" t="s">
        <v>3</v>
      </c>
      <c r="O240" t="s">
        <v>169</v>
      </c>
      <c r="P240" t="s">
        <v>3</v>
      </c>
      <c r="Q240" t="s">
        <v>3</v>
      </c>
      <c r="R240" t="s">
        <v>3</v>
      </c>
      <c r="S240" t="s">
        <v>858</v>
      </c>
      <c r="T240" t="s">
        <v>864</v>
      </c>
      <c r="U240" t="s">
        <v>857</v>
      </c>
    </row>
    <row r="241" spans="1:21" x14ac:dyDescent="0.2">
      <c r="A241">
        <v>913</v>
      </c>
      <c r="B241">
        <v>1</v>
      </c>
      <c r="C241" t="s">
        <v>3</v>
      </c>
      <c r="D241" t="s">
        <v>3</v>
      </c>
      <c r="E241" t="s">
        <v>852</v>
      </c>
      <c r="F241" t="s">
        <v>852</v>
      </c>
      <c r="G241" t="s">
        <v>853</v>
      </c>
      <c r="H241" t="s">
        <v>3</v>
      </c>
      <c r="I241" t="s">
        <v>853</v>
      </c>
      <c r="J241" t="s">
        <v>852</v>
      </c>
      <c r="K241" t="s">
        <v>3</v>
      </c>
      <c r="L241" t="s">
        <v>3</v>
      </c>
      <c r="M241" t="s">
        <v>3</v>
      </c>
      <c r="N241" t="s">
        <v>3</v>
      </c>
      <c r="O241" t="s">
        <v>854</v>
      </c>
      <c r="P241" t="s">
        <v>3</v>
      </c>
      <c r="Q241" t="s">
        <v>3</v>
      </c>
      <c r="R241" t="s">
        <v>3</v>
      </c>
      <c r="S241" t="s">
        <v>855</v>
      </c>
      <c r="T241" t="s">
        <v>856</v>
      </c>
      <c r="U241" t="s">
        <v>857</v>
      </c>
    </row>
    <row r="242" spans="1:21" x14ac:dyDescent="0.2">
      <c r="A242">
        <v>913</v>
      </c>
      <c r="B242">
        <v>1</v>
      </c>
      <c r="C242" t="s">
        <v>3</v>
      </c>
      <c r="D242" t="s">
        <v>3</v>
      </c>
      <c r="E242" t="s">
        <v>169</v>
      </c>
      <c r="F242" t="s">
        <v>169</v>
      </c>
      <c r="G242" t="s">
        <v>169</v>
      </c>
      <c r="H242" t="s">
        <v>3</v>
      </c>
      <c r="I242" t="s">
        <v>169</v>
      </c>
      <c r="J242" t="s">
        <v>169</v>
      </c>
      <c r="K242" t="s">
        <v>3</v>
      </c>
      <c r="L242" t="s">
        <v>3</v>
      </c>
      <c r="M242" t="s">
        <v>3</v>
      </c>
      <c r="N242" t="s">
        <v>3</v>
      </c>
      <c r="O242" t="s">
        <v>169</v>
      </c>
      <c r="P242" t="s">
        <v>3</v>
      </c>
      <c r="Q242" t="s">
        <v>3</v>
      </c>
      <c r="R242" t="s">
        <v>3</v>
      </c>
      <c r="S242" t="s">
        <v>858</v>
      </c>
      <c r="T242" t="s">
        <v>864</v>
      </c>
      <c r="U242" t="s">
        <v>857</v>
      </c>
    </row>
    <row r="243" spans="1:21" x14ac:dyDescent="0.2">
      <c r="A243">
        <v>922</v>
      </c>
      <c r="B243">
        <v>1</v>
      </c>
      <c r="C243" t="s">
        <v>3</v>
      </c>
      <c r="D243" t="s">
        <v>3</v>
      </c>
      <c r="E243" t="s">
        <v>852</v>
      </c>
      <c r="F243" t="s">
        <v>852</v>
      </c>
      <c r="G243" t="s">
        <v>853</v>
      </c>
      <c r="H243" t="s">
        <v>3</v>
      </c>
      <c r="I243" t="s">
        <v>853</v>
      </c>
      <c r="J243" t="s">
        <v>852</v>
      </c>
      <c r="K243" t="s">
        <v>3</v>
      </c>
      <c r="L243" t="s">
        <v>3</v>
      </c>
      <c r="M243" t="s">
        <v>3</v>
      </c>
      <c r="N243" t="s">
        <v>3</v>
      </c>
      <c r="O243" t="s">
        <v>854</v>
      </c>
      <c r="P243" t="s">
        <v>3</v>
      </c>
      <c r="Q243" t="s">
        <v>3</v>
      </c>
      <c r="R243" t="s">
        <v>3</v>
      </c>
      <c r="S243" t="s">
        <v>855</v>
      </c>
      <c r="T243" t="s">
        <v>856</v>
      </c>
      <c r="U243" t="s">
        <v>857</v>
      </c>
    </row>
    <row r="244" spans="1:21" x14ac:dyDescent="0.2">
      <c r="A244">
        <v>922</v>
      </c>
      <c r="B244">
        <v>1</v>
      </c>
      <c r="C244" t="s">
        <v>3</v>
      </c>
      <c r="D244" t="s">
        <v>3</v>
      </c>
      <c r="E244" t="s">
        <v>169</v>
      </c>
      <c r="F244" t="s">
        <v>169</v>
      </c>
      <c r="G244" t="s">
        <v>169</v>
      </c>
      <c r="H244" t="s">
        <v>3</v>
      </c>
      <c r="I244" t="s">
        <v>169</v>
      </c>
      <c r="J244" t="s">
        <v>169</v>
      </c>
      <c r="K244" t="s">
        <v>3</v>
      </c>
      <c r="L244" t="s">
        <v>3</v>
      </c>
      <c r="M244" t="s">
        <v>3</v>
      </c>
      <c r="N244" t="s">
        <v>3</v>
      </c>
      <c r="O244" t="s">
        <v>169</v>
      </c>
      <c r="P244" t="s">
        <v>3</v>
      </c>
      <c r="Q244" t="s">
        <v>3</v>
      </c>
      <c r="R244" t="s">
        <v>3</v>
      </c>
      <c r="S244" t="s">
        <v>858</v>
      </c>
      <c r="T244" t="s">
        <v>864</v>
      </c>
      <c r="U244" t="s">
        <v>857</v>
      </c>
    </row>
    <row r="245" spans="1:21" x14ac:dyDescent="0.2">
      <c r="A245">
        <v>923</v>
      </c>
      <c r="B245">
        <v>1</v>
      </c>
      <c r="C245" t="s">
        <v>3</v>
      </c>
      <c r="D245" t="s">
        <v>3</v>
      </c>
      <c r="E245" t="s">
        <v>852</v>
      </c>
      <c r="F245" t="s">
        <v>852</v>
      </c>
      <c r="G245" t="s">
        <v>853</v>
      </c>
      <c r="H245" t="s">
        <v>3</v>
      </c>
      <c r="I245" t="s">
        <v>853</v>
      </c>
      <c r="J245" t="s">
        <v>852</v>
      </c>
      <c r="K245" t="s">
        <v>3</v>
      </c>
      <c r="L245" t="s">
        <v>3</v>
      </c>
      <c r="M245" t="s">
        <v>3</v>
      </c>
      <c r="N245" t="s">
        <v>3</v>
      </c>
      <c r="O245" t="s">
        <v>854</v>
      </c>
      <c r="P245" t="s">
        <v>3</v>
      </c>
      <c r="Q245" t="s">
        <v>3</v>
      </c>
      <c r="R245" t="s">
        <v>3</v>
      </c>
      <c r="S245" t="s">
        <v>855</v>
      </c>
      <c r="T245" t="s">
        <v>856</v>
      </c>
      <c r="U245" t="s">
        <v>857</v>
      </c>
    </row>
    <row r="246" spans="1:21" x14ac:dyDescent="0.2">
      <c r="A246">
        <v>923</v>
      </c>
      <c r="B246">
        <v>1</v>
      </c>
      <c r="C246" t="s">
        <v>3</v>
      </c>
      <c r="D246" t="s">
        <v>3</v>
      </c>
      <c r="E246" t="s">
        <v>169</v>
      </c>
      <c r="F246" t="s">
        <v>169</v>
      </c>
      <c r="G246" t="s">
        <v>169</v>
      </c>
      <c r="H246" t="s">
        <v>3</v>
      </c>
      <c r="I246" t="s">
        <v>169</v>
      </c>
      <c r="J246" t="s">
        <v>169</v>
      </c>
      <c r="K246" t="s">
        <v>3</v>
      </c>
      <c r="L246" t="s">
        <v>3</v>
      </c>
      <c r="M246" t="s">
        <v>3</v>
      </c>
      <c r="N246" t="s">
        <v>3</v>
      </c>
      <c r="O246" t="s">
        <v>169</v>
      </c>
      <c r="P246" t="s">
        <v>3</v>
      </c>
      <c r="Q246" t="s">
        <v>3</v>
      </c>
      <c r="R246" t="s">
        <v>3</v>
      </c>
      <c r="S246" t="s">
        <v>858</v>
      </c>
      <c r="T246" t="s">
        <v>864</v>
      </c>
      <c r="U246" t="s">
        <v>857</v>
      </c>
    </row>
    <row r="247" spans="1:21" x14ac:dyDescent="0.2">
      <c r="A247">
        <v>926</v>
      </c>
      <c r="B247">
        <v>1</v>
      </c>
      <c r="C247" t="s">
        <v>3</v>
      </c>
      <c r="D247" t="s">
        <v>3</v>
      </c>
      <c r="E247" t="s">
        <v>852</v>
      </c>
      <c r="F247" t="s">
        <v>852</v>
      </c>
      <c r="G247" t="s">
        <v>853</v>
      </c>
      <c r="H247" t="s">
        <v>3</v>
      </c>
      <c r="I247" t="s">
        <v>853</v>
      </c>
      <c r="J247" t="s">
        <v>852</v>
      </c>
      <c r="K247" t="s">
        <v>3</v>
      </c>
      <c r="L247" t="s">
        <v>3</v>
      </c>
      <c r="M247" t="s">
        <v>3</v>
      </c>
      <c r="N247" t="s">
        <v>3</v>
      </c>
      <c r="O247" t="s">
        <v>854</v>
      </c>
      <c r="P247" t="s">
        <v>3</v>
      </c>
      <c r="Q247" t="s">
        <v>3</v>
      </c>
      <c r="R247" t="s">
        <v>3</v>
      </c>
      <c r="S247" t="s">
        <v>855</v>
      </c>
      <c r="T247" t="s">
        <v>856</v>
      </c>
      <c r="U247" t="s">
        <v>857</v>
      </c>
    </row>
    <row r="248" spans="1:21" x14ac:dyDescent="0.2">
      <c r="A248">
        <v>926</v>
      </c>
      <c r="B248">
        <v>1</v>
      </c>
      <c r="C248" t="s">
        <v>3</v>
      </c>
      <c r="D248" t="s">
        <v>3</v>
      </c>
      <c r="E248" t="s">
        <v>169</v>
      </c>
      <c r="F248" t="s">
        <v>169</v>
      </c>
      <c r="G248" t="s">
        <v>169</v>
      </c>
      <c r="H248" t="s">
        <v>3</v>
      </c>
      <c r="I248" t="s">
        <v>169</v>
      </c>
      <c r="J248" t="s">
        <v>169</v>
      </c>
      <c r="K248" t="s">
        <v>3</v>
      </c>
      <c r="L248" t="s">
        <v>3</v>
      </c>
      <c r="M248" t="s">
        <v>3</v>
      </c>
      <c r="N248" t="s">
        <v>3</v>
      </c>
      <c r="O248" t="s">
        <v>169</v>
      </c>
      <c r="P248" t="s">
        <v>3</v>
      </c>
      <c r="Q248" t="s">
        <v>3</v>
      </c>
      <c r="R248" t="s">
        <v>3</v>
      </c>
      <c r="S248" t="s">
        <v>858</v>
      </c>
      <c r="T248" t="s">
        <v>864</v>
      </c>
      <c r="U248" t="s">
        <v>857</v>
      </c>
    </row>
    <row r="249" spans="1:21" x14ac:dyDescent="0.2">
      <c r="A249">
        <v>927</v>
      </c>
      <c r="B249">
        <v>1</v>
      </c>
      <c r="C249" t="s">
        <v>3</v>
      </c>
      <c r="D249" t="s">
        <v>3</v>
      </c>
      <c r="E249" t="s">
        <v>852</v>
      </c>
      <c r="F249" t="s">
        <v>852</v>
      </c>
      <c r="G249" t="s">
        <v>853</v>
      </c>
      <c r="H249" t="s">
        <v>3</v>
      </c>
      <c r="I249" t="s">
        <v>853</v>
      </c>
      <c r="J249" t="s">
        <v>852</v>
      </c>
      <c r="K249" t="s">
        <v>3</v>
      </c>
      <c r="L249" t="s">
        <v>3</v>
      </c>
      <c r="M249" t="s">
        <v>3</v>
      </c>
      <c r="N249" t="s">
        <v>3</v>
      </c>
      <c r="O249" t="s">
        <v>854</v>
      </c>
      <c r="P249" t="s">
        <v>3</v>
      </c>
      <c r="Q249" t="s">
        <v>3</v>
      </c>
      <c r="R249" t="s">
        <v>3</v>
      </c>
      <c r="S249" t="s">
        <v>855</v>
      </c>
      <c r="T249" t="s">
        <v>856</v>
      </c>
      <c r="U249" t="s">
        <v>857</v>
      </c>
    </row>
    <row r="250" spans="1:21" x14ac:dyDescent="0.2">
      <c r="A250">
        <v>927</v>
      </c>
      <c r="B250">
        <v>1</v>
      </c>
      <c r="C250" t="s">
        <v>3</v>
      </c>
      <c r="D250" t="s">
        <v>3</v>
      </c>
      <c r="E250" t="s">
        <v>169</v>
      </c>
      <c r="F250" t="s">
        <v>169</v>
      </c>
      <c r="G250" t="s">
        <v>169</v>
      </c>
      <c r="H250" t="s">
        <v>3</v>
      </c>
      <c r="I250" t="s">
        <v>169</v>
      </c>
      <c r="J250" t="s">
        <v>169</v>
      </c>
      <c r="K250" t="s">
        <v>3</v>
      </c>
      <c r="L250" t="s">
        <v>3</v>
      </c>
      <c r="M250" t="s">
        <v>3</v>
      </c>
      <c r="N250" t="s">
        <v>3</v>
      </c>
      <c r="O250" t="s">
        <v>169</v>
      </c>
      <c r="P250" t="s">
        <v>3</v>
      </c>
      <c r="Q250" t="s">
        <v>3</v>
      </c>
      <c r="R250" t="s">
        <v>3</v>
      </c>
      <c r="S250" t="s">
        <v>858</v>
      </c>
      <c r="T250" t="s">
        <v>864</v>
      </c>
      <c r="U250" t="s">
        <v>857</v>
      </c>
    </row>
    <row r="251" spans="1:21" x14ac:dyDescent="0.2">
      <c r="A251">
        <v>934</v>
      </c>
      <c r="B251">
        <v>1</v>
      </c>
      <c r="C251" t="s">
        <v>3</v>
      </c>
      <c r="D251" t="s">
        <v>3</v>
      </c>
      <c r="E251" t="s">
        <v>852</v>
      </c>
      <c r="F251" t="s">
        <v>852</v>
      </c>
      <c r="G251" t="s">
        <v>853</v>
      </c>
      <c r="H251" t="s">
        <v>3</v>
      </c>
      <c r="I251" t="s">
        <v>853</v>
      </c>
      <c r="J251" t="s">
        <v>852</v>
      </c>
      <c r="K251" t="s">
        <v>3</v>
      </c>
      <c r="L251" t="s">
        <v>3</v>
      </c>
      <c r="M251" t="s">
        <v>3</v>
      </c>
      <c r="N251" t="s">
        <v>3</v>
      </c>
      <c r="O251" t="s">
        <v>854</v>
      </c>
      <c r="P251" t="s">
        <v>3</v>
      </c>
      <c r="Q251" t="s">
        <v>3</v>
      </c>
      <c r="R251" t="s">
        <v>3</v>
      </c>
      <c r="S251" t="s">
        <v>855</v>
      </c>
      <c r="T251" t="s">
        <v>856</v>
      </c>
      <c r="U251" t="s">
        <v>857</v>
      </c>
    </row>
    <row r="252" spans="1:21" x14ac:dyDescent="0.2">
      <c r="A252">
        <v>934</v>
      </c>
      <c r="B252">
        <v>1</v>
      </c>
      <c r="C252" t="s">
        <v>3</v>
      </c>
      <c r="D252" t="s">
        <v>3</v>
      </c>
      <c r="E252" t="s">
        <v>169</v>
      </c>
      <c r="F252" t="s">
        <v>169</v>
      </c>
      <c r="G252" t="s">
        <v>169</v>
      </c>
      <c r="H252" t="s">
        <v>3</v>
      </c>
      <c r="I252" t="s">
        <v>169</v>
      </c>
      <c r="J252" t="s">
        <v>169</v>
      </c>
      <c r="K252" t="s">
        <v>3</v>
      </c>
      <c r="L252" t="s">
        <v>3</v>
      </c>
      <c r="M252" t="s">
        <v>3</v>
      </c>
      <c r="N252" t="s">
        <v>3</v>
      </c>
      <c r="O252" t="s">
        <v>169</v>
      </c>
      <c r="P252" t="s">
        <v>3</v>
      </c>
      <c r="Q252" t="s">
        <v>3</v>
      </c>
      <c r="R252" t="s">
        <v>3</v>
      </c>
      <c r="S252" t="s">
        <v>858</v>
      </c>
      <c r="T252" t="s">
        <v>864</v>
      </c>
      <c r="U252" t="s">
        <v>857</v>
      </c>
    </row>
    <row r="253" spans="1:21" x14ac:dyDescent="0.2">
      <c r="A253">
        <v>935</v>
      </c>
      <c r="B253">
        <v>1</v>
      </c>
      <c r="C253" t="s">
        <v>3</v>
      </c>
      <c r="D253" t="s">
        <v>3</v>
      </c>
      <c r="E253" t="s">
        <v>852</v>
      </c>
      <c r="F253" t="s">
        <v>852</v>
      </c>
      <c r="G253" t="s">
        <v>853</v>
      </c>
      <c r="H253" t="s">
        <v>3</v>
      </c>
      <c r="I253" t="s">
        <v>853</v>
      </c>
      <c r="J253" t="s">
        <v>852</v>
      </c>
      <c r="K253" t="s">
        <v>3</v>
      </c>
      <c r="L253" t="s">
        <v>3</v>
      </c>
      <c r="M253" t="s">
        <v>3</v>
      </c>
      <c r="N253" t="s">
        <v>3</v>
      </c>
      <c r="O253" t="s">
        <v>854</v>
      </c>
      <c r="P253" t="s">
        <v>3</v>
      </c>
      <c r="Q253" t="s">
        <v>3</v>
      </c>
      <c r="R253" t="s">
        <v>3</v>
      </c>
      <c r="S253" t="s">
        <v>855</v>
      </c>
      <c r="T253" t="s">
        <v>856</v>
      </c>
      <c r="U253" t="s">
        <v>857</v>
      </c>
    </row>
    <row r="254" spans="1:21" x14ac:dyDescent="0.2">
      <c r="A254">
        <v>935</v>
      </c>
      <c r="B254">
        <v>1</v>
      </c>
      <c r="C254" t="s">
        <v>3</v>
      </c>
      <c r="D254" t="s">
        <v>3</v>
      </c>
      <c r="E254" t="s">
        <v>169</v>
      </c>
      <c r="F254" t="s">
        <v>169</v>
      </c>
      <c r="G254" t="s">
        <v>169</v>
      </c>
      <c r="H254" t="s">
        <v>3</v>
      </c>
      <c r="I254" t="s">
        <v>169</v>
      </c>
      <c r="J254" t="s">
        <v>169</v>
      </c>
      <c r="K254" t="s">
        <v>3</v>
      </c>
      <c r="L254" t="s">
        <v>3</v>
      </c>
      <c r="M254" t="s">
        <v>3</v>
      </c>
      <c r="N254" t="s">
        <v>3</v>
      </c>
      <c r="O254" t="s">
        <v>169</v>
      </c>
      <c r="P254" t="s">
        <v>3</v>
      </c>
      <c r="Q254" t="s">
        <v>3</v>
      </c>
      <c r="R254" t="s">
        <v>3</v>
      </c>
      <c r="S254" t="s">
        <v>858</v>
      </c>
      <c r="T254" t="s">
        <v>864</v>
      </c>
      <c r="U254" t="s">
        <v>857</v>
      </c>
    </row>
    <row r="255" spans="1:21" x14ac:dyDescent="0.2">
      <c r="A255">
        <v>938</v>
      </c>
      <c r="B255">
        <v>1</v>
      </c>
      <c r="C255" t="s">
        <v>3</v>
      </c>
      <c r="D255" t="s">
        <v>3</v>
      </c>
      <c r="E255" t="s">
        <v>852</v>
      </c>
      <c r="F255" t="s">
        <v>852</v>
      </c>
      <c r="G255" t="s">
        <v>853</v>
      </c>
      <c r="H255" t="s">
        <v>3</v>
      </c>
      <c r="I255" t="s">
        <v>853</v>
      </c>
      <c r="J255" t="s">
        <v>852</v>
      </c>
      <c r="K255" t="s">
        <v>3</v>
      </c>
      <c r="L255" t="s">
        <v>3</v>
      </c>
      <c r="M255" t="s">
        <v>3</v>
      </c>
      <c r="N255" t="s">
        <v>3</v>
      </c>
      <c r="O255" t="s">
        <v>854</v>
      </c>
      <c r="P255" t="s">
        <v>3</v>
      </c>
      <c r="Q255" t="s">
        <v>3</v>
      </c>
      <c r="R255" t="s">
        <v>3</v>
      </c>
      <c r="S255" t="s">
        <v>855</v>
      </c>
      <c r="T255" t="s">
        <v>856</v>
      </c>
      <c r="U255" t="s">
        <v>857</v>
      </c>
    </row>
    <row r="256" spans="1:21" x14ac:dyDescent="0.2">
      <c r="A256">
        <v>938</v>
      </c>
      <c r="B256">
        <v>1</v>
      </c>
      <c r="C256" t="s">
        <v>3</v>
      </c>
      <c r="D256" t="s">
        <v>3</v>
      </c>
      <c r="E256" t="s">
        <v>169</v>
      </c>
      <c r="F256" t="s">
        <v>169</v>
      </c>
      <c r="G256" t="s">
        <v>169</v>
      </c>
      <c r="H256" t="s">
        <v>3</v>
      </c>
      <c r="I256" t="s">
        <v>169</v>
      </c>
      <c r="J256" t="s">
        <v>169</v>
      </c>
      <c r="K256" t="s">
        <v>3</v>
      </c>
      <c r="L256" t="s">
        <v>3</v>
      </c>
      <c r="M256" t="s">
        <v>3</v>
      </c>
      <c r="N256" t="s">
        <v>3</v>
      </c>
      <c r="O256" t="s">
        <v>169</v>
      </c>
      <c r="P256" t="s">
        <v>3</v>
      </c>
      <c r="Q256" t="s">
        <v>3</v>
      </c>
      <c r="R256" t="s">
        <v>3</v>
      </c>
      <c r="S256" t="s">
        <v>858</v>
      </c>
      <c r="T256" t="s">
        <v>864</v>
      </c>
      <c r="U256" t="s">
        <v>857</v>
      </c>
    </row>
    <row r="257" spans="1:21" x14ac:dyDescent="0.2">
      <c r="A257">
        <v>939</v>
      </c>
      <c r="B257">
        <v>1</v>
      </c>
      <c r="C257" t="s">
        <v>3</v>
      </c>
      <c r="D257" t="s">
        <v>3</v>
      </c>
      <c r="E257" t="s">
        <v>852</v>
      </c>
      <c r="F257" t="s">
        <v>852</v>
      </c>
      <c r="G257" t="s">
        <v>853</v>
      </c>
      <c r="H257" t="s">
        <v>3</v>
      </c>
      <c r="I257" t="s">
        <v>853</v>
      </c>
      <c r="J257" t="s">
        <v>852</v>
      </c>
      <c r="K257" t="s">
        <v>3</v>
      </c>
      <c r="L257" t="s">
        <v>3</v>
      </c>
      <c r="M257" t="s">
        <v>3</v>
      </c>
      <c r="N257" t="s">
        <v>3</v>
      </c>
      <c r="O257" t="s">
        <v>854</v>
      </c>
      <c r="P257" t="s">
        <v>3</v>
      </c>
      <c r="Q257" t="s">
        <v>3</v>
      </c>
      <c r="R257" t="s">
        <v>3</v>
      </c>
      <c r="S257" t="s">
        <v>855</v>
      </c>
      <c r="T257" t="s">
        <v>856</v>
      </c>
      <c r="U257" t="s">
        <v>857</v>
      </c>
    </row>
    <row r="258" spans="1:21" x14ac:dyDescent="0.2">
      <c r="A258">
        <v>939</v>
      </c>
      <c r="B258">
        <v>1</v>
      </c>
      <c r="C258" t="s">
        <v>3</v>
      </c>
      <c r="D258" t="s">
        <v>3</v>
      </c>
      <c r="E258" t="s">
        <v>169</v>
      </c>
      <c r="F258" t="s">
        <v>169</v>
      </c>
      <c r="G258" t="s">
        <v>169</v>
      </c>
      <c r="H258" t="s">
        <v>3</v>
      </c>
      <c r="I258" t="s">
        <v>169</v>
      </c>
      <c r="J258" t="s">
        <v>169</v>
      </c>
      <c r="K258" t="s">
        <v>3</v>
      </c>
      <c r="L258" t="s">
        <v>3</v>
      </c>
      <c r="M258" t="s">
        <v>3</v>
      </c>
      <c r="N258" t="s">
        <v>3</v>
      </c>
      <c r="O258" t="s">
        <v>169</v>
      </c>
      <c r="P258" t="s">
        <v>3</v>
      </c>
      <c r="Q258" t="s">
        <v>3</v>
      </c>
      <c r="R258" t="s">
        <v>3</v>
      </c>
      <c r="S258" t="s">
        <v>858</v>
      </c>
      <c r="T258" t="s">
        <v>864</v>
      </c>
      <c r="U258" t="s">
        <v>857</v>
      </c>
    </row>
    <row r="259" spans="1:21" x14ac:dyDescent="0.2">
      <c r="A259">
        <v>946</v>
      </c>
      <c r="B259">
        <v>1</v>
      </c>
      <c r="C259" t="s">
        <v>3</v>
      </c>
      <c r="D259" t="s">
        <v>3</v>
      </c>
      <c r="E259" t="s">
        <v>852</v>
      </c>
      <c r="F259" t="s">
        <v>852</v>
      </c>
      <c r="G259" t="s">
        <v>853</v>
      </c>
      <c r="H259" t="s">
        <v>3</v>
      </c>
      <c r="I259" t="s">
        <v>853</v>
      </c>
      <c r="J259" t="s">
        <v>852</v>
      </c>
      <c r="K259" t="s">
        <v>3</v>
      </c>
      <c r="L259" t="s">
        <v>3</v>
      </c>
      <c r="M259" t="s">
        <v>3</v>
      </c>
      <c r="N259" t="s">
        <v>3</v>
      </c>
      <c r="O259" t="s">
        <v>854</v>
      </c>
      <c r="P259" t="s">
        <v>3</v>
      </c>
      <c r="Q259" t="s">
        <v>3</v>
      </c>
      <c r="R259" t="s">
        <v>3</v>
      </c>
      <c r="S259" t="s">
        <v>855</v>
      </c>
      <c r="T259" t="s">
        <v>856</v>
      </c>
      <c r="U259" t="s">
        <v>857</v>
      </c>
    </row>
    <row r="260" spans="1:21" x14ac:dyDescent="0.2">
      <c r="A260">
        <v>946</v>
      </c>
      <c r="B260">
        <v>1</v>
      </c>
      <c r="C260" t="s">
        <v>3</v>
      </c>
      <c r="D260" t="s">
        <v>3</v>
      </c>
      <c r="E260" t="s">
        <v>169</v>
      </c>
      <c r="F260" t="s">
        <v>169</v>
      </c>
      <c r="G260" t="s">
        <v>169</v>
      </c>
      <c r="H260" t="s">
        <v>3</v>
      </c>
      <c r="I260" t="s">
        <v>169</v>
      </c>
      <c r="J260" t="s">
        <v>169</v>
      </c>
      <c r="K260" t="s">
        <v>3</v>
      </c>
      <c r="L260" t="s">
        <v>3</v>
      </c>
      <c r="M260" t="s">
        <v>3</v>
      </c>
      <c r="N260" t="s">
        <v>3</v>
      </c>
      <c r="O260" t="s">
        <v>169</v>
      </c>
      <c r="P260" t="s">
        <v>3</v>
      </c>
      <c r="Q260" t="s">
        <v>3</v>
      </c>
      <c r="R260" t="s">
        <v>3</v>
      </c>
      <c r="S260" t="s">
        <v>858</v>
      </c>
      <c r="T260" t="s">
        <v>864</v>
      </c>
      <c r="U260" t="s">
        <v>857</v>
      </c>
    </row>
    <row r="261" spans="1:21" x14ac:dyDescent="0.2">
      <c r="A261">
        <v>947</v>
      </c>
      <c r="B261">
        <v>1</v>
      </c>
      <c r="C261" t="s">
        <v>3</v>
      </c>
      <c r="D261" t="s">
        <v>3</v>
      </c>
      <c r="E261" t="s">
        <v>852</v>
      </c>
      <c r="F261" t="s">
        <v>852</v>
      </c>
      <c r="G261" t="s">
        <v>853</v>
      </c>
      <c r="H261" t="s">
        <v>3</v>
      </c>
      <c r="I261" t="s">
        <v>853</v>
      </c>
      <c r="J261" t="s">
        <v>852</v>
      </c>
      <c r="K261" t="s">
        <v>3</v>
      </c>
      <c r="L261" t="s">
        <v>3</v>
      </c>
      <c r="M261" t="s">
        <v>3</v>
      </c>
      <c r="N261" t="s">
        <v>3</v>
      </c>
      <c r="O261" t="s">
        <v>854</v>
      </c>
      <c r="P261" t="s">
        <v>3</v>
      </c>
      <c r="Q261" t="s">
        <v>3</v>
      </c>
      <c r="R261" t="s">
        <v>3</v>
      </c>
      <c r="S261" t="s">
        <v>855</v>
      </c>
      <c r="T261" t="s">
        <v>856</v>
      </c>
      <c r="U261" t="s">
        <v>857</v>
      </c>
    </row>
    <row r="262" spans="1:21" x14ac:dyDescent="0.2">
      <c r="A262">
        <v>947</v>
      </c>
      <c r="B262">
        <v>1</v>
      </c>
      <c r="C262" t="s">
        <v>3</v>
      </c>
      <c r="D262" t="s">
        <v>3</v>
      </c>
      <c r="E262" t="s">
        <v>169</v>
      </c>
      <c r="F262" t="s">
        <v>169</v>
      </c>
      <c r="G262" t="s">
        <v>169</v>
      </c>
      <c r="H262" t="s">
        <v>3</v>
      </c>
      <c r="I262" t="s">
        <v>169</v>
      </c>
      <c r="J262" t="s">
        <v>169</v>
      </c>
      <c r="K262" t="s">
        <v>3</v>
      </c>
      <c r="L262" t="s">
        <v>3</v>
      </c>
      <c r="M262" t="s">
        <v>3</v>
      </c>
      <c r="N262" t="s">
        <v>3</v>
      </c>
      <c r="O262" t="s">
        <v>169</v>
      </c>
      <c r="P262" t="s">
        <v>3</v>
      </c>
      <c r="Q262" t="s">
        <v>3</v>
      </c>
      <c r="R262" t="s">
        <v>3</v>
      </c>
      <c r="S262" t="s">
        <v>858</v>
      </c>
      <c r="T262" t="s">
        <v>864</v>
      </c>
      <c r="U262" t="s">
        <v>857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>Новый объект (ТСН-2001 (Мосгосэкспертиза))</v>
      </c>
      <c r="G12" t="str">
        <f>Source!G12</f>
        <v>02-01-05 Система водоотведения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02-01-05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'02-01-05'!Заголовки_для_печати</vt:lpstr>
      <vt:lpstr>'Ведомость объемов работ'!Заголовки_для_печати</vt:lpstr>
      <vt:lpstr>'02-01-05'!Область_печати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Кузнецова Елена Александровна</cp:lastModifiedBy>
  <dcterms:created xsi:type="dcterms:W3CDTF">2026-04-09T11:02:10Z</dcterms:created>
  <dcterms:modified xsi:type="dcterms:W3CDTF">2026-04-09T11:07:04Z</dcterms:modified>
</cp:coreProperties>
</file>